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4) July\"/>
    </mc:Choice>
  </mc:AlternateContent>
  <workbookProtection workbookPassword="CFF7" lockStructure="1"/>
  <bookViews>
    <workbookView xWindow="0" yWindow="0" windowWidth="20490" windowHeight="753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HNPlacesPay" sheetId="6" state="hidden" r:id="rId20"/>
    <sheet name="GRANTS" sheetId="24" state="hidden" r:id="rId21"/>
    <sheet name="GRANTSPAY" sheetId="25" state="hidden" r:id="rId22"/>
    <sheet name="MISC" sheetId="9" state="hidden" r:id="rId23"/>
    <sheet name="APTCR" sheetId="28" state="hidden" r:id="rId24"/>
    <sheet name="DEDEL" sheetId="14" state="hidden" r:id="rId25"/>
    <sheet name="DEDELCR" sheetId="15" state="hidden" r:id="rId26"/>
    <sheet name="MiscPay" sheetId="10" state="hidden" r:id="rId27"/>
    <sheet name="MiscCR" sheetId="11" state="hidden" r:id="rId28"/>
    <sheet name="HN TOPUPS April Sheet" sheetId="42" state="hidden" r:id="rId29"/>
    <sheet name="HN TopUpPay" sheetId="27" state="hidden" r:id="rId30"/>
    <sheet name="SEN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HN TOP UP AUTUMN UPDATE NOV" sheetId="59" state="hidden" r:id="rId38"/>
    <sheet name="Payroll Totals by Month" sheetId="41" state="hidden" r:id="rId39"/>
    <sheet name="PayrollCR" sheetId="48" state="hidden" r:id="rId40"/>
    <sheet name="IntegraPayroll" sheetId="3"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AD1" localSheetId="33">#REF!</definedName>
    <definedName name="_______AD1" localSheetId="35">#REF!</definedName>
    <definedName name="_______AD1" localSheetId="34">#REF!</definedName>
    <definedName name="_______AD1" localSheetId="39">#REF!</definedName>
    <definedName name="_______AD1" localSheetId="30">#REF!</definedName>
    <definedName name="_______AD1">#REF!</definedName>
    <definedName name="_______AD2" localSheetId="33">#REF!</definedName>
    <definedName name="_______AD2" localSheetId="35">#REF!</definedName>
    <definedName name="_______AD2" localSheetId="34">#REF!</definedName>
    <definedName name="_______AD2" localSheetId="39">#REF!</definedName>
    <definedName name="_______AD2" localSheetId="30">#REF!</definedName>
    <definedName name="_______AD2">#REF!</definedName>
    <definedName name="______AD1" localSheetId="33">#REF!</definedName>
    <definedName name="______AD1" localSheetId="35">#REF!</definedName>
    <definedName name="______AD1" localSheetId="34">#REF!</definedName>
    <definedName name="______AD1" localSheetId="39">#REF!</definedName>
    <definedName name="______AD1" localSheetId="30">#REF!</definedName>
    <definedName name="______AD1">#REF!</definedName>
    <definedName name="______AD2" localSheetId="33">#REF!</definedName>
    <definedName name="______AD2" localSheetId="35">#REF!</definedName>
    <definedName name="______AD2" localSheetId="34">#REF!</definedName>
    <definedName name="______AD2" localSheetId="39">#REF!</definedName>
    <definedName name="______AD2" localSheetId="30">#REF!</definedName>
    <definedName name="______AD2">#REF!</definedName>
    <definedName name="_____AD1" localSheetId="33">#REF!</definedName>
    <definedName name="_____AD1" localSheetId="35">#REF!</definedName>
    <definedName name="_____AD1" localSheetId="34">#REF!</definedName>
    <definedName name="_____AD1" localSheetId="39">#REF!</definedName>
    <definedName name="_____AD1" localSheetId="30">#REF!</definedName>
    <definedName name="_____AD1">#REF!</definedName>
    <definedName name="_____AD2" localSheetId="33">#REF!</definedName>
    <definedName name="_____AD2" localSheetId="35">#REF!</definedName>
    <definedName name="_____AD2" localSheetId="34">#REF!</definedName>
    <definedName name="_____AD2" localSheetId="39">#REF!</definedName>
    <definedName name="_____AD2" localSheetId="30">#REF!</definedName>
    <definedName name="_____AD2">#REF!</definedName>
    <definedName name="_____KS1" localSheetId="33">#REF!</definedName>
    <definedName name="_____KS1" localSheetId="35">#REF!</definedName>
    <definedName name="_____KS1" localSheetId="34">#REF!</definedName>
    <definedName name="_____KS1" localSheetId="39">#REF!</definedName>
    <definedName name="_____KS1" localSheetId="30">#REF!</definedName>
    <definedName name="_____KS1">#REF!</definedName>
    <definedName name="_____KS2" localSheetId="33">#REF!</definedName>
    <definedName name="_____KS2" localSheetId="35">#REF!</definedName>
    <definedName name="_____KS2" localSheetId="34">#REF!</definedName>
    <definedName name="_____KS2" localSheetId="39">#REF!</definedName>
    <definedName name="_____KS2" localSheetId="30">#REF!</definedName>
    <definedName name="_____KS2">#REF!</definedName>
    <definedName name="_____KS3" localSheetId="33">#REF!</definedName>
    <definedName name="_____KS3" localSheetId="35">#REF!</definedName>
    <definedName name="_____KS3" localSheetId="34">#REF!</definedName>
    <definedName name="_____KS3" localSheetId="39">#REF!</definedName>
    <definedName name="_____KS3" localSheetId="30">#REF!</definedName>
    <definedName name="_____KS3">#REF!</definedName>
    <definedName name="____AD1" localSheetId="33">#REF!</definedName>
    <definedName name="____AD1" localSheetId="35">#REF!</definedName>
    <definedName name="____AD1" localSheetId="34">#REF!</definedName>
    <definedName name="____AD1" localSheetId="39">#REF!</definedName>
    <definedName name="____AD1" localSheetId="30">#REF!</definedName>
    <definedName name="____AD1">#REF!</definedName>
    <definedName name="____AD2" localSheetId="33">#REF!</definedName>
    <definedName name="____AD2" localSheetId="35">#REF!</definedName>
    <definedName name="____AD2" localSheetId="34">#REF!</definedName>
    <definedName name="____AD2" localSheetId="39">#REF!</definedName>
    <definedName name="____AD2" localSheetId="30">#REF!</definedName>
    <definedName name="____AD2">#REF!</definedName>
    <definedName name="____KS1" localSheetId="33">#REF!</definedName>
    <definedName name="____KS1" localSheetId="35">#REF!</definedName>
    <definedName name="____KS1" localSheetId="34">#REF!</definedName>
    <definedName name="____KS1" localSheetId="39">#REF!</definedName>
    <definedName name="____KS1" localSheetId="30">#REF!</definedName>
    <definedName name="____KS1">#REF!</definedName>
    <definedName name="____KS2" localSheetId="33">#REF!</definedName>
    <definedName name="____KS2" localSheetId="35">#REF!</definedName>
    <definedName name="____KS2" localSheetId="34">#REF!</definedName>
    <definedName name="____KS2" localSheetId="39">#REF!</definedName>
    <definedName name="____KS2" localSheetId="30">#REF!</definedName>
    <definedName name="____KS2">#REF!</definedName>
    <definedName name="____KS3" localSheetId="33">#REF!</definedName>
    <definedName name="____KS3" localSheetId="35">#REF!</definedName>
    <definedName name="____KS3" localSheetId="34">#REF!</definedName>
    <definedName name="____KS3" localSheetId="39">#REF!</definedName>
    <definedName name="____KS3" localSheetId="30">#REF!</definedName>
    <definedName name="____KS3">#REF!</definedName>
    <definedName name="____lea95" localSheetId="33">#REF!</definedName>
    <definedName name="____lea95" localSheetId="35">#REF!</definedName>
    <definedName name="____lea95" localSheetId="34">#REF!</definedName>
    <definedName name="____lea95" localSheetId="39">#REF!</definedName>
    <definedName name="____lea95" localSheetId="30">#REF!</definedName>
    <definedName name="____lea95">#REF!</definedName>
    <definedName name="____lea96" localSheetId="33">#REF!</definedName>
    <definedName name="____lea96" localSheetId="35">#REF!</definedName>
    <definedName name="____lea96" localSheetId="34">#REF!</definedName>
    <definedName name="____lea96" localSheetId="39">#REF!</definedName>
    <definedName name="____lea96" localSheetId="30">#REF!</definedName>
    <definedName name="____lea96">#REF!</definedName>
    <definedName name="____lea97" localSheetId="33">#REF!</definedName>
    <definedName name="____lea97" localSheetId="35">#REF!</definedName>
    <definedName name="____lea97" localSheetId="34">#REF!</definedName>
    <definedName name="____lea97" localSheetId="39">#REF!</definedName>
    <definedName name="____lea97" localSheetId="30">#REF!</definedName>
    <definedName name="____lea97">#REF!</definedName>
    <definedName name="____lea98" localSheetId="33">#REF!</definedName>
    <definedName name="____lea98" localSheetId="35">#REF!</definedName>
    <definedName name="____lea98" localSheetId="34">#REF!</definedName>
    <definedName name="____lea98" localSheetId="39">#REF!</definedName>
    <definedName name="____lea98" localSheetId="30">#REF!</definedName>
    <definedName name="____lea98">#REF!</definedName>
    <definedName name="____lu9495" localSheetId="33">#REF!</definedName>
    <definedName name="____lu9495" localSheetId="35">#REF!</definedName>
    <definedName name="____lu9495" localSheetId="34">#REF!</definedName>
    <definedName name="____lu9495" localSheetId="39">#REF!</definedName>
    <definedName name="____lu9495" localSheetId="30">#REF!</definedName>
    <definedName name="____lu9495">#REF!</definedName>
    <definedName name="____lu9596" localSheetId="33">#REF!</definedName>
    <definedName name="____lu9596" localSheetId="35">#REF!</definedName>
    <definedName name="____lu9596" localSheetId="34">#REF!</definedName>
    <definedName name="____lu9596" localSheetId="39">#REF!</definedName>
    <definedName name="____lu9596" localSheetId="30">#REF!</definedName>
    <definedName name="____lu9596">#REF!</definedName>
    <definedName name="____lu9697" localSheetId="33">#REF!</definedName>
    <definedName name="____lu9697" localSheetId="35">#REF!</definedName>
    <definedName name="____lu9697" localSheetId="34">#REF!</definedName>
    <definedName name="____lu9697" localSheetId="39">#REF!</definedName>
    <definedName name="____lu9697" localSheetId="30">#REF!</definedName>
    <definedName name="____lu9697">#REF!</definedName>
    <definedName name="____Num2" localSheetId="33">'[1]Running info'!#REF!</definedName>
    <definedName name="____Num2" localSheetId="35">'[1]Running info'!#REF!</definedName>
    <definedName name="____Num2" localSheetId="34">'[1]Running info'!#REF!</definedName>
    <definedName name="____Num2" localSheetId="39">'[1]Running info'!#REF!</definedName>
    <definedName name="____Num2" localSheetId="30">'[1]Running info'!#REF!</definedName>
    <definedName name="____Num2">'[1]Running info'!#REF!</definedName>
    <definedName name="____pup1" localSheetId="33">#REF!</definedName>
    <definedName name="____pup1" localSheetId="35">#REF!</definedName>
    <definedName name="____pup1" localSheetId="34">#REF!</definedName>
    <definedName name="____pup1" localSheetId="39">#REF!</definedName>
    <definedName name="____pup1" localSheetId="30">#REF!</definedName>
    <definedName name="____pup1">#REF!</definedName>
    <definedName name="____pup2" localSheetId="33">#REF!</definedName>
    <definedName name="____pup2" localSheetId="35">#REF!</definedName>
    <definedName name="____pup2" localSheetId="34">#REF!</definedName>
    <definedName name="____pup2" localSheetId="39">#REF!</definedName>
    <definedName name="____pup2" localSheetId="30">#REF!</definedName>
    <definedName name="____pup2">#REF!</definedName>
    <definedName name="____RO1" localSheetId="33">#REF!</definedName>
    <definedName name="____RO1" localSheetId="35">#REF!</definedName>
    <definedName name="____RO1" localSheetId="34">#REF!</definedName>
    <definedName name="____RO1" localSheetId="39">#REF!</definedName>
    <definedName name="____RO1" localSheetId="30">#REF!</definedName>
    <definedName name="____RO1">#REF!</definedName>
    <definedName name="___AD1" localSheetId="33">#REF!</definedName>
    <definedName name="___AD1" localSheetId="35">#REF!</definedName>
    <definedName name="___AD1" localSheetId="34">#REF!</definedName>
    <definedName name="___AD1" localSheetId="39">#REF!</definedName>
    <definedName name="___AD1" localSheetId="30">#REF!</definedName>
    <definedName name="___AD1">#REF!</definedName>
    <definedName name="___AD2" localSheetId="33">#REF!</definedName>
    <definedName name="___AD2" localSheetId="35">#REF!</definedName>
    <definedName name="___AD2" localSheetId="34">#REF!</definedName>
    <definedName name="___AD2" localSheetId="39">#REF!</definedName>
    <definedName name="___AD2" localSheetId="30">#REF!</definedName>
    <definedName name="___AD2">#REF!</definedName>
    <definedName name="___KS1" localSheetId="33">#REF!</definedName>
    <definedName name="___KS1" localSheetId="35">#REF!</definedName>
    <definedName name="___KS1" localSheetId="34">#REF!</definedName>
    <definedName name="___KS1" localSheetId="39">#REF!</definedName>
    <definedName name="___KS1" localSheetId="30">#REF!</definedName>
    <definedName name="___KS1">#REF!</definedName>
    <definedName name="___KS2" localSheetId="33">#REF!</definedName>
    <definedName name="___KS2" localSheetId="35">#REF!</definedName>
    <definedName name="___KS2" localSheetId="34">#REF!</definedName>
    <definedName name="___KS2" localSheetId="39">#REF!</definedName>
    <definedName name="___KS2" localSheetId="30">#REF!</definedName>
    <definedName name="___KS2">#REF!</definedName>
    <definedName name="___KS3" localSheetId="33">#REF!</definedName>
    <definedName name="___KS3" localSheetId="35">#REF!</definedName>
    <definedName name="___KS3" localSheetId="34">#REF!</definedName>
    <definedName name="___KS3" localSheetId="39">#REF!</definedName>
    <definedName name="___KS3" localSheetId="30">#REF!</definedName>
    <definedName name="___KS3">#REF!</definedName>
    <definedName name="___lea95" localSheetId="33">#REF!</definedName>
    <definedName name="___lea95" localSheetId="35">#REF!</definedName>
    <definedName name="___lea95" localSheetId="34">#REF!</definedName>
    <definedName name="___lea95" localSheetId="39">#REF!</definedName>
    <definedName name="___lea95" localSheetId="30">#REF!</definedName>
    <definedName name="___lea95">#REF!</definedName>
    <definedName name="___lea96" localSheetId="33">#REF!</definedName>
    <definedName name="___lea96" localSheetId="35">#REF!</definedName>
    <definedName name="___lea96" localSheetId="34">#REF!</definedName>
    <definedName name="___lea96" localSheetId="39">#REF!</definedName>
    <definedName name="___lea96" localSheetId="30">#REF!</definedName>
    <definedName name="___lea96">#REF!</definedName>
    <definedName name="___lea97" localSheetId="33">#REF!</definedName>
    <definedName name="___lea97" localSheetId="35">#REF!</definedName>
    <definedName name="___lea97" localSheetId="34">#REF!</definedName>
    <definedName name="___lea97" localSheetId="39">#REF!</definedName>
    <definedName name="___lea97" localSheetId="30">#REF!</definedName>
    <definedName name="___lea97">#REF!</definedName>
    <definedName name="___lea98" localSheetId="33">#REF!</definedName>
    <definedName name="___lea98" localSheetId="35">#REF!</definedName>
    <definedName name="___lea98" localSheetId="34">#REF!</definedName>
    <definedName name="___lea98" localSheetId="39">#REF!</definedName>
    <definedName name="___lea98" localSheetId="30">#REF!</definedName>
    <definedName name="___lea98">#REF!</definedName>
    <definedName name="___lu9495" localSheetId="33">#REF!</definedName>
    <definedName name="___lu9495" localSheetId="35">#REF!</definedName>
    <definedName name="___lu9495" localSheetId="34">#REF!</definedName>
    <definedName name="___lu9495" localSheetId="39">#REF!</definedName>
    <definedName name="___lu9495" localSheetId="30">#REF!</definedName>
    <definedName name="___lu9495">#REF!</definedName>
    <definedName name="___lu9596" localSheetId="33">#REF!</definedName>
    <definedName name="___lu9596" localSheetId="35">#REF!</definedName>
    <definedName name="___lu9596" localSheetId="34">#REF!</definedName>
    <definedName name="___lu9596" localSheetId="39">#REF!</definedName>
    <definedName name="___lu9596" localSheetId="30">#REF!</definedName>
    <definedName name="___lu9596">#REF!</definedName>
    <definedName name="___lu9697" localSheetId="33">#REF!</definedName>
    <definedName name="___lu9697" localSheetId="35">#REF!</definedName>
    <definedName name="___lu9697" localSheetId="34">#REF!</definedName>
    <definedName name="___lu9697" localSheetId="39">#REF!</definedName>
    <definedName name="___lu9697" localSheetId="30">#REF!</definedName>
    <definedName name="___lu9697">#REF!</definedName>
    <definedName name="___Num2" localSheetId="33">'[1]Running info'!#REF!</definedName>
    <definedName name="___Num2" localSheetId="35">'[1]Running info'!#REF!</definedName>
    <definedName name="___Num2" localSheetId="34">'[1]Running info'!#REF!</definedName>
    <definedName name="___Num2" localSheetId="39">'[1]Running info'!#REF!</definedName>
    <definedName name="___Num2" localSheetId="30">'[1]Running info'!#REF!</definedName>
    <definedName name="___Num2">'[1]Running info'!#REF!</definedName>
    <definedName name="___pup1" localSheetId="33">#REF!</definedName>
    <definedName name="___pup1" localSheetId="35">#REF!</definedName>
    <definedName name="___pup1" localSheetId="34">#REF!</definedName>
    <definedName name="___pup1" localSheetId="39">#REF!</definedName>
    <definedName name="___pup1" localSheetId="30">#REF!</definedName>
    <definedName name="___pup1">#REF!</definedName>
    <definedName name="___pup2" localSheetId="33">#REF!</definedName>
    <definedName name="___pup2" localSheetId="35">#REF!</definedName>
    <definedName name="___pup2" localSheetId="34">#REF!</definedName>
    <definedName name="___pup2" localSheetId="39">#REF!</definedName>
    <definedName name="___pup2" localSheetId="30">#REF!</definedName>
    <definedName name="___pup2">#REF!</definedName>
    <definedName name="___RO1" localSheetId="33">#REF!</definedName>
    <definedName name="___RO1" localSheetId="35">#REF!</definedName>
    <definedName name="___RO1" localSheetId="34">#REF!</definedName>
    <definedName name="___RO1" localSheetId="39">#REF!</definedName>
    <definedName name="___RO1" localSheetId="30">#REF!</definedName>
    <definedName name="___RO1">#REF!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4" hidden="1">[2]weekly!#REF!</definedName>
    <definedName name="___v2" localSheetId="25" hidden="1">[2]weekly!#REF!</definedName>
    <definedName name="___v2" localSheetId="21" hidden="1">[2]weekly!#REF!</definedName>
    <definedName name="___v2" localSheetId="29" hidden="1">[2]weekly!#REF!</definedName>
    <definedName name="___v2" localSheetId="28" hidden="1">[2]weekly!#REF!</definedName>
    <definedName name="___v2" localSheetId="19" hidden="1">[2]weekly!#REF!</definedName>
    <definedName name="___v2" localSheetId="27" hidden="1">[2]weekly!#REF!</definedName>
    <definedName name="___v2" localSheetId="39"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0"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4" hidden="1">[2]weekly!#REF!</definedName>
    <definedName name="__123Graph_ADUMMY" localSheetId="25" hidden="1">[2]weekly!#REF!</definedName>
    <definedName name="__123Graph_ADUMMY" localSheetId="21" hidden="1">[2]weekly!#REF!</definedName>
    <definedName name="__123Graph_ADUMMY" localSheetId="29" hidden="1">[2]weekly!#REF!</definedName>
    <definedName name="__123Graph_ADUMMY" localSheetId="28" hidden="1">[2]weekly!#REF!</definedName>
    <definedName name="__123Graph_ADUMMY" localSheetId="19" hidden="1">[2]weekly!#REF!</definedName>
    <definedName name="__123Graph_ADUMMY" localSheetId="27" hidden="1">[2]weekly!#REF!</definedName>
    <definedName name="__123Graph_ADUMMY" localSheetId="39"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0"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4" hidden="1">[2]weekly!#REF!</definedName>
    <definedName name="__123Graph_AMAIN" localSheetId="25" hidden="1">[2]weekly!#REF!</definedName>
    <definedName name="__123Graph_AMAIN" localSheetId="21" hidden="1">[2]weekly!#REF!</definedName>
    <definedName name="__123Graph_AMAIN" localSheetId="29" hidden="1">[2]weekly!#REF!</definedName>
    <definedName name="__123Graph_AMAIN" localSheetId="28" hidden="1">[2]weekly!#REF!</definedName>
    <definedName name="__123Graph_AMAIN" localSheetId="19" hidden="1">[2]weekly!#REF!</definedName>
    <definedName name="__123Graph_AMAIN" localSheetId="27" hidden="1">[2]weekly!#REF!</definedName>
    <definedName name="__123Graph_AMAIN" localSheetId="39"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0"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4" hidden="1">[2]weekly!#REF!</definedName>
    <definedName name="__123Graph_AMONTHLY" localSheetId="25" hidden="1">[2]weekly!#REF!</definedName>
    <definedName name="__123Graph_AMONTHLY" localSheetId="21" hidden="1">[2]weekly!#REF!</definedName>
    <definedName name="__123Graph_AMONTHLY" localSheetId="29" hidden="1">[2]weekly!#REF!</definedName>
    <definedName name="__123Graph_AMONTHLY" localSheetId="28" hidden="1">[2]weekly!#REF!</definedName>
    <definedName name="__123Graph_AMONTHLY" localSheetId="19" hidden="1">[2]weekly!#REF!</definedName>
    <definedName name="__123Graph_AMONTHLY" localSheetId="27" hidden="1">[2]weekly!#REF!</definedName>
    <definedName name="__123Graph_AMONTHLY" localSheetId="39"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0"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4" hidden="1">[2]weekly!#REF!</definedName>
    <definedName name="__123Graph_AMONTHLY2" localSheetId="25" hidden="1">[2]weekly!#REF!</definedName>
    <definedName name="__123Graph_AMONTHLY2" localSheetId="21" hidden="1">[2]weekly!#REF!</definedName>
    <definedName name="__123Graph_AMONTHLY2" localSheetId="29" hidden="1">[2]weekly!#REF!</definedName>
    <definedName name="__123Graph_AMONTHLY2" localSheetId="28" hidden="1">[2]weekly!#REF!</definedName>
    <definedName name="__123Graph_AMONTHLY2" localSheetId="19" hidden="1">[2]weekly!#REF!</definedName>
    <definedName name="__123Graph_AMONTHLY2" localSheetId="27" hidden="1">[2]weekly!#REF!</definedName>
    <definedName name="__123Graph_AMONTHLY2" localSheetId="39"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0"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4" hidden="1">[2]weekly!#REF!</definedName>
    <definedName name="__123Graph_BDUMMY" localSheetId="25" hidden="1">[2]weekly!#REF!</definedName>
    <definedName name="__123Graph_BDUMMY" localSheetId="21" hidden="1">[2]weekly!#REF!</definedName>
    <definedName name="__123Graph_BDUMMY" localSheetId="29" hidden="1">[2]weekly!#REF!</definedName>
    <definedName name="__123Graph_BDUMMY" localSheetId="28" hidden="1">[2]weekly!#REF!</definedName>
    <definedName name="__123Graph_BDUMMY" localSheetId="19" hidden="1">[2]weekly!#REF!</definedName>
    <definedName name="__123Graph_BDUMMY" localSheetId="27" hidden="1">[2]weekly!#REF!</definedName>
    <definedName name="__123Graph_BDUMMY" localSheetId="39"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0"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4" hidden="1">[2]weekly!#REF!</definedName>
    <definedName name="__123Graph_BMAIN" localSheetId="25" hidden="1">[2]weekly!#REF!</definedName>
    <definedName name="__123Graph_BMAIN" localSheetId="21" hidden="1">[2]weekly!#REF!</definedName>
    <definedName name="__123Graph_BMAIN" localSheetId="29" hidden="1">[2]weekly!#REF!</definedName>
    <definedName name="__123Graph_BMAIN" localSheetId="28" hidden="1">[2]weekly!#REF!</definedName>
    <definedName name="__123Graph_BMAIN" localSheetId="19" hidden="1">[2]weekly!#REF!</definedName>
    <definedName name="__123Graph_BMAIN" localSheetId="27" hidden="1">[2]weekly!#REF!</definedName>
    <definedName name="__123Graph_BMAIN" localSheetId="39"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0"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4" hidden="1">[2]weekly!#REF!</definedName>
    <definedName name="__123Graph_BMONTHLY" localSheetId="25" hidden="1">[2]weekly!#REF!</definedName>
    <definedName name="__123Graph_BMONTHLY" localSheetId="21" hidden="1">[2]weekly!#REF!</definedName>
    <definedName name="__123Graph_BMONTHLY" localSheetId="29" hidden="1">[2]weekly!#REF!</definedName>
    <definedName name="__123Graph_BMONTHLY" localSheetId="28" hidden="1">[2]weekly!#REF!</definedName>
    <definedName name="__123Graph_BMONTHLY" localSheetId="19" hidden="1">[2]weekly!#REF!</definedName>
    <definedName name="__123Graph_BMONTHLY" localSheetId="27" hidden="1">[2]weekly!#REF!</definedName>
    <definedName name="__123Graph_BMONTHLY" localSheetId="39"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0"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4" hidden="1">[2]weekly!#REF!</definedName>
    <definedName name="__123Graph_BMONTHLY2" localSheetId="25" hidden="1">[2]weekly!#REF!</definedName>
    <definedName name="__123Graph_BMONTHLY2" localSheetId="21" hidden="1">[2]weekly!#REF!</definedName>
    <definedName name="__123Graph_BMONTHLY2" localSheetId="29" hidden="1">[2]weekly!#REF!</definedName>
    <definedName name="__123Graph_BMONTHLY2" localSheetId="28" hidden="1">[2]weekly!#REF!</definedName>
    <definedName name="__123Graph_BMONTHLY2" localSheetId="19" hidden="1">[2]weekly!#REF!</definedName>
    <definedName name="__123Graph_BMONTHLY2" localSheetId="27" hidden="1">[2]weekly!#REF!</definedName>
    <definedName name="__123Graph_BMONTHLY2" localSheetId="39"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0"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4" hidden="1">[2]weekly!#REF!</definedName>
    <definedName name="__123Graph_CDUMMY" localSheetId="25" hidden="1">[2]weekly!#REF!</definedName>
    <definedName name="__123Graph_CDUMMY" localSheetId="21" hidden="1">[2]weekly!#REF!</definedName>
    <definedName name="__123Graph_CDUMMY" localSheetId="29" hidden="1">[2]weekly!#REF!</definedName>
    <definedName name="__123Graph_CDUMMY" localSheetId="28" hidden="1">[2]weekly!#REF!</definedName>
    <definedName name="__123Graph_CDUMMY" localSheetId="19" hidden="1">[2]weekly!#REF!</definedName>
    <definedName name="__123Graph_CDUMMY" localSheetId="27" hidden="1">[2]weekly!#REF!</definedName>
    <definedName name="__123Graph_CDUMMY" localSheetId="39"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0"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4" hidden="1">[2]weekly!#REF!</definedName>
    <definedName name="__123Graph_CMONTHLY" localSheetId="25" hidden="1">[2]weekly!#REF!</definedName>
    <definedName name="__123Graph_CMONTHLY" localSheetId="21" hidden="1">[2]weekly!#REF!</definedName>
    <definedName name="__123Graph_CMONTHLY" localSheetId="29" hidden="1">[2]weekly!#REF!</definedName>
    <definedName name="__123Graph_CMONTHLY" localSheetId="28" hidden="1">[2]weekly!#REF!</definedName>
    <definedName name="__123Graph_CMONTHLY" localSheetId="19" hidden="1">[2]weekly!#REF!</definedName>
    <definedName name="__123Graph_CMONTHLY" localSheetId="27" hidden="1">[2]weekly!#REF!</definedName>
    <definedName name="__123Graph_CMONTHLY" localSheetId="39"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0"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4" hidden="1">[2]weekly!#REF!</definedName>
    <definedName name="__123Graph_CMONTHLY2" localSheetId="25" hidden="1">[2]weekly!#REF!</definedName>
    <definedName name="__123Graph_CMONTHLY2" localSheetId="21" hidden="1">[2]weekly!#REF!</definedName>
    <definedName name="__123Graph_CMONTHLY2" localSheetId="29" hidden="1">[2]weekly!#REF!</definedName>
    <definedName name="__123Graph_CMONTHLY2" localSheetId="28" hidden="1">[2]weekly!#REF!</definedName>
    <definedName name="__123Graph_CMONTHLY2" localSheetId="19" hidden="1">[2]weekly!#REF!</definedName>
    <definedName name="__123Graph_CMONTHLY2" localSheetId="27" hidden="1">[2]weekly!#REF!</definedName>
    <definedName name="__123Graph_CMONTHLY2" localSheetId="39"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0"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4" hidden="1">[2]weekly!#REF!</definedName>
    <definedName name="__123Graph_DMONTHLY2" localSheetId="25" hidden="1">[2]weekly!#REF!</definedName>
    <definedName name="__123Graph_DMONTHLY2" localSheetId="21" hidden="1">[2]weekly!#REF!</definedName>
    <definedName name="__123Graph_DMONTHLY2" localSheetId="29" hidden="1">[2]weekly!#REF!</definedName>
    <definedName name="__123Graph_DMONTHLY2" localSheetId="28" hidden="1">[2]weekly!#REF!</definedName>
    <definedName name="__123Graph_DMONTHLY2" localSheetId="19" hidden="1">[2]weekly!#REF!</definedName>
    <definedName name="__123Graph_DMONTHLY2" localSheetId="27" hidden="1">[2]weekly!#REF!</definedName>
    <definedName name="__123Graph_DMONTHLY2" localSheetId="39"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0"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4" hidden="1">[2]weekly!#REF!</definedName>
    <definedName name="__123Graph_EMONTHLY2" localSheetId="25" hidden="1">[2]weekly!#REF!</definedName>
    <definedName name="__123Graph_EMONTHLY2" localSheetId="21" hidden="1">[2]weekly!#REF!</definedName>
    <definedName name="__123Graph_EMONTHLY2" localSheetId="29" hidden="1">[2]weekly!#REF!</definedName>
    <definedName name="__123Graph_EMONTHLY2" localSheetId="28" hidden="1">[2]weekly!#REF!</definedName>
    <definedName name="__123Graph_EMONTHLY2" localSheetId="19" hidden="1">[2]weekly!#REF!</definedName>
    <definedName name="__123Graph_EMONTHLY2" localSheetId="27" hidden="1">[2]weekly!#REF!</definedName>
    <definedName name="__123Graph_EMONTHLY2" localSheetId="39"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0"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4" hidden="1">[2]weekly!#REF!</definedName>
    <definedName name="__123Graph_FMONTHLY2" localSheetId="25" hidden="1">[2]weekly!#REF!</definedName>
    <definedName name="__123Graph_FMONTHLY2" localSheetId="21" hidden="1">[2]weekly!#REF!</definedName>
    <definedName name="__123Graph_FMONTHLY2" localSheetId="29" hidden="1">[2]weekly!#REF!</definedName>
    <definedName name="__123Graph_FMONTHLY2" localSheetId="28" hidden="1">[2]weekly!#REF!</definedName>
    <definedName name="__123Graph_FMONTHLY2" localSheetId="19" hidden="1">[2]weekly!#REF!</definedName>
    <definedName name="__123Graph_FMONTHLY2" localSheetId="27" hidden="1">[2]weekly!#REF!</definedName>
    <definedName name="__123Graph_FMONTHLY2" localSheetId="39"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0"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4" hidden="1">[2]weekly!#REF!</definedName>
    <definedName name="__123Graph_XMAIN" localSheetId="25" hidden="1">[2]weekly!#REF!</definedName>
    <definedName name="__123Graph_XMAIN" localSheetId="21" hidden="1">[2]weekly!#REF!</definedName>
    <definedName name="__123Graph_XMAIN" localSheetId="29" hidden="1">[2]weekly!#REF!</definedName>
    <definedName name="__123Graph_XMAIN" localSheetId="28" hidden="1">[2]weekly!#REF!</definedName>
    <definedName name="__123Graph_XMAIN" localSheetId="19" hidden="1">[2]weekly!#REF!</definedName>
    <definedName name="__123Graph_XMAIN" localSheetId="27" hidden="1">[2]weekly!#REF!</definedName>
    <definedName name="__123Graph_XMAIN" localSheetId="39"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0"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4" hidden="1">[2]weekly!#REF!</definedName>
    <definedName name="__123Graph_XMONTHLY" localSheetId="25" hidden="1">[2]weekly!#REF!</definedName>
    <definedName name="__123Graph_XMONTHLY" localSheetId="21" hidden="1">[2]weekly!#REF!</definedName>
    <definedName name="__123Graph_XMONTHLY" localSheetId="29" hidden="1">[2]weekly!#REF!</definedName>
    <definedName name="__123Graph_XMONTHLY" localSheetId="28" hidden="1">[2]weekly!#REF!</definedName>
    <definedName name="__123Graph_XMONTHLY" localSheetId="19" hidden="1">[2]weekly!#REF!</definedName>
    <definedName name="__123Graph_XMONTHLY" localSheetId="27" hidden="1">[2]weekly!#REF!</definedName>
    <definedName name="__123Graph_XMONTHLY" localSheetId="39"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0"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4" hidden="1">[2]weekly!#REF!</definedName>
    <definedName name="__123Graph_XMONTHLY2" localSheetId="25" hidden="1">[2]weekly!#REF!</definedName>
    <definedName name="__123Graph_XMONTHLY2" localSheetId="21" hidden="1">[2]weekly!#REF!</definedName>
    <definedName name="__123Graph_XMONTHLY2" localSheetId="29" hidden="1">[2]weekly!#REF!</definedName>
    <definedName name="__123Graph_XMONTHLY2" localSheetId="28" hidden="1">[2]weekly!#REF!</definedName>
    <definedName name="__123Graph_XMONTHLY2" localSheetId="19" hidden="1">[2]weekly!#REF!</definedName>
    <definedName name="__123Graph_XMONTHLY2" localSheetId="27" hidden="1">[2]weekly!#REF!</definedName>
    <definedName name="__123Graph_XMONTHLY2" localSheetId="39"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0"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9">#REF!</definedName>
    <definedName name="__AD1" localSheetId="30">#REF!</definedName>
    <definedName name="__AD1">#REF!</definedName>
    <definedName name="__AD2" localSheetId="33">#REF!</definedName>
    <definedName name="__AD2" localSheetId="35">#REF!</definedName>
    <definedName name="__AD2" localSheetId="34">#REF!</definedName>
    <definedName name="__AD2" localSheetId="39">#REF!</definedName>
    <definedName name="__AD2" localSheetId="30">#REF!</definedName>
    <definedName name="__AD2">#REF!</definedName>
    <definedName name="__KS1" localSheetId="33">#REF!</definedName>
    <definedName name="__KS1" localSheetId="35">#REF!</definedName>
    <definedName name="__KS1" localSheetId="34">#REF!</definedName>
    <definedName name="__KS1" localSheetId="39">#REF!</definedName>
    <definedName name="__KS1" localSheetId="30">#REF!</definedName>
    <definedName name="__KS1">#REF!</definedName>
    <definedName name="__KS2" localSheetId="33">#REF!</definedName>
    <definedName name="__KS2" localSheetId="35">#REF!</definedName>
    <definedName name="__KS2" localSheetId="34">#REF!</definedName>
    <definedName name="__KS2" localSheetId="39">#REF!</definedName>
    <definedName name="__KS2" localSheetId="30">#REF!</definedName>
    <definedName name="__KS2">#REF!</definedName>
    <definedName name="__KS3" localSheetId="33">#REF!</definedName>
    <definedName name="__KS3" localSheetId="35">#REF!</definedName>
    <definedName name="__KS3" localSheetId="34">#REF!</definedName>
    <definedName name="__KS3" localSheetId="39">#REF!</definedName>
    <definedName name="__KS3" localSheetId="30">#REF!</definedName>
    <definedName name="__KS3">#REF!</definedName>
    <definedName name="__lea95" localSheetId="33">#REF!</definedName>
    <definedName name="__lea95" localSheetId="35">#REF!</definedName>
    <definedName name="__lea95" localSheetId="34">#REF!</definedName>
    <definedName name="__lea95" localSheetId="39">#REF!</definedName>
    <definedName name="__lea95" localSheetId="30">#REF!</definedName>
    <definedName name="__lea95">#REF!</definedName>
    <definedName name="__lea96" localSheetId="33">#REF!</definedName>
    <definedName name="__lea96" localSheetId="35">#REF!</definedName>
    <definedName name="__lea96" localSheetId="34">#REF!</definedName>
    <definedName name="__lea96" localSheetId="39">#REF!</definedName>
    <definedName name="__lea96" localSheetId="30">#REF!</definedName>
    <definedName name="__lea96">#REF!</definedName>
    <definedName name="__lea97" localSheetId="33">#REF!</definedName>
    <definedName name="__lea97" localSheetId="35">#REF!</definedName>
    <definedName name="__lea97" localSheetId="34">#REF!</definedName>
    <definedName name="__lea97" localSheetId="39">#REF!</definedName>
    <definedName name="__lea97" localSheetId="30">#REF!</definedName>
    <definedName name="__lea97">#REF!</definedName>
    <definedName name="__lea98" localSheetId="33">#REF!</definedName>
    <definedName name="__lea98" localSheetId="35">#REF!</definedName>
    <definedName name="__lea98" localSheetId="34">#REF!</definedName>
    <definedName name="__lea98" localSheetId="39">#REF!</definedName>
    <definedName name="__lea98" localSheetId="30">#REF!</definedName>
    <definedName name="__lea98">#REF!</definedName>
    <definedName name="__lu9495" localSheetId="33">#REF!</definedName>
    <definedName name="__lu9495" localSheetId="35">#REF!</definedName>
    <definedName name="__lu9495" localSheetId="34">#REF!</definedName>
    <definedName name="__lu9495" localSheetId="39">#REF!</definedName>
    <definedName name="__lu9495" localSheetId="30">#REF!</definedName>
    <definedName name="__lu9495">#REF!</definedName>
    <definedName name="__lu9596" localSheetId="33">#REF!</definedName>
    <definedName name="__lu9596" localSheetId="35">#REF!</definedName>
    <definedName name="__lu9596" localSheetId="34">#REF!</definedName>
    <definedName name="__lu9596" localSheetId="39">#REF!</definedName>
    <definedName name="__lu9596" localSheetId="30">#REF!</definedName>
    <definedName name="__lu9596">#REF!</definedName>
    <definedName name="__lu9697" localSheetId="33">#REF!</definedName>
    <definedName name="__lu9697" localSheetId="35">#REF!</definedName>
    <definedName name="__lu9697" localSheetId="34">#REF!</definedName>
    <definedName name="__lu9697" localSheetId="39">#REF!</definedName>
    <definedName name="__lu9697" localSheetId="30">#REF!</definedName>
    <definedName name="__lu9697">#REF!</definedName>
    <definedName name="__Num2" localSheetId="33">'[1]Running info'!#REF!</definedName>
    <definedName name="__Num2" localSheetId="35">'[1]Running info'!#REF!</definedName>
    <definedName name="__Num2" localSheetId="34">'[1]Running info'!#REF!</definedName>
    <definedName name="__Num2" localSheetId="39">'[1]Running info'!#REF!</definedName>
    <definedName name="__Num2" localSheetId="30">'[1]Running info'!#REF!</definedName>
    <definedName name="__Num2">'[1]Running info'!#REF!</definedName>
    <definedName name="__pup1" localSheetId="33">#REF!</definedName>
    <definedName name="__pup1" localSheetId="35">#REF!</definedName>
    <definedName name="__pup1" localSheetId="34">#REF!</definedName>
    <definedName name="__pup1" localSheetId="39">#REF!</definedName>
    <definedName name="__pup1" localSheetId="30">#REF!</definedName>
    <definedName name="__pup1">#REF!</definedName>
    <definedName name="__pup2" localSheetId="33">#REF!</definedName>
    <definedName name="__pup2" localSheetId="35">#REF!</definedName>
    <definedName name="__pup2" localSheetId="34">#REF!</definedName>
    <definedName name="__pup2" localSheetId="39">#REF!</definedName>
    <definedName name="__pup2" localSheetId="30">#REF!</definedName>
    <definedName name="__pup2">#REF!</definedName>
    <definedName name="__RO1" localSheetId="33">#REF!</definedName>
    <definedName name="__RO1" localSheetId="35">#REF!</definedName>
    <definedName name="__RO1" localSheetId="34">#REF!</definedName>
    <definedName name="__RO1" localSheetId="39">#REF!</definedName>
    <definedName name="__RO1" localSheetId="30">#REF!</definedName>
    <definedName name="__RO1">#REF!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4" hidden="1">[2]weekly!#REF!</definedName>
    <definedName name="__v2" localSheetId="25" hidden="1">[2]weekly!#REF!</definedName>
    <definedName name="__v2" localSheetId="21" hidden="1">[2]weekly!#REF!</definedName>
    <definedName name="__v2" localSheetId="29" hidden="1">[2]weekly!#REF!</definedName>
    <definedName name="__v2" localSheetId="28" hidden="1">[2]weekly!#REF!</definedName>
    <definedName name="__v2" localSheetId="19" hidden="1">[2]weekly!#REF!</definedName>
    <definedName name="__v2" localSheetId="27" hidden="1">[2]weekly!#REF!</definedName>
    <definedName name="__v2" localSheetId="39"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0"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9">#REF!</definedName>
    <definedName name="_AD1" localSheetId="30">#REF!</definedName>
    <definedName name="_AD1">#REF!</definedName>
    <definedName name="_AD2" localSheetId="33">#REF!</definedName>
    <definedName name="_AD2" localSheetId="35">#REF!</definedName>
    <definedName name="_AD2" localSheetId="34">#REF!</definedName>
    <definedName name="_AD2" localSheetId="39">#REF!</definedName>
    <definedName name="_AD2" localSheetId="30">#REF!</definedName>
    <definedName name="_AD2">#REF!</definedName>
    <definedName name="_xlnm._FilterDatabase" localSheetId="4" hidden="1">'All Transactions'!$A$1:$L$1465</definedName>
    <definedName name="_xlnm._FilterDatabase" localSheetId="8" hidden="1">APT!$A$19:$BL$100</definedName>
    <definedName name="_xlnm._FilterDatabase" localSheetId="23" hidden="1">APTCR!$A$19:$K$242</definedName>
    <definedName name="_xlnm._FilterDatabase" localSheetId="9" hidden="1">APTPay!$A$19:$J$185</definedName>
    <definedName name="_xlnm._FilterDatabase" localSheetId="33" hidden="1">COVID!$A$19:$AE$147</definedName>
    <definedName name="_xlnm._FilterDatabase" localSheetId="35" hidden="1">COVIDCR!$A$19:$S$238</definedName>
    <definedName name="_xlnm._FilterDatabase" localSheetId="34" hidden="1">COVIDPAY!$A$19:$J$398</definedName>
    <definedName name="_xlnm._FilterDatabase" localSheetId="24" hidden="1">DEDEL!$A$19:$AH$505</definedName>
    <definedName name="_xlnm._FilterDatabase" localSheetId="25" hidden="1">DEDELCR!$A$19:$S$600</definedName>
    <definedName name="_xlnm._FilterDatabase" localSheetId="20" hidden="1">GRANTS!$A$19:$AF$220</definedName>
    <definedName name="_xlnm._FilterDatabase" localSheetId="21" hidden="1">GRANTSPAY!$A$19:$H$243</definedName>
    <definedName name="_xlnm._FilterDatabase" localSheetId="37" hidden="1">'HN TOP UP AUTUMN UPDATE NOV'!$K$7:$W$190</definedName>
    <definedName name="_xlnm._FilterDatabase" localSheetId="29" hidden="1">'HN TopUpPay'!$A$19:$R$201</definedName>
    <definedName name="_xlnm._FilterDatabase" localSheetId="28" hidden="1">'HN TOPUPS April Sheet'!$A$7:$BQ$180</definedName>
    <definedName name="_xlnm._FilterDatabase" localSheetId="18" hidden="1">HNPlaces!$A$19:$P$133</definedName>
    <definedName name="_xlnm._FilterDatabase" localSheetId="19" hidden="1">HNPlacesPay!$A$19:$K$51</definedName>
    <definedName name="_xlnm._FilterDatabase" localSheetId="40" hidden="1">IntegraPayroll!$A$8:$S$2637</definedName>
    <definedName name="_xlnm._FilterDatabase" localSheetId="22" hidden="1">MISC!$A$19:$AH$90</definedName>
    <definedName name="_xlnm._FilterDatabase" localSheetId="27" hidden="1">MiscCR!$A$19:$S$238</definedName>
    <definedName name="_xlnm._FilterDatabase" localSheetId="26" hidden="1">MiscPay!$A$19:$R$197</definedName>
    <definedName name="_xlnm._FilterDatabase" localSheetId="38" hidden="1">'Payroll Totals by Month'!$A$2:$AT$56</definedName>
    <definedName name="_xlnm._FilterDatabase" localSheetId="39" hidden="1">PayrollCR!$A$19:$H$185</definedName>
    <definedName name="_xlnm._FilterDatabase" localSheetId="16" hidden="1">POST16!$A$19:$AE$26</definedName>
    <definedName name="_xlnm._FilterDatabase" localSheetId="13" hidden="1">PPG!$A$19:$AF$171</definedName>
    <definedName name="_xlnm._FilterDatabase" localSheetId="14" hidden="1">PPGCR!$A$19:$V$398</definedName>
    <definedName name="_xlnm._FilterDatabase" localSheetId="15" hidden="1">PPGPAY!$A$19:$J$398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30"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4" hidden="1">#REF!</definedName>
    <definedName name="_Key1" localSheetId="25" hidden="1">#REF!</definedName>
    <definedName name="_Key1" localSheetId="21" hidden="1">#REF!</definedName>
    <definedName name="_Key1" localSheetId="29" hidden="1">#REF!</definedName>
    <definedName name="_Key1" localSheetId="28" hidden="1">#REF!</definedName>
    <definedName name="_Key1" localSheetId="19" hidden="1">#REF!</definedName>
    <definedName name="_Key1" localSheetId="27" hidden="1">#REF!</definedName>
    <definedName name="_Key1" localSheetId="39"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0" hidden="1">#REF!</definedName>
    <definedName name="_Key1" localSheetId="12" hidden="1">#REF!</definedName>
    <definedName name="_Key1" localSheetId="11" hidden="1">#REF!</definedName>
    <definedName name="_Key1" hidden="1">#REF!</definedName>
    <definedName name="_KS1" localSheetId="33">#REF!</definedName>
    <definedName name="_KS1" localSheetId="35">#REF!</definedName>
    <definedName name="_KS1" localSheetId="34">#REF!</definedName>
    <definedName name="_KS1" localSheetId="39">#REF!</definedName>
    <definedName name="_KS1" localSheetId="30">#REF!</definedName>
    <definedName name="_KS1">#REF!</definedName>
    <definedName name="_KS2" localSheetId="33">#REF!</definedName>
    <definedName name="_KS2" localSheetId="35">#REF!</definedName>
    <definedName name="_KS2" localSheetId="34">#REF!</definedName>
    <definedName name="_KS2" localSheetId="39">#REF!</definedName>
    <definedName name="_KS2" localSheetId="30">#REF!</definedName>
    <definedName name="_KS2">#REF!</definedName>
    <definedName name="_KS3" localSheetId="33">#REF!</definedName>
    <definedName name="_KS3" localSheetId="35">#REF!</definedName>
    <definedName name="_KS3" localSheetId="34">#REF!</definedName>
    <definedName name="_KS3" localSheetId="39">#REF!</definedName>
    <definedName name="_KS3" localSheetId="30">#REF!</definedName>
    <definedName name="_KS3">#REF!</definedName>
    <definedName name="_lea95" localSheetId="33">#REF!</definedName>
    <definedName name="_lea95" localSheetId="35">#REF!</definedName>
    <definedName name="_lea95" localSheetId="34">#REF!</definedName>
    <definedName name="_lea95" localSheetId="39">#REF!</definedName>
    <definedName name="_lea95" localSheetId="30">#REF!</definedName>
    <definedName name="_lea95">#REF!</definedName>
    <definedName name="_lea96" localSheetId="33">#REF!</definedName>
    <definedName name="_lea96" localSheetId="35">#REF!</definedName>
    <definedName name="_lea96" localSheetId="34">#REF!</definedName>
    <definedName name="_lea96" localSheetId="39">#REF!</definedName>
    <definedName name="_lea96" localSheetId="30">#REF!</definedName>
    <definedName name="_lea96">#REF!</definedName>
    <definedName name="_lea97" localSheetId="33">#REF!</definedName>
    <definedName name="_lea97" localSheetId="35">#REF!</definedName>
    <definedName name="_lea97" localSheetId="34">#REF!</definedName>
    <definedName name="_lea97" localSheetId="39">#REF!</definedName>
    <definedName name="_lea97" localSheetId="30">#REF!</definedName>
    <definedName name="_lea97">#REF!</definedName>
    <definedName name="_lea98" localSheetId="33">#REF!</definedName>
    <definedName name="_lea98" localSheetId="35">#REF!</definedName>
    <definedName name="_lea98" localSheetId="34">#REF!</definedName>
    <definedName name="_lea98" localSheetId="39">#REF!</definedName>
    <definedName name="_lea98" localSheetId="30">#REF!</definedName>
    <definedName name="_lea98">#REF!</definedName>
    <definedName name="_lu9495" localSheetId="33">#REF!</definedName>
    <definedName name="_lu9495" localSheetId="35">#REF!</definedName>
    <definedName name="_lu9495" localSheetId="34">#REF!</definedName>
    <definedName name="_lu9495" localSheetId="39">#REF!</definedName>
    <definedName name="_lu9495" localSheetId="30">#REF!</definedName>
    <definedName name="_lu9495">#REF!</definedName>
    <definedName name="_lu9596" localSheetId="33">#REF!</definedName>
    <definedName name="_lu9596" localSheetId="35">#REF!</definedName>
    <definedName name="_lu9596" localSheetId="34">#REF!</definedName>
    <definedName name="_lu9596" localSheetId="39">#REF!</definedName>
    <definedName name="_lu9596" localSheetId="30">#REF!</definedName>
    <definedName name="_lu9596">#REF!</definedName>
    <definedName name="_lu9697" localSheetId="33">#REF!</definedName>
    <definedName name="_lu9697" localSheetId="35">#REF!</definedName>
    <definedName name="_lu9697" localSheetId="34">#REF!</definedName>
    <definedName name="_lu9697" localSheetId="39">#REF!</definedName>
    <definedName name="_lu9697" localSheetId="30">#REF!</definedName>
    <definedName name="_lu9697">#REF!</definedName>
    <definedName name="_Num2" localSheetId="33">'[1]Running info'!#REF!</definedName>
    <definedName name="_Num2" localSheetId="35">'[1]Running info'!#REF!</definedName>
    <definedName name="_Num2" localSheetId="34">'[1]Running info'!#REF!</definedName>
    <definedName name="_Num2" localSheetId="39">'[1]Running info'!#REF!</definedName>
    <definedName name="_Num2" localSheetId="30">'[1]Running info'!#REF!</definedName>
    <definedName name="_Num2">'[1]Running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9">#REF!</definedName>
    <definedName name="_pup1" localSheetId="30">#REF!</definedName>
    <definedName name="_pup1">#REF!</definedName>
    <definedName name="_pup2" localSheetId="33">#REF!</definedName>
    <definedName name="_pup2" localSheetId="35">#REF!</definedName>
    <definedName name="_pup2" localSheetId="34">#REF!</definedName>
    <definedName name="_pup2" localSheetId="39">#REF!</definedName>
    <definedName name="_pup2" localSheetId="30">#REF!</definedName>
    <definedName name="_pup2">#REF!</definedName>
    <definedName name="_RO1" localSheetId="33">#REF!</definedName>
    <definedName name="_RO1" localSheetId="35">#REF!</definedName>
    <definedName name="_RO1" localSheetId="34">#REF!</definedName>
    <definedName name="_RO1" localSheetId="39">#REF!</definedName>
    <definedName name="_RO1" localSheetId="30">#REF!</definedName>
    <definedName name="_RO1">#REF!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4" hidden="1">'[4]OPT D 2008-9'!#REF!</definedName>
    <definedName name="_Sort" localSheetId="25" hidden="1">'[4]OPT D 2008-9'!#REF!</definedName>
    <definedName name="_Sort" localSheetId="21" hidden="1">'[4]OPT D 2008-9'!#REF!</definedName>
    <definedName name="_Sort" localSheetId="29" hidden="1">'[4]OPT D 2008-9'!#REF!</definedName>
    <definedName name="_Sort" localSheetId="28" hidden="1">'[4]OPT D 2008-9'!#REF!</definedName>
    <definedName name="_Sort" localSheetId="19" hidden="1">'[4]OPT D 2008-9'!#REF!</definedName>
    <definedName name="_Sort" localSheetId="27" hidden="1">'[4]OPT D 2008-9'!#REF!</definedName>
    <definedName name="_Sort" localSheetId="39"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0" hidden="1">'[4]OPT D 2008-9'!#REF!</definedName>
    <definedName name="_Sort" localSheetId="12" hidden="1">'[4]OPT D 2008-9'!#REF!</definedName>
    <definedName name="_Sort" localSheetId="11" hidden="1">'[4]OPT D 2008-9'!#REF!</definedName>
    <definedName name="_Sort" hidden="1">'[4]OPT D 2008-9'!#REF!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4" hidden="1">[2]weekly!#REF!</definedName>
    <definedName name="_v2" localSheetId="25" hidden="1">[2]weekly!#REF!</definedName>
    <definedName name="_v2" localSheetId="21" hidden="1">[2]weekly!#REF!</definedName>
    <definedName name="_v2" localSheetId="29" hidden="1">[2]weekly!#REF!</definedName>
    <definedName name="_v2" localSheetId="28" hidden="1">[2]weekly!#REF!</definedName>
    <definedName name="_v2" localSheetId="19" hidden="1">[2]weekly!#REF!</definedName>
    <definedName name="_v2" localSheetId="27" hidden="1">[2]weekly!#REF!</definedName>
    <definedName name="_v2" localSheetId="39"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0" hidden="1">[2]weekly!#REF!</definedName>
    <definedName name="_v2" localSheetId="12" hidden="1">[2]weekly!#REF!</definedName>
    <definedName name="_v2" localSheetId="11" hidden="1">[2]weekly!#REF!</definedName>
    <definedName name="_v2" hidden="1">[2]weekly!#REF!</definedName>
    <definedName name="ab" localSheetId="33">#REF!</definedName>
    <definedName name="ab" localSheetId="35">#REF!</definedName>
    <definedName name="ab" localSheetId="34">#REF!</definedName>
    <definedName name="ab" localSheetId="39">#REF!</definedName>
    <definedName name="ab" localSheetId="30">#REF!</definedName>
    <definedName name="ab">#REF!</definedName>
    <definedName name="ACA">[5]tables!$J$2:$K$152</definedName>
    <definedName name="ACA_Option" localSheetId="33">#REF!</definedName>
    <definedName name="ACA_Option" localSheetId="35">#REF!</definedName>
    <definedName name="ACA_Option" localSheetId="34">#REF!</definedName>
    <definedName name="ACA_Option" localSheetId="39">#REF!</definedName>
    <definedName name="ACA_Option" localSheetId="30">#REF!</definedName>
    <definedName name="ACA_Option">#REF!</definedName>
    <definedName name="ACA_Option_1" localSheetId="33">#REF!</definedName>
    <definedName name="ACA_Option_1" localSheetId="35">#REF!</definedName>
    <definedName name="ACA_Option_1" localSheetId="34">#REF!</definedName>
    <definedName name="ACA_Option_1" localSheetId="39">#REF!</definedName>
    <definedName name="ACA_Option_1" localSheetId="30">#REF!</definedName>
    <definedName name="ACA_Option_1">#REF!</definedName>
    <definedName name="ACA_table" localSheetId="33">#REF!</definedName>
    <definedName name="ACA_table" localSheetId="35">#REF!</definedName>
    <definedName name="ACA_table" localSheetId="34">#REF!</definedName>
    <definedName name="ACA_table" localSheetId="39">#REF!</definedName>
    <definedName name="ACA_table" localSheetId="30">#REF!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9">#REF!</definedName>
    <definedName name="AD" localSheetId="30">#REF!</definedName>
    <definedName name="AD">#REF!</definedName>
    <definedName name="ADJ3YO" localSheetId="33">'[7]3yo adjustment'!#REF!</definedName>
    <definedName name="ADJ3YO" localSheetId="35">'[7]3yo adjustment'!#REF!</definedName>
    <definedName name="ADJ3YO" localSheetId="34">'[7]3yo adjustment'!#REF!</definedName>
    <definedName name="ADJ3YO" localSheetId="39">'[7]3yo adjustment'!#REF!</definedName>
    <definedName name="ADJ3YO" localSheetId="30">'[7]3yo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 localSheetId="35">#REF!</definedName>
    <definedName name="ADMIN" localSheetId="34">#REF!</definedName>
    <definedName name="ADMIN" localSheetId="39">#REF!</definedName>
    <definedName name="ADMIN" localSheetId="30">#REF!</definedName>
    <definedName name="ADMIN">#REF!</definedName>
    <definedName name="admin.admin.costs" localSheetId="33">#REF!</definedName>
    <definedName name="admin.admin.costs" localSheetId="35">#REF!</definedName>
    <definedName name="admin.admin.costs" localSheetId="34">#REF!</definedName>
    <definedName name="admin.admin.costs" localSheetId="39">#REF!</definedName>
    <definedName name="admin.admin.costs" localSheetId="30">#REF!</definedName>
    <definedName name="admin.admin.costs">#REF!</definedName>
    <definedName name="admin.manual.costs" localSheetId="33">#REF!</definedName>
    <definedName name="admin.manual.costs" localSheetId="35">#REF!</definedName>
    <definedName name="admin.manual.costs" localSheetId="34">#REF!</definedName>
    <definedName name="admin.manual.costs" localSheetId="39">#REF!</definedName>
    <definedName name="admin.manual.costs" localSheetId="30">#REF!</definedName>
    <definedName name="admin.manual.costs">#REF!</definedName>
    <definedName name="admin.net.expend" localSheetId="33">#REF!</definedName>
    <definedName name="admin.net.expend" localSheetId="35">#REF!</definedName>
    <definedName name="admin.net.expend" localSheetId="34">#REF!</definedName>
    <definedName name="admin.net.expend" localSheetId="39">#REF!</definedName>
    <definedName name="admin.net.expend" localSheetId="30">#REF!</definedName>
    <definedName name="admin.net.expend">#REF!</definedName>
    <definedName name="admin.nonpay.costs" localSheetId="33">#REF!</definedName>
    <definedName name="admin.nonpay.costs" localSheetId="35">#REF!</definedName>
    <definedName name="admin.nonpay.costs" localSheetId="34">#REF!</definedName>
    <definedName name="admin.nonpay.costs" localSheetId="39">#REF!</definedName>
    <definedName name="admin.nonpay.costs" localSheetId="30">#REF!</definedName>
    <definedName name="admin.nonpay.costs">#REF!</definedName>
    <definedName name="admin.otherstaff.costs" localSheetId="33">#REF!</definedName>
    <definedName name="admin.otherstaff.costs" localSheetId="35">#REF!</definedName>
    <definedName name="admin.otherstaff.costs" localSheetId="34">#REF!</definedName>
    <definedName name="admin.otherstaff.costs" localSheetId="39">#REF!</definedName>
    <definedName name="admin.otherstaff.costs" localSheetId="30">#REF!</definedName>
    <definedName name="admin.otherstaff.costs">#REF!</definedName>
    <definedName name="admin.PRC" localSheetId="33">'[12]Other Forecasting'!#REF!</definedName>
    <definedName name="admin.PRC" localSheetId="35">'[12]Other Forecasting'!#REF!</definedName>
    <definedName name="admin.PRC" localSheetId="34">'[12]Other Forecasting'!#REF!</definedName>
    <definedName name="admin.PRC" localSheetId="39">'[12]Other Forecasting'!#REF!</definedName>
    <definedName name="admin.PRC" localSheetId="30">'[12]Other Forecasting'!#REF!</definedName>
    <definedName name="admin.PRC">'[12]Other Forecasting'!#REF!</definedName>
    <definedName name="admin.teachers.pay" localSheetId="33">#REF!</definedName>
    <definedName name="admin.teachers.pay" localSheetId="35">#REF!</definedName>
    <definedName name="admin.teachers.pay" localSheetId="34">#REF!</definedName>
    <definedName name="admin.teachers.pay" localSheetId="39">#REF!</definedName>
    <definedName name="admin.teachers.pay" localSheetId="30">#REF!</definedName>
    <definedName name="admin.teachers.pay">#REF!</definedName>
    <definedName name="adminpayinc.1" localSheetId="33">'[12]Inputs for SWGE Forecasting'!#REF!</definedName>
    <definedName name="adminpayinc.1" localSheetId="35">'[12]Inputs for SWGE Forecasting'!#REF!</definedName>
    <definedName name="adminpayinc.1" localSheetId="34">'[12]Inputs for SWGE Forecasting'!#REF!</definedName>
    <definedName name="adminpayinc.1" localSheetId="39">'[12]Inputs for SWGE Forecasting'!#REF!</definedName>
    <definedName name="adminpayinc.1" localSheetId="30">'[12]Inputs for SWGE Forecasting'!#REF!</definedName>
    <definedName name="adminpayinc.1">'[12]Inputs for SWGE Forecasting'!#REF!</definedName>
    <definedName name="adminprcprop" localSheetId="33">'[12]Other Forecasting'!#REF!</definedName>
    <definedName name="adminprcprop" localSheetId="35">'[12]Other Forecasting'!#REF!</definedName>
    <definedName name="adminprcprop" localSheetId="34">'[12]Other Forecasting'!#REF!</definedName>
    <definedName name="adminprcprop" localSheetId="39">'[12]Other Forecasting'!#REF!</definedName>
    <definedName name="adminprcprop" localSheetId="30">'[12]Other Forecasting'!#REF!</definedName>
    <definedName name="adminprcprop">'[12]Other Forecasting'!#REF!</definedName>
    <definedName name="admintotalprc" localSheetId="33">#REF!</definedName>
    <definedName name="admintotalprc" localSheetId="35">#REF!</definedName>
    <definedName name="admintotalprc" localSheetId="34">#REF!</definedName>
    <definedName name="admintotalprc" localSheetId="39">#REF!</definedName>
    <definedName name="admintotalprc" localSheetId="30">#REF!</definedName>
    <definedName name="admintotalprc">#REF!</definedName>
    <definedName name="ADULT" localSheetId="33">#REF!</definedName>
    <definedName name="ADULT" localSheetId="35">#REF!</definedName>
    <definedName name="ADULT" localSheetId="34">#REF!</definedName>
    <definedName name="ADULT" localSheetId="39">#REF!</definedName>
    <definedName name="ADULT" localSheetId="30">#REF!</definedName>
    <definedName name="ADULT">#REF!</definedName>
    <definedName name="adult.average.sal" localSheetId="33">'[13]Inputs for SWGE Forecasting'!#REF!</definedName>
    <definedName name="adult.average.sal" localSheetId="35">'[13]Inputs for SWGE Forecasting'!#REF!</definedName>
    <definedName name="adult.average.sal" localSheetId="34">'[13]Inputs for SWGE Forecasting'!#REF!</definedName>
    <definedName name="adult.average.sal" localSheetId="39">'[13]Inputs for SWGE Forecasting'!#REF!</definedName>
    <definedName name="adult.average.sal" localSheetId="30">'[13]Inputs for SWGE Forecasting'!#REF!</definedName>
    <definedName name="adult.average.sal">'[13]Inputs for SWGE Forecasting'!#REF!</definedName>
    <definedName name="adult.enhancement" localSheetId="33">'[13]Inputs for SWGE Forecasting'!#REF!</definedName>
    <definedName name="adult.enhancement" localSheetId="35">'[13]Inputs for SWGE Forecasting'!#REF!</definedName>
    <definedName name="adult.enhancement" localSheetId="34">'[13]Inputs for SWGE Forecasting'!#REF!</definedName>
    <definedName name="adult.enhancement" localSheetId="39">'[13]Inputs for SWGE Forecasting'!#REF!</definedName>
    <definedName name="adult.enhancement" localSheetId="30">'[13]Inputs for SWGE Forecasting'!#REF!</definedName>
    <definedName name="adult.enhancement">'[13]Inputs for SWGE Forecasting'!#REF!</definedName>
    <definedName name="adult.entitlement" localSheetId="33">'[13]Inputs for SWGE Forecasting'!#REF!</definedName>
    <definedName name="adult.entitlement" localSheetId="35">'[13]Inputs for SWGE Forecasting'!#REF!</definedName>
    <definedName name="adult.entitlement" localSheetId="34">'[13]Inputs for SWGE Forecasting'!#REF!</definedName>
    <definedName name="adult.entitlement" localSheetId="39">'[13]Inputs for SWGE Forecasting'!#REF!</definedName>
    <definedName name="adult.entitlement" localSheetId="30">'[13]Inputs for SWGE Forecasting'!#REF!</definedName>
    <definedName name="adult.entitlement">'[13]Inputs for SWGE Forecasting'!#REF!</definedName>
    <definedName name="adult.mortality" localSheetId="33">'[13]Inputs for SWGE Forecasting'!#REF!</definedName>
    <definedName name="adult.mortality" localSheetId="35">'[13]Inputs for SWGE Forecasting'!#REF!</definedName>
    <definedName name="adult.mortality" localSheetId="34">'[13]Inputs for SWGE Forecasting'!#REF!</definedName>
    <definedName name="adult.mortality" localSheetId="39">'[13]Inputs for SWGE Forecasting'!#REF!</definedName>
    <definedName name="adult.mortality" localSheetId="30">'[13]Inputs for SWGE Forecasting'!#REF!</definedName>
    <definedName name="adult.mortality">'[13]Inputs for SWGE Forecasting'!#REF!</definedName>
    <definedName name="adult.prc.costs" localSheetId="33">'[13]PRC Repricing Factor'!#REF!</definedName>
    <definedName name="adult.prc.costs" localSheetId="35">'[13]PRC Repricing Factor'!#REF!</definedName>
    <definedName name="adult.prc.costs" localSheetId="34">'[13]PRC Repricing Factor'!#REF!</definedName>
    <definedName name="adult.prc.costs" localSheetId="39">'[13]PRC Repricing Factor'!#REF!</definedName>
    <definedName name="adult.prc.costs" localSheetId="30">'[13]PRC Repricing Factor'!#REF!</definedName>
    <definedName name="adult.prc.costs">'[13]PRC Repricing Factor'!#REF!</definedName>
    <definedName name="adult.prc.nos" localSheetId="33">'[12]Inputs for SWGE Forecasting'!#REF!</definedName>
    <definedName name="adult.prc.nos" localSheetId="35">'[12]Inputs for SWGE Forecasting'!#REF!</definedName>
    <definedName name="adult.prc.nos" localSheetId="34">'[12]Inputs for SWGE Forecasting'!#REF!</definedName>
    <definedName name="adult.prc.nos" localSheetId="39">'[12]Inputs for SWGE Forecasting'!#REF!</definedName>
    <definedName name="adult.prc.nos" localSheetId="30">'[12]Inputs for SWGE Forecasting'!#REF!</definedName>
    <definedName name="adult.prc.nos">'[12]Inputs for SWGE Forecasting'!#REF!</definedName>
    <definedName name="adult.redundancy" localSheetId="33">'[13]Inputs for SWGE Forecasting'!#REF!</definedName>
    <definedName name="adult.redundancy" localSheetId="35">'[13]Inputs for SWGE Forecasting'!#REF!</definedName>
    <definedName name="adult.redundancy" localSheetId="34">'[13]Inputs for SWGE Forecasting'!#REF!</definedName>
    <definedName name="adult.redundancy" localSheetId="39">'[13]Inputs for SWGE Forecasting'!#REF!</definedName>
    <definedName name="adult.redundancy" localSheetId="30">'[13]Inputs for SWGE Forecasting'!#REF!</definedName>
    <definedName name="adult.redundancy">'[13]Inputs for SWGE Forecasting'!#REF!</definedName>
    <definedName name="adult.total.retirees" localSheetId="33">'[13]Inputs for SWGE Forecasting'!#REF!</definedName>
    <definedName name="adult.total.retirees" localSheetId="35">'[13]Inputs for SWGE Forecasting'!#REF!</definedName>
    <definedName name="adult.total.retirees" localSheetId="34">'[13]Inputs for SWGE Forecasting'!#REF!</definedName>
    <definedName name="adult.total.retirees" localSheetId="39">'[13]Inputs for SWGE Forecasting'!#REF!</definedName>
    <definedName name="adult.total.retirees" localSheetId="30">'[13]Inputs for SWGE Forecasting'!#REF!</definedName>
    <definedName name="adult.total.retirees">'[13]Inputs for SWGE Forecasting'!#REF!</definedName>
    <definedName name="adults.prc.index" localSheetId="33">'[13]PRC Repricing Factor'!#REF!</definedName>
    <definedName name="adults.prc.index" localSheetId="35">'[13]PRC Repricing Factor'!#REF!</definedName>
    <definedName name="adults.prc.index" localSheetId="34">'[13]PRC Repricing Factor'!#REF!</definedName>
    <definedName name="adults.prc.index" localSheetId="39">'[13]PRC Repricing Factor'!#REF!</definedName>
    <definedName name="adults.prc.index" localSheetId="30">'[13]PRC Repricing Factor'!#REF!</definedName>
    <definedName name="adults.prc.index">'[13]PRC Repricing Factor'!#REF!</definedName>
    <definedName name="ADV">'[14]Grant 1.2'!$I$3</definedName>
    <definedName name="ae" localSheetId="33">[15]TRANS!#REF!</definedName>
    <definedName name="ae" localSheetId="35">[15]TRANS!#REF!</definedName>
    <definedName name="ae" localSheetId="34">[15]TRANS!#REF!</definedName>
    <definedName name="ae" localSheetId="39">[15]TRANS!#REF!</definedName>
    <definedName name="ae" localSheetId="30">[15]TRANS!#REF!</definedName>
    <definedName name="ae">[15]TRANS!#REF!</definedName>
    <definedName name="AEN_UnitCost" localSheetId="33">#REF!</definedName>
    <definedName name="AEN_UnitCost" localSheetId="35">#REF!</definedName>
    <definedName name="AEN_UnitCost" localSheetId="34">#REF!</definedName>
    <definedName name="AEN_UnitCost" localSheetId="39">#REF!</definedName>
    <definedName name="AEN_UnitCost" localSheetId="30">#REF!</definedName>
    <definedName name="AEN_UnitCost">#REF!</definedName>
    <definedName name="AENuprate">'[16]03-04 Unit costs'!$D$7</definedName>
    <definedName name="Age_weighted_funding" localSheetId="33">#REF!</definedName>
    <definedName name="Age_weighted_funding" localSheetId="35">#REF!</definedName>
    <definedName name="Age_weighted_funding" localSheetId="34">#REF!</definedName>
    <definedName name="Age_weighted_funding" localSheetId="39">#REF!</definedName>
    <definedName name="Age_weighted_funding" localSheetId="30">#REF!</definedName>
    <definedName name="Age_weighted_funding">#REF!</definedName>
    <definedName name="ak" localSheetId="33">#REF!</definedName>
    <definedName name="ak" localSheetId="35">#REF!</definedName>
    <definedName name="ak" localSheetId="34">#REF!</definedName>
    <definedName name="ak" localSheetId="39">#REF!</definedName>
    <definedName name="ak" localSheetId="30">#REF!</definedName>
    <definedName name="ak">#REF!</definedName>
    <definedName name="all" localSheetId="33">#REF!</definedName>
    <definedName name="all" localSheetId="35">#REF!</definedName>
    <definedName name="all" localSheetId="34">#REF!</definedName>
    <definedName name="all" localSheetId="39">#REF!</definedName>
    <definedName name="all" localSheetId="30">#REF!</definedName>
    <definedName name="all">#REF!</definedName>
    <definedName name="All_distance_threshold">[8]Proforma!$G$42</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9">#REF!</definedName>
    <definedName name="All_primary_school_pupils" localSheetId="30">#REF!</definedName>
    <definedName name="All_primary_school_pupils">#REF!</definedName>
    <definedName name="All_PupilNo_threshold">[17]Proforma!$G$43</definedName>
    <definedName name="all_rows" localSheetId="33">#REF!</definedName>
    <definedName name="all_rows" localSheetId="35">#REF!</definedName>
    <definedName name="all_rows" localSheetId="34">#REF!</definedName>
    <definedName name="all_rows" localSheetId="39">#REF!</definedName>
    <definedName name="all_rows" localSheetId="30">#REF!</definedName>
    <definedName name="all_rows">#REF!</definedName>
    <definedName name="all_schools" localSheetId="33">#REF!</definedName>
    <definedName name="all_schools" localSheetId="35">#REF!</definedName>
    <definedName name="all_schools" localSheetId="34">#REF!</definedName>
    <definedName name="all_schools" localSheetId="39">#REF!</definedName>
    <definedName name="all_schools" localSheetId="30">#REF!</definedName>
    <definedName name="all_schools">#REF!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9">#REF!</definedName>
    <definedName name="All_secondary_school_pupils" localSheetId="30">#REF!</definedName>
    <definedName name="All_secondary_school_pupils">#REF!</definedName>
    <definedName name="AllCol" localSheetId="33">#REF!</definedName>
    <definedName name="AllCol" localSheetId="35">#REF!</definedName>
    <definedName name="AllCol" localSheetId="34">#REF!</definedName>
    <definedName name="AllCol" localSheetId="39">#REF!</definedName>
    <definedName name="AllCol" localSheetId="30">#REF!</definedName>
    <definedName name="AllCol">#REF!</definedName>
    <definedName name="Alllines" localSheetId="33">#REF!</definedName>
    <definedName name="Alllines" localSheetId="35">#REF!</definedName>
    <definedName name="Alllines" localSheetId="34">#REF!</definedName>
    <definedName name="Alllines" localSheetId="39">#REF!</definedName>
    <definedName name="Alllines" localSheetId="30">#REF!</definedName>
    <definedName name="Alllines">#REF!</definedName>
    <definedName name="Allocations" localSheetId="33">#REF!</definedName>
    <definedName name="Allocations" localSheetId="35">#REF!</definedName>
    <definedName name="Allocations" localSheetId="34">#REF!</definedName>
    <definedName name="Allocations" localSheetId="39">#REF!</definedName>
    <definedName name="Allocations" localSheetId="30">#REF!</definedName>
    <definedName name="Allocations">#REF!</definedName>
    <definedName name="AllRow_1" localSheetId="33">#REF!</definedName>
    <definedName name="AllRow_1" localSheetId="35">#REF!</definedName>
    <definedName name="AllRow_1" localSheetId="34">#REF!</definedName>
    <definedName name="AllRow_1" localSheetId="39">#REF!</definedName>
    <definedName name="AllRow_1" localSheetId="30">#REF!</definedName>
    <definedName name="AllRow_1">#REF!</definedName>
    <definedName name="AllRow_2" localSheetId="33">#REF!</definedName>
    <definedName name="AllRow_2" localSheetId="35">#REF!</definedName>
    <definedName name="AllRow_2" localSheetId="34">#REF!</definedName>
    <definedName name="AllRow_2" localSheetId="39">#REF!</definedName>
    <definedName name="AllRow_2" localSheetId="30">#REF!</definedName>
    <definedName name="AllRow_2">#REF!</definedName>
    <definedName name="AllRow_3" localSheetId="33">#REF!</definedName>
    <definedName name="AllRow_3" localSheetId="35">#REF!</definedName>
    <definedName name="AllRow_3" localSheetId="34">#REF!</definedName>
    <definedName name="AllRow_3" localSheetId="39">#REF!</definedName>
    <definedName name="AllRow_3" localSheetId="30">#REF!</definedName>
    <definedName name="AllRow_3">#REF!</definedName>
    <definedName name="AllRow_4" localSheetId="33">#REF!</definedName>
    <definedName name="AllRow_4" localSheetId="35">#REF!</definedName>
    <definedName name="AllRow_4" localSheetId="34">#REF!</definedName>
    <definedName name="AllRow_4" localSheetId="39">#REF!</definedName>
    <definedName name="AllRow_4" localSheetId="30">#REF!</definedName>
    <definedName name="AllRow_4">#REF!</definedName>
    <definedName name="AllRow_5" localSheetId="33">#REF!</definedName>
    <definedName name="AllRow_5" localSheetId="35">#REF!</definedName>
    <definedName name="AllRow_5" localSheetId="34">#REF!</definedName>
    <definedName name="AllRow_5" localSheetId="39">#REF!</definedName>
    <definedName name="AllRow_5" localSheetId="30">#REF!</definedName>
    <definedName name="AllRow_5">#REF!</definedName>
    <definedName name="AllRow_6" localSheetId="33">#REF!</definedName>
    <definedName name="AllRow_6" localSheetId="35">#REF!</definedName>
    <definedName name="AllRow_6" localSheetId="34">#REF!</definedName>
    <definedName name="AllRow_6" localSheetId="39">#REF!</definedName>
    <definedName name="AllRow_6" localSheetId="30">#REF!</definedName>
    <definedName name="AllRow_6">#REF!</definedName>
    <definedName name="Alt_Gains_Cap">[11]Proforma!$J$77</definedName>
    <definedName name="am">[18]TRANSold1920!$J$1</definedName>
    <definedName name="amend.netexpend" localSheetId="33">#REF!</definedName>
    <definedName name="amend.netexpend" localSheetId="35">#REF!</definedName>
    <definedName name="amend.netexpend" localSheetId="34">#REF!</definedName>
    <definedName name="amend.netexpend" localSheetId="39">#REF!</definedName>
    <definedName name="amend.netexpend" localSheetId="30">#REF!</definedName>
    <definedName name="amend.netexpend">#REF!</definedName>
    <definedName name="amended.net.expend" localSheetId="33">'[19]Split Under Fives from Primary'!#REF!</definedName>
    <definedName name="amended.net.expend" localSheetId="35">'[19]Split Under Fives from Primary'!#REF!</definedName>
    <definedName name="amended.net.expend" localSheetId="34">'[19]Split Under Fives from Primary'!#REF!</definedName>
    <definedName name="amended.net.expend" localSheetId="39">'[19]Split Under Fives from Primary'!#REF!</definedName>
    <definedName name="amended.net.expend" localSheetId="30">'[19]Split Under Fives from Primary'!#REF!</definedName>
    <definedName name="amended.net.expend">'[19]Split Under Fives from Primary'!#REF!</definedName>
    <definedName name="Anchor_DD" localSheetId="33">'[20]G) De Delegation'!#REF!</definedName>
    <definedName name="Anchor_DD" localSheetId="35">'[20]G) De Delegation'!#REF!</definedName>
    <definedName name="Anchor_DD" localSheetId="34">'[20]G) De Delegation'!#REF!</definedName>
    <definedName name="Anchor_DD" localSheetId="39">'[20]G) De Delegation'!#REF!</definedName>
    <definedName name="Anchor_DD" localSheetId="30">'[20]G) De Delegation'!#REF!</definedName>
    <definedName name="Anchor_DD">'[20]G) De Delegation'!#REF!</definedName>
    <definedName name="Anchor_Factors">[21]Factors!$A$3</definedName>
    <definedName name="Anchor_Input" localSheetId="33">#REF!</definedName>
    <definedName name="Anchor_Input" localSheetId="35">#REF!</definedName>
    <definedName name="Anchor_Input" localSheetId="34">#REF!</definedName>
    <definedName name="Anchor_Input" localSheetId="39">#REF!</definedName>
    <definedName name="Anchor_Input" localSheetId="30">#REF!</definedName>
    <definedName name="Anchor_Input">#REF!</definedName>
    <definedName name="Anchor_NDShare" localSheetId="33">'[20]F) New Delegation Control'!#REF!</definedName>
    <definedName name="Anchor_NDShare" localSheetId="35">'[20]F) New Delegation Control'!#REF!</definedName>
    <definedName name="Anchor_NDShare" localSheetId="34">'[20]F) New Delegation Control'!#REF!</definedName>
    <definedName name="Anchor_NDShare" localSheetId="39">'[20]F) New Delegation Control'!#REF!</definedName>
    <definedName name="Anchor_NDShare" localSheetId="30">'[20]F) New Delegation Control'!#REF!</definedName>
    <definedName name="Anchor_NDShare">'[20]F) New Delegation Control'!#REF!</definedName>
    <definedName name="anchor_T1" localSheetId="33">#REF!</definedName>
    <definedName name="anchor_T1" localSheetId="35">#REF!</definedName>
    <definedName name="anchor_T1" localSheetId="34">#REF!</definedName>
    <definedName name="anchor_T1" localSheetId="39">#REF!</definedName>
    <definedName name="anchor_T1" localSheetId="30">#REF!</definedName>
    <definedName name="anchor_T1">#REF!</definedName>
    <definedName name="anchor_T4" localSheetId="33">#REF!</definedName>
    <definedName name="anchor_T4" localSheetId="35">#REF!</definedName>
    <definedName name="anchor_T4" localSheetId="34">#REF!</definedName>
    <definedName name="anchor_T4" localSheetId="39">#REF!</definedName>
    <definedName name="anchor_T4" localSheetId="30">#REF!</definedName>
    <definedName name="anchor_T4">#REF!</definedName>
    <definedName name="APRADJ">[18]TRANSold1920!$E$3212</definedName>
    <definedName name="APRILADJ">[18]TRANSold1920!$A$3207</definedName>
    <definedName name="ASB" localSheetId="33">#REF!</definedName>
    <definedName name="ASB" localSheetId="35">#REF!</definedName>
    <definedName name="ASB" localSheetId="34">#REF!</definedName>
    <definedName name="ASB" localSheetId="39">#REF!</definedName>
    <definedName name="ASB" localSheetId="30">#REF!</definedName>
    <definedName name="ASB">#REF!</definedName>
    <definedName name="ASD_Alt">[22]Classifications!$O$31</definedName>
    <definedName name="ass_ri" localSheetId="33">'[23]Adults Fwd Plan'!#REF!</definedName>
    <definedName name="ass_ri" localSheetId="35">'[23]Adults Fwd Plan'!#REF!</definedName>
    <definedName name="ass_ri" localSheetId="34">'[23]Adults Fwd Plan'!#REF!</definedName>
    <definedName name="ass_ri" localSheetId="39">'[23]Adults Fwd Plan'!#REF!</definedName>
    <definedName name="ass_ri" localSheetId="30">'[23]Adults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 localSheetId="35">#REF!</definedName>
    <definedName name="Base_Data" localSheetId="34">#REF!</definedName>
    <definedName name="Base_Data" localSheetId="39">#REF!</definedName>
    <definedName name="Base_Data" localSheetId="30">#REF!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 localSheetId="35">#REF!</definedName>
    <definedName name="BeginCol_1" localSheetId="34">#REF!</definedName>
    <definedName name="BeginCol_1" localSheetId="39">#REF!</definedName>
    <definedName name="BeginCol_1" localSheetId="30">#REF!</definedName>
    <definedName name="BeginCol_1">#REF!</definedName>
    <definedName name="BeginCol_2" localSheetId="33">#REF!</definedName>
    <definedName name="BeginCol_2" localSheetId="35">#REF!</definedName>
    <definedName name="BeginCol_2" localSheetId="34">#REF!</definedName>
    <definedName name="BeginCol_2" localSheetId="39">#REF!</definedName>
    <definedName name="BeginCol_2" localSheetId="30">#REF!</definedName>
    <definedName name="BeginCol_2">#REF!</definedName>
    <definedName name="BeginCol_3" localSheetId="33">#REF!</definedName>
    <definedName name="BeginCol_3" localSheetId="35">#REF!</definedName>
    <definedName name="BeginCol_3" localSheetId="34">#REF!</definedName>
    <definedName name="BeginCol_3" localSheetId="39">#REF!</definedName>
    <definedName name="BeginCol_3" localSheetId="30">#REF!</definedName>
    <definedName name="BeginCol_3">#REF!</definedName>
    <definedName name="BeginCol_4" localSheetId="33">#REF!</definedName>
    <definedName name="BeginCol_4" localSheetId="35">#REF!</definedName>
    <definedName name="BeginCol_4" localSheetId="34">#REF!</definedName>
    <definedName name="BeginCol_4" localSheetId="39">#REF!</definedName>
    <definedName name="BeginCol_4" localSheetId="30">#REF!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 localSheetId="35">'[12]Other Forecasting'!#REF!</definedName>
    <definedName name="careers" localSheetId="34">'[12]Other Forecasting'!#REF!</definedName>
    <definedName name="careers" localSheetId="39">'[12]Other Forecasting'!#REF!</definedName>
    <definedName name="careers" localSheetId="30">'[12]Other Forecasting'!#REF!</definedName>
    <definedName name="careers">'[12]Other Forecasting'!#REF!</definedName>
    <definedName name="careers.service" localSheetId="33">'[12]Inputs for SWGE Forecasting'!#REF!</definedName>
    <definedName name="careers.service" localSheetId="35">'[12]Inputs for SWGE Forecasting'!#REF!</definedName>
    <definedName name="careers.service" localSheetId="34">'[12]Inputs for SWGE Forecasting'!#REF!</definedName>
    <definedName name="careers.service" localSheetId="39">'[12]Inputs for SWGE Forecasting'!#REF!</definedName>
    <definedName name="careers.service" localSheetId="30">'[12]Inputs for SWGE Forecasting'!#REF!</definedName>
    <definedName name="careers.service">'[12]Inputs for SWGE Forecasting'!#REF!</definedName>
    <definedName name="cec_e" localSheetId="33">'[23]CE &amp; Strategy Fwd Plan'!#REF!</definedName>
    <definedName name="cec_e" localSheetId="35">'[23]CE &amp; Strategy Fwd Plan'!#REF!</definedName>
    <definedName name="cec_e" localSheetId="34">'[23]CE &amp; Strategy Fwd Plan'!#REF!</definedName>
    <definedName name="cec_e" localSheetId="39">'[23]CE &amp; Strategy Fwd Plan'!#REF!</definedName>
    <definedName name="cec_e" localSheetId="30">'[23]CE &amp; Strategy Fwd Plan'!#REF!</definedName>
    <definedName name="cec_e">'[23]CE &amp; Strategy Fwd Plan'!#REF!</definedName>
    <definedName name="cec_ri" localSheetId="33">'[23]CE &amp; Strategy Fwd Plan'!#REF!</definedName>
    <definedName name="cec_ri" localSheetId="35">'[23]CE &amp; Strategy Fwd Plan'!#REF!</definedName>
    <definedName name="cec_ri" localSheetId="34">'[23]CE &amp; Strategy Fwd Plan'!#REF!</definedName>
    <definedName name="cec_ri" localSheetId="39">'[23]CE &amp; Strategy Fwd Plan'!#REF!</definedName>
    <definedName name="cec_ri" localSheetId="30">'[23]CE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 localSheetId="35">'[23]CentExp Fwd Plan'!#REF!</definedName>
    <definedName name="cexp_e" localSheetId="34">'[23]CentExp Fwd Plan'!#REF!</definedName>
    <definedName name="cexp_e" localSheetId="39">'[23]CentExp Fwd Plan'!#REF!</definedName>
    <definedName name="cexp_e" localSheetId="30">'[23]CentExp Fwd Plan'!#REF!</definedName>
    <definedName name="cexp_e">'[23]CentExp Fwd Plan'!#REF!</definedName>
    <definedName name="cexp_ri" localSheetId="33">'[23]CentExp Fwd Plan'!#REF!</definedName>
    <definedName name="cexp_ri" localSheetId="35">'[23]CentExp Fwd Plan'!#REF!</definedName>
    <definedName name="cexp_ri" localSheetId="34">'[23]CentExp Fwd Plan'!#REF!</definedName>
    <definedName name="cexp_ri" localSheetId="39">'[23]CentExp Fwd Plan'!#REF!</definedName>
    <definedName name="cexp_ri" localSheetId="30">'[23]CentExp Fwd Plan'!#REF!</definedName>
    <definedName name="cexp_ri">'[23]CentExp Fwd Plan'!#REF!</definedName>
    <definedName name="CG" localSheetId="33">#REF!</definedName>
    <definedName name="CG" localSheetId="35">#REF!</definedName>
    <definedName name="CG" localSheetId="34">#REF!</definedName>
    <definedName name="CG" localSheetId="39">#REF!</definedName>
    <definedName name="CG" localSheetId="30">#REF!</definedName>
    <definedName name="CG">#REF!</definedName>
    <definedName name="CG.admin.costs" localSheetId="33">#REF!</definedName>
    <definedName name="CG.admin.costs" localSheetId="35">#REF!</definedName>
    <definedName name="CG.admin.costs" localSheetId="34">#REF!</definedName>
    <definedName name="CG.admin.costs" localSheetId="39">#REF!</definedName>
    <definedName name="CG.admin.costs" localSheetId="30">#REF!</definedName>
    <definedName name="CG.admin.costs">#REF!</definedName>
    <definedName name="CG.gross.expend" localSheetId="33">#REF!</definedName>
    <definedName name="CG.gross.expend" localSheetId="35">#REF!</definedName>
    <definedName name="CG.gross.expend" localSheetId="34">#REF!</definedName>
    <definedName name="CG.gross.expend" localSheetId="39">#REF!</definedName>
    <definedName name="CG.gross.expend" localSheetId="30">#REF!</definedName>
    <definedName name="CG.gross.expend">#REF!</definedName>
    <definedName name="CG.income" localSheetId="33">#REF!</definedName>
    <definedName name="CG.income" localSheetId="35">#REF!</definedName>
    <definedName name="CG.income" localSheetId="34">#REF!</definedName>
    <definedName name="CG.income" localSheetId="39">#REF!</definedName>
    <definedName name="CG.income" localSheetId="30">#REF!</definedName>
    <definedName name="CG.income">#REF!</definedName>
    <definedName name="CG.manual.costs" localSheetId="33">#REF!</definedName>
    <definedName name="CG.manual.costs" localSheetId="35">#REF!</definedName>
    <definedName name="CG.manual.costs" localSheetId="34">#REF!</definedName>
    <definedName name="CG.manual.costs" localSheetId="39">#REF!</definedName>
    <definedName name="CG.manual.costs" localSheetId="30">#REF!</definedName>
    <definedName name="CG.manual.costs">#REF!</definedName>
    <definedName name="CG.net.expend" localSheetId="33">#REF!</definedName>
    <definedName name="CG.net.expend" localSheetId="35">#REF!</definedName>
    <definedName name="CG.net.expend" localSheetId="34">#REF!</definedName>
    <definedName name="CG.net.expend" localSheetId="39">#REF!</definedName>
    <definedName name="CG.net.expend" localSheetId="30">#REF!</definedName>
    <definedName name="CG.net.expend">#REF!</definedName>
    <definedName name="CG.nonpay.costs" localSheetId="33">#REF!</definedName>
    <definedName name="CG.nonpay.costs" localSheetId="35">#REF!</definedName>
    <definedName name="CG.nonpay.costs" localSheetId="34">#REF!</definedName>
    <definedName name="CG.nonpay.costs" localSheetId="39">#REF!</definedName>
    <definedName name="CG.nonpay.costs" localSheetId="30">#REF!</definedName>
    <definedName name="CG.nonpay.costs">#REF!</definedName>
    <definedName name="CG.otherstaff.costs" localSheetId="33">#REF!</definedName>
    <definedName name="CG.otherstaff.costs" localSheetId="35">#REF!</definedName>
    <definedName name="CG.otherstaff.costs" localSheetId="34">#REF!</definedName>
    <definedName name="CG.otherstaff.costs" localSheetId="39">#REF!</definedName>
    <definedName name="CG.otherstaff.costs" localSheetId="30">#REF!</definedName>
    <definedName name="CG.otherstaff.costs">#REF!</definedName>
    <definedName name="CG.PRC.proportion" localSheetId="33">'[12]Other Forecasting'!#REF!</definedName>
    <definedName name="CG.PRC.proportion" localSheetId="35">'[12]Other Forecasting'!#REF!</definedName>
    <definedName name="CG.PRC.proportion" localSheetId="34">'[12]Other Forecasting'!#REF!</definedName>
    <definedName name="CG.PRC.proportion" localSheetId="39">'[12]Other Forecasting'!#REF!</definedName>
    <definedName name="CG.PRC.proportion" localSheetId="30">'[12]Other Forecasting'!#REF!</definedName>
    <definedName name="CG.PRC.proportion">'[12]Other Forecasting'!#REF!</definedName>
    <definedName name="CG.teaching.costs" localSheetId="33">#REF!</definedName>
    <definedName name="CG.teaching.costs" localSheetId="35">#REF!</definedName>
    <definedName name="CG.teaching.costs" localSheetId="34">#REF!</definedName>
    <definedName name="CG.teaching.costs" localSheetId="39">#REF!</definedName>
    <definedName name="CG.teaching.costs" localSheetId="30">#REF!</definedName>
    <definedName name="CG.teaching.costs">#REF!</definedName>
    <definedName name="cgprctotal" localSheetId="33">#REF!</definedName>
    <definedName name="cgprctotal" localSheetId="35">#REF!</definedName>
    <definedName name="cgprctotal" localSheetId="34">#REF!</definedName>
    <definedName name="cgprctotal" localSheetId="39">#REF!</definedName>
    <definedName name="cgprctotal" localSheetId="30">#REF!</definedName>
    <definedName name="cgprctotal">#REF!</definedName>
    <definedName name="Chart_Change" localSheetId="33">#REF!</definedName>
    <definedName name="Chart_Change" localSheetId="35">#REF!</definedName>
    <definedName name="Chart_Change" localSheetId="34">#REF!</definedName>
    <definedName name="Chart_Change" localSheetId="39">#REF!</definedName>
    <definedName name="Chart_Change" localSheetId="30">#REF!</definedName>
    <definedName name="Chart_Change">#REF!</definedName>
    <definedName name="Chart_Ind" localSheetId="33">#REF!</definedName>
    <definedName name="Chart_Ind" localSheetId="35">#REF!</definedName>
    <definedName name="Chart_Ind" localSheetId="34">#REF!</definedName>
    <definedName name="Chart_Ind" localSheetId="39">#REF!</definedName>
    <definedName name="Chart_Ind" localSheetId="30">#REF!</definedName>
    <definedName name="Chart_Ind">#REF!</definedName>
    <definedName name="checkdate">[30]Menu!$B$5</definedName>
    <definedName name="CHILD_GUIDANCE" localSheetId="33">#REF!</definedName>
    <definedName name="CHILD_GUIDANCE" localSheetId="35">#REF!</definedName>
    <definedName name="CHILD_GUIDANCE" localSheetId="34">#REF!</definedName>
    <definedName name="CHILD_GUIDANCE" localSheetId="39">#REF!</definedName>
    <definedName name="CHILD_GUIDANCE" localSheetId="30">#REF!</definedName>
    <definedName name="CHILD_GUIDANCE">#REF!</definedName>
    <definedName name="CilCnt_4" localSheetId="33">#REF!</definedName>
    <definedName name="CilCnt_4" localSheetId="35">#REF!</definedName>
    <definedName name="CilCnt_4" localSheetId="34">#REF!</definedName>
    <definedName name="CilCnt_4" localSheetId="39">#REF!</definedName>
    <definedName name="CilCnt_4" localSheetId="30">#REF!</definedName>
    <definedName name="CilCnt_4">#REF!</definedName>
    <definedName name="claim" localSheetId="33">#REF!</definedName>
    <definedName name="claim" localSheetId="35">#REF!</definedName>
    <definedName name="claim" localSheetId="34">#REF!</definedName>
    <definedName name="claim" localSheetId="39">#REF!</definedName>
    <definedName name="claim" localSheetId="30">#REF!</definedName>
    <definedName name="claim">#REF!</definedName>
    <definedName name="claim2" localSheetId="33">#REF!</definedName>
    <definedName name="claim2" localSheetId="35">#REF!</definedName>
    <definedName name="claim2" localSheetId="34">#REF!</definedName>
    <definedName name="claim2" localSheetId="39">#REF!</definedName>
    <definedName name="claim2" localSheetId="30">#REF!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 localSheetId="35">'[20]G) De Delegation'!#REF!</definedName>
    <definedName name="Col_Ref_DD" localSheetId="34">'[20]G) De Delegation'!#REF!</definedName>
    <definedName name="Col_Ref_DD" localSheetId="39">'[20]G) De Delegation'!#REF!</definedName>
    <definedName name="Col_Ref_DD" localSheetId="30">'[20]G) De Delegation'!#REF!</definedName>
    <definedName name="Col_Ref_DD">'[20]G) De Delegation'!#REF!</definedName>
    <definedName name="Col_Ref_Factors" localSheetId="33">'[20]C) Factors'!#REF!</definedName>
    <definedName name="Col_Ref_Factors" localSheetId="35">'[20]C) Factors'!#REF!</definedName>
    <definedName name="Col_Ref_Factors" localSheetId="34">'[20]C) Factors'!#REF!</definedName>
    <definedName name="Col_Ref_Factors" localSheetId="39">'[20]C) Factors'!#REF!</definedName>
    <definedName name="Col_Ref_Factors" localSheetId="30">'[20]C) Factors'!#REF!</definedName>
    <definedName name="Col_Ref_Factors">'[20]C) Factors'!#REF!</definedName>
    <definedName name="Col_Ref_Input" localSheetId="33">#REF!</definedName>
    <definedName name="Col_Ref_Input" localSheetId="35">#REF!</definedName>
    <definedName name="Col_Ref_Input" localSheetId="34">#REF!</definedName>
    <definedName name="Col_Ref_Input" localSheetId="39">#REF!</definedName>
    <definedName name="Col_Ref_Input" localSheetId="30">#REF!</definedName>
    <definedName name="Col_Ref_Input">#REF!</definedName>
    <definedName name="Col_Ref_NDShare" localSheetId="33">'[20]F) New Delegation Control'!#REF!</definedName>
    <definedName name="Col_Ref_NDShare" localSheetId="35">'[20]F) New Delegation Control'!#REF!</definedName>
    <definedName name="Col_Ref_NDShare" localSheetId="34">'[20]F) New Delegation Control'!#REF!</definedName>
    <definedName name="Col_Ref_NDShare" localSheetId="39">'[20]F) New Delegation Control'!#REF!</definedName>
    <definedName name="Col_Ref_NDShare" localSheetId="30">'[20]F) New Delegation Control'!#REF!</definedName>
    <definedName name="Col_Ref_NDShare">'[20]F) New Delegation Control'!#REF!</definedName>
    <definedName name="Col_Ref_T1" localSheetId="33">#REF!</definedName>
    <definedName name="Col_Ref_T1" localSheetId="35">#REF!</definedName>
    <definedName name="Col_Ref_T1" localSheetId="34">#REF!</definedName>
    <definedName name="Col_Ref_T1" localSheetId="39">#REF!</definedName>
    <definedName name="Col_Ref_T1" localSheetId="30">#REF!</definedName>
    <definedName name="Col_Ref_T1">#REF!</definedName>
    <definedName name="Col_Ref_T4" localSheetId="33">#REF!</definedName>
    <definedName name="Col_Ref_T4" localSheetId="35">#REF!</definedName>
    <definedName name="Col_Ref_T4" localSheetId="34">#REF!</definedName>
    <definedName name="Col_Ref_T4" localSheetId="39">#REF!</definedName>
    <definedName name="Col_Ref_T4" localSheetId="30">#REF!</definedName>
    <definedName name="Col_Ref_T4">#REF!</definedName>
    <definedName name="ColCnt_3" localSheetId="33">#REF!</definedName>
    <definedName name="ColCnt_3" localSheetId="35">#REF!</definedName>
    <definedName name="ColCnt_3" localSheetId="34">#REF!</definedName>
    <definedName name="ColCnt_3" localSheetId="39">#REF!</definedName>
    <definedName name="ColCnt_3" localSheetId="30">#REF!</definedName>
    <definedName name="ColCnt_3">#REF!</definedName>
    <definedName name="ColCnt_5" localSheetId="33">#REF!</definedName>
    <definedName name="ColCnt_5" localSheetId="35">#REF!</definedName>
    <definedName name="ColCnt_5" localSheetId="34">#REF!</definedName>
    <definedName name="ColCnt_5" localSheetId="39">#REF!</definedName>
    <definedName name="ColCnt_5" localSheetId="30">#REF!</definedName>
    <definedName name="ColCnt_5">#REF!</definedName>
    <definedName name="ColCnt_6" localSheetId="33">#REF!</definedName>
    <definedName name="ColCnt_6" localSheetId="35">#REF!</definedName>
    <definedName name="ColCnt_6" localSheetId="34">#REF!</definedName>
    <definedName name="ColCnt_6" localSheetId="39">#REF!</definedName>
    <definedName name="ColCnt_6" localSheetId="30">#REF!</definedName>
    <definedName name="ColCnt_6">#REF!</definedName>
    <definedName name="colls" localSheetId="33">#REF!</definedName>
    <definedName name="colls" localSheetId="35">#REF!</definedName>
    <definedName name="colls" localSheetId="34">#REF!</definedName>
    <definedName name="colls" localSheetId="39">#REF!</definedName>
    <definedName name="colls" localSheetId="30">#REF!</definedName>
    <definedName name="colls">#REF!</definedName>
    <definedName name="cols10" localSheetId="33">#REF!</definedName>
    <definedName name="cols10" localSheetId="35">#REF!</definedName>
    <definedName name="cols10" localSheetId="34">#REF!</definedName>
    <definedName name="cols10" localSheetId="39">#REF!</definedName>
    <definedName name="cols10" localSheetId="30">#REF!</definedName>
    <definedName name="cols10">#REF!</definedName>
    <definedName name="cols11" localSheetId="33">#REF!</definedName>
    <definedName name="cols11" localSheetId="35">#REF!</definedName>
    <definedName name="cols11" localSheetId="34">#REF!</definedName>
    <definedName name="cols11" localSheetId="39">#REF!</definedName>
    <definedName name="cols11" localSheetId="30">#REF!</definedName>
    <definedName name="cols11">#REF!</definedName>
    <definedName name="cols12" localSheetId="33">#REF!</definedName>
    <definedName name="cols12" localSheetId="35">#REF!</definedName>
    <definedName name="cols12" localSheetId="34">#REF!</definedName>
    <definedName name="cols12" localSheetId="39">#REF!</definedName>
    <definedName name="cols12" localSheetId="30">#REF!</definedName>
    <definedName name="cols12">#REF!</definedName>
    <definedName name="cols13" localSheetId="33">#REF!</definedName>
    <definedName name="cols13" localSheetId="35">#REF!</definedName>
    <definedName name="cols13" localSheetId="34">#REF!</definedName>
    <definedName name="cols13" localSheetId="39">#REF!</definedName>
    <definedName name="cols13" localSheetId="30">#REF!</definedName>
    <definedName name="cols13">#REF!</definedName>
    <definedName name="cols14" localSheetId="33">#REF!</definedName>
    <definedName name="cols14" localSheetId="35">#REF!</definedName>
    <definedName name="cols14" localSheetId="34">#REF!</definedName>
    <definedName name="cols14" localSheetId="39">#REF!</definedName>
    <definedName name="cols14" localSheetId="30">#REF!</definedName>
    <definedName name="cols14">#REF!</definedName>
    <definedName name="cols14a" localSheetId="33">#REF!</definedName>
    <definedName name="cols14a" localSheetId="35">#REF!</definedName>
    <definedName name="cols14a" localSheetId="34">#REF!</definedName>
    <definedName name="cols14a" localSheetId="39">#REF!</definedName>
    <definedName name="cols14a" localSheetId="30">#REF!</definedName>
    <definedName name="cols14a">#REF!</definedName>
    <definedName name="cols16" localSheetId="33">#REF!</definedName>
    <definedName name="cols16" localSheetId="35">#REF!</definedName>
    <definedName name="cols16" localSheetId="34">#REF!</definedName>
    <definedName name="cols16" localSheetId="39">#REF!</definedName>
    <definedName name="cols16" localSheetId="30">#REF!</definedName>
    <definedName name="cols16">#REF!</definedName>
    <definedName name="cols17" localSheetId="33">#REF!</definedName>
    <definedName name="cols17" localSheetId="35">#REF!</definedName>
    <definedName name="cols17" localSheetId="34">#REF!</definedName>
    <definedName name="cols17" localSheetId="39">#REF!</definedName>
    <definedName name="cols17" localSheetId="30">#REF!</definedName>
    <definedName name="cols17">#REF!</definedName>
    <definedName name="cols3a" localSheetId="33">#REF!</definedName>
    <definedName name="cols3a" localSheetId="35">#REF!</definedName>
    <definedName name="cols3a" localSheetId="34">#REF!</definedName>
    <definedName name="cols3a" localSheetId="39">#REF!</definedName>
    <definedName name="cols3a" localSheetId="30">#REF!</definedName>
    <definedName name="cols3a">#REF!</definedName>
    <definedName name="cols3b" localSheetId="33">#REF!</definedName>
    <definedName name="cols3b" localSheetId="35">#REF!</definedName>
    <definedName name="cols3b" localSheetId="34">#REF!</definedName>
    <definedName name="cols3b" localSheetId="39">#REF!</definedName>
    <definedName name="cols3b" localSheetId="30">#REF!</definedName>
    <definedName name="cols3b">#REF!</definedName>
    <definedName name="cols3c" localSheetId="33">#REF!</definedName>
    <definedName name="cols3c" localSheetId="35">#REF!</definedName>
    <definedName name="cols3c" localSheetId="34">#REF!</definedName>
    <definedName name="cols3c" localSheetId="39">#REF!</definedName>
    <definedName name="cols3c" localSheetId="30">#REF!</definedName>
    <definedName name="cols3c">#REF!</definedName>
    <definedName name="cols3d" localSheetId="33">#REF!</definedName>
    <definedName name="cols3d" localSheetId="35">#REF!</definedName>
    <definedName name="cols3d" localSheetId="34">#REF!</definedName>
    <definedName name="cols3d" localSheetId="39">#REF!</definedName>
    <definedName name="cols3d" localSheetId="30">#REF!</definedName>
    <definedName name="cols3d">#REF!</definedName>
    <definedName name="cols5" localSheetId="33">#REF!</definedName>
    <definedName name="cols5" localSheetId="35">#REF!</definedName>
    <definedName name="cols5" localSheetId="34">#REF!</definedName>
    <definedName name="cols5" localSheetId="39">#REF!</definedName>
    <definedName name="cols5" localSheetId="30">#REF!</definedName>
    <definedName name="cols5">#REF!</definedName>
    <definedName name="cols6" localSheetId="33">#REF!</definedName>
    <definedName name="cols6" localSheetId="35">#REF!</definedName>
    <definedName name="cols6" localSheetId="34">#REF!</definedName>
    <definedName name="cols6" localSheetId="39">#REF!</definedName>
    <definedName name="cols6" localSheetId="30">#REF!</definedName>
    <definedName name="cols6">#REF!</definedName>
    <definedName name="cols6a" localSheetId="33">#REF!</definedName>
    <definedName name="cols6a" localSheetId="35">#REF!</definedName>
    <definedName name="cols6a" localSheetId="34">#REF!</definedName>
    <definedName name="cols6a" localSheetId="39">#REF!</definedName>
    <definedName name="cols6a" localSheetId="30">#REF!</definedName>
    <definedName name="cols6a">#REF!</definedName>
    <definedName name="cols7" localSheetId="33">#REF!</definedName>
    <definedName name="cols7" localSheetId="35">#REF!</definedName>
    <definedName name="cols7" localSheetId="34">#REF!</definedName>
    <definedName name="cols7" localSheetId="39">#REF!</definedName>
    <definedName name="cols7" localSheetId="30">#REF!</definedName>
    <definedName name="cols7">#REF!</definedName>
    <definedName name="cols8" localSheetId="33">#REF!</definedName>
    <definedName name="cols8" localSheetId="35">#REF!</definedName>
    <definedName name="cols8" localSheetId="34">#REF!</definedName>
    <definedName name="cols8" localSheetId="39">#REF!</definedName>
    <definedName name="cols8" localSheetId="30">#REF!</definedName>
    <definedName name="cols8">#REF!</definedName>
    <definedName name="cols9" localSheetId="33">#REF!</definedName>
    <definedName name="cols9" localSheetId="35">#REF!</definedName>
    <definedName name="cols9" localSheetId="34">#REF!</definedName>
    <definedName name="cols9" localSheetId="39">#REF!</definedName>
    <definedName name="cols9" localSheetId="30">#REF!</definedName>
    <definedName name="cols9">#REF!</definedName>
    <definedName name="Complex" localSheetId="33">#REF!</definedName>
    <definedName name="Complex" localSheetId="35">#REF!</definedName>
    <definedName name="Complex" localSheetId="34">#REF!</definedName>
    <definedName name="Complex" localSheetId="39">#REF!</definedName>
    <definedName name="Complex" localSheetId="30">#REF!</definedName>
    <definedName name="Complex">#REF!</definedName>
    <definedName name="Condition_A" localSheetId="33">[27]Control!#REF!</definedName>
    <definedName name="Condition_A" localSheetId="35">[27]Control!#REF!</definedName>
    <definedName name="Condition_A" localSheetId="34">[27]Control!#REF!</definedName>
    <definedName name="Condition_A" localSheetId="39">[27]Control!#REF!</definedName>
    <definedName name="Condition_A" localSheetId="30">[27]Control!#REF!</definedName>
    <definedName name="Condition_A">[27]Control!#REF!</definedName>
    <definedName name="copyright" localSheetId="33">#REF!</definedName>
    <definedName name="copyright" localSheetId="35">#REF!</definedName>
    <definedName name="copyright" localSheetId="34">#REF!</definedName>
    <definedName name="copyright" localSheetId="39">#REF!</definedName>
    <definedName name="copyright" localSheetId="30">#REF!</definedName>
    <definedName name="copyright">#REF!</definedName>
    <definedName name="COUNTRY">[33]information!$H$3</definedName>
    <definedName name="cs_ri" localSheetId="33">'[23]Children Fwd Plan'!#REF!</definedName>
    <definedName name="cs_ri" localSheetId="35">'[23]Children Fwd Plan'!#REF!</definedName>
    <definedName name="cs_ri" localSheetId="34">'[23]Children Fwd Plan'!#REF!</definedName>
    <definedName name="cs_ri" localSheetId="39">'[23]Children Fwd Plan'!#REF!</definedName>
    <definedName name="cs_ri" localSheetId="30">'[23]Children Fwd Plan'!#REF!</definedName>
    <definedName name="cs_ri">'[23]Children Fwd Plan'!#REF!</definedName>
    <definedName name="ctrl_1516_Pot_DFC" localSheetId="33">[27]Control!#REF!</definedName>
    <definedName name="ctrl_1516_Pot_DFC" localSheetId="35">[27]Control!#REF!</definedName>
    <definedName name="ctrl_1516_Pot_DFC" localSheetId="34">[27]Control!#REF!</definedName>
    <definedName name="ctrl_1516_Pot_DFC" localSheetId="39">[27]Control!#REF!</definedName>
    <definedName name="ctrl_1516_Pot_DFC" localSheetId="30">[27]Control!#REF!</definedName>
    <definedName name="ctrl_1516_Pot_DFC">[27]Control!#REF!</definedName>
    <definedName name="ctrl_1617_pot_DFC" localSheetId="33">[27]Control!#REF!</definedName>
    <definedName name="ctrl_1617_pot_DFC" localSheetId="35">[27]Control!#REF!</definedName>
    <definedName name="ctrl_1617_pot_DFC" localSheetId="34">[27]Control!#REF!</definedName>
    <definedName name="ctrl_1617_pot_DFC" localSheetId="39">[27]Control!#REF!</definedName>
    <definedName name="ctrl_1617_pot_DFC" localSheetId="30">[27]Control!#REF!</definedName>
    <definedName name="ctrl_1617_pot_DFC">[27]Control!#REF!</definedName>
    <definedName name="ctrl_1718_pot_DFC" localSheetId="33">[27]Control!#REF!</definedName>
    <definedName name="ctrl_1718_pot_DFC" localSheetId="35">[27]Control!#REF!</definedName>
    <definedName name="ctrl_1718_pot_DFC" localSheetId="34">[27]Control!#REF!</definedName>
    <definedName name="ctrl_1718_pot_DFC" localSheetId="39">[27]Control!#REF!</definedName>
    <definedName name="ctrl_1718_pot_DFC" localSheetId="30">[27]Control!#REF!</definedName>
    <definedName name="ctrl_1718_pot_DFC">[27]Control!#REF!</definedName>
    <definedName name="d_ass" localSheetId="33">#REF!</definedName>
    <definedName name="d_ass" localSheetId="35">#REF!</definedName>
    <definedName name="d_ass" localSheetId="34">#REF!</definedName>
    <definedName name="d_ass" localSheetId="39">#REF!</definedName>
    <definedName name="d_ass" localSheetId="30">#REF!</definedName>
    <definedName name="d_ass">#REF!</definedName>
    <definedName name="d_cec" localSheetId="33">#REF!</definedName>
    <definedName name="d_cec" localSheetId="35">#REF!</definedName>
    <definedName name="d_cec" localSheetId="34">#REF!</definedName>
    <definedName name="d_cec" localSheetId="39">#REF!</definedName>
    <definedName name="d_cec" localSheetId="30">#REF!</definedName>
    <definedName name="d_cec">#REF!</definedName>
    <definedName name="d_cexp" localSheetId="33">#REF!</definedName>
    <definedName name="d_cexp" localSheetId="35">#REF!</definedName>
    <definedName name="d_cexp" localSheetId="34">#REF!</definedName>
    <definedName name="d_cexp" localSheetId="39">#REF!</definedName>
    <definedName name="d_cexp" localSheetId="30">#REF!</definedName>
    <definedName name="d_cexp">#REF!</definedName>
    <definedName name="d_cs" localSheetId="33">#REF!</definedName>
    <definedName name="d_cs" localSheetId="35">#REF!</definedName>
    <definedName name="d_cs" localSheetId="34">#REF!</definedName>
    <definedName name="d_cs" localSheetId="39">#REF!</definedName>
    <definedName name="d_cs" localSheetId="30">#REF!</definedName>
    <definedName name="d_cs">#REF!</definedName>
    <definedName name="d_et" localSheetId="33">#REF!</definedName>
    <definedName name="d_et" localSheetId="35">#REF!</definedName>
    <definedName name="d_et" localSheetId="34">#REF!</definedName>
    <definedName name="d_et" localSheetId="39">#REF!</definedName>
    <definedName name="d_et" localSheetId="30">#REF!</definedName>
    <definedName name="d_et">#REF!</definedName>
    <definedName name="d_gov" localSheetId="33">#REF!</definedName>
    <definedName name="d_gov" localSheetId="35">#REF!</definedName>
    <definedName name="d_gov" localSheetId="34">#REF!</definedName>
    <definedName name="d_gov" localSheetId="39">#REF!</definedName>
    <definedName name="d_gov" localSheetId="30">#REF!</definedName>
    <definedName name="d_gov">#REF!</definedName>
    <definedName name="d_hra" localSheetId="33">#REF!</definedName>
    <definedName name="d_hra" localSheetId="35">#REF!</definedName>
    <definedName name="d_hra" localSheetId="34">#REF!</definedName>
    <definedName name="d_hra" localSheetId="39">#REF!</definedName>
    <definedName name="d_hra" localSheetId="30">#REF!</definedName>
    <definedName name="d_hra">#REF!</definedName>
    <definedName name="d_hsg" localSheetId="33">#REF!</definedName>
    <definedName name="d_hsg" localSheetId="35">#REF!</definedName>
    <definedName name="d_hsg" localSheetId="34">#REF!</definedName>
    <definedName name="d_hsg" localSheetId="39">#REF!</definedName>
    <definedName name="d_hsg" localSheetId="30">#REF!</definedName>
    <definedName name="d_hsg">#REF!</definedName>
    <definedName name="d_pep" localSheetId="33">#REF!</definedName>
    <definedName name="d_pep" localSheetId="35">#REF!</definedName>
    <definedName name="d_pep" localSheetId="34">#REF!</definedName>
    <definedName name="d_pep" localSheetId="39">#REF!</definedName>
    <definedName name="d_pep" localSheetId="30">#REF!</definedName>
    <definedName name="d_pep">#REF!</definedName>
    <definedName name="d_r" localSheetId="33">#REF!</definedName>
    <definedName name="d_r" localSheetId="35">#REF!</definedName>
    <definedName name="d_r" localSheetId="34">#REF!</definedName>
    <definedName name="d_r" localSheetId="39">#REF!</definedName>
    <definedName name="d_r" localSheetId="30">#REF!</definedName>
    <definedName name="d_r">#REF!</definedName>
    <definedName name="d_sd" localSheetId="33">#REF!</definedName>
    <definedName name="d_sd" localSheetId="35">#REF!</definedName>
    <definedName name="d_sd" localSheetId="34">#REF!</definedName>
    <definedName name="d_sd" localSheetId="39">#REF!</definedName>
    <definedName name="d_sd" localSheetId="30">#REF!</definedName>
    <definedName name="d_sd">#REF!</definedName>
    <definedName name="d_speg" localSheetId="33">#REF!</definedName>
    <definedName name="d_speg" localSheetId="35">#REF!</definedName>
    <definedName name="d_speg" localSheetId="34">#REF!</definedName>
    <definedName name="d_speg" localSheetId="39">#REF!</definedName>
    <definedName name="d_speg" localSheetId="30">#REF!</definedName>
    <definedName name="d_speg">#REF!</definedName>
    <definedName name="Data" localSheetId="33">#REF!</definedName>
    <definedName name="Data" localSheetId="35">#REF!</definedName>
    <definedName name="Data" localSheetId="34">#REF!</definedName>
    <definedName name="Data" localSheetId="39">#REF!</definedName>
    <definedName name="Data" localSheetId="30">#REF!</definedName>
    <definedName name="Data">#REF!</definedName>
    <definedName name="DATA1" localSheetId="33">#REF!</definedName>
    <definedName name="DATA1" localSheetId="35">#REF!</definedName>
    <definedName name="DATA1" localSheetId="34">#REF!</definedName>
    <definedName name="DATA1" localSheetId="39">#REF!</definedName>
    <definedName name="DATA1" localSheetId="30">#REF!</definedName>
    <definedName name="DATA1">#REF!</definedName>
    <definedName name="DATA10" localSheetId="33">[34]CCs!#REF!</definedName>
    <definedName name="DATA10" localSheetId="35">[34]CCs!#REF!</definedName>
    <definedName name="DATA10" localSheetId="34">[34]CCs!#REF!</definedName>
    <definedName name="DATA10" localSheetId="39">[34]CCs!#REF!</definedName>
    <definedName name="DATA10" localSheetId="30">[34]CCs!#REF!</definedName>
    <definedName name="DATA10">[34]CCs!#REF!</definedName>
    <definedName name="DATA11" localSheetId="33">[34]CCs!#REF!</definedName>
    <definedName name="DATA11" localSheetId="35">[34]CCs!#REF!</definedName>
    <definedName name="DATA11" localSheetId="34">[34]CCs!#REF!</definedName>
    <definedName name="DATA11" localSheetId="39">[34]CCs!#REF!</definedName>
    <definedName name="DATA11" localSheetId="30">[34]CCs!#REF!</definedName>
    <definedName name="DATA11">[34]CCs!#REF!</definedName>
    <definedName name="DATA12" localSheetId="33">[34]CCs!#REF!</definedName>
    <definedName name="DATA12" localSheetId="35">[34]CCs!#REF!</definedName>
    <definedName name="DATA12" localSheetId="34">[34]CCs!#REF!</definedName>
    <definedName name="DATA12" localSheetId="39">[34]CCs!#REF!</definedName>
    <definedName name="DATA12" localSheetId="30">[34]CCs!#REF!</definedName>
    <definedName name="DATA12">[34]CCs!#REF!</definedName>
    <definedName name="DATA13" localSheetId="33">#REF!</definedName>
    <definedName name="DATA13" localSheetId="35">#REF!</definedName>
    <definedName name="DATA13" localSheetId="34">#REF!</definedName>
    <definedName name="DATA13" localSheetId="39">#REF!</definedName>
    <definedName name="DATA13" localSheetId="30">#REF!</definedName>
    <definedName name="DATA13">#REF!</definedName>
    <definedName name="DATA14" localSheetId="33">#REF!</definedName>
    <definedName name="DATA14" localSheetId="35">#REF!</definedName>
    <definedName name="DATA14" localSheetId="34">#REF!</definedName>
    <definedName name="DATA14" localSheetId="39">#REF!</definedName>
    <definedName name="DATA14" localSheetId="30">#REF!</definedName>
    <definedName name="DATA14">#REF!</definedName>
    <definedName name="DATA2" localSheetId="33">#REF!</definedName>
    <definedName name="DATA2" localSheetId="35">#REF!</definedName>
    <definedName name="DATA2" localSheetId="34">#REF!</definedName>
    <definedName name="DATA2" localSheetId="39">#REF!</definedName>
    <definedName name="DATA2" localSheetId="30">#REF!</definedName>
    <definedName name="DATA2">#REF!</definedName>
    <definedName name="DATA3" localSheetId="33">#REF!</definedName>
    <definedName name="DATA3" localSheetId="35">#REF!</definedName>
    <definedName name="DATA3" localSheetId="34">#REF!</definedName>
    <definedName name="DATA3" localSheetId="39">#REF!</definedName>
    <definedName name="DATA3" localSheetId="30">#REF!</definedName>
    <definedName name="DATA3">#REF!</definedName>
    <definedName name="DATA4" localSheetId="33">#REF!</definedName>
    <definedName name="DATA4" localSheetId="35">#REF!</definedName>
    <definedName name="DATA4" localSheetId="34">#REF!</definedName>
    <definedName name="DATA4" localSheetId="39">#REF!</definedName>
    <definedName name="DATA4" localSheetId="30">#REF!</definedName>
    <definedName name="DATA4">#REF!</definedName>
    <definedName name="DATA5" localSheetId="33">#REF!</definedName>
    <definedName name="DATA5" localSheetId="35">#REF!</definedName>
    <definedName name="DATA5" localSheetId="34">#REF!</definedName>
    <definedName name="DATA5" localSheetId="39">#REF!</definedName>
    <definedName name="DATA5" localSheetId="30">#REF!</definedName>
    <definedName name="DATA5">#REF!</definedName>
    <definedName name="DATA6" localSheetId="33">'[35]SAP Download'!#REF!</definedName>
    <definedName name="DATA6" localSheetId="35">'[35]SAP Download'!#REF!</definedName>
    <definedName name="DATA6" localSheetId="34">'[35]SAP Download'!#REF!</definedName>
    <definedName name="DATA6" localSheetId="39">'[35]SAP Download'!#REF!</definedName>
    <definedName name="DATA6" localSheetId="30">'[35]SAP Download'!#REF!</definedName>
    <definedName name="DATA6">'[35]SAP Download'!#REF!</definedName>
    <definedName name="DATA7" localSheetId="33">[34]CCs!#REF!</definedName>
    <definedName name="DATA7" localSheetId="35">[34]CCs!#REF!</definedName>
    <definedName name="DATA7" localSheetId="34">[34]CCs!#REF!</definedName>
    <definedName name="DATA7" localSheetId="39">[34]CCs!#REF!</definedName>
    <definedName name="DATA7" localSheetId="30">[34]CCs!#REF!</definedName>
    <definedName name="DATA7">[34]CCs!#REF!</definedName>
    <definedName name="DATA8" localSheetId="33">[34]CCs!#REF!</definedName>
    <definedName name="DATA8" localSheetId="35">[34]CCs!#REF!</definedName>
    <definedName name="DATA8" localSheetId="34">[34]CCs!#REF!</definedName>
    <definedName name="DATA8" localSheetId="39">[34]CCs!#REF!</definedName>
    <definedName name="DATA8" localSheetId="30">[34]CCs!#REF!</definedName>
    <definedName name="DATA8">[34]CCs!#REF!</definedName>
    <definedName name="DATA9" localSheetId="33">[34]CCs!#REF!</definedName>
    <definedName name="DATA9" localSheetId="35">[34]CCs!#REF!</definedName>
    <definedName name="DATA9" localSheetId="34">[34]CCs!#REF!</definedName>
    <definedName name="DATA9" localSheetId="39">[34]CCs!#REF!</definedName>
    <definedName name="DATA9" localSheetId="30">[34]CCs!#REF!</definedName>
    <definedName name="DATA9">[34]CCs!#REF!</definedName>
    <definedName name="_xlnm.Database" localSheetId="33">#REF!</definedName>
    <definedName name="_xlnm.Database" localSheetId="35">#REF!</definedName>
    <definedName name="_xlnm.Database" localSheetId="34">#REF!</definedName>
    <definedName name="_xlnm.Database" localSheetId="39">#REF!</definedName>
    <definedName name="_xlnm.Database" localSheetId="30">#REF!</definedName>
    <definedName name="_xlnm.Database">#REF!</definedName>
    <definedName name="DataDD" localSheetId="33">'[20]G) De Delegation'!#REF!</definedName>
    <definedName name="DataDD" localSheetId="35">'[20]G) De Delegation'!#REF!</definedName>
    <definedName name="DataDD" localSheetId="34">'[20]G) De Delegation'!#REF!</definedName>
    <definedName name="DataDD" localSheetId="39">'[20]G) De Delegation'!#REF!</definedName>
    <definedName name="DataDD" localSheetId="30">'[20]G) De Delegation'!#REF!</definedName>
    <definedName name="DataDD">'[20]G) De Delegation'!#REF!</definedName>
    <definedName name="DataInput" localSheetId="33">#REF!</definedName>
    <definedName name="DataInput" localSheetId="35">#REF!</definedName>
    <definedName name="DataInput" localSheetId="34">#REF!</definedName>
    <definedName name="DataInput" localSheetId="39">#REF!</definedName>
    <definedName name="DataInput" localSheetId="30">#REF!</definedName>
    <definedName name="DataInput">#REF!</definedName>
    <definedName name="DataNDShare" localSheetId="33">'[20]F) New Delegation Control'!#REF!</definedName>
    <definedName name="DataNDShare" localSheetId="35">'[20]F) New Delegation Control'!#REF!</definedName>
    <definedName name="DataNDShare" localSheetId="34">'[20]F) New Delegation Control'!#REF!</definedName>
    <definedName name="DataNDShare" localSheetId="39">'[20]F) New Delegation Control'!#REF!</definedName>
    <definedName name="DataNDShare" localSheetId="30">'[20]F) New Delegation Control'!#REF!</definedName>
    <definedName name="DataNDShare">'[20]F) New Delegation Control'!#REF!</definedName>
    <definedName name="datarows" localSheetId="33">#REF!</definedName>
    <definedName name="datarows" localSheetId="35">#REF!</definedName>
    <definedName name="datarows" localSheetId="34">#REF!</definedName>
    <definedName name="datarows" localSheetId="39">#REF!</definedName>
    <definedName name="datarows" localSheetId="30">#REF!</definedName>
    <definedName name="datarows">#REF!</definedName>
    <definedName name="Dated">[6]Choose!$C$14</definedName>
    <definedName name="DCSF" localSheetId="33">#REF!</definedName>
    <definedName name="DCSF" localSheetId="35">#REF!</definedName>
    <definedName name="DCSF" localSheetId="34">#REF!</definedName>
    <definedName name="DCSF" localSheetId="39">#REF!</definedName>
    <definedName name="DCSF" localSheetId="30">#REF!</definedName>
    <definedName name="DCSF">#REF!</definedName>
    <definedName name="DCSF1" localSheetId="33">#REF!</definedName>
    <definedName name="DCSF1" localSheetId="35">#REF!</definedName>
    <definedName name="DCSF1" localSheetId="34">#REF!</definedName>
    <definedName name="DCSF1" localSheetId="39">#REF!</definedName>
    <definedName name="DCSF1" localSheetId="30">#REF!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 localSheetId="35">[15]TRANS!#REF!</definedName>
    <definedName name="December" localSheetId="34">[15]TRANS!#REF!</definedName>
    <definedName name="December" localSheetId="39">[15]TRANS!#REF!</definedName>
    <definedName name="December" localSheetId="30">[15]TRANS!#REF!</definedName>
    <definedName name="December">[15]TRANS!#REF!</definedName>
    <definedName name="decend">[24]SENOriginals!$AW$4</definedName>
    <definedName name="Depr_Infl_option" localSheetId="33">#REF!</definedName>
    <definedName name="Depr_Infl_option" localSheetId="35">#REF!</definedName>
    <definedName name="Depr_Infl_option" localSheetId="34">#REF!</definedName>
    <definedName name="Depr_Infl_option" localSheetId="39">#REF!</definedName>
    <definedName name="Depr_Infl_option" localSheetId="30">#REF!</definedName>
    <definedName name="Depr_Infl_option">#REF!</definedName>
    <definedName name="Depr_Infl_option_1" localSheetId="33">#REF!</definedName>
    <definedName name="Depr_Infl_option_1" localSheetId="35">#REF!</definedName>
    <definedName name="Depr_Infl_option_1" localSheetId="34">#REF!</definedName>
    <definedName name="Depr_Infl_option_1" localSheetId="39">#REF!</definedName>
    <definedName name="Depr_Infl_option_1" localSheetId="30">#REF!</definedName>
    <definedName name="Depr_Infl_option_1">#REF!</definedName>
    <definedName name="Deprivation_Option" localSheetId="33">#REF!</definedName>
    <definedName name="Deprivation_Option" localSheetId="35">#REF!</definedName>
    <definedName name="Deprivation_Option" localSheetId="34">#REF!</definedName>
    <definedName name="Deprivation_Option" localSheetId="39">#REF!</definedName>
    <definedName name="Deprivation_Option" localSheetId="30">#REF!</definedName>
    <definedName name="Deprivation_Option">#REF!</definedName>
    <definedName name="Deprivation_Option_1" localSheetId="33">#REF!</definedName>
    <definedName name="Deprivation_Option_1" localSheetId="35">#REF!</definedName>
    <definedName name="Deprivation_Option_1" localSheetId="34">#REF!</definedName>
    <definedName name="Deprivation_Option_1" localSheetId="39">#REF!</definedName>
    <definedName name="Deprivation_Option_1" localSheetId="30">#REF!</definedName>
    <definedName name="Deprivation_Option_1">#REF!</definedName>
    <definedName name="Deprivation_Pot" localSheetId="33">#REF!</definedName>
    <definedName name="Deprivation_Pot" localSheetId="35">#REF!</definedName>
    <definedName name="Deprivation_Pot" localSheetId="34">#REF!</definedName>
    <definedName name="Deprivation_Pot" localSheetId="39">#REF!</definedName>
    <definedName name="Deprivation_Pot" localSheetId="30">#REF!</definedName>
    <definedName name="Deprivation_Pot">#REF!</definedName>
    <definedName name="Deprivation_Pot_1" localSheetId="33">#REF!</definedName>
    <definedName name="Deprivation_Pot_1" localSheetId="35">#REF!</definedName>
    <definedName name="Deprivation_Pot_1" localSheetId="34">#REF!</definedName>
    <definedName name="Deprivation_Pot_1" localSheetId="39">#REF!</definedName>
    <definedName name="Deprivation_Pot_1" localSheetId="30">#REF!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 localSheetId="35">#REF!</definedName>
    <definedName name="DISC_AWARDS" localSheetId="34">#REF!</definedName>
    <definedName name="DISC_AWARDS" localSheetId="39">#REF!</definedName>
    <definedName name="DISC_AWARDS" localSheetId="30">#REF!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8">[39]Control!$D$17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8">[39]Control!$D$15</definedName>
    <definedName name="Endautumn">[40]Dates!$D$15</definedName>
    <definedName name="EndCol_1" localSheetId="33">#REF!</definedName>
    <definedName name="EndCol_1" localSheetId="35">#REF!</definedName>
    <definedName name="EndCol_1" localSheetId="34">#REF!</definedName>
    <definedName name="EndCol_1" localSheetId="39">#REF!</definedName>
    <definedName name="EndCol_1" localSheetId="30">#REF!</definedName>
    <definedName name="EndCol_1">#REF!</definedName>
    <definedName name="EndCol_2" localSheetId="33">#REF!</definedName>
    <definedName name="EndCol_2" localSheetId="35">#REF!</definedName>
    <definedName name="EndCol_2" localSheetId="34">#REF!</definedName>
    <definedName name="EndCol_2" localSheetId="39">#REF!</definedName>
    <definedName name="EndCol_2" localSheetId="30">#REF!</definedName>
    <definedName name="EndCol_2">#REF!</definedName>
    <definedName name="EndCol_3" localSheetId="33">#REF!</definedName>
    <definedName name="EndCol_3" localSheetId="35">#REF!</definedName>
    <definedName name="EndCol_3" localSheetId="34">#REF!</definedName>
    <definedName name="EndCol_3" localSheetId="39">#REF!</definedName>
    <definedName name="EndCol_3" localSheetId="30">#REF!</definedName>
    <definedName name="EndCol_3">#REF!</definedName>
    <definedName name="enddate">[30]Menu!$B$6</definedName>
    <definedName name="enddec">[41]Summary!$A$7</definedName>
    <definedName name="enddfes" localSheetId="33">#REF!</definedName>
    <definedName name="enddfes" localSheetId="35">#REF!</definedName>
    <definedName name="enddfes" localSheetId="34">#REF!</definedName>
    <definedName name="enddfes" localSheetId="39">#REF!</definedName>
    <definedName name="enddfes" localSheetId="30">#REF!</definedName>
    <definedName name="enddfes">#REF!</definedName>
    <definedName name="Endsummer" localSheetId="28">[39]Control!$D$14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9">#REF!</definedName>
    <definedName name="ESG_General_Funding_Rate_for_mainstream_schools" localSheetId="30">#REF!</definedName>
    <definedName name="ESG_General_Funding_Rate_for_mainstream_schools">#REF!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9">#REF!</definedName>
    <definedName name="ESG_General_Funding_Rate_for_PRUs" localSheetId="30">#REF!</definedName>
    <definedName name="ESG_General_Funding_Rate_for_PRUs">#REF!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9">#REF!</definedName>
    <definedName name="ESG_General_Funding_Rate_for_special_schools" localSheetId="30">#REF!</definedName>
    <definedName name="ESG_General_Funding_Rate_for_special_schools">#REF!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9">#REF!</definedName>
    <definedName name="ESG_Retained_Duties_Funding_Rate" localSheetId="30">#REF!</definedName>
    <definedName name="ESG_Retained_Duties_Funding_Rate">#REF!</definedName>
    <definedName name="ESGrate" localSheetId="33">#REF!</definedName>
    <definedName name="ESGrate" localSheetId="35">#REF!</definedName>
    <definedName name="ESGrate" localSheetId="34">#REF!</definedName>
    <definedName name="ESGrate" localSheetId="39">#REF!</definedName>
    <definedName name="ESGrate" localSheetId="30">#REF!</definedName>
    <definedName name="ESGrate">#REF!</definedName>
    <definedName name="et_ri" localSheetId="33">'[23]E&amp;O Fwd Plan'!#REF!</definedName>
    <definedName name="et_ri" localSheetId="35">'[23]E&amp;O Fwd Plan'!#REF!</definedName>
    <definedName name="et_ri" localSheetId="34">'[23]E&amp;O Fwd Plan'!#REF!</definedName>
    <definedName name="et_ri" localSheetId="39">'[23]E&amp;O Fwd Plan'!#REF!</definedName>
    <definedName name="et_ri" localSheetId="30">'[23]E&amp;O Fwd Plan'!#REF!</definedName>
    <definedName name="et_ri">'[23]E&amp;O Fwd Plan'!#REF!</definedName>
    <definedName name="Ever6_Pri_DD_Rate" localSheetId="33">#REF!</definedName>
    <definedName name="Ever6_Pri_DD_Rate" localSheetId="35">#REF!</definedName>
    <definedName name="Ever6_Pri_DD_Rate" localSheetId="34">#REF!</definedName>
    <definedName name="Ever6_Pri_DD_Rate" localSheetId="39">#REF!</definedName>
    <definedName name="Ever6_Pri_DD_Rate" localSheetId="30">#REF!</definedName>
    <definedName name="Ever6_Pri_DD_Rate">#REF!</definedName>
    <definedName name="Ever6_pri_rate">[11]Proforma!$E$23</definedName>
    <definedName name="Ever6_Sec_DD_Rate" localSheetId="33">#REF!</definedName>
    <definedName name="Ever6_Sec_DD_Rate" localSheetId="35">#REF!</definedName>
    <definedName name="Ever6_Sec_DD_Rate" localSheetId="34">#REF!</definedName>
    <definedName name="Ever6_Sec_DD_Rate" localSheetId="39">#REF!</definedName>
    <definedName name="Ever6_Sec_DD_Rate" localSheetId="30">#REF!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 localSheetId="35">#REF!</definedName>
    <definedName name="FACTORS" localSheetId="34">#REF!</definedName>
    <definedName name="FACTORS" localSheetId="39">#REF!</definedName>
    <definedName name="FACTORS" localSheetId="30">#REF!</definedName>
    <definedName name="FACTORS">#REF!</definedName>
    <definedName name="FE.for.Adults.PRC" localSheetId="33">'[12]Inputs for SWGE Forecasting'!#REF!</definedName>
    <definedName name="FE.for.Adults.PRC" localSheetId="35">'[12]Inputs for SWGE Forecasting'!#REF!</definedName>
    <definedName name="FE.for.Adults.PRC" localSheetId="34">'[12]Inputs for SWGE Forecasting'!#REF!</definedName>
    <definedName name="FE.for.Adults.PRC" localSheetId="39">'[12]Inputs for SWGE Forecasting'!#REF!</definedName>
    <definedName name="FE.for.Adults.PRC" localSheetId="30">'[12]Inputs for SWGE Forecasting'!#REF!</definedName>
    <definedName name="FE.for.Adults.PRC">'[12]Inputs for SWGE Forecasting'!#REF!</definedName>
    <definedName name="FE.reprice.index" localSheetId="33">'[12]Calculation of Repricing Factor'!#REF!</definedName>
    <definedName name="FE.reprice.index" localSheetId="35">'[12]Calculation of Repricing Factor'!#REF!</definedName>
    <definedName name="FE.reprice.index" localSheetId="34">'[12]Calculation of Repricing Factor'!#REF!</definedName>
    <definedName name="FE.reprice.index" localSheetId="39">'[12]Calculation of Repricing Factor'!#REF!</definedName>
    <definedName name="FE.reprice.index" localSheetId="30">'[12]Calculation of Repricing Factor'!#REF!</definedName>
    <definedName name="FE.reprice.index">'[12]Calculation of Repricing Factor'!#REF!</definedName>
    <definedName name="FE_Salary_Repricing_Factor" localSheetId="33">'[13]Inputs for SWGE Forecasting'!#REF!</definedName>
    <definedName name="FE_Salary_Repricing_Factor" localSheetId="35">'[13]Inputs for SWGE Forecasting'!#REF!</definedName>
    <definedName name="FE_Salary_Repricing_Factor" localSheetId="34">'[13]Inputs for SWGE Forecasting'!#REF!</definedName>
    <definedName name="FE_Salary_Repricing_Factor" localSheetId="39">'[13]Inputs for SWGE Forecasting'!#REF!</definedName>
    <definedName name="FE_Salary_Repricing_Factor" localSheetId="30">'[13]Inputs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 localSheetId="35">#REF!</definedName>
    <definedName name="fee.income" localSheetId="34">#REF!</definedName>
    <definedName name="fee.income" localSheetId="39">#REF!</definedName>
    <definedName name="fee.income" localSheetId="30">#REF!</definedName>
    <definedName name="fee.income">#REF!</definedName>
    <definedName name="FEFC_PERCENT" localSheetId="33">#REF!</definedName>
    <definedName name="FEFC_PERCENT" localSheetId="35">#REF!</definedName>
    <definedName name="FEFC_PERCENT" localSheetId="34">#REF!</definedName>
    <definedName name="FEFC_PERCENT" localSheetId="39">#REF!</definedName>
    <definedName name="FEFC_PERCENT" localSheetId="30">#REF!</definedName>
    <definedName name="FEFC_PERCENT">#REF!</definedName>
    <definedName name="feforadultsprctotal" localSheetId="33">#REF!</definedName>
    <definedName name="feforadultsprctotal" localSheetId="35">#REF!</definedName>
    <definedName name="feforadultsprctotal" localSheetId="34">#REF!</definedName>
    <definedName name="feforadultsprctotal" localSheetId="39">#REF!</definedName>
    <definedName name="feforadultsprctotal" localSheetId="30">#REF!</definedName>
    <definedName name="feforadultsprctotal">#REF!</definedName>
    <definedName name="FEHE" localSheetId="33">#REF!</definedName>
    <definedName name="FEHE" localSheetId="35">#REF!</definedName>
    <definedName name="FEHE" localSheetId="34">#REF!</definedName>
    <definedName name="FEHE" localSheetId="39">#REF!</definedName>
    <definedName name="FEHE" localSheetId="30">#REF!</definedName>
    <definedName name="FEHE">#REF!</definedName>
    <definedName name="FILENAME">[33]information!$H$5</definedName>
    <definedName name="FirstOcc" localSheetId="33">'[1]Running info'!#REF!</definedName>
    <definedName name="FirstOcc" localSheetId="35">'[1]Running info'!#REF!</definedName>
    <definedName name="FirstOcc" localSheetId="34">'[1]Running info'!#REF!</definedName>
    <definedName name="FirstOcc" localSheetId="39">'[1]Running info'!#REF!</definedName>
    <definedName name="FirstOcc" localSheetId="30">'[1]Running info'!#REF!</definedName>
    <definedName name="FirstOcc">'[1]Running info'!#REF!</definedName>
    <definedName name="Floor" localSheetId="33">#REF!</definedName>
    <definedName name="Floor" localSheetId="35">#REF!</definedName>
    <definedName name="Floor" localSheetId="34">#REF!</definedName>
    <definedName name="Floor" localSheetId="39">#REF!</definedName>
    <definedName name="Floor" localSheetId="30">#REF!</definedName>
    <definedName name="Floor">#REF!</definedName>
    <definedName name="Floor_Option" localSheetId="33">#REF!</definedName>
    <definedName name="Floor_Option" localSheetId="35">#REF!</definedName>
    <definedName name="Floor_Option" localSheetId="34">#REF!</definedName>
    <definedName name="Floor_Option" localSheetId="39">#REF!</definedName>
    <definedName name="Floor_Option" localSheetId="30">#REF!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 localSheetId="35">#REF!</definedName>
    <definedName name="Forname" localSheetId="34">#REF!</definedName>
    <definedName name="Forname" localSheetId="39">#REF!</definedName>
    <definedName name="Forname" localSheetId="30">#REF!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 localSheetId="35">#REF!</definedName>
    <definedName name="FSM_UnitCost" localSheetId="34">#REF!</definedName>
    <definedName name="FSM_UnitCost" localSheetId="39">#REF!</definedName>
    <definedName name="FSM_UnitCost" localSheetId="30">#REF!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 localSheetId="35">[44]Home!#REF!</definedName>
    <definedName name="Funding" localSheetId="34">[44]Home!#REF!</definedName>
    <definedName name="Funding" localSheetId="39">[44]Home!#REF!</definedName>
    <definedName name="Funding" localSheetId="30">[44]Home!#REF!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 localSheetId="35">'[19]Split Under Fives from Primary'!#REF!</definedName>
    <definedName name="FY.prim.pups" localSheetId="34">'[19]Split Under Fives from Primary'!#REF!</definedName>
    <definedName name="FY.prim.pups" localSheetId="39">'[19]Split Under Fives from Primary'!#REF!</definedName>
    <definedName name="FY.prim.pups" localSheetId="30">'[19]Split Under Fives from Primary'!#REF!</definedName>
    <definedName name="FY.prim.pups">'[19]Split Under Fives from Primary'!#REF!</definedName>
    <definedName name="Fyend" localSheetId="28">[39]Control!$D$13</definedName>
    <definedName name="Fyend">[40]Dates!$D$13</definedName>
    <definedName name="FYstart" localSheetId="28">[39]Control!$D$12</definedName>
    <definedName name="FYstart">[40]Dates!$D$12</definedName>
    <definedName name="General_1314_Pot_1" localSheetId="33">#REF!</definedName>
    <definedName name="General_1314_Pot_1" localSheetId="35">#REF!</definedName>
    <definedName name="General_1314_Pot_1" localSheetId="34">#REF!</definedName>
    <definedName name="General_1314_Pot_1" localSheetId="39">#REF!</definedName>
    <definedName name="General_1314_Pot_1" localSheetId="30">#REF!</definedName>
    <definedName name="General_1314_Pot_1">#REF!</definedName>
    <definedName name="GM_ALLOC" localSheetId="33">#REF!</definedName>
    <definedName name="GM_ALLOC" localSheetId="35">#REF!</definedName>
    <definedName name="GM_ALLOC" localSheetId="34">#REF!</definedName>
    <definedName name="GM_ALLOC" localSheetId="39">#REF!</definedName>
    <definedName name="GM_ALLOC" localSheetId="30">#REF!</definedName>
    <definedName name="GM_ALLOC">#REF!</definedName>
    <definedName name="gor" localSheetId="33">#REF!</definedName>
    <definedName name="gor" localSheetId="35">#REF!</definedName>
    <definedName name="gor" localSheetId="34">#REF!</definedName>
    <definedName name="gor" localSheetId="39">#REF!</definedName>
    <definedName name="gor" localSheetId="30">#REF!</definedName>
    <definedName name="gor">#REF!</definedName>
    <definedName name="gov_ri" localSheetId="33">'[23]Corp Governance Fwd Plan'!#REF!</definedName>
    <definedName name="gov_ri" localSheetId="35">'[23]Corp Governance Fwd Plan'!#REF!</definedName>
    <definedName name="gov_ri" localSheetId="34">'[23]Corp Governance Fwd Plan'!#REF!</definedName>
    <definedName name="gov_ri" localSheetId="39">'[23]Corp Governance Fwd Plan'!#REF!</definedName>
    <definedName name="gov_ri" localSheetId="30">'[23]Corp Governance Fwd Plan'!#REF!</definedName>
    <definedName name="gov_ri">'[23]Corp Governance Fwd Plan'!#REF!</definedName>
    <definedName name="GRAND_TOTAL" localSheetId="33">#REF!</definedName>
    <definedName name="GRAND_TOTAL" localSheetId="35">#REF!</definedName>
    <definedName name="GRAND_TOTAL" localSheetId="34">#REF!</definedName>
    <definedName name="GRAND_TOTAL" localSheetId="39">#REF!</definedName>
    <definedName name="GRAND_TOTAL" localSheetId="30">#REF!</definedName>
    <definedName name="GRAND_TOTAL">#REF!</definedName>
    <definedName name="grant1997_98" localSheetId="33">#REF!</definedName>
    <definedName name="grant1997_98" localSheetId="35">#REF!</definedName>
    <definedName name="grant1997_98" localSheetId="34">#REF!</definedName>
    <definedName name="grant1997_98" localSheetId="39">#REF!</definedName>
    <definedName name="grant1997_98" localSheetId="30">#REF!</definedName>
    <definedName name="grant1997_98">#REF!</definedName>
    <definedName name="GroupID_1" localSheetId="33">#REF!</definedName>
    <definedName name="GroupID_1" localSheetId="35">#REF!</definedName>
    <definedName name="GroupID_1" localSheetId="34">#REF!</definedName>
    <definedName name="GroupID_1" localSheetId="39">#REF!</definedName>
    <definedName name="GroupID_1" localSheetId="30">#REF!</definedName>
    <definedName name="GroupID_1">#REF!</definedName>
    <definedName name="GroupID_10" localSheetId="33">#REF!</definedName>
    <definedName name="GroupID_10" localSheetId="35">#REF!</definedName>
    <definedName name="GroupID_10" localSheetId="34">#REF!</definedName>
    <definedName name="GroupID_10" localSheetId="39">#REF!</definedName>
    <definedName name="GroupID_10" localSheetId="30">#REF!</definedName>
    <definedName name="GroupID_10">#REF!</definedName>
    <definedName name="GroupID_11" localSheetId="33">#REF!</definedName>
    <definedName name="GroupID_11" localSheetId="35">#REF!</definedName>
    <definedName name="GroupID_11" localSheetId="34">#REF!</definedName>
    <definedName name="GroupID_11" localSheetId="39">#REF!</definedName>
    <definedName name="GroupID_11" localSheetId="30">#REF!</definedName>
    <definedName name="GroupID_11">#REF!</definedName>
    <definedName name="GroupID_12" localSheetId="33">#REF!</definedName>
    <definedName name="GroupID_12" localSheetId="35">#REF!</definedName>
    <definedName name="GroupID_12" localSheetId="34">#REF!</definedName>
    <definedName name="GroupID_12" localSheetId="39">#REF!</definedName>
    <definedName name="GroupID_12" localSheetId="30">#REF!</definedName>
    <definedName name="GroupID_12">#REF!</definedName>
    <definedName name="GroupID_13" localSheetId="33">#REF!</definedName>
    <definedName name="GroupID_13" localSheetId="35">#REF!</definedName>
    <definedName name="GroupID_13" localSheetId="34">#REF!</definedName>
    <definedName name="GroupID_13" localSheetId="39">#REF!</definedName>
    <definedName name="GroupID_13" localSheetId="30">#REF!</definedName>
    <definedName name="GroupID_13">#REF!</definedName>
    <definedName name="GroupID_14" localSheetId="33">#REF!</definedName>
    <definedName name="GroupID_14" localSheetId="35">#REF!</definedName>
    <definedName name="GroupID_14" localSheetId="34">#REF!</definedName>
    <definedName name="GroupID_14" localSheetId="39">#REF!</definedName>
    <definedName name="GroupID_14" localSheetId="30">#REF!</definedName>
    <definedName name="GroupID_14">#REF!</definedName>
    <definedName name="GroupID_15" localSheetId="33">#REF!</definedName>
    <definedName name="GroupID_15" localSheetId="35">#REF!</definedName>
    <definedName name="GroupID_15" localSheetId="34">#REF!</definedName>
    <definedName name="GroupID_15" localSheetId="39">#REF!</definedName>
    <definedName name="GroupID_15" localSheetId="30">#REF!</definedName>
    <definedName name="GroupID_15">#REF!</definedName>
    <definedName name="GroupID_16" localSheetId="33">#REF!</definedName>
    <definedName name="GroupID_16" localSheetId="35">#REF!</definedName>
    <definedName name="GroupID_16" localSheetId="34">#REF!</definedName>
    <definedName name="GroupID_16" localSheetId="39">#REF!</definedName>
    <definedName name="GroupID_16" localSheetId="30">#REF!</definedName>
    <definedName name="GroupID_16">#REF!</definedName>
    <definedName name="GroupID_17" localSheetId="33">#REF!</definedName>
    <definedName name="GroupID_17" localSheetId="35">#REF!</definedName>
    <definedName name="GroupID_17" localSheetId="34">#REF!</definedName>
    <definedName name="GroupID_17" localSheetId="39">#REF!</definedName>
    <definedName name="GroupID_17" localSheetId="30">#REF!</definedName>
    <definedName name="GroupID_17">#REF!</definedName>
    <definedName name="GroupID_18" localSheetId="33">#REF!</definedName>
    <definedName name="GroupID_18" localSheetId="35">#REF!</definedName>
    <definedName name="GroupID_18" localSheetId="34">#REF!</definedName>
    <definedName name="GroupID_18" localSheetId="39">#REF!</definedName>
    <definedName name="GroupID_18" localSheetId="30">#REF!</definedName>
    <definedName name="GroupID_18">#REF!</definedName>
    <definedName name="GroupID_19" localSheetId="33">#REF!</definedName>
    <definedName name="GroupID_19" localSheetId="35">#REF!</definedName>
    <definedName name="GroupID_19" localSheetId="34">#REF!</definedName>
    <definedName name="GroupID_19" localSheetId="39">#REF!</definedName>
    <definedName name="GroupID_19" localSheetId="30">#REF!</definedName>
    <definedName name="GroupID_19">#REF!</definedName>
    <definedName name="GroupID_2" localSheetId="33">#REF!</definedName>
    <definedName name="GroupID_2" localSheetId="35">#REF!</definedName>
    <definedName name="GroupID_2" localSheetId="34">#REF!</definedName>
    <definedName name="GroupID_2" localSheetId="39">#REF!</definedName>
    <definedName name="GroupID_2" localSheetId="30">#REF!</definedName>
    <definedName name="GroupID_2">#REF!</definedName>
    <definedName name="GroupID_3" localSheetId="33">#REF!</definedName>
    <definedName name="GroupID_3" localSheetId="35">#REF!</definedName>
    <definedName name="GroupID_3" localSheetId="34">#REF!</definedName>
    <definedName name="GroupID_3" localSheetId="39">#REF!</definedName>
    <definedName name="GroupID_3" localSheetId="30">#REF!</definedName>
    <definedName name="GroupID_3">#REF!</definedName>
    <definedName name="GroupID_4" localSheetId="33">#REF!</definedName>
    <definedName name="GroupID_4" localSheetId="35">#REF!</definedName>
    <definedName name="GroupID_4" localSheetId="34">#REF!</definedName>
    <definedName name="GroupID_4" localSheetId="39">#REF!</definedName>
    <definedName name="GroupID_4" localSheetId="30">#REF!</definedName>
    <definedName name="GroupID_4">#REF!</definedName>
    <definedName name="GroupID_5" localSheetId="33">#REF!</definedName>
    <definedName name="GroupID_5" localSheetId="35">#REF!</definedName>
    <definedName name="GroupID_5" localSheetId="34">#REF!</definedName>
    <definedName name="GroupID_5" localSheetId="39">#REF!</definedName>
    <definedName name="GroupID_5" localSheetId="30">#REF!</definedName>
    <definedName name="GroupID_5">#REF!</definedName>
    <definedName name="GroupID_6" localSheetId="33">#REF!</definedName>
    <definedName name="GroupID_6" localSheetId="35">#REF!</definedName>
    <definedName name="GroupID_6" localSheetId="34">#REF!</definedName>
    <definedName name="GroupID_6" localSheetId="39">#REF!</definedName>
    <definedName name="GroupID_6" localSheetId="30">#REF!</definedName>
    <definedName name="GroupID_6">#REF!</definedName>
    <definedName name="GroupID_7" localSheetId="33">#REF!</definedName>
    <definedName name="GroupID_7" localSheetId="35">#REF!</definedName>
    <definedName name="GroupID_7" localSheetId="34">#REF!</definedName>
    <definedName name="GroupID_7" localSheetId="39">#REF!</definedName>
    <definedName name="GroupID_7" localSheetId="30">#REF!</definedName>
    <definedName name="GroupID_7">#REF!</definedName>
    <definedName name="GroupID_8" localSheetId="33">#REF!</definedName>
    <definedName name="GroupID_8" localSheetId="35">#REF!</definedName>
    <definedName name="GroupID_8" localSheetId="34">#REF!</definedName>
    <definedName name="GroupID_8" localSheetId="39">#REF!</definedName>
    <definedName name="GroupID_8" localSheetId="30">#REF!</definedName>
    <definedName name="GroupID_8">#REF!</definedName>
    <definedName name="GroupID_9" localSheetId="33">#REF!</definedName>
    <definedName name="GroupID_9" localSheetId="35">#REF!</definedName>
    <definedName name="GroupID_9" localSheetId="34">#REF!</definedName>
    <definedName name="GroupID_9" localSheetId="39">#REF!</definedName>
    <definedName name="GroupID_9" localSheetId="30">#REF!</definedName>
    <definedName name="GroupID_9">#REF!</definedName>
    <definedName name="H1Tot" localSheetId="33">#REF!</definedName>
    <definedName name="H1Tot" localSheetId="35">#REF!</definedName>
    <definedName name="H1Tot" localSheetId="34">#REF!</definedName>
    <definedName name="H1Tot" localSheetId="39">#REF!</definedName>
    <definedName name="H1Tot" localSheetId="30">#REF!</definedName>
    <definedName name="H1Tot">#REF!</definedName>
    <definedName name="H2Tot" localSheetId="33">#REF!</definedName>
    <definedName name="H2Tot" localSheetId="35">#REF!</definedName>
    <definedName name="H2Tot" localSheetId="34">#REF!</definedName>
    <definedName name="H2Tot" localSheetId="39">#REF!</definedName>
    <definedName name="H2Tot" localSheetId="30">#REF!</definedName>
    <definedName name="H2Tot">#REF!</definedName>
    <definedName name="HEADING">[45]Home!$D$9</definedName>
    <definedName name="HEFEIncome" localSheetId="33">#REF!</definedName>
    <definedName name="HEFEIncome" localSheetId="35">#REF!</definedName>
    <definedName name="HEFEIncome" localSheetId="34">#REF!</definedName>
    <definedName name="HEFEIncome" localSheetId="39">#REF!</definedName>
    <definedName name="HEFEIncome" localSheetId="30">#REF!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 localSheetId="35">#REF!</definedName>
    <definedName name="HOURS" localSheetId="34">#REF!</definedName>
    <definedName name="HOURS" localSheetId="39">#REF!</definedName>
    <definedName name="HOURS" localSheetId="30">#REF!</definedName>
    <definedName name="HOURS">#REF!</definedName>
    <definedName name="hra_ri" localSheetId="33">'[23]HRA FWD Plan'!#REF!</definedName>
    <definedName name="hra_ri" localSheetId="35">'[23]HRA FWD Plan'!#REF!</definedName>
    <definedName name="hra_ri" localSheetId="34">'[23]HRA FWD Plan'!#REF!</definedName>
    <definedName name="hra_ri" localSheetId="39">'[23]HRA FWD Plan'!#REF!</definedName>
    <definedName name="hra_ri" localSheetId="30">'[23]HRA FWD Plan'!#REF!</definedName>
    <definedName name="hra_ri">'[23]HRA FWD Plan'!#REF!</definedName>
    <definedName name="hsg_e" localSheetId="33">#REF!</definedName>
    <definedName name="hsg_e" localSheetId="35">#REF!</definedName>
    <definedName name="hsg_e" localSheetId="34">#REF!</definedName>
    <definedName name="hsg_e" localSheetId="39">#REF!</definedName>
    <definedName name="hsg_e" localSheetId="30">#REF!</definedName>
    <definedName name="hsg_e">#REF!</definedName>
    <definedName name="hsg_fye" localSheetId="33">#REF!</definedName>
    <definedName name="hsg_fye" localSheetId="35">#REF!</definedName>
    <definedName name="hsg_fye" localSheetId="34">#REF!</definedName>
    <definedName name="hsg_fye" localSheetId="39">#REF!</definedName>
    <definedName name="hsg_fye" localSheetId="30">#REF!</definedName>
    <definedName name="hsg_fye">#REF!</definedName>
    <definedName name="hsg_p" localSheetId="33">#REF!</definedName>
    <definedName name="hsg_p" localSheetId="35">#REF!</definedName>
    <definedName name="hsg_p" localSheetId="34">#REF!</definedName>
    <definedName name="hsg_p" localSheetId="39">#REF!</definedName>
    <definedName name="hsg_p" localSheetId="30">#REF!</definedName>
    <definedName name="hsg_p">#REF!</definedName>
    <definedName name="hsg_r" localSheetId="33">#REF!</definedName>
    <definedName name="hsg_r" localSheetId="35">#REF!</definedName>
    <definedName name="hsg_r" localSheetId="34">#REF!</definedName>
    <definedName name="hsg_r" localSheetId="39">#REF!</definedName>
    <definedName name="hsg_r" localSheetId="30">#REF!</definedName>
    <definedName name="hsg_r">#REF!</definedName>
    <definedName name="hsg_ri" localSheetId="33">#REF!</definedName>
    <definedName name="hsg_ri" localSheetId="35">#REF!</definedName>
    <definedName name="hsg_ri" localSheetId="34">#REF!</definedName>
    <definedName name="hsg_ri" localSheetId="39">#REF!</definedName>
    <definedName name="hsg_ri" localSheetId="30">#REF!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 localSheetId="35">#REF!</definedName>
    <definedName name="ijds_pupil_data" localSheetId="34">#REF!</definedName>
    <definedName name="ijds_pupil_data" localSheetId="39">#REF!</definedName>
    <definedName name="ijds_pupil_data" localSheetId="30">#REF!</definedName>
    <definedName name="ijds_pupil_data">#REF!</definedName>
    <definedName name="Incomeblock">[29]Income!$C$13:$AZ$21</definedName>
    <definedName name="INDEPENDENT_FEES" localSheetId="33">#REF!</definedName>
    <definedName name="INDEPENDENT_FEES" localSheetId="35">#REF!</definedName>
    <definedName name="INDEPENDENT_FEES" localSheetId="34">#REF!</definedName>
    <definedName name="INDEPENDENT_FEES" localSheetId="39">#REF!</definedName>
    <definedName name="INDEPENDENT_FEES" localSheetId="30">#REF!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 localSheetId="35">[27]Control!#REF!</definedName>
    <definedName name="Index_Range_1" localSheetId="34">[27]Control!#REF!</definedName>
    <definedName name="Index_Range_1" localSheetId="39">[27]Control!#REF!</definedName>
    <definedName name="Index_Range_1" localSheetId="30">[27]Control!#REF!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 localSheetId="35">#REF!</definedName>
    <definedName name="INDICATORS" localSheetId="34">#REF!</definedName>
    <definedName name="INDICATORS" localSheetId="39">#REF!</definedName>
    <definedName name="INDICATORS" localSheetId="30">#REF!</definedName>
    <definedName name="INDICATORS">#REF!</definedName>
    <definedName name="Infant" localSheetId="33">#REF!</definedName>
    <definedName name="Infant" localSheetId="35">#REF!</definedName>
    <definedName name="Infant" localSheetId="34">#REF!</definedName>
    <definedName name="Infant" localSheetId="39">#REF!</definedName>
    <definedName name="Infant" localSheetId="30">#REF!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 localSheetId="35">'[13]Other Forecasting'!#REF!</definedName>
    <definedName name="inspect.admin.costs" localSheetId="34">'[13]Other Forecasting'!#REF!</definedName>
    <definedName name="inspect.admin.costs" localSheetId="39">'[13]Other Forecasting'!#REF!</definedName>
    <definedName name="inspect.admin.costs" localSheetId="30">'[13]Other Forecasting'!#REF!</definedName>
    <definedName name="inspect.admin.costs">'[13]Other Forecasting'!#REF!</definedName>
    <definedName name="inspect.gross.expend" localSheetId="33">'[13]Other Forecasting'!#REF!</definedName>
    <definedName name="inspect.gross.expend" localSheetId="35">'[13]Other Forecasting'!#REF!</definedName>
    <definedName name="inspect.gross.expend" localSheetId="34">'[13]Other Forecasting'!#REF!</definedName>
    <definedName name="inspect.gross.expend" localSheetId="39">'[13]Other Forecasting'!#REF!</definedName>
    <definedName name="inspect.gross.expend" localSheetId="30">'[13]Other Forecasting'!#REF!</definedName>
    <definedName name="inspect.gross.expend">'[13]Other Forecasting'!#REF!</definedName>
    <definedName name="inspect.income" localSheetId="33">'[13]Other Forecasting'!#REF!</definedName>
    <definedName name="inspect.income" localSheetId="35">'[13]Other Forecasting'!#REF!</definedName>
    <definedName name="inspect.income" localSheetId="34">'[13]Other Forecasting'!#REF!</definedName>
    <definedName name="inspect.income" localSheetId="39">'[13]Other Forecasting'!#REF!</definedName>
    <definedName name="inspect.income" localSheetId="30">'[13]Other Forecasting'!#REF!</definedName>
    <definedName name="inspect.income">'[13]Other Forecasting'!#REF!</definedName>
    <definedName name="inspect.manual.costs" localSheetId="33">'[13]Other Forecasting'!#REF!</definedName>
    <definedName name="inspect.manual.costs" localSheetId="35">'[13]Other Forecasting'!#REF!</definedName>
    <definedName name="inspect.manual.costs" localSheetId="34">'[13]Other Forecasting'!#REF!</definedName>
    <definedName name="inspect.manual.costs" localSheetId="39">'[13]Other Forecasting'!#REF!</definedName>
    <definedName name="inspect.manual.costs" localSheetId="30">'[13]Other Forecasting'!#REF!</definedName>
    <definedName name="inspect.manual.costs">'[13]Other Forecasting'!#REF!</definedName>
    <definedName name="inspect.nonpay.costs" localSheetId="33">'[13]Other Forecasting'!#REF!</definedName>
    <definedName name="inspect.nonpay.costs" localSheetId="35">'[13]Other Forecasting'!#REF!</definedName>
    <definedName name="inspect.nonpay.costs" localSheetId="34">'[13]Other Forecasting'!#REF!</definedName>
    <definedName name="inspect.nonpay.costs" localSheetId="39">'[13]Other Forecasting'!#REF!</definedName>
    <definedName name="inspect.nonpay.costs" localSheetId="30">'[13]Other Forecasting'!#REF!</definedName>
    <definedName name="inspect.nonpay.costs">'[13]Other Forecasting'!#REF!</definedName>
    <definedName name="inspect.otherstaff.costs" localSheetId="33">'[13]Other Forecasting'!#REF!</definedName>
    <definedName name="inspect.otherstaff.costs" localSheetId="35">'[13]Other Forecasting'!#REF!</definedName>
    <definedName name="inspect.otherstaff.costs" localSheetId="34">'[13]Other Forecasting'!#REF!</definedName>
    <definedName name="inspect.otherstaff.costs" localSheetId="39">'[13]Other Forecasting'!#REF!</definedName>
    <definedName name="inspect.otherstaff.costs" localSheetId="30">'[13]Other Forecasting'!#REF!</definedName>
    <definedName name="inspect.otherstaff.costs">'[13]Other Forecasting'!#REF!</definedName>
    <definedName name="inspect.prc.costs" localSheetId="33">'[13]Other Forecasting'!#REF!</definedName>
    <definedName name="inspect.prc.costs" localSheetId="35">'[13]Other Forecasting'!#REF!</definedName>
    <definedName name="inspect.prc.costs" localSheetId="34">'[13]Other Forecasting'!#REF!</definedName>
    <definedName name="inspect.prc.costs" localSheetId="39">'[13]Other Forecasting'!#REF!</definedName>
    <definedName name="inspect.prc.costs" localSheetId="30">'[13]Other Forecasting'!#REF!</definedName>
    <definedName name="inspect.prc.costs">'[13]Other Forecasting'!#REF!</definedName>
    <definedName name="inspect.PRC.proportion" localSheetId="33">'[12]Other Forecasting'!#REF!</definedName>
    <definedName name="inspect.PRC.proportion" localSheetId="35">'[12]Other Forecasting'!#REF!</definedName>
    <definedName name="inspect.PRC.proportion" localSheetId="34">'[12]Other Forecasting'!#REF!</definedName>
    <definedName name="inspect.PRC.proportion" localSheetId="39">'[12]Other Forecasting'!#REF!</definedName>
    <definedName name="inspect.PRC.proportion" localSheetId="30">'[12]Other Forecasting'!#REF!</definedName>
    <definedName name="inspect.PRC.proportion">'[12]Other Forecasting'!#REF!</definedName>
    <definedName name="inspect.teachers.pay" localSheetId="33">'[13]Other Forecasting'!#REF!</definedName>
    <definedName name="inspect.teachers.pay" localSheetId="35">'[13]Other Forecasting'!#REF!</definedName>
    <definedName name="inspect.teachers.pay" localSheetId="34">'[13]Other Forecasting'!#REF!</definedName>
    <definedName name="inspect.teachers.pay" localSheetId="39">'[13]Other Forecasting'!#REF!</definedName>
    <definedName name="inspect.teachers.pay" localSheetId="30">'[13]Other Forecasting'!#REF!</definedName>
    <definedName name="inspect.teachers.pay">'[13]Other Forecasting'!#REF!</definedName>
    <definedName name="INSPECTION" localSheetId="33">#REF!</definedName>
    <definedName name="INSPECTION" localSheetId="35">#REF!</definedName>
    <definedName name="INSPECTION" localSheetId="34">#REF!</definedName>
    <definedName name="INSPECTION" localSheetId="39">#REF!</definedName>
    <definedName name="INSPECTION" localSheetId="30">#REF!</definedName>
    <definedName name="INSPECTION">#REF!</definedName>
    <definedName name="inspection.final.total" localSheetId="33">'[13]Other Forecasting'!#REF!</definedName>
    <definedName name="inspection.final.total" localSheetId="35">'[13]Other Forecasting'!#REF!</definedName>
    <definedName name="inspection.final.total" localSheetId="34">'[13]Other Forecasting'!#REF!</definedName>
    <definedName name="inspection.final.total" localSheetId="39">'[13]Other Forecasting'!#REF!</definedName>
    <definedName name="inspection.final.total" localSheetId="30">'[13]Other Forecasting'!#REF!</definedName>
    <definedName name="inspection.final.total">'[13]Other Forecasting'!#REF!</definedName>
    <definedName name="inspectprcprop" localSheetId="33">'[12]Other Forecasting'!#REF!</definedName>
    <definedName name="inspectprcprop" localSheetId="35">'[12]Other Forecasting'!#REF!</definedName>
    <definedName name="inspectprcprop" localSheetId="34">'[12]Other Forecasting'!#REF!</definedName>
    <definedName name="inspectprcprop" localSheetId="39">'[12]Other Forecasting'!#REF!</definedName>
    <definedName name="inspectprcprop" localSheetId="30">'[12]Other Forecasting'!#REF!</definedName>
    <definedName name="inspectprcprop">'[12]Other Forecasting'!#REF!</definedName>
    <definedName name="inspectprctotal" localSheetId="33">'[13]Other Forecasting'!#REF!</definedName>
    <definedName name="inspectprctotal" localSheetId="35">'[13]Other Forecasting'!#REF!</definedName>
    <definedName name="inspectprctotal" localSheetId="34">'[13]Other Forecasting'!#REF!</definedName>
    <definedName name="inspectprctotal" localSheetId="39">'[13]Other Forecasting'!#REF!</definedName>
    <definedName name="inspectprctotal" localSheetId="30">'[13]Other Forecasting'!#REF!</definedName>
    <definedName name="inspectprctotal">'[13]Other Forecasting'!#REF!</definedName>
    <definedName name="iTotRow" localSheetId="33">#REF!</definedName>
    <definedName name="iTotRow" localSheetId="35">#REF!</definedName>
    <definedName name="iTotRow" localSheetId="34">#REF!</definedName>
    <definedName name="iTotRow" localSheetId="39">#REF!</definedName>
    <definedName name="iTotRow" localSheetId="30">#REF!</definedName>
    <definedName name="iTotRow">#REF!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9">#REF!,#REF!,#REF!,#REF!,#REF!,#REF!,#REF!,#REF!,#REF!,#REF!,#REF!,#REF!,#REF!,#REF!,#REF!</definedName>
    <definedName name="j" localSheetId="30">#REF!,#REF!,#REF!,#REF!,#REF!,#REF!,#REF!,#REF!,#REF!,#REF!,#REF!,#REF!,#REF!,#REF!,#REF!</definedName>
    <definedName name="j">#REF!,#REF!,#REF!,#REF!,#REF!,#REF!,#REF!,#REF!,#REF!,#REF!,#REF!,#REF!,#REF!,#REF!,#REF!</definedName>
    <definedName name="Jan12_Pupils" localSheetId="33">#REF!</definedName>
    <definedName name="Jan12_Pupils" localSheetId="35">#REF!</definedName>
    <definedName name="Jan12_Pupils" localSheetId="34">#REF!</definedName>
    <definedName name="Jan12_Pupils" localSheetId="39">#REF!</definedName>
    <definedName name="Jan12_Pupils" localSheetId="30">#REF!</definedName>
    <definedName name="Jan12_Pupils">#REF!</definedName>
    <definedName name="JournalEntries" localSheetId="33">[48]Adjust0506!#REF!</definedName>
    <definedName name="JournalEntries" localSheetId="35">[48]Adjust0506!#REF!</definedName>
    <definedName name="JournalEntries" localSheetId="34">[48]Adjust0506!#REF!</definedName>
    <definedName name="JournalEntries" localSheetId="39">[48]Adjust0506!#REF!</definedName>
    <definedName name="JournalEntries" localSheetId="30">[48]Adjust0506!#REF!</definedName>
    <definedName name="JournalEntries">[48]Adjust0506!#REF!</definedName>
    <definedName name="JournalEntries2" localSheetId="33">[48]Adjust0506!#REF!</definedName>
    <definedName name="JournalEntries2" localSheetId="35">[48]Adjust0506!#REF!</definedName>
    <definedName name="JournalEntries2" localSheetId="34">[48]Adjust0506!#REF!</definedName>
    <definedName name="JournalEntries2" localSheetId="39">[48]Adjust0506!#REF!</definedName>
    <definedName name="JournalEntries2" localSheetId="30">[48]Adjust0506!#REF!</definedName>
    <definedName name="JournalEntries2">[48]Adjust0506!#REF!</definedName>
    <definedName name="July" localSheetId="33">[15]TRANS!#REF!</definedName>
    <definedName name="July" localSheetId="35">[15]TRANS!#REF!</definedName>
    <definedName name="July" localSheetId="34">[15]TRANS!#REF!</definedName>
    <definedName name="July" localSheetId="39">[15]TRANS!#REF!</definedName>
    <definedName name="July" localSheetId="30">[15]TRANS!#REF!</definedName>
    <definedName name="July">[15]TRANS!#REF!</definedName>
    <definedName name="Jump_GA1" localSheetId="33">#REF!</definedName>
    <definedName name="Jump_GA1" localSheetId="35">#REF!</definedName>
    <definedName name="Jump_GA1" localSheetId="34">#REF!</definedName>
    <definedName name="Jump_GA1" localSheetId="39">#REF!</definedName>
    <definedName name="Jump_GA1" localSheetId="30">#REF!</definedName>
    <definedName name="Jump_GA1">#REF!</definedName>
    <definedName name="Jump_GB" localSheetId="33">#REF!</definedName>
    <definedName name="Jump_GB" localSheetId="35">#REF!</definedName>
    <definedName name="Jump_GB" localSheetId="34">#REF!</definedName>
    <definedName name="Jump_GB" localSheetId="39">#REF!</definedName>
    <definedName name="Jump_GB" localSheetId="30">#REF!</definedName>
    <definedName name="Jump_GB">#REF!</definedName>
    <definedName name="jump_GB2" localSheetId="33">#REF!</definedName>
    <definedName name="jump_GB2" localSheetId="35">#REF!</definedName>
    <definedName name="jump_GB2" localSheetId="34">#REF!</definedName>
    <definedName name="jump_GB2" localSheetId="39">#REF!</definedName>
    <definedName name="jump_GB2" localSheetId="30">#REF!</definedName>
    <definedName name="jump_GB2">#REF!</definedName>
    <definedName name="Jump_GC" localSheetId="33">#REF!</definedName>
    <definedName name="Jump_GC" localSheetId="35">#REF!</definedName>
    <definedName name="Jump_GC" localSheetId="34">#REF!</definedName>
    <definedName name="Jump_GC" localSheetId="39">#REF!</definedName>
    <definedName name="Jump_GC" localSheetId="30">#REF!</definedName>
    <definedName name="Jump_GC">#REF!</definedName>
    <definedName name="Jump_Guidance" localSheetId="33">#REF!</definedName>
    <definedName name="Jump_Guidance" localSheetId="35">#REF!</definedName>
    <definedName name="Jump_Guidance" localSheetId="34">#REF!</definedName>
    <definedName name="Jump_Guidance" localSheetId="39">#REF!</definedName>
    <definedName name="Jump_Guidance" localSheetId="30">#REF!</definedName>
    <definedName name="Jump_Guidance">#REF!</definedName>
    <definedName name="jun" localSheetId="33">[15]TRANS!#REF!</definedName>
    <definedName name="jun" localSheetId="35">[15]TRANS!#REF!</definedName>
    <definedName name="jun" localSheetId="34">[15]TRANS!#REF!</definedName>
    <definedName name="jun" localSheetId="39">[15]TRANS!#REF!</definedName>
    <definedName name="jun" localSheetId="30">[15]TRANS!#REF!</definedName>
    <definedName name="jun">[15]TRANS!#REF!</definedName>
    <definedName name="June" localSheetId="33">[15]TRANS!#REF!</definedName>
    <definedName name="June" localSheetId="35">[15]TRANS!#REF!</definedName>
    <definedName name="June" localSheetId="34">[15]TRANS!#REF!</definedName>
    <definedName name="June" localSheetId="39">[15]TRANS!#REF!</definedName>
    <definedName name="June" localSheetId="30">[15]TRANS!#REF!</definedName>
    <definedName name="June">[15]TRANS!#REF!</definedName>
    <definedName name="junesetpayinc.1" localSheetId="33">'[12]Inputs for SWGE Forecasting'!#REF!</definedName>
    <definedName name="junesetpayinc.1" localSheetId="35">'[12]Inputs for SWGE Forecasting'!#REF!</definedName>
    <definedName name="junesetpayinc.1" localSheetId="34">'[12]Inputs for SWGE Forecasting'!#REF!</definedName>
    <definedName name="junesetpayinc.1" localSheetId="39">'[12]Inputs for SWGE Forecasting'!#REF!</definedName>
    <definedName name="junesetpayinc.1" localSheetId="30">'[12]Inputs for SWGE Forecasting'!#REF!</definedName>
    <definedName name="junesetpayinc.1">'[12]Inputs for SWGE Forecasting'!#REF!</definedName>
    <definedName name="Junior" localSheetId="33">#REF!</definedName>
    <definedName name="Junior" localSheetId="35">#REF!</definedName>
    <definedName name="Junior" localSheetId="34">#REF!</definedName>
    <definedName name="Junior" localSheetId="39">#REF!</definedName>
    <definedName name="Junior" localSheetId="30">#REF!</definedName>
    <definedName name="Junior">#REF!</definedName>
    <definedName name="junko" localSheetId="33">#REF!</definedName>
    <definedName name="junko" localSheetId="35">#REF!</definedName>
    <definedName name="junko" localSheetId="34">#REF!</definedName>
    <definedName name="junko" localSheetId="39">#REF!</definedName>
    <definedName name="junko" localSheetId="30">#REF!</definedName>
    <definedName name="junko">#REF!</definedName>
    <definedName name="l" localSheetId="33">#REF!</definedName>
    <definedName name="l" localSheetId="35">#REF!</definedName>
    <definedName name="l" localSheetId="34">#REF!</definedName>
    <definedName name="l" localSheetId="39">#REF!</definedName>
    <definedName name="l" localSheetId="30">#REF!</definedName>
    <definedName name="l">#REF!</definedName>
    <definedName name="LA_Block_1213_rates" localSheetId="33">#REF!</definedName>
    <definedName name="LA_Block_1213_rates" localSheetId="35">#REF!</definedName>
    <definedName name="LA_Block_1213_rates" localSheetId="34">#REF!</definedName>
    <definedName name="LA_Block_1213_rates" localSheetId="39">#REF!</definedName>
    <definedName name="LA_Block_1213_rates" localSheetId="30">#REF!</definedName>
    <definedName name="LA_Block_1213_rates">#REF!</definedName>
    <definedName name="LA_Ever_6_FSM_Pupils" localSheetId="33">#REF!</definedName>
    <definedName name="LA_Ever_6_FSM_Pupils" localSheetId="35">#REF!</definedName>
    <definedName name="LA_Ever_6_FSM_Pupils" localSheetId="34">#REF!</definedName>
    <definedName name="LA_Ever_6_FSM_Pupils" localSheetId="39">#REF!</definedName>
    <definedName name="LA_Ever_6_FSM_Pupils" localSheetId="30">#REF!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 localSheetId="35">#REF!</definedName>
    <definedName name="LA_retention_Option" localSheetId="34">#REF!</definedName>
    <definedName name="LA_retention_Option" localSheetId="39">#REF!</definedName>
    <definedName name="LA_retention_Option" localSheetId="30">#REF!</definedName>
    <definedName name="LA_retention_Option">#REF!</definedName>
    <definedName name="LA_retention_Option_1" localSheetId="33">#REF!</definedName>
    <definedName name="LA_retention_Option_1" localSheetId="35">#REF!</definedName>
    <definedName name="LA_retention_Option_1" localSheetId="34">#REF!</definedName>
    <definedName name="LA_retention_Option_1" localSheetId="39">#REF!</definedName>
    <definedName name="LA_retention_Option_1" localSheetId="30">#REF!</definedName>
    <definedName name="LA_retention_Option_1">#REF!</definedName>
    <definedName name="LA_retention_pot" localSheetId="33">#REF!</definedName>
    <definedName name="LA_retention_pot" localSheetId="35">#REF!</definedName>
    <definedName name="LA_retention_pot" localSheetId="34">#REF!</definedName>
    <definedName name="LA_retention_pot" localSheetId="39">#REF!</definedName>
    <definedName name="LA_retention_pot" localSheetId="30">#REF!</definedName>
    <definedName name="LA_retention_pot">#REF!</definedName>
    <definedName name="LA_retention_pot_1" localSheetId="33">#REF!</definedName>
    <definedName name="LA_retention_pot_1" localSheetId="35">#REF!</definedName>
    <definedName name="LA_retention_pot_1" localSheetId="34">#REF!</definedName>
    <definedName name="LA_retention_pot_1" localSheetId="39">#REF!</definedName>
    <definedName name="LA_retention_pot_1" localSheetId="30">#REF!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 localSheetId="35">#REF!</definedName>
    <definedName name="LAnames_NotPartFringe" localSheetId="34">#REF!</definedName>
    <definedName name="LAnames_NotPartFringe" localSheetId="39">#REF!</definedName>
    <definedName name="LAnames_NotPartFringe" localSheetId="30">#REF!</definedName>
    <definedName name="LAnames_NotPartFringe">#REF!</definedName>
    <definedName name="LAnames_PartFringe" localSheetId="33">#REF!</definedName>
    <definedName name="LAnames_PartFringe" localSheetId="35">#REF!</definedName>
    <definedName name="LAnames_PartFringe" localSheetId="34">#REF!</definedName>
    <definedName name="LAnames_PartFringe" localSheetId="39">#REF!</definedName>
    <definedName name="LAnames_PartFringe" localSheetId="30">#REF!</definedName>
    <definedName name="LAnames_PartFringe">#REF!</definedName>
    <definedName name="LAST_Nursery" localSheetId="33">#REF!</definedName>
    <definedName name="LAST_Nursery" localSheetId="35">#REF!</definedName>
    <definedName name="LAST_Nursery" localSheetId="34">#REF!</definedName>
    <definedName name="LAST_Nursery" localSheetId="39">#REF!</definedName>
    <definedName name="LAST_Nursery" localSheetId="30">#REF!</definedName>
    <definedName name="LAST_Nursery">#REF!</definedName>
    <definedName name="LAST_Primary" localSheetId="33">#REF!</definedName>
    <definedName name="LAST_Primary" localSheetId="35">#REF!</definedName>
    <definedName name="LAST_Primary" localSheetId="34">#REF!</definedName>
    <definedName name="LAST_Primary" localSheetId="39">#REF!</definedName>
    <definedName name="LAST_Primary" localSheetId="30">#REF!</definedName>
    <definedName name="LAST_Primary">#REF!</definedName>
    <definedName name="LAST_PriMiddle" localSheetId="33">#REF!</definedName>
    <definedName name="LAST_PriMiddle" localSheetId="35">#REF!</definedName>
    <definedName name="LAST_PriMiddle" localSheetId="34">#REF!</definedName>
    <definedName name="LAST_PriMiddle" localSheetId="39">#REF!</definedName>
    <definedName name="LAST_PriMiddle" localSheetId="30">#REF!</definedName>
    <definedName name="LAST_PriMiddle">#REF!</definedName>
    <definedName name="LAST_SecMiddle" localSheetId="33">#REF!</definedName>
    <definedName name="LAST_SecMiddle" localSheetId="35">#REF!</definedName>
    <definedName name="LAST_SecMiddle" localSheetId="34">#REF!</definedName>
    <definedName name="LAST_SecMiddle" localSheetId="39">#REF!</definedName>
    <definedName name="LAST_SecMiddle" localSheetId="30">#REF!</definedName>
    <definedName name="LAST_SecMiddle">#REF!</definedName>
    <definedName name="LAST_SECONDARY" localSheetId="33">#REF!</definedName>
    <definedName name="LAST_SECONDARY" localSheetId="35">#REF!</definedName>
    <definedName name="LAST_SECONDARY" localSheetId="34">#REF!</definedName>
    <definedName name="LAST_SECONDARY" localSheetId="39">#REF!</definedName>
    <definedName name="LAST_SECONDARY" localSheetId="30">#REF!</definedName>
    <definedName name="LAST_SECONDARY">#REF!</definedName>
    <definedName name="LAST_Special" localSheetId="33">#REF!</definedName>
    <definedName name="LAST_Special" localSheetId="35">#REF!</definedName>
    <definedName name="LAST_Special" localSheetId="34">#REF!</definedName>
    <definedName name="LAST_Special" localSheetId="39">#REF!</definedName>
    <definedName name="LAST_Special" localSheetId="30">#REF!</definedName>
    <definedName name="LAST_Special">#REF!</definedName>
    <definedName name="LastDataRow" localSheetId="33">#REF!</definedName>
    <definedName name="LastDataRow" localSheetId="35">#REF!</definedName>
    <definedName name="LastDataRow" localSheetId="34">#REF!</definedName>
    <definedName name="LastDataRow" localSheetId="39">#REF!</definedName>
    <definedName name="LastDataRow" localSheetId="30">#REF!</definedName>
    <definedName name="LastDataRow">#REF!</definedName>
    <definedName name="LastFY">[40]Dates!$D$9</definedName>
    <definedName name="LastT1Used" localSheetId="33">'[1]Running info'!#REF!</definedName>
    <definedName name="LastT1Used" localSheetId="35">'[1]Running info'!#REF!</definedName>
    <definedName name="LastT1Used" localSheetId="34">'[1]Running info'!#REF!</definedName>
    <definedName name="LastT1Used" localSheetId="39">'[1]Running info'!#REF!</definedName>
    <definedName name="LastT1Used" localSheetId="30">'[1]Running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 localSheetId="35">#REF!</definedName>
    <definedName name="lea" localSheetId="34">#REF!</definedName>
    <definedName name="lea" localSheetId="39">#REF!</definedName>
    <definedName name="lea" localSheetId="30">#REF!</definedName>
    <definedName name="lea">#REF!</definedName>
    <definedName name="LEA25perc_Primary" localSheetId="33">#REF!</definedName>
    <definedName name="LEA25perc_Primary" localSheetId="35">#REF!</definedName>
    <definedName name="LEA25perc_Primary" localSheetId="34">#REF!</definedName>
    <definedName name="LEA25perc_Primary" localSheetId="39">#REF!</definedName>
    <definedName name="LEA25perc_Primary" localSheetId="30">#REF!</definedName>
    <definedName name="LEA25perc_Primary">#REF!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9">#REF!</definedName>
    <definedName name="LEA25SpecialMeasures_Primary" localSheetId="30">#REF!</definedName>
    <definedName name="LEA25SpecialMeasures_Primary">#REF!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9">#REF!</definedName>
    <definedName name="LEA25SpecialMeasures_Secondary" localSheetId="30">#REF!</definedName>
    <definedName name="LEA25SpecialMeasures_Secondary">#REF!</definedName>
    <definedName name="leagor" localSheetId="33">#REF!</definedName>
    <definedName name="leagor" localSheetId="35">#REF!</definedName>
    <definedName name="leagor" localSheetId="34">#REF!</definedName>
    <definedName name="leagor" localSheetId="39">#REF!</definedName>
    <definedName name="leagor" localSheetId="30">#REF!</definedName>
    <definedName name="leagor">#REF!</definedName>
    <definedName name="lealookup" localSheetId="33">#REF!</definedName>
    <definedName name="lealookup" localSheetId="35">#REF!</definedName>
    <definedName name="lealookup" localSheetId="34">#REF!</definedName>
    <definedName name="lealookup" localSheetId="39">#REF!</definedName>
    <definedName name="lealookup" localSheetId="30">#REF!</definedName>
    <definedName name="lealookup">#REF!</definedName>
    <definedName name="LEAnopassport" localSheetId="33">#REF!</definedName>
    <definedName name="LEAnopassport" localSheetId="35">#REF!</definedName>
    <definedName name="LEAnopassport" localSheetId="34">#REF!</definedName>
    <definedName name="LEAnopassport" localSheetId="39">#REF!</definedName>
    <definedName name="LEAnopassport" localSheetId="30">#REF!</definedName>
    <definedName name="LEAnopassport">#REF!</definedName>
    <definedName name="leanos" localSheetId="33">#REF!</definedName>
    <definedName name="leanos" localSheetId="35">#REF!</definedName>
    <definedName name="leanos" localSheetId="34">#REF!</definedName>
    <definedName name="leanos" localSheetId="39">#REF!</definedName>
    <definedName name="leanos" localSheetId="30">#REF!</definedName>
    <definedName name="leanos">#REF!</definedName>
    <definedName name="LEAs" localSheetId="33">#REF!</definedName>
    <definedName name="LEAs" localSheetId="35">#REF!</definedName>
    <definedName name="LEAs" localSheetId="34">#REF!</definedName>
    <definedName name="LEAs" localSheetId="39">#REF!</definedName>
    <definedName name="LEAs" localSheetId="30">#REF!</definedName>
    <definedName name="LEAs">#REF!</definedName>
    <definedName name="lect.reprice.sum" localSheetId="33">'[12]Calculation of Repricing Factor'!#REF!</definedName>
    <definedName name="lect.reprice.sum" localSheetId="35">'[12]Calculation of Repricing Factor'!#REF!</definedName>
    <definedName name="lect.reprice.sum" localSheetId="34">'[12]Calculation of Repricing Factor'!#REF!</definedName>
    <definedName name="lect.reprice.sum" localSheetId="39">'[12]Calculation of Repricing Factor'!#REF!</definedName>
    <definedName name="lect.reprice.sum" localSheetId="30">'[12]Calculation of Repricing Factor'!#REF!</definedName>
    <definedName name="lect.reprice.sum">'[12]Calculation of Repricing Factor'!#REF!</definedName>
    <definedName name="Lines" localSheetId="33">#REF!</definedName>
    <definedName name="Lines" localSheetId="35">#REF!</definedName>
    <definedName name="Lines" localSheetId="34">#REF!</definedName>
    <definedName name="Lines" localSheetId="39">#REF!</definedName>
    <definedName name="Lines" localSheetId="30">#REF!</definedName>
    <definedName name="Lines">#REF!</definedName>
    <definedName name="LPA_Pri_Scaled">[26]UnitValues!$E$28</definedName>
    <definedName name="LPA_Sec_Scaled">[26]UnitValues!$E$29</definedName>
    <definedName name="lu" localSheetId="33">#REF!</definedName>
    <definedName name="lu" localSheetId="35">#REF!</definedName>
    <definedName name="lu" localSheetId="34">#REF!</definedName>
    <definedName name="lu" localSheetId="39">#REF!</definedName>
    <definedName name="lu" localSheetId="30">#REF!</definedName>
    <definedName name="lu">#REF!</definedName>
    <definedName name="Lump_Sum_Limit" localSheetId="33">#REF!</definedName>
    <definedName name="Lump_Sum_Limit" localSheetId="35">#REF!</definedName>
    <definedName name="Lump_Sum_Limit" localSheetId="34">#REF!</definedName>
    <definedName name="Lump_Sum_Limit" localSheetId="39">#REF!</definedName>
    <definedName name="Lump_Sum_Limit" localSheetId="30">#REF!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 localSheetId="35">#REF!</definedName>
    <definedName name="LumpSum" localSheetId="34">#REF!</definedName>
    <definedName name="LumpSum" localSheetId="39">#REF!</definedName>
    <definedName name="LumpSum" localSheetId="30">#REF!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 localSheetId="35">[53]MFGreport!#REF!</definedName>
    <definedName name="LYPupils" localSheetId="34">[53]MFGreport!#REF!</definedName>
    <definedName name="LYPupils" localSheetId="39">[53]MFGreport!#REF!</definedName>
    <definedName name="LYPupils" localSheetId="30">[53]MFGreport!#REF!</definedName>
    <definedName name="LYPupils">[53]MFGreport!#REF!</definedName>
    <definedName name="manpayinc.1" localSheetId="33">'[12]Inputs for SWGE Forecasting'!#REF!</definedName>
    <definedName name="manpayinc.1" localSheetId="35">'[12]Inputs for SWGE Forecasting'!#REF!</definedName>
    <definedName name="manpayinc.1" localSheetId="34">'[12]Inputs for SWGE Forecasting'!#REF!</definedName>
    <definedName name="manpayinc.1" localSheetId="39">'[12]Inputs for SWGE Forecasting'!#REF!</definedName>
    <definedName name="manpayinc.1" localSheetId="30">'[12]Inputs for SWGE Forecasting'!#REF!</definedName>
    <definedName name="manpayinc.1">'[12]Inputs for SWGE Forecasting'!#REF!</definedName>
    <definedName name="md_2" localSheetId="33">#REF!</definedName>
    <definedName name="md_2" localSheetId="35">#REF!</definedName>
    <definedName name="md_2" localSheetId="34">#REF!</definedName>
    <definedName name="md_2" localSheetId="39">#REF!</definedName>
    <definedName name="md_2" localSheetId="30">#REF!</definedName>
    <definedName name="md_2">#REF!</definedName>
    <definedName name="MD_3" localSheetId="33">#REF!</definedName>
    <definedName name="MD_3" localSheetId="35">#REF!</definedName>
    <definedName name="MD_3" localSheetId="34">#REF!</definedName>
    <definedName name="MD_3" localSheetId="39">#REF!</definedName>
    <definedName name="MD_3" localSheetId="30">#REF!</definedName>
    <definedName name="MD_3">#REF!</definedName>
    <definedName name="MDProw" localSheetId="33">#REF!</definedName>
    <definedName name="MDProw" localSheetId="35">#REF!</definedName>
    <definedName name="MDProw" localSheetId="34">#REF!</definedName>
    <definedName name="MDProw" localSheetId="39">#REF!</definedName>
    <definedName name="MDProw" localSheetId="30">#REF!</definedName>
    <definedName name="MDProw">#REF!</definedName>
    <definedName name="MDrow" localSheetId="33">#REF!</definedName>
    <definedName name="MDrow" localSheetId="35">#REF!</definedName>
    <definedName name="MDrow" localSheetId="34">#REF!</definedName>
    <definedName name="MDrow" localSheetId="39">#REF!</definedName>
    <definedName name="MDrow" localSheetId="30">#REF!</definedName>
    <definedName name="MDrow">#REF!</definedName>
    <definedName name="mdsrow" localSheetId="33">#REF!</definedName>
    <definedName name="mdsrow" localSheetId="35">#REF!</definedName>
    <definedName name="mdsrow" localSheetId="34">#REF!</definedName>
    <definedName name="mdsrow" localSheetId="39">#REF!</definedName>
    <definedName name="mdsrow" localSheetId="30">#REF!</definedName>
    <definedName name="mdsrow">#REF!</definedName>
    <definedName name="MEALS" localSheetId="33">#REF!</definedName>
    <definedName name="MEALS" localSheetId="35">#REF!</definedName>
    <definedName name="MEALS" localSheetId="34">#REF!</definedName>
    <definedName name="MEALS" localSheetId="39">#REF!</definedName>
    <definedName name="MEALS" localSheetId="30">#REF!</definedName>
    <definedName name="MEALS">#REF!</definedName>
    <definedName name="meals.admin.costs" localSheetId="33">#REF!</definedName>
    <definedName name="meals.admin.costs" localSheetId="35">#REF!</definedName>
    <definedName name="meals.admin.costs" localSheetId="34">#REF!</definedName>
    <definedName name="meals.admin.costs" localSheetId="39">#REF!</definedName>
    <definedName name="meals.admin.costs" localSheetId="30">#REF!</definedName>
    <definedName name="meals.admin.costs">#REF!</definedName>
    <definedName name="meals.income" localSheetId="33">#REF!</definedName>
    <definedName name="meals.income" localSheetId="35">#REF!</definedName>
    <definedName name="meals.income" localSheetId="34">#REF!</definedName>
    <definedName name="meals.income" localSheetId="39">#REF!</definedName>
    <definedName name="meals.income" localSheetId="30">#REF!</definedName>
    <definedName name="meals.income">#REF!</definedName>
    <definedName name="meals.kitchen.costs" localSheetId="33">#REF!</definedName>
    <definedName name="meals.kitchen.costs" localSheetId="35">#REF!</definedName>
    <definedName name="meals.kitchen.costs" localSheetId="34">#REF!</definedName>
    <definedName name="meals.kitchen.costs" localSheetId="39">#REF!</definedName>
    <definedName name="meals.kitchen.costs" localSheetId="30">#REF!</definedName>
    <definedName name="meals.kitchen.costs">#REF!</definedName>
    <definedName name="meals.PRC.proportion" localSheetId="33">'[12]Other Forecasting'!#REF!</definedName>
    <definedName name="meals.PRC.proportion" localSheetId="35">'[12]Other Forecasting'!#REF!</definedName>
    <definedName name="meals.PRC.proportion" localSheetId="34">'[12]Other Forecasting'!#REF!</definedName>
    <definedName name="meals.PRC.proportion" localSheetId="39">'[12]Other Forecasting'!#REF!</definedName>
    <definedName name="meals.PRC.proportion" localSheetId="30">'[12]Other Forecasting'!#REF!</definedName>
    <definedName name="meals.PRC.proportion">'[12]Other Forecasting'!#REF!</definedName>
    <definedName name="meals.subtotal" localSheetId="33">#REF!</definedName>
    <definedName name="meals.subtotal" localSheetId="35">#REF!</definedName>
    <definedName name="meals.subtotal" localSheetId="34">#REF!</definedName>
    <definedName name="meals.subtotal" localSheetId="39">#REF!</definedName>
    <definedName name="meals.subtotal" localSheetId="30">#REF!</definedName>
    <definedName name="meals.subtotal">#REF!</definedName>
    <definedName name="meals.variable.nonpay" localSheetId="33">#REF!</definedName>
    <definedName name="meals.variable.nonpay" localSheetId="35">#REF!</definedName>
    <definedName name="meals.variable.nonpay" localSheetId="34">#REF!</definedName>
    <definedName name="meals.variable.nonpay" localSheetId="39">#REF!</definedName>
    <definedName name="meals.variable.nonpay" localSheetId="30">#REF!</definedName>
    <definedName name="meals.variable.nonpay">#REF!</definedName>
    <definedName name="mealsprcprop" localSheetId="33">'[12]Other Forecasting'!#REF!</definedName>
    <definedName name="mealsprcprop" localSheetId="35">'[12]Other Forecasting'!#REF!</definedName>
    <definedName name="mealsprcprop" localSheetId="34">'[12]Other Forecasting'!#REF!</definedName>
    <definedName name="mealsprcprop" localSheetId="39">'[12]Other Forecasting'!#REF!</definedName>
    <definedName name="mealsprcprop" localSheetId="30">'[12]Other Forecasting'!#REF!</definedName>
    <definedName name="mealsprcprop">'[12]Other Forecasting'!#REF!</definedName>
    <definedName name="mealsprctotal" localSheetId="33">#REF!</definedName>
    <definedName name="mealsprctotal" localSheetId="35">#REF!</definedName>
    <definedName name="mealsprctotal" localSheetId="34">#REF!</definedName>
    <definedName name="mealsprctotal" localSheetId="39">#REF!</definedName>
    <definedName name="mealsprctotal" localSheetId="30">#REF!</definedName>
    <definedName name="mealsprctotal">#REF!</definedName>
    <definedName name="Member">[6]Choose!$G$16</definedName>
    <definedName name="MFG" localSheetId="33">#REF!</definedName>
    <definedName name="MFG" localSheetId="35">#REF!</definedName>
    <definedName name="MFG" localSheetId="34">#REF!</definedName>
    <definedName name="MFG" localSheetId="39">#REF!</definedName>
    <definedName name="MFG" localSheetId="30">#REF!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 localSheetId="35">#REF!</definedName>
    <definedName name="MP" localSheetId="34">#REF!</definedName>
    <definedName name="MP" localSheetId="39">#REF!</definedName>
    <definedName name="MP" localSheetId="30">#REF!</definedName>
    <definedName name="MP">#REF!</definedName>
    <definedName name="MP_Rows" localSheetId="33">#REF!</definedName>
    <definedName name="MP_Rows" localSheetId="35">#REF!</definedName>
    <definedName name="MP_Rows" localSheetId="34">#REF!</definedName>
    <definedName name="MP_Rows" localSheetId="39">#REF!</definedName>
    <definedName name="MP_Rows" localSheetId="30">#REF!</definedName>
    <definedName name="MP_Rows">#REF!</definedName>
    <definedName name="mppf_pri">'[11]New ISB'!$BC$5</definedName>
    <definedName name="mppf_sec">'[11]New ISB'!$BD$5</definedName>
    <definedName name="MS_Rows" localSheetId="33">#REF!</definedName>
    <definedName name="MS_Rows" localSheetId="35">#REF!</definedName>
    <definedName name="MS_Rows" localSheetId="34">#REF!</definedName>
    <definedName name="MS_Rows" localSheetId="39">#REF!</definedName>
    <definedName name="MS_Rows" localSheetId="30">#REF!</definedName>
    <definedName name="MS_Rows">#REF!</definedName>
    <definedName name="msg" localSheetId="33">#REF!</definedName>
    <definedName name="msg" localSheetId="35">#REF!</definedName>
    <definedName name="msg" localSheetId="34">#REF!</definedName>
    <definedName name="msg" localSheetId="39">#REF!</definedName>
    <definedName name="msg" localSheetId="30">#REF!</definedName>
    <definedName name="msg">#REF!</definedName>
    <definedName name="MSI_Alt">[22]Classifications!$O$37</definedName>
    <definedName name="NAME" localSheetId="33">#REF!</definedName>
    <definedName name="NAME" localSheetId="35">#REF!</definedName>
    <definedName name="NAME" localSheetId="34">#REF!</definedName>
    <definedName name="NAME" localSheetId="39">#REF!</definedName>
    <definedName name="NAME" localSheetId="30">#REF!</definedName>
    <definedName name="NAME">#REF!</definedName>
    <definedName name="names" localSheetId="33">#REF!</definedName>
    <definedName name="names" localSheetId="35">#REF!</definedName>
    <definedName name="names" localSheetId="34">#REF!</definedName>
    <definedName name="names" localSheetId="39">#REF!</definedName>
    <definedName name="names" localSheetId="30">#REF!</definedName>
    <definedName name="names">#REF!</definedName>
    <definedName name="ND_Headers" localSheetId="33">#REF!</definedName>
    <definedName name="ND_Headers" localSheetId="35">#REF!</definedName>
    <definedName name="ND_Headers" localSheetId="34">#REF!</definedName>
    <definedName name="ND_Headers" localSheetId="39">#REF!</definedName>
    <definedName name="ND_Headers" localSheetId="30">#REF!</definedName>
    <definedName name="ND_Headers">#REF!</definedName>
    <definedName name="NDEP" localSheetId="33">[56]ISB!#REF!</definedName>
    <definedName name="NDEP" localSheetId="35">[56]ISB!#REF!</definedName>
    <definedName name="NDEP" localSheetId="34">[56]ISB!#REF!</definedName>
    <definedName name="NDEP" localSheetId="39">[56]ISB!#REF!</definedName>
    <definedName name="NDEP" localSheetId="30">[56]ISB!#REF!</definedName>
    <definedName name="NDEP">[56]ISB!#REF!</definedName>
    <definedName name="neff" localSheetId="33">#REF!</definedName>
    <definedName name="neff" localSheetId="35">#REF!</definedName>
    <definedName name="neff" localSheetId="34">#REF!</definedName>
    <definedName name="neff" localSheetId="39">#REF!</definedName>
    <definedName name="neff" localSheetId="30">#REF!</definedName>
    <definedName name="neff">#REF!</definedName>
    <definedName name="new.second.PRC" localSheetId="33">'[12]Secondary Forecasting'!#REF!</definedName>
    <definedName name="new.second.PRC" localSheetId="35">'[12]Secondary Forecasting'!#REF!</definedName>
    <definedName name="new.second.PRC" localSheetId="34">'[12]Secondary Forecasting'!#REF!</definedName>
    <definedName name="new.second.PRC" localSheetId="39">'[12]Secondary Forecasting'!#REF!</definedName>
    <definedName name="new.second.PRC" localSheetId="30">'[12]Secondary Forecasting'!#REF!</definedName>
    <definedName name="new.second.PRC">'[12]Secondary Forecasting'!#REF!</definedName>
    <definedName name="New_and_growing_prop">[25]Policy_decisions!$F$11</definedName>
    <definedName name="NewCol_1" localSheetId="33">#REF!</definedName>
    <definedName name="NewCol_1" localSheetId="35">#REF!</definedName>
    <definedName name="NewCol_1" localSheetId="34">#REF!</definedName>
    <definedName name="NewCol_1" localSheetId="39">#REF!</definedName>
    <definedName name="NewCol_1" localSheetId="30">#REF!</definedName>
    <definedName name="NewCol_1">#REF!</definedName>
    <definedName name="newcol_10" localSheetId="33">#REF!</definedName>
    <definedName name="newcol_10" localSheetId="35">#REF!</definedName>
    <definedName name="newcol_10" localSheetId="34">#REF!</definedName>
    <definedName name="newcol_10" localSheetId="39">#REF!</definedName>
    <definedName name="newcol_10" localSheetId="30">#REF!</definedName>
    <definedName name="newcol_10">#REF!</definedName>
    <definedName name="newcol_11" localSheetId="33">#REF!</definedName>
    <definedName name="newcol_11" localSheetId="35">#REF!</definedName>
    <definedName name="newcol_11" localSheetId="34">#REF!</definedName>
    <definedName name="newcol_11" localSheetId="39">#REF!</definedName>
    <definedName name="newcol_11" localSheetId="30">#REF!</definedName>
    <definedName name="newcol_11">#REF!</definedName>
    <definedName name="newcol_12" localSheetId="33">#REF!</definedName>
    <definedName name="newcol_12" localSheetId="35">#REF!</definedName>
    <definedName name="newcol_12" localSheetId="34">#REF!</definedName>
    <definedName name="newcol_12" localSheetId="39">#REF!</definedName>
    <definedName name="newcol_12" localSheetId="30">#REF!</definedName>
    <definedName name="newcol_12">#REF!</definedName>
    <definedName name="newcol_13" localSheetId="33">#REF!</definedName>
    <definedName name="newcol_13" localSheetId="35">#REF!</definedName>
    <definedName name="newcol_13" localSheetId="34">#REF!</definedName>
    <definedName name="newcol_13" localSheetId="39">#REF!</definedName>
    <definedName name="newcol_13" localSheetId="30">#REF!</definedName>
    <definedName name="newcol_13">#REF!</definedName>
    <definedName name="newcol_14" localSheetId="33">#REF!</definedName>
    <definedName name="newcol_14" localSheetId="35">#REF!</definedName>
    <definedName name="newcol_14" localSheetId="34">#REF!</definedName>
    <definedName name="newcol_14" localSheetId="39">#REF!</definedName>
    <definedName name="newcol_14" localSheetId="30">#REF!</definedName>
    <definedName name="newcol_14">#REF!</definedName>
    <definedName name="newcol_15" localSheetId="33">#REF!</definedName>
    <definedName name="newcol_15" localSheetId="35">#REF!</definedName>
    <definedName name="newcol_15" localSheetId="34">#REF!</definedName>
    <definedName name="newcol_15" localSheetId="39">#REF!</definedName>
    <definedName name="newcol_15" localSheetId="30">#REF!</definedName>
    <definedName name="newcol_15">#REF!</definedName>
    <definedName name="newcol_16" localSheetId="33">#REF!</definedName>
    <definedName name="newcol_16" localSheetId="35">#REF!</definedName>
    <definedName name="newcol_16" localSheetId="34">#REF!</definedName>
    <definedName name="newcol_16" localSheetId="39">#REF!</definedName>
    <definedName name="newcol_16" localSheetId="30">#REF!</definedName>
    <definedName name="newcol_16">#REF!</definedName>
    <definedName name="newcol_17" localSheetId="33">#REF!</definedName>
    <definedName name="newcol_17" localSheetId="35">#REF!</definedName>
    <definedName name="newcol_17" localSheetId="34">#REF!</definedName>
    <definedName name="newcol_17" localSheetId="39">#REF!</definedName>
    <definedName name="newcol_17" localSheetId="30">#REF!</definedName>
    <definedName name="newcol_17">#REF!</definedName>
    <definedName name="newcol_2" localSheetId="33">#REF!</definedName>
    <definedName name="newcol_2" localSheetId="35">#REF!</definedName>
    <definedName name="newcol_2" localSheetId="34">#REF!</definedName>
    <definedName name="newcol_2" localSheetId="39">#REF!</definedName>
    <definedName name="newcol_2" localSheetId="30">#REF!</definedName>
    <definedName name="newcol_2">#REF!</definedName>
    <definedName name="newcol_20" localSheetId="33">#REF!</definedName>
    <definedName name="newcol_20" localSheetId="35">#REF!</definedName>
    <definedName name="newcol_20" localSheetId="34">#REF!</definedName>
    <definedName name="newcol_20" localSheetId="39">#REF!</definedName>
    <definedName name="newcol_20" localSheetId="30">#REF!</definedName>
    <definedName name="newcol_20">#REF!</definedName>
    <definedName name="newcol_3" localSheetId="33">#REF!</definedName>
    <definedName name="newcol_3" localSheetId="35">#REF!</definedName>
    <definedName name="newcol_3" localSheetId="34">#REF!</definedName>
    <definedName name="newcol_3" localSheetId="39">#REF!</definedName>
    <definedName name="newcol_3" localSheetId="30">#REF!</definedName>
    <definedName name="newcol_3">#REF!</definedName>
    <definedName name="newcol_4" localSheetId="33">#REF!</definedName>
    <definedName name="newcol_4" localSheetId="35">#REF!</definedName>
    <definedName name="newcol_4" localSheetId="34">#REF!</definedName>
    <definedName name="newcol_4" localSheetId="39">#REF!</definedName>
    <definedName name="newcol_4" localSheetId="30">#REF!</definedName>
    <definedName name="newcol_4">#REF!</definedName>
    <definedName name="newcol_5" localSheetId="33">#REF!</definedName>
    <definedName name="newcol_5" localSheetId="35">#REF!</definedName>
    <definedName name="newcol_5" localSheetId="34">#REF!</definedName>
    <definedName name="newcol_5" localSheetId="39">#REF!</definedName>
    <definedName name="newcol_5" localSheetId="30">#REF!</definedName>
    <definedName name="newcol_5">#REF!</definedName>
    <definedName name="newcol_6" localSheetId="33">#REF!</definedName>
    <definedName name="newcol_6" localSheetId="35">#REF!</definedName>
    <definedName name="newcol_6" localSheetId="34">#REF!</definedName>
    <definedName name="newcol_6" localSheetId="39">#REF!</definedName>
    <definedName name="newcol_6" localSheetId="30">#REF!</definedName>
    <definedName name="newcol_6">#REF!</definedName>
    <definedName name="newcol_7" localSheetId="33">#REF!</definedName>
    <definedName name="newcol_7" localSheetId="35">#REF!</definedName>
    <definedName name="newcol_7" localSheetId="34">#REF!</definedName>
    <definedName name="newcol_7" localSheetId="39">#REF!</definedName>
    <definedName name="newcol_7" localSheetId="30">#REF!</definedName>
    <definedName name="newcol_7">#REF!</definedName>
    <definedName name="newcol_8" localSheetId="33">#REF!</definedName>
    <definedName name="newcol_8" localSheetId="35">#REF!</definedName>
    <definedName name="newcol_8" localSheetId="34">#REF!</definedName>
    <definedName name="newcol_8" localSheetId="39">#REF!</definedName>
    <definedName name="newcol_8" localSheetId="30">#REF!</definedName>
    <definedName name="newcol_8">#REF!</definedName>
    <definedName name="newcol_9" localSheetId="33">#REF!</definedName>
    <definedName name="newcol_9" localSheetId="35">#REF!</definedName>
    <definedName name="newcol_9" localSheetId="34">#REF!</definedName>
    <definedName name="newcol_9" localSheetId="39">#REF!</definedName>
    <definedName name="newcol_9" localSheetId="30">#REF!</definedName>
    <definedName name="newcol_9">#REF!</definedName>
    <definedName name="NEWN">[57]EarlyYears!$AA$19</definedName>
    <definedName name="News" localSheetId="33">[6]News!#REF!</definedName>
    <definedName name="News" localSheetId="35">[6]News!#REF!</definedName>
    <definedName name="News" localSheetId="34">[6]News!#REF!</definedName>
    <definedName name="News" localSheetId="39">[6]News!#REF!</definedName>
    <definedName name="News" localSheetId="30">[6]News!#REF!</definedName>
    <definedName name="News">[6]News!#REF!</definedName>
    <definedName name="NewSheet_Nursery" localSheetId="33">#REF!</definedName>
    <definedName name="NewSheet_Nursery" localSheetId="35">#REF!</definedName>
    <definedName name="NewSheet_Nursery" localSheetId="34">#REF!</definedName>
    <definedName name="NewSheet_Nursery" localSheetId="39">#REF!</definedName>
    <definedName name="NewSheet_Nursery" localSheetId="30">#REF!</definedName>
    <definedName name="NewSheet_Nursery">#REF!</definedName>
    <definedName name="NewSheet_Primary" localSheetId="33">#REF!</definedName>
    <definedName name="NewSheet_Primary" localSheetId="35">#REF!</definedName>
    <definedName name="NewSheet_Primary" localSheetId="34">#REF!</definedName>
    <definedName name="NewSheet_Primary" localSheetId="39">#REF!</definedName>
    <definedName name="NewSheet_Primary" localSheetId="30">#REF!</definedName>
    <definedName name="NewSheet_Primary">#REF!</definedName>
    <definedName name="Newsheet_PriMiddle" localSheetId="33">#REF!</definedName>
    <definedName name="Newsheet_PriMiddle" localSheetId="35">#REF!</definedName>
    <definedName name="Newsheet_PriMiddle" localSheetId="34">#REF!</definedName>
    <definedName name="Newsheet_PriMiddle" localSheetId="39">#REF!</definedName>
    <definedName name="Newsheet_PriMiddle" localSheetId="30">#REF!</definedName>
    <definedName name="Newsheet_PriMiddle">#REF!</definedName>
    <definedName name="NewSheet_SecMiddle" localSheetId="33">#REF!</definedName>
    <definedName name="NewSheet_SecMiddle" localSheetId="35">#REF!</definedName>
    <definedName name="NewSheet_SecMiddle" localSheetId="34">#REF!</definedName>
    <definedName name="NewSheet_SecMiddle" localSheetId="39">#REF!</definedName>
    <definedName name="NewSheet_SecMiddle" localSheetId="30">#REF!</definedName>
    <definedName name="NewSheet_SecMiddle">#REF!</definedName>
    <definedName name="NewSheet_Secondary" localSheetId="33">#REF!</definedName>
    <definedName name="NewSheet_Secondary" localSheetId="35">#REF!</definedName>
    <definedName name="NewSheet_Secondary" localSheetId="34">#REF!</definedName>
    <definedName name="NewSheet_Secondary" localSheetId="39">#REF!</definedName>
    <definedName name="NewSheet_Secondary" localSheetId="30">#REF!</definedName>
    <definedName name="NewSheet_Secondary">#REF!</definedName>
    <definedName name="NewSheet_Special" localSheetId="33">#REF!</definedName>
    <definedName name="NewSheet_Special" localSheetId="35">#REF!</definedName>
    <definedName name="NewSheet_Special" localSheetId="34">#REF!</definedName>
    <definedName name="NewSheet_Special" localSheetId="39">#REF!</definedName>
    <definedName name="NewSheet_Special" localSheetId="30">#REF!</definedName>
    <definedName name="NewSheet_Special">#REF!</definedName>
    <definedName name="newsheetnames">" =REPLACE(GET.WORKBOOK(1),1,FIND(""]"",GET.WORKBOOK(1)),"""")"</definedName>
    <definedName name="NewSheetNursery" localSheetId="33">#REF!</definedName>
    <definedName name="NewSheetNursery" localSheetId="35">#REF!</definedName>
    <definedName name="NewSheetNursery" localSheetId="34">#REF!</definedName>
    <definedName name="NewSheetNursery" localSheetId="39">#REF!</definedName>
    <definedName name="NewSheetNursery" localSheetId="30">#REF!</definedName>
    <definedName name="NewSheetNursery">#REF!</definedName>
    <definedName name="non_nurse" localSheetId="33">#REF!</definedName>
    <definedName name="non_nurse" localSheetId="35">#REF!</definedName>
    <definedName name="non_nurse" localSheetId="34">#REF!</definedName>
    <definedName name="non_nurse" localSheetId="39">#REF!</definedName>
    <definedName name="non_nurse" localSheetId="30">#REF!</definedName>
    <definedName name="non_nurse">#REF!</definedName>
    <definedName name="non_prim" localSheetId="33">#REF!,#REF!</definedName>
    <definedName name="non_prim" localSheetId="35">#REF!,#REF!</definedName>
    <definedName name="non_prim" localSheetId="34">#REF!,#REF!</definedName>
    <definedName name="non_prim" localSheetId="39">#REF!,#REF!</definedName>
    <definedName name="non_prim" localSheetId="30">#REF!,#REF!</definedName>
    <definedName name="non_prim">#REF!,#REF!</definedName>
    <definedName name="non_sec" localSheetId="33">#REF!,#REF!</definedName>
    <definedName name="non_sec" localSheetId="35">#REF!,#REF!</definedName>
    <definedName name="non_sec" localSheetId="34">#REF!,#REF!</definedName>
    <definedName name="non_sec" localSheetId="39">#REF!,#REF!</definedName>
    <definedName name="non_sec" localSheetId="30">#REF!,#REF!</definedName>
    <definedName name="non_sec">#REF!,#REF!</definedName>
    <definedName name="non_spe" localSheetId="33">#REF!,#REF!</definedName>
    <definedName name="non_spe" localSheetId="35">#REF!,#REF!</definedName>
    <definedName name="non_spe" localSheetId="34">#REF!,#REF!</definedName>
    <definedName name="non_spe" localSheetId="39">#REF!,#REF!</definedName>
    <definedName name="non_spe" localSheetId="30">#REF!,#REF!</definedName>
    <definedName name="non_spe">#REF!,#REF!</definedName>
    <definedName name="Nonable2_3" localSheetId="33">#REF!</definedName>
    <definedName name="Nonable2_3" localSheetId="35">#REF!</definedName>
    <definedName name="Nonable2_3" localSheetId="34">#REF!</definedName>
    <definedName name="Nonable2_3" localSheetId="39">#REF!</definedName>
    <definedName name="Nonable2_3" localSheetId="30">#REF!</definedName>
    <definedName name="Nonable2_3">#REF!</definedName>
    <definedName name="nonpay.costs" localSheetId="33">#REF!</definedName>
    <definedName name="nonpay.costs" localSheetId="35">#REF!</definedName>
    <definedName name="nonpay.costs" localSheetId="34">#REF!</definedName>
    <definedName name="nonpay.costs" localSheetId="39">#REF!</definedName>
    <definedName name="nonpay.costs" localSheetId="30">#REF!</definedName>
    <definedName name="nonpay.costs">#REF!</definedName>
    <definedName name="nonpay.reprice.sum">'[12]Calculation of Repricing Factor'!$B$349:$G$352</definedName>
    <definedName name="nontable2" localSheetId="33">#REF!</definedName>
    <definedName name="nontable2" localSheetId="35">#REF!</definedName>
    <definedName name="nontable2" localSheetId="34">#REF!</definedName>
    <definedName name="nontable2" localSheetId="39">#REF!</definedName>
    <definedName name="nontable2" localSheetId="30">#REF!</definedName>
    <definedName name="nontable2">#REF!</definedName>
    <definedName name="NonTable2_1" localSheetId="33">#REF!</definedName>
    <definedName name="NonTable2_1" localSheetId="35">#REF!</definedName>
    <definedName name="NonTable2_1" localSheetId="34">#REF!</definedName>
    <definedName name="NonTable2_1" localSheetId="39">#REF!</definedName>
    <definedName name="NonTable2_1" localSheetId="30">#REF!</definedName>
    <definedName name="NonTable2_1">#REF!</definedName>
    <definedName name="NonTable2_2" localSheetId="33">#REF!</definedName>
    <definedName name="NonTable2_2" localSheetId="35">#REF!</definedName>
    <definedName name="NonTable2_2" localSheetId="34">#REF!</definedName>
    <definedName name="NonTable2_2" localSheetId="39">#REF!</definedName>
    <definedName name="NonTable2_2" localSheetId="30">#REF!</definedName>
    <definedName name="NonTable2_2">#REF!</definedName>
    <definedName name="NonTable2_3" localSheetId="33">#REF!</definedName>
    <definedName name="NonTable2_3" localSheetId="35">#REF!</definedName>
    <definedName name="NonTable2_3" localSheetId="34">#REF!</definedName>
    <definedName name="NonTable2_3" localSheetId="39">#REF!</definedName>
    <definedName name="NonTable2_3" localSheetId="30">#REF!</definedName>
    <definedName name="NonTable2_3">#REF!</definedName>
    <definedName name="NonTable2_4" localSheetId="33">#REF!</definedName>
    <definedName name="NonTable2_4" localSheetId="35">#REF!</definedName>
    <definedName name="NonTable2_4" localSheetId="34">#REF!</definedName>
    <definedName name="NonTable2_4" localSheetId="39">#REF!</definedName>
    <definedName name="NonTable2_4" localSheetId="30">#REF!</definedName>
    <definedName name="NonTable2_4">#REF!</definedName>
    <definedName name="NonTable2Rows" localSheetId="33">#REF!</definedName>
    <definedName name="NonTable2Rows" localSheetId="35">#REF!</definedName>
    <definedName name="NonTable2Rows" localSheetId="34">#REF!</definedName>
    <definedName name="NonTable2Rows" localSheetId="39">#REF!</definedName>
    <definedName name="NonTable2Rows" localSheetId="30">#REF!</definedName>
    <definedName name="NonTable2Rows">#REF!</definedName>
    <definedName name="NOR_TYPE" localSheetId="33">#REF!</definedName>
    <definedName name="NOR_TYPE" localSheetId="35">#REF!</definedName>
    <definedName name="NOR_TYPE" localSheetId="34">#REF!</definedName>
    <definedName name="NOR_TYPE" localSheetId="39">#REF!</definedName>
    <definedName name="NOR_TYPE" localSheetId="30">#REF!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 localSheetId="35">#REF!</definedName>
    <definedName name="Notional_SEN_ExCir1_Pri" localSheetId="34">#REF!</definedName>
    <definedName name="Notional_SEN_ExCir1_Pri" localSheetId="39">#REF!</definedName>
    <definedName name="Notional_SEN_ExCir1_Pri" localSheetId="30">#REF!</definedName>
    <definedName name="Notional_SEN_ExCir1_Pri">#REF!</definedName>
    <definedName name="Notional_SEN_ExCir1_Sec" localSheetId="33">#REF!</definedName>
    <definedName name="Notional_SEN_ExCir1_Sec" localSheetId="35">#REF!</definedName>
    <definedName name="Notional_SEN_ExCir1_Sec" localSheetId="34">#REF!</definedName>
    <definedName name="Notional_SEN_ExCir1_Sec" localSheetId="39">#REF!</definedName>
    <definedName name="Notional_SEN_ExCir1_Sec" localSheetId="30">#REF!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 localSheetId="35">[58]Control!#REF!</definedName>
    <definedName name="NQT_top_up" localSheetId="34">[58]Control!#REF!</definedName>
    <definedName name="NQT_top_up" localSheetId="39">[58]Control!#REF!</definedName>
    <definedName name="NQT_top_up" localSheetId="30">[58]Control!#REF!</definedName>
    <definedName name="NQT_top_up">[58]Control!#REF!</definedName>
    <definedName name="nrecol_15" localSheetId="33">#REF!</definedName>
    <definedName name="nrecol_15" localSheetId="35">#REF!</definedName>
    <definedName name="nrecol_15" localSheetId="34">#REF!</definedName>
    <definedName name="nrecol_15" localSheetId="39">#REF!</definedName>
    <definedName name="nrecol_15" localSheetId="30">#REF!</definedName>
    <definedName name="nrecol_15">#REF!</definedName>
    <definedName name="Nrow" localSheetId="33">#REF!</definedName>
    <definedName name="Nrow" localSheetId="35">#REF!</definedName>
    <definedName name="Nrow" localSheetId="34">#REF!</definedName>
    <definedName name="Nrow" localSheetId="39">#REF!</definedName>
    <definedName name="Nrow" localSheetId="30">#REF!</definedName>
    <definedName name="Nrow">#REF!</definedName>
    <definedName name="NS_Rows" localSheetId="33">#REF!</definedName>
    <definedName name="NS_Rows" localSheetId="35">#REF!</definedName>
    <definedName name="NS_Rows" localSheetId="34">#REF!</definedName>
    <definedName name="NS_Rows" localSheetId="39">#REF!</definedName>
    <definedName name="NS_Rows" localSheetId="30">#REF!</definedName>
    <definedName name="NS_Rows">#REF!</definedName>
    <definedName name="NSEN" localSheetId="33">[56]ISB!#REF!</definedName>
    <definedName name="NSEN" localSheetId="35">[56]ISB!#REF!</definedName>
    <definedName name="NSEN" localSheetId="34">[56]ISB!#REF!</definedName>
    <definedName name="NSEN" localSheetId="39">[56]ISB!#REF!</definedName>
    <definedName name="NSEN" localSheetId="30">[56]ISB!#REF!</definedName>
    <definedName name="NSEN">[56]ISB!#REF!</definedName>
    <definedName name="nurcol2" localSheetId="33">#REF!</definedName>
    <definedName name="nurcol2" localSheetId="35">#REF!</definedName>
    <definedName name="nurcol2" localSheetId="34">#REF!</definedName>
    <definedName name="nurcol2" localSheetId="39">#REF!</definedName>
    <definedName name="nurcol2" localSheetId="30">#REF!</definedName>
    <definedName name="nurcol2">#REF!</definedName>
    <definedName name="NurCols" localSheetId="33">#REF!</definedName>
    <definedName name="NurCols" localSheetId="35">#REF!</definedName>
    <definedName name="NurCols" localSheetId="34">#REF!</definedName>
    <definedName name="NurCols" localSheetId="39">#REF!</definedName>
    <definedName name="NurCols" localSheetId="30">#REF!</definedName>
    <definedName name="NurCols">#REF!</definedName>
    <definedName name="nurs.classes.income" localSheetId="33">#REF!</definedName>
    <definedName name="nurs.classes.income" localSheetId="35">#REF!</definedName>
    <definedName name="nurs.classes.income" localSheetId="34">#REF!</definedName>
    <definedName name="nurs.classes.income" localSheetId="39">#REF!</definedName>
    <definedName name="nurs.classes.income" localSheetId="30">#REF!</definedName>
    <definedName name="nurs.classes.income">#REF!</definedName>
    <definedName name="nurs.classes.julypay" localSheetId="33">#REF!</definedName>
    <definedName name="nurs.classes.julypay" localSheetId="35">#REF!</definedName>
    <definedName name="nurs.classes.julypay" localSheetId="34">#REF!</definedName>
    <definedName name="nurs.classes.julypay" localSheetId="39">#REF!</definedName>
    <definedName name="nurs.classes.julypay" localSheetId="30">#REF!</definedName>
    <definedName name="nurs.classes.julypay">#REF!</definedName>
    <definedName name="nurs.classes.netexpend" localSheetId="33">#REF!</definedName>
    <definedName name="nurs.classes.netexpend" localSheetId="35">#REF!</definedName>
    <definedName name="nurs.classes.netexpend" localSheetId="34">#REF!</definedName>
    <definedName name="nurs.classes.netexpend" localSheetId="39">#REF!</definedName>
    <definedName name="nurs.classes.netexpend" localSheetId="30">#REF!</definedName>
    <definedName name="nurs.classes.netexpend">#REF!</definedName>
    <definedName name="nurs.classes.novpay" localSheetId="33">#REF!</definedName>
    <definedName name="nurs.classes.novpay" localSheetId="35">#REF!</definedName>
    <definedName name="nurs.classes.novpay" localSheetId="34">#REF!</definedName>
    <definedName name="nurs.classes.novpay" localSheetId="39">#REF!</definedName>
    <definedName name="nurs.classes.novpay" localSheetId="30">#REF!</definedName>
    <definedName name="nurs.classes.novpay">#REF!</definedName>
    <definedName name="nurs.classes.othercosts" localSheetId="33">#REF!</definedName>
    <definedName name="nurs.classes.othercosts" localSheetId="35">#REF!</definedName>
    <definedName name="nurs.classes.othercosts" localSheetId="34">#REF!</definedName>
    <definedName name="nurs.classes.othercosts" localSheetId="39">#REF!</definedName>
    <definedName name="nurs.classes.othercosts" localSheetId="30">#REF!</definedName>
    <definedName name="nurs.classes.othercosts">#REF!</definedName>
    <definedName name="nurs.classes.teaching" localSheetId="33">#REF!</definedName>
    <definedName name="nurs.classes.teaching" localSheetId="35">#REF!</definedName>
    <definedName name="nurs.classes.teaching" localSheetId="34">#REF!</definedName>
    <definedName name="nurs.classes.teaching" localSheetId="39">#REF!</definedName>
    <definedName name="nurs.classes.teaching" localSheetId="30">#REF!</definedName>
    <definedName name="nurs.classes.teaching">#REF!</definedName>
    <definedName name="nurs.pups.income" localSheetId="33">#REF!</definedName>
    <definedName name="nurs.pups.income" localSheetId="35">#REF!</definedName>
    <definedName name="nurs.pups.income" localSheetId="34">#REF!</definedName>
    <definedName name="nurs.pups.income" localSheetId="39">#REF!</definedName>
    <definedName name="nurs.pups.income" localSheetId="30">#REF!</definedName>
    <definedName name="nurs.pups.income">#REF!</definedName>
    <definedName name="nurs.pups.julypay" localSheetId="33">#REF!</definedName>
    <definedName name="nurs.pups.julypay" localSheetId="35">#REF!</definedName>
    <definedName name="nurs.pups.julypay" localSheetId="34">#REF!</definedName>
    <definedName name="nurs.pups.julypay" localSheetId="39">#REF!</definedName>
    <definedName name="nurs.pups.julypay" localSheetId="30">#REF!</definedName>
    <definedName name="nurs.pups.julypay">#REF!</definedName>
    <definedName name="nurs.pups.netexpend" localSheetId="33">#REF!</definedName>
    <definedName name="nurs.pups.netexpend" localSheetId="35">#REF!</definedName>
    <definedName name="nurs.pups.netexpend" localSheetId="34">#REF!</definedName>
    <definedName name="nurs.pups.netexpend" localSheetId="39">#REF!</definedName>
    <definedName name="nurs.pups.netexpend" localSheetId="30">#REF!</definedName>
    <definedName name="nurs.pups.netexpend">#REF!</definedName>
    <definedName name="nurs.pups.novpay" localSheetId="33">#REF!</definedName>
    <definedName name="nurs.pups.novpay" localSheetId="35">#REF!</definedName>
    <definedName name="nurs.pups.novpay" localSheetId="34">#REF!</definedName>
    <definedName name="nurs.pups.novpay" localSheetId="39">#REF!</definedName>
    <definedName name="nurs.pups.novpay" localSheetId="30">#REF!</definedName>
    <definedName name="nurs.pups.novpay">#REF!</definedName>
    <definedName name="nurs.pups.othercosts" localSheetId="33">#REF!</definedName>
    <definedName name="nurs.pups.othercosts" localSheetId="35">#REF!</definedName>
    <definedName name="nurs.pups.othercosts" localSheetId="34">#REF!</definedName>
    <definedName name="nurs.pups.othercosts" localSheetId="39">#REF!</definedName>
    <definedName name="nurs.pups.othercosts" localSheetId="30">#REF!</definedName>
    <definedName name="nurs.pups.othercosts">#REF!</definedName>
    <definedName name="nurs.pups.teaching" localSheetId="33">#REF!</definedName>
    <definedName name="nurs.pups.teaching" localSheetId="35">#REF!</definedName>
    <definedName name="nurs.pups.teaching" localSheetId="34">#REF!</definedName>
    <definedName name="nurs.pups.teaching" localSheetId="39">#REF!</definedName>
    <definedName name="nurs.pups.teaching" localSheetId="30">#REF!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 localSheetId="35">#REF!</definedName>
    <definedName name="nurse_rows" localSheetId="34">#REF!</definedName>
    <definedName name="nurse_rows" localSheetId="39">#REF!</definedName>
    <definedName name="nurse_rows" localSheetId="30">#REF!</definedName>
    <definedName name="nurse_rows">#REF!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9">#REF!,#REF!,#REF!,#REF!,#REF!,#REF!,#REF!,#REF!,#REF!,#REF!,#REF!</definedName>
    <definedName name="nursery" localSheetId="30">#REF!,#REF!,#REF!,#REF!,#REF!,#REF!,#REF!,#REF!,#REF!,#REF!,#REF!</definedName>
    <definedName name="nursery">#REF!,#REF!,#REF!,#REF!,#REF!,#REF!,#REF!,#REF!,#REF!,#REF!,#REF!</definedName>
    <definedName name="nurspups.wts">'[12]Inputs for SWGE Forecasting'!$B$152:$B$157</definedName>
    <definedName name="OESR" localSheetId="33">#REF!</definedName>
    <definedName name="OESR" localSheetId="35">#REF!</definedName>
    <definedName name="OESR" localSheetId="34">#REF!</definedName>
    <definedName name="OESR" localSheetId="39">#REF!</definedName>
    <definedName name="OESR" localSheetId="30">#REF!</definedName>
    <definedName name="OESR">#REF!</definedName>
    <definedName name="OESR.admin.costs" localSheetId="33">#REF!</definedName>
    <definedName name="OESR.admin.costs" localSheetId="35">#REF!</definedName>
    <definedName name="OESR.admin.costs" localSheetId="34">#REF!</definedName>
    <definedName name="OESR.admin.costs" localSheetId="39">#REF!</definedName>
    <definedName name="OESR.admin.costs" localSheetId="30">#REF!</definedName>
    <definedName name="OESR.admin.costs">#REF!</definedName>
    <definedName name="OESR.manual.costs" localSheetId="33">#REF!</definedName>
    <definedName name="OESR.manual.costs" localSheetId="35">#REF!</definedName>
    <definedName name="OESR.manual.costs" localSheetId="34">#REF!</definedName>
    <definedName name="OESR.manual.costs" localSheetId="39">#REF!</definedName>
    <definedName name="OESR.manual.costs" localSheetId="30">#REF!</definedName>
    <definedName name="OESR.manual.costs">#REF!</definedName>
    <definedName name="OESR.nonpay.costs" localSheetId="33">#REF!</definedName>
    <definedName name="OESR.nonpay.costs" localSheetId="35">#REF!</definedName>
    <definedName name="OESR.nonpay.costs" localSheetId="34">#REF!</definedName>
    <definedName name="OESR.nonpay.costs" localSheetId="39">#REF!</definedName>
    <definedName name="OESR.nonpay.costs" localSheetId="30">#REF!</definedName>
    <definedName name="OESR.nonpay.costs">#REF!</definedName>
    <definedName name="OESR.otherstaff.costs" localSheetId="33">#REF!</definedName>
    <definedName name="OESR.otherstaff.costs" localSheetId="35">#REF!</definedName>
    <definedName name="OESR.otherstaff.costs" localSheetId="34">#REF!</definedName>
    <definedName name="OESR.otherstaff.costs" localSheetId="39">#REF!</definedName>
    <definedName name="OESR.otherstaff.costs" localSheetId="30">#REF!</definedName>
    <definedName name="OESR.otherstaff.costs">#REF!</definedName>
    <definedName name="OESR.PRC.proportion" localSheetId="33">'[12]Other Forecasting'!#REF!</definedName>
    <definedName name="OESR.PRC.proportion" localSheetId="35">'[12]Other Forecasting'!#REF!</definedName>
    <definedName name="OESR.PRC.proportion" localSheetId="34">'[12]Other Forecasting'!#REF!</definedName>
    <definedName name="OESR.PRC.proportion" localSheetId="39">'[12]Other Forecasting'!#REF!</definedName>
    <definedName name="OESR.PRC.proportion" localSheetId="30">'[12]Other Forecasting'!#REF!</definedName>
    <definedName name="OESR.PRC.proportion">'[12]Other Forecasting'!#REF!</definedName>
    <definedName name="OESR.teachers.pay" localSheetId="33">#REF!</definedName>
    <definedName name="OESR.teachers.pay" localSheetId="35">#REF!</definedName>
    <definedName name="OESR.teachers.pay" localSheetId="34">#REF!</definedName>
    <definedName name="OESR.teachers.pay" localSheetId="39">#REF!</definedName>
    <definedName name="OESR.teachers.pay" localSheetId="30">#REF!</definedName>
    <definedName name="OESR.teachers.pay">#REF!</definedName>
    <definedName name="OESRprcprop" localSheetId="33">'[12]Other Forecasting'!#REF!</definedName>
    <definedName name="OESRprcprop" localSheetId="35">'[12]Other Forecasting'!#REF!</definedName>
    <definedName name="OESRprcprop" localSheetId="34">'[12]Other Forecasting'!#REF!</definedName>
    <definedName name="OESRprcprop" localSheetId="39">'[12]Other Forecasting'!#REF!</definedName>
    <definedName name="OESRprcprop" localSheetId="30">'[12]Other Forecasting'!#REF!</definedName>
    <definedName name="OESRprcprop">'[12]Other Forecasting'!#REF!</definedName>
    <definedName name="OESRprctotal" localSheetId="33">#REF!</definedName>
    <definedName name="OESRprctotal" localSheetId="35">#REF!</definedName>
    <definedName name="OESRprctotal" localSheetId="34">#REF!</definedName>
    <definedName name="OESRprctotal" localSheetId="39">#REF!</definedName>
    <definedName name="OESRprctotal" localSheetId="30">#REF!</definedName>
    <definedName name="OESRprctotal">#REF!</definedName>
    <definedName name="ofsted" localSheetId="33">'[13]Other Forecasting'!#REF!</definedName>
    <definedName name="ofsted" localSheetId="35">'[13]Other Forecasting'!#REF!</definedName>
    <definedName name="ofsted" localSheetId="34">'[13]Other Forecasting'!#REF!</definedName>
    <definedName name="ofsted" localSheetId="39">'[13]Other Forecasting'!#REF!</definedName>
    <definedName name="ofsted" localSheetId="30">'[13]Other Forecasting'!#REF!</definedName>
    <definedName name="ofsted">'[13]Other Forecasting'!#REF!</definedName>
    <definedName name="old.second.PRC" localSheetId="33">'[12]Secondary Forecasting'!#REF!</definedName>
    <definedName name="old.second.PRC" localSheetId="35">'[12]Secondary Forecasting'!#REF!</definedName>
    <definedName name="old.second.PRC" localSheetId="34">'[12]Secondary Forecasting'!#REF!</definedName>
    <definedName name="old.second.PRC" localSheetId="39">'[12]Secondary Forecasting'!#REF!</definedName>
    <definedName name="old.second.PRC" localSheetId="30">'[12]Secondary Forecasting'!#REF!</definedName>
    <definedName name="old.second.PRC">'[12]Secondary Forecasting'!#REF!</definedName>
    <definedName name="OLDLAESTAB">[15]Home!$B$3</definedName>
    <definedName name="openclose" localSheetId="33">#REF!</definedName>
    <definedName name="openclose" localSheetId="35">#REF!</definedName>
    <definedName name="openclose" localSheetId="34">#REF!</definedName>
    <definedName name="openclose" localSheetId="39">#REF!</definedName>
    <definedName name="openclose" localSheetId="30">#REF!</definedName>
    <definedName name="openclose">#REF!</definedName>
    <definedName name="OthColEnd" localSheetId="33">#REF!</definedName>
    <definedName name="OthColEnd" localSheetId="35">#REF!</definedName>
    <definedName name="OthColEnd" localSheetId="34">#REF!</definedName>
    <definedName name="OthColEnd" localSheetId="39">#REF!</definedName>
    <definedName name="OthColEnd" localSheetId="30">#REF!</definedName>
    <definedName name="OthColEnd">#REF!</definedName>
    <definedName name="OthColStart" localSheetId="33">#REF!</definedName>
    <definedName name="OthColStart" localSheetId="35">#REF!</definedName>
    <definedName name="OthColStart" localSheetId="34">#REF!</definedName>
    <definedName name="OthColStart" localSheetId="39">#REF!</definedName>
    <definedName name="OthColStart" localSheetId="30">#REF!</definedName>
    <definedName name="OthColStart">#REF!</definedName>
    <definedName name="other.income" localSheetId="33">#REF!</definedName>
    <definedName name="other.income" localSheetId="35">#REF!</definedName>
    <definedName name="other.income" localSheetId="34">#REF!</definedName>
    <definedName name="other.income" localSheetId="39">#REF!</definedName>
    <definedName name="other.income" localSheetId="30">#REF!</definedName>
    <definedName name="other.income">#REF!</definedName>
    <definedName name="Other.nonpay.cost" localSheetId="33">'[19]Split Under Fives from Primary'!#REF!</definedName>
    <definedName name="Other.nonpay.cost" localSheetId="35">'[19]Split Under Fives from Primary'!#REF!</definedName>
    <definedName name="Other.nonpay.cost" localSheetId="34">'[19]Split Under Fives from Primary'!#REF!</definedName>
    <definedName name="Other.nonpay.cost" localSheetId="39">'[19]Split Under Fives from Primary'!#REF!</definedName>
    <definedName name="Other.nonpay.cost" localSheetId="30">'[19]Split Under Fives from Primary'!#REF!</definedName>
    <definedName name="Other.nonpay.cost">'[19]Split Under Fives from Primary'!#REF!</definedName>
    <definedName name="OTHER_TRANSPORT" localSheetId="33">#REF!</definedName>
    <definedName name="OTHER_TRANSPORT" localSheetId="35">#REF!</definedName>
    <definedName name="OTHER_TRANSPORT" localSheetId="34">#REF!</definedName>
    <definedName name="OTHER_TRANSPORT" localSheetId="39">#REF!</definedName>
    <definedName name="OTHER_TRANSPORT" localSheetId="30">#REF!</definedName>
    <definedName name="OTHER_TRANSPORT">#REF!</definedName>
    <definedName name="OtherCols" localSheetId="33">#REF!</definedName>
    <definedName name="OtherCols" localSheetId="35">#REF!</definedName>
    <definedName name="OtherCols" localSheetId="34">#REF!</definedName>
    <definedName name="OtherCols" localSheetId="39">#REF!</definedName>
    <definedName name="OtherCols" localSheetId="30">#REF!</definedName>
    <definedName name="OtherCols">#REF!</definedName>
    <definedName name="otherprcprop" localSheetId="33">'[13]Inputs for SWGE Forecasting'!#REF!</definedName>
    <definedName name="otherprcprop" localSheetId="35">'[13]Inputs for SWGE Forecasting'!#REF!</definedName>
    <definedName name="otherprcprop" localSheetId="34">'[13]Inputs for SWGE Forecasting'!#REF!</definedName>
    <definedName name="otherprcprop" localSheetId="39">'[13]Inputs for SWGE Forecasting'!#REF!</definedName>
    <definedName name="otherprcprop" localSheetId="30">'[13]Inputs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 localSheetId="35">#REF!</definedName>
    <definedName name="otheru5.income" localSheetId="34">#REF!</definedName>
    <definedName name="otheru5.income" localSheetId="39">#REF!</definedName>
    <definedName name="otheru5.income" localSheetId="30">#REF!</definedName>
    <definedName name="otheru5.income">#REF!</definedName>
    <definedName name="otheru5.julypay" localSheetId="33">#REF!</definedName>
    <definedName name="otheru5.julypay" localSheetId="35">#REF!</definedName>
    <definedName name="otheru5.julypay" localSheetId="34">#REF!</definedName>
    <definedName name="otheru5.julypay" localSheetId="39">#REF!</definedName>
    <definedName name="otheru5.julypay" localSheetId="30">#REF!</definedName>
    <definedName name="otheru5.julypay">#REF!</definedName>
    <definedName name="otheru5.netexpend" localSheetId="33">#REF!</definedName>
    <definedName name="otheru5.netexpend" localSheetId="35">#REF!</definedName>
    <definedName name="otheru5.netexpend" localSheetId="34">#REF!</definedName>
    <definedName name="otheru5.netexpend" localSheetId="39">#REF!</definedName>
    <definedName name="otheru5.netexpend" localSheetId="30">#REF!</definedName>
    <definedName name="otheru5.netexpend">#REF!</definedName>
    <definedName name="otheru5.novpay" localSheetId="33">#REF!</definedName>
    <definedName name="otheru5.novpay" localSheetId="35">#REF!</definedName>
    <definedName name="otheru5.novpay" localSheetId="34">#REF!</definedName>
    <definedName name="otheru5.novpay" localSheetId="39">#REF!</definedName>
    <definedName name="otheru5.novpay" localSheetId="30">#REF!</definedName>
    <definedName name="otheru5.novpay">#REF!</definedName>
    <definedName name="otheru5.othercosts" localSheetId="33">#REF!</definedName>
    <definedName name="otheru5.othercosts" localSheetId="35">#REF!</definedName>
    <definedName name="otheru5.othercosts" localSheetId="34">#REF!</definedName>
    <definedName name="otheru5.othercosts" localSheetId="39">#REF!</definedName>
    <definedName name="otheru5.othercosts" localSheetId="30">#REF!</definedName>
    <definedName name="otheru5.othercosts">#REF!</definedName>
    <definedName name="otheru5.pups">'[12]Inputs for SWGE Forecasting'!$B$145:$H$145</definedName>
    <definedName name="otheru5.teaching" localSheetId="33">#REF!</definedName>
    <definedName name="otheru5.teaching" localSheetId="35">#REF!</definedName>
    <definedName name="otheru5.teaching" localSheetId="34">#REF!</definedName>
    <definedName name="otheru5.teaching" localSheetId="39">#REF!</definedName>
    <definedName name="otheru5.teaching" localSheetId="30">#REF!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 localSheetId="35">#REF!</definedName>
    <definedName name="P_P_POP" localSheetId="34">#REF!</definedName>
    <definedName name="P_P_POP" localSheetId="39">#REF!</definedName>
    <definedName name="P_P_POP" localSheetId="30">#REF!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 localSheetId="35">#REF!</definedName>
    <definedName name="PDS_Summ_Type" localSheetId="34">#REF!</definedName>
    <definedName name="PDS_Summ_Type" localSheetId="39">#REF!</definedName>
    <definedName name="PDS_Summ_Type" localSheetId="30">#REF!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 localSheetId="35">'[13]Inputs for SWGE Forecasting'!#REF!</definedName>
    <definedName name="Pension_Repricing_Factor" localSheetId="34">'[13]Inputs for SWGE Forecasting'!#REF!</definedName>
    <definedName name="Pension_Repricing_Factor" localSheetId="39">'[13]Inputs for SWGE Forecasting'!#REF!</definedName>
    <definedName name="Pension_Repricing_Factor" localSheetId="30">'[13]Inputs for SWGE Forecasting'!#REF!</definedName>
    <definedName name="Pension_Repricing_Factor">'[13]Inputs for SWGE Forecasting'!#REF!</definedName>
    <definedName name="pep_e" localSheetId="33">'[23]Planning, Housing &amp; Regen(cld)'!#REF!</definedName>
    <definedName name="pep_e" localSheetId="35">'[23]Planning, Housing &amp; Regen(cld)'!#REF!</definedName>
    <definedName name="pep_e" localSheetId="34">'[23]Planning, Housing &amp; Regen(cld)'!#REF!</definedName>
    <definedName name="pep_e" localSheetId="39">'[23]Planning, Housing &amp; Regen(cld)'!#REF!</definedName>
    <definedName name="pep_e" localSheetId="30">'[23]Planning, Housing &amp; Regen(cld)'!#REF!</definedName>
    <definedName name="pep_e">'[23]Planning, Housing &amp; Regen(cld)'!#REF!</definedName>
    <definedName name="pep_fye" localSheetId="33">'[23]Planning, Housing &amp; Regen(cld)'!#REF!</definedName>
    <definedName name="pep_fye" localSheetId="35">'[23]Planning, Housing &amp; Regen(cld)'!#REF!</definedName>
    <definedName name="pep_fye" localSheetId="34">'[23]Planning, Housing &amp; Regen(cld)'!#REF!</definedName>
    <definedName name="pep_fye" localSheetId="39">'[23]Planning, Housing &amp; Regen(cld)'!#REF!</definedName>
    <definedName name="pep_fye" localSheetId="30">'[23]Planning, Housing &amp; Regen(cld)'!#REF!</definedName>
    <definedName name="pep_fye">'[23]Planning, Housing &amp; Regen(cld)'!#REF!</definedName>
    <definedName name="pep_ri" localSheetId="33">'[23]Planning, Housing &amp; Regen(cld)'!#REF!</definedName>
    <definedName name="pep_ri" localSheetId="35">'[23]Planning, Housing &amp; Regen(cld)'!#REF!</definedName>
    <definedName name="pep_ri" localSheetId="34">'[23]Planning, Housing &amp; Regen(cld)'!#REF!</definedName>
    <definedName name="pep_ri" localSheetId="39">'[23]Planning, Housing &amp; Regen(cld)'!#REF!</definedName>
    <definedName name="pep_ri" localSheetId="30">'[23]Planning,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 localSheetId="35">#REF!,#REF!,#REF!,#REF!</definedName>
    <definedName name="PhaseTot" localSheetId="34">#REF!,#REF!,#REF!,#REF!</definedName>
    <definedName name="PhaseTot" localSheetId="39">#REF!,#REF!,#REF!,#REF!</definedName>
    <definedName name="PhaseTot" localSheetId="30">#REF!,#REF!,#REF!,#REF!</definedName>
    <definedName name="PhaseTot">#REF!,#REF!,#REF!,#REF!</definedName>
    <definedName name="PhaseTot_1" localSheetId="33">#REF!</definedName>
    <definedName name="PhaseTot_1" localSheetId="35">#REF!</definedName>
    <definedName name="PhaseTot_1" localSheetId="34">#REF!</definedName>
    <definedName name="PhaseTot_1" localSheetId="39">#REF!</definedName>
    <definedName name="PhaseTot_1" localSheetId="30">#REF!</definedName>
    <definedName name="PhaseTot_1">#REF!</definedName>
    <definedName name="PhaseTot_2" localSheetId="33">#REF!</definedName>
    <definedName name="PhaseTot_2" localSheetId="35">#REF!</definedName>
    <definedName name="PhaseTot_2" localSheetId="34">#REF!</definedName>
    <definedName name="PhaseTot_2" localSheetId="39">#REF!</definedName>
    <definedName name="PhaseTot_2" localSheetId="30">#REF!</definedName>
    <definedName name="PhaseTot_2">#REF!</definedName>
    <definedName name="PhaseTot_3" localSheetId="33">#REF!</definedName>
    <definedName name="PhaseTot_3" localSheetId="35">#REF!</definedName>
    <definedName name="PhaseTot_3" localSheetId="34">#REF!</definedName>
    <definedName name="PhaseTot_3" localSheetId="39">#REF!</definedName>
    <definedName name="PhaseTot_3" localSheetId="30">#REF!</definedName>
    <definedName name="PhaseTot_3">#REF!</definedName>
    <definedName name="PhaseTot_4" localSheetId="33">#REF!</definedName>
    <definedName name="PhaseTot_4" localSheetId="35">#REF!</definedName>
    <definedName name="PhaseTot_4" localSheetId="34">#REF!</definedName>
    <definedName name="PhaseTot_4" localSheetId="39">#REF!</definedName>
    <definedName name="PhaseTot_4" localSheetId="30">#REF!</definedName>
    <definedName name="PhaseTot_4">#REF!</definedName>
    <definedName name="Places1516" localSheetId="33">#REF!</definedName>
    <definedName name="Places1516" localSheetId="35">#REF!</definedName>
    <definedName name="Places1516" localSheetId="34">#REF!</definedName>
    <definedName name="Places1516" localSheetId="39">#REF!</definedName>
    <definedName name="Places1516" localSheetId="30">#REF!</definedName>
    <definedName name="Places1516">#REF!</definedName>
    <definedName name="plus5.income" localSheetId="33">#REF!</definedName>
    <definedName name="plus5.income" localSheetId="35">#REF!</definedName>
    <definedName name="plus5.income" localSheetId="34">#REF!</definedName>
    <definedName name="plus5.income" localSheetId="39">#REF!</definedName>
    <definedName name="plus5.income" localSheetId="30">#REF!</definedName>
    <definedName name="plus5.income">#REF!</definedName>
    <definedName name="plus5.julypay" localSheetId="33">#REF!</definedName>
    <definedName name="plus5.julypay" localSheetId="35">#REF!</definedName>
    <definedName name="plus5.julypay" localSheetId="34">#REF!</definedName>
    <definedName name="plus5.julypay" localSheetId="39">#REF!</definedName>
    <definedName name="plus5.julypay" localSheetId="30">#REF!</definedName>
    <definedName name="plus5.julypay">#REF!</definedName>
    <definedName name="plus5.netexpend" localSheetId="33">#REF!</definedName>
    <definedName name="plus5.netexpend" localSheetId="35">#REF!</definedName>
    <definedName name="plus5.netexpend" localSheetId="34">#REF!</definedName>
    <definedName name="plus5.netexpend" localSheetId="39">#REF!</definedName>
    <definedName name="plus5.netexpend" localSheetId="30">#REF!</definedName>
    <definedName name="plus5.netexpend">#REF!</definedName>
    <definedName name="plus5.novpay" localSheetId="33">#REF!</definedName>
    <definedName name="plus5.novpay" localSheetId="35">#REF!</definedName>
    <definedName name="plus5.novpay" localSheetId="34">#REF!</definedName>
    <definedName name="plus5.novpay" localSheetId="39">#REF!</definedName>
    <definedName name="plus5.novpay" localSheetId="30">#REF!</definedName>
    <definedName name="plus5.novpay">#REF!</definedName>
    <definedName name="plus5.othercosts" localSheetId="33">#REF!</definedName>
    <definedName name="plus5.othercosts" localSheetId="35">#REF!</definedName>
    <definedName name="plus5.othercosts" localSheetId="34">#REF!</definedName>
    <definedName name="plus5.othercosts" localSheetId="39">#REF!</definedName>
    <definedName name="plus5.othercosts" localSheetId="30">#REF!</definedName>
    <definedName name="plus5.othercosts">#REF!</definedName>
    <definedName name="plus5.pups">'[12]Inputs for SWGE Forecasting'!$B$147:$H$147</definedName>
    <definedName name="plus5.teaching" localSheetId="33">#REF!</definedName>
    <definedName name="plus5.teaching" localSheetId="35">#REF!</definedName>
    <definedName name="plus5.teaching" localSheetId="34">#REF!</definedName>
    <definedName name="plus5.teaching" localSheetId="39">#REF!</definedName>
    <definedName name="plus5.teaching" localSheetId="30">#REF!</definedName>
    <definedName name="plus5.teaching">#REF!</definedName>
    <definedName name="PMDTot" localSheetId="33">#REF!</definedName>
    <definedName name="PMDTot" localSheetId="35">#REF!</definedName>
    <definedName name="PMDTot" localSheetId="34">#REF!</definedName>
    <definedName name="PMDTot" localSheetId="39">#REF!</definedName>
    <definedName name="PMDTot" localSheetId="30">#REF!</definedName>
    <definedName name="PMDTot">#REF!</definedName>
    <definedName name="PMLD_Alt">[22]Classifications!$O$22</definedName>
    <definedName name="pmrow" localSheetId="33">#REF!</definedName>
    <definedName name="pmrow" localSheetId="35">#REF!</definedName>
    <definedName name="pmrow" localSheetId="34">#REF!</definedName>
    <definedName name="pmrow" localSheetId="39">#REF!</definedName>
    <definedName name="pmrow" localSheetId="30">#REF!</definedName>
    <definedName name="pmrow">#REF!</definedName>
    <definedName name="Post_16" localSheetId="33">#REF!</definedName>
    <definedName name="Post_16" localSheetId="35">#REF!</definedName>
    <definedName name="Post_16" localSheetId="34">#REF!</definedName>
    <definedName name="Post_16" localSheetId="39">#REF!</definedName>
    <definedName name="Post_16" localSheetId="30">#REF!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 localSheetId="35">#REF!</definedName>
    <definedName name="PPMDP" localSheetId="34">#REF!</definedName>
    <definedName name="PPMDP" localSheetId="39">#REF!</definedName>
    <definedName name="PPMDP" localSheetId="30">#REF!</definedName>
    <definedName name="PPMDP">#REF!</definedName>
    <definedName name="PPMDS" localSheetId="33">#REF!</definedName>
    <definedName name="PPMDS" localSheetId="35">#REF!</definedName>
    <definedName name="PPMDS" localSheetId="34">#REF!</definedName>
    <definedName name="PPMDS" localSheetId="39">#REF!</definedName>
    <definedName name="PPMDS" localSheetId="30">#REF!</definedName>
    <definedName name="PPMDS">#REF!</definedName>
    <definedName name="PPN" localSheetId="33">#REF!</definedName>
    <definedName name="PPN" localSheetId="35">#REF!</definedName>
    <definedName name="PPN" localSheetId="34">#REF!</definedName>
    <definedName name="PPN" localSheetId="39">#REF!</definedName>
    <definedName name="PPN" localSheetId="30">#REF!</definedName>
    <definedName name="PPN">#REF!</definedName>
    <definedName name="PPP" localSheetId="33">#REF!</definedName>
    <definedName name="PPP" localSheetId="35">#REF!</definedName>
    <definedName name="PPP" localSheetId="34">#REF!</definedName>
    <definedName name="PPP" localSheetId="39">#REF!</definedName>
    <definedName name="PPP" localSheetId="30">#REF!</definedName>
    <definedName name="PPP">#REF!</definedName>
    <definedName name="PPS" localSheetId="33">#REF!</definedName>
    <definedName name="PPS" localSheetId="35">#REF!</definedName>
    <definedName name="PPS" localSheetId="34">#REF!</definedName>
    <definedName name="PPS" localSheetId="39">#REF!</definedName>
    <definedName name="PPS" localSheetId="30">#REF!</definedName>
    <definedName name="PPS">#REF!</definedName>
    <definedName name="PPSP" localSheetId="33">#REF!</definedName>
    <definedName name="PPSP" localSheetId="35">#REF!</definedName>
    <definedName name="PPSP" localSheetId="34">#REF!</definedName>
    <definedName name="PPSP" localSheetId="39">#REF!</definedName>
    <definedName name="PPSP" localSheetId="30">#REF!</definedName>
    <definedName name="PPSP">#REF!</definedName>
    <definedName name="PRC" localSheetId="33">#REF!</definedName>
    <definedName name="PRC" localSheetId="35">#REF!</definedName>
    <definedName name="PRC" localSheetId="34">#REF!</definedName>
    <definedName name="PRC" localSheetId="39">#REF!</definedName>
    <definedName name="PRC" localSheetId="30">#REF!</definedName>
    <definedName name="PRC">#REF!</definedName>
    <definedName name="prc.prim" localSheetId="33">'[19]Split Under Fives from Primary'!#REF!</definedName>
    <definedName name="prc.prim" localSheetId="35">'[19]Split Under Fives from Primary'!#REF!</definedName>
    <definedName name="prc.prim" localSheetId="34">'[19]Split Under Fives from Primary'!#REF!</definedName>
    <definedName name="prc.prim" localSheetId="39">'[19]Split Under Fives from Primary'!#REF!</definedName>
    <definedName name="prc.prim" localSheetId="30">'[19]Split Under Fives from Primary'!#REF!</definedName>
    <definedName name="prc.prim">'[19]Split Under Fives from Primary'!#REF!</definedName>
    <definedName name="prc.sec" localSheetId="33">'[12]Secondary Forecasting'!#REF!</definedName>
    <definedName name="prc.sec" localSheetId="35">'[12]Secondary Forecasting'!#REF!</definedName>
    <definedName name="prc.sec" localSheetId="34">'[12]Secondary Forecasting'!#REF!</definedName>
    <definedName name="prc.sec" localSheetId="39">'[12]Secondary Forecasting'!#REF!</definedName>
    <definedName name="prc.sec" localSheetId="30">'[12]Secondary Forecasting'!#REF!</definedName>
    <definedName name="prc.sec">'[12]Secondary Forecasting'!#REF!</definedName>
    <definedName name="prcprop" localSheetId="33">'[12]Secondary Forecasting'!#REF!</definedName>
    <definedName name="prcprop" localSheetId="35">'[12]Secondary Forecasting'!#REF!</definedName>
    <definedName name="prcprop" localSheetId="34">'[12]Secondary Forecasting'!#REF!</definedName>
    <definedName name="prcprop" localSheetId="39">'[12]Secondary Forecasting'!#REF!</definedName>
    <definedName name="prcprop" localSheetId="30">'[12]Secondary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 localSheetId="35">'[12]Inputs for SWGE Forecasting'!#REF!</definedName>
    <definedName name="prim.average.sal" localSheetId="34">'[12]Inputs for SWGE Forecasting'!#REF!</definedName>
    <definedName name="prim.average.sal" localSheetId="39">'[12]Inputs for SWGE Forecasting'!#REF!</definedName>
    <definedName name="prim.average.sal" localSheetId="30">'[12]Inputs for SWGE Forecasting'!#REF!</definedName>
    <definedName name="prim.average.sal">'[12]Inputs for SWGE Forecasting'!#REF!</definedName>
    <definedName name="prim.bdg.index" localSheetId="33">'[19]Split Under Fives from Primary'!#REF!</definedName>
    <definedName name="prim.bdg.index" localSheetId="35">'[19]Split Under Fives from Primary'!#REF!</definedName>
    <definedName name="prim.bdg.index" localSheetId="34">'[19]Split Under Fives from Primary'!#REF!</definedName>
    <definedName name="prim.bdg.index" localSheetId="39">'[19]Split Under Fives from Primary'!#REF!</definedName>
    <definedName name="prim.bdg.index" localSheetId="30">'[19]Split Under Fives from Primary'!#REF!</definedName>
    <definedName name="prim.bdg.index">'[19]Split Under Fives from Primary'!#REF!</definedName>
    <definedName name="prim.enhancement" localSheetId="33">'[13]Inputs for SWGE Forecasting'!#REF!</definedName>
    <definedName name="prim.enhancement" localSheetId="35">'[13]Inputs for SWGE Forecasting'!#REF!</definedName>
    <definedName name="prim.enhancement" localSheetId="34">'[13]Inputs for SWGE Forecasting'!#REF!</definedName>
    <definedName name="prim.enhancement" localSheetId="39">'[13]Inputs for SWGE Forecasting'!#REF!</definedName>
    <definedName name="prim.enhancement" localSheetId="30">'[13]Inputs for SWGE Forecasting'!#REF!</definedName>
    <definedName name="prim.enhancement">'[13]Inputs for SWGE Forecasting'!#REF!</definedName>
    <definedName name="prim.entitlement" localSheetId="33">'[13]Inputs for SWGE Forecasting'!#REF!</definedName>
    <definedName name="prim.entitlement" localSheetId="35">'[13]Inputs for SWGE Forecasting'!#REF!</definedName>
    <definedName name="prim.entitlement" localSheetId="34">'[13]Inputs for SWGE Forecasting'!#REF!</definedName>
    <definedName name="prim.entitlement" localSheetId="39">'[13]Inputs for SWGE Forecasting'!#REF!</definedName>
    <definedName name="prim.entitlement" localSheetId="30">'[13]Inputs for SWGE Forecasting'!#REF!</definedName>
    <definedName name="prim.entitlement">'[13]Inputs for SWGE Forecasting'!#REF!</definedName>
    <definedName name="prim.mortality" localSheetId="33">'[13]Inputs for SWGE Forecasting'!#REF!</definedName>
    <definedName name="prim.mortality" localSheetId="35">'[13]Inputs for SWGE Forecasting'!#REF!</definedName>
    <definedName name="prim.mortality" localSheetId="34">'[13]Inputs for SWGE Forecasting'!#REF!</definedName>
    <definedName name="prim.mortality" localSheetId="39">'[13]Inputs for SWGE Forecasting'!#REF!</definedName>
    <definedName name="prim.mortality" localSheetId="30">'[13]Inputs for SWGE Forecasting'!#REF!</definedName>
    <definedName name="prim.mortality">'[13]Inputs for SWGE Forecasting'!#REF!</definedName>
    <definedName name="prim.net.expend" localSheetId="33">'[19]Split Under Fives from Primary'!#REF!</definedName>
    <definedName name="prim.net.expend" localSheetId="35">'[19]Split Under Fives from Primary'!#REF!</definedName>
    <definedName name="prim.net.expend" localSheetId="34">'[19]Split Under Fives from Primary'!#REF!</definedName>
    <definedName name="prim.net.expend" localSheetId="39">'[19]Split Under Fives from Primary'!#REF!</definedName>
    <definedName name="prim.net.expend" localSheetId="30">'[19]Split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 localSheetId="35">'[13]Inputs for SWGE Forecasting'!#REF!</definedName>
    <definedName name="prim.prc.nos" localSheetId="34">'[13]Inputs for SWGE Forecasting'!#REF!</definedName>
    <definedName name="prim.prc.nos" localSheetId="39">'[13]Inputs for SWGE Forecasting'!#REF!</definedName>
    <definedName name="prim.prc.nos" localSheetId="30">'[13]Inputs for SWGE Forecasting'!#REF!</definedName>
    <definedName name="prim.prc.nos">'[13]Inputs for SWGE Forecasting'!#REF!</definedName>
    <definedName name="prim.redundancy" localSheetId="33">'[13]Inputs for SWGE Forecasting'!#REF!</definedName>
    <definedName name="prim.redundancy" localSheetId="35">'[13]Inputs for SWGE Forecasting'!#REF!</definedName>
    <definedName name="prim.redundancy" localSheetId="34">'[13]Inputs for SWGE Forecasting'!#REF!</definedName>
    <definedName name="prim.redundancy" localSheetId="39">'[13]Inputs for SWGE Forecasting'!#REF!</definedName>
    <definedName name="prim.redundancy" localSheetId="30">'[13]Inputs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 localSheetId="35">'[19]Split Under Fives from Primary'!#REF!</definedName>
    <definedName name="prim.salary.drift" localSheetId="34">'[19]Split Under Fives from Primary'!#REF!</definedName>
    <definedName name="prim.salary.drift" localSheetId="39">'[19]Split Under Fives from Primary'!#REF!</definedName>
    <definedName name="prim.salary.drift" localSheetId="30">'[19]Split Under Fives from Primary'!#REF!</definedName>
    <definedName name="prim.salary.drift">'[19]Split Under Fives from Primary'!#REF!</definedName>
    <definedName name="prim.sect.adj" localSheetId="33">'[12]Inputs for SWGE Forecasting'!#REF!</definedName>
    <definedName name="prim.sect.adj" localSheetId="35">'[12]Inputs for SWGE Forecasting'!#REF!</definedName>
    <definedName name="prim.sect.adj" localSheetId="34">'[12]Inputs for SWGE Forecasting'!#REF!</definedName>
    <definedName name="prim.sect.adj" localSheetId="39">'[12]Inputs for SWGE Forecasting'!#REF!</definedName>
    <definedName name="prim.sect.adj" localSheetId="30">'[12]Inputs for SWGE Forecasting'!#REF!</definedName>
    <definedName name="prim.sect.adj">'[12]Inputs for SWGE Forecasting'!#REF!</definedName>
    <definedName name="prim.subtotal" localSheetId="33">'[19]Split Under Fives from Primary'!#REF!</definedName>
    <definedName name="prim.subtotal" localSheetId="35">'[19]Split Under Fives from Primary'!#REF!</definedName>
    <definedName name="prim.subtotal" localSheetId="34">'[19]Split Under Fives from Primary'!#REF!</definedName>
    <definedName name="prim.subtotal" localSheetId="39">'[19]Split Under Fives from Primary'!#REF!</definedName>
    <definedName name="prim.subtotal" localSheetId="30">'[19]Split Under Fives from Primary'!#REF!</definedName>
    <definedName name="prim.subtotal">'[19]Split Under Fives from Primary'!#REF!</definedName>
    <definedName name="prim.total.retirees" localSheetId="33">'[13]Inputs for SWGE Forecasting'!#REF!</definedName>
    <definedName name="prim.total.retirees" localSheetId="35">'[13]Inputs for SWGE Forecasting'!#REF!</definedName>
    <definedName name="prim.total.retirees" localSheetId="34">'[13]Inputs for SWGE Forecasting'!#REF!</definedName>
    <definedName name="prim.total.retirees" localSheetId="39">'[13]Inputs for SWGE Forecasting'!#REF!</definedName>
    <definedName name="prim.total.retirees" localSheetId="30">'[13]Inputs for SWGE Forecasting'!#REF!</definedName>
    <definedName name="prim.total.retirees">'[13]Inputs for SWGE Forecasting'!#REF!</definedName>
    <definedName name="prim_rows" localSheetId="33">#REF!</definedName>
    <definedName name="prim_rows" localSheetId="35">#REF!</definedName>
    <definedName name="prim_rows" localSheetId="34">#REF!</definedName>
    <definedName name="prim_rows" localSheetId="39">#REF!</definedName>
    <definedName name="prim_rows" localSheetId="30">#REF!</definedName>
    <definedName name="prim_rows">#REF!</definedName>
    <definedName name="primary" localSheetId="33">#REF!,#REF!,#REF!,#REF!,#REF!</definedName>
    <definedName name="primary" localSheetId="35">#REF!,#REF!,#REF!,#REF!,#REF!</definedName>
    <definedName name="primary" localSheetId="34">#REF!,#REF!,#REF!,#REF!,#REF!</definedName>
    <definedName name="primary" localSheetId="39">#REF!,#REF!,#REF!,#REF!,#REF!</definedName>
    <definedName name="primary" localSheetId="30">#REF!,#REF!,#REF!,#REF!,#REF!</definedName>
    <definedName name="primary">#REF!,#REF!,#REF!,#REF!,#REF!</definedName>
    <definedName name="primary.final.total" localSheetId="33">'[19]Split Under Fives from Primary'!#REF!</definedName>
    <definedName name="primary.final.total" localSheetId="35">'[19]Split Under Fives from Primary'!#REF!</definedName>
    <definedName name="primary.final.total" localSheetId="34">'[19]Split Under Fives from Primary'!#REF!</definedName>
    <definedName name="primary.final.total" localSheetId="39">'[19]Split Under Fives from Primary'!#REF!</definedName>
    <definedName name="primary.final.total" localSheetId="30">'[19]Split Under Fives from Primary'!#REF!</definedName>
    <definedName name="primary.final.total">'[19]Split Under Fives from Primary'!#REF!</definedName>
    <definedName name="primary.prc.costs" localSheetId="33">'[13]PRC Repricing Factor'!#REF!</definedName>
    <definedName name="primary.prc.costs" localSheetId="35">'[13]PRC Repricing Factor'!#REF!</definedName>
    <definedName name="primary.prc.costs" localSheetId="34">'[13]PRC Repricing Factor'!#REF!</definedName>
    <definedName name="primary.prc.costs" localSheetId="39">'[13]PRC Repricing Factor'!#REF!</definedName>
    <definedName name="primary.prc.costs" localSheetId="30">'[13]PRC Repricing Factor'!#REF!</definedName>
    <definedName name="primary.prc.costs">'[13]PRC Repricing Factor'!#REF!</definedName>
    <definedName name="primary.prc.index" localSheetId="33">'[13]PRC Repricing Factor'!#REF!</definedName>
    <definedName name="primary.prc.index" localSheetId="35">'[13]PRC Repricing Factor'!#REF!</definedName>
    <definedName name="primary.prc.index" localSheetId="34">'[13]PRC Repricing Factor'!#REF!</definedName>
    <definedName name="primary.prc.index" localSheetId="39">'[13]PRC Repricing Factor'!#REF!</definedName>
    <definedName name="primary.prc.index" localSheetId="30">'[13]PRC Repricing Factor'!#REF!</definedName>
    <definedName name="primary.prc.index">'[13]PRC Repricing Factor'!#REF!</definedName>
    <definedName name="Primary_Lump_sum">[8]Proforma!$F$37</definedName>
    <definedName name="Primary_new" localSheetId="33">#REF!</definedName>
    <definedName name="Primary_new" localSheetId="35">#REF!</definedName>
    <definedName name="Primary_new" localSheetId="34">#REF!</definedName>
    <definedName name="Primary_new" localSheetId="39">#REF!</definedName>
    <definedName name="Primary_new" localSheetId="30">#REF!</definedName>
    <definedName name="Primary_new">#REF!</definedName>
    <definedName name="primaryprctotal" localSheetId="33">'[19]Split Under Fives from Primary'!#REF!</definedName>
    <definedName name="primaryprctotal" localSheetId="35">'[19]Split Under Fives from Primary'!#REF!</definedName>
    <definedName name="primaryprctotal" localSheetId="34">'[19]Split Under Fives from Primary'!#REF!</definedName>
    <definedName name="primaryprctotal" localSheetId="39">'[19]Split Under Fives from Primary'!#REF!</definedName>
    <definedName name="primaryprctotal" localSheetId="30">'[19]Split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 localSheetId="35">'[12]Inputs for SWGE Forecasting'!#REF!</definedName>
    <definedName name="primPRC" localSheetId="34">'[12]Inputs for SWGE Forecasting'!#REF!</definedName>
    <definedName name="primPRC" localSheetId="39">'[12]Inputs for SWGE Forecasting'!#REF!</definedName>
    <definedName name="primPRC" localSheetId="30">'[12]Inputs for SWGE Forecasting'!#REF!</definedName>
    <definedName name="primPRC">'[12]Inputs for SWGE Forecasting'!#REF!</definedName>
    <definedName name="primteas">'[12]Inputs for SWGE Forecasting'!$B$139:$H$139</definedName>
    <definedName name="_xlnm.Print_Area" localSheetId="7">SchoolReport!$C$2:$M$71</definedName>
    <definedName name="proportion.PRC.second" localSheetId="33">'[12]Secondary Forecasting'!#REF!</definedName>
    <definedName name="proportion.PRC.second" localSheetId="35">'[12]Secondary Forecasting'!#REF!</definedName>
    <definedName name="proportion.PRC.second" localSheetId="34">'[12]Secondary Forecasting'!#REF!</definedName>
    <definedName name="proportion.PRC.second" localSheetId="39">'[12]Secondary Forecasting'!#REF!</definedName>
    <definedName name="proportion.PRC.second" localSheetId="30">'[12]Secondary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 localSheetId="35">#REF!</definedName>
    <definedName name="Prow" localSheetId="34">#REF!</definedName>
    <definedName name="Prow" localSheetId="39">#REF!</definedName>
    <definedName name="Prow" localSheetId="30">#REF!</definedName>
    <definedName name="Prow">#REF!</definedName>
    <definedName name="PS_Rows" localSheetId="33">#REF!</definedName>
    <definedName name="PS_Rows" localSheetId="35">#REF!</definedName>
    <definedName name="PS_Rows" localSheetId="34">#REF!</definedName>
    <definedName name="PS_Rows" localSheetId="39">#REF!</definedName>
    <definedName name="PS_Rows" localSheetId="30">#REF!</definedName>
    <definedName name="PS_Rows">#REF!</definedName>
    <definedName name="PSBP2_Switch">[27]Control!$D$70</definedName>
    <definedName name="pup" localSheetId="33">#REF!</definedName>
    <definedName name="pup" localSheetId="35">#REF!</definedName>
    <definedName name="pup" localSheetId="34">#REF!</definedName>
    <definedName name="pup" localSheetId="39">#REF!</definedName>
    <definedName name="pup" localSheetId="30">#REF!</definedName>
    <definedName name="pup">#REF!</definedName>
    <definedName name="pupeq">'[14]Grant 1.2'!$K$5</definedName>
    <definedName name="pupf">'[14]Grant 1.2'!$K$1</definedName>
    <definedName name="Pupil" localSheetId="33">'[63]Pupil Numbers'!#REF!</definedName>
    <definedName name="Pupil" localSheetId="35">'[63]Pupil Numbers'!#REF!</definedName>
    <definedName name="Pupil" localSheetId="34">'[63]Pupil Numbers'!#REF!</definedName>
    <definedName name="Pupil" localSheetId="39">'[63]Pupil Numbers'!#REF!</definedName>
    <definedName name="Pupil" localSheetId="30">'[63]Pupil Numbers'!#REF!</definedName>
    <definedName name="Pupil">'[63]Pupil Numbers'!#REF!</definedName>
    <definedName name="pupil.support.expend" localSheetId="33">#REF!</definedName>
    <definedName name="pupil.support.expend" localSheetId="35">#REF!</definedName>
    <definedName name="pupil.support.expend" localSheetId="34">#REF!</definedName>
    <definedName name="pupil.support.expend" localSheetId="39">#REF!</definedName>
    <definedName name="pupil.support.expend" localSheetId="30">#REF!</definedName>
    <definedName name="pupil.support.expend">#REF!</definedName>
    <definedName name="pupil.support.income" localSheetId="33">#REF!</definedName>
    <definedName name="pupil.support.income" localSheetId="35">#REF!</definedName>
    <definedName name="pupil.support.income" localSheetId="34">#REF!</definedName>
    <definedName name="pupil.support.income" localSheetId="39">#REF!</definedName>
    <definedName name="pupil.support.income" localSheetId="30">#REF!</definedName>
    <definedName name="pupil.support.income">#REF!</definedName>
    <definedName name="Pupil_numbers" localSheetId="33">#REF!</definedName>
    <definedName name="Pupil_numbers" localSheetId="35">#REF!</definedName>
    <definedName name="Pupil_numbers" localSheetId="34">#REF!</definedName>
    <definedName name="Pupil_numbers" localSheetId="39">#REF!</definedName>
    <definedName name="Pupil_numbers" localSheetId="30">#REF!</definedName>
    <definedName name="Pupil_numbers">#REF!</definedName>
    <definedName name="PUPIL_SUPPORT" localSheetId="33">#REF!</definedName>
    <definedName name="PUPIL_SUPPORT" localSheetId="35">#REF!</definedName>
    <definedName name="PUPIL_SUPPORT" localSheetId="34">#REF!</definedName>
    <definedName name="PUPIL_SUPPORT" localSheetId="39">#REF!</definedName>
    <definedName name="PUPIL_SUPPORT" localSheetId="30">#REF!</definedName>
    <definedName name="PUPIL_SUPPORT">#REF!</definedName>
    <definedName name="Pupils" localSheetId="33">[64]MFGreport!#REF!</definedName>
    <definedName name="Pupils" localSheetId="35">[64]MFGreport!#REF!</definedName>
    <definedName name="Pupils" localSheetId="34">[64]MFGreport!#REF!</definedName>
    <definedName name="Pupils" localSheetId="39">[64]MFGreport!#REF!</definedName>
    <definedName name="Pupils" localSheetId="30">[64]MFGreport!#REF!</definedName>
    <definedName name="Pupils">[64]MFGreport!#REF!</definedName>
    <definedName name="PupPre" localSheetId="33">#REF!</definedName>
    <definedName name="PupPre" localSheetId="35">#REF!</definedName>
    <definedName name="PupPre" localSheetId="34">#REF!</definedName>
    <definedName name="PupPre" localSheetId="39">#REF!</definedName>
    <definedName name="PupPre" localSheetId="30">#REF!</definedName>
    <definedName name="PupPre">#REF!</definedName>
    <definedName name="PVI" localSheetId="33">#REF!</definedName>
    <definedName name="PVI" localSheetId="35">#REF!</definedName>
    <definedName name="PVI" localSheetId="34">#REF!</definedName>
    <definedName name="PVI" localSheetId="39">#REF!</definedName>
    <definedName name="PVI" localSheetId="30">#REF!</definedName>
    <definedName name="PVI">#REF!</definedName>
    <definedName name="Qdate">[22]data!$B$3</definedName>
    <definedName name="qpupiltotal" localSheetId="33">#REF!</definedName>
    <definedName name="qpupiltotal" localSheetId="35">#REF!</definedName>
    <definedName name="qpupiltotal" localSheetId="34">#REF!</definedName>
    <definedName name="qpupiltotal" localSheetId="39">#REF!</definedName>
    <definedName name="qpupiltotal" localSheetId="30">#REF!</definedName>
    <definedName name="qpupiltotal">#REF!</definedName>
    <definedName name="QShortname">[22]Submit!$F$18</definedName>
    <definedName name="r_ri" localSheetId="33">'[23]Resources Fwd Plan'!#REF!</definedName>
    <definedName name="r_ri" localSheetId="35">'[23]Resources Fwd Plan'!#REF!</definedName>
    <definedName name="r_ri" localSheetId="34">'[23]Resources Fwd Plan'!#REF!</definedName>
    <definedName name="r_ri" localSheetId="39">'[23]Resources Fwd Plan'!#REF!</definedName>
    <definedName name="r_ri" localSheetId="30">'[23]Resources Fwd Plan'!#REF!</definedName>
    <definedName name="r_ri">'[23]Resources Fwd Plan'!#REF!</definedName>
    <definedName name="r_sd" localSheetId="33">#REF!</definedName>
    <definedName name="r_sd" localSheetId="35">#REF!</definedName>
    <definedName name="r_sd" localSheetId="34">#REF!</definedName>
    <definedName name="r_sd" localSheetId="39">#REF!</definedName>
    <definedName name="r_sd" localSheetId="30">#REF!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 localSheetId="35">#REF!</definedName>
    <definedName name="Rec_Up" localSheetId="34">#REF!</definedName>
    <definedName name="Rec_Up" localSheetId="39">#REF!</definedName>
    <definedName name="Rec_Up" localSheetId="30">#REF!</definedName>
    <definedName name="Rec_Up">#REF!</definedName>
    <definedName name="Reception_Uplift_YesNo">[8]Proforma!$E$9</definedName>
    <definedName name="Reference" localSheetId="33">#REF!</definedName>
    <definedName name="Reference" localSheetId="35">#REF!</definedName>
    <definedName name="Reference" localSheetId="34">#REF!</definedName>
    <definedName name="Reference" localSheetId="39">#REF!</definedName>
    <definedName name="Reference" localSheetId="30">#REF!</definedName>
    <definedName name="Reference">#REF!</definedName>
    <definedName name="Release">[45]Home!$H$11</definedName>
    <definedName name="REM">'[14]Grant 1.2'!$I$5</definedName>
    <definedName name="Repnum">[6]Choose!$F$16</definedName>
    <definedName name="rising5.income" localSheetId="33">#REF!</definedName>
    <definedName name="rising5.income" localSheetId="35">#REF!</definedName>
    <definedName name="rising5.income" localSheetId="34">#REF!</definedName>
    <definedName name="rising5.income" localSheetId="39">#REF!</definedName>
    <definedName name="rising5.income" localSheetId="30">#REF!</definedName>
    <definedName name="rising5.income">#REF!</definedName>
    <definedName name="rising5.julypay" localSheetId="33">#REF!</definedName>
    <definedName name="rising5.julypay" localSheetId="35">#REF!</definedName>
    <definedName name="rising5.julypay" localSheetId="34">#REF!</definedName>
    <definedName name="rising5.julypay" localSheetId="39">#REF!</definedName>
    <definedName name="rising5.julypay" localSheetId="30">#REF!</definedName>
    <definedName name="rising5.julypay">#REF!</definedName>
    <definedName name="rising5.netexpend" localSheetId="33">#REF!</definedName>
    <definedName name="rising5.netexpend" localSheetId="35">#REF!</definedName>
    <definedName name="rising5.netexpend" localSheetId="34">#REF!</definedName>
    <definedName name="rising5.netexpend" localSheetId="39">#REF!</definedName>
    <definedName name="rising5.netexpend" localSheetId="30">#REF!</definedName>
    <definedName name="rising5.netexpend">#REF!</definedName>
    <definedName name="rising5.novpay" localSheetId="33">#REF!</definedName>
    <definedName name="rising5.novpay" localSheetId="35">#REF!</definedName>
    <definedName name="rising5.novpay" localSheetId="34">#REF!</definedName>
    <definedName name="rising5.novpay" localSheetId="39">#REF!</definedName>
    <definedName name="rising5.novpay" localSheetId="30">#REF!</definedName>
    <definedName name="rising5.novpay">#REF!</definedName>
    <definedName name="rising5.othercosts" localSheetId="33">#REF!</definedName>
    <definedName name="rising5.othercosts" localSheetId="35">#REF!</definedName>
    <definedName name="rising5.othercosts" localSheetId="34">#REF!</definedName>
    <definedName name="rising5.othercosts" localSheetId="39">#REF!</definedName>
    <definedName name="rising5.othercosts" localSheetId="30">#REF!</definedName>
    <definedName name="rising5.othercosts">#REF!</definedName>
    <definedName name="rising5.pups">'[12]Inputs for SWGE Forecasting'!$B$146:$H$146</definedName>
    <definedName name="rising5.teaching" localSheetId="33">#REF!</definedName>
    <definedName name="rising5.teaching" localSheetId="35">#REF!</definedName>
    <definedName name="rising5.teaching" localSheetId="34">#REF!</definedName>
    <definedName name="rising5.teaching" localSheetId="39">#REF!</definedName>
    <definedName name="rising5.teaching" localSheetId="30">#REF!</definedName>
    <definedName name="rising5.teaching">#REF!</definedName>
    <definedName name="risk_ass" localSheetId="33">#REF!</definedName>
    <definedName name="risk_ass" localSheetId="35">#REF!</definedName>
    <definedName name="risk_ass" localSheetId="34">#REF!</definedName>
    <definedName name="risk_ass" localSheetId="39">#REF!</definedName>
    <definedName name="risk_ass" localSheetId="30">#REF!</definedName>
    <definedName name="risk_ass">#REF!</definedName>
    <definedName name="risk_cec" localSheetId="33">#REF!</definedName>
    <definedName name="risk_cec" localSheetId="35">#REF!</definedName>
    <definedName name="risk_cec" localSheetId="34">#REF!</definedName>
    <definedName name="risk_cec" localSheetId="39">#REF!</definedName>
    <definedName name="risk_cec" localSheetId="30">#REF!</definedName>
    <definedName name="risk_cec">#REF!</definedName>
    <definedName name="risk_cexp" localSheetId="33">#REF!</definedName>
    <definedName name="risk_cexp" localSheetId="35">#REF!</definedName>
    <definedName name="risk_cexp" localSheetId="34">#REF!</definedName>
    <definedName name="risk_cexp" localSheetId="39">#REF!</definedName>
    <definedName name="risk_cexp" localSheetId="30">#REF!</definedName>
    <definedName name="risk_cexp">#REF!</definedName>
    <definedName name="risk_cs" localSheetId="33">#REF!</definedName>
    <definedName name="risk_cs" localSheetId="35">#REF!</definedName>
    <definedName name="risk_cs" localSheetId="34">#REF!</definedName>
    <definedName name="risk_cs" localSheetId="39">#REF!</definedName>
    <definedName name="risk_cs" localSheetId="30">#REF!</definedName>
    <definedName name="risk_cs">#REF!</definedName>
    <definedName name="risk_et" localSheetId="33">#REF!</definedName>
    <definedName name="risk_et" localSheetId="35">#REF!</definedName>
    <definedName name="risk_et" localSheetId="34">#REF!</definedName>
    <definedName name="risk_et" localSheetId="39">#REF!</definedName>
    <definedName name="risk_et" localSheetId="30">#REF!</definedName>
    <definedName name="risk_et">#REF!</definedName>
    <definedName name="risk_gov" localSheetId="33">#REF!</definedName>
    <definedName name="risk_gov" localSheetId="35">#REF!</definedName>
    <definedName name="risk_gov" localSheetId="34">#REF!</definedName>
    <definedName name="risk_gov" localSheetId="39">#REF!</definedName>
    <definedName name="risk_gov" localSheetId="30">#REF!</definedName>
    <definedName name="risk_gov">#REF!</definedName>
    <definedName name="risk_hra" localSheetId="33">#REF!</definedName>
    <definedName name="risk_hra" localSheetId="35">#REF!</definedName>
    <definedName name="risk_hra" localSheetId="34">#REF!</definedName>
    <definedName name="risk_hra" localSheetId="39">#REF!</definedName>
    <definedName name="risk_hra" localSheetId="30">#REF!</definedName>
    <definedName name="risk_hra">#REF!</definedName>
    <definedName name="risk_hsg" localSheetId="33">#REF!</definedName>
    <definedName name="risk_hsg" localSheetId="35">#REF!</definedName>
    <definedName name="risk_hsg" localSheetId="34">#REF!</definedName>
    <definedName name="risk_hsg" localSheetId="39">#REF!</definedName>
    <definedName name="risk_hsg" localSheetId="30">#REF!</definedName>
    <definedName name="risk_hsg">#REF!</definedName>
    <definedName name="risk_pep" localSheetId="33">#REF!</definedName>
    <definedName name="risk_pep" localSheetId="35">#REF!</definedName>
    <definedName name="risk_pep" localSheetId="34">#REF!</definedName>
    <definedName name="risk_pep" localSheetId="39">#REF!</definedName>
    <definedName name="risk_pep" localSheetId="30">#REF!</definedName>
    <definedName name="risk_pep">#REF!</definedName>
    <definedName name="risk_r" localSheetId="33">#REF!</definedName>
    <definedName name="risk_r" localSheetId="35">#REF!</definedName>
    <definedName name="risk_r" localSheetId="34">#REF!</definedName>
    <definedName name="risk_r" localSheetId="39">#REF!</definedName>
    <definedName name="risk_r" localSheetId="30">#REF!</definedName>
    <definedName name="risk_r">#REF!</definedName>
    <definedName name="risk_sd" localSheetId="33">#REF!</definedName>
    <definedName name="risk_sd" localSheetId="35">#REF!</definedName>
    <definedName name="risk_sd" localSheetId="34">#REF!</definedName>
    <definedName name="risk_sd" localSheetId="39">#REF!</definedName>
    <definedName name="risk_sd" localSheetId="30">#REF!</definedName>
    <definedName name="risk_sd">#REF!</definedName>
    <definedName name="risk_speg" localSheetId="33">#REF!</definedName>
    <definedName name="risk_speg" localSheetId="35">#REF!</definedName>
    <definedName name="risk_speg" localSheetId="34">#REF!</definedName>
    <definedName name="risk_speg" localSheetId="39">#REF!</definedName>
    <definedName name="risk_speg" localSheetId="30">#REF!</definedName>
    <definedName name="risk_speg">#REF!</definedName>
    <definedName name="RorTot_2" localSheetId="33">#REF!</definedName>
    <definedName name="RorTot_2" localSheetId="35">#REF!</definedName>
    <definedName name="RorTot_2" localSheetId="34">#REF!</definedName>
    <definedName name="RorTot_2" localSheetId="39">#REF!</definedName>
    <definedName name="RorTot_2" localSheetId="30">#REF!</definedName>
    <definedName name="RorTot_2">#REF!</definedName>
    <definedName name="RorTot1" localSheetId="33">#REF!</definedName>
    <definedName name="RorTot1" localSheetId="35">#REF!</definedName>
    <definedName name="RorTot1" localSheetId="34">#REF!</definedName>
    <definedName name="RorTot1" localSheetId="39">#REF!</definedName>
    <definedName name="RorTot1" localSheetId="30">#REF!</definedName>
    <definedName name="RorTot1">#REF!</definedName>
    <definedName name="rownames" localSheetId="33">#REF!</definedName>
    <definedName name="rownames" localSheetId="35">#REF!</definedName>
    <definedName name="rownames" localSheetId="34">#REF!</definedName>
    <definedName name="rownames" localSheetId="39">#REF!</definedName>
    <definedName name="rownames" localSheetId="30">#REF!</definedName>
    <definedName name="rownames">#REF!</definedName>
    <definedName name="RowTot" localSheetId="33">#REF!</definedName>
    <definedName name="RowTot" localSheetId="35">#REF!</definedName>
    <definedName name="RowTot" localSheetId="34">#REF!</definedName>
    <definedName name="RowTot" localSheetId="39">#REF!</definedName>
    <definedName name="RowTot" localSheetId="30">#REF!</definedName>
    <definedName name="RowTot">#REF!</definedName>
    <definedName name="RowTot_1" localSheetId="33">#REF!</definedName>
    <definedName name="RowTot_1" localSheetId="35">#REF!</definedName>
    <definedName name="RowTot_1" localSheetId="34">#REF!</definedName>
    <definedName name="RowTot_1" localSheetId="39">#REF!</definedName>
    <definedName name="RowTot_1" localSheetId="30">#REF!</definedName>
    <definedName name="RowTot_1">#REF!</definedName>
    <definedName name="RowTot_16" localSheetId="33">#REF!</definedName>
    <definedName name="RowTot_16" localSheetId="35">#REF!</definedName>
    <definedName name="RowTot_16" localSheetId="34">#REF!</definedName>
    <definedName name="RowTot_16" localSheetId="39">#REF!</definedName>
    <definedName name="RowTot_16" localSheetId="30">#REF!</definedName>
    <definedName name="RowTot_16">#REF!</definedName>
    <definedName name="RowTot_17" localSheetId="33">#REF!</definedName>
    <definedName name="RowTot_17" localSheetId="35">#REF!</definedName>
    <definedName name="RowTot_17" localSheetId="34">#REF!</definedName>
    <definedName name="RowTot_17" localSheetId="39">#REF!</definedName>
    <definedName name="RowTot_17" localSheetId="30">#REF!</definedName>
    <definedName name="RowTot_17">#REF!</definedName>
    <definedName name="RowTot_2" localSheetId="33">#REF!</definedName>
    <definedName name="RowTot_2" localSheetId="35">#REF!</definedName>
    <definedName name="RowTot_2" localSheetId="34">#REF!</definedName>
    <definedName name="RowTot_2" localSheetId="39">#REF!</definedName>
    <definedName name="RowTot_2" localSheetId="30">#REF!</definedName>
    <definedName name="RowTot_2">#REF!</definedName>
    <definedName name="RowTot_3" localSheetId="33">#REF!</definedName>
    <definedName name="RowTot_3" localSheetId="35">#REF!</definedName>
    <definedName name="RowTot_3" localSheetId="34">#REF!</definedName>
    <definedName name="RowTot_3" localSheetId="39">#REF!</definedName>
    <definedName name="RowTot_3" localSheetId="30">#REF!</definedName>
    <definedName name="RowTot_3">#REF!</definedName>
    <definedName name="RowTot_4" localSheetId="33">#REF!</definedName>
    <definedName name="RowTot_4" localSheetId="35">#REF!</definedName>
    <definedName name="RowTot_4" localSheetId="34">#REF!</definedName>
    <definedName name="RowTot_4" localSheetId="39">#REF!</definedName>
    <definedName name="RowTot_4" localSheetId="30">#REF!</definedName>
    <definedName name="RowTot_4">#REF!</definedName>
    <definedName name="RowTot_5" localSheetId="33">#REF!</definedName>
    <definedName name="RowTot_5" localSheetId="35">#REF!</definedName>
    <definedName name="RowTot_5" localSheetId="34">#REF!</definedName>
    <definedName name="RowTot_5" localSheetId="39">#REF!</definedName>
    <definedName name="RowTot_5" localSheetId="30">#REF!</definedName>
    <definedName name="RowTot_5">#REF!</definedName>
    <definedName name="RowTot_6" localSheetId="33">#REF!</definedName>
    <definedName name="RowTot_6" localSheetId="35">#REF!</definedName>
    <definedName name="RowTot_6" localSheetId="34">#REF!</definedName>
    <definedName name="RowTot_6" localSheetId="39">#REF!</definedName>
    <definedName name="RowTot_6" localSheetId="30">#REF!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 localSheetId="35">#REF!</definedName>
    <definedName name="Scale_factor" localSheetId="34">#REF!</definedName>
    <definedName name="Scale_factor" localSheetId="39">#REF!</definedName>
    <definedName name="Scale_factor" localSheetId="30">#REF!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 localSheetId="35">#REF!</definedName>
    <definedName name="school_Note" localSheetId="34">#REF!</definedName>
    <definedName name="school_Note" localSheetId="39">#REF!</definedName>
    <definedName name="school_Note" localSheetId="30">#REF!</definedName>
    <definedName name="school_Note">#REF!</definedName>
    <definedName name="SCHOOL_TRANSPORT" localSheetId="33">#REF!</definedName>
    <definedName name="SCHOOL_TRANSPORT" localSheetId="35">#REF!</definedName>
    <definedName name="SCHOOL_TRANSPORT" localSheetId="34">#REF!</definedName>
    <definedName name="SCHOOL_TRANSPORT" localSheetId="39">#REF!</definedName>
    <definedName name="SCHOOL_TRANSPORT" localSheetId="30">#REF!</definedName>
    <definedName name="SCHOOL_TRANSPORT">#REF!</definedName>
    <definedName name="School_URN_ChartData" localSheetId="33">#REF!</definedName>
    <definedName name="School_URN_ChartData" localSheetId="35">#REF!</definedName>
    <definedName name="School_URN_ChartData" localSheetId="34">#REF!</definedName>
    <definedName name="School_URN_ChartData" localSheetId="39">#REF!</definedName>
    <definedName name="School_URN_ChartData" localSheetId="30">#REF!</definedName>
    <definedName name="School_URN_ChartData">#REF!</definedName>
    <definedName name="School_URN_DD" localSheetId="33">'[20]G) De Delegation'!#REF!</definedName>
    <definedName name="School_URN_DD" localSheetId="35">'[20]G) De Delegation'!#REF!</definedName>
    <definedName name="School_URN_DD" localSheetId="34">'[20]G) De Delegation'!#REF!</definedName>
    <definedName name="School_URN_DD" localSheetId="39">'[20]G) De Delegation'!#REF!</definedName>
    <definedName name="School_URN_DD" localSheetId="30">'[20]G) De Delegation'!#REF!</definedName>
    <definedName name="School_URN_DD">'[20]G) De Delegation'!#REF!</definedName>
    <definedName name="School_URN_Factors">[21]Factors!$A$3:$A$109</definedName>
    <definedName name="School_URN_Input" localSheetId="33">#REF!</definedName>
    <definedName name="School_URN_Input" localSheetId="35">#REF!</definedName>
    <definedName name="School_URN_Input" localSheetId="34">#REF!</definedName>
    <definedName name="School_URN_Input" localSheetId="39">#REF!</definedName>
    <definedName name="School_URN_Input" localSheetId="30">#REF!</definedName>
    <definedName name="School_URN_Input">#REF!</definedName>
    <definedName name="School_URN_NDShare" localSheetId="33">'[20]F) New Delegation Control'!#REF!</definedName>
    <definedName name="School_URN_NDShare" localSheetId="35">'[20]F) New Delegation Control'!#REF!</definedName>
    <definedName name="School_URN_NDShare" localSheetId="34">'[20]F) New Delegation Control'!#REF!</definedName>
    <definedName name="School_URN_NDShare" localSheetId="39">'[20]F) New Delegation Control'!#REF!</definedName>
    <definedName name="School_URN_NDShare" localSheetId="30">'[20]F)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 localSheetId="35">#REF!</definedName>
    <definedName name="Schools" localSheetId="34">#REF!</definedName>
    <definedName name="Schools" localSheetId="39">#REF!</definedName>
    <definedName name="Schools" localSheetId="30">#REF!</definedName>
    <definedName name="Schools">#REF!</definedName>
    <definedName name="Schoolsblock">[29]Schools!$C$11:$AZ$22</definedName>
    <definedName name="SchRow_Tot" localSheetId="33">#REF!</definedName>
    <definedName name="SchRow_Tot" localSheetId="35">#REF!</definedName>
    <definedName name="SchRow_Tot" localSheetId="34">#REF!</definedName>
    <definedName name="SchRow_Tot" localSheetId="39">#REF!</definedName>
    <definedName name="SchRow_Tot" localSheetId="30">#REF!</definedName>
    <definedName name="SchRow_Tot">#REF!</definedName>
    <definedName name="SchRowTot" localSheetId="33">#REF!</definedName>
    <definedName name="SchRowTot" localSheetId="35">#REF!</definedName>
    <definedName name="SchRowTot" localSheetId="34">#REF!</definedName>
    <definedName name="SchRowTot" localSheetId="39">#REF!</definedName>
    <definedName name="SchRowTot" localSheetId="30">#REF!</definedName>
    <definedName name="SchRowTot">#REF!</definedName>
    <definedName name="SchTypeList">[47]CodeSet!$C$1:$C$10</definedName>
    <definedName name="sd_e" localSheetId="33">#REF!</definedName>
    <definedName name="sd_e" localSheetId="35">#REF!</definedName>
    <definedName name="sd_e" localSheetId="34">#REF!</definedName>
    <definedName name="sd_e" localSheetId="39">#REF!</definedName>
    <definedName name="sd_e" localSheetId="30">#REF!</definedName>
    <definedName name="sd_e">#REF!</definedName>
    <definedName name="sd_fye" localSheetId="33">#REF!</definedName>
    <definedName name="sd_fye" localSheetId="35">#REF!</definedName>
    <definedName name="sd_fye" localSheetId="34">#REF!</definedName>
    <definedName name="sd_fye" localSheetId="39">#REF!</definedName>
    <definedName name="sd_fye" localSheetId="30">#REF!</definedName>
    <definedName name="sd_fye">#REF!</definedName>
    <definedName name="sd_p" localSheetId="33">#REF!</definedName>
    <definedName name="sd_p" localSheetId="35">#REF!</definedName>
    <definedName name="sd_p" localSheetId="34">#REF!</definedName>
    <definedName name="sd_p" localSheetId="39">#REF!</definedName>
    <definedName name="sd_p" localSheetId="30">#REF!</definedName>
    <definedName name="sd_p">#REF!</definedName>
    <definedName name="sd_r" localSheetId="33">#REF!</definedName>
    <definedName name="sd_r" localSheetId="35">#REF!</definedName>
    <definedName name="sd_r" localSheetId="34">#REF!</definedName>
    <definedName name="sd_r" localSheetId="39">#REF!</definedName>
    <definedName name="sd_r" localSheetId="30">#REF!</definedName>
    <definedName name="sd_r">#REF!</definedName>
    <definedName name="sd_ri" localSheetId="33">#REF!</definedName>
    <definedName name="sd_ri" localSheetId="35">#REF!</definedName>
    <definedName name="sd_ri" localSheetId="34">#REF!</definedName>
    <definedName name="sd_ri" localSheetId="39">#REF!</definedName>
    <definedName name="sd_ri" localSheetId="30">#REF!</definedName>
    <definedName name="sd_ri">#REF!</definedName>
    <definedName name="sdfye" localSheetId="33">#REF!</definedName>
    <definedName name="sdfye" localSheetId="35">#REF!</definedName>
    <definedName name="sdfye" localSheetId="34">#REF!</definedName>
    <definedName name="sdfye" localSheetId="39">#REF!</definedName>
    <definedName name="sdfye" localSheetId="30">#REF!</definedName>
    <definedName name="sdfye">#REF!</definedName>
    <definedName name="sec.average.sal" localSheetId="33">'[13]Inputs for SWGE Forecasting'!#REF!</definedName>
    <definedName name="sec.average.sal" localSheetId="35">'[13]Inputs for SWGE Forecasting'!#REF!</definedName>
    <definedName name="sec.average.sal" localSheetId="34">'[13]Inputs for SWGE Forecasting'!#REF!</definedName>
    <definedName name="sec.average.sal" localSheetId="39">'[13]Inputs for SWGE Forecasting'!#REF!</definedName>
    <definedName name="sec.average.sal" localSheetId="30">'[13]Inputs for SWGE Forecasting'!#REF!</definedName>
    <definedName name="sec.average.sal">'[13]Inputs for SWGE Forecasting'!#REF!</definedName>
    <definedName name="sec.enhancement" localSheetId="33">'[13]Inputs for SWGE Forecasting'!#REF!</definedName>
    <definedName name="sec.enhancement" localSheetId="35">'[13]Inputs for SWGE Forecasting'!#REF!</definedName>
    <definedName name="sec.enhancement" localSheetId="34">'[13]Inputs for SWGE Forecasting'!#REF!</definedName>
    <definedName name="sec.enhancement" localSheetId="39">'[13]Inputs for SWGE Forecasting'!#REF!</definedName>
    <definedName name="sec.enhancement" localSheetId="30">'[13]Inputs for SWGE Forecasting'!#REF!</definedName>
    <definedName name="sec.enhancement">'[13]Inputs for SWGE Forecasting'!#REF!</definedName>
    <definedName name="sec.entitlement" localSheetId="33">'[13]Inputs for SWGE Forecasting'!#REF!</definedName>
    <definedName name="sec.entitlement" localSheetId="35">'[13]Inputs for SWGE Forecasting'!#REF!</definedName>
    <definedName name="sec.entitlement" localSheetId="34">'[13]Inputs for SWGE Forecasting'!#REF!</definedName>
    <definedName name="sec.entitlement" localSheetId="39">'[13]Inputs for SWGE Forecasting'!#REF!</definedName>
    <definedName name="sec.entitlement" localSheetId="30">'[13]Inputs for SWGE Forecasting'!#REF!</definedName>
    <definedName name="sec.entitlement">'[13]Inputs for SWGE Forecasting'!#REF!</definedName>
    <definedName name="sec.mortality" localSheetId="33">'[13]Inputs for SWGE Forecasting'!#REF!</definedName>
    <definedName name="sec.mortality" localSheetId="35">'[13]Inputs for SWGE Forecasting'!#REF!</definedName>
    <definedName name="sec.mortality" localSheetId="34">'[13]Inputs for SWGE Forecasting'!#REF!</definedName>
    <definedName name="sec.mortality" localSheetId="39">'[13]Inputs for SWGE Forecasting'!#REF!</definedName>
    <definedName name="sec.mortality" localSheetId="30">'[13]Inputs for SWGE Forecasting'!#REF!</definedName>
    <definedName name="sec.mortality">'[13]Inputs for SWGE Forecasting'!#REF!</definedName>
    <definedName name="sec.other.nonpay" localSheetId="33">#REF!</definedName>
    <definedName name="sec.other.nonpay" localSheetId="35">#REF!</definedName>
    <definedName name="sec.other.nonpay" localSheetId="34">#REF!</definedName>
    <definedName name="sec.other.nonpay" localSheetId="39">#REF!</definedName>
    <definedName name="sec.other.nonpay" localSheetId="30">#REF!</definedName>
    <definedName name="sec.other.nonpay">#REF!</definedName>
    <definedName name="SEC.PRC" localSheetId="33">'[12]Inputs for SWGE Forecasting'!#REF!</definedName>
    <definedName name="SEC.PRC" localSheetId="35">'[12]Inputs for SWGE Forecasting'!#REF!</definedName>
    <definedName name="SEC.PRC" localSheetId="34">'[12]Inputs for SWGE Forecasting'!#REF!</definedName>
    <definedName name="SEC.PRC" localSheetId="39">'[12]Inputs for SWGE Forecasting'!#REF!</definedName>
    <definedName name="SEC.PRC" localSheetId="30">'[12]Inputs for SWGE Forecasting'!#REF!</definedName>
    <definedName name="SEC.PRC">'[12]Inputs for SWGE Forecasting'!#REF!</definedName>
    <definedName name="sec.prc.nos" localSheetId="33">'[13]Inputs for SWGE Forecasting'!#REF!</definedName>
    <definedName name="sec.prc.nos" localSheetId="35">'[13]Inputs for SWGE Forecasting'!#REF!</definedName>
    <definedName name="sec.prc.nos" localSheetId="34">'[13]Inputs for SWGE Forecasting'!#REF!</definedName>
    <definedName name="sec.prc.nos" localSheetId="39">'[13]Inputs for SWGE Forecasting'!#REF!</definedName>
    <definedName name="sec.prc.nos" localSheetId="30">'[13]Inputs for SWGE Forecasting'!#REF!</definedName>
    <definedName name="sec.prc.nos">'[13]Inputs for SWGE Forecasting'!#REF!</definedName>
    <definedName name="sec.redundancy" localSheetId="33">'[13]Inputs for SWGE Forecasting'!#REF!</definedName>
    <definedName name="sec.redundancy" localSheetId="35">'[13]Inputs for SWGE Forecasting'!#REF!</definedName>
    <definedName name="sec.redundancy" localSheetId="34">'[13]Inputs for SWGE Forecasting'!#REF!</definedName>
    <definedName name="sec.redundancy" localSheetId="39">'[13]Inputs for SWGE Forecasting'!#REF!</definedName>
    <definedName name="sec.redundancy" localSheetId="30">'[13]Inputs for SWGE Forecasting'!#REF!</definedName>
    <definedName name="sec.redundancy">'[13]Inputs for SWGE Forecasting'!#REF!</definedName>
    <definedName name="sec.sect.adj" localSheetId="33">'[12]Inputs for SWGE Forecasting'!#REF!</definedName>
    <definedName name="sec.sect.adj" localSheetId="35">'[12]Inputs for SWGE Forecasting'!#REF!</definedName>
    <definedName name="sec.sect.adj" localSheetId="34">'[12]Inputs for SWGE Forecasting'!#REF!</definedName>
    <definedName name="sec.sect.adj" localSheetId="39">'[12]Inputs for SWGE Forecasting'!#REF!</definedName>
    <definedName name="sec.sect.adj" localSheetId="30">'[12]Inputs for SWGE Forecasting'!#REF!</definedName>
    <definedName name="sec.sect.adj">'[12]Inputs for SWGE Forecasting'!#REF!</definedName>
    <definedName name="sec.total.retirees" localSheetId="33">'[13]Inputs for SWGE Forecasting'!#REF!</definedName>
    <definedName name="sec.total.retirees" localSheetId="35">'[13]Inputs for SWGE Forecasting'!#REF!</definedName>
    <definedName name="sec.total.retirees" localSheetId="34">'[13]Inputs for SWGE Forecasting'!#REF!</definedName>
    <definedName name="sec.total.retirees" localSheetId="39">'[13]Inputs for SWGE Forecasting'!#REF!</definedName>
    <definedName name="sec.total.retirees" localSheetId="30">'[13]Inputs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 localSheetId="35">#REF!</definedName>
    <definedName name="sec_rows" localSheetId="34">#REF!</definedName>
    <definedName name="sec_rows" localSheetId="39">#REF!</definedName>
    <definedName name="sec_rows" localSheetId="30">#REF!</definedName>
    <definedName name="sec_rows">#REF!</definedName>
    <definedName name="second.fees.cost" localSheetId="33">#REF!</definedName>
    <definedName name="second.fees.cost" localSheetId="35">#REF!</definedName>
    <definedName name="second.fees.cost" localSheetId="34">#REF!</definedName>
    <definedName name="second.fees.cost" localSheetId="39">#REF!</definedName>
    <definedName name="second.fees.cost" localSheetId="30">#REF!</definedName>
    <definedName name="second.fees.cost">#REF!</definedName>
    <definedName name="second.subtotal" localSheetId="33">#REF!</definedName>
    <definedName name="second.subtotal" localSheetId="35">#REF!</definedName>
    <definedName name="second.subtotal" localSheetId="34">#REF!</definedName>
    <definedName name="second.subtotal" localSheetId="39">#REF!</definedName>
    <definedName name="second.subtotal" localSheetId="30">#REF!</definedName>
    <definedName name="second.subtotal">#REF!</definedName>
    <definedName name="secondary" localSheetId="33">#REF!,#REF!,#REF!</definedName>
    <definedName name="secondary" localSheetId="35">#REF!,#REF!,#REF!</definedName>
    <definedName name="secondary" localSheetId="34">#REF!,#REF!,#REF!</definedName>
    <definedName name="secondary" localSheetId="39">#REF!,#REF!,#REF!</definedName>
    <definedName name="secondary" localSheetId="30">#REF!,#REF!,#REF!</definedName>
    <definedName name="secondary">#REF!,#REF!,#REF!</definedName>
    <definedName name="secondary.prc.costs" localSheetId="33">'[13]PRC Repricing Factor'!#REF!</definedName>
    <definedName name="secondary.prc.costs" localSheetId="35">'[13]PRC Repricing Factor'!#REF!</definedName>
    <definedName name="secondary.prc.costs" localSheetId="34">'[13]PRC Repricing Factor'!#REF!</definedName>
    <definedName name="secondary.prc.costs" localSheetId="39">'[13]PRC Repricing Factor'!#REF!</definedName>
    <definedName name="secondary.prc.costs" localSheetId="30">'[13]PRC Repricing Factor'!#REF!</definedName>
    <definedName name="secondary.prc.costs">'[13]PRC Repricing Factor'!#REF!</definedName>
    <definedName name="secondary.prc.index" localSheetId="33">'[13]PRC Repricing Factor'!#REF!</definedName>
    <definedName name="secondary.prc.index" localSheetId="35">'[13]PRC Repricing Factor'!#REF!</definedName>
    <definedName name="secondary.prc.index" localSheetId="34">'[13]PRC Repricing Factor'!#REF!</definedName>
    <definedName name="secondary.prc.index" localSheetId="39">'[13]PRC Repricing Factor'!#REF!</definedName>
    <definedName name="secondary.prc.index" localSheetId="30">'[13]PRC Repricing Factor'!#REF!</definedName>
    <definedName name="secondary.prc.index">'[13]PRC Repricing Factor'!#REF!</definedName>
    <definedName name="Secondary_Lump_Sum">[8]Proforma!$H$37</definedName>
    <definedName name="Secondary_new" localSheetId="33">#REF!</definedName>
    <definedName name="Secondary_new" localSheetId="35">#REF!</definedName>
    <definedName name="Secondary_new" localSheetId="34">#REF!</definedName>
    <definedName name="Secondary_new" localSheetId="39">#REF!</definedName>
    <definedName name="Secondary_new" localSheetId="30">#REF!</definedName>
    <definedName name="Secondary_new">#REF!</definedName>
    <definedName name="SEN_CC_Table">[46]Coding!$A$4:$B$17</definedName>
    <definedName name="sep" localSheetId="33">[15]TRANS!#REF!</definedName>
    <definedName name="sep" localSheetId="35">[15]TRANS!#REF!</definedName>
    <definedName name="sep" localSheetId="34">[15]TRANS!#REF!</definedName>
    <definedName name="sep" localSheetId="39">[15]TRANS!#REF!</definedName>
    <definedName name="sep" localSheetId="30">[15]TRANS!#REF!</definedName>
    <definedName name="sep">[15]TRANS!#REF!</definedName>
    <definedName name="September" localSheetId="33">[15]TRANS!#REF!</definedName>
    <definedName name="September" localSheetId="35">[15]TRANS!#REF!</definedName>
    <definedName name="September" localSheetId="34">[15]TRANS!#REF!</definedName>
    <definedName name="September" localSheetId="39">[15]TRANS!#REF!</definedName>
    <definedName name="September" localSheetId="30">[15]TRANS!#REF!</definedName>
    <definedName name="September">[15]TRANS!#REF!</definedName>
    <definedName name="Setting" localSheetId="33">#REF!</definedName>
    <definedName name="Setting" localSheetId="35">#REF!</definedName>
    <definedName name="Setting" localSheetId="34">#REF!</definedName>
    <definedName name="Setting" localSheetId="39">#REF!</definedName>
    <definedName name="Setting" localSheetId="30">#REF!</definedName>
    <definedName name="Setting">#REF!</definedName>
    <definedName name="Settings" localSheetId="33">#REF!</definedName>
    <definedName name="Settings" localSheetId="35">#REF!</definedName>
    <definedName name="Settings" localSheetId="34">#REF!</definedName>
    <definedName name="Settings" localSheetId="39">#REF!</definedName>
    <definedName name="Settings" localSheetId="30">#REF!</definedName>
    <definedName name="Settings">#REF!</definedName>
    <definedName name="sheet" localSheetId="33">#REF!</definedName>
    <definedName name="sheet" localSheetId="35">#REF!</definedName>
    <definedName name="sheet" localSheetId="34">#REF!</definedName>
    <definedName name="sheet" localSheetId="39">#REF!</definedName>
    <definedName name="sheet" localSheetId="30">#REF!</definedName>
    <definedName name="sheet">#REF!</definedName>
    <definedName name="Sixth_Form_Total">'[8]New ISB'!$AI$5</definedName>
    <definedName name="SIXTHFORM" localSheetId="33">#REF!</definedName>
    <definedName name="SIXTHFORM" localSheetId="35">#REF!</definedName>
    <definedName name="SIXTHFORM" localSheetId="34">#REF!</definedName>
    <definedName name="SIXTHFORM" localSheetId="39">#REF!</definedName>
    <definedName name="SIXTHFORM" localSheetId="30">#REF!</definedName>
    <definedName name="SIXTHFORM">#REF!</definedName>
    <definedName name="SLASC" localSheetId="33">#REF!</definedName>
    <definedName name="SLASC" localSheetId="35">#REF!</definedName>
    <definedName name="SLASC" localSheetId="34">#REF!</definedName>
    <definedName name="SLASC" localSheetId="39">#REF!</definedName>
    <definedName name="SLASC" localSheetId="30">#REF!</definedName>
    <definedName name="SLASC">#REF!</definedName>
    <definedName name="SLCN_Alt">[22]Classifications!$O$30</definedName>
    <definedName name="SLD_Alt">[22]Classifications!$O$21</definedName>
    <definedName name="SMDTot" localSheetId="33">#REF!</definedName>
    <definedName name="SMDTot" localSheetId="35">#REF!</definedName>
    <definedName name="SMDTot" localSheetId="34">#REF!</definedName>
    <definedName name="SMDTot" localSheetId="39">#REF!</definedName>
    <definedName name="SMDTot" localSheetId="30">#REF!</definedName>
    <definedName name="SMDTot">#REF!</definedName>
    <definedName name="smrow" localSheetId="33">#REF!</definedName>
    <definedName name="smrow" localSheetId="35">#REF!</definedName>
    <definedName name="smrow" localSheetId="34">#REF!</definedName>
    <definedName name="smrow" localSheetId="39">#REF!</definedName>
    <definedName name="smrow" localSheetId="30">#REF!</definedName>
    <definedName name="smrow">#REF!</definedName>
    <definedName name="SP_Rows" localSheetId="33">#REF!</definedName>
    <definedName name="SP_Rows" localSheetId="35">#REF!</definedName>
    <definedName name="SP_Rows" localSheetId="34">#REF!</definedName>
    <definedName name="SP_Rows" localSheetId="39">#REF!</definedName>
    <definedName name="SP_Rows" localSheetId="30">#REF!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 localSheetId="35">[26]UnitValues!#REF!</definedName>
    <definedName name="Sparsity_Scaled" localSheetId="34">[26]UnitValues!#REF!</definedName>
    <definedName name="Sparsity_Scaled" localSheetId="39">[26]UnitValues!#REF!</definedName>
    <definedName name="Sparsity_Scaled" localSheetId="30">[26]UnitValues!#REF!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 localSheetId="35">#REF!</definedName>
    <definedName name="spe_rows" localSheetId="34">#REF!</definedName>
    <definedName name="spe_rows" localSheetId="39">#REF!</definedName>
    <definedName name="spe_rows" localSheetId="30">#REF!</definedName>
    <definedName name="spe_rows">#REF!</definedName>
    <definedName name="spec.average.sal" localSheetId="33">'[13]Inputs for SWGE Forecasting'!#REF!</definedName>
    <definedName name="spec.average.sal" localSheetId="35">'[13]Inputs for SWGE Forecasting'!#REF!</definedName>
    <definedName name="spec.average.sal" localSheetId="34">'[13]Inputs for SWGE Forecasting'!#REF!</definedName>
    <definedName name="spec.average.sal" localSheetId="39">'[13]Inputs for SWGE Forecasting'!#REF!</definedName>
    <definedName name="spec.average.sal" localSheetId="30">'[13]Inputs for SWGE Forecasting'!#REF!</definedName>
    <definedName name="spec.average.sal">'[13]Inputs for SWGE Forecasting'!#REF!</definedName>
    <definedName name="spec.enhancement" localSheetId="33">'[13]Inputs for SWGE Forecasting'!#REF!</definedName>
    <definedName name="spec.enhancement" localSheetId="35">'[13]Inputs for SWGE Forecasting'!#REF!</definedName>
    <definedName name="spec.enhancement" localSheetId="34">'[13]Inputs for SWGE Forecasting'!#REF!</definedName>
    <definedName name="spec.enhancement" localSheetId="39">'[13]Inputs for SWGE Forecasting'!#REF!</definedName>
    <definedName name="spec.enhancement" localSheetId="30">'[13]Inputs for SWGE Forecasting'!#REF!</definedName>
    <definedName name="spec.enhancement">'[13]Inputs for SWGE Forecasting'!#REF!</definedName>
    <definedName name="spec.entitlement" localSheetId="33">'[13]Inputs for SWGE Forecasting'!#REF!</definedName>
    <definedName name="spec.entitlement" localSheetId="35">'[13]Inputs for SWGE Forecasting'!#REF!</definedName>
    <definedName name="spec.entitlement" localSheetId="34">'[13]Inputs for SWGE Forecasting'!#REF!</definedName>
    <definedName name="spec.entitlement" localSheetId="39">'[13]Inputs for SWGE Forecasting'!#REF!</definedName>
    <definedName name="spec.entitlement" localSheetId="30">'[13]Inputs for SWGE Forecasting'!#REF!</definedName>
    <definedName name="spec.entitlement">'[13]Inputs for SWGE Forecasting'!#REF!</definedName>
    <definedName name="spec.mortality" localSheetId="33">'[13]Inputs for SWGE Forecasting'!#REF!</definedName>
    <definedName name="spec.mortality" localSheetId="35">'[13]Inputs for SWGE Forecasting'!#REF!</definedName>
    <definedName name="spec.mortality" localSheetId="34">'[13]Inputs for SWGE Forecasting'!#REF!</definedName>
    <definedName name="spec.mortality" localSheetId="39">'[13]Inputs for SWGE Forecasting'!#REF!</definedName>
    <definedName name="spec.mortality" localSheetId="30">'[13]Inputs for SWGE Forecasting'!#REF!</definedName>
    <definedName name="spec.mortality">'[13]Inputs for SWGE Forecasting'!#REF!</definedName>
    <definedName name="spec.prc.nos" localSheetId="33">'[13]Inputs for SWGE Forecasting'!#REF!</definedName>
    <definedName name="spec.prc.nos" localSheetId="35">'[13]Inputs for SWGE Forecasting'!#REF!</definedName>
    <definedName name="spec.prc.nos" localSheetId="34">'[13]Inputs for SWGE Forecasting'!#REF!</definedName>
    <definedName name="spec.prc.nos" localSheetId="39">'[13]Inputs for SWGE Forecasting'!#REF!</definedName>
    <definedName name="spec.prc.nos" localSheetId="30">'[13]Inputs for SWGE Forecasting'!#REF!</definedName>
    <definedName name="spec.prc.nos">'[13]Inputs for SWGE Forecasting'!#REF!</definedName>
    <definedName name="spec.redundancy" localSheetId="33">'[13]Inputs for SWGE Forecasting'!#REF!</definedName>
    <definedName name="spec.redundancy" localSheetId="35">'[13]Inputs for SWGE Forecasting'!#REF!</definedName>
    <definedName name="spec.redundancy" localSheetId="34">'[13]Inputs for SWGE Forecasting'!#REF!</definedName>
    <definedName name="spec.redundancy" localSheetId="39">'[13]Inputs for SWGE Forecasting'!#REF!</definedName>
    <definedName name="spec.redundancy" localSheetId="30">'[13]Inputs for SWGE Forecasting'!#REF!</definedName>
    <definedName name="spec.redundancy">'[13]Inputs for SWGE Forecasting'!#REF!</definedName>
    <definedName name="spec.sect.adj" localSheetId="33">'[12]Inputs for SWGE Forecasting'!#REF!</definedName>
    <definedName name="spec.sect.adj" localSheetId="35">'[12]Inputs for SWGE Forecasting'!#REF!</definedName>
    <definedName name="spec.sect.adj" localSheetId="34">'[12]Inputs for SWGE Forecasting'!#REF!</definedName>
    <definedName name="spec.sect.adj" localSheetId="39">'[12]Inputs for SWGE Forecasting'!#REF!</definedName>
    <definedName name="spec.sect.adj" localSheetId="30">'[12]Inputs for SWGE Forecasting'!#REF!</definedName>
    <definedName name="spec.sect.adj">'[12]Inputs for SWGE Forecasting'!#REF!</definedName>
    <definedName name="spec.total.retirees" localSheetId="33">'[13]Inputs for SWGE Forecasting'!#REF!</definedName>
    <definedName name="spec.total.retirees" localSheetId="35">'[13]Inputs for SWGE Forecasting'!#REF!</definedName>
    <definedName name="spec.total.retirees" localSheetId="34">'[13]Inputs for SWGE Forecasting'!#REF!</definedName>
    <definedName name="spec.total.retirees" localSheetId="39">'[13]Inputs for SWGE Forecasting'!#REF!</definedName>
    <definedName name="spec.total.retirees" localSheetId="30">'[13]Inputs for SWGE Forecasting'!#REF!</definedName>
    <definedName name="spec.total.retirees">'[13]Inputs for SWGE Forecasting'!#REF!</definedName>
    <definedName name="spechide" localSheetId="33">#REF!</definedName>
    <definedName name="spechide" localSheetId="35">#REF!</definedName>
    <definedName name="spechide" localSheetId="34">#REF!</definedName>
    <definedName name="spechide" localSheetId="39">#REF!</definedName>
    <definedName name="spechide" localSheetId="30">#REF!</definedName>
    <definedName name="spechide">#REF!</definedName>
    <definedName name="special" localSheetId="33">#REF!,#REF!</definedName>
    <definedName name="special" localSheetId="35">#REF!,#REF!</definedName>
    <definedName name="special" localSheetId="34">#REF!,#REF!</definedName>
    <definedName name="special" localSheetId="39">#REF!,#REF!</definedName>
    <definedName name="special" localSheetId="30">#REF!,#REF!</definedName>
    <definedName name="special">#REF!,#REF!</definedName>
    <definedName name="special.fees.cost" localSheetId="33">#REF!</definedName>
    <definedName name="special.fees.cost" localSheetId="35">#REF!</definedName>
    <definedName name="special.fees.cost" localSheetId="34">#REF!</definedName>
    <definedName name="special.fees.cost" localSheetId="39">#REF!</definedName>
    <definedName name="special.fees.cost" localSheetId="30">#REF!</definedName>
    <definedName name="special.fees.cost">#REF!</definedName>
    <definedName name="special.income.tot" localSheetId="33">#REF!</definedName>
    <definedName name="special.income.tot" localSheetId="35">#REF!</definedName>
    <definedName name="special.income.tot" localSheetId="34">#REF!</definedName>
    <definedName name="special.income.tot" localSheetId="39">#REF!</definedName>
    <definedName name="special.income.tot" localSheetId="30">#REF!</definedName>
    <definedName name="special.income.tot">#REF!</definedName>
    <definedName name="special.net.expend" localSheetId="33">#REF!</definedName>
    <definedName name="special.net.expend" localSheetId="35">#REF!</definedName>
    <definedName name="special.net.expend" localSheetId="34">#REF!</definedName>
    <definedName name="special.net.expend" localSheetId="39">#REF!</definedName>
    <definedName name="special.net.expend" localSheetId="30">#REF!</definedName>
    <definedName name="special.net.expend">#REF!</definedName>
    <definedName name="special.other.nonpay" localSheetId="33">#REF!</definedName>
    <definedName name="special.other.nonpay" localSheetId="35">#REF!</definedName>
    <definedName name="special.other.nonpay" localSheetId="34">#REF!</definedName>
    <definedName name="special.other.nonpay" localSheetId="39">#REF!</definedName>
    <definedName name="special.other.nonpay" localSheetId="30">#REF!</definedName>
    <definedName name="special.other.nonpay">#REF!</definedName>
    <definedName name="special.prc.costs" localSheetId="33">'[13]PRC Repricing Factor'!#REF!</definedName>
    <definedName name="special.prc.costs" localSheetId="35">'[13]PRC Repricing Factor'!#REF!</definedName>
    <definedName name="special.prc.costs" localSheetId="34">'[13]PRC Repricing Factor'!#REF!</definedName>
    <definedName name="special.prc.costs" localSheetId="39">'[13]PRC Repricing Factor'!#REF!</definedName>
    <definedName name="special.prc.costs" localSheetId="30">'[13]PRC Repricing Factor'!#REF!</definedName>
    <definedName name="special.prc.costs">'[13]PRC Repricing Factor'!#REF!</definedName>
    <definedName name="special.prc.index" localSheetId="33">'[13]PRC Repricing Factor'!#REF!</definedName>
    <definedName name="special.prc.index" localSheetId="35">'[13]PRC Repricing Factor'!#REF!</definedName>
    <definedName name="special.prc.index" localSheetId="34">'[13]PRC Repricing Factor'!#REF!</definedName>
    <definedName name="special.prc.index" localSheetId="39">'[13]PRC Repricing Factor'!#REF!</definedName>
    <definedName name="special.prc.index" localSheetId="30">'[13]PRC Repricing Factor'!#REF!</definedName>
    <definedName name="special.prc.index">'[13]PRC Repricing Factor'!#REF!</definedName>
    <definedName name="special.subtotal" localSheetId="33">#REF!</definedName>
    <definedName name="special.subtotal" localSheetId="35">#REF!</definedName>
    <definedName name="special.subtotal" localSheetId="34">#REF!</definedName>
    <definedName name="special.subtotal" localSheetId="39">#REF!</definedName>
    <definedName name="special.subtotal" localSheetId="30">#REF!</definedName>
    <definedName name="special.subtotal">#REF!</definedName>
    <definedName name="SPECIAL_FACTOR" localSheetId="33">'[12]Statemented Adjustment Factor '!#REF!</definedName>
    <definedName name="SPECIAL_FACTOR" localSheetId="35">'[12]Statemented Adjustment Factor '!#REF!</definedName>
    <definedName name="SPECIAL_FACTOR" localSheetId="34">'[12]Statemented Adjustment Factor '!#REF!</definedName>
    <definedName name="SPECIAL_FACTOR" localSheetId="39">'[12]Statemented Adjustment Factor '!#REF!</definedName>
    <definedName name="SPECIAL_FACTOR" localSheetId="30">'[12]Statemented Adjustment Factor '!#REF!</definedName>
    <definedName name="SPECIAL_FACTOR">'[12]Statemented Adjustment Factor '!#REF!</definedName>
    <definedName name="speg_e" localSheetId="33">#REF!</definedName>
    <definedName name="speg_e" localSheetId="35">#REF!</definedName>
    <definedName name="speg_e" localSheetId="34">#REF!</definedName>
    <definedName name="speg_e" localSheetId="39">#REF!</definedName>
    <definedName name="speg_e" localSheetId="30">#REF!</definedName>
    <definedName name="speg_e">#REF!</definedName>
    <definedName name="speg_fye" localSheetId="33">#REF!</definedName>
    <definedName name="speg_fye" localSheetId="35">#REF!</definedName>
    <definedName name="speg_fye" localSheetId="34">#REF!</definedName>
    <definedName name="speg_fye" localSheetId="39">#REF!</definedName>
    <definedName name="speg_fye" localSheetId="30">#REF!</definedName>
    <definedName name="speg_fye">#REF!</definedName>
    <definedName name="speg_p" localSheetId="33">#REF!</definedName>
    <definedName name="speg_p" localSheetId="35">#REF!</definedName>
    <definedName name="speg_p" localSheetId="34">#REF!</definedName>
    <definedName name="speg_p" localSheetId="39">#REF!</definedName>
    <definedName name="speg_p" localSheetId="30">#REF!</definedName>
    <definedName name="speg_p">#REF!</definedName>
    <definedName name="speg_r" localSheetId="33">#REF!</definedName>
    <definedName name="speg_r" localSheetId="35">#REF!</definedName>
    <definedName name="speg_r" localSheetId="34">#REF!</definedName>
    <definedName name="speg_r" localSheetId="39">#REF!</definedName>
    <definedName name="speg_r" localSheetId="30">#REF!</definedName>
    <definedName name="speg_r">#REF!</definedName>
    <definedName name="speg_ri" localSheetId="33">#REF!</definedName>
    <definedName name="speg_ri" localSheetId="35">#REF!</definedName>
    <definedName name="speg_ri" localSheetId="34">#REF!</definedName>
    <definedName name="speg_ri" localSheetId="39">#REF!</definedName>
    <definedName name="speg_ri" localSheetId="30">#REF!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 localSheetId="35">#REF!</definedName>
    <definedName name="SProw" localSheetId="34">#REF!</definedName>
    <definedName name="SProw" localSheetId="39">#REF!</definedName>
    <definedName name="SProw" localSheetId="30">#REF!</definedName>
    <definedName name="SProw">#REF!</definedName>
    <definedName name="SPSS" localSheetId="33">#REF!</definedName>
    <definedName name="SPSS" localSheetId="35">#REF!</definedName>
    <definedName name="SPSS" localSheetId="34">#REF!</definedName>
    <definedName name="SPSS" localSheetId="39">#REF!</definedName>
    <definedName name="SPSS" localSheetId="30">#REF!</definedName>
    <definedName name="SPSS">#REF!</definedName>
    <definedName name="Srow" localSheetId="33">#REF!</definedName>
    <definedName name="Srow" localSheetId="35">#REF!</definedName>
    <definedName name="Srow" localSheetId="34">#REF!</definedName>
    <definedName name="Srow" localSheetId="39">#REF!</definedName>
    <definedName name="Srow" localSheetId="30">#REF!</definedName>
    <definedName name="Srow">#REF!</definedName>
    <definedName name="SS_OPT">[27]Control!$F$40</definedName>
    <definedName name="SS_Rows" localSheetId="33">#REF!</definedName>
    <definedName name="SS_Rows" localSheetId="35">#REF!</definedName>
    <definedName name="SS_Rows" localSheetId="34">#REF!</definedName>
    <definedName name="SS_Rows" localSheetId="39">#REF!</definedName>
    <definedName name="SS_Rows" localSheetId="30">#REF!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 localSheetId="35">#REF!</definedName>
    <definedName name="Standard" localSheetId="34">#REF!</definedName>
    <definedName name="Standard" localSheetId="39">#REF!</definedName>
    <definedName name="Standard" localSheetId="30">#REF!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 localSheetId="35">#REF!</definedName>
    <definedName name="StartCol_7" localSheetId="34">#REF!</definedName>
    <definedName name="StartCol_7" localSheetId="39">#REF!</definedName>
    <definedName name="StartCol_7" localSheetId="30">#REF!</definedName>
    <definedName name="StartCol_7">#REF!</definedName>
    <definedName name="StartCol1" localSheetId="33">#REF!</definedName>
    <definedName name="StartCol1" localSheetId="35">#REF!</definedName>
    <definedName name="StartCol1" localSheetId="34">#REF!</definedName>
    <definedName name="StartCol1" localSheetId="39">#REF!</definedName>
    <definedName name="StartCol1" localSheetId="30">#REF!</definedName>
    <definedName name="StartCol1">#REF!</definedName>
    <definedName name="StartCol10" localSheetId="33">#REF!</definedName>
    <definedName name="StartCol10" localSheetId="35">#REF!</definedName>
    <definedName name="StartCol10" localSheetId="34">#REF!</definedName>
    <definedName name="StartCol10" localSheetId="39">#REF!</definedName>
    <definedName name="StartCol10" localSheetId="30">#REF!</definedName>
    <definedName name="StartCol10">#REF!</definedName>
    <definedName name="StartCol11" localSheetId="33">#REF!</definedName>
    <definedName name="StartCol11" localSheetId="35">#REF!</definedName>
    <definedName name="StartCol11" localSheetId="34">#REF!</definedName>
    <definedName name="StartCol11" localSheetId="39">#REF!</definedName>
    <definedName name="StartCol11" localSheetId="30">#REF!</definedName>
    <definedName name="StartCol11">#REF!</definedName>
    <definedName name="StartCol12" localSheetId="33">#REF!</definedName>
    <definedName name="StartCol12" localSheetId="35">#REF!</definedName>
    <definedName name="StartCol12" localSheetId="34">#REF!</definedName>
    <definedName name="StartCol12" localSheetId="39">#REF!</definedName>
    <definedName name="StartCol12" localSheetId="30">#REF!</definedName>
    <definedName name="StartCol12">#REF!</definedName>
    <definedName name="StartCol13" localSheetId="33">#REF!</definedName>
    <definedName name="StartCol13" localSheetId="35">#REF!</definedName>
    <definedName name="StartCol13" localSheetId="34">#REF!</definedName>
    <definedName name="StartCol13" localSheetId="39">#REF!</definedName>
    <definedName name="StartCol13" localSheetId="30">#REF!</definedName>
    <definedName name="StartCol13">#REF!</definedName>
    <definedName name="StartCol14" localSheetId="33">#REF!</definedName>
    <definedName name="StartCol14" localSheetId="35">#REF!</definedName>
    <definedName name="StartCol14" localSheetId="34">#REF!</definedName>
    <definedName name="StartCol14" localSheetId="39">#REF!</definedName>
    <definedName name="StartCol14" localSheetId="30">#REF!</definedName>
    <definedName name="StartCol14">#REF!</definedName>
    <definedName name="StartCol15" localSheetId="33">#REF!</definedName>
    <definedName name="StartCol15" localSheetId="35">#REF!</definedName>
    <definedName name="StartCol15" localSheetId="34">#REF!</definedName>
    <definedName name="StartCol15" localSheetId="39">#REF!</definedName>
    <definedName name="StartCol15" localSheetId="30">#REF!</definedName>
    <definedName name="StartCol15">#REF!</definedName>
    <definedName name="StartCol16" localSheetId="33">#REF!</definedName>
    <definedName name="StartCol16" localSheetId="35">#REF!</definedName>
    <definedName name="StartCol16" localSheetId="34">#REF!</definedName>
    <definedName name="StartCol16" localSheetId="39">#REF!</definedName>
    <definedName name="StartCol16" localSheetId="30">#REF!</definedName>
    <definedName name="StartCol16">#REF!</definedName>
    <definedName name="StartCol17" localSheetId="33">#REF!</definedName>
    <definedName name="StartCol17" localSheetId="35">#REF!</definedName>
    <definedName name="StartCol17" localSheetId="34">#REF!</definedName>
    <definedName name="StartCol17" localSheetId="39">#REF!</definedName>
    <definedName name="StartCol17" localSheetId="30">#REF!</definedName>
    <definedName name="StartCol17">#REF!</definedName>
    <definedName name="StartCol18" localSheetId="33">#REF!</definedName>
    <definedName name="StartCol18" localSheetId="35">#REF!</definedName>
    <definedName name="StartCol18" localSheetId="34">#REF!</definedName>
    <definedName name="StartCol18" localSheetId="39">#REF!</definedName>
    <definedName name="StartCol18" localSheetId="30">#REF!</definedName>
    <definedName name="StartCol18">#REF!</definedName>
    <definedName name="StartCol19" localSheetId="33">#REF!</definedName>
    <definedName name="StartCol19" localSheetId="35">#REF!</definedName>
    <definedName name="StartCol19" localSheetId="34">#REF!</definedName>
    <definedName name="StartCol19" localSheetId="39">#REF!</definedName>
    <definedName name="StartCol19" localSheetId="30">#REF!</definedName>
    <definedName name="StartCol19">#REF!</definedName>
    <definedName name="StartCol2" localSheetId="33">#REF!</definedName>
    <definedName name="StartCol2" localSheetId="35">#REF!</definedName>
    <definedName name="StartCol2" localSheetId="34">#REF!</definedName>
    <definedName name="StartCol2" localSheetId="39">#REF!</definedName>
    <definedName name="StartCol2" localSheetId="30">#REF!</definedName>
    <definedName name="StartCol2">#REF!</definedName>
    <definedName name="StartCol20" localSheetId="33">#REF!</definedName>
    <definedName name="StartCol20" localSheetId="35">#REF!</definedName>
    <definedName name="StartCol20" localSheetId="34">#REF!</definedName>
    <definedName name="StartCol20" localSheetId="39">#REF!</definedName>
    <definedName name="StartCol20" localSheetId="30">#REF!</definedName>
    <definedName name="StartCol20">#REF!</definedName>
    <definedName name="StartCol3" localSheetId="33">#REF!</definedName>
    <definedName name="StartCol3" localSheetId="35">#REF!</definedName>
    <definedName name="StartCol3" localSheetId="34">#REF!</definedName>
    <definedName name="StartCol3" localSheetId="39">#REF!</definedName>
    <definedName name="StartCol3" localSheetId="30">#REF!</definedName>
    <definedName name="StartCol3">#REF!</definedName>
    <definedName name="StartCol4" localSheetId="33">#REF!</definedName>
    <definedName name="StartCol4" localSheetId="35">#REF!</definedName>
    <definedName name="StartCol4" localSheetId="34">#REF!</definedName>
    <definedName name="StartCol4" localSheetId="39">#REF!</definedName>
    <definedName name="StartCol4" localSheetId="30">#REF!</definedName>
    <definedName name="StartCol4">#REF!</definedName>
    <definedName name="StartCol5" localSheetId="33">#REF!</definedName>
    <definedName name="StartCol5" localSheetId="35">#REF!</definedName>
    <definedName name="StartCol5" localSheetId="34">#REF!</definedName>
    <definedName name="StartCol5" localSheetId="39">#REF!</definedName>
    <definedName name="StartCol5" localSheetId="30">#REF!</definedName>
    <definedName name="StartCol5">#REF!</definedName>
    <definedName name="StartCol6" localSheetId="33">#REF!</definedName>
    <definedName name="StartCol6" localSheetId="35">#REF!</definedName>
    <definedName name="StartCol6" localSheetId="34">#REF!</definedName>
    <definedName name="StartCol6" localSheetId="39">#REF!</definedName>
    <definedName name="StartCol6" localSheetId="30">#REF!</definedName>
    <definedName name="StartCol6">#REF!</definedName>
    <definedName name="StartCol7" localSheetId="33">#REF!</definedName>
    <definedName name="StartCol7" localSheetId="35">#REF!</definedName>
    <definedName name="StartCol7" localSheetId="34">#REF!</definedName>
    <definedName name="StartCol7" localSheetId="39">#REF!</definedName>
    <definedName name="StartCol7" localSheetId="30">#REF!</definedName>
    <definedName name="StartCol7">#REF!</definedName>
    <definedName name="StartCol8" localSheetId="33">#REF!</definedName>
    <definedName name="StartCol8" localSheetId="35">#REF!</definedName>
    <definedName name="StartCol8" localSheetId="34">#REF!</definedName>
    <definedName name="StartCol8" localSheetId="39">#REF!</definedName>
    <definedName name="StartCol8" localSheetId="30">#REF!</definedName>
    <definedName name="StartCol8">#REF!</definedName>
    <definedName name="StartCol9" localSheetId="33">#REF!</definedName>
    <definedName name="StartCol9" localSheetId="35">#REF!</definedName>
    <definedName name="StartCol9" localSheetId="34">#REF!</definedName>
    <definedName name="StartCol9" localSheetId="39">#REF!</definedName>
    <definedName name="StartCol9" localSheetId="30">#REF!</definedName>
    <definedName name="StartCol9">#REF!</definedName>
    <definedName name="startdfes" localSheetId="33">#REF!</definedName>
    <definedName name="startdfes" localSheetId="35">#REF!</definedName>
    <definedName name="startdfes" localSheetId="34">#REF!</definedName>
    <definedName name="startdfes" localSheetId="39">#REF!</definedName>
    <definedName name="startdfes" localSheetId="30">#REF!</definedName>
    <definedName name="startdfes">#REF!</definedName>
    <definedName name="SUMADJ">[18]TRANSold1920!$A$3427</definedName>
    <definedName name="SUMMARY" localSheetId="33">#REF!</definedName>
    <definedName name="SUMMARY" localSheetId="35">#REF!</definedName>
    <definedName name="SUMMARY" localSheetId="34">#REF!</definedName>
    <definedName name="SUMMARY" localSheetId="39">#REF!</definedName>
    <definedName name="SUMMARY" localSheetId="30">#REF!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9">#REF!</definedName>
    <definedName name="T_Specialist_Schools_Designated" localSheetId="30">#REF!</definedName>
    <definedName name="T_Specialist_Schools_Designated">#REF!</definedName>
    <definedName name="T1_School" localSheetId="33">#REF!</definedName>
    <definedName name="T1_School" localSheetId="35">#REF!</definedName>
    <definedName name="T1_School" localSheetId="34">#REF!</definedName>
    <definedName name="T1_School" localSheetId="39">#REF!</definedName>
    <definedName name="T1_School" localSheetId="30">#REF!</definedName>
    <definedName name="T1_School">#REF!</definedName>
    <definedName name="T1_School_HN" localSheetId="33">#REF!</definedName>
    <definedName name="T1_School_HN" localSheetId="35">#REF!</definedName>
    <definedName name="T1_School_HN" localSheetId="34">#REF!</definedName>
    <definedName name="T1_School_HN" localSheetId="39">#REF!</definedName>
    <definedName name="T1_School_HN" localSheetId="30">#REF!</definedName>
    <definedName name="T1_School_HN">#REF!</definedName>
    <definedName name="T1_Transfer" localSheetId="33">#REF!</definedName>
    <definedName name="T1_Transfer" localSheetId="35">#REF!</definedName>
    <definedName name="T1_Transfer" localSheetId="34">#REF!</definedName>
    <definedName name="T1_Transfer" localSheetId="39">#REF!</definedName>
    <definedName name="T1_Transfer" localSheetId="30">#REF!</definedName>
    <definedName name="T1_Transfer">#REF!</definedName>
    <definedName name="T1Used" localSheetId="33">'[1]Running info'!#REF!</definedName>
    <definedName name="T1Used" localSheetId="35">'[1]Running info'!#REF!</definedName>
    <definedName name="T1Used" localSheetId="34">'[1]Running info'!#REF!</definedName>
    <definedName name="T1Used" localSheetId="39">'[1]Running info'!#REF!</definedName>
    <definedName name="T1Used" localSheetId="30">'[1]Running info'!#REF!</definedName>
    <definedName name="T1Used">'[1]Running info'!#REF!</definedName>
    <definedName name="T2_Notes_Check" localSheetId="33">#REF!</definedName>
    <definedName name="T2_Notes_Check" localSheetId="35">#REF!</definedName>
    <definedName name="T2_Notes_Check" localSheetId="34">#REF!</definedName>
    <definedName name="T2_Notes_Check" localSheetId="39">#REF!</definedName>
    <definedName name="T2_Notes_Check" localSheetId="30">#REF!</definedName>
    <definedName name="T2_Notes_Check">#REF!</definedName>
    <definedName name="T4_School" localSheetId="33">#REF!</definedName>
    <definedName name="T4_School" localSheetId="35">#REF!</definedName>
    <definedName name="T4_School" localSheetId="34">#REF!</definedName>
    <definedName name="T4_School" localSheetId="39">#REF!</definedName>
    <definedName name="T4_School" localSheetId="30">#REF!</definedName>
    <definedName name="T4_School">#REF!</definedName>
    <definedName name="table" localSheetId="33">#REF!</definedName>
    <definedName name="table" localSheetId="35">#REF!</definedName>
    <definedName name="table" localSheetId="34">#REF!</definedName>
    <definedName name="table" localSheetId="39">#REF!</definedName>
    <definedName name="table" localSheetId="30">#REF!</definedName>
    <definedName name="table">#REF!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9">#REF!,#REF!,#REF!,#REF!,#REF!,#REF!,#REF!,#REF!,#REF!,#REF!,#REF!</definedName>
    <definedName name="Table_2" localSheetId="30">#REF!,#REF!,#REF!,#REF!,#REF!,#REF!,#REF!,#REF!,#REF!,#REF!,#REF!</definedName>
    <definedName name="Table_2">#REF!,#REF!,#REF!,#REF!,#REF!,#REF!,#REF!,#REF!,#REF!,#REF!,#REF!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9">#REF!,#REF!,#REF!,#REF!,#REF!,#REF!,#REF!</definedName>
    <definedName name="Table2" localSheetId="30">#REF!,#REF!,#REF!,#REF!,#REF!,#REF!,#REF!</definedName>
    <definedName name="Table2">#REF!,#REF!,#REF!,#REF!,#REF!,#REF!,#REF!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9">#REF!,#REF!,#REF!,#REF!,#REF!,#REF!,#REF!</definedName>
    <definedName name="Table2_2" localSheetId="30">#REF!,#REF!,#REF!,#REF!,#REF!,#REF!,#REF!</definedName>
    <definedName name="Table2_2">#REF!,#REF!,#REF!,#REF!,#REF!,#REF!,#REF!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9">#REF!,#REF!,#REF!,#REF!,#REF!,#REF!,#REF!</definedName>
    <definedName name="Table2_3" localSheetId="30">#REF!,#REF!,#REF!,#REF!,#REF!,#REF!,#REF!</definedName>
    <definedName name="Table2_3">#REF!,#REF!,#REF!,#REF!,#REF!,#REF!,#REF!</definedName>
    <definedName name="Table2_4" localSheetId="33">#REF!</definedName>
    <definedName name="Table2_4" localSheetId="35">#REF!</definedName>
    <definedName name="Table2_4" localSheetId="34">#REF!</definedName>
    <definedName name="Table2_4" localSheetId="39">#REF!</definedName>
    <definedName name="Table2_4" localSheetId="30">#REF!</definedName>
    <definedName name="Table2_4">#REF!</definedName>
    <definedName name="Table2_5" localSheetId="33">#REF!,#REF!,#REF!,#REF!,#REF!,#REF!</definedName>
    <definedName name="Table2_5" localSheetId="35">#REF!,#REF!,#REF!,#REF!,#REF!,#REF!</definedName>
    <definedName name="Table2_5" localSheetId="34">#REF!,#REF!,#REF!,#REF!,#REF!,#REF!</definedName>
    <definedName name="Table2_5" localSheetId="39">#REF!,#REF!,#REF!,#REF!,#REF!,#REF!</definedName>
    <definedName name="Table2_5" localSheetId="30">#REF!,#REF!,#REF!,#REF!,#REF!,#REF!</definedName>
    <definedName name="Table2_5">#REF!,#REF!,#REF!,#REF!,#REF!,#REF!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9">#REF!,#REF!,#REF!,#REF!,#REF!,#REF!,#REF!</definedName>
    <definedName name="Table20" localSheetId="30">#REF!,#REF!,#REF!,#REF!,#REF!,#REF!,#REF!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 localSheetId="35">#REF!</definedName>
    <definedName name="TC.manual.costs" localSheetId="34">#REF!</definedName>
    <definedName name="TC.manual.costs" localSheetId="39">#REF!</definedName>
    <definedName name="TC.manual.costs" localSheetId="30">#REF!</definedName>
    <definedName name="TC.manual.costs">#REF!</definedName>
    <definedName name="TC.nonpay.costs" localSheetId="33">#REF!</definedName>
    <definedName name="TC.nonpay.costs" localSheetId="35">#REF!</definedName>
    <definedName name="TC.nonpay.costs" localSheetId="34">#REF!</definedName>
    <definedName name="TC.nonpay.costs" localSheetId="39">#REF!</definedName>
    <definedName name="TC.nonpay.costs" localSheetId="30">#REF!</definedName>
    <definedName name="TC.nonpay.costs">#REF!</definedName>
    <definedName name="tc.prc.proportion" localSheetId="33">'[12]Other Forecasting'!#REF!</definedName>
    <definedName name="tc.prc.proportion" localSheetId="35">'[12]Other Forecasting'!#REF!</definedName>
    <definedName name="tc.prc.proportion" localSheetId="34">'[12]Other Forecasting'!#REF!</definedName>
    <definedName name="tc.prc.proportion" localSheetId="39">'[12]Other Forecasting'!#REF!</definedName>
    <definedName name="tc.prc.proportion" localSheetId="30">'[12]Other Forecasting'!#REF!</definedName>
    <definedName name="tc.prc.proportion">'[12]Other Forecasting'!#REF!</definedName>
    <definedName name="TC.support.costs" localSheetId="33">#REF!</definedName>
    <definedName name="TC.support.costs" localSheetId="35">#REF!</definedName>
    <definedName name="TC.support.costs" localSheetId="34">#REF!</definedName>
    <definedName name="TC.support.costs" localSheetId="39">#REF!</definedName>
    <definedName name="TC.support.costs" localSheetId="30">#REF!</definedName>
    <definedName name="TC.support.costs">#REF!</definedName>
    <definedName name="TC.teachers.pay" localSheetId="33">#REF!</definedName>
    <definedName name="TC.teachers.pay" localSheetId="35">#REF!</definedName>
    <definedName name="TC.teachers.pay" localSheetId="34">#REF!</definedName>
    <definedName name="TC.teachers.pay" localSheetId="39">#REF!</definedName>
    <definedName name="TC.teachers.pay" localSheetId="30">#REF!</definedName>
    <definedName name="TC.teachers.pay">#REF!</definedName>
    <definedName name="TCtotalprc" localSheetId="33">#REF!</definedName>
    <definedName name="TCtotalprc" localSheetId="35">#REF!</definedName>
    <definedName name="TCtotalprc" localSheetId="34">#REF!</definedName>
    <definedName name="TCtotalprc" localSheetId="39">#REF!</definedName>
    <definedName name="TCtotalprc" localSheetId="30">#REF!</definedName>
    <definedName name="TCtotalprc">#REF!</definedName>
    <definedName name="TE_Nursery" localSheetId="33">#REF!</definedName>
    <definedName name="TE_Nursery" localSheetId="35">#REF!</definedName>
    <definedName name="TE_Nursery" localSheetId="34">#REF!</definedName>
    <definedName name="TE_Nursery" localSheetId="39">#REF!</definedName>
    <definedName name="TE_Nursery" localSheetId="30">#REF!</definedName>
    <definedName name="TE_Nursery">#REF!</definedName>
    <definedName name="TE_Primary" localSheetId="33">#REF!</definedName>
    <definedName name="TE_Primary" localSheetId="35">#REF!</definedName>
    <definedName name="TE_Primary" localSheetId="34">#REF!</definedName>
    <definedName name="TE_Primary" localSheetId="39">#REF!</definedName>
    <definedName name="TE_Primary" localSheetId="30">#REF!</definedName>
    <definedName name="TE_Primary">#REF!</definedName>
    <definedName name="TE_SecMiddle" localSheetId="33">#REF!</definedName>
    <definedName name="TE_SecMiddle" localSheetId="35">#REF!</definedName>
    <definedName name="TE_SecMiddle" localSheetId="34">#REF!</definedName>
    <definedName name="TE_SecMiddle" localSheetId="39">#REF!</definedName>
    <definedName name="TE_SecMiddle" localSheetId="30">#REF!</definedName>
    <definedName name="TE_SecMiddle">#REF!</definedName>
    <definedName name="TE_Secondary" localSheetId="33">#REF!</definedName>
    <definedName name="TE_Secondary" localSheetId="35">#REF!</definedName>
    <definedName name="TE_Secondary" localSheetId="34">#REF!</definedName>
    <definedName name="TE_Secondary" localSheetId="39">#REF!</definedName>
    <definedName name="TE_Secondary" localSheetId="30">#REF!</definedName>
    <definedName name="TE_Secondary">#REF!</definedName>
    <definedName name="TE_Special" localSheetId="33">#REF!</definedName>
    <definedName name="TE_Special" localSheetId="35">#REF!</definedName>
    <definedName name="TE_Special" localSheetId="34">#REF!</definedName>
    <definedName name="TE_Special" localSheetId="39">#REF!</definedName>
    <definedName name="TE_Special" localSheetId="30">#REF!</definedName>
    <definedName name="TE_Special">#REF!</definedName>
    <definedName name="teach.reprice.sum">'[12]Calculation of Repricing Factor'!$B$348:$G$348</definedName>
    <definedName name="TEACHER_CENTRES" localSheetId="33">#REF!</definedName>
    <definedName name="TEACHER_CENTRES" localSheetId="35">#REF!</definedName>
    <definedName name="TEACHER_CENTRES" localSheetId="34">#REF!</definedName>
    <definedName name="TEACHER_CENTRES" localSheetId="39">#REF!</definedName>
    <definedName name="TEACHER_CENTRES" localSheetId="30">#REF!</definedName>
    <definedName name="TEACHER_CENTRES">#REF!</definedName>
    <definedName name="Teacher_s_Salary_Repricing_Factor" localSheetId="33">'[13]Inputs for SWGE Forecasting'!#REF!</definedName>
    <definedName name="Teacher_s_Salary_Repricing_Factor" localSheetId="35">'[13]Inputs for SWGE Forecasting'!#REF!</definedName>
    <definedName name="Teacher_s_Salary_Repricing_Factor" localSheetId="34">'[13]Inputs for SWGE Forecasting'!#REF!</definedName>
    <definedName name="Teacher_s_Salary_Repricing_Factor" localSheetId="39">'[13]Inputs for SWGE Forecasting'!#REF!</definedName>
    <definedName name="Teacher_s_Salary_Repricing_Factor" localSheetId="30">'[13]Inputs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 localSheetId="35">'[12]Inputs for SWGE Forecasting'!#REF!</definedName>
    <definedName name="teachpayinc.1" localSheetId="34">'[12]Inputs for SWGE Forecasting'!#REF!</definedName>
    <definedName name="teachpayinc.1" localSheetId="39">'[12]Inputs for SWGE Forecasting'!#REF!</definedName>
    <definedName name="teachpayinc.1" localSheetId="30">'[12]Inputs for SWGE Forecasting'!#REF!</definedName>
    <definedName name="teachpayinc.1">'[12]Inputs for SWGE Forecasting'!#REF!</definedName>
    <definedName name="Term" localSheetId="28">[39]Control!$D$7</definedName>
    <definedName name="Term">[40]Dates!$D$7</definedName>
    <definedName name="TEST0" localSheetId="33">#REF!</definedName>
    <definedName name="TEST0" localSheetId="35">#REF!</definedName>
    <definedName name="TEST0" localSheetId="34">#REF!</definedName>
    <definedName name="TEST0" localSheetId="39">#REF!</definedName>
    <definedName name="TEST0" localSheetId="30">#REF!</definedName>
    <definedName name="TEST0">#REF!</definedName>
    <definedName name="TEST1" localSheetId="33">#REF!</definedName>
    <definedName name="TEST1" localSheetId="35">#REF!</definedName>
    <definedName name="TEST1" localSheetId="34">#REF!</definedName>
    <definedName name="TEST1" localSheetId="39">#REF!</definedName>
    <definedName name="TEST1" localSheetId="30">#REF!</definedName>
    <definedName name="TEST1">#REF!</definedName>
    <definedName name="TEST10" localSheetId="33">#REF!</definedName>
    <definedName name="TEST10" localSheetId="35">#REF!</definedName>
    <definedName name="TEST10" localSheetId="34">#REF!</definedName>
    <definedName name="TEST10" localSheetId="39">#REF!</definedName>
    <definedName name="TEST10" localSheetId="30">#REF!</definedName>
    <definedName name="TEST10">#REF!</definedName>
    <definedName name="TEST11" localSheetId="33">#REF!</definedName>
    <definedName name="TEST11" localSheetId="35">#REF!</definedName>
    <definedName name="TEST11" localSheetId="34">#REF!</definedName>
    <definedName name="TEST11" localSheetId="39">#REF!</definedName>
    <definedName name="TEST11" localSheetId="30">#REF!</definedName>
    <definedName name="TEST11">#REF!</definedName>
    <definedName name="TEST12" localSheetId="33">#REF!</definedName>
    <definedName name="TEST12" localSheetId="35">#REF!</definedName>
    <definedName name="TEST12" localSheetId="34">#REF!</definedName>
    <definedName name="TEST12" localSheetId="39">#REF!</definedName>
    <definedName name="TEST12" localSheetId="30">#REF!</definedName>
    <definedName name="TEST12">#REF!</definedName>
    <definedName name="TEST13" localSheetId="33">#REF!</definedName>
    <definedName name="TEST13" localSheetId="35">#REF!</definedName>
    <definedName name="TEST13" localSheetId="34">#REF!</definedName>
    <definedName name="TEST13" localSheetId="39">#REF!</definedName>
    <definedName name="TEST13" localSheetId="30">#REF!</definedName>
    <definedName name="TEST13">#REF!</definedName>
    <definedName name="TEST2" localSheetId="33">'[69]SAP Download'!#REF!</definedName>
    <definedName name="TEST2" localSheetId="35">'[69]SAP Download'!#REF!</definedName>
    <definedName name="TEST2" localSheetId="34">'[69]SAP Download'!#REF!</definedName>
    <definedName name="TEST2" localSheetId="39">'[69]SAP Download'!#REF!</definedName>
    <definedName name="TEST2" localSheetId="30">'[69]SAP Download'!#REF!</definedName>
    <definedName name="TEST2">'[69]SAP Download'!#REF!</definedName>
    <definedName name="TEST3" localSheetId="33">#REF!</definedName>
    <definedName name="TEST3" localSheetId="35">#REF!</definedName>
    <definedName name="TEST3" localSheetId="34">#REF!</definedName>
    <definedName name="TEST3" localSheetId="39">#REF!</definedName>
    <definedName name="TEST3" localSheetId="30">#REF!</definedName>
    <definedName name="TEST3">#REF!</definedName>
    <definedName name="TEST4" localSheetId="33">#REF!</definedName>
    <definedName name="TEST4" localSheetId="35">#REF!</definedName>
    <definedName name="TEST4" localSheetId="34">#REF!</definedName>
    <definedName name="TEST4" localSheetId="39">#REF!</definedName>
    <definedName name="TEST4" localSheetId="30">#REF!</definedName>
    <definedName name="TEST4">#REF!</definedName>
    <definedName name="TEST5" localSheetId="33">#REF!</definedName>
    <definedName name="TEST5" localSheetId="35">#REF!</definedName>
    <definedName name="TEST5" localSheetId="34">#REF!</definedName>
    <definedName name="TEST5" localSheetId="39">#REF!</definedName>
    <definedName name="TEST5" localSheetId="30">#REF!</definedName>
    <definedName name="TEST5">#REF!</definedName>
    <definedName name="TEST6" localSheetId="33">#REF!</definedName>
    <definedName name="TEST6" localSheetId="35">#REF!</definedName>
    <definedName name="TEST6" localSheetId="34">#REF!</definedName>
    <definedName name="TEST6" localSheetId="39">#REF!</definedName>
    <definedName name="TEST6" localSheetId="30">#REF!</definedName>
    <definedName name="TEST6">#REF!</definedName>
    <definedName name="TEST7" localSheetId="33">#REF!</definedName>
    <definedName name="TEST7" localSheetId="35">#REF!</definedName>
    <definedName name="TEST7" localSheetId="34">#REF!</definedName>
    <definedName name="TEST7" localSheetId="39">#REF!</definedName>
    <definedName name="TEST7" localSheetId="30">#REF!</definedName>
    <definedName name="TEST7">#REF!</definedName>
    <definedName name="TEST8" localSheetId="33">#REF!</definedName>
    <definedName name="TEST8" localSheetId="35">#REF!</definedName>
    <definedName name="TEST8" localSheetId="34">#REF!</definedName>
    <definedName name="TEST8" localSheetId="39">#REF!</definedName>
    <definedName name="TEST8" localSheetId="30">#REF!</definedName>
    <definedName name="TEST8">#REF!</definedName>
    <definedName name="TEST9" localSheetId="33">#REF!</definedName>
    <definedName name="TEST9" localSheetId="35">#REF!</definedName>
    <definedName name="TEST9" localSheetId="34">#REF!</definedName>
    <definedName name="TEST9" localSheetId="39">#REF!</definedName>
    <definedName name="TEST9" localSheetId="30">#REF!</definedName>
    <definedName name="TEST9">#REF!</definedName>
    <definedName name="TESTHKEY" localSheetId="33">#REF!</definedName>
    <definedName name="TESTHKEY" localSheetId="35">#REF!</definedName>
    <definedName name="TESTHKEY" localSheetId="34">#REF!</definedName>
    <definedName name="TESTHKEY" localSheetId="39">#REF!</definedName>
    <definedName name="TESTHKEY" localSheetId="30">#REF!</definedName>
    <definedName name="TESTHKEY">#REF!</definedName>
    <definedName name="TESTKEYS" localSheetId="33">#REF!</definedName>
    <definedName name="TESTKEYS" localSheetId="35">#REF!</definedName>
    <definedName name="TESTKEYS" localSheetId="34">#REF!</definedName>
    <definedName name="TESTKEYS" localSheetId="39">#REF!</definedName>
    <definedName name="TESTKEYS" localSheetId="30">#REF!</definedName>
    <definedName name="TESTKEYS">#REF!</definedName>
    <definedName name="TESTVKEY" localSheetId="33">#REF!</definedName>
    <definedName name="TESTVKEY" localSheetId="35">#REF!</definedName>
    <definedName name="TESTVKEY" localSheetId="34">#REF!</definedName>
    <definedName name="TESTVKEY" localSheetId="39">#REF!</definedName>
    <definedName name="TESTVKEY" localSheetId="30">#REF!</definedName>
    <definedName name="TESTVKEY">#REF!</definedName>
    <definedName name="ThisFY" localSheetId="28">[39]Control!$D$8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9">#REF!</definedName>
    <definedName name="TopRow_1" localSheetId="30">#REF!</definedName>
    <definedName name="TopRow_1">#REF!</definedName>
    <definedName name="TopRow_16" localSheetId="33">#REF!</definedName>
    <definedName name="TopRow_16" localSheetId="35">#REF!</definedName>
    <definedName name="TopRow_16" localSheetId="34">#REF!</definedName>
    <definedName name="TopRow_16" localSheetId="39">#REF!</definedName>
    <definedName name="TopRow_16" localSheetId="30">#REF!</definedName>
    <definedName name="TopRow_16">#REF!</definedName>
    <definedName name="TopRow_17" localSheetId="33">#REF!</definedName>
    <definedName name="TopRow_17" localSheetId="35">#REF!</definedName>
    <definedName name="TopRow_17" localSheetId="34">#REF!</definedName>
    <definedName name="TopRow_17" localSheetId="39">#REF!</definedName>
    <definedName name="TopRow_17" localSheetId="30">#REF!</definedName>
    <definedName name="TopRow_17">#REF!</definedName>
    <definedName name="TopRow_2" localSheetId="33">#REF!</definedName>
    <definedName name="TopRow_2" localSheetId="35">#REF!</definedName>
    <definedName name="TopRow_2" localSheetId="34">#REF!</definedName>
    <definedName name="TopRow_2" localSheetId="39">#REF!</definedName>
    <definedName name="TopRow_2" localSheetId="30">#REF!</definedName>
    <definedName name="TopRow_2">#REF!</definedName>
    <definedName name="TopRow_3" localSheetId="33">#REF!</definedName>
    <definedName name="TopRow_3" localSheetId="35">#REF!</definedName>
    <definedName name="TopRow_3" localSheetId="34">#REF!</definedName>
    <definedName name="TopRow_3" localSheetId="39">#REF!</definedName>
    <definedName name="TopRow_3" localSheetId="30">#REF!</definedName>
    <definedName name="TopRow_3">#REF!</definedName>
    <definedName name="TopRow_4" localSheetId="33">#REF!</definedName>
    <definedName name="TopRow_4" localSheetId="35">#REF!</definedName>
    <definedName name="TopRow_4" localSheetId="34">#REF!</definedName>
    <definedName name="TopRow_4" localSheetId="39">#REF!</definedName>
    <definedName name="TopRow_4" localSheetId="30">#REF!</definedName>
    <definedName name="TopRow_4">#REF!</definedName>
    <definedName name="TopRow_5" localSheetId="33">#REF!</definedName>
    <definedName name="TopRow_5" localSheetId="35">#REF!</definedName>
    <definedName name="TopRow_5" localSheetId="34">#REF!</definedName>
    <definedName name="TopRow_5" localSheetId="39">#REF!</definedName>
    <definedName name="TopRow_5" localSheetId="30">#REF!</definedName>
    <definedName name="TopRow_5">#REF!</definedName>
    <definedName name="TopRow_6" localSheetId="33">#REF!</definedName>
    <definedName name="TopRow_6" localSheetId="35">#REF!</definedName>
    <definedName name="TopRow_6" localSheetId="34">#REF!</definedName>
    <definedName name="TopRow_6" localSheetId="39">#REF!</definedName>
    <definedName name="TopRow_6" localSheetId="30">#REF!</definedName>
    <definedName name="TopRow_6">#REF!</definedName>
    <definedName name="TopRowPri" localSheetId="33">#REF!</definedName>
    <definedName name="TopRowPri" localSheetId="35">#REF!</definedName>
    <definedName name="TopRowPri" localSheetId="34">#REF!</definedName>
    <definedName name="TopRowPri" localSheetId="39">#REF!</definedName>
    <definedName name="TopRowPri" localSheetId="30">#REF!</definedName>
    <definedName name="TopRowPri">#REF!</definedName>
    <definedName name="tot.spec.recoupment" localSheetId="33">#REF!</definedName>
    <definedName name="tot.spec.recoupment" localSheetId="35">#REF!</definedName>
    <definedName name="tot.spec.recoupment" localSheetId="34">#REF!</definedName>
    <definedName name="tot.spec.recoupment" localSheetId="39">#REF!</definedName>
    <definedName name="tot.spec.recoupment" localSheetId="30">#REF!</definedName>
    <definedName name="tot.spec.recoupment">#REF!</definedName>
    <definedName name="tot_1" localSheetId="33">#REF!</definedName>
    <definedName name="tot_1" localSheetId="35">#REF!</definedName>
    <definedName name="tot_1" localSheetId="34">#REF!</definedName>
    <definedName name="tot_1" localSheetId="39">#REF!</definedName>
    <definedName name="tot_1" localSheetId="30">#REF!</definedName>
    <definedName name="tot_1">#REF!</definedName>
    <definedName name="tot_2" localSheetId="33">#REF!</definedName>
    <definedName name="tot_2" localSheetId="35">#REF!</definedName>
    <definedName name="tot_2" localSheetId="34">#REF!</definedName>
    <definedName name="tot_2" localSheetId="39">#REF!</definedName>
    <definedName name="tot_2" localSheetId="30">#REF!</definedName>
    <definedName name="tot_2">#REF!</definedName>
    <definedName name="tot_3" localSheetId="33">#REF!</definedName>
    <definedName name="tot_3" localSheetId="35">#REF!</definedName>
    <definedName name="tot_3" localSheetId="34">#REF!</definedName>
    <definedName name="tot_3" localSheetId="39">#REF!</definedName>
    <definedName name="tot_3" localSheetId="30">#REF!</definedName>
    <definedName name="tot_3">#REF!</definedName>
    <definedName name="tot_4" localSheetId="33">#REF!</definedName>
    <definedName name="tot_4" localSheetId="35">#REF!</definedName>
    <definedName name="tot_4" localSheetId="34">#REF!</definedName>
    <definedName name="tot_4" localSheetId="39">#REF!</definedName>
    <definedName name="tot_4" localSheetId="30">#REF!</definedName>
    <definedName name="tot_4">#REF!</definedName>
    <definedName name="tot_5" localSheetId="33">#REF!</definedName>
    <definedName name="tot_5" localSheetId="35">#REF!</definedName>
    <definedName name="tot_5" localSheetId="34">#REF!</definedName>
    <definedName name="tot_5" localSheetId="39">#REF!</definedName>
    <definedName name="tot_5" localSheetId="30">#REF!</definedName>
    <definedName name="tot_5">#REF!</definedName>
    <definedName name="tot_6" localSheetId="33">#REF!</definedName>
    <definedName name="tot_6" localSheetId="35">#REF!</definedName>
    <definedName name="tot_6" localSheetId="34">#REF!</definedName>
    <definedName name="tot_6" localSheetId="39">#REF!</definedName>
    <definedName name="tot_6" localSheetId="30">#REF!</definedName>
    <definedName name="tot_6">#REF!</definedName>
    <definedName name="total.PRC" localSheetId="33">'[12]Secondary Forecasting'!#REF!</definedName>
    <definedName name="total.PRC" localSheetId="35">'[12]Secondary Forecasting'!#REF!</definedName>
    <definedName name="total.PRC" localSheetId="34">'[12]Secondary Forecasting'!#REF!</definedName>
    <definedName name="total.PRC" localSheetId="39">'[12]Secondary Forecasting'!#REF!</definedName>
    <definedName name="total.PRC" localSheetId="30">'[12]Secondary Forecasting'!#REF!</definedName>
    <definedName name="total.PRC">'[12]Secondary Forecasting'!#REF!</definedName>
    <definedName name="Total_1314_Quantum" localSheetId="33">#REF!</definedName>
    <definedName name="Total_1314_Quantum" localSheetId="35">#REF!</definedName>
    <definedName name="Total_1314_Quantum" localSheetId="34">#REF!</definedName>
    <definedName name="Total_1314_Quantum" localSheetId="39">#REF!</definedName>
    <definedName name="Total_1314_Quantum" localSheetId="30">#REF!</definedName>
    <definedName name="Total_1314_Quantum">#REF!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9">#REF!</definedName>
    <definedName name="Total_ACA_inflated_Ever6_Jan12_pupils" localSheetId="30">#REF!</definedName>
    <definedName name="Total_ACA_inflated_Ever6_Jan12_pupils">#REF!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9">#REF!</definedName>
    <definedName name="Total_ACA_inflated_Jan12_pupils" localSheetId="30">#REF!</definedName>
    <definedName name="Total_ACA_inflated_Jan12_pupils">#REF!</definedName>
    <definedName name="Total_DFC">'[71]DFC filter'!$D$11</definedName>
    <definedName name="Total_Ever6_Jan12_pupils" localSheetId="33">#REF!</definedName>
    <definedName name="Total_Ever6_Jan12_pupils" localSheetId="35">#REF!</definedName>
    <definedName name="Total_Ever6_Jan12_pupils" localSheetId="34">#REF!</definedName>
    <definedName name="Total_Ever6_Jan12_pupils" localSheetId="39">#REF!</definedName>
    <definedName name="Total_Ever6_Jan12_pupils" localSheetId="30">#REF!</definedName>
    <definedName name="Total_Ever6_Jan12_pupils">#REF!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9">#REF!</definedName>
    <definedName name="Total_Inflated_pupil_numbers" localSheetId="30">#REF!</definedName>
    <definedName name="Total_Inflated_pupil_numbers">#REF!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9">#REF!</definedName>
    <definedName name="Total_Jan12_Inflated_pupils" localSheetId="30">#REF!</definedName>
    <definedName name="Total_Jan12_Inflated_pupils">#REF!</definedName>
    <definedName name="Total_Jan12_pupils" localSheetId="33">#REF!</definedName>
    <definedName name="Total_Jan12_pupils" localSheetId="35">#REF!</definedName>
    <definedName name="Total_Jan12_pupils" localSheetId="34">#REF!</definedName>
    <definedName name="Total_Jan12_pupils" localSheetId="39">#REF!</definedName>
    <definedName name="Total_Jan12_pupils" localSheetId="30">#REF!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 localSheetId="35">#REF!</definedName>
    <definedName name="TotalRow_1" localSheetId="34">#REF!</definedName>
    <definedName name="TotalRow_1" localSheetId="39">#REF!</definedName>
    <definedName name="TotalRow_1" localSheetId="30">#REF!</definedName>
    <definedName name="TotalRow_1">#REF!</definedName>
    <definedName name="TotalRow_2" localSheetId="33">#REF!</definedName>
    <definedName name="TotalRow_2" localSheetId="35">#REF!</definedName>
    <definedName name="TotalRow_2" localSheetId="34">#REF!</definedName>
    <definedName name="TotalRow_2" localSheetId="39">#REF!</definedName>
    <definedName name="TotalRow_2" localSheetId="30">#REF!</definedName>
    <definedName name="TotalRow_2">#REF!</definedName>
    <definedName name="TotalRow_3" localSheetId="33">#REF!</definedName>
    <definedName name="TotalRow_3" localSheetId="35">#REF!</definedName>
    <definedName name="TotalRow_3" localSheetId="34">#REF!</definedName>
    <definedName name="TotalRow_3" localSheetId="39">#REF!</definedName>
    <definedName name="TotalRow_3" localSheetId="30">#REF!</definedName>
    <definedName name="TotalRow_3">#REF!</definedName>
    <definedName name="TotalRow_4" localSheetId="33">#REF!</definedName>
    <definedName name="TotalRow_4" localSheetId="35">#REF!</definedName>
    <definedName name="TotalRow_4" localSheetId="34">#REF!</definedName>
    <definedName name="TotalRow_4" localSheetId="39">#REF!</definedName>
    <definedName name="TotalRow_4" localSheetId="30">#REF!</definedName>
    <definedName name="TotalRow_4">#REF!</definedName>
    <definedName name="TotalRow_5" localSheetId="33">#REF!</definedName>
    <definedName name="TotalRow_5" localSheetId="35">#REF!</definedName>
    <definedName name="TotalRow_5" localSheetId="34">#REF!</definedName>
    <definedName name="TotalRow_5" localSheetId="39">#REF!</definedName>
    <definedName name="TotalRow_5" localSheetId="30">#REF!</definedName>
    <definedName name="TotalRow_5">#REF!</definedName>
    <definedName name="totalspecprc" localSheetId="33">#REF!</definedName>
    <definedName name="totalspecprc" localSheetId="35">#REF!</definedName>
    <definedName name="totalspecprc" localSheetId="34">#REF!</definedName>
    <definedName name="totalspecprc" localSheetId="39">#REF!</definedName>
    <definedName name="totalspecprc" localSheetId="30">#REF!</definedName>
    <definedName name="totalspecprc">#REF!</definedName>
    <definedName name="totprc" localSheetId="33">'[12]Special Forecasting'!#REF!</definedName>
    <definedName name="totprc" localSheetId="35">'[12]Special Forecasting'!#REF!</definedName>
    <definedName name="totprc" localSheetId="34">'[12]Special Forecasting'!#REF!</definedName>
    <definedName name="totprc" localSheetId="39">'[12]Special Forecasting'!#REF!</definedName>
    <definedName name="totprc" localSheetId="30">'[12]Special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 localSheetId="35">'[12]Other Forecasting'!#REF!</definedName>
    <definedName name="TRANSPORT" localSheetId="34">'[12]Other Forecasting'!#REF!</definedName>
    <definedName name="TRANSPORT" localSheetId="39">'[12]Other Forecasting'!#REF!</definedName>
    <definedName name="TRANSPORT" localSheetId="30">'[12]Other Forecasting'!#REF!</definedName>
    <definedName name="TRANSPORT">'[12]Other Forecasting'!#REF!</definedName>
    <definedName name="transport.5plus" localSheetId="33">'[19]Split Under Fives from Primary'!#REF!</definedName>
    <definedName name="transport.5plus" localSheetId="35">'[19]Split Under Fives from Primary'!#REF!</definedName>
    <definedName name="transport.5plus" localSheetId="34">'[19]Split Under Fives from Primary'!#REF!</definedName>
    <definedName name="transport.5plus" localSheetId="39">'[19]Split Under Fives from Primary'!#REF!</definedName>
    <definedName name="transport.5plus" localSheetId="30">'[19]Split Under Fives from Primary'!#REF!</definedName>
    <definedName name="transport.5plus">'[19]Split Under Fives from Primary'!#REF!</definedName>
    <definedName name="transport.nurs.classes" localSheetId="33">'[19]Split Under Fives from Primary'!#REF!</definedName>
    <definedName name="transport.nurs.classes" localSheetId="35">'[19]Split Under Fives from Primary'!#REF!</definedName>
    <definedName name="transport.nurs.classes" localSheetId="34">'[19]Split Under Fives from Primary'!#REF!</definedName>
    <definedName name="transport.nurs.classes" localSheetId="39">'[19]Split Under Fives from Primary'!#REF!</definedName>
    <definedName name="transport.nurs.classes" localSheetId="30">'[19]Split Under Fives from Primary'!#REF!</definedName>
    <definedName name="transport.nurs.classes">'[19]Split Under Fives from Primary'!#REF!</definedName>
    <definedName name="transport.nurs.pups" localSheetId="33">'[19]Split Under Fives from Primary'!#REF!</definedName>
    <definedName name="transport.nurs.pups" localSheetId="35">'[19]Split Under Fives from Primary'!#REF!</definedName>
    <definedName name="transport.nurs.pups" localSheetId="34">'[19]Split Under Fives from Primary'!#REF!</definedName>
    <definedName name="transport.nurs.pups" localSheetId="39">'[19]Split Under Fives from Primary'!#REF!</definedName>
    <definedName name="transport.nurs.pups" localSheetId="30">'[19]Split Under Fives from Primary'!#REF!</definedName>
    <definedName name="transport.nurs.pups">'[19]Split Under Fives from Primary'!#REF!</definedName>
    <definedName name="transport.otheru5" localSheetId="33">'[19]Split Under Fives from Primary'!#REF!</definedName>
    <definedName name="transport.otheru5" localSheetId="35">'[19]Split Under Fives from Primary'!#REF!</definedName>
    <definedName name="transport.otheru5" localSheetId="34">'[19]Split Under Fives from Primary'!#REF!</definedName>
    <definedName name="transport.otheru5" localSheetId="39">'[19]Split Under Fives from Primary'!#REF!</definedName>
    <definedName name="transport.otheru5" localSheetId="30">'[19]Split Under Fives from Primary'!#REF!</definedName>
    <definedName name="transport.otheru5">'[19]Split Under Fives from Primary'!#REF!</definedName>
    <definedName name="transport.rising5" localSheetId="33">'[19]Split Under Fives from Primary'!#REF!</definedName>
    <definedName name="transport.rising5" localSheetId="35">'[19]Split Under Fives from Primary'!#REF!</definedName>
    <definedName name="transport.rising5" localSheetId="34">'[19]Split Under Fives from Primary'!#REF!</definedName>
    <definedName name="transport.rising5" localSheetId="39">'[19]Split Under Fives from Primary'!#REF!</definedName>
    <definedName name="transport.rising5" localSheetId="30">'[19]Split Under Fives from Primary'!#REF!</definedName>
    <definedName name="transport.rising5">'[19]Split Under Fives from Primary'!#REF!</definedName>
    <definedName name="TS_Nursery" localSheetId="33">#REF!</definedName>
    <definedName name="TS_Nursery" localSheetId="35">#REF!</definedName>
    <definedName name="TS_Nursery" localSheetId="34">#REF!</definedName>
    <definedName name="TS_Nursery" localSheetId="39">#REF!</definedName>
    <definedName name="TS_Nursery" localSheetId="30">#REF!</definedName>
    <definedName name="TS_Nursery">#REF!</definedName>
    <definedName name="TS_Primary" localSheetId="33">#REF!</definedName>
    <definedName name="TS_Primary" localSheetId="35">#REF!</definedName>
    <definedName name="TS_Primary" localSheetId="34">#REF!</definedName>
    <definedName name="TS_Primary" localSheetId="39">#REF!</definedName>
    <definedName name="TS_Primary" localSheetId="30">#REF!</definedName>
    <definedName name="TS_Primary">#REF!</definedName>
    <definedName name="TS_PriMiddle" localSheetId="33">#REF!</definedName>
    <definedName name="TS_PriMiddle" localSheetId="35">#REF!</definedName>
    <definedName name="TS_PriMiddle" localSheetId="34">#REF!</definedName>
    <definedName name="TS_PriMiddle" localSheetId="39">#REF!</definedName>
    <definedName name="TS_PriMiddle" localSheetId="30">#REF!</definedName>
    <definedName name="TS_PriMiddle">#REF!</definedName>
    <definedName name="TS_SecMiddle" localSheetId="33">#REF!</definedName>
    <definedName name="TS_SecMiddle" localSheetId="35">#REF!</definedName>
    <definedName name="TS_SecMiddle" localSheetId="34">#REF!</definedName>
    <definedName name="TS_SecMiddle" localSheetId="39">#REF!</definedName>
    <definedName name="TS_SecMiddle" localSheetId="30">#REF!</definedName>
    <definedName name="TS_SecMiddle">#REF!</definedName>
    <definedName name="TS_Secondary" localSheetId="33">#REF!</definedName>
    <definedName name="TS_Secondary" localSheetId="35">#REF!</definedName>
    <definedName name="TS_Secondary" localSheetId="34">#REF!</definedName>
    <definedName name="TS_Secondary" localSheetId="39">#REF!</definedName>
    <definedName name="TS_Secondary" localSheetId="30">#REF!</definedName>
    <definedName name="TS_Secondary">#REF!</definedName>
    <definedName name="TS_Special" localSheetId="33">#REF!</definedName>
    <definedName name="TS_Special" localSheetId="35">#REF!</definedName>
    <definedName name="TS_Special" localSheetId="34">#REF!</definedName>
    <definedName name="TS_Special" localSheetId="39">#REF!</definedName>
    <definedName name="TS_Special" localSheetId="30">#REF!</definedName>
    <definedName name="TS_Special">#REF!</definedName>
    <definedName name="TVEI" localSheetId="33">'[12]Inputs for SWGE Forecasting'!#REF!</definedName>
    <definedName name="TVEI" localSheetId="35">'[12]Inputs for SWGE Forecasting'!#REF!</definedName>
    <definedName name="TVEI" localSheetId="34">'[12]Inputs for SWGE Forecasting'!#REF!</definedName>
    <definedName name="TVEI" localSheetId="39">'[12]Inputs for SWGE Forecasting'!#REF!</definedName>
    <definedName name="TVEI" localSheetId="30">'[12]Inputs for SWGE Forecasting'!#REF!</definedName>
    <definedName name="TVEI">'[12]Inputs for SWGE Forecasting'!#REF!</definedName>
    <definedName name="TVEI.income" localSheetId="33">'[12]Secondary Forecasting'!#REF!</definedName>
    <definedName name="TVEI.income" localSheetId="35">'[12]Secondary Forecasting'!#REF!</definedName>
    <definedName name="TVEI.income" localSheetId="34">'[12]Secondary Forecasting'!#REF!</definedName>
    <definedName name="TVEI.income" localSheetId="39">'[12]Secondary Forecasting'!#REF!</definedName>
    <definedName name="TVEI.income" localSheetId="30">'[12]Secondary Forecasting'!#REF!</definedName>
    <definedName name="TVEI.income">'[12]Secondary Forecasting'!#REF!</definedName>
    <definedName name="unitvalues" localSheetId="33">#REF!</definedName>
    <definedName name="unitvalues" localSheetId="35">#REF!</definedName>
    <definedName name="unitvalues" localSheetId="34">#REF!</definedName>
    <definedName name="unitvalues" localSheetId="39">#REF!</definedName>
    <definedName name="unitvalues" localSheetId="30">#REF!</definedName>
    <definedName name="unitvalues">#REF!</definedName>
    <definedName name="Upper" localSheetId="33">#REF!</definedName>
    <definedName name="Upper" localSheetId="35">#REF!</definedName>
    <definedName name="Upper" localSheetId="34">#REF!</definedName>
    <definedName name="Upper" localSheetId="39">#REF!</definedName>
    <definedName name="Upper" localSheetId="30">#REF!</definedName>
    <definedName name="Upper">#REF!</definedName>
    <definedName name="URN" localSheetId="33">#REF!</definedName>
    <definedName name="URN" localSheetId="35">#REF!</definedName>
    <definedName name="URN" localSheetId="34">#REF!</definedName>
    <definedName name="URN" localSheetId="39">#REF!</definedName>
    <definedName name="URN" localSheetId="30">#REF!</definedName>
    <definedName name="URN">#REF!</definedName>
    <definedName name="VA_Weight">[27]Control!$I$26</definedName>
    <definedName name="VENDORNO" localSheetId="33">#REF!</definedName>
    <definedName name="VENDORNO" localSheetId="35">#REF!</definedName>
    <definedName name="VENDORNO" localSheetId="34">#REF!</definedName>
    <definedName name="VENDORNO" localSheetId="39">#REF!</definedName>
    <definedName name="VENDORNO" localSheetId="30">#REF!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 localSheetId="35">#REF!</definedName>
    <definedName name="X_Label" localSheetId="34">#REF!</definedName>
    <definedName name="X_Label" localSheetId="39">#REF!</definedName>
    <definedName name="X_Label" localSheetId="30">#REF!</definedName>
    <definedName name="X_Label">#REF!</definedName>
    <definedName name="XAxis" localSheetId="33">#REF!</definedName>
    <definedName name="XAxis" localSheetId="35">#REF!</definedName>
    <definedName name="XAxis" localSheetId="34">#REF!</definedName>
    <definedName name="XAxis" localSheetId="39">#REF!</definedName>
    <definedName name="XAxis" localSheetId="30">#REF!</definedName>
    <definedName name="XAxis">#REF!</definedName>
    <definedName name="Y_Label" localSheetId="33">#REF!</definedName>
    <definedName name="Y_Label" localSheetId="35">#REF!</definedName>
    <definedName name="Y_Label" localSheetId="34">#REF!</definedName>
    <definedName name="Y_Label" localSheetId="39">#REF!</definedName>
    <definedName name="Y_Label" localSheetId="30">#REF!</definedName>
    <definedName name="Y_Label">#REF!</definedName>
    <definedName name="YAxis" localSheetId="33">#REF!</definedName>
    <definedName name="YAxis" localSheetId="35">#REF!</definedName>
    <definedName name="YAxis" localSheetId="34">#REF!</definedName>
    <definedName name="YAxis" localSheetId="39">#REF!</definedName>
    <definedName name="YAxis" localSheetId="30">#REF!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 localSheetId="35">[27]Control!#REF!</definedName>
    <definedName name="YearBudget_1" localSheetId="34">[27]Control!#REF!</definedName>
    <definedName name="YearBudget_1" localSheetId="39">[27]Control!#REF!</definedName>
    <definedName name="YearBudget_1" localSheetId="30">[27]Control!#REF!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 localSheetId="35">#REF!</definedName>
    <definedName name="YOUTH" localSheetId="34">#REF!</definedName>
    <definedName name="YOUTH" localSheetId="39">#REF!</definedName>
    <definedName name="YOUTH" localSheetId="30">#REF!</definedName>
    <definedName name="YOUTH">#REF!</definedName>
    <definedName name="youth.manual.costs" localSheetId="33">#REF!</definedName>
    <definedName name="youth.manual.costs" localSheetId="35">#REF!</definedName>
    <definedName name="youth.manual.costs" localSheetId="34">#REF!</definedName>
    <definedName name="youth.manual.costs" localSheetId="39">#REF!</definedName>
    <definedName name="youth.manual.costs" localSheetId="30">#REF!</definedName>
    <definedName name="youth.manual.costs">#REF!</definedName>
    <definedName name="youth.net.expend" localSheetId="33">#REF!</definedName>
    <definedName name="youth.net.expend" localSheetId="35">#REF!</definedName>
    <definedName name="youth.net.expend" localSheetId="34">#REF!</definedName>
    <definedName name="youth.net.expend" localSheetId="39">#REF!</definedName>
    <definedName name="youth.net.expend" localSheetId="30">#REF!</definedName>
    <definedName name="youth.net.expend">#REF!</definedName>
    <definedName name="youth.nonpay.costs" localSheetId="33">#REF!</definedName>
    <definedName name="youth.nonpay.costs" localSheetId="35">#REF!</definedName>
    <definedName name="youth.nonpay.costs" localSheetId="34">#REF!</definedName>
    <definedName name="youth.nonpay.costs" localSheetId="39">#REF!</definedName>
    <definedName name="youth.nonpay.costs" localSheetId="30">#REF!</definedName>
    <definedName name="youth.nonpay.costs">#REF!</definedName>
    <definedName name="youth.otherapril.costs" localSheetId="33">#REF!</definedName>
    <definedName name="youth.otherapril.costs" localSheetId="35">#REF!</definedName>
    <definedName name="youth.otherapril.costs" localSheetId="34">#REF!</definedName>
    <definedName name="youth.otherapril.costs" localSheetId="39">#REF!</definedName>
    <definedName name="youth.otherapril.costs" localSheetId="30">#REF!</definedName>
    <definedName name="youth.otherapril.costs">#REF!</definedName>
    <definedName name="youth.PRC" localSheetId="33">'[12]Other Forecasting'!#REF!</definedName>
    <definedName name="youth.PRC" localSheetId="35">'[12]Other Forecasting'!#REF!</definedName>
    <definedName name="youth.PRC" localSheetId="34">'[12]Other Forecasting'!#REF!</definedName>
    <definedName name="youth.PRC" localSheetId="39">'[12]Other Forecasting'!#REF!</definedName>
    <definedName name="youth.PRC" localSheetId="30">'[12]Other Forecasting'!#REF!</definedName>
    <definedName name="youth.PRC">'[12]Other Forecasting'!#REF!</definedName>
    <definedName name="youth.support.costs" localSheetId="33">#REF!</definedName>
    <definedName name="youth.support.costs" localSheetId="35">#REF!</definedName>
    <definedName name="youth.support.costs" localSheetId="34">#REF!</definedName>
    <definedName name="youth.support.costs" localSheetId="39">#REF!</definedName>
    <definedName name="youth.support.costs" localSheetId="30">#REF!</definedName>
    <definedName name="youth.support.costs">#REF!</definedName>
    <definedName name="youth.teachers.pay" localSheetId="33">#REF!</definedName>
    <definedName name="youth.teachers.pay" localSheetId="35">#REF!</definedName>
    <definedName name="youth.teachers.pay" localSheetId="34">#REF!</definedName>
    <definedName name="youth.teachers.pay" localSheetId="39">#REF!</definedName>
    <definedName name="youth.teachers.pay" localSheetId="30">#REF!</definedName>
    <definedName name="youth.teachers.pay">#REF!</definedName>
    <definedName name="youthtotalprc" localSheetId="33">#REF!</definedName>
    <definedName name="youthtotalprc" localSheetId="35">#REF!</definedName>
    <definedName name="youthtotalprc" localSheetId="34">#REF!</definedName>
    <definedName name="youthtotalprc" localSheetId="39">#REF!</definedName>
    <definedName name="youthtotalprc" localSheetId="30">#REF!</definedName>
    <definedName name="youthtotalprc">#REF!</definedName>
    <definedName name="z" localSheetId="33">#REF!</definedName>
    <definedName name="z" localSheetId="35">#REF!</definedName>
    <definedName name="z" localSheetId="34">#REF!</definedName>
    <definedName name="z" localSheetId="39">#REF!</definedName>
    <definedName name="z" localSheetId="30">#REF!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62" l="1"/>
  <c r="B11" i="22" l="1"/>
  <c r="B7"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B10" i="2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O9" i="62"/>
  <c r="E9" i="62"/>
  <c r="T77" i="9" l="1"/>
  <c r="E12" i="62" s="1"/>
  <c r="N77" i="9"/>
  <c r="J77" i="9"/>
  <c r="I77" i="9"/>
  <c r="A77" i="9"/>
  <c r="E77" i="9"/>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O110" i="67"/>
  <c r="O111" i="67"/>
  <c r="O112" i="67"/>
  <c r="O113" i="67"/>
  <c r="O114" i="67"/>
  <c r="O115" i="67"/>
  <c r="O116" i="67"/>
  <c r="O117" i="67"/>
  <c r="O118" i="67"/>
  <c r="O119" i="67"/>
  <c r="O120" i="67"/>
  <c r="O121" i="67"/>
  <c r="O122" i="67"/>
  <c r="O123" i="67"/>
  <c r="O124" i="67"/>
  <c r="O125" i="67"/>
  <c r="O126" i="67"/>
  <c r="O127" i="67"/>
  <c r="O128" i="67"/>
  <c r="O129" i="67"/>
  <c r="O130" i="67"/>
  <c r="O131" i="67"/>
  <c r="O132" i="67"/>
  <c r="O133" i="67"/>
  <c r="O134" i="67"/>
  <c r="O135" i="67"/>
  <c r="O136" i="67"/>
  <c r="O137" i="67"/>
  <c r="O138" i="67"/>
  <c r="O139" i="67"/>
  <c r="O140" i="67"/>
  <c r="O141" i="67"/>
  <c r="O142" i="67"/>
  <c r="O143" i="67"/>
  <c r="O144" i="67"/>
  <c r="O145" i="67"/>
  <c r="O146" i="67"/>
  <c r="O147" i="67"/>
  <c r="O148" i="67"/>
  <c r="O149" i="67"/>
  <c r="O150" i="67"/>
  <c r="O151" i="67"/>
  <c r="O152" i="67"/>
  <c r="O153" i="67"/>
  <c r="O154" i="67"/>
  <c r="O155" i="67"/>
  <c r="O156" i="67"/>
  <c r="O157" i="67"/>
  <c r="O158" i="67"/>
  <c r="O159" i="67"/>
  <c r="O160" i="67"/>
  <c r="O161" i="67"/>
  <c r="O162" i="67"/>
  <c r="O163" i="67"/>
  <c r="O164" i="67"/>
  <c r="O165" i="67"/>
  <c r="O166" i="67"/>
  <c r="O167" i="67"/>
  <c r="O168" i="67"/>
  <c r="O169" i="67"/>
  <c r="O170" i="67"/>
  <c r="O171" i="67"/>
  <c r="O172" i="67"/>
  <c r="O173" i="67"/>
  <c r="O174" i="67"/>
  <c r="O175" i="67"/>
  <c r="O176" i="67"/>
  <c r="O177" i="67"/>
  <c r="O178" i="67"/>
  <c r="O179" i="67"/>
  <c r="O180" i="67"/>
  <c r="O181" i="67"/>
  <c r="O182" i="67"/>
  <c r="O183" i="67"/>
  <c r="O184" i="67"/>
  <c r="O185" i="67"/>
  <c r="O186" i="67"/>
  <c r="O187" i="67"/>
  <c r="O188" i="67"/>
  <c r="O189" i="67"/>
  <c r="O190" i="67"/>
  <c r="O191" i="67"/>
  <c r="O192" i="67"/>
  <c r="O193" i="67"/>
  <c r="O194" i="67"/>
  <c r="O195" i="67"/>
  <c r="O196" i="67"/>
  <c r="O197" i="67"/>
  <c r="O198" i="67"/>
  <c r="O199" i="67"/>
  <c r="O200" i="67"/>
  <c r="O201" i="67"/>
  <c r="O202" i="67"/>
  <c r="O203" i="67"/>
  <c r="O204" i="67"/>
  <c r="O205" i="67"/>
  <c r="O206" i="67"/>
  <c r="O207" i="67"/>
  <c r="O208" i="67"/>
  <c r="O209" i="67"/>
  <c r="O210" i="67"/>
  <c r="O211" i="67"/>
  <c r="O212" i="67"/>
  <c r="O213" i="67"/>
  <c r="O214" i="67"/>
  <c r="O215" i="67"/>
  <c r="O216" i="67"/>
  <c r="O217" i="67"/>
  <c r="O218" i="67"/>
  <c r="O219" i="67"/>
  <c r="O220" i="67"/>
  <c r="O221" i="67"/>
  <c r="O222" i="67"/>
  <c r="O223" i="67"/>
  <c r="O224" i="67"/>
  <c r="O225" i="67"/>
  <c r="O226" i="67"/>
  <c r="O227" i="67"/>
  <c r="O228" i="67"/>
  <c r="O229" i="67"/>
  <c r="O230" i="67"/>
  <c r="O231" i="67"/>
  <c r="O232" i="67"/>
  <c r="O233" i="67"/>
  <c r="O234" i="67"/>
  <c r="O235" i="67"/>
  <c r="O236" i="67"/>
  <c r="O237" i="67"/>
  <c r="O238" i="67"/>
  <c r="O20" i="67"/>
  <c r="H21" i="67"/>
  <c r="H22" i="67"/>
  <c r="H23" i="67"/>
  <c r="H24" i="67"/>
  <c r="B11" i="67" s="1"/>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H17"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4" i="67"/>
  <c r="D125" i="67"/>
  <c r="D126" i="67"/>
  <c r="D127" i="67"/>
  <c r="D128" i="67"/>
  <c r="D129" i="67"/>
  <c r="D130" i="67"/>
  <c r="D131" i="67"/>
  <c r="D132" i="67"/>
  <c r="D133" i="67"/>
  <c r="D134" i="67"/>
  <c r="D135" i="67"/>
  <c r="D136" i="67"/>
  <c r="D137" i="67"/>
  <c r="D138" i="67"/>
  <c r="D139" i="67"/>
  <c r="D140" i="67"/>
  <c r="D141" i="67"/>
  <c r="D142" i="67"/>
  <c r="D143" i="67"/>
  <c r="D144" i="67"/>
  <c r="D145" i="67"/>
  <c r="D146" i="67"/>
  <c r="D14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D20" i="67"/>
  <c r="B10" i="67"/>
  <c r="B7"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B10" i="57"/>
  <c r="B7" i="57"/>
  <c r="C10" i="67" l="1"/>
  <c r="M134" i="18"/>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B10" i="19"/>
  <c r="B7"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J134" i="19" s="1"/>
  <c r="E138" i="19"/>
  <c r="J138" i="19" s="1"/>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A197" i="65"/>
  <c r="B197" i="65"/>
  <c r="C197" i="65"/>
  <c r="E197" i="65"/>
  <c r="F197" i="65"/>
  <c r="G197" i="65"/>
  <c r="H197" i="65"/>
  <c r="A198" i="65"/>
  <c r="B198" i="65"/>
  <c r="C198" i="65"/>
  <c r="E198" i="65"/>
  <c r="F198" i="65"/>
  <c r="G198" i="65"/>
  <c r="H198" i="65"/>
  <c r="A199" i="65"/>
  <c r="B199" i="65"/>
  <c r="C199" i="65"/>
  <c r="E199" i="65"/>
  <c r="F199" i="65"/>
  <c r="G199" i="65"/>
  <c r="H199" i="65"/>
  <c r="A200" i="65"/>
  <c r="B200" i="65"/>
  <c r="C200" i="65"/>
  <c r="E200" i="65"/>
  <c r="F200" i="65"/>
  <c r="G200" i="65"/>
  <c r="H200" i="65"/>
  <c r="A201" i="65"/>
  <c r="B201" i="65"/>
  <c r="C201" i="65"/>
  <c r="E201" i="65"/>
  <c r="F201" i="65"/>
  <c r="G201" i="65"/>
  <c r="H201" i="65"/>
  <c r="A202" i="65"/>
  <c r="B202" i="65"/>
  <c r="C202" i="65"/>
  <c r="E202" i="65"/>
  <c r="F202" i="65"/>
  <c r="G202" i="65"/>
  <c r="H202" i="65"/>
  <c r="A203" i="65"/>
  <c r="B203" i="65"/>
  <c r="C203" i="65"/>
  <c r="E203" i="65"/>
  <c r="F203" i="65"/>
  <c r="G203" i="65"/>
  <c r="H203" i="65"/>
  <c r="A204" i="65"/>
  <c r="B204" i="65"/>
  <c r="C204" i="65"/>
  <c r="E204" i="65"/>
  <c r="F204" i="65"/>
  <c r="G204" i="65"/>
  <c r="H204" i="65"/>
  <c r="A205" i="65"/>
  <c r="B205" i="65"/>
  <c r="C205" i="65"/>
  <c r="E205" i="65"/>
  <c r="F205" i="65"/>
  <c r="G205" i="65"/>
  <c r="H205" i="65"/>
  <c r="A206" i="65"/>
  <c r="B206" i="65"/>
  <c r="C206" i="65"/>
  <c r="E206" i="65"/>
  <c r="F206" i="65"/>
  <c r="G206" i="65"/>
  <c r="H206" i="65"/>
  <c r="A207" i="65"/>
  <c r="B207" i="65"/>
  <c r="C207" i="65"/>
  <c r="E207" i="65"/>
  <c r="F207" i="65"/>
  <c r="G207" i="65"/>
  <c r="H207" i="65"/>
  <c r="A208" i="65"/>
  <c r="B208" i="65"/>
  <c r="C208" i="65"/>
  <c r="E208" i="65"/>
  <c r="F208" i="65"/>
  <c r="G208" i="65"/>
  <c r="H208" i="65"/>
  <c r="A209" i="65"/>
  <c r="B209" i="65"/>
  <c r="C209" i="65"/>
  <c r="E209" i="65"/>
  <c r="F209" i="65"/>
  <c r="G209" i="65"/>
  <c r="H209" i="65"/>
  <c r="A210" i="65"/>
  <c r="B210" i="65"/>
  <c r="C210" i="65"/>
  <c r="E210" i="65"/>
  <c r="F210" i="65"/>
  <c r="G210" i="65"/>
  <c r="H210" i="65"/>
  <c r="A211" i="65"/>
  <c r="B211" i="65"/>
  <c r="C211" i="65"/>
  <c r="E211" i="65"/>
  <c r="F211" i="65"/>
  <c r="G211" i="65"/>
  <c r="H211" i="65"/>
  <c r="A212" i="65"/>
  <c r="B212" i="65"/>
  <c r="C212" i="65"/>
  <c r="E212" i="65"/>
  <c r="F212" i="65"/>
  <c r="G212" i="65"/>
  <c r="H212" i="65"/>
  <c r="T135" i="18"/>
  <c r="T136" i="18"/>
  <c r="T137" i="18"/>
  <c r="AJ137" i="18" s="1"/>
  <c r="T138" i="18"/>
  <c r="AH138" i="18" s="1"/>
  <c r="T139" i="18"/>
  <c r="T140" i="18"/>
  <c r="T141" i="18"/>
  <c r="AJ141" i="18" s="1"/>
  <c r="T134" i="18"/>
  <c r="AG142" i="18"/>
  <c r="AH142" i="18"/>
  <c r="AI142" i="18"/>
  <c r="AJ142" i="18"/>
  <c r="AG143" i="18"/>
  <c r="AH143" i="18"/>
  <c r="AI143" i="18"/>
  <c r="AJ143" i="18"/>
  <c r="AG144" i="18"/>
  <c r="AH144" i="18"/>
  <c r="AI144" i="18"/>
  <c r="AJ144" i="18"/>
  <c r="AG145" i="18"/>
  <c r="AH145" i="18"/>
  <c r="AI145" i="18"/>
  <c r="AJ145" i="18"/>
  <c r="AG146" i="18"/>
  <c r="AH146" i="18"/>
  <c r="AI146" i="18"/>
  <c r="AJ146" i="18"/>
  <c r="AG147" i="18"/>
  <c r="AH147" i="18"/>
  <c r="AI147" i="18"/>
  <c r="AJ147" i="18"/>
  <c r="AG148" i="18"/>
  <c r="AH148" i="18"/>
  <c r="AI148" i="18"/>
  <c r="AJ148" i="18"/>
  <c r="AG149" i="18"/>
  <c r="AH149" i="18"/>
  <c r="AI149" i="18"/>
  <c r="AJ149" i="18"/>
  <c r="AC142" i="18"/>
  <c r="AD142" i="18"/>
  <c r="AC143" i="18"/>
  <c r="AD143" i="18"/>
  <c r="AC144" i="18"/>
  <c r="AD144" i="18"/>
  <c r="AC145" i="18"/>
  <c r="AD145" i="18"/>
  <c r="AC146" i="18"/>
  <c r="AD146" i="18"/>
  <c r="AC147" i="18"/>
  <c r="AD147" i="18"/>
  <c r="AC148" i="18"/>
  <c r="AD148" i="18"/>
  <c r="AC149" i="18"/>
  <c r="AD149" i="18"/>
  <c r="V143" i="18"/>
  <c r="V144" i="18"/>
  <c r="V145" i="18"/>
  <c r="V146" i="18"/>
  <c r="V147" i="18"/>
  <c r="V148" i="18"/>
  <c r="V149" i="18"/>
  <c r="V142" i="18"/>
  <c r="AC141" i="18"/>
  <c r="AD141" i="18" s="1"/>
  <c r="AI141" i="18"/>
  <c r="AJ140" i="18"/>
  <c r="AC140" i="18"/>
  <c r="AD140" i="18" s="1"/>
  <c r="AC139" i="18"/>
  <c r="AD139" i="18" s="1"/>
  <c r="AG139" i="18"/>
  <c r="AH139" i="18"/>
  <c r="AI139" i="18"/>
  <c r="AC138" i="18"/>
  <c r="AD138" i="18" s="1"/>
  <c r="AG138" i="18"/>
  <c r="AJ138" i="18"/>
  <c r="AI137" i="18"/>
  <c r="AJ136" i="18"/>
  <c r="AC136" i="18"/>
  <c r="AD136" i="18" s="1"/>
  <c r="AH136" i="18"/>
  <c r="AI136" i="18"/>
  <c r="AJ135" i="18"/>
  <c r="AC135" i="18"/>
  <c r="AD135" i="18" s="1"/>
  <c r="AI135" i="18"/>
  <c r="I142" i="18"/>
  <c r="I143" i="18"/>
  <c r="I144" i="18"/>
  <c r="I145" i="18"/>
  <c r="I146" i="18"/>
  <c r="I147" i="18"/>
  <c r="I148" i="18"/>
  <c r="I149" i="18"/>
  <c r="J142" i="18"/>
  <c r="J143" i="18"/>
  <c r="J144" i="18"/>
  <c r="J145" i="18"/>
  <c r="J146" i="18"/>
  <c r="J147" i="18"/>
  <c r="J148" i="18"/>
  <c r="J149" i="18"/>
  <c r="M142" i="18"/>
  <c r="D205" i="65" s="1"/>
  <c r="M143" i="18"/>
  <c r="E143" i="19" s="1"/>
  <c r="J143" i="19" s="1"/>
  <c r="M144" i="18"/>
  <c r="E144" i="19" s="1"/>
  <c r="J144" i="19" s="1"/>
  <c r="M145" i="18"/>
  <c r="D208" i="65" s="1"/>
  <c r="M146" i="18"/>
  <c r="D209" i="65" s="1"/>
  <c r="M147" i="18"/>
  <c r="E147" i="19" s="1"/>
  <c r="J147" i="19" s="1"/>
  <c r="M148" i="18"/>
  <c r="E148" i="19" s="1"/>
  <c r="J148" i="19" s="1"/>
  <c r="M149" i="18"/>
  <c r="D212" i="65" s="1"/>
  <c r="P149" i="18"/>
  <c r="N149" i="18"/>
  <c r="P148" i="18"/>
  <c r="N148" i="18"/>
  <c r="P147" i="18"/>
  <c r="N147" i="18"/>
  <c r="P146" i="18"/>
  <c r="N146" i="18"/>
  <c r="P145" i="18"/>
  <c r="N145" i="18"/>
  <c r="P144" i="18"/>
  <c r="N144" i="18"/>
  <c r="P143" i="18"/>
  <c r="N143" i="18"/>
  <c r="P142" i="18"/>
  <c r="N142" i="18"/>
  <c r="E149" i="18"/>
  <c r="E148" i="18"/>
  <c r="E147" i="18"/>
  <c r="E146" i="18"/>
  <c r="E145" i="18"/>
  <c r="E144" i="18"/>
  <c r="E143" i="18"/>
  <c r="E142" i="18"/>
  <c r="A149" i="18"/>
  <c r="A148" i="18"/>
  <c r="A147" i="18"/>
  <c r="A146" i="18"/>
  <c r="A145" i="18"/>
  <c r="A144" i="18"/>
  <c r="A143" i="18"/>
  <c r="A142" i="18"/>
  <c r="AC134" i="18"/>
  <c r="AD134" i="18" s="1"/>
  <c r="AG134" i="18"/>
  <c r="AH134" i="18"/>
  <c r="AI134" i="18"/>
  <c r="AJ134" i="18"/>
  <c r="N134" i="18"/>
  <c r="N135" i="18"/>
  <c r="N136" i="18"/>
  <c r="N137" i="18"/>
  <c r="N138" i="18"/>
  <c r="N139" i="18"/>
  <c r="N140" i="18"/>
  <c r="N141" i="18"/>
  <c r="D197" i="65"/>
  <c r="M135" i="18"/>
  <c r="E135" i="19" s="1"/>
  <c r="J135" i="19" s="1"/>
  <c r="M136" i="18"/>
  <c r="E136" i="19" s="1"/>
  <c r="J136" i="19" s="1"/>
  <c r="M137" i="18"/>
  <c r="D200" i="65" s="1"/>
  <c r="M138" i="18"/>
  <c r="D201" i="65" s="1"/>
  <c r="M139" i="18"/>
  <c r="E139" i="19" s="1"/>
  <c r="J139" i="19" s="1"/>
  <c r="M140" i="18"/>
  <c r="E140" i="19" s="1"/>
  <c r="J140" i="19" s="1"/>
  <c r="M141" i="18"/>
  <c r="D204" i="65" s="1"/>
  <c r="J134" i="18"/>
  <c r="J135" i="18"/>
  <c r="J136" i="18"/>
  <c r="J137" i="18"/>
  <c r="J138" i="18"/>
  <c r="J139" i="18"/>
  <c r="J140" i="18"/>
  <c r="J141" i="18"/>
  <c r="E134" i="18"/>
  <c r="P134" i="18" s="1"/>
  <c r="I134" i="18" s="1"/>
  <c r="E135" i="18"/>
  <c r="P135" i="18" s="1"/>
  <c r="I135" i="18" s="1"/>
  <c r="E136" i="18"/>
  <c r="P136" i="18" s="1"/>
  <c r="I136" i="18" s="1"/>
  <c r="E137" i="18"/>
  <c r="P137" i="18" s="1"/>
  <c r="I137" i="18" s="1"/>
  <c r="E138" i="18"/>
  <c r="P138" i="18" s="1"/>
  <c r="I138" i="18" s="1"/>
  <c r="E139" i="18"/>
  <c r="P139" i="18" s="1"/>
  <c r="I139" i="18" s="1"/>
  <c r="E140" i="18"/>
  <c r="P140" i="18" s="1"/>
  <c r="I140" i="18" s="1"/>
  <c r="E141" i="18"/>
  <c r="P141" i="18" s="1"/>
  <c r="I141" i="18" s="1"/>
  <c r="A134" i="18"/>
  <c r="A135" i="18"/>
  <c r="A136" i="18"/>
  <c r="A137" i="18"/>
  <c r="A138" i="18"/>
  <c r="A139" i="18"/>
  <c r="A140" i="18"/>
  <c r="A141" i="18"/>
  <c r="E149" i="19" l="1"/>
  <c r="J149" i="19" s="1"/>
  <c r="E145" i="19"/>
  <c r="J145" i="19" s="1"/>
  <c r="E141" i="19"/>
  <c r="J141" i="19" s="1"/>
  <c r="E137" i="19"/>
  <c r="J137" i="19" s="1"/>
  <c r="E146" i="19"/>
  <c r="J146" i="19" s="1"/>
  <c r="E142" i="19"/>
  <c r="J142" i="19" s="1"/>
  <c r="D211" i="65"/>
  <c r="D210" i="65"/>
  <c r="D207" i="65"/>
  <c r="D206" i="65"/>
  <c r="D203" i="65"/>
  <c r="D202" i="65"/>
  <c r="D199" i="65"/>
  <c r="D198" i="65"/>
  <c r="AI138" i="18"/>
  <c r="AC137" i="18"/>
  <c r="AD137" i="18" s="1"/>
  <c r="AG141" i="18"/>
  <c r="AH141" i="18"/>
  <c r="AI140" i="18"/>
  <c r="AG140" i="18"/>
  <c r="AH140" i="18"/>
  <c r="AJ139" i="18"/>
  <c r="AG137" i="18"/>
  <c r="AH137" i="18"/>
  <c r="AG136" i="18"/>
  <c r="AG135" i="18"/>
  <c r="AH135" i="18"/>
  <c r="N76" i="9" l="1"/>
  <c r="J76" i="9"/>
  <c r="I76" i="9"/>
  <c r="A76" i="9"/>
  <c r="E76" i="9"/>
  <c r="H1304" i="65" l="1"/>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340" i="65"/>
  <c r="H1341" i="65"/>
  <c r="H1342" i="65"/>
  <c r="H1343" i="65"/>
  <c r="H1344" i="65"/>
  <c r="H1345" i="65"/>
  <c r="H1346" i="65"/>
  <c r="H1347" i="65"/>
  <c r="H1348" i="65"/>
  <c r="H1349" i="65"/>
  <c r="H1350" i="65"/>
  <c r="H1351" i="65"/>
  <c r="H1352" i="65"/>
  <c r="H1353" i="65"/>
  <c r="H1354" i="65"/>
  <c r="H1355" i="65"/>
  <c r="H1356" i="65"/>
  <c r="H1357" i="65"/>
  <c r="H1358" i="65"/>
  <c r="H1359" i="65"/>
  <c r="H1360" i="65"/>
  <c r="H1361" i="65"/>
  <c r="H1362" i="65"/>
  <c r="H1363" i="65"/>
  <c r="H1364" i="65"/>
  <c r="H1365" i="65"/>
  <c r="H1366" i="65"/>
  <c r="H1367" i="65"/>
  <c r="H1368" i="65"/>
  <c r="H1369" i="65"/>
  <c r="H1370" i="65"/>
  <c r="H1371" i="65"/>
  <c r="H1372" i="65"/>
  <c r="H1373" i="65"/>
  <c r="H1374" i="65"/>
  <c r="H1375" i="65"/>
  <c r="H1376" i="65"/>
  <c r="H1377" i="65"/>
  <c r="H1378" i="65"/>
  <c r="H137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429" i="65"/>
  <c r="H1430" i="65"/>
  <c r="H1431" i="65"/>
  <c r="H1432" i="65"/>
  <c r="H1433" i="65"/>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463" i="65"/>
  <c r="H1464" i="65"/>
  <c r="H1300" i="65"/>
  <c r="H1301" i="65"/>
  <c r="H1302" i="65"/>
  <c r="H1303" i="65"/>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10" i="11"/>
  <c r="B7" i="11"/>
  <c r="J71" i="9"/>
  <c r="J72" i="9"/>
  <c r="J73" i="9"/>
  <c r="J74" i="9"/>
  <c r="J75" i="9"/>
  <c r="N71" i="9"/>
  <c r="N72" i="9"/>
  <c r="N73" i="9"/>
  <c r="N74" i="9"/>
  <c r="N75" i="9"/>
  <c r="I71" i="9"/>
  <c r="I72" i="9"/>
  <c r="I73" i="9"/>
  <c r="I74" i="9"/>
  <c r="I75" i="9"/>
  <c r="E75" i="9"/>
  <c r="E74" i="9"/>
  <c r="E73" i="9"/>
  <c r="E72" i="9"/>
  <c r="E71" i="9"/>
  <c r="A75" i="9"/>
  <c r="A74" i="9"/>
  <c r="A73" i="9"/>
  <c r="A72" i="9"/>
  <c r="A71" i="9"/>
  <c r="E14" i="62" l="1"/>
  <c r="E13" i="62"/>
  <c r="E11" i="62"/>
  <c r="E10" i="62"/>
  <c r="E7" i="62"/>
  <c r="C6" i="62"/>
  <c r="D6" i="62"/>
  <c r="E6" i="62"/>
  <c r="D2" i="62"/>
  <c r="E2" i="62"/>
  <c r="E3" i="62"/>
  <c r="E5" i="62"/>
  <c r="C4" i="62"/>
  <c r="D4" i="62"/>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E359" i="65"/>
  <c r="F359" i="65"/>
  <c r="G359" i="65"/>
  <c r="D359" i="65"/>
  <c r="C359" i="65"/>
  <c r="B359" i="65"/>
  <c r="A359" i="65"/>
  <c r="E354" i="65"/>
  <c r="F354" i="65"/>
  <c r="G354" i="65"/>
  <c r="E355" i="65"/>
  <c r="F355" i="65"/>
  <c r="G355" i="65"/>
  <c r="E356" i="65"/>
  <c r="F356" i="65"/>
  <c r="G356" i="65"/>
  <c r="E357" i="65"/>
  <c r="F357" i="65"/>
  <c r="G357" i="65"/>
  <c r="E358" i="65"/>
  <c r="F358" i="65"/>
  <c r="G358" i="65"/>
  <c r="B354" i="65"/>
  <c r="C354" i="65"/>
  <c r="D354" i="65"/>
  <c r="B355" i="65"/>
  <c r="C355" i="65"/>
  <c r="D355" i="65"/>
  <c r="B356" i="65"/>
  <c r="C356" i="65"/>
  <c r="D356" i="65"/>
  <c r="B357" i="65"/>
  <c r="C357" i="65"/>
  <c r="D357" i="65"/>
  <c r="B358" i="65"/>
  <c r="C358" i="65"/>
  <c r="D358" i="65"/>
  <c r="A354" i="65"/>
  <c r="A355" i="65"/>
  <c r="A356" i="65"/>
  <c r="A357" i="65"/>
  <c r="A358" i="65"/>
  <c r="G309" i="65"/>
  <c r="G310" i="65"/>
  <c r="F309" i="65"/>
  <c r="F310" i="65"/>
  <c r="E309" i="65"/>
  <c r="E310" i="65"/>
  <c r="D309" i="65"/>
  <c r="D310" i="65"/>
  <c r="C309" i="65"/>
  <c r="C310" i="65"/>
  <c r="B309" i="65"/>
  <c r="B310" i="65"/>
  <c r="A309" i="65"/>
  <c r="A310" i="65"/>
  <c r="AC201" i="24"/>
  <c r="AD201" i="24" s="1"/>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AD162" i="21"/>
  <c r="AD163" i="21"/>
  <c r="AD164" i="21"/>
  <c r="AD165" i="21"/>
  <c r="AD166" i="21"/>
  <c r="J161" i="21"/>
  <c r="N161" i="21"/>
  <c r="O161" i="21" s="1"/>
  <c r="J162" i="21"/>
  <c r="N162" i="21"/>
  <c r="O162" i="21" s="1"/>
  <c r="J163" i="21"/>
  <c r="N163" i="21"/>
  <c r="O163" i="21"/>
  <c r="J164" i="21"/>
  <c r="N164" i="21"/>
  <c r="O164" i="21" s="1"/>
  <c r="J165" i="21"/>
  <c r="N165" i="21"/>
  <c r="O165" i="21" s="1"/>
  <c r="J166" i="21"/>
  <c r="N166" i="21"/>
  <c r="O166" i="21" s="1"/>
  <c r="T118" i="21"/>
  <c r="H118" i="23" s="1"/>
  <c r="T119" i="21"/>
  <c r="H119" i="23" s="1"/>
  <c r="T120" i="21"/>
  <c r="H120" i="23" s="1"/>
  <c r="T121" i="21"/>
  <c r="H121" i="23" s="1"/>
  <c r="T122" i="21"/>
  <c r="H122" i="23" s="1"/>
  <c r="T123" i="21"/>
  <c r="H123" i="23" s="1"/>
  <c r="T124" i="21"/>
  <c r="H124" i="23" s="1"/>
  <c r="T125" i="21"/>
  <c r="H125" i="23" s="1"/>
  <c r="T126" i="21"/>
  <c r="H126" i="23" s="1"/>
  <c r="T127" i="21"/>
  <c r="H127" i="23" s="1"/>
  <c r="T128" i="21"/>
  <c r="H128" i="23" s="1"/>
  <c r="T129" i="21"/>
  <c r="H129" i="23" s="1"/>
  <c r="T130" i="21"/>
  <c r="H130" i="23" s="1"/>
  <c r="T131" i="21"/>
  <c r="H131" i="23" s="1"/>
  <c r="T132" i="21"/>
  <c r="H132" i="23" s="1"/>
  <c r="T133" i="21"/>
  <c r="H133" i="23" s="1"/>
  <c r="T134" i="21"/>
  <c r="H134" i="23" s="1"/>
  <c r="T135" i="21"/>
  <c r="H135" i="23" s="1"/>
  <c r="T136" i="21"/>
  <c r="H136" i="23" s="1"/>
  <c r="T137" i="21"/>
  <c r="H137" i="23" s="1"/>
  <c r="T138" i="21"/>
  <c r="H138" i="23" s="1"/>
  <c r="T139" i="21"/>
  <c r="H139" i="23" s="1"/>
  <c r="T140" i="21"/>
  <c r="H140" i="23" s="1"/>
  <c r="T141" i="21"/>
  <c r="H141" i="23" s="1"/>
  <c r="T142" i="21"/>
  <c r="H142" i="23" s="1"/>
  <c r="T143" i="21"/>
  <c r="H143" i="23" s="1"/>
  <c r="T144" i="21"/>
  <c r="H144" i="23" s="1"/>
  <c r="T145" i="21"/>
  <c r="H145" i="23" s="1"/>
  <c r="T146" i="21"/>
  <c r="H146" i="23" s="1"/>
  <c r="T147" i="21"/>
  <c r="H147" i="23" s="1"/>
  <c r="T148" i="21"/>
  <c r="H148" i="23" s="1"/>
  <c r="T149" i="21"/>
  <c r="H149" i="23" s="1"/>
  <c r="T150" i="21"/>
  <c r="H150" i="23" s="1"/>
  <c r="T151" i="21"/>
  <c r="H151" i="23" s="1"/>
  <c r="T152" i="21"/>
  <c r="H152" i="23" s="1"/>
  <c r="T153" i="21"/>
  <c r="H153" i="23" s="1"/>
  <c r="T154" i="21"/>
  <c r="H154" i="23" s="1"/>
  <c r="T155" i="21"/>
  <c r="H155" i="23" s="1"/>
  <c r="T156" i="21"/>
  <c r="H156" i="23" s="1"/>
  <c r="T157" i="21"/>
  <c r="H157" i="23" s="1"/>
  <c r="T158" i="21"/>
  <c r="H158" i="23" s="1"/>
  <c r="T159" i="21"/>
  <c r="H159" i="23" s="1"/>
  <c r="T160" i="21"/>
  <c r="H160" i="23" s="1"/>
  <c r="T161" i="21"/>
  <c r="T162" i="21"/>
  <c r="T163" i="21"/>
  <c r="T164" i="21"/>
  <c r="AJ164" i="21" s="1"/>
  <c r="T165" i="21"/>
  <c r="T166" i="21"/>
  <c r="T167" i="21"/>
  <c r="H167" i="23" s="1"/>
  <c r="T168" i="21"/>
  <c r="H168" i="23" s="1"/>
  <c r="T169" i="21"/>
  <c r="H169" i="23" s="1"/>
  <c r="T170" i="21"/>
  <c r="H170" i="23" s="1"/>
  <c r="T171" i="21"/>
  <c r="H171" i="23" s="1"/>
  <c r="T21" i="21"/>
  <c r="H21" i="23" s="1"/>
  <c r="T22" i="21"/>
  <c r="H22" i="23" s="1"/>
  <c r="T23" i="21"/>
  <c r="H23" i="23" s="1"/>
  <c r="T24" i="21"/>
  <c r="H24" i="23" s="1"/>
  <c r="T25" i="21"/>
  <c r="H25" i="23" s="1"/>
  <c r="T26" i="21"/>
  <c r="H26" i="23" s="1"/>
  <c r="T27" i="21"/>
  <c r="H27" i="23" s="1"/>
  <c r="T28" i="21"/>
  <c r="H28" i="23" s="1"/>
  <c r="T29" i="21"/>
  <c r="H29" i="23" s="1"/>
  <c r="T30" i="21"/>
  <c r="H30" i="23" s="1"/>
  <c r="T31" i="21"/>
  <c r="H31" i="23" s="1"/>
  <c r="T32" i="21"/>
  <c r="H32" i="23" s="1"/>
  <c r="T33" i="21"/>
  <c r="H33" i="23" s="1"/>
  <c r="T34" i="21"/>
  <c r="H34" i="23" s="1"/>
  <c r="T35" i="21"/>
  <c r="H35" i="23" s="1"/>
  <c r="T36" i="21"/>
  <c r="H36" i="23" s="1"/>
  <c r="T37" i="21"/>
  <c r="H37" i="23" s="1"/>
  <c r="T38" i="21"/>
  <c r="H38" i="23" s="1"/>
  <c r="T39" i="21"/>
  <c r="H39" i="23" s="1"/>
  <c r="T40" i="21"/>
  <c r="H40" i="23" s="1"/>
  <c r="T41" i="21"/>
  <c r="H41" i="23" s="1"/>
  <c r="T42" i="21"/>
  <c r="H42" i="23" s="1"/>
  <c r="T43" i="21"/>
  <c r="H43" i="23" s="1"/>
  <c r="T44" i="21"/>
  <c r="H44" i="23" s="1"/>
  <c r="T45" i="21"/>
  <c r="H45" i="23" s="1"/>
  <c r="T46" i="21"/>
  <c r="H46" i="23" s="1"/>
  <c r="T47" i="21"/>
  <c r="H47" i="23" s="1"/>
  <c r="T48" i="21"/>
  <c r="H48" i="23" s="1"/>
  <c r="T49" i="21"/>
  <c r="H49" i="23" s="1"/>
  <c r="T50" i="21"/>
  <c r="H50" i="23" s="1"/>
  <c r="T51" i="21"/>
  <c r="H51" i="23" s="1"/>
  <c r="T52" i="21"/>
  <c r="H52" i="23" s="1"/>
  <c r="T53" i="21"/>
  <c r="H53" i="23" s="1"/>
  <c r="T54" i="21"/>
  <c r="H54" i="23" s="1"/>
  <c r="T55" i="21"/>
  <c r="H55" i="23" s="1"/>
  <c r="T56" i="21"/>
  <c r="H56" i="23" s="1"/>
  <c r="T57" i="21"/>
  <c r="H57" i="23" s="1"/>
  <c r="T58" i="21"/>
  <c r="H58" i="23" s="1"/>
  <c r="T59" i="21"/>
  <c r="H59" i="23" s="1"/>
  <c r="T60" i="21"/>
  <c r="H60" i="23" s="1"/>
  <c r="T61" i="21"/>
  <c r="H61" i="23" s="1"/>
  <c r="T62" i="21"/>
  <c r="H62" i="23" s="1"/>
  <c r="T63" i="21"/>
  <c r="H63" i="23" s="1"/>
  <c r="T64" i="21"/>
  <c r="H64" i="23" s="1"/>
  <c r="T65" i="21"/>
  <c r="H65" i="23" s="1"/>
  <c r="T66" i="21"/>
  <c r="H66" i="23" s="1"/>
  <c r="T67" i="21"/>
  <c r="H67" i="23" s="1"/>
  <c r="T68" i="21"/>
  <c r="H68" i="23" s="1"/>
  <c r="T69" i="21"/>
  <c r="H69" i="23" s="1"/>
  <c r="T70" i="21"/>
  <c r="H70" i="23" s="1"/>
  <c r="T71" i="21"/>
  <c r="H71" i="23" s="1"/>
  <c r="T72" i="21"/>
  <c r="H72" i="23" s="1"/>
  <c r="T73" i="21"/>
  <c r="H73" i="23" s="1"/>
  <c r="T74" i="21"/>
  <c r="H74" i="23" s="1"/>
  <c r="T75" i="21"/>
  <c r="H75" i="23" s="1"/>
  <c r="T76" i="21"/>
  <c r="H76" i="23" s="1"/>
  <c r="T77" i="21"/>
  <c r="H77" i="23" s="1"/>
  <c r="T78" i="21"/>
  <c r="H78" i="23" s="1"/>
  <c r="T79" i="21"/>
  <c r="H79" i="23" s="1"/>
  <c r="T80" i="21"/>
  <c r="H80" i="23" s="1"/>
  <c r="T81" i="21"/>
  <c r="H81" i="23" s="1"/>
  <c r="T82" i="21"/>
  <c r="H82" i="23" s="1"/>
  <c r="T83" i="21"/>
  <c r="H83" i="23" s="1"/>
  <c r="T84" i="21"/>
  <c r="H84" i="23" s="1"/>
  <c r="T85" i="21"/>
  <c r="H85" i="23" s="1"/>
  <c r="T86" i="21"/>
  <c r="H86" i="23" s="1"/>
  <c r="T87" i="21"/>
  <c r="H87" i="23" s="1"/>
  <c r="T88" i="21"/>
  <c r="H88" i="23" s="1"/>
  <c r="T89" i="21"/>
  <c r="H89" i="23" s="1"/>
  <c r="T90" i="21"/>
  <c r="H90" i="23" s="1"/>
  <c r="T91" i="21"/>
  <c r="H91" i="23" s="1"/>
  <c r="T92" i="21"/>
  <c r="H92" i="23" s="1"/>
  <c r="T93" i="21"/>
  <c r="H93" i="23" s="1"/>
  <c r="T94" i="21"/>
  <c r="H94" i="23" s="1"/>
  <c r="T95" i="21"/>
  <c r="H95" i="23" s="1"/>
  <c r="T96" i="21"/>
  <c r="H96" i="23" s="1"/>
  <c r="T97" i="21"/>
  <c r="H97" i="23" s="1"/>
  <c r="T98" i="21"/>
  <c r="H98" i="23" s="1"/>
  <c r="T99" i="21"/>
  <c r="H99" i="23" s="1"/>
  <c r="T100" i="21"/>
  <c r="H100" i="23" s="1"/>
  <c r="T101" i="21"/>
  <c r="H101" i="23" s="1"/>
  <c r="T102" i="21"/>
  <c r="H102" i="23" s="1"/>
  <c r="T103" i="21"/>
  <c r="H103" i="23" s="1"/>
  <c r="T104" i="21"/>
  <c r="H104" i="23" s="1"/>
  <c r="T105" i="21"/>
  <c r="H105" i="23" s="1"/>
  <c r="T106" i="21"/>
  <c r="H106" i="23" s="1"/>
  <c r="T107" i="21"/>
  <c r="H107" i="23" s="1"/>
  <c r="T20" i="21"/>
  <c r="T109" i="21"/>
  <c r="H109" i="23" s="1"/>
  <c r="T110" i="21"/>
  <c r="H110" i="23" s="1"/>
  <c r="T111" i="21"/>
  <c r="H111" i="23" s="1"/>
  <c r="T112" i="21"/>
  <c r="H112" i="23" s="1"/>
  <c r="T113" i="21"/>
  <c r="H113" i="23" s="1"/>
  <c r="T114" i="21"/>
  <c r="H114" i="23" s="1"/>
  <c r="T115" i="21"/>
  <c r="H115" i="23" s="1"/>
  <c r="T116" i="21"/>
  <c r="T117" i="21"/>
  <c r="T108" i="21"/>
  <c r="H108" i="23" s="1"/>
  <c r="O116" i="21"/>
  <c r="P117" i="21"/>
  <c r="J116" i="21"/>
  <c r="N116" i="21"/>
  <c r="J117" i="21"/>
  <c r="N117" i="21"/>
  <c r="O117" i="21" s="1"/>
  <c r="I117" i="21" s="1"/>
  <c r="A116" i="21"/>
  <c r="A117" i="21"/>
  <c r="E116" i="21"/>
  <c r="P116" i="21" s="1"/>
  <c r="I116" i="21" s="1"/>
  <c r="H309" i="65" l="1"/>
  <c r="H116" i="23"/>
  <c r="E8" i="62"/>
  <c r="B7" i="23"/>
  <c r="B11" i="23"/>
  <c r="H20" i="23"/>
  <c r="AH163" i="21"/>
  <c r="H356" i="65"/>
  <c r="H163" i="23"/>
  <c r="AH162" i="21"/>
  <c r="H355" i="65"/>
  <c r="H162" i="23"/>
  <c r="AH165" i="21"/>
  <c r="H165" i="23"/>
  <c r="H358" i="65"/>
  <c r="H161" i="23"/>
  <c r="H354" i="65"/>
  <c r="AJ163" i="21"/>
  <c r="AH166" i="21"/>
  <c r="H359" i="65"/>
  <c r="H166" i="23"/>
  <c r="H117" i="23"/>
  <c r="H310" i="65"/>
  <c r="AH164" i="21"/>
  <c r="H357" i="65"/>
  <c r="H164" i="23"/>
  <c r="AI163" i="21"/>
  <c r="AI164" i="21"/>
  <c r="AJ165" i="21"/>
  <c r="AJ166" i="21"/>
  <c r="AJ162" i="21"/>
  <c r="AI166" i="21"/>
  <c r="AI165" i="21"/>
  <c r="AI162" i="21"/>
  <c r="G18" i="62" l="1"/>
  <c r="H18" i="62" s="1"/>
  <c r="B10" i="10"/>
  <c r="B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H1299" i="65" l="1"/>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49" i="65"/>
  <c r="H1049" i="65"/>
  <c r="H1050" i="65"/>
  <c r="H1051" i="65"/>
  <c r="H1052" i="65"/>
  <c r="H1053" i="65"/>
  <c r="H1054" i="65"/>
  <c r="H1055" i="65"/>
  <c r="H1056" i="65"/>
  <c r="H1057" i="65"/>
  <c r="H1058" i="65"/>
  <c r="H1059" i="65"/>
  <c r="H1060" i="65"/>
  <c r="H1061" i="65"/>
  <c r="H1062" i="65"/>
  <c r="H1063" i="65"/>
  <c r="H1064" i="65"/>
  <c r="H1065" i="65"/>
  <c r="H1066" i="65"/>
  <c r="H1067" i="65"/>
  <c r="H1068" i="65"/>
  <c r="H1069" i="65"/>
  <c r="H1070" i="65"/>
  <c r="H1071" i="65"/>
  <c r="H1072" i="65"/>
  <c r="H1073" i="65"/>
  <c r="H1074" i="65"/>
  <c r="H1075" i="65"/>
  <c r="H1076" i="65"/>
  <c r="H1077" i="65"/>
  <c r="H1078" i="65"/>
  <c r="H1079" i="65"/>
  <c r="H1080" i="65"/>
  <c r="H1081"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04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868"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382" i="65"/>
  <c r="H368" i="65"/>
  <c r="H369" i="65"/>
  <c r="H370" i="65"/>
  <c r="H371" i="65"/>
  <c r="H372" i="65"/>
  <c r="H373" i="65"/>
  <c r="H374" i="65"/>
  <c r="H375" i="65"/>
  <c r="H376" i="65"/>
  <c r="H377" i="65"/>
  <c r="H378" i="65"/>
  <c r="H379" i="65"/>
  <c r="H380" i="65"/>
  <c r="H381" i="65"/>
  <c r="H367" i="65"/>
  <c r="H361" i="65"/>
  <c r="H362" i="65"/>
  <c r="H363" i="65"/>
  <c r="H364" i="65"/>
  <c r="H365" i="65"/>
  <c r="H366" i="65"/>
  <c r="H360" i="65"/>
  <c r="H214" i="65"/>
  <c r="H215"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11" i="65"/>
  <c r="H312"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21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83" i="65"/>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2" i="65"/>
  <c r="H1465" i="65" l="1"/>
  <c r="A70" i="9"/>
  <c r="N70" i="9"/>
  <c r="J70" i="9"/>
  <c r="I70" i="9"/>
  <c r="E70" i="9"/>
  <c r="D70" i="9"/>
  <c r="AI11" i="42" l="1"/>
  <c r="AJ11" i="42"/>
  <c r="AH11" i="42"/>
  <c r="AG11" i="42"/>
  <c r="AD11" i="42"/>
  <c r="AC11" i="42"/>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B10" i="27"/>
  <c r="B7" i="27"/>
  <c r="B1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B7" i="25"/>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B7" i="6"/>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20" i="13"/>
  <c r="G21" i="17"/>
  <c r="G22" i="17"/>
  <c r="G23" i="17"/>
  <c r="G24" i="17"/>
  <c r="G25" i="17"/>
  <c r="G26" i="17"/>
  <c r="G20" i="17"/>
  <c r="B7" i="17"/>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F101" i="13"/>
  <c r="H101" i="13" s="1"/>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B10" i="13"/>
  <c r="B7" i="13"/>
  <c r="O14" i="62" l="1"/>
  <c r="O11" i="62"/>
  <c r="O13" i="62"/>
  <c r="D14" i="62" l="1"/>
  <c r="B25" i="62" l="1"/>
  <c r="B26" i="62" s="1"/>
  <c r="G21" i="48"/>
  <c r="O21" i="27" l="1"/>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F21" i="27"/>
  <c r="B1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B869" i="65"/>
  <c r="C869" i="65"/>
  <c r="D869" i="65"/>
  <c r="E869" i="65"/>
  <c r="F869" i="65"/>
  <c r="G869" i="65"/>
  <c r="B870" i="65"/>
  <c r="C870" i="65"/>
  <c r="D870" i="65"/>
  <c r="E870" i="65"/>
  <c r="F870" i="65"/>
  <c r="G870" i="65"/>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D11" i="62"/>
  <c r="D13" i="62"/>
  <c r="D3" i="62"/>
  <c r="D5" i="62"/>
  <c r="D7" i="62"/>
  <c r="D9" i="62"/>
  <c r="D10" i="62"/>
  <c r="D12" i="62"/>
  <c r="G2" i="65"/>
  <c r="G3" i="65"/>
  <c r="G4" i="65"/>
  <c r="G5" i="65"/>
  <c r="G6" i="65"/>
  <c r="G7" i="65"/>
  <c r="G8" i="65"/>
  <c r="G9" i="65"/>
  <c r="G10" i="65"/>
  <c r="G11" i="65"/>
  <c r="G12" i="65"/>
  <c r="G13"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G73" i="65"/>
  <c r="G74" i="65"/>
  <c r="G75" i="65"/>
  <c r="G76" i="65"/>
  <c r="G77" i="65"/>
  <c r="G78" i="65"/>
  <c r="G79" i="65"/>
  <c r="G80" i="65"/>
  <c r="G81" i="65"/>
  <c r="G82" i="65"/>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214" i="65"/>
  <c r="G215"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11"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1048" i="65"/>
  <c r="G1049" i="65"/>
  <c r="G1050" i="65"/>
  <c r="G1051" i="65"/>
  <c r="G1052" i="65"/>
  <c r="G1053" i="65"/>
  <c r="G1054"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463" i="65"/>
  <c r="G1464" i="65"/>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F21" i="25"/>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O21" i="17"/>
  <c r="O22" i="17"/>
  <c r="O23" i="17"/>
  <c r="O24" i="17"/>
  <c r="O25" i="17"/>
  <c r="O26" i="17"/>
  <c r="F21" i="17"/>
  <c r="H21" i="17" s="1"/>
  <c r="F22" i="17"/>
  <c r="H22" i="17" s="1"/>
  <c r="F23" i="17"/>
  <c r="H23" i="17" s="1"/>
  <c r="F24" i="17"/>
  <c r="H24" i="17" s="1"/>
  <c r="F25" i="17"/>
  <c r="H25" i="17" s="1"/>
  <c r="F26" i="17"/>
  <c r="H26" i="17" s="1"/>
  <c r="C21" i="17"/>
  <c r="C22" i="17"/>
  <c r="C23" i="17"/>
  <c r="C24" i="17"/>
  <c r="C25" i="17"/>
  <c r="C26" i="17"/>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M84" i="42"/>
  <c r="M107" i="42"/>
  <c r="M131" i="42"/>
  <c r="M140" i="42"/>
  <c r="M148" i="42"/>
  <c r="M167" i="42"/>
  <c r="L9" i="42"/>
  <c r="M9" i="42" s="1"/>
  <c r="L10" i="42"/>
  <c r="M10" i="42" s="1"/>
  <c r="L11" i="42"/>
  <c r="M11"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3" i="42"/>
  <c r="M33" i="42" s="1"/>
  <c r="L34" i="42"/>
  <c r="M34" i="42" s="1"/>
  <c r="L35" i="42"/>
  <c r="M35" i="42" s="1"/>
  <c r="L37" i="42"/>
  <c r="M37" i="42" s="1"/>
  <c r="L40" i="42"/>
  <c r="M40" i="42" s="1"/>
  <c r="L41" i="42"/>
  <c r="M41" i="42" s="1"/>
  <c r="L42" i="42"/>
  <c r="M42" i="42" s="1"/>
  <c r="L43" i="42"/>
  <c r="M43" i="42" s="1"/>
  <c r="L45" i="42"/>
  <c r="M45" i="42" s="1"/>
  <c r="L47" i="42"/>
  <c r="M47" i="42" s="1"/>
  <c r="L48" i="42"/>
  <c r="L49" i="42" s="1"/>
  <c r="L50" i="42" s="1"/>
  <c r="M50" i="42" s="1"/>
  <c r="L51" i="42"/>
  <c r="M51" i="42" s="1"/>
  <c r="L52" i="42"/>
  <c r="M52" i="42" s="1"/>
  <c r="L53" i="42"/>
  <c r="M53" i="42" s="1"/>
  <c r="L54" i="42"/>
  <c r="M54" i="42" s="1"/>
  <c r="L55" i="42"/>
  <c r="L56" i="42" s="1"/>
  <c r="M56" i="42" s="1"/>
  <c r="L57" i="42"/>
  <c r="M57" i="42" s="1"/>
  <c r="L58" i="42"/>
  <c r="M58" i="42" s="1"/>
  <c r="L59" i="42"/>
  <c r="M59" i="42" s="1"/>
  <c r="L60" i="42"/>
  <c r="L61" i="42" s="1"/>
  <c r="M61" i="42" s="1"/>
  <c r="L62" i="42"/>
  <c r="M62" i="42" s="1"/>
  <c r="L63" i="42"/>
  <c r="L64" i="42" s="1"/>
  <c r="L66" i="42"/>
  <c r="M66" i="42" s="1"/>
  <c r="L67" i="42"/>
  <c r="M67" i="42" s="1"/>
  <c r="L68" i="42"/>
  <c r="M68"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L85" i="42"/>
  <c r="M85" i="42" s="1"/>
  <c r="L86" i="42"/>
  <c r="M86" i="42" s="1"/>
  <c r="L87" i="42"/>
  <c r="L88" i="42" s="1"/>
  <c r="M88" i="42" s="1"/>
  <c r="L89" i="42"/>
  <c r="M89" i="42" s="1"/>
  <c r="L90" i="42"/>
  <c r="M90" i="42" s="1"/>
  <c r="L91" i="42"/>
  <c r="M91" i="42" s="1"/>
  <c r="L92" i="42"/>
  <c r="L93" i="42" s="1"/>
  <c r="L94" i="42" s="1"/>
  <c r="M94" i="42" s="1"/>
  <c r="L95" i="42"/>
  <c r="M95" i="42" s="1"/>
  <c r="L96" i="42"/>
  <c r="M96" i="42" s="1"/>
  <c r="L97" i="42"/>
  <c r="M97" i="42" s="1"/>
  <c r="L99" i="42"/>
  <c r="M99" i="42" s="1"/>
  <c r="L100" i="42"/>
  <c r="M100" i="42" s="1"/>
  <c r="L101" i="42"/>
  <c r="M101" i="42" s="1"/>
  <c r="L102" i="42"/>
  <c r="M102" i="42" s="1"/>
  <c r="L104" i="42"/>
  <c r="M104" i="42" s="1"/>
  <c r="L105" i="42"/>
  <c r="M105" i="42" s="1"/>
  <c r="L107" i="42"/>
  <c r="L108" i="42"/>
  <c r="M108" i="42" s="1"/>
  <c r="L109" i="42"/>
  <c r="M109" i="42" s="1"/>
  <c r="L110" i="42"/>
  <c r="M110" i="42" s="1"/>
  <c r="L111" i="42"/>
  <c r="M111" i="42" s="1"/>
  <c r="L112" i="42"/>
  <c r="M112" i="42" s="1"/>
  <c r="L113" i="42"/>
  <c r="M113" i="42" s="1"/>
  <c r="L115" i="42"/>
  <c r="M115" i="42" s="1"/>
  <c r="L117" i="42"/>
  <c r="M117" i="42" s="1"/>
  <c r="L118" i="42"/>
  <c r="M118" i="42" s="1"/>
  <c r="L119" i="42"/>
  <c r="M119" i="42" s="1"/>
  <c r="L120" i="42"/>
  <c r="M120" i="42" s="1"/>
  <c r="L121" i="42"/>
  <c r="M121" i="42" s="1"/>
  <c r="L125" i="42"/>
  <c r="M125" i="42" s="1"/>
  <c r="L126" i="42"/>
  <c r="M126" i="42" s="1"/>
  <c r="L128" i="42"/>
  <c r="M128" i="42" s="1"/>
  <c r="L129" i="42"/>
  <c r="M129" i="42" s="1"/>
  <c r="L130" i="42"/>
  <c r="M130" i="42" s="1"/>
  <c r="L131" i="42"/>
  <c r="L132" i="42"/>
  <c r="L133" i="42" s="1"/>
  <c r="M133" i="42" s="1"/>
  <c r="L134" i="42"/>
  <c r="M134" i="42" s="1"/>
  <c r="L135" i="42"/>
  <c r="M135" i="42" s="1"/>
  <c r="L136" i="42"/>
  <c r="M136" i="42" s="1"/>
  <c r="L137" i="42"/>
  <c r="M137" i="42" s="1"/>
  <c r="L138" i="42"/>
  <c r="M138" i="42" s="1"/>
  <c r="L139" i="42"/>
  <c r="M139" i="42" s="1"/>
  <c r="L140" i="42"/>
  <c r="L141" i="42"/>
  <c r="M141" i="42" s="1"/>
  <c r="L142" i="42"/>
  <c r="M142" i="42" s="1"/>
  <c r="L143" i="42"/>
  <c r="M143" i="42" s="1"/>
  <c r="L144" i="42"/>
  <c r="M144" i="42" s="1"/>
  <c r="L145" i="42"/>
  <c r="M145" i="42" s="1"/>
  <c r="L146" i="42"/>
  <c r="M146" i="42" s="1"/>
  <c r="L147" i="42"/>
  <c r="M147" i="42" s="1"/>
  <c r="L148" i="42"/>
  <c r="L149" i="42"/>
  <c r="L150" i="42" s="1"/>
  <c r="M150" i="42" s="1"/>
  <c r="L151" i="42"/>
  <c r="M151" i="42" s="1"/>
  <c r="L152" i="42"/>
  <c r="M152" i="42" s="1"/>
  <c r="L153" i="42"/>
  <c r="M153" i="42" s="1"/>
  <c r="L154" i="42"/>
  <c r="M154" i="42" s="1"/>
  <c r="L155" i="42"/>
  <c r="M155" i="42" s="1"/>
  <c r="L156" i="42"/>
  <c r="M156" i="42" s="1"/>
  <c r="L157" i="42"/>
  <c r="M157" i="42" s="1"/>
  <c r="L158" i="42"/>
  <c r="M158" i="42" s="1"/>
  <c r="L159" i="42"/>
  <c r="L160" i="42" s="1"/>
  <c r="M160" i="42" s="1"/>
  <c r="L161" i="42"/>
  <c r="L162" i="42" s="1"/>
  <c r="L163" i="42" s="1"/>
  <c r="M163" i="42" s="1"/>
  <c r="L164" i="42"/>
  <c r="M164" i="42" s="1"/>
  <c r="L165" i="42"/>
  <c r="M165" i="42" s="1"/>
  <c r="L166" i="42"/>
  <c r="M166" i="42" s="1"/>
  <c r="L167" i="42"/>
  <c r="L168" i="42"/>
  <c r="M168" i="42" s="1"/>
  <c r="L169" i="42"/>
  <c r="M169" i="42" s="1"/>
  <c r="L170" i="42"/>
  <c r="M170" i="42" s="1"/>
  <c r="L172" i="42"/>
  <c r="L173" i="42" s="1"/>
  <c r="M173" i="42" s="1"/>
  <c r="L174" i="42"/>
  <c r="L175" i="42" s="1"/>
  <c r="M175" i="42" s="1"/>
  <c r="L176" i="42"/>
  <c r="M176" i="42" s="1"/>
  <c r="L177" i="42"/>
  <c r="M177" i="42" s="1"/>
  <c r="L178" i="42"/>
  <c r="L179" i="42" s="1"/>
  <c r="M179" i="42" s="1"/>
  <c r="L180" i="42"/>
  <c r="M180" i="42" s="1"/>
  <c r="R130" i="42"/>
  <c r="L116" i="42" l="1"/>
  <c r="M116" i="42" s="1"/>
  <c r="L44" i="42"/>
  <c r="M44" i="42" s="1"/>
  <c r="L36" i="42"/>
  <c r="M36" i="42" s="1"/>
  <c r="M80" i="42"/>
  <c r="M28" i="42"/>
  <c r="M55" i="42"/>
  <c r="L171" i="42"/>
  <c r="M171" i="42" s="1"/>
  <c r="L83" i="42"/>
  <c r="M83" i="42" s="1"/>
  <c r="L46" i="42"/>
  <c r="M46" i="42" s="1"/>
  <c r="L38" i="42"/>
  <c r="L14" i="42"/>
  <c r="M14" i="42" s="1"/>
  <c r="M92" i="42"/>
  <c r="M60" i="42"/>
  <c r="L65" i="42"/>
  <c r="M65" i="42" s="1"/>
  <c r="M64" i="42"/>
  <c r="M63" i="42"/>
  <c r="M87" i="42"/>
  <c r="L127" i="42"/>
  <c r="M127" i="42" s="1"/>
  <c r="L103" i="42"/>
  <c r="M103" i="42" s="1"/>
  <c r="M178" i="42"/>
  <c r="M174" i="42"/>
  <c r="M162" i="42"/>
  <c r="M78" i="42"/>
  <c r="M159" i="42"/>
  <c r="L122" i="42"/>
  <c r="L114" i="42"/>
  <c r="M114" i="42" s="1"/>
  <c r="L106" i="42"/>
  <c r="M106" i="42" s="1"/>
  <c r="L98" i="42"/>
  <c r="M98" i="42" s="1"/>
  <c r="M161" i="42"/>
  <c r="M149" i="42"/>
  <c r="M93" i="42"/>
  <c r="M49" i="42"/>
  <c r="M29" i="42"/>
  <c r="M172" i="42"/>
  <c r="M132" i="42"/>
  <c r="M76" i="42"/>
  <c r="M72" i="42"/>
  <c r="M48" i="42"/>
  <c r="M24" i="42"/>
  <c r="M20" i="42"/>
  <c r="AC168" i="42"/>
  <c r="AD168" i="42" s="1"/>
  <c r="AG168" i="42"/>
  <c r="AH168" i="42"/>
  <c r="AI168" i="42"/>
  <c r="AJ168" i="42"/>
  <c r="AC160" i="42"/>
  <c r="AD160" i="42"/>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M38" i="42" l="1"/>
  <c r="L39" i="42"/>
  <c r="M39" i="42" s="1"/>
  <c r="M122" i="42"/>
  <c r="L123" i="42"/>
  <c r="AC52" i="9"/>
  <c r="AD52" i="9" s="1"/>
  <c r="AC53" i="9"/>
  <c r="AD53" i="9"/>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D68" i="9" s="1"/>
  <c r="AC69" i="9"/>
  <c r="AD69" i="9" s="1"/>
  <c r="F69" i="9"/>
  <c r="F68" i="9"/>
  <c r="E68" i="9"/>
  <c r="E69" i="9"/>
  <c r="N69" i="9"/>
  <c r="J69" i="9"/>
  <c r="C69" i="10" s="1"/>
  <c r="I69" i="9"/>
  <c r="N68" i="9"/>
  <c r="J68" i="9"/>
  <c r="C68" i="10" s="1"/>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J51" i="9"/>
  <c r="C51" i="10" s="1"/>
  <c r="I51" i="9"/>
  <c r="E51" i="9"/>
  <c r="A51" i="9"/>
  <c r="D51" i="9"/>
  <c r="AC49" i="9"/>
  <c r="AD49" i="9" s="1"/>
  <c r="AC50" i="9"/>
  <c r="AD50" i="9" s="1"/>
  <c r="I50" i="9"/>
  <c r="N50" i="9"/>
  <c r="J50" i="9"/>
  <c r="C50" i="10" s="1"/>
  <c r="E50" i="9"/>
  <c r="A50" i="9"/>
  <c r="M123" i="42" l="1"/>
  <c r="L124" i="42"/>
  <c r="M124" i="42" s="1"/>
  <c r="I49" i="9"/>
  <c r="N49" i="9"/>
  <c r="J49" i="9"/>
  <c r="C49" i="10" s="1"/>
  <c r="E49" i="9"/>
  <c r="A49" i="9"/>
  <c r="D49" i="9"/>
  <c r="J71" i="40" l="1"/>
  <c r="K71" i="40"/>
  <c r="L71" i="40"/>
  <c r="M71" i="40"/>
  <c r="N71" i="40"/>
  <c r="O71" i="40"/>
  <c r="P71" i="40"/>
  <c r="Q71" i="40"/>
  <c r="AC127" i="54"/>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8" i="62" l="1"/>
  <c r="G213" i="65"/>
  <c r="G1465" i="65" s="1"/>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C44" i="10" s="1"/>
  <c r="J45" i="9"/>
  <c r="C45" i="10" s="1"/>
  <c r="J46" i="9"/>
  <c r="C46" i="10" s="1"/>
  <c r="J47" i="9"/>
  <c r="C47" i="10" s="1"/>
  <c r="J48" i="9"/>
  <c r="C48" i="10" s="1"/>
  <c r="E43" i="9"/>
  <c r="E44" i="9"/>
  <c r="E45" i="9"/>
  <c r="E46" i="9"/>
  <c r="E47" i="9"/>
  <c r="E48" i="9"/>
  <c r="A44" i="9"/>
  <c r="A45" i="9"/>
  <c r="A46" i="9"/>
  <c r="A47" i="9"/>
  <c r="A48" i="9"/>
  <c r="J37" i="9" l="1"/>
  <c r="C37" i="10" s="1"/>
  <c r="J38" i="9"/>
  <c r="C38" i="10" s="1"/>
  <c r="J39" i="9"/>
  <c r="C39" i="10" s="1"/>
  <c r="J40" i="9"/>
  <c r="C40" i="10" s="1"/>
  <c r="J41" i="9"/>
  <c r="C41" i="10" s="1"/>
  <c r="J42" i="9"/>
  <c r="C42" i="10" s="1"/>
  <c r="J43" i="9"/>
  <c r="C43" i="10" s="1"/>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20" i="24"/>
  <c r="I43" i="9" l="1"/>
  <c r="N43" i="9"/>
  <c r="A43" i="9"/>
  <c r="I41" i="9"/>
  <c r="I42" i="9"/>
  <c r="N41" i="9"/>
  <c r="N42" i="9"/>
  <c r="D42" i="9"/>
  <c r="AC39" i="9"/>
  <c r="AD39" i="9" s="1"/>
  <c r="N39" i="9"/>
  <c r="N40" i="9"/>
  <c r="I39" i="9"/>
  <c r="I40" i="9"/>
  <c r="AC38" i="9" l="1"/>
  <c r="AD38" i="9" s="1"/>
  <c r="AC37" i="9"/>
  <c r="AD37" i="9" s="1"/>
  <c r="N37" i="9"/>
  <c r="N38" i="9"/>
  <c r="I37" i="9"/>
  <c r="I38" i="9"/>
  <c r="AC36" i="9" l="1"/>
  <c r="AD36" i="9" s="1"/>
  <c r="I36" i="9"/>
  <c r="O36" i="10" s="1"/>
  <c r="N36" i="9"/>
  <c r="E33" i="9"/>
  <c r="E34" i="9"/>
  <c r="E35" i="9"/>
  <c r="E36" i="9"/>
  <c r="E37" i="9"/>
  <c r="E38" i="9"/>
  <c r="E39" i="9"/>
  <c r="E40" i="9"/>
  <c r="E41" i="9"/>
  <c r="E42" i="9"/>
  <c r="A42" i="9" l="1"/>
  <c r="A41" i="9"/>
  <c r="A40" i="9"/>
  <c r="A39" i="9"/>
  <c r="A38" i="9"/>
  <c r="A37" i="9"/>
  <c r="A36" i="9"/>
  <c r="AC32" i="9"/>
  <c r="AD32" i="9" s="1"/>
  <c r="AC33" i="9"/>
  <c r="AD33" i="9" s="1"/>
  <c r="AC34" i="9"/>
  <c r="AD34" i="9" s="1"/>
  <c r="AC35" i="9"/>
  <c r="AD35" i="9" s="1"/>
  <c r="N32" i="9"/>
  <c r="N33" i="9"/>
  <c r="N34" i="9"/>
  <c r="N35" i="9"/>
  <c r="J32" i="9"/>
  <c r="C32" i="10" s="1"/>
  <c r="J33" i="9"/>
  <c r="C33" i="10" s="1"/>
  <c r="J34" i="9"/>
  <c r="C34" i="10" s="1"/>
  <c r="J35" i="9"/>
  <c r="C35" i="10" s="1"/>
  <c r="J36" i="9"/>
  <c r="C36" i="10" s="1"/>
  <c r="I32" i="9"/>
  <c r="I33" i="9"/>
  <c r="I34" i="9"/>
  <c r="I35" i="9"/>
  <c r="E32" i="9"/>
  <c r="D35" i="9"/>
  <c r="D34" i="9"/>
  <c r="D33" i="9"/>
  <c r="D32" i="9"/>
  <c r="A35" i="9"/>
  <c r="A34" i="9"/>
  <c r="A33" i="9"/>
  <c r="A32" i="9"/>
  <c r="AC31" i="9" l="1"/>
  <c r="AD31" i="9" s="1"/>
  <c r="N31" i="9"/>
  <c r="J31" i="9"/>
  <c r="C31" i="10" s="1"/>
  <c r="I31" i="9"/>
  <c r="E31" i="9"/>
  <c r="D31" i="9"/>
  <c r="A31" i="9"/>
  <c r="AH117" i="54" l="1"/>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F121" i="54"/>
  <c r="N126" i="54"/>
  <c r="J126" i="54"/>
  <c r="E126" i="54"/>
  <c r="P126" i="54" s="1"/>
  <c r="I126" i="54" s="1"/>
  <c r="D126" i="54"/>
  <c r="AF126" i="54" s="1"/>
  <c r="F117" i="54"/>
  <c r="F122" i="54"/>
  <c r="F124" i="54"/>
  <c r="F123" i="54"/>
  <c r="F118" i="54"/>
  <c r="F120" i="54"/>
  <c r="S21" i="16" l="1"/>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1" i="62" l="1"/>
  <c r="C14" i="62"/>
  <c r="F23" i="62" l="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A1334" i="65" l="1"/>
  <c r="B1334" i="65"/>
  <c r="D1334" i="65"/>
  <c r="E1334" i="65"/>
  <c r="F1334" i="65"/>
  <c r="A1335" i="65"/>
  <c r="B1335" i="65"/>
  <c r="D1335" i="65"/>
  <c r="E1335" i="65"/>
  <c r="F1335" i="65"/>
  <c r="A1336" i="65"/>
  <c r="B1336" i="65"/>
  <c r="D1336" i="65"/>
  <c r="E1336" i="65"/>
  <c r="F1336" i="65"/>
  <c r="A1337" i="65"/>
  <c r="B1337" i="65"/>
  <c r="D1337" i="65"/>
  <c r="E1337" i="65"/>
  <c r="F1337" i="65"/>
  <c r="A1338" i="65"/>
  <c r="B1338" i="65"/>
  <c r="D1338" i="65"/>
  <c r="E1338" i="65"/>
  <c r="F1338" i="65"/>
  <c r="A1339" i="65"/>
  <c r="B1339" i="65"/>
  <c r="D1339" i="65"/>
  <c r="E1339" i="65"/>
  <c r="F1339" i="65"/>
  <c r="A1340" i="65"/>
  <c r="B1340" i="65"/>
  <c r="D1340" i="65"/>
  <c r="E1340" i="65"/>
  <c r="F1340" i="65"/>
  <c r="A1341" i="65"/>
  <c r="B1341" i="65"/>
  <c r="D1341" i="65"/>
  <c r="E1341" i="65"/>
  <c r="F1341" i="65"/>
  <c r="A1342" i="65"/>
  <c r="B1342" i="65"/>
  <c r="D1342" i="65"/>
  <c r="E1342" i="65"/>
  <c r="F1342" i="65"/>
  <c r="A1343" i="65"/>
  <c r="B1343" i="65"/>
  <c r="D1343" i="65"/>
  <c r="E1343" i="65"/>
  <c r="F1343" i="65"/>
  <c r="A1344" i="65"/>
  <c r="B1344" i="65"/>
  <c r="D1344" i="65"/>
  <c r="E1344" i="65"/>
  <c r="F1344" i="65"/>
  <c r="A1345" i="65"/>
  <c r="B1345" i="65"/>
  <c r="D1345" i="65"/>
  <c r="E1345" i="65"/>
  <c r="F1345" i="65"/>
  <c r="A1346" i="65"/>
  <c r="B1346" i="65"/>
  <c r="D1346" i="65"/>
  <c r="E1346" i="65"/>
  <c r="F1346" i="65"/>
  <c r="A1347" i="65"/>
  <c r="B1347" i="65"/>
  <c r="D1347" i="65"/>
  <c r="E1347" i="65"/>
  <c r="F1347" i="65"/>
  <c r="A1348" i="65"/>
  <c r="B1348" i="65"/>
  <c r="D1348" i="65"/>
  <c r="E1348" i="65"/>
  <c r="F1348" i="65"/>
  <c r="A1349" i="65"/>
  <c r="B1349" i="65"/>
  <c r="D1349" i="65"/>
  <c r="E1349" i="65"/>
  <c r="F1349" i="65"/>
  <c r="A1350" i="65"/>
  <c r="B1350" i="65"/>
  <c r="D1350" i="65"/>
  <c r="E1350" i="65"/>
  <c r="F1350" i="65"/>
  <c r="A1351" i="65"/>
  <c r="B1351" i="65"/>
  <c r="D1351" i="65"/>
  <c r="E1351" i="65"/>
  <c r="F1351" i="65"/>
  <c r="A1352" i="65"/>
  <c r="B1352" i="65"/>
  <c r="D1352" i="65"/>
  <c r="E1352" i="65"/>
  <c r="F1352" i="65"/>
  <c r="A1353" i="65"/>
  <c r="B1353" i="65"/>
  <c r="D1353" i="65"/>
  <c r="E1353" i="65"/>
  <c r="F1353" i="65"/>
  <c r="A1354" i="65"/>
  <c r="B1354" i="65"/>
  <c r="D1354" i="65"/>
  <c r="E1354" i="65"/>
  <c r="F1354" i="65"/>
  <c r="A1355" i="65"/>
  <c r="B1355" i="65"/>
  <c r="D1355" i="65"/>
  <c r="E1355" i="65"/>
  <c r="F1355" i="65"/>
  <c r="A1356" i="65"/>
  <c r="B1356" i="65"/>
  <c r="D1356" i="65"/>
  <c r="E1356" i="65"/>
  <c r="F1356" i="65"/>
  <c r="A1357" i="65"/>
  <c r="B1357" i="65"/>
  <c r="D1357" i="65"/>
  <c r="E1357" i="65"/>
  <c r="F1357" i="65"/>
  <c r="A1358" i="65"/>
  <c r="B1358" i="65"/>
  <c r="D1358" i="65"/>
  <c r="E1358" i="65"/>
  <c r="F1358" i="65"/>
  <c r="A1359" i="65"/>
  <c r="B1359" i="65"/>
  <c r="D1359" i="65"/>
  <c r="E1359" i="65"/>
  <c r="F1359" i="65"/>
  <c r="A1360" i="65"/>
  <c r="B1360" i="65"/>
  <c r="D1360" i="65"/>
  <c r="E1360" i="65"/>
  <c r="F1360" i="65"/>
  <c r="A1361" i="65"/>
  <c r="B1361" i="65"/>
  <c r="D1361" i="65"/>
  <c r="E1361" i="65"/>
  <c r="F1361" i="65"/>
  <c r="A1362" i="65"/>
  <c r="B1362" i="65"/>
  <c r="D1362" i="65"/>
  <c r="E1362" i="65"/>
  <c r="F1362" i="65"/>
  <c r="A1363" i="65"/>
  <c r="B1363" i="65"/>
  <c r="D1363" i="65"/>
  <c r="E1363" i="65"/>
  <c r="F1363" i="65"/>
  <c r="A1364" i="65"/>
  <c r="B1364" i="65"/>
  <c r="D1364" i="65"/>
  <c r="E1364" i="65"/>
  <c r="F1364" i="65"/>
  <c r="A1365" i="65"/>
  <c r="B1365" i="65"/>
  <c r="D1365" i="65"/>
  <c r="E1365" i="65"/>
  <c r="F1365" i="65"/>
  <c r="A1366" i="65"/>
  <c r="B1366" i="65"/>
  <c r="D1366" i="65"/>
  <c r="E1366" i="65"/>
  <c r="F1366" i="65"/>
  <c r="A1367" i="65"/>
  <c r="B1367" i="65"/>
  <c r="D1367" i="65"/>
  <c r="E1367" i="65"/>
  <c r="F1367" i="65"/>
  <c r="A1368" i="65"/>
  <c r="B1368" i="65"/>
  <c r="D1368" i="65"/>
  <c r="E1368" i="65"/>
  <c r="F1368" i="65"/>
  <c r="A1369" i="65"/>
  <c r="B1369" i="65"/>
  <c r="D1369" i="65"/>
  <c r="E1369" i="65"/>
  <c r="F1369" i="65"/>
  <c r="A1370" i="65"/>
  <c r="B1370" i="65"/>
  <c r="D1370" i="65"/>
  <c r="E1370" i="65"/>
  <c r="F1370" i="65"/>
  <c r="A1371" i="65"/>
  <c r="B1371" i="65"/>
  <c r="D1371" i="65"/>
  <c r="E1371" i="65"/>
  <c r="F1371" i="65"/>
  <c r="A1372" i="65"/>
  <c r="B1372" i="65"/>
  <c r="D1372" i="65"/>
  <c r="E1372" i="65"/>
  <c r="F1372" i="65"/>
  <c r="A1373" i="65"/>
  <c r="B1373" i="65"/>
  <c r="D1373" i="65"/>
  <c r="E1373" i="65"/>
  <c r="F1373" i="65"/>
  <c r="A1374" i="65"/>
  <c r="B1374" i="65"/>
  <c r="D1374" i="65"/>
  <c r="E1374" i="65"/>
  <c r="F1374" i="65"/>
  <c r="A1375" i="65"/>
  <c r="B1375" i="65"/>
  <c r="D1375" i="65"/>
  <c r="E1375" i="65"/>
  <c r="F1375" i="65"/>
  <c r="A1376" i="65"/>
  <c r="B1376" i="65"/>
  <c r="D1376" i="65"/>
  <c r="E1376" i="65"/>
  <c r="F1376" i="65"/>
  <c r="A1377" i="65"/>
  <c r="B1377" i="65"/>
  <c r="D1377" i="65"/>
  <c r="E1377" i="65"/>
  <c r="F1377" i="65"/>
  <c r="A1378" i="65"/>
  <c r="B1378" i="65"/>
  <c r="D1378" i="65"/>
  <c r="E1378" i="65"/>
  <c r="F1378" i="65"/>
  <c r="A1379" i="65"/>
  <c r="B1379" i="65"/>
  <c r="D1379" i="65"/>
  <c r="E1379" i="65"/>
  <c r="F1379" i="65"/>
  <c r="A1380" i="65"/>
  <c r="B1380" i="65"/>
  <c r="D1380" i="65"/>
  <c r="E1380" i="65"/>
  <c r="F1380" i="65"/>
  <c r="A1381" i="65"/>
  <c r="B1381" i="65"/>
  <c r="D1381" i="65"/>
  <c r="E1381" i="65"/>
  <c r="F1381" i="65"/>
  <c r="A1382" i="65"/>
  <c r="B1382" i="65"/>
  <c r="D1382" i="65"/>
  <c r="E1382" i="65"/>
  <c r="F1382" i="65"/>
  <c r="A1383" i="65"/>
  <c r="B1383" i="65"/>
  <c r="D1383" i="65"/>
  <c r="E1383" i="65"/>
  <c r="F1383" i="65"/>
  <c r="A1384" i="65"/>
  <c r="B1384" i="65"/>
  <c r="D1384" i="65"/>
  <c r="E1384" i="65"/>
  <c r="F1384" i="65"/>
  <c r="A1385" i="65"/>
  <c r="B1385" i="65"/>
  <c r="D1385" i="65"/>
  <c r="E1385" i="65"/>
  <c r="F1385" i="65"/>
  <c r="A1386" i="65"/>
  <c r="B1386" i="65"/>
  <c r="D1386" i="65"/>
  <c r="E1386" i="65"/>
  <c r="F1386" i="65"/>
  <c r="A1387" i="65"/>
  <c r="B1387" i="65"/>
  <c r="D1387" i="65"/>
  <c r="E1387" i="65"/>
  <c r="F1387" i="65"/>
  <c r="A1388" i="65"/>
  <c r="B1388" i="65"/>
  <c r="D1388" i="65"/>
  <c r="E1388" i="65"/>
  <c r="F1388" i="65"/>
  <c r="A1389" i="65"/>
  <c r="B1389" i="65"/>
  <c r="D1389" i="65"/>
  <c r="E1389" i="65"/>
  <c r="F1389" i="65"/>
  <c r="A1390" i="65"/>
  <c r="B1390" i="65"/>
  <c r="D1390" i="65"/>
  <c r="E1390" i="65"/>
  <c r="F1390" i="65"/>
  <c r="A1391" i="65"/>
  <c r="B1391" i="65"/>
  <c r="D1391" i="65"/>
  <c r="E1391" i="65"/>
  <c r="F1391" i="65"/>
  <c r="A1392" i="65"/>
  <c r="B1392" i="65"/>
  <c r="D1392" i="65"/>
  <c r="E1392" i="65"/>
  <c r="F1392" i="65"/>
  <c r="A1393" i="65"/>
  <c r="B1393" i="65"/>
  <c r="D1393" i="65"/>
  <c r="E1393" i="65"/>
  <c r="F1393" i="65"/>
  <c r="A1394" i="65"/>
  <c r="B1394" i="65"/>
  <c r="D1394" i="65"/>
  <c r="E1394" i="65"/>
  <c r="F1394" i="65"/>
  <c r="A1395" i="65"/>
  <c r="B1395" i="65"/>
  <c r="D1395" i="65"/>
  <c r="E1395" i="65"/>
  <c r="F1395" i="65"/>
  <c r="A1396" i="65"/>
  <c r="B1396" i="65"/>
  <c r="D1396" i="65"/>
  <c r="E1396" i="65"/>
  <c r="F1396" i="65"/>
  <c r="A1397" i="65"/>
  <c r="B1397" i="65"/>
  <c r="D1397" i="65"/>
  <c r="E1397" i="65"/>
  <c r="F1397" i="65"/>
  <c r="A1398" i="65"/>
  <c r="B1398" i="65"/>
  <c r="D1398" i="65"/>
  <c r="E1398" i="65"/>
  <c r="F1398" i="65"/>
  <c r="A1399" i="65"/>
  <c r="B1399" i="65"/>
  <c r="D1399" i="65"/>
  <c r="E1399" i="65"/>
  <c r="F1399" i="65"/>
  <c r="A1400" i="65"/>
  <c r="B1400" i="65"/>
  <c r="D1400" i="65"/>
  <c r="E1400" i="65"/>
  <c r="F1400" i="65"/>
  <c r="A1401" i="65"/>
  <c r="B1401" i="65"/>
  <c r="D1401" i="65"/>
  <c r="E1401" i="65"/>
  <c r="F1401" i="65"/>
  <c r="A1402" i="65"/>
  <c r="B1402" i="65"/>
  <c r="D1402" i="65"/>
  <c r="E1402" i="65"/>
  <c r="F1402" i="65"/>
  <c r="A1403" i="65"/>
  <c r="B1403" i="65"/>
  <c r="D1403" i="65"/>
  <c r="E1403" i="65"/>
  <c r="F1403" i="65"/>
  <c r="A1404" i="65"/>
  <c r="B1404" i="65"/>
  <c r="D1404" i="65"/>
  <c r="E1404" i="65"/>
  <c r="F1404" i="65"/>
  <c r="A1405" i="65"/>
  <c r="B1405" i="65"/>
  <c r="D1405" i="65"/>
  <c r="E1405" i="65"/>
  <c r="F1405" i="65"/>
  <c r="A1406" i="65"/>
  <c r="B1406" i="65"/>
  <c r="D1406" i="65"/>
  <c r="E1406" i="65"/>
  <c r="F1406" i="65"/>
  <c r="A1407" i="65"/>
  <c r="B1407" i="65"/>
  <c r="D1407" i="65"/>
  <c r="E1407" i="65"/>
  <c r="F1407" i="65"/>
  <c r="A1408" i="65"/>
  <c r="B1408" i="65"/>
  <c r="D1408" i="65"/>
  <c r="E1408" i="65"/>
  <c r="F1408" i="65"/>
  <c r="A1409" i="65"/>
  <c r="B1409" i="65"/>
  <c r="D1409" i="65"/>
  <c r="E1409" i="65"/>
  <c r="F1409" i="65"/>
  <c r="A1410" i="65"/>
  <c r="B1410" i="65"/>
  <c r="D1410" i="65"/>
  <c r="E1410" i="65"/>
  <c r="F1410" i="65"/>
  <c r="A1411" i="65"/>
  <c r="B1411" i="65"/>
  <c r="D1411" i="65"/>
  <c r="E1411" i="65"/>
  <c r="F1411" i="65"/>
  <c r="A1412" i="65"/>
  <c r="B1412" i="65"/>
  <c r="D1412" i="65"/>
  <c r="E1412" i="65"/>
  <c r="F1412" i="65"/>
  <c r="A1413" i="65"/>
  <c r="B1413" i="65"/>
  <c r="D1413" i="65"/>
  <c r="E1413" i="65"/>
  <c r="F1413" i="65"/>
  <c r="A1414" i="65"/>
  <c r="B1414" i="65"/>
  <c r="D1414" i="65"/>
  <c r="E1414" i="65"/>
  <c r="F1414" i="65"/>
  <c r="A1415" i="65"/>
  <c r="B1415" i="65"/>
  <c r="D1415" i="65"/>
  <c r="E1415" i="65"/>
  <c r="F1415" i="65"/>
  <c r="A1416" i="65"/>
  <c r="B1416" i="65"/>
  <c r="D1416" i="65"/>
  <c r="E1416" i="65"/>
  <c r="F1416" i="65"/>
  <c r="A1417" i="65"/>
  <c r="B1417" i="65"/>
  <c r="D1417" i="65"/>
  <c r="E1417" i="65"/>
  <c r="F1417" i="65"/>
  <c r="A1418" i="65"/>
  <c r="B1418" i="65"/>
  <c r="D1418" i="65"/>
  <c r="E1418" i="65"/>
  <c r="F1418" i="65"/>
  <c r="A1419" i="65"/>
  <c r="B1419" i="65"/>
  <c r="D1419" i="65"/>
  <c r="E1419" i="65"/>
  <c r="F1419" i="65"/>
  <c r="A1420" i="65"/>
  <c r="B1420" i="65"/>
  <c r="D1420" i="65"/>
  <c r="E1420" i="65"/>
  <c r="F1420" i="65"/>
  <c r="A1421" i="65"/>
  <c r="B1421" i="65"/>
  <c r="D1421" i="65"/>
  <c r="E1421" i="65"/>
  <c r="F1421" i="65"/>
  <c r="A1422" i="65"/>
  <c r="B1422" i="65"/>
  <c r="D1422" i="65"/>
  <c r="E1422" i="65"/>
  <c r="F1422" i="65"/>
  <c r="A1423" i="65"/>
  <c r="B1423" i="65"/>
  <c r="D1423" i="65"/>
  <c r="E1423" i="65"/>
  <c r="F1423" i="65"/>
  <c r="A1424" i="65"/>
  <c r="B1424" i="65"/>
  <c r="C1424" i="65"/>
  <c r="D1424" i="65"/>
  <c r="E1424" i="65"/>
  <c r="F1424" i="65"/>
  <c r="A1425" i="65"/>
  <c r="B1425" i="65"/>
  <c r="C1425" i="65"/>
  <c r="D1425" i="65"/>
  <c r="E1425" i="65"/>
  <c r="F1425" i="65"/>
  <c r="A1426" i="65"/>
  <c r="B1426" i="65"/>
  <c r="C1426" i="65"/>
  <c r="D1426" i="65"/>
  <c r="E1426" i="65"/>
  <c r="F1426" i="65"/>
  <c r="A1427" i="65"/>
  <c r="B1427" i="65"/>
  <c r="C1427" i="65"/>
  <c r="D1427" i="65"/>
  <c r="E1427" i="65"/>
  <c r="F1427" i="65"/>
  <c r="A1428" i="65"/>
  <c r="B1428" i="65"/>
  <c r="C1428" i="65"/>
  <c r="D1428" i="65"/>
  <c r="E1428" i="65"/>
  <c r="F1428" i="65"/>
  <c r="A1429" i="65"/>
  <c r="B1429" i="65"/>
  <c r="C1429" i="65"/>
  <c r="D1429" i="65"/>
  <c r="E1429" i="65"/>
  <c r="F1429" i="65"/>
  <c r="A1430" i="65"/>
  <c r="B1430" i="65"/>
  <c r="D1430" i="65"/>
  <c r="E1430" i="65"/>
  <c r="F1430" i="65"/>
  <c r="A1431" i="65"/>
  <c r="B1431" i="65"/>
  <c r="C1431" i="65"/>
  <c r="D1431" i="65"/>
  <c r="E1431" i="65"/>
  <c r="F1431" i="65"/>
  <c r="A1432" i="65"/>
  <c r="B1432" i="65"/>
  <c r="D1432" i="65"/>
  <c r="E1432" i="65"/>
  <c r="F1432" i="65"/>
  <c r="A1433" i="65"/>
  <c r="B1433" i="65"/>
  <c r="D1433" i="65"/>
  <c r="E1433" i="65"/>
  <c r="F1433" i="65"/>
  <c r="A1434" i="65"/>
  <c r="B1434" i="65"/>
  <c r="D1434" i="65"/>
  <c r="E1434" i="65"/>
  <c r="F1434" i="65"/>
  <c r="A1435" i="65"/>
  <c r="B1435" i="65"/>
  <c r="D1435" i="65"/>
  <c r="E1435" i="65"/>
  <c r="F1435" i="65"/>
  <c r="A1436" i="65"/>
  <c r="B1436" i="65"/>
  <c r="D1436" i="65"/>
  <c r="E1436" i="65"/>
  <c r="F1436" i="65"/>
  <c r="A1437" i="65"/>
  <c r="B1437" i="65"/>
  <c r="D1437" i="65"/>
  <c r="E1437" i="65"/>
  <c r="F1437" i="65"/>
  <c r="A1438" i="65"/>
  <c r="B1438" i="65"/>
  <c r="D1438" i="65"/>
  <c r="E1438" i="65"/>
  <c r="F1438" i="65"/>
  <c r="A1439" i="65"/>
  <c r="B1439" i="65"/>
  <c r="C1439" i="65"/>
  <c r="D1439" i="65"/>
  <c r="E1439" i="65"/>
  <c r="F1439" i="65"/>
  <c r="A1440" i="65"/>
  <c r="B1440" i="65"/>
  <c r="C1440" i="65"/>
  <c r="D1440" i="65"/>
  <c r="E1440" i="65"/>
  <c r="F1440" i="65"/>
  <c r="A1441" i="65"/>
  <c r="B1441" i="65"/>
  <c r="C1441" i="65"/>
  <c r="D1441" i="65"/>
  <c r="E1441" i="65"/>
  <c r="F1441" i="65"/>
  <c r="A1442" i="65"/>
  <c r="B1442" i="65"/>
  <c r="C1442" i="65"/>
  <c r="D1442" i="65"/>
  <c r="E1442" i="65"/>
  <c r="F1442" i="65"/>
  <c r="A1443" i="65"/>
  <c r="B1443" i="65"/>
  <c r="C1443" i="65"/>
  <c r="D1443" i="65"/>
  <c r="E1443" i="65"/>
  <c r="F1443" i="65"/>
  <c r="A1444" i="65"/>
  <c r="B1444" i="65"/>
  <c r="C1444" i="65"/>
  <c r="D1444" i="65"/>
  <c r="E1444" i="65"/>
  <c r="F1444" i="65"/>
  <c r="A1445" i="65"/>
  <c r="B1445" i="65"/>
  <c r="C1445" i="65"/>
  <c r="D1445" i="65"/>
  <c r="E1445" i="65"/>
  <c r="F1445" i="65"/>
  <c r="A1446" i="65"/>
  <c r="B1446" i="65"/>
  <c r="C1446" i="65"/>
  <c r="D1446" i="65"/>
  <c r="E1446" i="65"/>
  <c r="F1446" i="65"/>
  <c r="A1447" i="65"/>
  <c r="B1447" i="65"/>
  <c r="C1447" i="65"/>
  <c r="D1447" i="65"/>
  <c r="E1447" i="65"/>
  <c r="F1447" i="65"/>
  <c r="A1448" i="65"/>
  <c r="B1448" i="65"/>
  <c r="C1448" i="65"/>
  <c r="D1448" i="65"/>
  <c r="E1448" i="65"/>
  <c r="F1448" i="65"/>
  <c r="A1449" i="65"/>
  <c r="B1449" i="65"/>
  <c r="C1449" i="65"/>
  <c r="D1449" i="65"/>
  <c r="E1449" i="65"/>
  <c r="F1449" i="65"/>
  <c r="A1450" i="65"/>
  <c r="B1450" i="65"/>
  <c r="C1450" i="65"/>
  <c r="D1450" i="65"/>
  <c r="E1450" i="65"/>
  <c r="F1450" i="65"/>
  <c r="A1451" i="65"/>
  <c r="B1451" i="65"/>
  <c r="C1451" i="65"/>
  <c r="D1451" i="65"/>
  <c r="E1451" i="65"/>
  <c r="F1451" i="65"/>
  <c r="A1452" i="65"/>
  <c r="B1452" i="65"/>
  <c r="C1452" i="65"/>
  <c r="D1452" i="65"/>
  <c r="E1452" i="65"/>
  <c r="F1452" i="65"/>
  <c r="A1453" i="65"/>
  <c r="B1453" i="65"/>
  <c r="C1453" i="65"/>
  <c r="D1453" i="65"/>
  <c r="E1453" i="65"/>
  <c r="F1453" i="65"/>
  <c r="A1454" i="65"/>
  <c r="B1454" i="65"/>
  <c r="C1454" i="65"/>
  <c r="D1454" i="65"/>
  <c r="E1454" i="65"/>
  <c r="F1454" i="65"/>
  <c r="A1455" i="65"/>
  <c r="B1455" i="65"/>
  <c r="C1455" i="65"/>
  <c r="D1455" i="65"/>
  <c r="E1455" i="65"/>
  <c r="F1455" i="65"/>
  <c r="A1456" i="65"/>
  <c r="B1456" i="65"/>
  <c r="C1456" i="65"/>
  <c r="D1456" i="65"/>
  <c r="E1456" i="65"/>
  <c r="F1456" i="65"/>
  <c r="A1457" i="65"/>
  <c r="B1457" i="65"/>
  <c r="C1457" i="65"/>
  <c r="D1457" i="65"/>
  <c r="E1457" i="65"/>
  <c r="F1457" i="65"/>
  <c r="A1458" i="65"/>
  <c r="B1458" i="65"/>
  <c r="C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A1463" i="65"/>
  <c r="B1463" i="65"/>
  <c r="C1463" i="65"/>
  <c r="D1463" i="65"/>
  <c r="E1463" i="65"/>
  <c r="F1463" i="65"/>
  <c r="A1464" i="65"/>
  <c r="B1464" i="65"/>
  <c r="C1464" i="65"/>
  <c r="D1464" i="65"/>
  <c r="E1464" i="65"/>
  <c r="F1464" i="65"/>
  <c r="F1333" i="65"/>
  <c r="E1333" i="65"/>
  <c r="D1333" i="65"/>
  <c r="B1333" i="65"/>
  <c r="A1333" i="65"/>
  <c r="A1260" i="65"/>
  <c r="B1260" i="65"/>
  <c r="C1260" i="65"/>
  <c r="D1260" i="65"/>
  <c r="E1260" i="65"/>
  <c r="F1260"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250" i="65"/>
  <c r="B1250" i="65"/>
  <c r="C1250" i="65"/>
  <c r="E1250" i="65"/>
  <c r="F1250" i="65"/>
  <c r="A1251" i="65"/>
  <c r="B1251" i="65"/>
  <c r="C1251" i="65"/>
  <c r="E1251" i="65"/>
  <c r="F1251" i="65"/>
  <c r="A1252" i="65"/>
  <c r="B1252" i="65"/>
  <c r="C1252" i="65"/>
  <c r="E1252" i="65"/>
  <c r="F1252" i="65"/>
  <c r="A1253" i="65"/>
  <c r="B1253" i="65"/>
  <c r="C1253" i="65"/>
  <c r="D1253" i="65"/>
  <c r="E1253" i="65"/>
  <c r="F1253" i="65"/>
  <c r="A1254" i="65"/>
  <c r="B1254" i="65"/>
  <c r="C1254" i="65"/>
  <c r="D1254" i="65"/>
  <c r="E1254" i="65"/>
  <c r="F1254" i="65"/>
  <c r="A1255" i="65"/>
  <c r="B1255" i="65"/>
  <c r="C1255" i="65"/>
  <c r="D1255" i="65"/>
  <c r="E1255" i="65"/>
  <c r="F1255" i="65"/>
  <c r="A1256" i="65"/>
  <c r="B1256" i="65"/>
  <c r="C1256" i="65"/>
  <c r="D1256" i="65"/>
  <c r="E1256" i="65"/>
  <c r="F1256" i="65"/>
  <c r="A1257" i="65"/>
  <c r="B1257" i="65"/>
  <c r="C1257" i="65"/>
  <c r="D1257" i="65"/>
  <c r="E1257" i="65"/>
  <c r="A1258" i="65"/>
  <c r="B1258" i="65"/>
  <c r="C1258" i="65"/>
  <c r="D1258" i="65"/>
  <c r="E1258" i="65"/>
  <c r="A1259" i="65"/>
  <c r="B1259" i="65"/>
  <c r="C1259" i="65"/>
  <c r="D1259" i="65"/>
  <c r="E1259" i="65"/>
  <c r="F1249" i="65"/>
  <c r="E1249" i="65"/>
  <c r="C1249" i="65"/>
  <c r="B1249" i="65"/>
  <c r="A1249" i="65"/>
  <c r="A1050" i="65"/>
  <c r="D1050" i="65"/>
  <c r="E1050" i="65"/>
  <c r="F1050" i="65"/>
  <c r="A1051" i="65"/>
  <c r="D1051" i="65"/>
  <c r="E1051" i="65"/>
  <c r="F1051" i="65"/>
  <c r="A1052" i="65"/>
  <c r="D1052" i="65"/>
  <c r="E1052" i="65"/>
  <c r="F1052" i="65"/>
  <c r="A1053" i="65"/>
  <c r="D1053" i="65"/>
  <c r="E1053" i="65"/>
  <c r="F1053" i="65"/>
  <c r="A1054" i="65"/>
  <c r="D1054" i="65"/>
  <c r="E1054" i="65"/>
  <c r="F1054" i="65"/>
  <c r="A1055" i="65"/>
  <c r="D1055" i="65"/>
  <c r="E1055" i="65"/>
  <c r="F1055" i="65"/>
  <c r="A1056" i="65"/>
  <c r="D1056" i="65"/>
  <c r="E1056" i="65"/>
  <c r="F10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F1099" i="65"/>
  <c r="A1100" i="65"/>
  <c r="D1100" i="65"/>
  <c r="E1100" i="65"/>
  <c r="F1100" i="65"/>
  <c r="A1101" i="65"/>
  <c r="D1101" i="65"/>
  <c r="E1101" i="65"/>
  <c r="F1101" i="65"/>
  <c r="A1102" i="65"/>
  <c r="D1102" i="65"/>
  <c r="E1102" i="65"/>
  <c r="F1102" i="65"/>
  <c r="A1103" i="65"/>
  <c r="D1103" i="65"/>
  <c r="E1103" i="65"/>
  <c r="F1103" i="65"/>
  <c r="A1104" i="65"/>
  <c r="D1104" i="65"/>
  <c r="E1104" i="65"/>
  <c r="F1104" i="65"/>
  <c r="A1105" i="65"/>
  <c r="D1105" i="65"/>
  <c r="E1105" i="65"/>
  <c r="F1105" i="65"/>
  <c r="A1106" i="65"/>
  <c r="D1106" i="65"/>
  <c r="E1106" i="65"/>
  <c r="F1106" i="65"/>
  <c r="A1107" i="65"/>
  <c r="D1107" i="65"/>
  <c r="E1107" i="65"/>
  <c r="F1107" i="65"/>
  <c r="A1108" i="65"/>
  <c r="D1108" i="65"/>
  <c r="E1108" i="65"/>
  <c r="F1108" i="65"/>
  <c r="A1109" i="65"/>
  <c r="D1109" i="65"/>
  <c r="E1109" i="65"/>
  <c r="F1109" i="65"/>
  <c r="A1110" i="65"/>
  <c r="D1110" i="65"/>
  <c r="E1110" i="65"/>
  <c r="F1110" i="65"/>
  <c r="A1111" i="65"/>
  <c r="D1111" i="65"/>
  <c r="E1111" i="65"/>
  <c r="F1111" i="65"/>
  <c r="A1112" i="65"/>
  <c r="D1112" i="65"/>
  <c r="E1112" i="65"/>
  <c r="F1112" i="65"/>
  <c r="A1113" i="65"/>
  <c r="D1113" i="65"/>
  <c r="E1113" i="65"/>
  <c r="F1113" i="65"/>
  <c r="A1114" i="65"/>
  <c r="D1114" i="65"/>
  <c r="E1114" i="65"/>
  <c r="F1114" i="65"/>
  <c r="A1115" i="65"/>
  <c r="D1115" i="65"/>
  <c r="E1115" i="65"/>
  <c r="F1115" i="65"/>
  <c r="A1116" i="65"/>
  <c r="D1116" i="65"/>
  <c r="E1116" i="65"/>
  <c r="F1116" i="65"/>
  <c r="A1117" i="65"/>
  <c r="D1117" i="65"/>
  <c r="E1117" i="65"/>
  <c r="F1117" i="65"/>
  <c r="A1118" i="65"/>
  <c r="D1118" i="65"/>
  <c r="E1118" i="65"/>
  <c r="F1118" i="65"/>
  <c r="A1119" i="65"/>
  <c r="D1119" i="65"/>
  <c r="E1119" i="65"/>
  <c r="F1119" i="65"/>
  <c r="A1120" i="65"/>
  <c r="D1120" i="65"/>
  <c r="E1120" i="65"/>
  <c r="F1120" i="65"/>
  <c r="A1121" i="65"/>
  <c r="D1121" i="65"/>
  <c r="E1121" i="65"/>
  <c r="F1121" i="65"/>
  <c r="A1122" i="65"/>
  <c r="D1122" i="65"/>
  <c r="E1122" i="65"/>
  <c r="F1122" i="65"/>
  <c r="A1123" i="65"/>
  <c r="D1123" i="65"/>
  <c r="E1123" i="65"/>
  <c r="F1123" i="65"/>
  <c r="A1124" i="65"/>
  <c r="D1124" i="65"/>
  <c r="E1124" i="65"/>
  <c r="F1124" i="65"/>
  <c r="A1125" i="65"/>
  <c r="D1125" i="65"/>
  <c r="E1125" i="65"/>
  <c r="F1125" i="65"/>
  <c r="A1126" i="65"/>
  <c r="D1126" i="65"/>
  <c r="E1126" i="65"/>
  <c r="F1126" i="65"/>
  <c r="A1127" i="65"/>
  <c r="D1127" i="65"/>
  <c r="E1127" i="65"/>
  <c r="F1127" i="65"/>
  <c r="A1128" i="65"/>
  <c r="D1128" i="65"/>
  <c r="E1128" i="65"/>
  <c r="F1128" i="65"/>
  <c r="A1129" i="65"/>
  <c r="D1129" i="65"/>
  <c r="E1129" i="65"/>
  <c r="F1129" i="65"/>
  <c r="A1130" i="65"/>
  <c r="D1130" i="65"/>
  <c r="E1130" i="65"/>
  <c r="F1130" i="65"/>
  <c r="A1131" i="65"/>
  <c r="D1131" i="65"/>
  <c r="E1131" i="65"/>
  <c r="F1131" i="65"/>
  <c r="A1132" i="65"/>
  <c r="D1132" i="65"/>
  <c r="E1132" i="65"/>
  <c r="F1132" i="65"/>
  <c r="A1133" i="65"/>
  <c r="D1133" i="65"/>
  <c r="E1133" i="65"/>
  <c r="F1133" i="65"/>
  <c r="A1134" i="65"/>
  <c r="D1134" i="65"/>
  <c r="E1134" i="65"/>
  <c r="F1134" i="65"/>
  <c r="A1135" i="65"/>
  <c r="D1135" i="65"/>
  <c r="E1135" i="65"/>
  <c r="F1135" i="65"/>
  <c r="A1136" i="65"/>
  <c r="D1136" i="65"/>
  <c r="E1136" i="65"/>
  <c r="F1136" i="65"/>
  <c r="A1137" i="65"/>
  <c r="D1137" i="65"/>
  <c r="E1137" i="65"/>
  <c r="F1137" i="65"/>
  <c r="A1138" i="65"/>
  <c r="D1138" i="65"/>
  <c r="E1138" i="65"/>
  <c r="F1138" i="65"/>
  <c r="A1139" i="65"/>
  <c r="D1139" i="65"/>
  <c r="E1139" i="65"/>
  <c r="F1139" i="65"/>
  <c r="A1140" i="65"/>
  <c r="D1140" i="65"/>
  <c r="E1140" i="65"/>
  <c r="F1140" i="65"/>
  <c r="A1141" i="65"/>
  <c r="D1141" i="65"/>
  <c r="E1141" i="65"/>
  <c r="F1141" i="65"/>
  <c r="A1142" i="65"/>
  <c r="D1142" i="65"/>
  <c r="E1142" i="65"/>
  <c r="F1142" i="65"/>
  <c r="A1143" i="65"/>
  <c r="D1143" i="65"/>
  <c r="E1143" i="65"/>
  <c r="F1143" i="65"/>
  <c r="A1144" i="65"/>
  <c r="D1144" i="65"/>
  <c r="E1144" i="65"/>
  <c r="F1144" i="65"/>
  <c r="A1145" i="65"/>
  <c r="D1145" i="65"/>
  <c r="E1145" i="65"/>
  <c r="F1145" i="65"/>
  <c r="A1146" i="65"/>
  <c r="D1146" i="65"/>
  <c r="E1146" i="65"/>
  <c r="F1146" i="65"/>
  <c r="A1147" i="65"/>
  <c r="D1147" i="65"/>
  <c r="E1147" i="65"/>
  <c r="F1147" i="65"/>
  <c r="A1148" i="65"/>
  <c r="D1148" i="65"/>
  <c r="E1148" i="65"/>
  <c r="F1148" i="65"/>
  <c r="A1149" i="65"/>
  <c r="D1149" i="65"/>
  <c r="E1149" i="65"/>
  <c r="F1149" i="65"/>
  <c r="A1150" i="65"/>
  <c r="D1150" i="65"/>
  <c r="E1150" i="65"/>
  <c r="F1150" i="65"/>
  <c r="A1151" i="65"/>
  <c r="D1151" i="65"/>
  <c r="E1151" i="65"/>
  <c r="F1151" i="65"/>
  <c r="A1152" i="65"/>
  <c r="D1152" i="65"/>
  <c r="E1152" i="65"/>
  <c r="F1152" i="65"/>
  <c r="A1153" i="65"/>
  <c r="D1153" i="65"/>
  <c r="E1153" i="65"/>
  <c r="F1153" i="65"/>
  <c r="A1154" i="65"/>
  <c r="D1154" i="65"/>
  <c r="E1154" i="65"/>
  <c r="F1154" i="65"/>
  <c r="A1155" i="65"/>
  <c r="D1155" i="65"/>
  <c r="E1155" i="65"/>
  <c r="F1155" i="65"/>
  <c r="A1156" i="65"/>
  <c r="D1156" i="65"/>
  <c r="E1156" i="65"/>
  <c r="F1156" i="65"/>
  <c r="A1157" i="65"/>
  <c r="D1157" i="65"/>
  <c r="E1157" i="65"/>
  <c r="F1157" i="65"/>
  <c r="A1158" i="65"/>
  <c r="D1158" i="65"/>
  <c r="E1158" i="65"/>
  <c r="F1158" i="65"/>
  <c r="A1159" i="65"/>
  <c r="D1159" i="65"/>
  <c r="E1159" i="65"/>
  <c r="F1159" i="65"/>
  <c r="A1160" i="65"/>
  <c r="D1160" i="65"/>
  <c r="E1160" i="65"/>
  <c r="F1160" i="65"/>
  <c r="A1161" i="65"/>
  <c r="D1161" i="65"/>
  <c r="E1161" i="65"/>
  <c r="F1161" i="65"/>
  <c r="A1162" i="65"/>
  <c r="D1162" i="65"/>
  <c r="E1162" i="65"/>
  <c r="F1162" i="65"/>
  <c r="A1163" i="65"/>
  <c r="D1163" i="65"/>
  <c r="E1163" i="65"/>
  <c r="F1163" i="65"/>
  <c r="A1164" i="65"/>
  <c r="D1164" i="65"/>
  <c r="E1164" i="65"/>
  <c r="F1164" i="65"/>
  <c r="A1165" i="65"/>
  <c r="D1165" i="65"/>
  <c r="E1165" i="65"/>
  <c r="F1165" i="65"/>
  <c r="A1166" i="65"/>
  <c r="D1166" i="65"/>
  <c r="E1166" i="65"/>
  <c r="F1166" i="65"/>
  <c r="A1167" i="65"/>
  <c r="D1167" i="65"/>
  <c r="E1167" i="65"/>
  <c r="F1167" i="65"/>
  <c r="A1168" i="65"/>
  <c r="D1168" i="65"/>
  <c r="E1168" i="65"/>
  <c r="F1168" i="65"/>
  <c r="A1169" i="65"/>
  <c r="D1169" i="65"/>
  <c r="E1169" i="65"/>
  <c r="F1169" i="65"/>
  <c r="A1170" i="65"/>
  <c r="D1170" i="65"/>
  <c r="E1170" i="65"/>
  <c r="F1170" i="65"/>
  <c r="A1171" i="65"/>
  <c r="D1171" i="65"/>
  <c r="E1171" i="65"/>
  <c r="F1171" i="65"/>
  <c r="A1172" i="65"/>
  <c r="D1172" i="65"/>
  <c r="E1172" i="65"/>
  <c r="F1172" i="65"/>
  <c r="A1173" i="65"/>
  <c r="D1173" i="65"/>
  <c r="E1173" i="65"/>
  <c r="F1173" i="65"/>
  <c r="A1174" i="65"/>
  <c r="D1174" i="65"/>
  <c r="E1174" i="65"/>
  <c r="F1174" i="65"/>
  <c r="A1175" i="65"/>
  <c r="D1175" i="65"/>
  <c r="E1175" i="65"/>
  <c r="F1175" i="65"/>
  <c r="A1176" i="65"/>
  <c r="D1176" i="65"/>
  <c r="E1176" i="65"/>
  <c r="F1176" i="65"/>
  <c r="A1177" i="65"/>
  <c r="D1177" i="65"/>
  <c r="E1177" i="65"/>
  <c r="F1177" i="65"/>
  <c r="A1178" i="65"/>
  <c r="D1178" i="65"/>
  <c r="E1178" i="65"/>
  <c r="F1178" i="65"/>
  <c r="A1179" i="65"/>
  <c r="D1179" i="65"/>
  <c r="E1179" i="65"/>
  <c r="F1179" i="65"/>
  <c r="A1180" i="65"/>
  <c r="D1180" i="65"/>
  <c r="E1180" i="65"/>
  <c r="F1180" i="65"/>
  <c r="A1181" i="65"/>
  <c r="D1181" i="65"/>
  <c r="E1181" i="65"/>
  <c r="F1181" i="65"/>
  <c r="A1182" i="65"/>
  <c r="D1182" i="65"/>
  <c r="E1182" i="65"/>
  <c r="F1182" i="65"/>
  <c r="A1183" i="65"/>
  <c r="D1183" i="65"/>
  <c r="E1183" i="65"/>
  <c r="F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225" i="65"/>
  <c r="D1225" i="65"/>
  <c r="E1225" i="65"/>
  <c r="F1225" i="65"/>
  <c r="A1226" i="65"/>
  <c r="D1226" i="65"/>
  <c r="E1226" i="65"/>
  <c r="F1226" i="65"/>
  <c r="A1227" i="65"/>
  <c r="D1227" i="65"/>
  <c r="E1227" i="65"/>
  <c r="F1227" i="65"/>
  <c r="A1228" i="65"/>
  <c r="D1228" i="65"/>
  <c r="E1228" i="65"/>
  <c r="F1228" i="65"/>
  <c r="A1229" i="65"/>
  <c r="D1229" i="65"/>
  <c r="E1229" i="65"/>
  <c r="F1229" i="65"/>
  <c r="A1230" i="65"/>
  <c r="D1230" i="65"/>
  <c r="E1230" i="65"/>
  <c r="F1230" i="65"/>
  <c r="A1231" i="65"/>
  <c r="D1231" i="65"/>
  <c r="E1231" i="65"/>
  <c r="F1231" i="65"/>
  <c r="A1232" i="65"/>
  <c r="D1232" i="65"/>
  <c r="E1232" i="65"/>
  <c r="F1232" i="65"/>
  <c r="A1233" i="65"/>
  <c r="D1233" i="65"/>
  <c r="E1233" i="65"/>
  <c r="F1233" i="65"/>
  <c r="A1234" i="65"/>
  <c r="D1234" i="65"/>
  <c r="E1234" i="65"/>
  <c r="F1234" i="65"/>
  <c r="A1235" i="65"/>
  <c r="D1235" i="65"/>
  <c r="E1235" i="65"/>
  <c r="F1235" i="65"/>
  <c r="A1236" i="65"/>
  <c r="D1236" i="65"/>
  <c r="E1236" i="65"/>
  <c r="F1236" i="65"/>
  <c r="A1237" i="65"/>
  <c r="D1237" i="65"/>
  <c r="E1237" i="65"/>
  <c r="F1237" i="65"/>
  <c r="A1238" i="65"/>
  <c r="D1238" i="65"/>
  <c r="E1238" i="65"/>
  <c r="F1238" i="65"/>
  <c r="A1239" i="65"/>
  <c r="D1239" i="65"/>
  <c r="E1239" i="65"/>
  <c r="F1239" i="65"/>
  <c r="A1240" i="65"/>
  <c r="D1240" i="65"/>
  <c r="E1240" i="65"/>
  <c r="F1240" i="65"/>
  <c r="A1241" i="65"/>
  <c r="D1241" i="65"/>
  <c r="E1241" i="65"/>
  <c r="F1241" i="65"/>
  <c r="A1242" i="65"/>
  <c r="D1242" i="65"/>
  <c r="E1242" i="65"/>
  <c r="F1242" i="65"/>
  <c r="A1243" i="65"/>
  <c r="D1243" i="65"/>
  <c r="E1243" i="65"/>
  <c r="F1243" i="65"/>
  <c r="A1244" i="65"/>
  <c r="D1244" i="65"/>
  <c r="E1244" i="65"/>
  <c r="F1244" i="65"/>
  <c r="A1245" i="65"/>
  <c r="D1245" i="65"/>
  <c r="E1245" i="65"/>
  <c r="F1245" i="65"/>
  <c r="A1246" i="65"/>
  <c r="D1246" i="65"/>
  <c r="E1246" i="65"/>
  <c r="F1246" i="65"/>
  <c r="A1247" i="65"/>
  <c r="D1247" i="65"/>
  <c r="E1247" i="65"/>
  <c r="F1247" i="65"/>
  <c r="A1248" i="65"/>
  <c r="D1248" i="65"/>
  <c r="E1248" i="65"/>
  <c r="F1248" i="65"/>
  <c r="A1049" i="65"/>
  <c r="D1049" i="65"/>
  <c r="E1049" i="65"/>
  <c r="F1049" i="65"/>
  <c r="F1048" i="65"/>
  <c r="E1048" i="65"/>
  <c r="D1048" i="65"/>
  <c r="A1048" i="65"/>
  <c r="F868" i="65"/>
  <c r="E868" i="65"/>
  <c r="D868" i="65"/>
  <c r="C868" i="65"/>
  <c r="B868" i="65"/>
  <c r="A829" i="65"/>
  <c r="B829" i="65"/>
  <c r="C829" i="65"/>
  <c r="D829" i="65"/>
  <c r="E829" i="65"/>
  <c r="F82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844" i="65"/>
  <c r="B844" i="65"/>
  <c r="C844" i="65"/>
  <c r="D844" i="65"/>
  <c r="E844" i="65"/>
  <c r="F844" i="65"/>
  <c r="A845" i="65"/>
  <c r="B845" i="65"/>
  <c r="C845" i="65"/>
  <c r="D845" i="65"/>
  <c r="E845" i="65"/>
  <c r="F845" i="65"/>
  <c r="A846" i="65"/>
  <c r="B846" i="65"/>
  <c r="C846" i="65"/>
  <c r="D846" i="65"/>
  <c r="E846" i="65"/>
  <c r="F846" i="65"/>
  <c r="A847" i="65"/>
  <c r="B847" i="65"/>
  <c r="C847" i="65"/>
  <c r="D847" i="65"/>
  <c r="E847" i="65"/>
  <c r="F847" i="65"/>
  <c r="A848" i="65"/>
  <c r="B848" i="65"/>
  <c r="C848" i="65"/>
  <c r="D848" i="65"/>
  <c r="E848" i="65"/>
  <c r="F848" i="65"/>
  <c r="A849" i="65"/>
  <c r="B849" i="65"/>
  <c r="C849" i="65"/>
  <c r="D849" i="65"/>
  <c r="E849" i="65"/>
  <c r="F849" i="65"/>
  <c r="A850" i="65"/>
  <c r="B850" i="65"/>
  <c r="C850" i="65"/>
  <c r="D850" i="65"/>
  <c r="E850" i="65"/>
  <c r="F850" i="65"/>
  <c r="A851" i="65"/>
  <c r="B851" i="65"/>
  <c r="C851" i="65"/>
  <c r="D851" i="65"/>
  <c r="E851" i="65"/>
  <c r="F851" i="65"/>
  <c r="A852" i="65"/>
  <c r="B852" i="65"/>
  <c r="C852" i="65"/>
  <c r="D852" i="65"/>
  <c r="E852" i="65"/>
  <c r="F852" i="65"/>
  <c r="A853" i="65"/>
  <c r="B853" i="65"/>
  <c r="C853" i="65"/>
  <c r="D853" i="65"/>
  <c r="E853" i="65"/>
  <c r="F853" i="65"/>
  <c r="A854" i="65"/>
  <c r="B854" i="65"/>
  <c r="C854" i="65"/>
  <c r="D854" i="65"/>
  <c r="E854" i="65"/>
  <c r="F854" i="65"/>
  <c r="A855" i="65"/>
  <c r="B855" i="65"/>
  <c r="C855" i="65"/>
  <c r="D855" i="65"/>
  <c r="E855" i="65"/>
  <c r="F855" i="65"/>
  <c r="A856" i="65"/>
  <c r="B856" i="65"/>
  <c r="C856" i="65"/>
  <c r="D856" i="65"/>
  <c r="E856" i="65"/>
  <c r="F856" i="65"/>
  <c r="A857" i="65"/>
  <c r="B857" i="65"/>
  <c r="C857" i="65"/>
  <c r="D857" i="65"/>
  <c r="E857" i="65"/>
  <c r="F857" i="65"/>
  <c r="A858" i="65"/>
  <c r="B858" i="65"/>
  <c r="C858" i="65"/>
  <c r="D858" i="65"/>
  <c r="E858" i="65"/>
  <c r="F858" i="65"/>
  <c r="A859" i="65"/>
  <c r="B859" i="65"/>
  <c r="C859" i="65"/>
  <c r="D859" i="65"/>
  <c r="E859" i="65"/>
  <c r="F859" i="65"/>
  <c r="A860" i="65"/>
  <c r="B860" i="65"/>
  <c r="C860" i="65"/>
  <c r="D860" i="65"/>
  <c r="E860" i="65"/>
  <c r="F860" i="65"/>
  <c r="A861" i="65"/>
  <c r="B861" i="65"/>
  <c r="C861" i="65"/>
  <c r="D861" i="65"/>
  <c r="E861" i="65"/>
  <c r="F861" i="65"/>
  <c r="A862" i="65"/>
  <c r="B862" i="65"/>
  <c r="C862" i="65"/>
  <c r="D862" i="65"/>
  <c r="E862" i="65"/>
  <c r="F862" i="65"/>
  <c r="A863" i="65"/>
  <c r="B863" i="65"/>
  <c r="C863" i="65"/>
  <c r="D863" i="65"/>
  <c r="E863" i="65"/>
  <c r="F863" i="65"/>
  <c r="A864" i="65"/>
  <c r="B864" i="65"/>
  <c r="C864" i="65"/>
  <c r="D864" i="65"/>
  <c r="E864" i="65"/>
  <c r="F864" i="65"/>
  <c r="A865" i="65"/>
  <c r="B865" i="65"/>
  <c r="C865" i="65"/>
  <c r="D865" i="65"/>
  <c r="E865" i="65"/>
  <c r="F865" i="65"/>
  <c r="A866" i="65"/>
  <c r="B866" i="65"/>
  <c r="C866" i="65"/>
  <c r="D866" i="65"/>
  <c r="E866" i="65"/>
  <c r="F866" i="65"/>
  <c r="A867" i="65"/>
  <c r="B867" i="65"/>
  <c r="C867" i="65"/>
  <c r="D867" i="65"/>
  <c r="E867" i="65"/>
  <c r="F867" i="65"/>
  <c r="A728" i="65"/>
  <c r="B728" i="65"/>
  <c r="C728" i="65"/>
  <c r="D728" i="65"/>
  <c r="E728" i="65"/>
  <c r="F72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E383" i="65"/>
  <c r="F383"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E704" i="65"/>
  <c r="F704" i="65"/>
  <c r="E705" i="65"/>
  <c r="F705" i="65"/>
  <c r="E706" i="65"/>
  <c r="F706" i="65"/>
  <c r="E707" i="65"/>
  <c r="F707" i="65"/>
  <c r="E708" i="65"/>
  <c r="F708" i="65"/>
  <c r="E709" i="65"/>
  <c r="F709" i="65"/>
  <c r="E710" i="65"/>
  <c r="F710" i="65"/>
  <c r="E711" i="65"/>
  <c r="F711" i="65"/>
  <c r="E712" i="65"/>
  <c r="F712" i="65"/>
  <c r="E713" i="65"/>
  <c r="F713" i="65"/>
  <c r="E714" i="65"/>
  <c r="F714" i="65"/>
  <c r="E715" i="65"/>
  <c r="F715" i="65"/>
  <c r="E716" i="65"/>
  <c r="F716" i="65"/>
  <c r="E717" i="65"/>
  <c r="F717" i="65"/>
  <c r="E718" i="65"/>
  <c r="F718" i="65"/>
  <c r="E719" i="65"/>
  <c r="F719" i="65"/>
  <c r="E720" i="65"/>
  <c r="F720" i="65"/>
  <c r="E721" i="65"/>
  <c r="F721" i="65"/>
  <c r="E722" i="65"/>
  <c r="F722" i="65"/>
  <c r="E723" i="65"/>
  <c r="F723" i="65"/>
  <c r="E724" i="65"/>
  <c r="F724" i="65"/>
  <c r="E725" i="65"/>
  <c r="F725" i="65"/>
  <c r="E726" i="65"/>
  <c r="F726" i="65"/>
  <c r="E727" i="65"/>
  <c r="F727" i="65"/>
  <c r="F382" i="65"/>
  <c r="E382" i="65"/>
  <c r="D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382" i="65"/>
  <c r="B383" i="65"/>
  <c r="C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C382" i="65"/>
  <c r="B382" i="65"/>
  <c r="A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704" i="65"/>
  <c r="A705" i="65"/>
  <c r="A706" i="65"/>
  <c r="A707" i="65"/>
  <c r="A708" i="65"/>
  <c r="A709" i="65"/>
  <c r="A710" i="65"/>
  <c r="A711" i="65"/>
  <c r="A712" i="65"/>
  <c r="A713" i="65"/>
  <c r="A714" i="65"/>
  <c r="A715" i="65"/>
  <c r="A716" i="65"/>
  <c r="A717" i="65"/>
  <c r="A718" i="65"/>
  <c r="A719" i="65"/>
  <c r="A720" i="65"/>
  <c r="A721" i="65"/>
  <c r="A722" i="65"/>
  <c r="A723" i="65"/>
  <c r="A724" i="65"/>
  <c r="A725" i="65"/>
  <c r="A726" i="65"/>
  <c r="A727" i="65"/>
  <c r="A382" i="65"/>
  <c r="E368" i="65"/>
  <c r="F368"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F367" i="65"/>
  <c r="E367" i="65"/>
  <c r="D368" i="65"/>
  <c r="D369" i="65"/>
  <c r="D370" i="65"/>
  <c r="D371" i="65"/>
  <c r="D372" i="65"/>
  <c r="D373" i="65"/>
  <c r="D374" i="65"/>
  <c r="D375" i="65"/>
  <c r="D376" i="65"/>
  <c r="D377" i="65"/>
  <c r="D378" i="65"/>
  <c r="D379" i="65"/>
  <c r="D380" i="65"/>
  <c r="D381" i="65"/>
  <c r="D367" i="65"/>
  <c r="B368" i="65"/>
  <c r="B369" i="65"/>
  <c r="B370" i="65"/>
  <c r="B371" i="65"/>
  <c r="B372" i="65"/>
  <c r="B373" i="65"/>
  <c r="B374" i="65"/>
  <c r="B375" i="65"/>
  <c r="B376" i="65"/>
  <c r="B377" i="65"/>
  <c r="B378" i="65"/>
  <c r="B379" i="65"/>
  <c r="B380" i="65"/>
  <c r="B381" i="65"/>
  <c r="B367" i="65"/>
  <c r="A381" i="65"/>
  <c r="A368" i="65"/>
  <c r="A369" i="65"/>
  <c r="A370" i="65"/>
  <c r="A371" i="65"/>
  <c r="A372" i="65"/>
  <c r="A373" i="65"/>
  <c r="A374" i="65"/>
  <c r="A375" i="65"/>
  <c r="A376" i="65"/>
  <c r="A377" i="65"/>
  <c r="A378" i="65"/>
  <c r="A379" i="65"/>
  <c r="A380" i="65"/>
  <c r="A367" i="65"/>
  <c r="E361" i="65"/>
  <c r="F361" i="65"/>
  <c r="E362" i="65"/>
  <c r="F362" i="65"/>
  <c r="E363" i="65"/>
  <c r="F363" i="65"/>
  <c r="E364" i="65"/>
  <c r="F364" i="65"/>
  <c r="E365" i="65"/>
  <c r="F365" i="65"/>
  <c r="E366" i="65"/>
  <c r="F366" i="65"/>
  <c r="F360" i="65"/>
  <c r="E360" i="65"/>
  <c r="D361" i="65"/>
  <c r="D362" i="65"/>
  <c r="D363" i="65"/>
  <c r="D364" i="65"/>
  <c r="D365" i="65"/>
  <c r="D366" i="65"/>
  <c r="D360" i="65"/>
  <c r="B361" i="65"/>
  <c r="B362" i="65"/>
  <c r="B363" i="65"/>
  <c r="B364" i="65"/>
  <c r="B365" i="65"/>
  <c r="B366" i="65"/>
  <c r="B360" i="65"/>
  <c r="A361" i="65"/>
  <c r="A362" i="65"/>
  <c r="A363" i="65"/>
  <c r="A364" i="65"/>
  <c r="A365" i="65"/>
  <c r="A366" i="65"/>
  <c r="A360"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29" i="65"/>
  <c r="D329" i="65"/>
  <c r="B330" i="65"/>
  <c r="D330" i="65"/>
  <c r="B331" i="65"/>
  <c r="D331" i="65"/>
  <c r="B332" i="65"/>
  <c r="D332" i="65"/>
  <c r="B333" i="65"/>
  <c r="D333" i="65"/>
  <c r="B334" i="65"/>
  <c r="D334" i="65"/>
  <c r="B335" i="65"/>
  <c r="D335" i="65"/>
  <c r="B336" i="65"/>
  <c r="D336" i="65"/>
  <c r="B337" i="65"/>
  <c r="D337" i="65"/>
  <c r="B338" i="65"/>
  <c r="D338" i="65"/>
  <c r="B339" i="65"/>
  <c r="D339" i="65"/>
  <c r="B340" i="65"/>
  <c r="D340" i="65"/>
  <c r="B341" i="65"/>
  <c r="D341"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214" i="65"/>
  <c r="D214" i="65"/>
  <c r="B215" i="65"/>
  <c r="D215"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11" i="65"/>
  <c r="D311" i="65"/>
  <c r="B312" i="65"/>
  <c r="D312" i="65"/>
  <c r="D213" i="65"/>
  <c r="B213" i="65"/>
  <c r="B84" i="65"/>
  <c r="D84" i="65"/>
  <c r="E84" i="65"/>
  <c r="B85" i="65"/>
  <c r="D85" i="65"/>
  <c r="E8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E140" i="65"/>
  <c r="B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E83" i="65"/>
  <c r="B83" i="65"/>
  <c r="D83"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B11" i="57" l="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O31" i="10"/>
  <c r="O32" i="10"/>
  <c r="O33" i="10"/>
  <c r="O34" i="10"/>
  <c r="O35"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B10" i="6"/>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P120" i="54" s="1"/>
  <c r="I120" i="54" s="1"/>
  <c r="E121" i="54"/>
  <c r="P121" i="54" s="1"/>
  <c r="I121" i="54" s="1"/>
  <c r="E122" i="54"/>
  <c r="P122" i="54" s="1"/>
  <c r="I122" i="54" s="1"/>
  <c r="E123" i="54"/>
  <c r="P123" i="54" s="1"/>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4" i="65" s="1"/>
  <c r="R22" i="18"/>
  <c r="F85" i="65" s="1"/>
  <c r="R23" i="18"/>
  <c r="F86" i="65" s="1"/>
  <c r="R24" i="18"/>
  <c r="F87" i="65" s="1"/>
  <c r="R25" i="18"/>
  <c r="F88" i="65" s="1"/>
  <c r="R26" i="18"/>
  <c r="F89" i="65" s="1"/>
  <c r="R27" i="18"/>
  <c r="F90" i="65" s="1"/>
  <c r="R28" i="18"/>
  <c r="F91" i="65" s="1"/>
  <c r="R29" i="18"/>
  <c r="F92" i="65" s="1"/>
  <c r="R30" i="18"/>
  <c r="F93" i="65" s="1"/>
  <c r="R31" i="18"/>
  <c r="F94" i="65" s="1"/>
  <c r="R32" i="18"/>
  <c r="F95" i="65" s="1"/>
  <c r="R33" i="18"/>
  <c r="F96" i="65" s="1"/>
  <c r="R34" i="18"/>
  <c r="F97" i="65" s="1"/>
  <c r="R35" i="18"/>
  <c r="F98" i="65" s="1"/>
  <c r="R36" i="18"/>
  <c r="F99" i="65" s="1"/>
  <c r="R37" i="18"/>
  <c r="F100" i="65" s="1"/>
  <c r="R38" i="18"/>
  <c r="F101" i="65" s="1"/>
  <c r="R39" i="18"/>
  <c r="F102" i="65" s="1"/>
  <c r="R40" i="18"/>
  <c r="F103" i="65" s="1"/>
  <c r="R41" i="18"/>
  <c r="F104" i="65" s="1"/>
  <c r="R42" i="18"/>
  <c r="F105" i="65" s="1"/>
  <c r="R43" i="18"/>
  <c r="F106" i="65" s="1"/>
  <c r="R44" i="18"/>
  <c r="F107" i="65" s="1"/>
  <c r="R45" i="18"/>
  <c r="F108" i="65" s="1"/>
  <c r="R46" i="18"/>
  <c r="F109" i="65" s="1"/>
  <c r="R47" i="18"/>
  <c r="F110" i="65" s="1"/>
  <c r="R48" i="18"/>
  <c r="F111" i="65" s="1"/>
  <c r="R49" i="18"/>
  <c r="F112" i="65" s="1"/>
  <c r="R50" i="18"/>
  <c r="F113" i="65" s="1"/>
  <c r="R51" i="18"/>
  <c r="F114" i="65" s="1"/>
  <c r="R52" i="18"/>
  <c r="F115" i="65" s="1"/>
  <c r="R53" i="18"/>
  <c r="F116" i="65" s="1"/>
  <c r="R54" i="18"/>
  <c r="F117" i="65" s="1"/>
  <c r="R55" i="18"/>
  <c r="F118" i="65" s="1"/>
  <c r="R56" i="18"/>
  <c r="F119" i="65" s="1"/>
  <c r="R57" i="18"/>
  <c r="F120" i="65" s="1"/>
  <c r="R58" i="18"/>
  <c r="F121" i="65" s="1"/>
  <c r="R59" i="18"/>
  <c r="F122" i="65" s="1"/>
  <c r="R60" i="18"/>
  <c r="F123" i="65" s="1"/>
  <c r="R61" i="18"/>
  <c r="F124" i="65" s="1"/>
  <c r="R62" i="18"/>
  <c r="F125" i="65" s="1"/>
  <c r="R63" i="18"/>
  <c r="F126" i="65" s="1"/>
  <c r="R64" i="18"/>
  <c r="F127" i="65" s="1"/>
  <c r="R65" i="18"/>
  <c r="F128" i="65" s="1"/>
  <c r="R66" i="18"/>
  <c r="F129" i="65" s="1"/>
  <c r="R67" i="18"/>
  <c r="F130" i="65" s="1"/>
  <c r="R68" i="18"/>
  <c r="F131" i="65" s="1"/>
  <c r="R69" i="18"/>
  <c r="F132" i="65" s="1"/>
  <c r="R70" i="18"/>
  <c r="F133" i="65" s="1"/>
  <c r="R71" i="18"/>
  <c r="F134" i="65" s="1"/>
  <c r="R72" i="18"/>
  <c r="F135" i="65" s="1"/>
  <c r="R73" i="18"/>
  <c r="F136" i="65" s="1"/>
  <c r="R74" i="18"/>
  <c r="F137" i="65" s="1"/>
  <c r="R75" i="18"/>
  <c r="F138" i="65" s="1"/>
  <c r="R76" i="18"/>
  <c r="F139" i="65" s="1"/>
  <c r="R77" i="18"/>
  <c r="F140" i="65" s="1"/>
  <c r="R78" i="18"/>
  <c r="F141" i="65" s="1"/>
  <c r="R79" i="18"/>
  <c r="F142" i="65" s="1"/>
  <c r="R80" i="18"/>
  <c r="F143" i="65" s="1"/>
  <c r="R81" i="18"/>
  <c r="F144" i="65" s="1"/>
  <c r="R82" i="18"/>
  <c r="F145" i="65" s="1"/>
  <c r="R83" i="18"/>
  <c r="F146" i="65" s="1"/>
  <c r="R84" i="18"/>
  <c r="F147" i="65" s="1"/>
  <c r="R85" i="18"/>
  <c r="F148" i="65" s="1"/>
  <c r="R86" i="18"/>
  <c r="F149" i="65" s="1"/>
  <c r="R87" i="18"/>
  <c r="F150" i="65" s="1"/>
  <c r="R88" i="18"/>
  <c r="F151" i="65" s="1"/>
  <c r="R89" i="18"/>
  <c r="F152" i="65" s="1"/>
  <c r="R90" i="18"/>
  <c r="F153" i="65" s="1"/>
  <c r="R91" i="18"/>
  <c r="F154" i="65" s="1"/>
  <c r="R92" i="18"/>
  <c r="F155" i="65" s="1"/>
  <c r="R93" i="18"/>
  <c r="F156" i="65" s="1"/>
  <c r="R94" i="18"/>
  <c r="F157" i="65" s="1"/>
  <c r="R95" i="18"/>
  <c r="F158" i="65" s="1"/>
  <c r="R96" i="18"/>
  <c r="F159" i="65" s="1"/>
  <c r="R97" i="18"/>
  <c r="F160" i="65" s="1"/>
  <c r="R98" i="18"/>
  <c r="F161" i="65" s="1"/>
  <c r="R99" i="18"/>
  <c r="F162" i="65" s="1"/>
  <c r="R100" i="18"/>
  <c r="F163" i="65" s="1"/>
  <c r="R101" i="18"/>
  <c r="F164" i="65" s="1"/>
  <c r="R102" i="18"/>
  <c r="F165" i="65" s="1"/>
  <c r="R103" i="18"/>
  <c r="F166" i="65" s="1"/>
  <c r="R104" i="18"/>
  <c r="F167" i="65" s="1"/>
  <c r="R105" i="18"/>
  <c r="F168" i="65" s="1"/>
  <c r="R106" i="18"/>
  <c r="F169" i="65" s="1"/>
  <c r="R107" i="18"/>
  <c r="F170" i="65" s="1"/>
  <c r="R108" i="18"/>
  <c r="F171" i="65" s="1"/>
  <c r="R109" i="18"/>
  <c r="F172" i="65" s="1"/>
  <c r="R110" i="18"/>
  <c r="F173" i="65" s="1"/>
  <c r="R111" i="18"/>
  <c r="F174" i="65" s="1"/>
  <c r="R112" i="18"/>
  <c r="F175" i="65" s="1"/>
  <c r="R113" i="18"/>
  <c r="F176" i="65" s="1"/>
  <c r="R114" i="18"/>
  <c r="F177" i="65" s="1"/>
  <c r="R115" i="18"/>
  <c r="F178" i="65" s="1"/>
  <c r="R116" i="18"/>
  <c r="F179" i="65" s="1"/>
  <c r="R117" i="18"/>
  <c r="F180" i="65" s="1"/>
  <c r="R118" i="18"/>
  <c r="F181" i="65" s="1"/>
  <c r="R119" i="18"/>
  <c r="F182" i="65" s="1"/>
  <c r="R120" i="18"/>
  <c r="F183" i="65" s="1"/>
  <c r="R121" i="18"/>
  <c r="F184" i="65" s="1"/>
  <c r="R122" i="18"/>
  <c r="F185" i="65" s="1"/>
  <c r="R123" i="18"/>
  <c r="F186" i="65" s="1"/>
  <c r="R124" i="18"/>
  <c r="F187" i="65" s="1"/>
  <c r="R125" i="18"/>
  <c r="F188" i="65" s="1"/>
  <c r="R126" i="18"/>
  <c r="F189" i="65" s="1"/>
  <c r="R127" i="18"/>
  <c r="F190" i="65" s="1"/>
  <c r="R128" i="18"/>
  <c r="F191" i="65" s="1"/>
  <c r="R129" i="18"/>
  <c r="F192" i="65" s="1"/>
  <c r="R130" i="18"/>
  <c r="F193" i="65" s="1"/>
  <c r="R131" i="18"/>
  <c r="F194" i="65" s="1"/>
  <c r="R132" i="18"/>
  <c r="F195" i="65" s="1"/>
  <c r="R133" i="18"/>
  <c r="F196" i="65" s="1"/>
  <c r="R20" i="18"/>
  <c r="F83" i="65" s="1"/>
  <c r="AF120" i="54" l="1"/>
  <c r="C1433" i="65"/>
  <c r="AF124" i="54"/>
  <c r="C1437" i="65"/>
  <c r="AF122" i="54"/>
  <c r="C1435" i="65"/>
  <c r="AF110" i="54"/>
  <c r="C1423" i="65"/>
  <c r="AF121" i="54"/>
  <c r="C1434" i="65"/>
  <c r="AF125" i="54"/>
  <c r="C1438" i="65"/>
  <c r="AF119" i="54"/>
  <c r="C1432" i="65"/>
  <c r="AF117" i="54"/>
  <c r="C1430" i="65"/>
  <c r="AF123" i="54"/>
  <c r="C1436" i="65"/>
  <c r="C10" i="62"/>
  <c r="C7" i="62"/>
  <c r="C5"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O29" i="10"/>
  <c r="O28" i="10"/>
  <c r="P28" i="11"/>
  <c r="AC28" i="9"/>
  <c r="AD28" i="9" s="1"/>
  <c r="F1257" i="65"/>
  <c r="C12" i="62"/>
  <c r="AC30" i="9"/>
  <c r="AD30" i="9" s="1"/>
  <c r="F1259" i="65"/>
  <c r="AC29" i="9"/>
  <c r="AD29" i="9" s="1"/>
  <c r="F1258" i="65"/>
  <c r="F220" i="65"/>
  <c r="F332" i="65"/>
  <c r="F312" i="65"/>
  <c r="F302" i="65"/>
  <c r="F282" i="65"/>
  <c r="F262" i="65"/>
  <c r="F242" i="65"/>
  <c r="F219" i="65"/>
  <c r="F331" i="65"/>
  <c r="F301" i="65"/>
  <c r="F289" i="65"/>
  <c r="F285" i="65"/>
  <c r="F281" i="65"/>
  <c r="F277" i="65"/>
  <c r="F273" i="65"/>
  <c r="F269" i="65"/>
  <c r="F265" i="65"/>
  <c r="F261" i="65"/>
  <c r="F257" i="65"/>
  <c r="F253" i="65"/>
  <c r="F249" i="65"/>
  <c r="F245" i="65"/>
  <c r="F241" i="65"/>
  <c r="F237" i="65"/>
  <c r="F233" i="65"/>
  <c r="F224" i="65"/>
  <c r="F352" i="65"/>
  <c r="F344" i="65"/>
  <c r="F336" i="65"/>
  <c r="F324" i="65"/>
  <c r="F316" i="65"/>
  <c r="F306" i="65"/>
  <c r="F294" i="65"/>
  <c r="F286" i="65"/>
  <c r="F274" i="65"/>
  <c r="F266" i="65"/>
  <c r="F258" i="65"/>
  <c r="F250" i="65"/>
  <c r="F234" i="65"/>
  <c r="F227" i="65"/>
  <c r="F351" i="65"/>
  <c r="F343" i="65"/>
  <c r="F335" i="65"/>
  <c r="F323" i="65"/>
  <c r="F315" i="65"/>
  <c r="F305" i="65"/>
  <c r="F293" i="65"/>
  <c r="F230" i="65"/>
  <c r="F226" i="65"/>
  <c r="F222" i="65"/>
  <c r="F218" i="65"/>
  <c r="F214" i="65"/>
  <c r="F350" i="65"/>
  <c r="F346" i="65"/>
  <c r="F342" i="65"/>
  <c r="F338" i="65"/>
  <c r="F334" i="65"/>
  <c r="F330" i="65"/>
  <c r="F326" i="65"/>
  <c r="F322" i="65"/>
  <c r="F318" i="65"/>
  <c r="F314" i="65"/>
  <c r="F308" i="65"/>
  <c r="F304" i="65"/>
  <c r="F300" i="65"/>
  <c r="F296" i="65"/>
  <c r="F292" i="65"/>
  <c r="F288" i="65"/>
  <c r="F284" i="65"/>
  <c r="F280" i="65"/>
  <c r="F276" i="65"/>
  <c r="F272" i="65"/>
  <c r="F268" i="65"/>
  <c r="F264" i="65"/>
  <c r="F260" i="65"/>
  <c r="F256" i="65"/>
  <c r="F252" i="65"/>
  <c r="F248" i="65"/>
  <c r="F244" i="65"/>
  <c r="F240" i="65"/>
  <c r="F236" i="65"/>
  <c r="F232" i="65"/>
  <c r="F228" i="65"/>
  <c r="F216" i="65"/>
  <c r="F348" i="65"/>
  <c r="F340" i="65"/>
  <c r="F328" i="65"/>
  <c r="F320" i="65"/>
  <c r="F298" i="65"/>
  <c r="F290" i="65"/>
  <c r="F278" i="65"/>
  <c r="F270" i="65"/>
  <c r="F254" i="65"/>
  <c r="F246" i="65"/>
  <c r="F238" i="65"/>
  <c r="F213" i="65"/>
  <c r="C8" i="62"/>
  <c r="F223" i="65"/>
  <c r="F215" i="65"/>
  <c r="F347" i="65"/>
  <c r="F339" i="65"/>
  <c r="F327" i="65"/>
  <c r="F319" i="65"/>
  <c r="F311" i="65"/>
  <c r="F297" i="65"/>
  <c r="F229" i="65"/>
  <c r="F225" i="65"/>
  <c r="F221" i="65"/>
  <c r="F217" i="65"/>
  <c r="F353" i="65"/>
  <c r="F349" i="65"/>
  <c r="F345" i="65"/>
  <c r="F341" i="65"/>
  <c r="F337" i="65"/>
  <c r="F333" i="65"/>
  <c r="F329" i="65"/>
  <c r="F325" i="65"/>
  <c r="F321" i="65"/>
  <c r="F317" i="65"/>
  <c r="F313" i="65"/>
  <c r="F307" i="65"/>
  <c r="F303" i="65"/>
  <c r="F299" i="65"/>
  <c r="F295" i="65"/>
  <c r="F291" i="65"/>
  <c r="F287" i="65"/>
  <c r="F283" i="65"/>
  <c r="F279" i="65"/>
  <c r="F275" i="65"/>
  <c r="F271" i="65"/>
  <c r="F267" i="65"/>
  <c r="F263" i="65"/>
  <c r="F259" i="65"/>
  <c r="F255" i="65"/>
  <c r="F251" i="65"/>
  <c r="F247" i="65"/>
  <c r="F243" i="65"/>
  <c r="F239" i="65"/>
  <c r="F235" i="65"/>
  <c r="F231"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72" i="24"/>
  <c r="AG76" i="24"/>
  <c r="AG80" i="24"/>
  <c r="AG84" i="24"/>
  <c r="AG88" i="24"/>
  <c r="AG92" i="24"/>
  <c r="AG96" i="24"/>
  <c r="AG100" i="24"/>
  <c r="AG104" i="24"/>
  <c r="AG108" i="24"/>
  <c r="AG112" i="24"/>
  <c r="AG116" i="24"/>
  <c r="AG120" i="24"/>
  <c r="AG124" i="24"/>
  <c r="AG128" i="24"/>
  <c r="AG132" i="24"/>
  <c r="AG136" i="24"/>
  <c r="AG140" i="24"/>
  <c r="AG144" i="24"/>
  <c r="AG148"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71" i="24"/>
  <c r="AG73" i="24"/>
  <c r="AG74" i="24"/>
  <c r="AG75" i="24"/>
  <c r="AG77" i="24"/>
  <c r="AG78" i="24"/>
  <c r="AG79" i="24"/>
  <c r="AG81" i="24"/>
  <c r="AG82" i="24"/>
  <c r="AG83" i="24"/>
  <c r="AG85" i="24"/>
  <c r="AG86" i="24"/>
  <c r="AG87" i="24"/>
  <c r="AG89" i="24"/>
  <c r="AG90" i="24"/>
  <c r="AG91" i="24"/>
  <c r="AG93" i="24"/>
  <c r="AG94" i="24"/>
  <c r="AG95" i="24"/>
  <c r="AG97" i="24"/>
  <c r="AG98" i="24"/>
  <c r="AG99" i="24"/>
  <c r="AG101" i="24"/>
  <c r="AG102" i="24"/>
  <c r="AG103" i="24"/>
  <c r="AG105" i="24"/>
  <c r="AG106" i="24"/>
  <c r="AG107" i="24"/>
  <c r="AG109" i="24"/>
  <c r="AG110" i="24"/>
  <c r="AG111" i="24"/>
  <c r="AG113" i="24"/>
  <c r="AG114" i="24"/>
  <c r="AG115" i="24"/>
  <c r="AG117" i="24"/>
  <c r="AG118" i="24"/>
  <c r="AG119" i="24"/>
  <c r="AG121" i="24"/>
  <c r="AG122" i="24"/>
  <c r="AG123" i="24"/>
  <c r="AG125" i="24"/>
  <c r="AG126" i="24"/>
  <c r="AG127" i="24"/>
  <c r="AG129" i="24"/>
  <c r="AG130" i="24"/>
  <c r="AG131" i="24"/>
  <c r="AG133" i="24"/>
  <c r="AG134" i="24"/>
  <c r="AG135" i="24"/>
  <c r="AG137" i="24"/>
  <c r="AG138" i="24"/>
  <c r="AG139" i="24"/>
  <c r="AG141" i="24"/>
  <c r="AG142" i="24"/>
  <c r="AG143" i="24"/>
  <c r="AG145" i="24"/>
  <c r="AG146" i="24"/>
  <c r="AG14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71" i="24"/>
  <c r="F1465" i="65" l="1"/>
  <c r="AC68" i="24"/>
  <c r="AC60" i="24"/>
  <c r="AC52" i="24"/>
  <c r="AC48" i="24"/>
  <c r="AC44" i="24"/>
  <c r="AC40" i="24"/>
  <c r="AC36" i="24"/>
  <c r="AC32" i="24"/>
  <c r="AC24" i="24"/>
  <c r="AC64" i="24"/>
  <c r="AC56" i="24"/>
  <c r="AC28" i="24"/>
  <c r="G21" i="11" l="1"/>
  <c r="G22" i="11"/>
  <c r="G23" i="11"/>
  <c r="G24" i="11"/>
  <c r="G25" i="11"/>
  <c r="G26" i="11"/>
  <c r="G27" i="11"/>
  <c r="G28" i="11"/>
  <c r="G29" i="11"/>
  <c r="G30" i="11"/>
  <c r="G31" i="11"/>
  <c r="G32" i="11"/>
  <c r="G33"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B11" i="62"/>
  <c r="N11" i="62" s="1"/>
  <c r="B3" i="62"/>
  <c r="N3" i="62" s="1"/>
  <c r="F27" i="9" l="1"/>
  <c r="F26" i="9"/>
  <c r="F25" i="9"/>
  <c r="J15" i="40" l="1"/>
  <c r="K15" i="40"/>
  <c r="L15" i="40"/>
  <c r="M15" i="40"/>
  <c r="N15" i="40"/>
  <c r="O15" i="40"/>
  <c r="P15" i="40"/>
  <c r="Q15" i="40"/>
  <c r="M23" i="9"/>
  <c r="M22" i="9"/>
  <c r="D1251" i="65" l="1"/>
  <c r="D1252" i="65"/>
  <c r="N8" i="42"/>
  <c r="O20" i="27" s="1"/>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AC8" i="42" l="1"/>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N2" i="62" s="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61" i="21"/>
  <c r="AI161" i="21"/>
  <c r="AH161" i="21"/>
  <c r="AG161"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70" i="21"/>
  <c r="I168" i="21"/>
  <c r="I167" i="21"/>
  <c r="I171" i="21"/>
  <c r="E162" i="21"/>
  <c r="P162" i="21" s="1"/>
  <c r="I162" i="21" s="1"/>
  <c r="E163" i="21"/>
  <c r="P163" i="21" s="1"/>
  <c r="I163" i="21" s="1"/>
  <c r="E164" i="21"/>
  <c r="P164" i="21" s="1"/>
  <c r="I164" i="21" s="1"/>
  <c r="E165" i="21"/>
  <c r="P165" i="21" s="1"/>
  <c r="I165" i="21" s="1"/>
  <c r="E166" i="21"/>
  <c r="P166" i="21" s="1"/>
  <c r="I166" i="21"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AG20" i="12" s="1"/>
  <c r="T20" i="12"/>
  <c r="U20" i="12"/>
  <c r="V20" i="12"/>
  <c r="W20" i="12"/>
  <c r="X20" i="12"/>
  <c r="Y20" i="12"/>
  <c r="Z20" i="12"/>
  <c r="AA20" i="12"/>
  <c r="AB20" i="12"/>
  <c r="S21" i="12"/>
  <c r="T21" i="12" s="1"/>
  <c r="S22" i="12"/>
  <c r="T22" i="12" s="1"/>
  <c r="S23" i="12"/>
  <c r="T23" i="12" s="1"/>
  <c r="U23" i="12" s="1"/>
  <c r="V23" i="12" s="1"/>
  <c r="W23" i="12" s="1"/>
  <c r="X23" i="12" s="1"/>
  <c r="Y23" i="12" s="1"/>
  <c r="Z23" i="12" s="1"/>
  <c r="AA23" i="12" s="1"/>
  <c r="AB23" i="12" s="1"/>
  <c r="S24" i="12"/>
  <c r="T24" i="12"/>
  <c r="U24" i="12" s="1"/>
  <c r="V24" i="12" s="1"/>
  <c r="W24" i="12" s="1"/>
  <c r="X24" i="12" s="1"/>
  <c r="Y24" i="12" s="1"/>
  <c r="Z24" i="12" s="1"/>
  <c r="AA24" i="12" s="1"/>
  <c r="AB24" i="12" s="1"/>
  <c r="S25" i="12"/>
  <c r="T25" i="12" s="1"/>
  <c r="U25" i="12" s="1"/>
  <c r="V25" i="12" s="1"/>
  <c r="W25" i="12" s="1"/>
  <c r="X25" i="12" s="1"/>
  <c r="Y25" i="12" s="1"/>
  <c r="Z25" i="12" s="1"/>
  <c r="AA25" i="12" s="1"/>
  <c r="AB25" i="12" s="1"/>
  <c r="S26" i="12"/>
  <c r="T26" i="12" s="1"/>
  <c r="S27" i="12"/>
  <c r="T27" i="12" s="1"/>
  <c r="U27" i="12" s="1"/>
  <c r="V27" i="12" s="1"/>
  <c r="W27" i="12" s="1"/>
  <c r="X27" i="12" s="1"/>
  <c r="Y27" i="12" s="1"/>
  <c r="Z27" i="12" s="1"/>
  <c r="S28" i="12"/>
  <c r="AG28" i="12" s="1"/>
  <c r="S29" i="12"/>
  <c r="T29" i="12" s="1"/>
  <c r="U29" i="12" s="1"/>
  <c r="V29" i="12" s="1"/>
  <c r="S30" i="12"/>
  <c r="T30" i="12"/>
  <c r="U30" i="12" s="1"/>
  <c r="V30" i="12" s="1"/>
  <c r="W30" i="12" s="1"/>
  <c r="X30" i="12" s="1"/>
  <c r="S31" i="12"/>
  <c r="T31" i="12" s="1"/>
  <c r="U31" i="12" s="1"/>
  <c r="V31" i="12" s="1"/>
  <c r="W31" i="12" s="1"/>
  <c r="X31" i="12" s="1"/>
  <c r="Y31" i="12" s="1"/>
  <c r="Z31" i="12"/>
  <c r="AA31" i="12" s="1"/>
  <c r="AB31" i="12" s="1"/>
  <c r="S32" i="12"/>
  <c r="T32" i="12" s="1"/>
  <c r="S33" i="12"/>
  <c r="T33" i="12" s="1"/>
  <c r="U33" i="12" s="1"/>
  <c r="V33" i="12" s="1"/>
  <c r="S34" i="12"/>
  <c r="T34" i="12" s="1"/>
  <c r="S35" i="12"/>
  <c r="T35" i="12" s="1"/>
  <c r="U35" i="12" s="1"/>
  <c r="V35" i="12" s="1"/>
  <c r="W35" i="12" s="1"/>
  <c r="X35" i="12" s="1"/>
  <c r="Y35" i="12" s="1"/>
  <c r="Z35" i="12"/>
  <c r="AA35" i="12" s="1"/>
  <c r="AB35" i="12" s="1"/>
  <c r="S36" i="12"/>
  <c r="T36" i="12"/>
  <c r="U36" i="12" s="1"/>
  <c r="V36" i="12" s="1"/>
  <c r="W36" i="12" s="1"/>
  <c r="X36" i="12" s="1"/>
  <c r="Y36" i="12" s="1"/>
  <c r="Z36" i="12" s="1"/>
  <c r="AA36" i="12" s="1"/>
  <c r="AB36" i="12" s="1"/>
  <c r="S37" i="12"/>
  <c r="T37" i="12" s="1"/>
  <c r="U37" i="12" s="1"/>
  <c r="V37" i="12"/>
  <c r="W37" i="12" s="1"/>
  <c r="X37" i="12" s="1"/>
  <c r="Y37" i="12" s="1"/>
  <c r="Z37" i="12" s="1"/>
  <c r="AA37" i="12" s="1"/>
  <c r="AB37" i="12" s="1"/>
  <c r="S38" i="12"/>
  <c r="T38" i="12"/>
  <c r="U38" i="12" s="1"/>
  <c r="S39" i="12"/>
  <c r="S40" i="12"/>
  <c r="T40" i="12"/>
  <c r="U40" i="12" s="1"/>
  <c r="V40" i="12" s="1"/>
  <c r="W40" i="12" s="1"/>
  <c r="X40" i="12" s="1"/>
  <c r="Y40" i="12" s="1"/>
  <c r="Z40" i="12" s="1"/>
  <c r="AA40" i="12" s="1"/>
  <c r="AB40" i="12" s="1"/>
  <c r="S41" i="12"/>
  <c r="T41" i="12" s="1"/>
  <c r="U41" i="12" s="1"/>
  <c r="V41" i="12"/>
  <c r="W41" i="12" s="1"/>
  <c r="X41" i="12" s="1"/>
  <c r="Y41" i="12" s="1"/>
  <c r="Z41" i="12" s="1"/>
  <c r="AA41" i="12" s="1"/>
  <c r="AB41" i="12" s="1"/>
  <c r="S42" i="12"/>
  <c r="T42" i="12"/>
  <c r="U42" i="12" s="1"/>
  <c r="S43" i="12"/>
  <c r="T43" i="12" s="1"/>
  <c r="U43" i="12" s="1"/>
  <c r="V43" i="12" s="1"/>
  <c r="W43" i="12" s="1"/>
  <c r="X43" i="12" s="1"/>
  <c r="Y43" i="12" s="1"/>
  <c r="Z43" i="12" s="1"/>
  <c r="AA43" i="12" s="1"/>
  <c r="S44" i="12"/>
  <c r="T44" i="12"/>
  <c r="U44" i="12" s="1"/>
  <c r="V44" i="12" s="1"/>
  <c r="W44" i="12" s="1"/>
  <c r="X44" i="12" s="1"/>
  <c r="Y44" i="12" s="1"/>
  <c r="Z44" i="12" s="1"/>
  <c r="AA44" i="12" s="1"/>
  <c r="AB44" i="12" s="1"/>
  <c r="S45" i="12"/>
  <c r="T45" i="12" s="1"/>
  <c r="S46" i="12"/>
  <c r="T46" i="12"/>
  <c r="U46" i="12" s="1"/>
  <c r="V46" i="12" s="1"/>
  <c r="W46" i="12" s="1"/>
  <c r="X46" i="12" s="1"/>
  <c r="Y46" i="12" s="1"/>
  <c r="Z46" i="12" s="1"/>
  <c r="AA46" i="12" s="1"/>
  <c r="AB46" i="12" s="1"/>
  <c r="S47" i="12"/>
  <c r="T47" i="12"/>
  <c r="U47" i="12" s="1"/>
  <c r="V47" i="12" s="1"/>
  <c r="W47" i="12" s="1"/>
  <c r="X47" i="12" s="1"/>
  <c r="Y47" i="12" s="1"/>
  <c r="Z47" i="12" s="1"/>
  <c r="AA47" i="12" s="1"/>
  <c r="AB47" i="12" s="1"/>
  <c r="AJ47" i="12" s="1"/>
  <c r="S48" i="12"/>
  <c r="T48" i="12" s="1"/>
  <c r="S49" i="12"/>
  <c r="T49" i="12" s="1"/>
  <c r="S50" i="12"/>
  <c r="AG50" i="12" s="1"/>
  <c r="S51" i="12"/>
  <c r="T51" i="12"/>
  <c r="U51" i="12" s="1"/>
  <c r="V51" i="12" s="1"/>
  <c r="W51" i="12" s="1"/>
  <c r="X51" i="12" s="1"/>
  <c r="Y51" i="12" s="1"/>
  <c r="Z51" i="12" s="1"/>
  <c r="AA51" i="12" s="1"/>
  <c r="AB51" i="12" s="1"/>
  <c r="S52" i="12"/>
  <c r="T52" i="12"/>
  <c r="U52" i="12" s="1"/>
  <c r="V52" i="12" s="1"/>
  <c r="W52" i="12" s="1"/>
  <c r="X52" i="12" s="1"/>
  <c r="Y52" i="12" s="1"/>
  <c r="Z52" i="12" s="1"/>
  <c r="AA52" i="12" s="1"/>
  <c r="AB52" i="12" s="1"/>
  <c r="S53" i="12"/>
  <c r="AG53" i="12" s="1"/>
  <c r="T53" i="12"/>
  <c r="U53" i="12" s="1"/>
  <c r="V53" i="12" s="1"/>
  <c r="W53" i="12" s="1"/>
  <c r="X53" i="12" s="1"/>
  <c r="Y53" i="12" s="1"/>
  <c r="Z53" i="12" s="1"/>
  <c r="AA53" i="12" s="1"/>
  <c r="AB53" i="12" s="1"/>
  <c r="AC53" i="12" s="1"/>
  <c r="AD53" i="12" s="1"/>
  <c r="S54" i="12"/>
  <c r="T54" i="12" s="1"/>
  <c r="S55" i="12"/>
  <c r="T55" i="12" s="1"/>
  <c r="U55" i="12" s="1"/>
  <c r="V55" i="12" s="1"/>
  <c r="W55" i="12" s="1"/>
  <c r="X55" i="12" s="1"/>
  <c r="Y55" i="12" s="1"/>
  <c r="Z55" i="12" s="1"/>
  <c r="AA55" i="12" s="1"/>
  <c r="AB55" i="12" s="1"/>
  <c r="S56" i="12"/>
  <c r="T56" i="12" s="1"/>
  <c r="U56" i="12" s="1"/>
  <c r="V56" i="12" s="1"/>
  <c r="W56" i="12" s="1"/>
  <c r="X56" i="12" s="1"/>
  <c r="Y56" i="12" s="1"/>
  <c r="Z56" i="12" s="1"/>
  <c r="AA56" i="12" s="1"/>
  <c r="AB56" i="12" s="1"/>
  <c r="S57" i="12"/>
  <c r="T57" i="12"/>
  <c r="U57" i="12" s="1"/>
  <c r="V57" i="12" s="1"/>
  <c r="W57" i="12" s="1"/>
  <c r="X57" i="12" s="1"/>
  <c r="Y57" i="12" s="1"/>
  <c r="Z57" i="12" s="1"/>
  <c r="AA57" i="12" s="1"/>
  <c r="AB57" i="12" s="1"/>
  <c r="S58" i="12"/>
  <c r="T58" i="12" s="1"/>
  <c r="S59" i="12"/>
  <c r="T59" i="12"/>
  <c r="U59" i="12" s="1"/>
  <c r="V59" i="12" s="1"/>
  <c r="W59" i="12" s="1"/>
  <c r="X59" i="12" s="1"/>
  <c r="Y59" i="12" s="1"/>
  <c r="Z59" i="12" s="1"/>
  <c r="AA59" i="12" s="1"/>
  <c r="AB59" i="12" s="1"/>
  <c r="AC59" i="12" s="1"/>
  <c r="AD59" i="12" s="1"/>
  <c r="S60" i="12"/>
  <c r="T60" i="12"/>
  <c r="U60" i="12" s="1"/>
  <c r="V60" i="12" s="1"/>
  <c r="W60" i="12" s="1"/>
  <c r="X60" i="12" s="1"/>
  <c r="Y60" i="12" s="1"/>
  <c r="Z60" i="12" s="1"/>
  <c r="AA60" i="12" s="1"/>
  <c r="AB60" i="12" s="1"/>
  <c r="S61" i="12"/>
  <c r="T61" i="12" s="1"/>
  <c r="S62" i="12"/>
  <c r="T62" i="12"/>
  <c r="U62" i="12" s="1"/>
  <c r="V62" i="12" s="1"/>
  <c r="W62" i="12" s="1"/>
  <c r="X62" i="12" s="1"/>
  <c r="Y62" i="12" s="1"/>
  <c r="Z62" i="12" s="1"/>
  <c r="AA62" i="12" s="1"/>
  <c r="AB62" i="12" s="1"/>
  <c r="S63" i="12"/>
  <c r="T63" i="12"/>
  <c r="U63" i="12" s="1"/>
  <c r="V63" i="12" s="1"/>
  <c r="W63" i="12" s="1"/>
  <c r="X63" i="12" s="1"/>
  <c r="S64" i="12"/>
  <c r="T64" i="12" s="1"/>
  <c r="U64" i="12" s="1"/>
  <c r="V64" i="12" s="1"/>
  <c r="W64" i="12" s="1"/>
  <c r="X64" i="12" s="1"/>
  <c r="S65" i="12"/>
  <c r="T65" i="12" s="1"/>
  <c r="U65" i="12" s="1"/>
  <c r="V65" i="12" s="1"/>
  <c r="W65" i="12" s="1"/>
  <c r="X65" i="12" s="1"/>
  <c r="S66" i="12"/>
  <c r="T66" i="12" s="1"/>
  <c r="U66" i="12" s="1"/>
  <c r="V66" i="12" s="1"/>
  <c r="W66" i="12" s="1"/>
  <c r="X66" i="12" s="1"/>
  <c r="S67" i="12"/>
  <c r="AG67" i="12" s="1"/>
  <c r="T67" i="12"/>
  <c r="U67" i="12" s="1"/>
  <c r="V67" i="12" s="1"/>
  <c r="W67" i="12" s="1"/>
  <c r="X67" i="12" s="1"/>
  <c r="Y67" i="12" s="1"/>
  <c r="Z67" i="12" s="1"/>
  <c r="AA67" i="12" s="1"/>
  <c r="AB67" i="12" s="1"/>
  <c r="S68" i="12"/>
  <c r="T68" i="12" s="1"/>
  <c r="U68" i="12" s="1"/>
  <c r="V68" i="12" s="1"/>
  <c r="W68" i="12" s="1"/>
  <c r="X68" i="12" s="1"/>
  <c r="Y68" i="12" s="1"/>
  <c r="Z68" i="12" s="1"/>
  <c r="AA68" i="12" s="1"/>
  <c r="AB68" i="12" s="1"/>
  <c r="S69" i="12"/>
  <c r="AG69" i="12" s="1"/>
  <c r="S70" i="12"/>
  <c r="T70" i="12" s="1"/>
  <c r="U70" i="12" s="1"/>
  <c r="V70" i="12" s="1"/>
  <c r="W70" i="12" s="1"/>
  <c r="X70" i="12" s="1"/>
  <c r="S71" i="12"/>
  <c r="T71" i="12"/>
  <c r="U71" i="12" s="1"/>
  <c r="V71" i="12" s="1"/>
  <c r="W71" i="12" s="1"/>
  <c r="X71" i="12" s="1"/>
  <c r="Y71" i="12" s="1"/>
  <c r="Z71" i="12" s="1"/>
  <c r="AA71" i="12" s="1"/>
  <c r="AB71" i="12" s="1"/>
  <c r="S72" i="12"/>
  <c r="T72" i="12" s="1"/>
  <c r="U72" i="12" s="1"/>
  <c r="V72" i="12" s="1"/>
  <c r="W72" i="12" s="1"/>
  <c r="X72" i="12" s="1"/>
  <c r="S73" i="12"/>
  <c r="T73" i="12" s="1"/>
  <c r="U73" i="12" s="1"/>
  <c r="V73" i="12" s="1"/>
  <c r="W73" i="12" s="1"/>
  <c r="X73" i="12" s="1"/>
  <c r="Y73" i="12" s="1"/>
  <c r="Z73" i="12" s="1"/>
  <c r="AA73" i="12" s="1"/>
  <c r="AB73" i="12" s="1"/>
  <c r="S74" i="12"/>
  <c r="T74" i="12" s="1"/>
  <c r="S75" i="12"/>
  <c r="T75" i="12"/>
  <c r="U75" i="12" s="1"/>
  <c r="V75" i="12" s="1"/>
  <c r="W75" i="12" s="1"/>
  <c r="X75" i="12" s="1"/>
  <c r="S76" i="12"/>
  <c r="T76" i="12" s="1"/>
  <c r="U76" i="12" s="1"/>
  <c r="V76" i="12" s="1"/>
  <c r="W76" i="12" s="1"/>
  <c r="X76" i="12" s="1"/>
  <c r="Y76" i="12" s="1"/>
  <c r="Z76" i="12" s="1"/>
  <c r="AA76" i="12" s="1"/>
  <c r="AB76" i="12" s="1"/>
  <c r="S77" i="12"/>
  <c r="T77" i="12" s="1"/>
  <c r="U77" i="12" s="1"/>
  <c r="S78" i="12"/>
  <c r="T78" i="12" s="1"/>
  <c r="U78" i="12"/>
  <c r="V78" i="12" s="1"/>
  <c r="W78" i="12" s="1"/>
  <c r="X78" i="12" s="1"/>
  <c r="Y78" i="12" s="1"/>
  <c r="Z78" i="12" s="1"/>
  <c r="AA78" i="12" s="1"/>
  <c r="AB78" i="12" s="1"/>
  <c r="S79" i="12"/>
  <c r="T79" i="12" s="1"/>
  <c r="U79" i="12"/>
  <c r="V79" i="12" s="1"/>
  <c r="W79" i="12" s="1"/>
  <c r="X79" i="12" s="1"/>
  <c r="Y79" i="12" s="1"/>
  <c r="S80" i="12"/>
  <c r="T80" i="12" s="1"/>
  <c r="U80" i="12"/>
  <c r="V80" i="12" s="1"/>
  <c r="W80" i="12" s="1"/>
  <c r="X80" i="12" s="1"/>
  <c r="Y80" i="12" s="1"/>
  <c r="Z80" i="12" s="1"/>
  <c r="AA80" i="12" s="1"/>
  <c r="AB80" i="12" s="1"/>
  <c r="S81" i="12"/>
  <c r="T81" i="12" s="1"/>
  <c r="U81" i="12" s="1"/>
  <c r="S82" i="12"/>
  <c r="T82" i="12" s="1"/>
  <c r="U82" i="12" s="1"/>
  <c r="V82" i="12" s="1"/>
  <c r="W82" i="12" s="1"/>
  <c r="X82" i="12" s="1"/>
  <c r="Y82" i="12" s="1"/>
  <c r="Z82" i="12" s="1"/>
  <c r="AA82" i="12" s="1"/>
  <c r="S83" i="12"/>
  <c r="T83" i="12" s="1"/>
  <c r="U83" i="12" s="1"/>
  <c r="S84" i="12"/>
  <c r="T84" i="12" s="1"/>
  <c r="U84" i="12" s="1"/>
  <c r="V84" i="12" s="1"/>
  <c r="W84" i="12" s="1"/>
  <c r="X84" i="12" s="1"/>
  <c r="Y84" i="12" s="1"/>
  <c r="Z84" i="12" s="1"/>
  <c r="AA84" i="12" s="1"/>
  <c r="AB84" i="12" s="1"/>
  <c r="S85" i="12"/>
  <c r="T85" i="12" s="1"/>
  <c r="U85" i="12" s="1"/>
  <c r="S86" i="12"/>
  <c r="T86" i="12" s="1"/>
  <c r="U86" i="12"/>
  <c r="V86" i="12" s="1"/>
  <c r="W86" i="12" s="1"/>
  <c r="X86" i="12" s="1"/>
  <c r="Y86" i="12" s="1"/>
  <c r="Z86" i="12" s="1"/>
  <c r="AA86" i="12" s="1"/>
  <c r="AB86" i="12" s="1"/>
  <c r="S87" i="12"/>
  <c r="T87" i="12" s="1"/>
  <c r="U87" i="12"/>
  <c r="V87" i="12" s="1"/>
  <c r="W87" i="12" s="1"/>
  <c r="X87" i="12" s="1"/>
  <c r="Y87" i="12" s="1"/>
  <c r="Z87" i="12" s="1"/>
  <c r="AA87" i="12" s="1"/>
  <c r="AB87" i="12" s="1"/>
  <c r="S88" i="12"/>
  <c r="T88" i="12" s="1"/>
  <c r="U88" i="12"/>
  <c r="V88" i="12" s="1"/>
  <c r="W88" i="12" s="1"/>
  <c r="S89" i="12"/>
  <c r="T89" i="12" s="1"/>
  <c r="U89" i="12" s="1"/>
  <c r="V89" i="12" s="1"/>
  <c r="W89" i="12" s="1"/>
  <c r="X89" i="12" s="1"/>
  <c r="Y89" i="12" s="1"/>
  <c r="Z89" i="12" s="1"/>
  <c r="AA89" i="12" s="1"/>
  <c r="AB89" i="12" s="1"/>
  <c r="S90" i="12"/>
  <c r="T90" i="12" s="1"/>
  <c r="U90" i="12" s="1"/>
  <c r="V90" i="12" s="1"/>
  <c r="W90" i="12" s="1"/>
  <c r="X90" i="12" s="1"/>
  <c r="Y90" i="12" s="1"/>
  <c r="Z90" i="12" s="1"/>
  <c r="AA90" i="12" s="1"/>
  <c r="S91" i="12"/>
  <c r="T91" i="12" s="1"/>
  <c r="U91" i="12" s="1"/>
  <c r="S92" i="12"/>
  <c r="T92" i="12" s="1"/>
  <c r="U92" i="12" s="1"/>
  <c r="V92" i="12" s="1"/>
  <c r="W92" i="12" s="1"/>
  <c r="S93" i="12"/>
  <c r="T93" i="12" s="1"/>
  <c r="U93" i="12" s="1"/>
  <c r="V93" i="12" s="1"/>
  <c r="W93" i="12" s="1"/>
  <c r="X93" i="12" s="1"/>
  <c r="Y93" i="12" s="1"/>
  <c r="Z93" i="12" s="1"/>
  <c r="AA93" i="12" s="1"/>
  <c r="AB93" i="12" s="1"/>
  <c r="S94" i="12"/>
  <c r="T94" i="12"/>
  <c r="U94" i="12" s="1"/>
  <c r="V94" i="12" s="1"/>
  <c r="S95" i="12"/>
  <c r="T95" i="12" s="1"/>
  <c r="S96" i="12"/>
  <c r="T96" i="12" s="1"/>
  <c r="U96" i="12" s="1"/>
  <c r="V96" i="12" s="1"/>
  <c r="S97" i="12"/>
  <c r="T97" i="12" s="1"/>
  <c r="S98" i="12"/>
  <c r="T98" i="12"/>
  <c r="U98" i="12" s="1"/>
  <c r="V98" i="12" s="1"/>
  <c r="S99" i="12"/>
  <c r="T99" i="12" s="1"/>
  <c r="S100" i="12"/>
  <c r="AG100" i="12" s="1"/>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94" i="12"/>
  <c r="AG86" i="12"/>
  <c r="AG66" i="12"/>
  <c r="AG46" i="12"/>
  <c r="AG73" i="12"/>
  <c r="AG57" i="12"/>
  <c r="AI57" i="12"/>
  <c r="AG29" i="12"/>
  <c r="AG25" i="12"/>
  <c r="AG98" i="12"/>
  <c r="AG42" i="12"/>
  <c r="AG80" i="12"/>
  <c r="AG56" i="12"/>
  <c r="AG44" i="12"/>
  <c r="AH44" i="12"/>
  <c r="AC40" i="12"/>
  <c r="AD40" i="12" s="1"/>
  <c r="AJ40" i="12"/>
  <c r="AG40" i="12"/>
  <c r="AI40" i="12"/>
  <c r="AI24" i="12"/>
  <c r="AG24" i="12"/>
  <c r="AG90" i="12"/>
  <c r="AG82" i="12"/>
  <c r="AG62" i="12"/>
  <c r="AG54" i="12"/>
  <c r="AG38" i="12"/>
  <c r="AG30" i="12"/>
  <c r="AG22" i="12"/>
  <c r="AG96" i="12"/>
  <c r="AG88" i="12"/>
  <c r="AG72" i="12"/>
  <c r="AG60" i="12"/>
  <c r="AH60" i="12"/>
  <c r="AG52" i="12"/>
  <c r="AC36" i="12"/>
  <c r="AD36" i="12" s="1"/>
  <c r="AJ36" i="12"/>
  <c r="AG36" i="12"/>
  <c r="AH36" i="12"/>
  <c r="AI36" i="12"/>
  <c r="AG87" i="12"/>
  <c r="AG83" i="12"/>
  <c r="AG79" i="12"/>
  <c r="AG75" i="12"/>
  <c r="AG71" i="12"/>
  <c r="AH71" i="12"/>
  <c r="AG63" i="12"/>
  <c r="AG59" i="12"/>
  <c r="AI59" i="12"/>
  <c r="AG51" i="12"/>
  <c r="AG47" i="12"/>
  <c r="AH35" i="12"/>
  <c r="AI35" i="12"/>
  <c r="AG31" i="12"/>
  <c r="AH31" i="12"/>
  <c r="AI31" i="12"/>
  <c r="AG27" i="12"/>
  <c r="AI27" i="12"/>
  <c r="AH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AA64" i="41"/>
  <c r="AA63" i="41"/>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E161" i="21"/>
  <c r="P161" i="21" s="1"/>
  <c r="I161" i="21" s="1"/>
  <c r="A161" i="21"/>
  <c r="D159" i="23"/>
  <c r="AD161"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O12" i="62"/>
  <c r="B12" i="62"/>
  <c r="N12" i="62" s="1"/>
  <c r="O10" i="62"/>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22" i="9"/>
  <c r="AD22" i="9" s="1"/>
  <c r="AC20" i="9"/>
  <c r="AD20" i="9" s="1"/>
  <c r="AC21" i="9"/>
  <c r="AD21" i="9" s="1"/>
  <c r="AC23" i="9"/>
  <c r="AC24" i="9"/>
  <c r="AD24" i="9" s="1"/>
  <c r="AC25" i="9"/>
  <c r="AD25" i="9" s="1"/>
  <c r="AC26" i="9"/>
  <c r="AD26" i="9" s="1"/>
  <c r="AC27" i="9"/>
  <c r="AD27" i="9" s="1"/>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B11" i="19"/>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C20" i="57" s="1"/>
  <c r="E20" i="54"/>
  <c r="D20" i="54"/>
  <c r="I3" i="54" s="1"/>
  <c r="Y16" i="54"/>
  <c r="X16" i="54"/>
  <c r="W16" i="54"/>
  <c r="V16" i="54"/>
  <c r="Y15" i="54"/>
  <c r="Y14" i="54" s="1"/>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54" i="54"/>
  <c r="AF76" i="54"/>
  <c r="AF101"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B8" i="13"/>
  <c r="C7" i="13" s="1"/>
  <c r="J25" i="9"/>
  <c r="C25" i="10" s="1"/>
  <c r="J20" i="9"/>
  <c r="D20" i="11" s="1"/>
  <c r="J21" i="9"/>
  <c r="C21" i="10" s="1"/>
  <c r="J22" i="9"/>
  <c r="C22" i="10" s="1"/>
  <c r="J23" i="9"/>
  <c r="C23" i="10" s="1"/>
  <c r="J24" i="9"/>
  <c r="C24" i="10" s="1"/>
  <c r="J26" i="9"/>
  <c r="C26" i="10" s="1"/>
  <c r="J27" i="9"/>
  <c r="C27" i="10" s="1"/>
  <c r="J28" i="9"/>
  <c r="C28" i="10" s="1"/>
  <c r="J29" i="9"/>
  <c r="C29" i="10" s="1"/>
  <c r="J30" i="9"/>
  <c r="C30" i="10" s="1"/>
  <c r="G9" i="40"/>
  <c r="H21" i="19"/>
  <c r="D3" i="41"/>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K150" i="26"/>
  <c r="D149" i="26"/>
  <c r="W149" i="26" s="1"/>
  <c r="D148" i="26"/>
  <c r="O148" i="26"/>
  <c r="D147" i="26"/>
  <c r="AD147" i="26" s="1"/>
  <c r="D146" i="26"/>
  <c r="D145" i="26"/>
  <c r="F145" i="26" s="1"/>
  <c r="Q145" i="26" s="1"/>
  <c r="J145" i="26" s="1"/>
  <c r="BD145" i="26"/>
  <c r="D144" i="26"/>
  <c r="R144" i="26" s="1"/>
  <c r="D143" i="26"/>
  <c r="D142" i="26"/>
  <c r="K142" i="26" s="1"/>
  <c r="D141" i="26"/>
  <c r="K141" i="26" s="1"/>
  <c r="D140" i="26"/>
  <c r="Y140" i="26" s="1"/>
  <c r="D139" i="26"/>
  <c r="D138" i="26"/>
  <c r="D137" i="26"/>
  <c r="BD137" i="26"/>
  <c r="D136" i="26"/>
  <c r="D135" i="26"/>
  <c r="D134" i="26"/>
  <c r="BD134" i="26"/>
  <c r="D133" i="26"/>
  <c r="D132" i="26"/>
  <c r="K132" i="26" s="1"/>
  <c r="D131" i="26"/>
  <c r="D130" i="26"/>
  <c r="AB130" i="26" s="1"/>
  <c r="D129" i="26"/>
  <c r="O129" i="26" s="1"/>
  <c r="G129" i="26"/>
  <c r="D128" i="26"/>
  <c r="D127" i="26"/>
  <c r="D126" i="26"/>
  <c r="D125" i="26"/>
  <c r="D124" i="26"/>
  <c r="K124" i="26" s="1"/>
  <c r="D123" i="26"/>
  <c r="D122" i="26"/>
  <c r="D121" i="26"/>
  <c r="BD121" i="26"/>
  <c r="D120" i="26"/>
  <c r="U120" i="26" s="1"/>
  <c r="D119" i="26"/>
  <c r="D118" i="26"/>
  <c r="K118" i="26" s="1"/>
  <c r="BD118" i="26"/>
  <c r="D117" i="26"/>
  <c r="D116" i="26"/>
  <c r="K116" i="26"/>
  <c r="D115" i="26"/>
  <c r="D114" i="26"/>
  <c r="D113" i="26"/>
  <c r="D112" i="26"/>
  <c r="K112" i="26"/>
  <c r="D111" i="26"/>
  <c r="D110" i="26"/>
  <c r="BD110" i="26" s="1"/>
  <c r="D109" i="26"/>
  <c r="O109" i="26" s="1"/>
  <c r="K109" i="26"/>
  <c r="D108" i="26"/>
  <c r="D107" i="26"/>
  <c r="D106" i="26"/>
  <c r="E106" i="26" s="1"/>
  <c r="K106" i="26"/>
  <c r="D105" i="26"/>
  <c r="BD105" i="26"/>
  <c r="D104" i="26"/>
  <c r="E104" i="26" s="1"/>
  <c r="F104" i="26"/>
  <c r="Q104" i="26" s="1"/>
  <c r="J104" i="26" s="1"/>
  <c r="D103" i="26"/>
  <c r="D102" i="26"/>
  <c r="BD102" i="26"/>
  <c r="D101" i="26"/>
  <c r="D100" i="26"/>
  <c r="K100" i="26"/>
  <c r="D99" i="26"/>
  <c r="D98" i="26"/>
  <c r="D97" i="26"/>
  <c r="D96" i="26"/>
  <c r="K96" i="26" s="1"/>
  <c r="D95" i="26"/>
  <c r="D94" i="26"/>
  <c r="D93" i="26"/>
  <c r="D92" i="26"/>
  <c r="K92" i="26" s="1"/>
  <c r="D91" i="26"/>
  <c r="D90" i="26"/>
  <c r="D89" i="26"/>
  <c r="BD89" i="26"/>
  <c r="D88" i="26"/>
  <c r="F88" i="26" s="1"/>
  <c r="Q88" i="26" s="1"/>
  <c r="J88" i="26" s="1"/>
  <c r="D87" i="26"/>
  <c r="D86" i="26"/>
  <c r="K86" i="26" s="1"/>
  <c r="BD86" i="26"/>
  <c r="D85" i="26"/>
  <c r="D84" i="26"/>
  <c r="D83" i="26"/>
  <c r="D82" i="26"/>
  <c r="K82" i="26"/>
  <c r="D81" i="26"/>
  <c r="BD81" i="26"/>
  <c r="D80" i="26"/>
  <c r="K80" i="26"/>
  <c r="D79" i="26"/>
  <c r="D78" i="26"/>
  <c r="D77" i="26"/>
  <c r="K77" i="26"/>
  <c r="D76" i="26"/>
  <c r="K76" i="26" s="1"/>
  <c r="D75" i="26"/>
  <c r="D74" i="26"/>
  <c r="D73" i="26"/>
  <c r="D72" i="26"/>
  <c r="D71" i="26"/>
  <c r="D70" i="26"/>
  <c r="D69" i="26"/>
  <c r="D68" i="26"/>
  <c r="K68" i="26"/>
  <c r="D67" i="26"/>
  <c r="D66" i="26"/>
  <c r="K66" i="26" s="1"/>
  <c r="D65" i="26"/>
  <c r="D64" i="26"/>
  <c r="K64" i="26" s="1"/>
  <c r="D63" i="26"/>
  <c r="D62" i="26"/>
  <c r="D61" i="26"/>
  <c r="D60" i="26"/>
  <c r="D59" i="26"/>
  <c r="D58" i="26"/>
  <c r="D57" i="26"/>
  <c r="D56" i="26"/>
  <c r="D55" i="26"/>
  <c r="D54" i="26"/>
  <c r="D53" i="26"/>
  <c r="D52" i="26"/>
  <c r="K52" i="26"/>
  <c r="D51" i="26"/>
  <c r="D50" i="26"/>
  <c r="K50" i="26"/>
  <c r="D49" i="26"/>
  <c r="D48" i="26"/>
  <c r="K48" i="26" s="1"/>
  <c r="D47" i="26"/>
  <c r="D46" i="26"/>
  <c r="K46" i="26" s="1"/>
  <c r="D45" i="26"/>
  <c r="K45" i="26" s="1"/>
  <c r="D44" i="26"/>
  <c r="D43" i="26"/>
  <c r="D42" i="26"/>
  <c r="D41" i="26"/>
  <c r="D40" i="26"/>
  <c r="D39" i="26"/>
  <c r="D38" i="26"/>
  <c r="D37" i="26"/>
  <c r="D36" i="26"/>
  <c r="D35" i="26"/>
  <c r="D34" i="26"/>
  <c r="K34" i="26"/>
  <c r="D33" i="26"/>
  <c r="D32" i="26"/>
  <c r="AB32" i="26"/>
  <c r="D31" i="26"/>
  <c r="D30" i="26"/>
  <c r="K30" i="26" s="1"/>
  <c r="D29" i="26"/>
  <c r="K29" i="26"/>
  <c r="D28" i="26"/>
  <c r="D27" i="26"/>
  <c r="D26" i="26"/>
  <c r="E26" i="26" s="1"/>
  <c r="K26" i="26"/>
  <c r="D25" i="26"/>
  <c r="D24" i="26"/>
  <c r="F24" i="26"/>
  <c r="Q24" i="26" s="1"/>
  <c r="J24" i="26" s="1"/>
  <c r="D23" i="26"/>
  <c r="D22" i="26"/>
  <c r="D21" i="26"/>
  <c r="F21" i="26" s="1"/>
  <c r="Q21" i="26" s="1"/>
  <c r="J21" i="26" s="1"/>
  <c r="K21" i="26"/>
  <c r="D20" i="26"/>
  <c r="C220" i="24"/>
  <c r="C219" i="24"/>
  <c r="N219" i="24" s="1"/>
  <c r="C218" i="24"/>
  <c r="N218" i="24" s="1"/>
  <c r="C217" i="24"/>
  <c r="C216" i="24"/>
  <c r="C215" i="24"/>
  <c r="E215" i="24" s="1"/>
  <c r="P215" i="24" s="1"/>
  <c r="C214" i="24"/>
  <c r="E214" i="24" s="1"/>
  <c r="C213" i="24"/>
  <c r="C212" i="24"/>
  <c r="C211" i="24"/>
  <c r="E211" i="24" s="1"/>
  <c r="C210" i="24"/>
  <c r="D210" i="24" s="1"/>
  <c r="C209" i="24"/>
  <c r="C208" i="24"/>
  <c r="D208" i="24" s="1"/>
  <c r="C207" i="24"/>
  <c r="E207" i="24" s="1"/>
  <c r="C206" i="24"/>
  <c r="D206" i="24" s="1"/>
  <c r="C205" i="24"/>
  <c r="C204" i="24"/>
  <c r="C203" i="24"/>
  <c r="C202" i="24"/>
  <c r="J202" i="24" s="1"/>
  <c r="C201" i="24"/>
  <c r="C200" i="24"/>
  <c r="C199" i="24"/>
  <c r="E199" i="24" s="1"/>
  <c r="P199" i="24" s="1"/>
  <c r="C198" i="24"/>
  <c r="E198" i="24" s="1"/>
  <c r="P198" i="24" s="1"/>
  <c r="C197" i="24"/>
  <c r="C196" i="24"/>
  <c r="C195" i="24"/>
  <c r="E195" i="24" s="1"/>
  <c r="C194" i="24"/>
  <c r="J194" i="24" s="1"/>
  <c r="C193" i="24"/>
  <c r="C192" i="24"/>
  <c r="E192" i="24" s="1"/>
  <c r="P192" i="24" s="1"/>
  <c r="C191" i="24"/>
  <c r="E191" i="24" s="1"/>
  <c r="C190" i="24"/>
  <c r="C189" i="24"/>
  <c r="C188" i="24"/>
  <c r="D188" i="24" s="1"/>
  <c r="C187" i="24"/>
  <c r="D187" i="24" s="1"/>
  <c r="C186" i="24"/>
  <c r="J186" i="24" s="1"/>
  <c r="C185" i="24"/>
  <c r="C184" i="24"/>
  <c r="C183" i="24"/>
  <c r="E183" i="24" s="1"/>
  <c r="C182" i="24"/>
  <c r="C181" i="24"/>
  <c r="C180" i="24"/>
  <c r="C179" i="24"/>
  <c r="C178" i="24"/>
  <c r="N178" i="24" s="1"/>
  <c r="C177" i="24"/>
  <c r="C176" i="24"/>
  <c r="E176" i="24" s="1"/>
  <c r="P176" i="24" s="1"/>
  <c r="C175" i="24"/>
  <c r="D175" i="24" s="1"/>
  <c r="C174" i="24"/>
  <c r="D174" i="24" s="1"/>
  <c r="C173" i="24"/>
  <c r="C172" i="24"/>
  <c r="C171" i="24"/>
  <c r="J171" i="24" s="1"/>
  <c r="C170" i="24"/>
  <c r="N170" i="24" s="1"/>
  <c r="C169" i="24"/>
  <c r="C168" i="24"/>
  <c r="C167" i="24"/>
  <c r="D167" i="24" s="1"/>
  <c r="C166" i="24"/>
  <c r="C165" i="24"/>
  <c r="C164" i="24"/>
  <c r="C163" i="24"/>
  <c r="D163" i="24" s="1"/>
  <c r="C162" i="24"/>
  <c r="N162" i="24" s="1"/>
  <c r="C161" i="24"/>
  <c r="C160" i="24"/>
  <c r="C159" i="24"/>
  <c r="C158" i="24"/>
  <c r="J158" i="24" s="1"/>
  <c r="C157" i="24"/>
  <c r="C156" i="24"/>
  <c r="C155" i="24"/>
  <c r="D155" i="24" s="1"/>
  <c r="C154" i="24"/>
  <c r="J154" i="24" s="1"/>
  <c r="C153" i="24"/>
  <c r="C152" i="24"/>
  <c r="C151" i="24"/>
  <c r="C150" i="24"/>
  <c r="N150" i="24" s="1"/>
  <c r="C149" i="24"/>
  <c r="C148" i="24"/>
  <c r="J148" i="24" s="1"/>
  <c r="C147" i="24"/>
  <c r="D147" i="24" s="1"/>
  <c r="C146" i="24"/>
  <c r="E146" i="24" s="1"/>
  <c r="C145" i="24"/>
  <c r="C144" i="24"/>
  <c r="C143" i="24"/>
  <c r="D143" i="24" s="1"/>
  <c r="C142" i="24"/>
  <c r="C141" i="24"/>
  <c r="C140" i="24"/>
  <c r="C139" i="24"/>
  <c r="D139" i="24" s="1"/>
  <c r="C138" i="24"/>
  <c r="J138" i="24" s="1"/>
  <c r="C137" i="24"/>
  <c r="C136" i="24"/>
  <c r="D136" i="24" s="1"/>
  <c r="C135" i="24"/>
  <c r="N135" i="24" s="1"/>
  <c r="C134" i="24"/>
  <c r="D134" i="24" s="1"/>
  <c r="C133" i="24"/>
  <c r="C132" i="24"/>
  <c r="C131" i="24"/>
  <c r="J131" i="24" s="1"/>
  <c r="C130" i="24"/>
  <c r="E130" i="24" s="1"/>
  <c r="P130" i="24" s="1"/>
  <c r="C129" i="24"/>
  <c r="C128" i="24"/>
  <c r="C127" i="24"/>
  <c r="E127" i="24" s="1"/>
  <c r="O127" i="24" s="1"/>
  <c r="C126" i="24"/>
  <c r="D126" i="24" s="1"/>
  <c r="C125" i="24"/>
  <c r="C124" i="24"/>
  <c r="C123" i="24"/>
  <c r="E123" i="24" s="1"/>
  <c r="P123" i="24" s="1"/>
  <c r="C122" i="24"/>
  <c r="E122" i="24" s="1"/>
  <c r="P122" i="24" s="1"/>
  <c r="C121" i="24"/>
  <c r="C120" i="24"/>
  <c r="C119" i="24"/>
  <c r="C118" i="24"/>
  <c r="C117" i="24"/>
  <c r="E117" i="24"/>
  <c r="P117" i="24" s="1"/>
  <c r="C116" i="24"/>
  <c r="E116" i="24"/>
  <c r="C115" i="24"/>
  <c r="C114" i="24"/>
  <c r="C113" i="24"/>
  <c r="J113" i="24" s="1"/>
  <c r="D113" i="24"/>
  <c r="C112" i="24"/>
  <c r="C111" i="24"/>
  <c r="C110" i="24"/>
  <c r="E110" i="24"/>
  <c r="C109" i="24"/>
  <c r="C108" i="24"/>
  <c r="C107" i="24"/>
  <c r="N107" i="24" s="1"/>
  <c r="E107" i="24"/>
  <c r="P107" i="24" s="1"/>
  <c r="C106" i="24"/>
  <c r="C105" i="24"/>
  <c r="C104" i="24"/>
  <c r="D104" i="24"/>
  <c r="C103" i="24"/>
  <c r="E103" i="24"/>
  <c r="P103" i="24" s="1"/>
  <c r="C102" i="24"/>
  <c r="D102" i="24" s="1"/>
  <c r="C101" i="24"/>
  <c r="N101" i="24" s="1"/>
  <c r="C100" i="24"/>
  <c r="C99" i="24"/>
  <c r="D99" i="24"/>
  <c r="C98" i="24"/>
  <c r="D98" i="24" s="1"/>
  <c r="C97" i="24"/>
  <c r="E97" i="24"/>
  <c r="C96" i="24"/>
  <c r="E96" i="24" s="1"/>
  <c r="P96" i="24" s="1"/>
  <c r="C95" i="24"/>
  <c r="D95" i="24" s="1"/>
  <c r="C94" i="24"/>
  <c r="C93" i="24"/>
  <c r="C92" i="24"/>
  <c r="N92" i="24" s="1"/>
  <c r="E92" i="24"/>
  <c r="P92" i="24" s="1"/>
  <c r="C91" i="24"/>
  <c r="E91" i="24"/>
  <c r="P91" i="24" s="1"/>
  <c r="C90" i="24"/>
  <c r="D90" i="24" s="1"/>
  <c r="C89" i="24"/>
  <c r="C88" i="24"/>
  <c r="C87" i="24"/>
  <c r="E87" i="24"/>
  <c r="C86" i="24"/>
  <c r="C85" i="24"/>
  <c r="C84" i="24"/>
  <c r="C83" i="24"/>
  <c r="J83" i="24" s="1"/>
  <c r="C82" i="24"/>
  <c r="E82" i="24" s="1"/>
  <c r="P82" i="24" s="1"/>
  <c r="C81" i="24"/>
  <c r="C80" i="24"/>
  <c r="C79" i="24"/>
  <c r="N79" i="24" s="1"/>
  <c r="C78" i="24"/>
  <c r="C77" i="24"/>
  <c r="C76" i="24"/>
  <c r="C75" i="24"/>
  <c r="C74" i="24"/>
  <c r="C73" i="24"/>
  <c r="C72" i="24"/>
  <c r="C71" i="24"/>
  <c r="J71" i="24" s="1"/>
  <c r="E71" i="24"/>
  <c r="C70" i="24"/>
  <c r="C69" i="24"/>
  <c r="C68" i="24"/>
  <c r="E68" i="24"/>
  <c r="C67" i="24"/>
  <c r="C66" i="24"/>
  <c r="C65" i="24"/>
  <c r="E65" i="24" s="1"/>
  <c r="C64" i="24"/>
  <c r="E64" i="24" s="1"/>
  <c r="P64" i="24" s="1"/>
  <c r="C63" i="24"/>
  <c r="C62" i="24"/>
  <c r="D62" i="24" s="1"/>
  <c r="C61" i="24"/>
  <c r="C60" i="24"/>
  <c r="C59" i="24"/>
  <c r="J59" i="24" s="1"/>
  <c r="C58" i="24"/>
  <c r="C57" i="24"/>
  <c r="C56" i="24"/>
  <c r="E56" i="24"/>
  <c r="P56" i="24" s="1"/>
  <c r="C55" i="24"/>
  <c r="C54" i="24"/>
  <c r="C53" i="24"/>
  <c r="N53" i="24" s="1"/>
  <c r="O53" i="24" s="1"/>
  <c r="E53" i="24"/>
  <c r="P53" i="24" s="1"/>
  <c r="C52" i="24"/>
  <c r="D52" i="24"/>
  <c r="C51" i="24"/>
  <c r="C50" i="24"/>
  <c r="C49" i="24"/>
  <c r="C48" i="24"/>
  <c r="C47" i="24"/>
  <c r="C46" i="24"/>
  <c r="C45" i="24"/>
  <c r="C44" i="24"/>
  <c r="C43" i="24"/>
  <c r="J43" i="24" s="1"/>
  <c r="C42" i="24"/>
  <c r="N42" i="24" s="1"/>
  <c r="O42" i="24" s="1"/>
  <c r="C41" i="24"/>
  <c r="C40" i="24"/>
  <c r="C39" i="24"/>
  <c r="E39" i="24" s="1"/>
  <c r="P39" i="24" s="1"/>
  <c r="C38" i="24"/>
  <c r="C37" i="24"/>
  <c r="C36" i="24"/>
  <c r="E36" i="24" s="1"/>
  <c r="P36" i="24" s="1"/>
  <c r="C35" i="24"/>
  <c r="C34" i="24"/>
  <c r="C33" i="24"/>
  <c r="E33" i="24" s="1"/>
  <c r="P33" i="24" s="1"/>
  <c r="C32" i="24"/>
  <c r="C31" i="24"/>
  <c r="E31" i="24"/>
  <c r="C30" i="24"/>
  <c r="C29" i="24"/>
  <c r="E29" i="24" s="1"/>
  <c r="C28" i="24"/>
  <c r="E28" i="24"/>
  <c r="P28" i="24" s="1"/>
  <c r="C27" i="24"/>
  <c r="C26" i="24"/>
  <c r="J26" i="24" s="1"/>
  <c r="C25" i="24"/>
  <c r="C24" i="24"/>
  <c r="E24" i="24" s="1"/>
  <c r="P24" i="24" s="1"/>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0" i="26"/>
  <c r="K134" i="26"/>
  <c r="E118" i="26"/>
  <c r="E50" i="26"/>
  <c r="E82" i="26"/>
  <c r="E146" i="26"/>
  <c r="E142"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K102" i="26"/>
  <c r="E34" i="26"/>
  <c r="E66" i="26"/>
  <c r="BD142" i="26"/>
  <c r="K22" i="26"/>
  <c r="E30" i="26"/>
  <c r="O81" i="26"/>
  <c r="E38" i="26"/>
  <c r="E102" i="26"/>
  <c r="E134" i="26"/>
  <c r="K70" i="26"/>
  <c r="O145"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F137" i="26"/>
  <c r="Q137" i="26" s="1"/>
  <c r="J137" i="26" s="1"/>
  <c r="F141" i="26"/>
  <c r="Q141" i="26" s="1"/>
  <c r="J141" i="26" s="1"/>
  <c r="K110" i="26"/>
  <c r="K32" i="26"/>
  <c r="O37" i="26"/>
  <c r="O69" i="26"/>
  <c r="O41" i="26"/>
  <c r="O73" i="26"/>
  <c r="O105" i="26"/>
  <c r="O137" i="26"/>
  <c r="K148" i="26"/>
  <c r="O45" i="26"/>
  <c r="O77" i="26"/>
  <c r="O141" i="26"/>
  <c r="D137" i="24"/>
  <c r="E163" i="24"/>
  <c r="O163" i="24" s="1"/>
  <c r="E141" i="24"/>
  <c r="E149" i="24"/>
  <c r="P149" i="24" s="1"/>
  <c r="E157" i="24"/>
  <c r="P157" i="24" s="1"/>
  <c r="E168" i="24"/>
  <c r="P168" i="24" s="1"/>
  <c r="E184" i="24"/>
  <c r="P184" i="24" s="1"/>
  <c r="D157" i="24"/>
  <c r="E212" i="24"/>
  <c r="P212" i="24" s="1"/>
  <c r="D28" i="24"/>
  <c r="D164" i="24"/>
  <c r="D216" i="24"/>
  <c r="D46" i="24"/>
  <c r="E52" i="24"/>
  <c r="P52" i="24" s="1"/>
  <c r="D196" i="24"/>
  <c r="D47" i="24"/>
  <c r="E185" i="24"/>
  <c r="P185" i="24" s="1"/>
  <c r="E37" i="24"/>
  <c r="D40" i="24"/>
  <c r="D64" i="24"/>
  <c r="E169" i="24"/>
  <c r="D172" i="24"/>
  <c r="E200" i="24"/>
  <c r="P200" i="24" s="1"/>
  <c r="E49" i="24"/>
  <c r="D51" i="24"/>
  <c r="D60" i="24"/>
  <c r="E69" i="24"/>
  <c r="E129" i="24"/>
  <c r="D180" i="24"/>
  <c r="E47" i="24"/>
  <c r="P47" i="24" s="1"/>
  <c r="D76" i="24"/>
  <c r="E88" i="24"/>
  <c r="P88" i="24" s="1"/>
  <c r="D93" i="24"/>
  <c r="D108" i="24"/>
  <c r="D124" i="24"/>
  <c r="D129" i="24"/>
  <c r="E131" i="24"/>
  <c r="D133" i="24"/>
  <c r="D153" i="24"/>
  <c r="D159" i="24"/>
  <c r="E161" i="24"/>
  <c r="E177" i="24"/>
  <c r="D182" i="24"/>
  <c r="D190" i="24"/>
  <c r="E193" i="24"/>
  <c r="P193" i="24" s="1"/>
  <c r="D198" i="24"/>
  <c r="E204" i="24"/>
  <c r="P204" i="24" s="1"/>
  <c r="D218" i="24"/>
  <c r="J188" i="24"/>
  <c r="J157" i="24"/>
  <c r="J198" i="24"/>
  <c r="D55" i="24"/>
  <c r="D77" i="24"/>
  <c r="D87" i="24"/>
  <c r="D94" i="24"/>
  <c r="E121" i="24"/>
  <c r="P121" i="24" s="1"/>
  <c r="D128" i="24"/>
  <c r="D132" i="24"/>
  <c r="E145" i="24"/>
  <c r="D146" i="24"/>
  <c r="E205" i="24"/>
  <c r="E219" i="24"/>
  <c r="P219" i="24" s="1"/>
  <c r="J166" i="24"/>
  <c r="J208" i="24"/>
  <c r="E94" i="24"/>
  <c r="P94" i="24" s="1"/>
  <c r="E134" i="24"/>
  <c r="J180" i="24"/>
  <c r="D24" i="24"/>
  <c r="J50" i="24"/>
  <c r="J52" i="24"/>
  <c r="D68" i="24"/>
  <c r="E77" i="24"/>
  <c r="P77" i="24" s="1"/>
  <c r="E79" i="24"/>
  <c r="P79" i="24" s="1"/>
  <c r="J91" i="24"/>
  <c r="D91" i="24"/>
  <c r="J95" i="24"/>
  <c r="D97" i="24"/>
  <c r="D103" i="24"/>
  <c r="D105" i="24"/>
  <c r="D116" i="24"/>
  <c r="E135" i="24"/>
  <c r="O135" i="24" s="1"/>
  <c r="D140" i="24"/>
  <c r="D149" i="24"/>
  <c r="J149" i="24"/>
  <c r="D179" i="24"/>
  <c r="J184" i="24"/>
  <c r="D184" i="24"/>
  <c r="N21" i="24"/>
  <c r="O21" i="24"/>
  <c r="J31" i="24"/>
  <c r="N34" i="24"/>
  <c r="O34" i="24"/>
  <c r="J36" i="24"/>
  <c r="J56" i="24"/>
  <c r="J80" i="24"/>
  <c r="J96" i="24"/>
  <c r="E101" i="24"/>
  <c r="P101" i="24" s="1"/>
  <c r="D106" i="24"/>
  <c r="J106" i="24"/>
  <c r="J110" i="24"/>
  <c r="J123" i="24"/>
  <c r="J130" i="24"/>
  <c r="D130" i="24"/>
  <c r="J144" i="24"/>
  <c r="D144" i="24"/>
  <c r="D156" i="24"/>
  <c r="D192" i="24"/>
  <c r="J192" i="24"/>
  <c r="J211" i="24"/>
  <c r="J20" i="24"/>
  <c r="C20" i="25" s="1"/>
  <c r="E21" i="24"/>
  <c r="P21" i="24" s="1"/>
  <c r="J28" i="24"/>
  <c r="D31" i="24"/>
  <c r="D34" i="24"/>
  <c r="D36" i="24"/>
  <c r="D44" i="24"/>
  <c r="D56" i="24"/>
  <c r="J64" i="24"/>
  <c r="D71" i="24"/>
  <c r="D80" i="24"/>
  <c r="D84" i="24"/>
  <c r="J87" i="24"/>
  <c r="D96" i="24"/>
  <c r="J104" i="24"/>
  <c r="E104" i="24"/>
  <c r="P104" i="24" s="1"/>
  <c r="E106" i="24"/>
  <c r="P106" i="24" s="1"/>
  <c r="D110" i="24"/>
  <c r="J111" i="24"/>
  <c r="E113" i="24"/>
  <c r="P113" i="24" s="1"/>
  <c r="D115" i="24"/>
  <c r="N119" i="24"/>
  <c r="D123" i="24"/>
  <c r="E138" i="24"/>
  <c r="E144" i="24"/>
  <c r="P144" i="24" s="1"/>
  <c r="E156" i="24"/>
  <c r="D168" i="24"/>
  <c r="J168" i="24"/>
  <c r="D195" i="24"/>
  <c r="J203" i="24"/>
  <c r="E203" i="24"/>
  <c r="P203" i="24" s="1"/>
  <c r="J39" i="24"/>
  <c r="J63" i="24"/>
  <c r="N66" i="24"/>
  <c r="J68" i="24"/>
  <c r="J97" i="24"/>
  <c r="N99" i="24"/>
  <c r="E109" i="24"/>
  <c r="P109" i="24" s="1"/>
  <c r="J116" i="24"/>
  <c r="J126" i="24"/>
  <c r="D151" i="24"/>
  <c r="N154" i="24"/>
  <c r="E154" i="24"/>
  <c r="D171" i="24"/>
  <c r="N173" i="24"/>
  <c r="J176" i="24"/>
  <c r="D176" i="24"/>
  <c r="E164" i="24"/>
  <c r="P164" i="24" s="1"/>
  <c r="E172" i="24"/>
  <c r="P172" i="24" s="1"/>
  <c r="E180" i="24"/>
  <c r="P180" i="24" s="1"/>
  <c r="E188" i="24"/>
  <c r="P188" i="24" s="1"/>
  <c r="E196" i="24"/>
  <c r="P196" i="24" s="1"/>
  <c r="E208" i="24"/>
  <c r="P208" i="24" s="1"/>
  <c r="D215" i="24"/>
  <c r="E216" i="24"/>
  <c r="P216" i="24" s="1"/>
  <c r="E220" i="24"/>
  <c r="P220" i="24" s="1"/>
  <c r="J132" i="24"/>
  <c r="J159" i="24"/>
  <c r="J200" i="24"/>
  <c r="J216" i="24"/>
  <c r="N169" i="24"/>
  <c r="J90" i="24"/>
  <c r="J134" i="24"/>
  <c r="J143" i="24"/>
  <c r="J212" i="24"/>
  <c r="J125" i="24"/>
  <c r="E137" i="24"/>
  <c r="P137" i="24" s="1"/>
  <c r="E143" i="24"/>
  <c r="P143" i="24" s="1"/>
  <c r="E153" i="24"/>
  <c r="P153" i="24" s="1"/>
  <c r="D200" i="24"/>
  <c r="D202" i="24"/>
  <c r="D204" i="24"/>
  <c r="J210" i="24"/>
  <c r="D212" i="24"/>
  <c r="J117" i="24"/>
  <c r="J137" i="24"/>
  <c r="J153" i="24"/>
  <c r="J164" i="24"/>
  <c r="J172" i="24"/>
  <c r="J196" i="24"/>
  <c r="J204" i="24"/>
  <c r="J214" i="24"/>
  <c r="N82" i="24"/>
  <c r="N193" i="24"/>
  <c r="J94" i="24"/>
  <c r="J147" i="24"/>
  <c r="J215" i="24"/>
  <c r="N217" i="24"/>
  <c r="E22" i="24"/>
  <c r="P22" i="24" s="1"/>
  <c r="N22" i="24"/>
  <c r="J22" i="24"/>
  <c r="J25" i="24"/>
  <c r="D25" i="24"/>
  <c r="N59" i="24"/>
  <c r="E59" i="24"/>
  <c r="P59" i="24" s="1"/>
  <c r="E83" i="24"/>
  <c r="P83" i="24" s="1"/>
  <c r="N83" i="24"/>
  <c r="J85" i="24"/>
  <c r="D85" i="24"/>
  <c r="E108" i="24"/>
  <c r="P108" i="24" s="1"/>
  <c r="N108" i="24"/>
  <c r="J108" i="24"/>
  <c r="N112" i="24"/>
  <c r="J112" i="24"/>
  <c r="E112" i="24"/>
  <c r="E136" i="24"/>
  <c r="O136" i="24" s="1"/>
  <c r="N136" i="24"/>
  <c r="J136" i="24"/>
  <c r="D138" i="24"/>
  <c r="N138" i="24"/>
  <c r="N140" i="24"/>
  <c r="J140" i="24"/>
  <c r="E140" i="24"/>
  <c r="N160" i="24"/>
  <c r="O160" i="24" s="1"/>
  <c r="J160" i="24"/>
  <c r="D160" i="24"/>
  <c r="E160" i="24"/>
  <c r="N167" i="24"/>
  <c r="O167" i="24" s="1"/>
  <c r="J167" i="24"/>
  <c r="E167" i="24"/>
  <c r="N175" i="24"/>
  <c r="J175" i="24"/>
  <c r="E175" i="24"/>
  <c r="P175" i="24" s="1"/>
  <c r="N183" i="24"/>
  <c r="D183" i="24"/>
  <c r="N191" i="24"/>
  <c r="J191" i="24"/>
  <c r="D191" i="24"/>
  <c r="N199" i="24"/>
  <c r="J199" i="24"/>
  <c r="D199" i="24"/>
  <c r="J213" i="24"/>
  <c r="D213" i="24"/>
  <c r="N213" i="24"/>
  <c r="D219" i="24"/>
  <c r="J219" i="24"/>
  <c r="N25" i="24"/>
  <c r="N85" i="24"/>
  <c r="D22" i="24"/>
  <c r="E25" i="24"/>
  <c r="E46" i="24"/>
  <c r="P46" i="24" s="1"/>
  <c r="N46" i="24"/>
  <c r="J46" i="24"/>
  <c r="J49" i="24"/>
  <c r="D49" i="24"/>
  <c r="N49" i="24"/>
  <c r="N51" i="24"/>
  <c r="J51" i="24"/>
  <c r="E51" i="24"/>
  <c r="P51" i="24" s="1"/>
  <c r="E57" i="24"/>
  <c r="P57" i="24" s="1"/>
  <c r="D59" i="24"/>
  <c r="E76" i="24"/>
  <c r="P76" i="24" s="1"/>
  <c r="N76" i="24"/>
  <c r="J76" i="24"/>
  <c r="J79" i="24"/>
  <c r="D79" i="24"/>
  <c r="D83" i="24"/>
  <c r="E85" i="24"/>
  <c r="E102" i="24"/>
  <c r="P102" i="24" s="1"/>
  <c r="J102" i="24"/>
  <c r="N105" i="24"/>
  <c r="J105" i="24"/>
  <c r="E105" i="24"/>
  <c r="P105" i="24" s="1"/>
  <c r="E128" i="24"/>
  <c r="P128" i="24" s="1"/>
  <c r="N128" i="24"/>
  <c r="J128" i="24"/>
  <c r="D131" i="24"/>
  <c r="N133" i="24"/>
  <c r="J133" i="24"/>
  <c r="E133" i="24"/>
  <c r="E155" i="24"/>
  <c r="P155" i="24" s="1"/>
  <c r="N155" i="24"/>
  <c r="J155" i="24"/>
  <c r="D158" i="24"/>
  <c r="N158" i="24"/>
  <c r="E158" i="24"/>
  <c r="J165" i="24"/>
  <c r="D165" i="24"/>
  <c r="N165" i="24"/>
  <c r="E165" i="24"/>
  <c r="P165" i="24" s="1"/>
  <c r="J173" i="24"/>
  <c r="D173" i="24"/>
  <c r="E173" i="24"/>
  <c r="J181" i="24"/>
  <c r="D181" i="24"/>
  <c r="N181" i="24"/>
  <c r="E181" i="24"/>
  <c r="P181" i="24" s="1"/>
  <c r="J189" i="24"/>
  <c r="D189" i="24"/>
  <c r="E189" i="24"/>
  <c r="J197" i="24"/>
  <c r="D197" i="24"/>
  <c r="N197" i="24"/>
  <c r="E197" i="24"/>
  <c r="P197" i="24" s="1"/>
  <c r="E202" i="24"/>
  <c r="O202" i="24" s="1"/>
  <c r="N202" i="24"/>
  <c r="J209" i="24"/>
  <c r="D209" i="24"/>
  <c r="E209" i="24"/>
  <c r="J217" i="24"/>
  <c r="D217" i="24"/>
  <c r="E217" i="24"/>
  <c r="J183" i="24"/>
  <c r="N209" i="24"/>
  <c r="J41" i="24"/>
  <c r="D41" i="24"/>
  <c r="N41" i="24"/>
  <c r="N43" i="24"/>
  <c r="E43" i="24"/>
  <c r="P43" i="24" s="1"/>
  <c r="E70" i="24"/>
  <c r="P70" i="24" s="1"/>
  <c r="J73" i="24"/>
  <c r="D73" i="24"/>
  <c r="N73" i="24"/>
  <c r="N74" i="24"/>
  <c r="E95" i="24"/>
  <c r="P95" i="24" s="1"/>
  <c r="N95" i="24"/>
  <c r="J98" i="24"/>
  <c r="N98" i="24"/>
  <c r="N100" i="24"/>
  <c r="E100" i="24"/>
  <c r="P100" i="24" s="1"/>
  <c r="N122" i="24"/>
  <c r="N125" i="24"/>
  <c r="E125" i="24"/>
  <c r="E148" i="24"/>
  <c r="N148" i="24"/>
  <c r="J150" i="24"/>
  <c r="D150" i="24"/>
  <c r="N152" i="24"/>
  <c r="E152" i="24"/>
  <c r="E162" i="24"/>
  <c r="P162" i="24" s="1"/>
  <c r="J162" i="24"/>
  <c r="D162" i="24"/>
  <c r="E170" i="24"/>
  <c r="P170" i="24" s="1"/>
  <c r="J170" i="24"/>
  <c r="D170" i="24"/>
  <c r="E178" i="24"/>
  <c r="P178" i="24" s="1"/>
  <c r="D178" i="24"/>
  <c r="E186" i="24"/>
  <c r="O186" i="24" s="1"/>
  <c r="N186" i="24"/>
  <c r="D186" i="24"/>
  <c r="E194" i="24"/>
  <c r="N194" i="24"/>
  <c r="D194" i="24"/>
  <c r="E206" i="24"/>
  <c r="N206" i="24"/>
  <c r="J206" i="24"/>
  <c r="E210" i="24"/>
  <c r="O210" i="24" s="1"/>
  <c r="N210" i="24"/>
  <c r="J122" i="24"/>
  <c r="J178" i="24"/>
  <c r="N57" i="24"/>
  <c r="Z23" i="26"/>
  <c r="V23" i="26"/>
  <c r="R23" i="26"/>
  <c r="BF23" i="26" s="1"/>
  <c r="Y23" i="26"/>
  <c r="U23" i="26"/>
  <c r="G23" i="26"/>
  <c r="AB23" i="26"/>
  <c r="X23" i="26"/>
  <c r="T23" i="26"/>
  <c r="AA23" i="26"/>
  <c r="W23" i="26"/>
  <c r="S23" i="26"/>
  <c r="BH23" i="26" s="1"/>
  <c r="BD23" i="26"/>
  <c r="K23" i="26"/>
  <c r="O23" i="26"/>
  <c r="E23" i="26"/>
  <c r="AD27" i="26"/>
  <c r="Z27" i="26"/>
  <c r="V27" i="26"/>
  <c r="R27" i="26"/>
  <c r="AF27" i="26" s="1"/>
  <c r="AC27" i="26"/>
  <c r="Y27" i="26"/>
  <c r="U27" i="26"/>
  <c r="G27" i="26"/>
  <c r="AH27" i="26"/>
  <c r="AB27" i="26"/>
  <c r="X27" i="26"/>
  <c r="T27" i="26"/>
  <c r="S27" i="26"/>
  <c r="BG27" i="26"/>
  <c r="AE27" i="26"/>
  <c r="AA27" i="26"/>
  <c r="W27" i="26"/>
  <c r="BD27" i="26"/>
  <c r="K27" i="26"/>
  <c r="O27" i="26"/>
  <c r="F27" i="26"/>
  <c r="Q27" i="26" s="1"/>
  <c r="J27" i="26" s="1"/>
  <c r="E27" i="26"/>
  <c r="Z31" i="26"/>
  <c r="V31" i="26"/>
  <c r="T31" i="26"/>
  <c r="S31" i="26"/>
  <c r="AX31" i="26" s="1"/>
  <c r="AD35" i="26"/>
  <c r="Z35" i="26"/>
  <c r="V35" i="26"/>
  <c r="R35" i="26"/>
  <c r="BF35" i="26" s="1"/>
  <c r="AC35" i="26"/>
  <c r="Y35" i="26"/>
  <c r="U35" i="26"/>
  <c r="G35" i="26"/>
  <c r="AH35" i="26"/>
  <c r="AB35" i="26"/>
  <c r="X35" i="26"/>
  <c r="T35" i="26"/>
  <c r="AA35" i="26"/>
  <c r="W35" i="26"/>
  <c r="S35" i="26"/>
  <c r="AX35" i="26" s="1"/>
  <c r="AE35" i="26"/>
  <c r="BD35" i="26"/>
  <c r="K35" i="26"/>
  <c r="O35" i="26"/>
  <c r="F35" i="26"/>
  <c r="Q35" i="26" s="1"/>
  <c r="J35" i="26" s="1"/>
  <c r="E35" i="26"/>
  <c r="AD39" i="26"/>
  <c r="G39" i="26"/>
  <c r="T39" i="26"/>
  <c r="K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A47" i="26"/>
  <c r="Z47" i="26"/>
  <c r="AH47" i="26"/>
  <c r="U47" i="26"/>
  <c r="K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S55" i="26"/>
  <c r="AX55" i="26"/>
  <c r="AD55" i="26"/>
  <c r="V55" i="26"/>
  <c r="R55" i="26"/>
  <c r="Y55" i="26"/>
  <c r="X55" i="26"/>
  <c r="G55" i="26"/>
  <c r="AC55" i="26"/>
  <c r="AB55" i="26"/>
  <c r="T55" i="26"/>
  <c r="BD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BF63" i="26" s="1"/>
  <c r="Y63" i="26"/>
  <c r="AH63" i="26"/>
  <c r="X63" i="26"/>
  <c r="G63" i="26"/>
  <c r="AC63" i="26"/>
  <c r="U63" i="26"/>
  <c r="AB63" i="26"/>
  <c r="T63" i="26"/>
  <c r="BD63" i="26"/>
  <c r="K63" i="26"/>
  <c r="O63" i="26"/>
  <c r="F63" i="26"/>
  <c r="Q63" i="26" s="1"/>
  <c r="J63" i="26" s="1"/>
  <c r="E63" i="26"/>
  <c r="AA67" i="26"/>
  <c r="AD67" i="26"/>
  <c r="AC67" i="26"/>
  <c r="G67" i="26"/>
  <c r="BD67" i="26"/>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c r="AB135" i="26"/>
  <c r="X135" i="26"/>
  <c r="T135" i="26"/>
  <c r="AE135" i="26"/>
  <c r="AA135" i="26"/>
  <c r="W135" i="26"/>
  <c r="S135" i="26"/>
  <c r="AD135" i="26"/>
  <c r="Z135" i="26"/>
  <c r="V135" i="26"/>
  <c r="R135" i="26"/>
  <c r="G135" i="26"/>
  <c r="BD135" i="26"/>
  <c r="K135" i="26"/>
  <c r="O135" i="26"/>
  <c r="F135" i="26"/>
  <c r="Q135" i="26" s="1"/>
  <c r="J135" i="26" s="1"/>
  <c r="E135" i="26"/>
  <c r="AH139" i="26"/>
  <c r="S139" i="26"/>
  <c r="BH139" i="26" s="1"/>
  <c r="V139" i="26"/>
  <c r="E139" i="26"/>
  <c r="AH143" i="26"/>
  <c r="S143" i="26"/>
  <c r="BH143" i="26" s="1"/>
  <c r="Z143" i="26"/>
  <c r="S147" i="26"/>
  <c r="E30" i="24"/>
  <c r="J30" i="24"/>
  <c r="J33" i="24"/>
  <c r="E41" i="24"/>
  <c r="D43" i="24"/>
  <c r="E62" i="24"/>
  <c r="P62" i="24" s="1"/>
  <c r="N62" i="24"/>
  <c r="J62" i="24"/>
  <c r="J65" i="24"/>
  <c r="D65" i="24"/>
  <c r="N67" i="24"/>
  <c r="E67" i="24"/>
  <c r="P67" i="24" s="1"/>
  <c r="E73" i="24"/>
  <c r="P73" i="24" s="1"/>
  <c r="D74" i="24"/>
  <c r="N89" i="24"/>
  <c r="J89" i="24"/>
  <c r="J92" i="24"/>
  <c r="D92" i="24"/>
  <c r="N93" i="24"/>
  <c r="J93" i="24"/>
  <c r="E93" i="24"/>
  <c r="P93" i="24" s="1"/>
  <c r="E98" i="24"/>
  <c r="P98" i="24" s="1"/>
  <c r="D100" i="24"/>
  <c r="E115" i="24"/>
  <c r="N115" i="24"/>
  <c r="J115" i="24"/>
  <c r="J118" i="24"/>
  <c r="D118" i="24"/>
  <c r="N120" i="24"/>
  <c r="E120" i="24"/>
  <c r="P120" i="24" s="1"/>
  <c r="D122" i="24"/>
  <c r="D125" i="24"/>
  <c r="N142" i="24"/>
  <c r="J142" i="24"/>
  <c r="J145" i="24"/>
  <c r="D145" i="24"/>
  <c r="N145" i="24"/>
  <c r="N146" i="24"/>
  <c r="J146" i="24"/>
  <c r="D148" i="24"/>
  <c r="E150" i="24"/>
  <c r="D152" i="24"/>
  <c r="J100" i="24"/>
  <c r="J152" i="24"/>
  <c r="N65" i="24"/>
  <c r="N189" i="24"/>
  <c r="J21" i="24"/>
  <c r="D21" i="24"/>
  <c r="N23" i="24"/>
  <c r="E26" i="24"/>
  <c r="P26" i="24" s="1"/>
  <c r="J29" i="24"/>
  <c r="D29" i="24"/>
  <c r="N31" i="24"/>
  <c r="E34" i="24"/>
  <c r="J37" i="24"/>
  <c r="D37" i="24"/>
  <c r="E42" i="24"/>
  <c r="J45" i="24"/>
  <c r="N47" i="24"/>
  <c r="E50" i="24"/>
  <c r="J53" i="24"/>
  <c r="D53" i="24"/>
  <c r="E58" i="24"/>
  <c r="D61" i="24"/>
  <c r="N63" i="24"/>
  <c r="E66" i="24"/>
  <c r="J69" i="24"/>
  <c r="D69" i="24"/>
  <c r="N71" i="24"/>
  <c r="N77" i="24"/>
  <c r="E80" i="24"/>
  <c r="J82" i="24"/>
  <c r="D82" i="24"/>
  <c r="E86" i="24"/>
  <c r="J88" i="24"/>
  <c r="D88" i="24"/>
  <c r="N90" i="24"/>
  <c r="N96" i="24"/>
  <c r="E99" i="24"/>
  <c r="P99" i="24" s="1"/>
  <c r="J101" i="24"/>
  <c r="D101" i="24"/>
  <c r="N103" i="24"/>
  <c r="J107" i="24"/>
  <c r="D107" i="24"/>
  <c r="N109" i="24"/>
  <c r="E111" i="24"/>
  <c r="D114" i="24"/>
  <c r="N116" i="24"/>
  <c r="E119" i="24"/>
  <c r="O119" i="24" s="1"/>
  <c r="J121" i="24"/>
  <c r="D121" i="24"/>
  <c r="N124" i="24"/>
  <c r="J127" i="24"/>
  <c r="D127" i="24"/>
  <c r="N129" i="24"/>
  <c r="E132" i="24"/>
  <c r="N132" i="24"/>
  <c r="J135" i="24"/>
  <c r="D135" i="24"/>
  <c r="E139" i="24"/>
  <c r="N139" i="24"/>
  <c r="J141" i="24"/>
  <c r="D141" i="24"/>
  <c r="N143" i="24"/>
  <c r="E151" i="24"/>
  <c r="P151" i="24" s="1"/>
  <c r="N151" i="24"/>
  <c r="D154" i="24"/>
  <c r="N156" i="24"/>
  <c r="E159" i="24"/>
  <c r="N159" i="24"/>
  <c r="J161" i="24"/>
  <c r="D161" i="24"/>
  <c r="N163" i="24"/>
  <c r="N166" i="24"/>
  <c r="J169" i="24"/>
  <c r="D169" i="24"/>
  <c r="N171" i="24"/>
  <c r="E174" i="24"/>
  <c r="N174" i="24"/>
  <c r="J177" i="24"/>
  <c r="D177" i="24"/>
  <c r="N179" i="24"/>
  <c r="E182" i="24"/>
  <c r="P182" i="24" s="1"/>
  <c r="N182" i="24"/>
  <c r="J185" i="24"/>
  <c r="D185" i="24"/>
  <c r="N187" i="24"/>
  <c r="E190" i="24"/>
  <c r="J193" i="24"/>
  <c r="D193" i="24"/>
  <c r="N195" i="24"/>
  <c r="N198" i="24"/>
  <c r="J201" i="24"/>
  <c r="D201" i="24"/>
  <c r="E201" i="24"/>
  <c r="J205" i="24"/>
  <c r="D205" i="24"/>
  <c r="N211" i="24"/>
  <c r="D211" i="24"/>
  <c r="N215" i="24"/>
  <c r="J23" i="24"/>
  <c r="J42" i="24"/>
  <c r="J84" i="24"/>
  <c r="J99" i="24"/>
  <c r="J109" i="24"/>
  <c r="J151" i="24"/>
  <c r="J163" i="24"/>
  <c r="J182" i="24"/>
  <c r="J195" i="24"/>
  <c r="N29" i="24"/>
  <c r="N50" i="24"/>
  <c r="N61" i="24"/>
  <c r="N80" i="24"/>
  <c r="N88" i="24"/>
  <c r="N127" i="24"/>
  <c r="N161" i="24"/>
  <c r="N185" i="24"/>
  <c r="N205" i="24"/>
  <c r="N203" i="24"/>
  <c r="D203" i="24"/>
  <c r="N207" i="24"/>
  <c r="J207" i="24"/>
  <c r="N214" i="24"/>
  <c r="D214" i="24"/>
  <c r="E218" i="24"/>
  <c r="P218" i="24" s="1"/>
  <c r="J218" i="24"/>
  <c r="J34" i="24"/>
  <c r="J47" i="24"/>
  <c r="J66" i="24"/>
  <c r="J77" i="24"/>
  <c r="J103" i="24"/>
  <c r="J119" i="24"/>
  <c r="J129" i="24"/>
  <c r="J156" i="24"/>
  <c r="J174" i="24"/>
  <c r="J187" i="24"/>
  <c r="N26" i="24"/>
  <c r="N37" i="24"/>
  <c r="N58" i="24"/>
  <c r="O58" i="24" s="1"/>
  <c r="N69" i="24"/>
  <c r="N121" i="24"/>
  <c r="N141" i="24"/>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U34" i="26"/>
  <c r="AH34" i="26"/>
  <c r="AB34" i="26"/>
  <c r="X34" i="26"/>
  <c r="T34" i="26"/>
  <c r="AE34" i="26"/>
  <c r="AA34" i="26"/>
  <c r="W34" i="26"/>
  <c r="S34" i="26"/>
  <c r="BG34" i="26" s="1"/>
  <c r="Z34" i="26"/>
  <c r="V34" i="26"/>
  <c r="R34" i="26"/>
  <c r="G34" i="26"/>
  <c r="AD34" i="26"/>
  <c r="AC38" i="26"/>
  <c r="Y38" i="26"/>
  <c r="AH38" i="26"/>
  <c r="AB38" i="26"/>
  <c r="X38" i="26"/>
  <c r="AE38" i="26"/>
  <c r="AA38" i="26"/>
  <c r="W38" i="26"/>
  <c r="AD38" i="26"/>
  <c r="G38" i="26"/>
  <c r="Z38" i="26"/>
  <c r="R38" i="26"/>
  <c r="AC42" i="26"/>
  <c r="Y42" i="26"/>
  <c r="AH42" i="26"/>
  <c r="BE42" i="26" s="1"/>
  <c r="AB42" i="26"/>
  <c r="X42" i="26"/>
  <c r="AE42" i="26"/>
  <c r="AA42" i="26"/>
  <c r="W42" i="26"/>
  <c r="R42" i="26"/>
  <c r="AD42" i="26"/>
  <c r="Z42" i="26"/>
  <c r="V42" i="26"/>
  <c r="AD46" i="26"/>
  <c r="Z46" i="26"/>
  <c r="AC46" i="26"/>
  <c r="Y46" i="26"/>
  <c r="U46" i="26"/>
  <c r="AH46" i="26"/>
  <c r="BE46" i="26"/>
  <c r="X46" i="26"/>
  <c r="S46" i="26"/>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Z54" i="26"/>
  <c r="V54" i="26"/>
  <c r="AE54" i="26"/>
  <c r="W54" i="26"/>
  <c r="Z58" i="26"/>
  <c r="V58" i="26"/>
  <c r="AA58" i="26"/>
  <c r="S58" i="26"/>
  <c r="V62" i="26"/>
  <c r="AC62" i="26"/>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U74" i="26"/>
  <c r="AB74" i="26"/>
  <c r="T74" i="26"/>
  <c r="R74" i="26"/>
  <c r="W74" i="26"/>
  <c r="S74" i="26"/>
  <c r="BH74" i="26" s="1"/>
  <c r="AD74" i="26"/>
  <c r="G74" i="26"/>
  <c r="AC78" i="26"/>
  <c r="Y78" i="26"/>
  <c r="U78" i="26"/>
  <c r="AH78" i="26"/>
  <c r="AB78" i="26"/>
  <c r="X78" i="26"/>
  <c r="T78" i="26"/>
  <c r="AD78" i="26"/>
  <c r="V78" i="26"/>
  <c r="AA78" i="26"/>
  <c r="S78" i="26"/>
  <c r="AX78" i="26"/>
  <c r="Z78" i="26"/>
  <c r="W78" i="26"/>
  <c r="R78" i="26"/>
  <c r="AE78" i="26"/>
  <c r="G78" i="26"/>
  <c r="AC82" i="26"/>
  <c r="Y82" i="26"/>
  <c r="U82" i="26"/>
  <c r="AH82" i="26"/>
  <c r="AF82" i="26" s="1"/>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c r="R86" i="26"/>
  <c r="AE86" i="26"/>
  <c r="Z86" i="26"/>
  <c r="G86" i="26"/>
  <c r="W86" i="26"/>
  <c r="AH90" i="26"/>
  <c r="BE90" i="26" s="1"/>
  <c r="X90" i="26"/>
  <c r="W90" i="26"/>
  <c r="Y94" i="26"/>
  <c r="AA94" i="26"/>
  <c r="G94" i="26"/>
  <c r="U98" i="26"/>
  <c r="AE98" i="26"/>
  <c r="S98" i="26"/>
  <c r="R98" i="26"/>
  <c r="BF98" i="26" s="1"/>
  <c r="AC102" i="26"/>
  <c r="Y102" i="26"/>
  <c r="U102" i="26"/>
  <c r="AH102" i="26"/>
  <c r="BA102" i="26"/>
  <c r="AB102" i="26"/>
  <c r="X102" i="26"/>
  <c r="T102" i="26"/>
  <c r="AE102" i="26"/>
  <c r="AA102" i="26"/>
  <c r="W102" i="26"/>
  <c r="S102" i="26"/>
  <c r="BG102" i="26"/>
  <c r="R102" i="26"/>
  <c r="AD102" i="26"/>
  <c r="Z102" i="26"/>
  <c r="G102" i="26"/>
  <c r="V102" i="26"/>
  <c r="AC106" i="26"/>
  <c r="Y106" i="26"/>
  <c r="U106" i="26"/>
  <c r="AH106" i="26"/>
  <c r="BE106" i="26"/>
  <c r="AB106" i="26"/>
  <c r="X106" i="26"/>
  <c r="T106" i="26"/>
  <c r="AE106" i="26"/>
  <c r="AA106" i="26"/>
  <c r="W106" i="26"/>
  <c r="S106" i="26"/>
  <c r="AX106" i="26"/>
  <c r="V106" i="26"/>
  <c r="R106" i="26"/>
  <c r="AD106" i="26"/>
  <c r="Z106" i="26"/>
  <c r="G106" i="26"/>
  <c r="AC110" i="26"/>
  <c r="Y110" i="26"/>
  <c r="U110" i="26"/>
  <c r="AH110" i="26"/>
  <c r="BE110" i="26"/>
  <c r="AB110" i="26"/>
  <c r="X110" i="26"/>
  <c r="T110" i="26"/>
  <c r="AE110" i="26"/>
  <c r="AA110" i="26"/>
  <c r="W110" i="26"/>
  <c r="S110" i="26"/>
  <c r="AX110" i="26"/>
  <c r="Z110" i="26"/>
  <c r="V110" i="26"/>
  <c r="R110" i="26"/>
  <c r="G110" i="26"/>
  <c r="AD110" i="26"/>
  <c r="AH114" i="26"/>
  <c r="AB114" i="26"/>
  <c r="Z114" i="26"/>
  <c r="V114" i="26"/>
  <c r="AC118" i="26"/>
  <c r="Y118" i="26"/>
  <c r="U118" i="26"/>
  <c r="AH118" i="26"/>
  <c r="BA118" i="26"/>
  <c r="AB118" i="26"/>
  <c r="X118" i="26"/>
  <c r="T118" i="26"/>
  <c r="AE118" i="26"/>
  <c r="AA118" i="26"/>
  <c r="W118" i="26"/>
  <c r="S118" i="26"/>
  <c r="AX118" i="26"/>
  <c r="AD118" i="26"/>
  <c r="Z118" i="26"/>
  <c r="V118" i="26"/>
  <c r="R118" i="26"/>
  <c r="G118" i="26"/>
  <c r="Y122" i="26"/>
  <c r="T122" i="26"/>
  <c r="W122" i="26"/>
  <c r="V122" i="26"/>
  <c r="AC126" i="26"/>
  <c r="U126" i="26"/>
  <c r="AB126" i="26"/>
  <c r="T126" i="26"/>
  <c r="AA126" i="26"/>
  <c r="S126" i="26"/>
  <c r="BH126" i="26" s="1"/>
  <c r="R126" i="26"/>
  <c r="Z126" i="26"/>
  <c r="AC130" i="26"/>
  <c r="AH134" i="26"/>
  <c r="AB134" i="26"/>
  <c r="X134" i="26"/>
  <c r="T134" i="26"/>
  <c r="AE134" i="26"/>
  <c r="AA134" i="26"/>
  <c r="W134" i="26"/>
  <c r="S134" i="26"/>
  <c r="AD134" i="26"/>
  <c r="Z134" i="26"/>
  <c r="V134" i="26"/>
  <c r="R134" i="26"/>
  <c r="AC134" i="26"/>
  <c r="Y134" i="26"/>
  <c r="U134" i="26"/>
  <c r="G134" i="26"/>
  <c r="X138" i="26"/>
  <c r="V138" i="26"/>
  <c r="AH142" i="26"/>
  <c r="AB142" i="26"/>
  <c r="X142" i="26"/>
  <c r="T142" i="26"/>
  <c r="AE142" i="26"/>
  <c r="AA142" i="26"/>
  <c r="W142" i="26"/>
  <c r="S142" i="26"/>
  <c r="BH142" i="26"/>
  <c r="AD142" i="26"/>
  <c r="Z142" i="26"/>
  <c r="V142" i="26"/>
  <c r="R142" i="26"/>
  <c r="U142" i="26"/>
  <c r="AC142" i="26"/>
  <c r="Y142" i="26"/>
  <c r="G142" i="26"/>
  <c r="X146" i="26"/>
  <c r="T146" i="26"/>
  <c r="V146" i="26"/>
  <c r="R146" i="26"/>
  <c r="AK146" i="26" s="1"/>
  <c r="AH150" i="26"/>
  <c r="AB150" i="26"/>
  <c r="X150" i="26"/>
  <c r="T150" i="26"/>
  <c r="AE150" i="26"/>
  <c r="AA150" i="26"/>
  <c r="W150" i="26"/>
  <c r="S150" i="26"/>
  <c r="AD150" i="26"/>
  <c r="Z150" i="26"/>
  <c r="V150" i="26"/>
  <c r="R150" i="26"/>
  <c r="AC150" i="26"/>
  <c r="Y150" i="26"/>
  <c r="U150" i="26"/>
  <c r="G150" i="26"/>
  <c r="O150" i="26"/>
  <c r="K25" i="26"/>
  <c r="K41" i="26"/>
  <c r="K49" i="26"/>
  <c r="K57" i="26"/>
  <c r="K73" i="26"/>
  <c r="K81" i="26"/>
  <c r="K89" i="26"/>
  <c r="K105" i="26"/>
  <c r="K113" i="26"/>
  <c r="K121" i="26"/>
  <c r="K129" i="26"/>
  <c r="K137" i="26"/>
  <c r="K145" i="26"/>
  <c r="O22" i="26"/>
  <c r="O26" i="26"/>
  <c r="O30" i="26"/>
  <c r="O34" i="26"/>
  <c r="O38" i="26"/>
  <c r="O42" i="26"/>
  <c r="O46" i="26"/>
  <c r="O50" i="26"/>
  <c r="O54" i="26"/>
  <c r="O66" i="26"/>
  <c r="O70" i="26"/>
  <c r="O74" i="26"/>
  <c r="O78" i="26"/>
  <c r="O82" i="26"/>
  <c r="O86" i="26"/>
  <c r="O90" i="26"/>
  <c r="O102" i="26"/>
  <c r="O106" i="26"/>
  <c r="O110" i="26"/>
  <c r="O118" i="26"/>
  <c r="O134" i="26"/>
  <c r="O142" i="26"/>
  <c r="BD129" i="26"/>
  <c r="AH21" i="26"/>
  <c r="AF21" i="26" s="1"/>
  <c r="AB21" i="26"/>
  <c r="X21" i="26"/>
  <c r="T21" i="26"/>
  <c r="AE21" i="26"/>
  <c r="AA21" i="26"/>
  <c r="W21" i="26"/>
  <c r="S21" i="26"/>
  <c r="BH21" i="26" s="1"/>
  <c r="AD21" i="26"/>
  <c r="Z21" i="26"/>
  <c r="AC21" i="26"/>
  <c r="R21" i="26"/>
  <c r="Y21" i="26"/>
  <c r="G21" i="26"/>
  <c r="V21" i="26"/>
  <c r="U21" i="26"/>
  <c r="AH25" i="26"/>
  <c r="T25" i="26"/>
  <c r="V25" i="26"/>
  <c r="U25" i="26"/>
  <c r="AH29" i="26"/>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BH69" i="26"/>
  <c r="R69" i="26"/>
  <c r="G69" i="26"/>
  <c r="Z69" i="26"/>
  <c r="AH73" i="26"/>
  <c r="AB73" i="26"/>
  <c r="X73" i="26"/>
  <c r="T73" i="26"/>
  <c r="AE73" i="26"/>
  <c r="AA73" i="26"/>
  <c r="W73" i="26"/>
  <c r="S73" i="26"/>
  <c r="BG73" i="26"/>
  <c r="Y73" i="26"/>
  <c r="AD73" i="26"/>
  <c r="V73" i="26"/>
  <c r="U73" i="26"/>
  <c r="R73" i="26"/>
  <c r="AF73" i="26" s="1"/>
  <c r="AC73" i="26"/>
  <c r="Z73" i="26"/>
  <c r="G73" i="26"/>
  <c r="AH77" i="26"/>
  <c r="BA77" i="26" s="1"/>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C89" i="26"/>
  <c r="Z89" i="26"/>
  <c r="G89" i="26"/>
  <c r="AH93" i="26"/>
  <c r="AB93" i="26"/>
  <c r="X93" i="26"/>
  <c r="T93" i="26"/>
  <c r="AE93" i="26"/>
  <c r="AA93" i="26"/>
  <c r="W93" i="26"/>
  <c r="S93" i="26"/>
  <c r="AX93" i="26"/>
  <c r="AC93" i="26"/>
  <c r="U93" i="26"/>
  <c r="Z93" i="26"/>
  <c r="R93" i="26"/>
  <c r="BF93" i="26" s="1"/>
  <c r="Y93" i="26"/>
  <c r="V93" i="26"/>
  <c r="G93" i="26"/>
  <c r="AD93" i="26"/>
  <c r="AB97" i="26"/>
  <c r="AA97" i="26"/>
  <c r="W97" i="26"/>
  <c r="V97" i="26"/>
  <c r="R97" i="26"/>
  <c r="BF97" i="26" s="1"/>
  <c r="G97" i="26"/>
  <c r="AB101" i="26"/>
  <c r="AA101" i="26"/>
  <c r="W101" i="26"/>
  <c r="Z101" i="26"/>
  <c r="V101" i="26"/>
  <c r="U101" i="26"/>
  <c r="AH105" i="26"/>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c r="AD121" i="26"/>
  <c r="Z121" i="26"/>
  <c r="V121" i="26"/>
  <c r="R121" i="26"/>
  <c r="AK121" i="26" s="1"/>
  <c r="AC121" i="26"/>
  <c r="Y121" i="26"/>
  <c r="U121" i="26"/>
  <c r="G121" i="26"/>
  <c r="T125" i="26"/>
  <c r="AE125" i="26"/>
  <c r="AD125" i="26"/>
  <c r="Z125" i="26"/>
  <c r="AC125" i="26"/>
  <c r="G125" i="26"/>
  <c r="AE129" i="26"/>
  <c r="AA129" i="26"/>
  <c r="W129" i="26"/>
  <c r="S129" i="26"/>
  <c r="BH129" i="26" s="1"/>
  <c r="AD129" i="26"/>
  <c r="Z129" i="26"/>
  <c r="V129" i="26"/>
  <c r="R129" i="26"/>
  <c r="AC129" i="26"/>
  <c r="Y129" i="26"/>
  <c r="U129" i="26"/>
  <c r="X129" i="26"/>
  <c r="T129" i="26"/>
  <c r="AH129" i="26"/>
  <c r="AB129" i="26"/>
  <c r="S133" i="26"/>
  <c r="BG133" i="26"/>
  <c r="R133" i="26"/>
  <c r="AC133" i="26"/>
  <c r="X133" i="26"/>
  <c r="AH133" i="26"/>
  <c r="BA133" i="26" s="1"/>
  <c r="AE137" i="26"/>
  <c r="AA137" i="26"/>
  <c r="W137" i="26"/>
  <c r="S137" i="26"/>
  <c r="AD137" i="26"/>
  <c r="Z137" i="26"/>
  <c r="V137" i="26"/>
  <c r="R137" i="26"/>
  <c r="AC137" i="26"/>
  <c r="Y137" i="26"/>
  <c r="U137" i="26"/>
  <c r="AH137" i="26"/>
  <c r="BE137" i="26" s="1"/>
  <c r="AB137" i="26"/>
  <c r="X137" i="26"/>
  <c r="T137" i="26"/>
  <c r="G137" i="26"/>
  <c r="AE141" i="26"/>
  <c r="AA141" i="26"/>
  <c r="W141" i="26"/>
  <c r="S141" i="26"/>
  <c r="BH141" i="26"/>
  <c r="AD141" i="26"/>
  <c r="Z141" i="26"/>
  <c r="V141" i="26"/>
  <c r="R141" i="26"/>
  <c r="BF141" i="26" s="1"/>
  <c r="AC141" i="26"/>
  <c r="Y141" i="26"/>
  <c r="U141" i="26"/>
  <c r="T141" i="26"/>
  <c r="AH141" i="26"/>
  <c r="AB141" i="26"/>
  <c r="X141" i="26"/>
  <c r="G141" i="26"/>
  <c r="AE145" i="26"/>
  <c r="AA145" i="26"/>
  <c r="W145" i="26"/>
  <c r="S145" i="26"/>
  <c r="AD145" i="26"/>
  <c r="Z145" i="26"/>
  <c r="V145" i="26"/>
  <c r="R145" i="26"/>
  <c r="AC145" i="26"/>
  <c r="Y145" i="26"/>
  <c r="U145" i="26"/>
  <c r="X145" i="26"/>
  <c r="T145" i="26"/>
  <c r="AH145" i="26"/>
  <c r="AB145" i="26"/>
  <c r="G145" i="26"/>
  <c r="U149" i="26"/>
  <c r="G149" i="26"/>
  <c r="BD26" i="26"/>
  <c r="BD34" i="26"/>
  <c r="BD42" i="26"/>
  <c r="BD50" i="26"/>
  <c r="BD66" i="26"/>
  <c r="BD74" i="26"/>
  <c r="BD82" i="26"/>
  <c r="BD106" i="26"/>
  <c r="BD114" i="26"/>
  <c r="BD122" i="26"/>
  <c r="BD138" i="26"/>
  <c r="N24" i="24"/>
  <c r="N28" i="24"/>
  <c r="N32" i="24"/>
  <c r="O32" i="24" s="1"/>
  <c r="N36" i="24"/>
  <c r="N40" i="24"/>
  <c r="O40" i="24" s="1"/>
  <c r="N44" i="24"/>
  <c r="N52" i="24"/>
  <c r="N56" i="24"/>
  <c r="N60" i="24"/>
  <c r="N64" i="24"/>
  <c r="O64" i="24" s="1"/>
  <c r="I64" i="24" s="1"/>
  <c r="N68" i="24"/>
  <c r="N72" i="24"/>
  <c r="N75" i="24"/>
  <c r="N78" i="24"/>
  <c r="N87" i="24"/>
  <c r="N91" i="24"/>
  <c r="N94" i="24"/>
  <c r="N97" i="24"/>
  <c r="N104" i="24"/>
  <c r="N106" i="24"/>
  <c r="N110" i="24"/>
  <c r="N113" i="24"/>
  <c r="N117" i="24"/>
  <c r="N123" i="24"/>
  <c r="O123" i="24" s="1"/>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O216" i="24" s="1"/>
  <c r="I216" i="24" s="1"/>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F32" i="26" s="1"/>
  <c r="AC32" i="26"/>
  <c r="Y32" i="26"/>
  <c r="U32" i="26"/>
  <c r="X32" i="26"/>
  <c r="T32" i="26"/>
  <c r="AH32" i="26"/>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BE40" i="26" s="1"/>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BG76" i="26" s="1"/>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BH96" i="26" s="1"/>
  <c r="AD96" i="26"/>
  <c r="Z96" i="26"/>
  <c r="V96" i="26"/>
  <c r="R96" i="26"/>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AF112" i="26" s="1"/>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E129" i="26"/>
  <c r="AD132" i="26"/>
  <c r="Z132" i="26"/>
  <c r="V132" i="26"/>
  <c r="R132" i="26"/>
  <c r="AC132" i="26"/>
  <c r="Y132" i="26"/>
  <c r="U132" i="26"/>
  <c r="AH132" i="26"/>
  <c r="AB132" i="26"/>
  <c r="X132" i="26"/>
  <c r="T132" i="26"/>
  <c r="AA132" i="26"/>
  <c r="W132" i="26"/>
  <c r="S132" i="26"/>
  <c r="BH132" i="26" s="1"/>
  <c r="AE132" i="26"/>
  <c r="G132" i="26"/>
  <c r="BD132" i="26"/>
  <c r="E133" i="26"/>
  <c r="F134" i="26"/>
  <c r="Q134" i="26" s="1"/>
  <c r="J134" i="26" s="1"/>
  <c r="Y136" i="26"/>
  <c r="AH136" i="26"/>
  <c r="BE136" i="26" s="1"/>
  <c r="W136" i="26"/>
  <c r="S136" i="26"/>
  <c r="BG136" i="26" s="1"/>
  <c r="E137" i="26"/>
  <c r="Z140" i="26"/>
  <c r="AE140" i="26"/>
  <c r="E141" i="26"/>
  <c r="F142" i="26"/>
  <c r="Q142" i="26" s="1"/>
  <c r="J142" i="26" s="1"/>
  <c r="V144" i="26"/>
  <c r="AE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BD133" i="26"/>
  <c r="BD141" i="26"/>
  <c r="P31" i="24"/>
  <c r="H6" i="24"/>
  <c r="P68" i="24"/>
  <c r="P87" i="24"/>
  <c r="P110" i="24"/>
  <c r="AX34" i="26"/>
  <c r="Q64" i="26"/>
  <c r="J64" i="26" s="1"/>
  <c r="BA114" i="26"/>
  <c r="Q148" i="26"/>
  <c r="J148" i="26" s="1"/>
  <c r="N107" i="21"/>
  <c r="O107" i="21" s="1"/>
  <c r="N105" i="21"/>
  <c r="J107" i="21"/>
  <c r="J105" i="21"/>
  <c r="E107" i="21"/>
  <c r="P107" i="21" s="1"/>
  <c r="I107" i="21" s="1"/>
  <c r="D107" i="21"/>
  <c r="E105" i="21"/>
  <c r="P105" i="21" s="1"/>
  <c r="I105" i="21"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196" i="23" s="1"/>
  <c r="O196" i="23" s="1"/>
  <c r="A160" i="21"/>
  <c r="A353" i="65" s="1"/>
  <c r="A159" i="21"/>
  <c r="A352" i="65" s="1"/>
  <c r="A158" i="21"/>
  <c r="A351" i="65" s="1"/>
  <c r="A157" i="21"/>
  <c r="A350" i="65" s="1"/>
  <c r="A156" i="21"/>
  <c r="A349" i="65" s="1"/>
  <c r="A155" i="21"/>
  <c r="A348" i="65" s="1"/>
  <c r="A154" i="21"/>
  <c r="A347" i="65" s="1"/>
  <c r="A153" i="21"/>
  <c r="A346" i="65" s="1"/>
  <c r="A152" i="21"/>
  <c r="A345" i="65" s="1"/>
  <c r="A151" i="21"/>
  <c r="A344" i="65" s="1"/>
  <c r="A150" i="21"/>
  <c r="A343" i="65" s="1"/>
  <c r="A149" i="21"/>
  <c r="A342" i="65" s="1"/>
  <c r="A148" i="21"/>
  <c r="A341" i="65" s="1"/>
  <c r="A147" i="21"/>
  <c r="A340" i="65" s="1"/>
  <c r="A146" i="21"/>
  <c r="A339" i="65" s="1"/>
  <c r="A145" i="21"/>
  <c r="A338" i="65" s="1"/>
  <c r="A144" i="21"/>
  <c r="A337" i="65" s="1"/>
  <c r="A143" i="21"/>
  <c r="A336" i="65" s="1"/>
  <c r="A142" i="21"/>
  <c r="A335" i="65" s="1"/>
  <c r="A141" i="21"/>
  <c r="A334" i="65" s="1"/>
  <c r="A140" i="21"/>
  <c r="A333" i="65" s="1"/>
  <c r="A139" i="21"/>
  <c r="A332" i="65" s="1"/>
  <c r="A138" i="21"/>
  <c r="A331" i="65" s="1"/>
  <c r="A137" i="21"/>
  <c r="A330" i="65" s="1"/>
  <c r="A136" i="21"/>
  <c r="A329" i="65" s="1"/>
  <c r="A135" i="21"/>
  <c r="A328" i="65" s="1"/>
  <c r="A134" i="21"/>
  <c r="A327" i="65" s="1"/>
  <c r="A133" i="21"/>
  <c r="A326" i="65" s="1"/>
  <c r="A132" i="21"/>
  <c r="A325" i="65" s="1"/>
  <c r="A131" i="21"/>
  <c r="A324" i="65" s="1"/>
  <c r="A130" i="21"/>
  <c r="A323" i="65" s="1"/>
  <c r="A129" i="21"/>
  <c r="A322" i="65" s="1"/>
  <c r="A128" i="21"/>
  <c r="A321" i="65" s="1"/>
  <c r="A127" i="21"/>
  <c r="A320" i="65" s="1"/>
  <c r="A126" i="21"/>
  <c r="A319" i="65" s="1"/>
  <c r="A125" i="21"/>
  <c r="A318" i="65" s="1"/>
  <c r="A124" i="21"/>
  <c r="A317" i="65" s="1"/>
  <c r="A123" i="21"/>
  <c r="A316" i="65" s="1"/>
  <c r="A122" i="21"/>
  <c r="A315" i="65" s="1"/>
  <c r="A121" i="21"/>
  <c r="A314" i="65" s="1"/>
  <c r="A120" i="21"/>
  <c r="A313" i="65" s="1"/>
  <c r="A119" i="21"/>
  <c r="A312" i="65" s="1"/>
  <c r="A118" i="21"/>
  <c r="A311" i="65" s="1"/>
  <c r="A115" i="21"/>
  <c r="A308" i="65" s="1"/>
  <c r="A114" i="21"/>
  <c r="A307" i="65" s="1"/>
  <c r="A113" i="21"/>
  <c r="A306" i="65" s="1"/>
  <c r="A112" i="21"/>
  <c r="A305" i="65" s="1"/>
  <c r="A111" i="21"/>
  <c r="A304" i="65" s="1"/>
  <c r="A110" i="21"/>
  <c r="A303" i="65" s="1"/>
  <c r="A109" i="21"/>
  <c r="A302" i="65" s="1"/>
  <c r="A108" i="21"/>
  <c r="A301" i="65" s="1"/>
  <c r="A107" i="21"/>
  <c r="A300" i="65" s="1"/>
  <c r="A106" i="21"/>
  <c r="A299" i="65" s="1"/>
  <c r="A105" i="21"/>
  <c r="A298" i="65" s="1"/>
  <c r="A104" i="21"/>
  <c r="A297" i="65" s="1"/>
  <c r="A103" i="21"/>
  <c r="A296" i="65" s="1"/>
  <c r="A102" i="21"/>
  <c r="A295" i="65" s="1"/>
  <c r="A101" i="21"/>
  <c r="A294" i="65" s="1"/>
  <c r="A100" i="21"/>
  <c r="A293" i="65" s="1"/>
  <c r="A99" i="21"/>
  <c r="A292" i="65" s="1"/>
  <c r="A98" i="21"/>
  <c r="A291" i="65" s="1"/>
  <c r="A97" i="21"/>
  <c r="A290" i="65" s="1"/>
  <c r="A96" i="21"/>
  <c r="A289" i="65" s="1"/>
  <c r="A95" i="21"/>
  <c r="A288" i="65" s="1"/>
  <c r="A94" i="21"/>
  <c r="A287" i="65" s="1"/>
  <c r="A93" i="21"/>
  <c r="A286" i="65" s="1"/>
  <c r="A92" i="21"/>
  <c r="A285" i="65" s="1"/>
  <c r="A91" i="21"/>
  <c r="A284" i="65" s="1"/>
  <c r="A90" i="21"/>
  <c r="A283" i="65" s="1"/>
  <c r="A89" i="21"/>
  <c r="A282" i="65" s="1"/>
  <c r="A88" i="21"/>
  <c r="A281" i="65" s="1"/>
  <c r="A87" i="21"/>
  <c r="A280" i="65" s="1"/>
  <c r="A86" i="21"/>
  <c r="A279" i="65" s="1"/>
  <c r="A85" i="21"/>
  <c r="A278" i="65" s="1"/>
  <c r="A84" i="21"/>
  <c r="A277" i="65" s="1"/>
  <c r="A83" i="21"/>
  <c r="A276" i="65" s="1"/>
  <c r="A82" i="21"/>
  <c r="A275" i="65" s="1"/>
  <c r="A81" i="21"/>
  <c r="A274" i="65" s="1"/>
  <c r="A80" i="21"/>
  <c r="A273" i="65" s="1"/>
  <c r="A79" i="21"/>
  <c r="A272" i="65" s="1"/>
  <c r="A78" i="21"/>
  <c r="A271" i="65" s="1"/>
  <c r="A77" i="21"/>
  <c r="A270" i="65" s="1"/>
  <c r="A76" i="21"/>
  <c r="A269" i="65" s="1"/>
  <c r="A75" i="21"/>
  <c r="A268" i="65" s="1"/>
  <c r="A74" i="21"/>
  <c r="A267" i="65" s="1"/>
  <c r="A73" i="21"/>
  <c r="A266" i="65" s="1"/>
  <c r="A72" i="21"/>
  <c r="A265" i="65" s="1"/>
  <c r="A71" i="21"/>
  <c r="A264" i="65" s="1"/>
  <c r="A70" i="21"/>
  <c r="A263" i="65" s="1"/>
  <c r="A69" i="21"/>
  <c r="A262" i="65" s="1"/>
  <c r="A68" i="21"/>
  <c r="A261" i="65" s="1"/>
  <c r="A67" i="21"/>
  <c r="A260" i="65" s="1"/>
  <c r="A66" i="21"/>
  <c r="A259" i="65" s="1"/>
  <c r="A65" i="21"/>
  <c r="A258" i="65" s="1"/>
  <c r="A64" i="21"/>
  <c r="A257" i="65" s="1"/>
  <c r="A63" i="21"/>
  <c r="A256" i="65" s="1"/>
  <c r="A62" i="21"/>
  <c r="A255" i="65" s="1"/>
  <c r="A61" i="21"/>
  <c r="A254" i="65" s="1"/>
  <c r="A60" i="21"/>
  <c r="A253" i="65" s="1"/>
  <c r="A59" i="21"/>
  <c r="A252" i="65" s="1"/>
  <c r="A58" i="21"/>
  <c r="A251" i="65" s="1"/>
  <c r="A57" i="21"/>
  <c r="A250" i="65" s="1"/>
  <c r="A56" i="21"/>
  <c r="A249" i="65" s="1"/>
  <c r="A55" i="21"/>
  <c r="A248" i="65" s="1"/>
  <c r="A54" i="21"/>
  <c r="A247" i="65" s="1"/>
  <c r="A53" i="21"/>
  <c r="A246" i="65" s="1"/>
  <c r="A52" i="21"/>
  <c r="A245" i="65" s="1"/>
  <c r="A51" i="21"/>
  <c r="A244" i="65" s="1"/>
  <c r="A50" i="21"/>
  <c r="A243" i="65" s="1"/>
  <c r="A49" i="21"/>
  <c r="A242" i="65" s="1"/>
  <c r="A48" i="21"/>
  <c r="A241" i="65" s="1"/>
  <c r="A47" i="21"/>
  <c r="A240" i="65" s="1"/>
  <c r="A46" i="21"/>
  <c r="A239" i="65" s="1"/>
  <c r="A45" i="21"/>
  <c r="A238" i="65" s="1"/>
  <c r="A44" i="21"/>
  <c r="A237" i="65" s="1"/>
  <c r="A43" i="21"/>
  <c r="A236" i="65" s="1"/>
  <c r="A42" i="21"/>
  <c r="A235" i="65" s="1"/>
  <c r="A41" i="21"/>
  <c r="A234" i="65" s="1"/>
  <c r="A40" i="21"/>
  <c r="A233" i="65" s="1"/>
  <c r="A39" i="21"/>
  <c r="A232" i="65" s="1"/>
  <c r="A38" i="21"/>
  <c r="A231" i="65" s="1"/>
  <c r="A37" i="21"/>
  <c r="A230" i="65" s="1"/>
  <c r="A36" i="21"/>
  <c r="A229" i="65" s="1"/>
  <c r="A35" i="21"/>
  <c r="A228" i="65" s="1"/>
  <c r="A34" i="21"/>
  <c r="A227" i="65" s="1"/>
  <c r="A33" i="21"/>
  <c r="A226" i="65" s="1"/>
  <c r="A32" i="21"/>
  <c r="A225" i="65" s="1"/>
  <c r="A31" i="21"/>
  <c r="A224" i="65" s="1"/>
  <c r="A30" i="21"/>
  <c r="A223" i="65" s="1"/>
  <c r="A29" i="21"/>
  <c r="A222" i="65" s="1"/>
  <c r="A28" i="21"/>
  <c r="A221" i="65" s="1"/>
  <c r="A27" i="21"/>
  <c r="A220" i="65" s="1"/>
  <c r="A26" i="21"/>
  <c r="A219" i="65" s="1"/>
  <c r="A25" i="21"/>
  <c r="A218" i="65" s="1"/>
  <c r="A24" i="21"/>
  <c r="A217" i="65" s="1"/>
  <c r="A23" i="21"/>
  <c r="A216" i="65" s="1"/>
  <c r="A22" i="21"/>
  <c r="A215" i="65" s="1"/>
  <c r="A21" i="21"/>
  <c r="A214" i="65" s="1"/>
  <c r="A20" i="21"/>
  <c r="A213" i="65" s="1"/>
  <c r="G20" i="20"/>
  <c r="I20" i="20" s="1"/>
  <c r="D5" i="20"/>
  <c r="C5" i="20"/>
  <c r="F20" i="19"/>
  <c r="H20" i="19" s="1"/>
  <c r="D5" i="19"/>
  <c r="C5" i="19"/>
  <c r="M133" i="18"/>
  <c r="D196" i="65" s="1"/>
  <c r="A133" i="18"/>
  <c r="A196" i="65" s="1"/>
  <c r="M132" i="18"/>
  <c r="D195" i="65" s="1"/>
  <c r="A132" i="18"/>
  <c r="A195" i="65" s="1"/>
  <c r="M131" i="18"/>
  <c r="D194" i="65" s="1"/>
  <c r="A131" i="18"/>
  <c r="A194" i="65" s="1"/>
  <c r="M130" i="18"/>
  <c r="D193" i="65" s="1"/>
  <c r="A130" i="18"/>
  <c r="A193" i="65" s="1"/>
  <c r="M129" i="18"/>
  <c r="D192" i="65" s="1"/>
  <c r="A129" i="18"/>
  <c r="A192" i="65" s="1"/>
  <c r="M128" i="18"/>
  <c r="D191" i="65" s="1"/>
  <c r="A128" i="18"/>
  <c r="A191" i="65" s="1"/>
  <c r="M127" i="18"/>
  <c r="D190" i="65" s="1"/>
  <c r="A127" i="18"/>
  <c r="A190" i="65" s="1"/>
  <c r="M126" i="18"/>
  <c r="D189" i="65" s="1"/>
  <c r="A126" i="18"/>
  <c r="A189" i="65" s="1"/>
  <c r="M125" i="18"/>
  <c r="D188" i="65" s="1"/>
  <c r="A125" i="18"/>
  <c r="A188" i="65" s="1"/>
  <c r="M124" i="18"/>
  <c r="D187" i="65" s="1"/>
  <c r="A124" i="18"/>
  <c r="A187" i="65" s="1"/>
  <c r="M123" i="18"/>
  <c r="D186" i="65" s="1"/>
  <c r="A123" i="18"/>
  <c r="A186" i="65" s="1"/>
  <c r="M122" i="18"/>
  <c r="D185" i="65" s="1"/>
  <c r="A122" i="18"/>
  <c r="A185" i="65" s="1"/>
  <c r="M121" i="18"/>
  <c r="D184" i="65" s="1"/>
  <c r="A121" i="18"/>
  <c r="A184" i="65" s="1"/>
  <c r="M120" i="18"/>
  <c r="D183" i="65" s="1"/>
  <c r="A120" i="18"/>
  <c r="A183" i="65" s="1"/>
  <c r="M119" i="18"/>
  <c r="D182" i="65" s="1"/>
  <c r="A119" i="18"/>
  <c r="A182" i="65" s="1"/>
  <c r="M118" i="18"/>
  <c r="D181" i="65" s="1"/>
  <c r="A118" i="18"/>
  <c r="A181" i="65" s="1"/>
  <c r="M117" i="18"/>
  <c r="D180" i="65" s="1"/>
  <c r="A117" i="18"/>
  <c r="A180" i="65" s="1"/>
  <c r="M116" i="18"/>
  <c r="D179" i="65" s="1"/>
  <c r="A116" i="18"/>
  <c r="A179" i="65" s="1"/>
  <c r="M115" i="18"/>
  <c r="D178" i="65" s="1"/>
  <c r="A115" i="18"/>
  <c r="A178" i="65" s="1"/>
  <c r="M114" i="18"/>
  <c r="D177" i="65" s="1"/>
  <c r="A114" i="18"/>
  <c r="A177" i="65" s="1"/>
  <c r="M113" i="18"/>
  <c r="D176" i="65" s="1"/>
  <c r="A113" i="18"/>
  <c r="A176" i="65" s="1"/>
  <c r="M112" i="18"/>
  <c r="D175" i="65" s="1"/>
  <c r="A112" i="18"/>
  <c r="A175" i="65" s="1"/>
  <c r="M111" i="18"/>
  <c r="D174" i="65" s="1"/>
  <c r="A111" i="18"/>
  <c r="A174" i="65" s="1"/>
  <c r="M110" i="18"/>
  <c r="D173" i="65" s="1"/>
  <c r="A110" i="18"/>
  <c r="A173" i="65" s="1"/>
  <c r="M109" i="18"/>
  <c r="D172" i="65" s="1"/>
  <c r="A109" i="18"/>
  <c r="A172" i="65" s="1"/>
  <c r="M108" i="18"/>
  <c r="D171" i="65" s="1"/>
  <c r="A108" i="18"/>
  <c r="A171" i="65" s="1"/>
  <c r="M107" i="18"/>
  <c r="D170" i="65" s="1"/>
  <c r="A107" i="18"/>
  <c r="A170" i="65" s="1"/>
  <c r="M106" i="18"/>
  <c r="D169" i="65" s="1"/>
  <c r="A106" i="18"/>
  <c r="A169" i="65" s="1"/>
  <c r="M105" i="18"/>
  <c r="D168" i="65" s="1"/>
  <c r="A105" i="18"/>
  <c r="A168" i="65" s="1"/>
  <c r="M104" i="18"/>
  <c r="D167" i="65" s="1"/>
  <c r="A104" i="18"/>
  <c r="A167" i="65" s="1"/>
  <c r="M103" i="18"/>
  <c r="D166" i="65" s="1"/>
  <c r="A103" i="18"/>
  <c r="A166" i="65" s="1"/>
  <c r="M102" i="18"/>
  <c r="D165" i="65" s="1"/>
  <c r="A102" i="18"/>
  <c r="A165" i="65" s="1"/>
  <c r="M101" i="18"/>
  <c r="D164" i="65" s="1"/>
  <c r="A101" i="18"/>
  <c r="A164" i="65" s="1"/>
  <c r="M100" i="18"/>
  <c r="D163" i="65" s="1"/>
  <c r="A100" i="18"/>
  <c r="A163" i="65" s="1"/>
  <c r="M99" i="18"/>
  <c r="D162" i="65" s="1"/>
  <c r="A99" i="18"/>
  <c r="A162" i="65" s="1"/>
  <c r="M98" i="18"/>
  <c r="D161" i="65" s="1"/>
  <c r="A98" i="18"/>
  <c r="A161" i="65" s="1"/>
  <c r="M97" i="18"/>
  <c r="D160" i="65" s="1"/>
  <c r="A97" i="18"/>
  <c r="A160" i="65" s="1"/>
  <c r="M96" i="18"/>
  <c r="D159" i="65" s="1"/>
  <c r="A96" i="18"/>
  <c r="A159" i="65" s="1"/>
  <c r="M95" i="18"/>
  <c r="D158" i="65" s="1"/>
  <c r="A95" i="18"/>
  <c r="A158" i="65" s="1"/>
  <c r="M94" i="18"/>
  <c r="D157" i="65" s="1"/>
  <c r="A94" i="18"/>
  <c r="A157" i="65" s="1"/>
  <c r="M93" i="18"/>
  <c r="D156" i="65" s="1"/>
  <c r="A93" i="18"/>
  <c r="A156" i="65" s="1"/>
  <c r="M92" i="18"/>
  <c r="D155" i="65" s="1"/>
  <c r="A92" i="18"/>
  <c r="A155" i="65" s="1"/>
  <c r="M91" i="18"/>
  <c r="D154" i="65" s="1"/>
  <c r="A91" i="18"/>
  <c r="A154" i="65" s="1"/>
  <c r="M90" i="18"/>
  <c r="D153" i="65" s="1"/>
  <c r="A90" i="18"/>
  <c r="A153" i="65" s="1"/>
  <c r="M89" i="18"/>
  <c r="D152" i="65" s="1"/>
  <c r="A89" i="18"/>
  <c r="A152" i="65" s="1"/>
  <c r="M88" i="18"/>
  <c r="D151" i="65" s="1"/>
  <c r="A88" i="18"/>
  <c r="A151" i="65" s="1"/>
  <c r="M87" i="18"/>
  <c r="D150" i="65" s="1"/>
  <c r="A87" i="18"/>
  <c r="A150" i="65" s="1"/>
  <c r="M86" i="18"/>
  <c r="D149" i="65" s="1"/>
  <c r="A86" i="18"/>
  <c r="A149" i="65" s="1"/>
  <c r="M85" i="18"/>
  <c r="D148" i="65" s="1"/>
  <c r="A85" i="18"/>
  <c r="A148" i="65" s="1"/>
  <c r="M84" i="18"/>
  <c r="D147" i="65" s="1"/>
  <c r="A84" i="18"/>
  <c r="A147" i="65" s="1"/>
  <c r="M83" i="18"/>
  <c r="D146" i="65" s="1"/>
  <c r="A83" i="18"/>
  <c r="A146" i="65" s="1"/>
  <c r="M82" i="18"/>
  <c r="D145" i="65" s="1"/>
  <c r="A82" i="18"/>
  <c r="A145" i="65" s="1"/>
  <c r="M81" i="18"/>
  <c r="D144" i="65" s="1"/>
  <c r="A81" i="18"/>
  <c r="A144" i="65" s="1"/>
  <c r="M80" i="18"/>
  <c r="D143" i="65" s="1"/>
  <c r="A80" i="18"/>
  <c r="A143" i="65" s="1"/>
  <c r="M79" i="18"/>
  <c r="D142" i="65" s="1"/>
  <c r="A79" i="18"/>
  <c r="A142" i="65" s="1"/>
  <c r="M78" i="18"/>
  <c r="D141" i="65" s="1"/>
  <c r="A78" i="18"/>
  <c r="A141" i="65" s="1"/>
  <c r="M77" i="18"/>
  <c r="D140" i="65" s="1"/>
  <c r="A77" i="18"/>
  <c r="A140" i="65" s="1"/>
  <c r="A76" i="18"/>
  <c r="A139" i="65" s="1"/>
  <c r="A75" i="18"/>
  <c r="A138" i="65" s="1"/>
  <c r="A74" i="18"/>
  <c r="A137" i="65" s="1"/>
  <c r="A73" i="18"/>
  <c r="A136" i="65" s="1"/>
  <c r="A72" i="18"/>
  <c r="A135" i="65" s="1"/>
  <c r="A71" i="18"/>
  <c r="A134" i="65" s="1"/>
  <c r="A70" i="18"/>
  <c r="A133" i="65" s="1"/>
  <c r="A69" i="18"/>
  <c r="A132" i="65" s="1"/>
  <c r="A68" i="18"/>
  <c r="A131" i="65" s="1"/>
  <c r="A67" i="18"/>
  <c r="A130" i="65" s="1"/>
  <c r="A66" i="18"/>
  <c r="A129" i="65" s="1"/>
  <c r="A65" i="18"/>
  <c r="A128" i="65" s="1"/>
  <c r="A64" i="18"/>
  <c r="A127" i="65" s="1"/>
  <c r="A63" i="18"/>
  <c r="A126" i="65" s="1"/>
  <c r="A62" i="18"/>
  <c r="A125" i="65" s="1"/>
  <c r="A61" i="18"/>
  <c r="A124" i="65" s="1"/>
  <c r="A60" i="18"/>
  <c r="A123" i="65" s="1"/>
  <c r="A59" i="18"/>
  <c r="A122" i="65" s="1"/>
  <c r="A58" i="18"/>
  <c r="A121" i="65" s="1"/>
  <c r="A57" i="18"/>
  <c r="A120" i="65" s="1"/>
  <c r="A56" i="18"/>
  <c r="A119" i="65" s="1"/>
  <c r="A55" i="18"/>
  <c r="A118" i="65" s="1"/>
  <c r="A54" i="18"/>
  <c r="A117" i="65" s="1"/>
  <c r="A53" i="18"/>
  <c r="A116" i="65" s="1"/>
  <c r="A52" i="18"/>
  <c r="A115" i="65" s="1"/>
  <c r="A51" i="18"/>
  <c r="A114" i="65" s="1"/>
  <c r="A50" i="18"/>
  <c r="A113" i="65" s="1"/>
  <c r="A49" i="18"/>
  <c r="A112" i="65" s="1"/>
  <c r="A48" i="18"/>
  <c r="A111" i="65" s="1"/>
  <c r="A47" i="18"/>
  <c r="A110" i="65" s="1"/>
  <c r="A46" i="18"/>
  <c r="A109" i="65" s="1"/>
  <c r="A45" i="18"/>
  <c r="A108" i="65" s="1"/>
  <c r="A44" i="18"/>
  <c r="A107" i="65" s="1"/>
  <c r="A43" i="18"/>
  <c r="A106" i="65" s="1"/>
  <c r="A42" i="18"/>
  <c r="A105" i="65" s="1"/>
  <c r="A41" i="18"/>
  <c r="A104" i="65" s="1"/>
  <c r="A40" i="18"/>
  <c r="A103" i="65" s="1"/>
  <c r="A39" i="18"/>
  <c r="A102" i="65" s="1"/>
  <c r="A38" i="18"/>
  <c r="A101" i="65" s="1"/>
  <c r="A37" i="18"/>
  <c r="A100" i="65" s="1"/>
  <c r="A36" i="18"/>
  <c r="A99" i="65" s="1"/>
  <c r="A35" i="18"/>
  <c r="A98" i="65" s="1"/>
  <c r="A34" i="18"/>
  <c r="A97" i="65" s="1"/>
  <c r="A33" i="18"/>
  <c r="A96" i="65" s="1"/>
  <c r="A32" i="18"/>
  <c r="A95" i="65" s="1"/>
  <c r="A31" i="18"/>
  <c r="A94" i="65" s="1"/>
  <c r="A30" i="18"/>
  <c r="A93" i="65" s="1"/>
  <c r="A29" i="18"/>
  <c r="A92" i="65" s="1"/>
  <c r="A28" i="18"/>
  <c r="A91" i="65" s="1"/>
  <c r="A27" i="18"/>
  <c r="A90" i="65" s="1"/>
  <c r="A26" i="18"/>
  <c r="A89" i="65" s="1"/>
  <c r="A25" i="18"/>
  <c r="A88" i="65" s="1"/>
  <c r="A24" i="18"/>
  <c r="A87" i="65" s="1"/>
  <c r="A23" i="18"/>
  <c r="A86" i="65" s="1"/>
  <c r="A22" i="18"/>
  <c r="A85" i="65" s="1"/>
  <c r="A21" i="18"/>
  <c r="A84" i="65" s="1"/>
  <c r="A20" i="18"/>
  <c r="A83" i="65" s="1"/>
  <c r="U18" i="18"/>
  <c r="T18" i="18"/>
  <c r="S18" i="18"/>
  <c r="R18" i="18"/>
  <c r="Q18" i="18"/>
  <c r="BB146" i="16"/>
  <c r="BB145" i="16"/>
  <c r="BB144" i="16"/>
  <c r="BB143" i="16"/>
  <c r="N26" i="16"/>
  <c r="N25" i="16"/>
  <c r="N24" i="16"/>
  <c r="N23" i="16"/>
  <c r="N22" i="16"/>
  <c r="N21" i="16"/>
  <c r="N20" i="16"/>
  <c r="J26" i="16"/>
  <c r="J25" i="16"/>
  <c r="J24" i="16"/>
  <c r="J23" i="16"/>
  <c r="J22" i="16"/>
  <c r="J21" i="16"/>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360"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O250" i="14" s="1"/>
  <c r="E249" i="14"/>
  <c r="P249" i="14" s="1"/>
  <c r="E248" i="14"/>
  <c r="P248" i="14" s="1"/>
  <c r="E247" i="14"/>
  <c r="P247" i="14" s="1"/>
  <c r="E246" i="14"/>
  <c r="E245" i="14"/>
  <c r="E244" i="14"/>
  <c r="P244" i="14" s="1"/>
  <c r="E243" i="14"/>
  <c r="E242" i="14"/>
  <c r="O242" i="14" s="1"/>
  <c r="E241" i="14"/>
  <c r="E240" i="14"/>
  <c r="E239" i="14"/>
  <c r="P239" i="14" s="1"/>
  <c r="E238" i="14"/>
  <c r="P238" i="14" s="1"/>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P166" i="14" s="1"/>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E145" i="14"/>
  <c r="E144" i="14"/>
  <c r="E143" i="14"/>
  <c r="P143" i="14" s="1"/>
  <c r="E142" i="14"/>
  <c r="E141" i="14"/>
  <c r="E140" i="14"/>
  <c r="P140" i="14" s="1"/>
  <c r="E139" i="14"/>
  <c r="P139" i="14" s="1"/>
  <c r="E138" i="14"/>
  <c r="O138" i="14" s="1"/>
  <c r="E137" i="14"/>
  <c r="P137" i="14" s="1"/>
  <c r="E136" i="14"/>
  <c r="E135" i="14"/>
  <c r="E134" i="14"/>
  <c r="O134" i="14" s="1"/>
  <c r="E133" i="14"/>
  <c r="E132" i="14"/>
  <c r="P132" i="14" s="1"/>
  <c r="E131" i="14"/>
  <c r="E130" i="14"/>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O90" i="14" s="1"/>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O74" i="14" s="1"/>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J98" i="12" s="1"/>
  <c r="C97" i="12"/>
  <c r="C96" i="12"/>
  <c r="C95" i="12"/>
  <c r="N95" i="12" s="1"/>
  <c r="O95" i="12" s="1"/>
  <c r="C94" i="12"/>
  <c r="N94" i="12" s="1"/>
  <c r="C93" i="12"/>
  <c r="C92" i="12"/>
  <c r="C91" i="12"/>
  <c r="F91" i="28" s="1"/>
  <c r="C90" i="12"/>
  <c r="C89" i="12"/>
  <c r="C88" i="12"/>
  <c r="J88" i="12" s="1"/>
  <c r="C87" i="12"/>
  <c r="N87" i="12" s="1"/>
  <c r="O87" i="12" s="1"/>
  <c r="C86" i="12"/>
  <c r="C85" i="12"/>
  <c r="C84" i="12"/>
  <c r="J84" i="12" s="1"/>
  <c r="C83" i="12"/>
  <c r="J83" i="12" s="1"/>
  <c r="C82" i="12"/>
  <c r="D82" i="12" s="1"/>
  <c r="C81" i="12"/>
  <c r="C80" i="12"/>
  <c r="J80" i="12" s="1"/>
  <c r="C79" i="12"/>
  <c r="C78" i="12"/>
  <c r="D78" i="12" s="1"/>
  <c r="C77" i="12"/>
  <c r="C76" i="12"/>
  <c r="C75" i="12"/>
  <c r="F75" i="28" s="1"/>
  <c r="C74" i="12"/>
  <c r="C73" i="12"/>
  <c r="C72" i="12"/>
  <c r="C71" i="12"/>
  <c r="F71" i="28" s="1"/>
  <c r="C70" i="12"/>
  <c r="D70" i="12" s="1"/>
  <c r="C69" i="12"/>
  <c r="C68" i="12"/>
  <c r="E68" i="12" s="1"/>
  <c r="P68" i="12" s="1"/>
  <c r="C67" i="12"/>
  <c r="D67" i="12" s="1"/>
  <c r="C66" i="12"/>
  <c r="E66" i="12" s="1"/>
  <c r="P66" i="12" s="1"/>
  <c r="C65" i="12"/>
  <c r="C64" i="12"/>
  <c r="C63" i="12"/>
  <c r="C62" i="12"/>
  <c r="C61" i="12"/>
  <c r="C60" i="12"/>
  <c r="C59" i="12"/>
  <c r="D59" i="12" s="1"/>
  <c r="C58" i="12"/>
  <c r="C57" i="12"/>
  <c r="C56" i="12"/>
  <c r="C55" i="12"/>
  <c r="F55" i="28" s="1"/>
  <c r="C54" i="12"/>
  <c r="C53" i="12"/>
  <c r="C52" i="12"/>
  <c r="N52" i="12" s="1"/>
  <c r="C51" i="12"/>
  <c r="E51" i="12" s="1"/>
  <c r="P51" i="12" s="1"/>
  <c r="C50" i="12"/>
  <c r="N50" i="12" s="1"/>
  <c r="O50" i="12" s="1"/>
  <c r="C49" i="12"/>
  <c r="C48" i="12"/>
  <c r="C47" i="12"/>
  <c r="C46" i="12"/>
  <c r="C45" i="12"/>
  <c r="C44" i="12"/>
  <c r="C43" i="12"/>
  <c r="F43" i="28" s="1"/>
  <c r="C42" i="12"/>
  <c r="C41" i="12"/>
  <c r="C40" i="12"/>
  <c r="F40" i="28" s="1"/>
  <c r="C39" i="12"/>
  <c r="C38" i="12"/>
  <c r="C37" i="12"/>
  <c r="C36" i="12"/>
  <c r="F36" i="28" s="1"/>
  <c r="C35" i="12"/>
  <c r="C34" i="12"/>
  <c r="N34" i="12" s="1"/>
  <c r="O34" i="12" s="1"/>
  <c r="C33" i="12"/>
  <c r="C32" i="12"/>
  <c r="E32" i="12" s="1"/>
  <c r="P32" i="12" s="1"/>
  <c r="C31" i="12"/>
  <c r="D31" i="12" s="1"/>
  <c r="C30" i="12"/>
  <c r="C29" i="12"/>
  <c r="C28" i="12"/>
  <c r="D28" i="12" s="1"/>
  <c r="C27" i="12"/>
  <c r="C26" i="12"/>
  <c r="D26" i="12" s="1"/>
  <c r="C25" i="12"/>
  <c r="C24" i="12"/>
  <c r="C23" i="12"/>
  <c r="E23" i="12" s="1"/>
  <c r="P23" i="12" s="1"/>
  <c r="C22" i="12"/>
  <c r="I27" i="63" s="1"/>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29" i="9"/>
  <c r="A28" i="9"/>
  <c r="A27" i="9"/>
  <c r="A26" i="9"/>
  <c r="A25" i="9"/>
  <c r="A24" i="9"/>
  <c r="A23" i="9"/>
  <c r="A22" i="9"/>
  <c r="M21" i="9"/>
  <c r="A21" i="9"/>
  <c r="M20" i="9"/>
  <c r="A20" i="9"/>
  <c r="B10" i="9"/>
  <c r="AE18" i="9"/>
  <c r="AD18" i="9"/>
  <c r="AC18" i="9"/>
  <c r="AB18" i="9"/>
  <c r="AA18" i="9"/>
  <c r="Z18" i="9"/>
  <c r="Y18" i="9"/>
  <c r="X18" i="9"/>
  <c r="W18" i="9"/>
  <c r="V18" i="9"/>
  <c r="U18" i="9"/>
  <c r="T18" i="9"/>
  <c r="A17" i="9"/>
  <c r="AF15" i="12"/>
  <c r="AF14" i="12"/>
  <c r="AF16" i="12"/>
  <c r="AX66" i="26"/>
  <c r="F43" i="23"/>
  <c r="F219" i="23"/>
  <c r="O219" i="23" s="1"/>
  <c r="F28" i="23"/>
  <c r="F21" i="23"/>
  <c r="F127" i="23"/>
  <c r="F255" i="23"/>
  <c r="O255" i="23" s="1"/>
  <c r="F217" i="23"/>
  <c r="O217" i="23" s="1"/>
  <c r="F209" i="23"/>
  <c r="O209" i="23" s="1"/>
  <c r="F258" i="23"/>
  <c r="O258" i="23" s="1"/>
  <c r="F110" i="23"/>
  <c r="F170" i="23"/>
  <c r="O170" i="23" s="1"/>
  <c r="F274" i="23"/>
  <c r="O274" i="23" s="1"/>
  <c r="I12" i="63"/>
  <c r="F278" i="20"/>
  <c r="F286" i="20"/>
  <c r="F294" i="20"/>
  <c r="F395" i="20"/>
  <c r="F408" i="20"/>
  <c r="O408" i="20" s="1"/>
  <c r="F416" i="20"/>
  <c r="O416" i="20" s="1"/>
  <c r="F424" i="20"/>
  <c r="O424" i="20" s="1"/>
  <c r="F22" i="20"/>
  <c r="F30" i="20"/>
  <c r="F38" i="20"/>
  <c r="F46" i="20"/>
  <c r="F54" i="20"/>
  <c r="F62" i="20"/>
  <c r="F70" i="20"/>
  <c r="F78" i="20"/>
  <c r="F86" i="20"/>
  <c r="O86" i="20" s="1"/>
  <c r="F94" i="20"/>
  <c r="F102" i="20"/>
  <c r="F110" i="20"/>
  <c r="O110" i="20" s="1"/>
  <c r="F208" i="20"/>
  <c r="F216" i="20"/>
  <c r="F224" i="20"/>
  <c r="F232" i="20"/>
  <c r="F240" i="20"/>
  <c r="F248" i="20"/>
  <c r="F256" i="20"/>
  <c r="F264" i="20"/>
  <c r="F272" i="20"/>
  <c r="F297" i="20"/>
  <c r="F427" i="20"/>
  <c r="O427" i="20" s="1"/>
  <c r="F279" i="20"/>
  <c r="F287" i="20"/>
  <c r="F295" i="20"/>
  <c r="F396" i="20"/>
  <c r="O396" i="20" s="1"/>
  <c r="F413" i="20"/>
  <c r="O413" i="20" s="1"/>
  <c r="F421" i="20"/>
  <c r="O421" i="20" s="1"/>
  <c r="F429" i="20"/>
  <c r="O429" i="20" s="1"/>
  <c r="F27" i="20"/>
  <c r="F35" i="20"/>
  <c r="F43" i="20"/>
  <c r="F51" i="20"/>
  <c r="F59" i="20"/>
  <c r="F67" i="20"/>
  <c r="F75" i="20"/>
  <c r="F83" i="20"/>
  <c r="F91" i="20"/>
  <c r="F99" i="20"/>
  <c r="O99" i="20" s="1"/>
  <c r="F107" i="20"/>
  <c r="O107" i="20" s="1"/>
  <c r="F205" i="20"/>
  <c r="O205" i="20" s="1"/>
  <c r="F213" i="20"/>
  <c r="F221" i="20"/>
  <c r="F229" i="20"/>
  <c r="F237" i="20"/>
  <c r="F245" i="20"/>
  <c r="F253" i="20"/>
  <c r="F261" i="20"/>
  <c r="F269" i="20"/>
  <c r="F277" i="20"/>
  <c r="F394" i="20"/>
  <c r="F419" i="20"/>
  <c r="O419" i="20" s="1"/>
  <c r="F276" i="20"/>
  <c r="F284" i="20"/>
  <c r="F292" i="20"/>
  <c r="F393" i="20"/>
  <c r="F410" i="20"/>
  <c r="O410" i="20" s="1"/>
  <c r="F418" i="20"/>
  <c r="O418" i="20" s="1"/>
  <c r="F426" i="20"/>
  <c r="O426" i="20" s="1"/>
  <c r="F24" i="20"/>
  <c r="F32" i="20"/>
  <c r="F40" i="20"/>
  <c r="F48" i="20"/>
  <c r="F56" i="20"/>
  <c r="F64" i="20"/>
  <c r="F72" i="20"/>
  <c r="F80" i="20"/>
  <c r="F88" i="20"/>
  <c r="F96" i="20"/>
  <c r="F104" i="20"/>
  <c r="F112" i="20"/>
  <c r="O112" i="20" s="1"/>
  <c r="F210" i="20"/>
  <c r="F218" i="20"/>
  <c r="F226" i="20"/>
  <c r="F234" i="20"/>
  <c r="F242" i="20"/>
  <c r="F250" i="20"/>
  <c r="F258" i="20"/>
  <c r="F266" i="20"/>
  <c r="F274" i="20"/>
  <c r="F293" i="20"/>
  <c r="F415" i="20"/>
  <c r="O415" i="20" s="1"/>
  <c r="F25" i="20"/>
  <c r="F45" i="20"/>
  <c r="F77" i="20"/>
  <c r="F109" i="20"/>
  <c r="F231" i="20"/>
  <c r="F263" i="20"/>
  <c r="F65" i="20"/>
  <c r="F97" i="20"/>
  <c r="O97" i="20" s="1"/>
  <c r="F219" i="20"/>
  <c r="F251" i="20"/>
  <c r="F37" i="20"/>
  <c r="F69" i="20"/>
  <c r="F101" i="20"/>
  <c r="O101" i="20" s="1"/>
  <c r="F223" i="20"/>
  <c r="F255" i="20"/>
  <c r="F41" i="20"/>
  <c r="F73" i="20"/>
  <c r="F105" i="20"/>
  <c r="F227" i="20"/>
  <c r="F259" i="20"/>
  <c r="F343" i="20"/>
  <c r="F301" i="20"/>
  <c r="O301" i="20" s="1"/>
  <c r="F317" i="20"/>
  <c r="O317" i="20" s="1"/>
  <c r="F333" i="20"/>
  <c r="O333" i="20" s="1"/>
  <c r="F349" i="20"/>
  <c r="O349" i="20" s="1"/>
  <c r="F365" i="20"/>
  <c r="O365" i="20" s="1"/>
  <c r="F381" i="20"/>
  <c r="O381" i="20" s="1"/>
  <c r="F363" i="20"/>
  <c r="O363" i="20" s="1"/>
  <c r="F387" i="20"/>
  <c r="F305" i="20"/>
  <c r="O305" i="20" s="1"/>
  <c r="F321" i="20"/>
  <c r="O321" i="20" s="1"/>
  <c r="F337" i="20"/>
  <c r="O337" i="20" s="1"/>
  <c r="F353" i="20"/>
  <c r="O353" i="20" s="1"/>
  <c r="F369" i="20"/>
  <c r="O369" i="20" s="1"/>
  <c r="F385" i="20"/>
  <c r="O385" i="20" s="1"/>
  <c r="F367" i="20"/>
  <c r="O367" i="20" s="1"/>
  <c r="F401" i="20"/>
  <c r="O401" i="20" s="1"/>
  <c r="F129" i="20"/>
  <c r="F157" i="20"/>
  <c r="F201" i="20"/>
  <c r="F57" i="28"/>
  <c r="F89" i="28"/>
  <c r="F58" i="28"/>
  <c r="F90" i="28"/>
  <c r="F98" i="28"/>
  <c r="F67" i="28"/>
  <c r="F86" i="28"/>
  <c r="F94" i="28"/>
  <c r="BG70" i="26"/>
  <c r="F38" i="28"/>
  <c r="F46" i="28"/>
  <c r="F54" i="28"/>
  <c r="F78" i="28"/>
  <c r="F23" i="28"/>
  <c r="F87" i="28"/>
  <c r="AF45" i="18"/>
  <c r="F33" i="28"/>
  <c r="F81" i="28"/>
  <c r="F26" i="28"/>
  <c r="F50" i="28"/>
  <c r="F82" i="28"/>
  <c r="O20" i="15"/>
  <c r="F83" i="28"/>
  <c r="F52" i="28"/>
  <c r="F84" i="28"/>
  <c r="F382" i="23"/>
  <c r="O382" i="23" s="1"/>
  <c r="F319" i="23"/>
  <c r="O319" i="23" s="1"/>
  <c r="F383" i="23"/>
  <c r="O383" i="23" s="1"/>
  <c r="F392" i="23"/>
  <c r="O392" i="23" s="1"/>
  <c r="F337" i="23"/>
  <c r="O337" i="23" s="1"/>
  <c r="F393" i="23"/>
  <c r="O393" i="23" s="1"/>
  <c r="F394" i="23"/>
  <c r="O394" i="23" s="1"/>
  <c r="F323" i="23"/>
  <c r="O323" i="23" s="1"/>
  <c r="F387" i="23"/>
  <c r="O387" i="23" s="1"/>
  <c r="F380" i="23"/>
  <c r="O380" i="23" s="1"/>
  <c r="F357" i="23"/>
  <c r="O357" i="23" s="1"/>
  <c r="F309" i="23"/>
  <c r="O309" i="23" s="1"/>
  <c r="BH64" i="26"/>
  <c r="F41" i="28"/>
  <c r="F29" i="28"/>
  <c r="F37" i="28"/>
  <c r="F69" i="28"/>
  <c r="F77" i="28"/>
  <c r="AX142" i="26"/>
  <c r="BH109" i="26"/>
  <c r="BG81" i="26"/>
  <c r="AX73" i="26"/>
  <c r="BH35" i="26"/>
  <c r="AX75" i="26"/>
  <c r="BE44" i="26"/>
  <c r="BH59" i="26"/>
  <c r="AF118" i="26"/>
  <c r="AG118" i="26" s="1"/>
  <c r="AX124" i="26"/>
  <c r="AX102" i="26"/>
  <c r="BA46" i="26"/>
  <c r="BG143" i="26"/>
  <c r="BH51" i="26"/>
  <c r="BI51" i="26" s="1"/>
  <c r="BH53" i="26"/>
  <c r="AX86" i="26"/>
  <c r="BH86" i="26"/>
  <c r="BH95" i="26"/>
  <c r="AX82" i="26"/>
  <c r="BG82" i="26"/>
  <c r="BI82" i="26" s="1"/>
  <c r="BH78" i="26"/>
  <c r="AX43" i="26"/>
  <c r="BG106" i="26"/>
  <c r="BH49" i="26"/>
  <c r="BH31" i="26"/>
  <c r="BH123" i="26"/>
  <c r="BG111" i="26"/>
  <c r="BA141" i="26"/>
  <c r="AX123" i="26"/>
  <c r="AX121" i="26"/>
  <c r="BG93" i="26"/>
  <c r="BG83" i="26"/>
  <c r="BG77" i="26"/>
  <c r="BH55" i="26"/>
  <c r="BH41" i="26"/>
  <c r="BA110" i="26"/>
  <c r="AX96" i="26"/>
  <c r="BH76" i="26"/>
  <c r="AX77" i="26"/>
  <c r="AF48" i="26"/>
  <c r="AG48" i="26" s="1"/>
  <c r="AX76" i="26"/>
  <c r="AX63" i="26"/>
  <c r="BE64" i="26"/>
  <c r="BA48" i="26"/>
  <c r="BH22" i="26"/>
  <c r="BG30" i="26"/>
  <c r="BG26" i="26"/>
  <c r="AX27" i="26"/>
  <c r="AX23" i="26"/>
  <c r="AF135" i="26"/>
  <c r="AG135" i="26" s="1"/>
  <c r="BG127" i="26"/>
  <c r="AX127" i="26"/>
  <c r="BE118" i="26"/>
  <c r="AX111" i="26"/>
  <c r="AF102" i="26"/>
  <c r="AG102" i="26" s="1"/>
  <c r="AX83" i="26"/>
  <c r="BH50" i="26"/>
  <c r="AX70" i="26"/>
  <c r="AX30" i="26"/>
  <c r="AX50" i="26"/>
  <c r="AX22" i="26"/>
  <c r="AK112" i="26"/>
  <c r="AL112" i="26"/>
  <c r="BH104" i="26"/>
  <c r="BE100" i="26"/>
  <c r="BF110" i="26"/>
  <c r="BR110" i="26" s="1"/>
  <c r="BH40" i="26"/>
  <c r="AF137" i="26"/>
  <c r="AG137" i="26" s="1"/>
  <c r="BR141" i="26"/>
  <c r="AF110" i="26"/>
  <c r="AG110" i="26" s="1"/>
  <c r="BG74" i="26"/>
  <c r="BI74" i="26" s="1"/>
  <c r="AX74" i="26"/>
  <c r="AX79" i="26"/>
  <c r="BE50" i="26"/>
  <c r="BA42" i="26"/>
  <c r="BH79" i="26"/>
  <c r="AX88" i="26"/>
  <c r="BG46" i="26"/>
  <c r="BG145" i="26"/>
  <c r="AF150" i="26"/>
  <c r="AG150" i="26"/>
  <c r="AX145" i="26"/>
  <c r="AX116" i="26"/>
  <c r="BG100" i="26"/>
  <c r="BI100" i="26" s="1"/>
  <c r="BH88" i="26"/>
  <c r="BA100" i="26"/>
  <c r="BF112" i="26"/>
  <c r="BR112" i="26" s="1"/>
  <c r="AX100" i="26"/>
  <c r="BF88" i="26"/>
  <c r="BR88" i="26" s="1"/>
  <c r="BA40" i="26"/>
  <c r="BH80" i="26"/>
  <c r="BE52" i="26"/>
  <c r="BF106" i="26"/>
  <c r="AX139" i="26"/>
  <c r="BA135" i="26"/>
  <c r="BA108" i="26"/>
  <c r="BA52" i="26"/>
  <c r="AF148" i="26"/>
  <c r="BH124" i="26"/>
  <c r="BH116" i="26"/>
  <c r="AX108" i="26"/>
  <c r="BF92" i="26"/>
  <c r="AX69" i="26"/>
  <c r="BE114" i="26"/>
  <c r="BA106" i="26"/>
  <c r="BE102" i="26"/>
  <c r="BA90" i="26"/>
  <c r="AX119" i="26"/>
  <c r="AX103" i="26"/>
  <c r="BE112" i="26"/>
  <c r="BF96" i="26"/>
  <c r="AX129" i="26"/>
  <c r="AX105" i="26"/>
  <c r="AX37" i="26"/>
  <c r="AX33" i="26"/>
  <c r="AX21" i="26"/>
  <c r="AX131" i="26"/>
  <c r="BA104" i="26"/>
  <c r="BA96" i="26"/>
  <c r="BF145" i="26"/>
  <c r="AX141" i="26"/>
  <c r="BA137" i="26"/>
  <c r="AX133" i="26"/>
  <c r="AX107" i="26"/>
  <c r="AX99" i="26"/>
  <c r="AX91" i="26"/>
  <c r="I23" i="9"/>
  <c r="I27" i="9"/>
  <c r="G18" i="9"/>
  <c r="I26" i="9"/>
  <c r="I25" i="9"/>
  <c r="O66" i="24"/>
  <c r="O169" i="24"/>
  <c r="O154" i="24"/>
  <c r="P69" i="24"/>
  <c r="P49" i="24"/>
  <c r="P37" i="24"/>
  <c r="Z16" i="24"/>
  <c r="O82" i="24"/>
  <c r="G18" i="24"/>
  <c r="O193" i="24"/>
  <c r="P65" i="24"/>
  <c r="AF16" i="24"/>
  <c r="P29" i="24"/>
  <c r="O26" i="24"/>
  <c r="O29" i="24"/>
  <c r="P80" i="24"/>
  <c r="P42" i="24"/>
  <c r="O23" i="24"/>
  <c r="O67" i="24"/>
  <c r="O95" i="24"/>
  <c r="O197" i="24"/>
  <c r="O140" i="24"/>
  <c r="O204" i="24"/>
  <c r="O145" i="24"/>
  <c r="O143" i="24"/>
  <c r="I143" i="24" s="1"/>
  <c r="O109" i="24"/>
  <c r="I109" i="24" s="1"/>
  <c r="O215" i="24"/>
  <c r="O110" i="24"/>
  <c r="O87" i="24"/>
  <c r="I87" i="24" s="1"/>
  <c r="O60" i="24"/>
  <c r="O44" i="24"/>
  <c r="O28" i="24"/>
  <c r="O69" i="24"/>
  <c r="P214" i="24"/>
  <c r="O214" i="24"/>
  <c r="P41" i="24"/>
  <c r="O57" i="24"/>
  <c r="I57" i="24" s="1"/>
  <c r="P186" i="24"/>
  <c r="O152" i="24"/>
  <c r="O173" i="24"/>
  <c r="O133" i="24"/>
  <c r="O105" i="24"/>
  <c r="I105" i="24" s="1"/>
  <c r="P85" i="24"/>
  <c r="O85" i="24"/>
  <c r="O51" i="24"/>
  <c r="O46" i="24"/>
  <c r="O199" i="24"/>
  <c r="O183" i="24"/>
  <c r="P136" i="24"/>
  <c r="O192" i="24"/>
  <c r="O168" i="24"/>
  <c r="O121" i="24"/>
  <c r="O106" i="24"/>
  <c r="O91" i="24"/>
  <c r="O94" i="24"/>
  <c r="O56" i="24"/>
  <c r="I56" i="24" s="1"/>
  <c r="O24" i="24"/>
  <c r="O61" i="24"/>
  <c r="P190" i="24"/>
  <c r="P174" i="24"/>
  <c r="O174" i="24"/>
  <c r="I174" i="24" s="1"/>
  <c r="P132" i="24"/>
  <c r="O132" i="24"/>
  <c r="P66" i="24"/>
  <c r="O63" i="24"/>
  <c r="O31" i="24"/>
  <c r="O65" i="24"/>
  <c r="O120" i="24"/>
  <c r="P115" i="24"/>
  <c r="O115" i="24"/>
  <c r="P30" i="24"/>
  <c r="P206" i="24"/>
  <c r="O206" i="24"/>
  <c r="O162" i="24"/>
  <c r="I162" i="24" s="1"/>
  <c r="O43" i="24"/>
  <c r="I43" i="24" s="1"/>
  <c r="P202" i="24"/>
  <c r="O189" i="24"/>
  <c r="O49" i="24"/>
  <c r="O25" i="24"/>
  <c r="O175" i="24"/>
  <c r="I175" i="24" s="1"/>
  <c r="O59" i="24"/>
  <c r="I59" i="24" s="1"/>
  <c r="O212" i="24"/>
  <c r="O113" i="24"/>
  <c r="I113" i="24" s="1"/>
  <c r="O219" i="24"/>
  <c r="O177" i="24"/>
  <c r="O141" i="24"/>
  <c r="O211" i="24"/>
  <c r="O203" i="24"/>
  <c r="I203" i="24" s="1"/>
  <c r="O157" i="24"/>
  <c r="O68" i="24"/>
  <c r="O52" i="24"/>
  <c r="I52" i="24" s="1"/>
  <c r="O36" i="24"/>
  <c r="I36" i="24" s="1"/>
  <c r="O37" i="24"/>
  <c r="O218" i="24"/>
  <c r="I218" i="24" s="1"/>
  <c r="O50" i="24"/>
  <c r="O198" i="24"/>
  <c r="I198" i="24" s="1"/>
  <c r="P159" i="24"/>
  <c r="O159" i="24"/>
  <c r="P139" i="24"/>
  <c r="O139" i="24"/>
  <c r="P58" i="24"/>
  <c r="P50" i="24"/>
  <c r="O47" i="24"/>
  <c r="I47" i="24" s="1"/>
  <c r="P34" i="24"/>
  <c r="I34" i="24" s="1"/>
  <c r="O150" i="24"/>
  <c r="O93" i="24"/>
  <c r="I93" i="24" s="1"/>
  <c r="O62" i="24"/>
  <c r="P210" i="24"/>
  <c r="P194" i="24"/>
  <c r="O194" i="24"/>
  <c r="P148" i="24"/>
  <c r="O41" i="24"/>
  <c r="P25" i="24"/>
  <c r="O191" i="24"/>
  <c r="O112" i="24"/>
  <c r="O22" i="24"/>
  <c r="O200" i="24"/>
  <c r="O130" i="24"/>
  <c r="O88" i="24"/>
  <c r="I88" i="24" s="1"/>
  <c r="O188" i="24"/>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213"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E73" i="12"/>
  <c r="P73" i="12" s="1"/>
  <c r="D50" i="12"/>
  <c r="D76" i="12"/>
  <c r="D34" i="12"/>
  <c r="D22" i="12"/>
  <c r="D94" i="12"/>
  <c r="E98" i="12"/>
  <c r="P98" i="12" s="1"/>
  <c r="E38" i="12"/>
  <c r="P38" i="12" s="1"/>
  <c r="E48" i="12"/>
  <c r="P48" i="12" s="1"/>
  <c r="J67" i="12"/>
  <c r="D33" i="12"/>
  <c r="E34" i="12"/>
  <c r="E41" i="12"/>
  <c r="P41" i="12" s="1"/>
  <c r="E47" i="12"/>
  <c r="P47" i="12" s="1"/>
  <c r="D49" i="12"/>
  <c r="E56" i="12"/>
  <c r="P56" i="12" s="1"/>
  <c r="D58" i="12"/>
  <c r="O58" i="28" s="1"/>
  <c r="D65" i="12"/>
  <c r="E70" i="12"/>
  <c r="P70" i="12" s="1"/>
  <c r="D74" i="12"/>
  <c r="D89" i="12"/>
  <c r="E94" i="12"/>
  <c r="P94" i="12" s="1"/>
  <c r="J41" i="12"/>
  <c r="J50" i="12"/>
  <c r="J76" i="12"/>
  <c r="J90" i="12"/>
  <c r="N45" i="12"/>
  <c r="O45" i="12" s="1"/>
  <c r="N78" i="12"/>
  <c r="O78" i="12" s="1"/>
  <c r="N57" i="12"/>
  <c r="O57" i="12" s="1"/>
  <c r="J70" i="12"/>
  <c r="J73" i="12"/>
  <c r="N58" i="12"/>
  <c r="N73" i="12"/>
  <c r="O73" i="12" s="1"/>
  <c r="O219" i="14"/>
  <c r="P246" i="14"/>
  <c r="P30" i="14"/>
  <c r="P74" i="14"/>
  <c r="P90" i="14"/>
  <c r="P116" i="14"/>
  <c r="O130" i="14"/>
  <c r="P156" i="14"/>
  <c r="P240" i="14"/>
  <c r="P262" i="14"/>
  <c r="P112" i="14"/>
  <c r="P130" i="14"/>
  <c r="P123" i="14"/>
  <c r="P131" i="14"/>
  <c r="P163" i="14"/>
  <c r="O175" i="14"/>
  <c r="P179" i="14"/>
  <c r="P191" i="14"/>
  <c r="M4" i="14"/>
  <c r="O108" i="14"/>
  <c r="P142" i="14"/>
  <c r="P146" i="14"/>
  <c r="P154" i="14"/>
  <c r="O166" i="14"/>
  <c r="O202" i="14"/>
  <c r="O214" i="14"/>
  <c r="I214" i="14" s="1"/>
  <c r="P214" i="15" s="1"/>
  <c r="P234" i="14"/>
  <c r="O238" i="14"/>
  <c r="I238" i="14" s="1"/>
  <c r="P238" i="15" s="1"/>
  <c r="P250" i="14"/>
  <c r="O254" i="14"/>
  <c r="P22" i="14"/>
  <c r="O132" i="14"/>
  <c r="I132" i="14" s="1"/>
  <c r="P132" i="15" s="1"/>
  <c r="BG116" i="26"/>
  <c r="BA116" i="26"/>
  <c r="BE116" i="26"/>
  <c r="BJ116" i="26" s="1"/>
  <c r="H8" i="24"/>
  <c r="AR112" i="26"/>
  <c r="AU112" i="26"/>
  <c r="AK127" i="26"/>
  <c r="BE119" i="26"/>
  <c r="AF119" i="26"/>
  <c r="BA119" i="26"/>
  <c r="BG105" i="26"/>
  <c r="BF103" i="26"/>
  <c r="AK103" i="26"/>
  <c r="BE99" i="26"/>
  <c r="AF99" i="26"/>
  <c r="BA99" i="26"/>
  <c r="BH145" i="26"/>
  <c r="BG135" i="26"/>
  <c r="BH135" i="26"/>
  <c r="AX135" i="26"/>
  <c r="BG142" i="26"/>
  <c r="AK132" i="26"/>
  <c r="AN132" i="26" s="1"/>
  <c r="AP132" i="26"/>
  <c r="BF132" i="26"/>
  <c r="BG132" i="26"/>
  <c r="BF124" i="26"/>
  <c r="AK124" i="26"/>
  <c r="AX134" i="26"/>
  <c r="BH134" i="26"/>
  <c r="BG134" i="26"/>
  <c r="BG123" i="26"/>
  <c r="BG118" i="26"/>
  <c r="BF126" i="26"/>
  <c r="AK126" i="26"/>
  <c r="BF116" i="26"/>
  <c r="AK116" i="26"/>
  <c r="BH133" i="26"/>
  <c r="BF104" i="26"/>
  <c r="BG103" i="26"/>
  <c r="BE79" i="26"/>
  <c r="AF79" i="26"/>
  <c r="BA79" i="26"/>
  <c r="BF79" i="26"/>
  <c r="AK79" i="26"/>
  <c r="BE71" i="26"/>
  <c r="AF71" i="26"/>
  <c r="BA71" i="26"/>
  <c r="BF71" i="26"/>
  <c r="AK71" i="26"/>
  <c r="BA63" i="26"/>
  <c r="BE63" i="26"/>
  <c r="AF63" i="26"/>
  <c r="AK63" i="26"/>
  <c r="BF55" i="26"/>
  <c r="AK55" i="26"/>
  <c r="BA47" i="26"/>
  <c r="BE47" i="26"/>
  <c r="AK23" i="26"/>
  <c r="BG119" i="26"/>
  <c r="AK110" i="26"/>
  <c r="AK106" i="26"/>
  <c r="BG104" i="26"/>
  <c r="BH100" i="26"/>
  <c r="BG96" i="26"/>
  <c r="BG98" i="26"/>
  <c r="AU84" i="26"/>
  <c r="BA82" i="26"/>
  <c r="BE82" i="26"/>
  <c r="BF80" i="26"/>
  <c r="BG95" i="26"/>
  <c r="BG92" i="26"/>
  <c r="BG80" i="26"/>
  <c r="AF66" i="26"/>
  <c r="BE66" i="26"/>
  <c r="BA66" i="26"/>
  <c r="BG79" i="26"/>
  <c r="BH58" i="26"/>
  <c r="BH81" i="26"/>
  <c r="BH68" i="26"/>
  <c r="AX68" i="26"/>
  <c r="BG68" i="26"/>
  <c r="BG59" i="26"/>
  <c r="BG55" i="26"/>
  <c r="BF52" i="26"/>
  <c r="BF50" i="26"/>
  <c r="BR50" i="26" s="1"/>
  <c r="AK50" i="26"/>
  <c r="BF48" i="26"/>
  <c r="AK48" i="26"/>
  <c r="AK46" i="26"/>
  <c r="AU46" i="26"/>
  <c r="BF46" i="26"/>
  <c r="BF44" i="26"/>
  <c r="AK42" i="26"/>
  <c r="BF42" i="26"/>
  <c r="BF40" i="26"/>
  <c r="AK40" i="26"/>
  <c r="BG75" i="26"/>
  <c r="AK68" i="26"/>
  <c r="BG66" i="26"/>
  <c r="BI66" i="26" s="1"/>
  <c r="BH45" i="26"/>
  <c r="BG41" i="26"/>
  <c r="BG35" i="26"/>
  <c r="BH30" i="26"/>
  <c r="AF44" i="26"/>
  <c r="BH43" i="26"/>
  <c r="BG50" i="26"/>
  <c r="AF50" i="26"/>
  <c r="AF42" i="26"/>
  <c r="BG29" i="26"/>
  <c r="AF26" i="26"/>
  <c r="BE26" i="26"/>
  <c r="BA26" i="26"/>
  <c r="BH34" i="26"/>
  <c r="BF24" i="26"/>
  <c r="AK24" i="26"/>
  <c r="BG31" i="26"/>
  <c r="BH27" i="26"/>
  <c r="BG23" i="26"/>
  <c r="BH37" i="26"/>
  <c r="BI37" i="26" s="1"/>
  <c r="BH28" i="26"/>
  <c r="BG28" i="26"/>
  <c r="P191" i="24"/>
  <c r="I191" i="24" s="1"/>
  <c r="P189" i="24"/>
  <c r="P183" i="24"/>
  <c r="P169" i="24"/>
  <c r="P160" i="24"/>
  <c r="P150" i="24"/>
  <c r="P138" i="24"/>
  <c r="P119" i="24"/>
  <c r="P116" i="24"/>
  <c r="AF15" i="24"/>
  <c r="BA117" i="26"/>
  <c r="BF109" i="26"/>
  <c r="BR109" i="26" s="1"/>
  <c r="AK109" i="26"/>
  <c r="BG141" i="26"/>
  <c r="AF127" i="26"/>
  <c r="BF119" i="26"/>
  <c r="BE103" i="26"/>
  <c r="AF103" i="26"/>
  <c r="BA103" i="26"/>
  <c r="BF99" i="26"/>
  <c r="BG137" i="26"/>
  <c r="BH137" i="26"/>
  <c r="AX137" i="26"/>
  <c r="BA139" i="26"/>
  <c r="AK133" i="26"/>
  <c r="BF133" i="26"/>
  <c r="BA129" i="26"/>
  <c r="BE129" i="26"/>
  <c r="AF129" i="26"/>
  <c r="BF129" i="26"/>
  <c r="AK129" i="26"/>
  <c r="BE113" i="26"/>
  <c r="AF113" i="26"/>
  <c r="BF113" i="26"/>
  <c r="AK113" i="26"/>
  <c r="BE105" i="26"/>
  <c r="AF105" i="26"/>
  <c r="BA105" i="26"/>
  <c r="BF105" i="26"/>
  <c r="AK105" i="26"/>
  <c r="AK137" i="26"/>
  <c r="BF137" i="26"/>
  <c r="BA136" i="26"/>
  <c r="BF146" i="26"/>
  <c r="AF142" i="26"/>
  <c r="BA142" i="26"/>
  <c r="BG131" i="26"/>
  <c r="BF134" i="26"/>
  <c r="AK134" i="26"/>
  <c r="AM134" i="26"/>
  <c r="BG121" i="26"/>
  <c r="BH110" i="26"/>
  <c r="AK97" i="26"/>
  <c r="AF89" i="26"/>
  <c r="BA89" i="26"/>
  <c r="BF89" i="26"/>
  <c r="AK89" i="26"/>
  <c r="BH111" i="26"/>
  <c r="BH105" i="26"/>
  <c r="BA81" i="26"/>
  <c r="BE81" i="26"/>
  <c r="AF81" i="26"/>
  <c r="BF81" i="26"/>
  <c r="AK81" i="26"/>
  <c r="BA73" i="26"/>
  <c r="BE73" i="26"/>
  <c r="BF73" i="26"/>
  <c r="BR73" i="26" s="1"/>
  <c r="AK73" i="26"/>
  <c r="BE57" i="26"/>
  <c r="AF57" i="26"/>
  <c r="BF57" i="26"/>
  <c r="BE41" i="26"/>
  <c r="BA41" i="26"/>
  <c r="AK41" i="26"/>
  <c r="BH102" i="26"/>
  <c r="BG107" i="26"/>
  <c r="AF106" i="26"/>
  <c r="AF96" i="26"/>
  <c r="BH106" i="26"/>
  <c r="AK98" i="26"/>
  <c r="BG88" i="26"/>
  <c r="AK86" i="26"/>
  <c r="BF86" i="26"/>
  <c r="AF84" i="26"/>
  <c r="AG84" i="26" s="1"/>
  <c r="AF80" i="26"/>
  <c r="BE80" i="26"/>
  <c r="BF78" i="26"/>
  <c r="BR78" i="26" s="1"/>
  <c r="AK78" i="26"/>
  <c r="AT78" i="26" s="1"/>
  <c r="BH93" i="26"/>
  <c r="BH92" i="26"/>
  <c r="BG69" i="26"/>
  <c r="AK66" i="26"/>
  <c r="BF66" i="26"/>
  <c r="BJ66" i="26" s="1"/>
  <c r="BH73" i="26"/>
  <c r="BI73" i="26" s="1"/>
  <c r="AK96" i="26"/>
  <c r="BG91" i="26"/>
  <c r="AK88" i="26"/>
  <c r="BG65" i="26"/>
  <c r="BG78" i="26"/>
  <c r="BG51" i="26"/>
  <c r="BH48" i="26"/>
  <c r="BG40" i="26"/>
  <c r="AF40" i="26"/>
  <c r="AF38" i="26"/>
  <c r="BE38" i="26"/>
  <c r="BA38" i="26"/>
  <c r="AF30" i="26"/>
  <c r="BE30" i="26"/>
  <c r="BA30" i="26"/>
  <c r="AF22" i="26"/>
  <c r="BE22" i="26"/>
  <c r="BA22" i="26"/>
  <c r="BG53" i="26"/>
  <c r="BG64" i="26"/>
  <c r="AF34" i="26"/>
  <c r="BA34" i="26"/>
  <c r="BE34" i="26"/>
  <c r="AK26" i="26"/>
  <c r="BF26" i="26"/>
  <c r="BH26" i="26"/>
  <c r="BH36" i="26"/>
  <c r="AX36" i="26"/>
  <c r="BG36" i="26"/>
  <c r="BG22" i="26"/>
  <c r="BI22" i="26" s="1"/>
  <c r="G18" i="26"/>
  <c r="AF20" i="26"/>
  <c r="BA20" i="26"/>
  <c r="BE20" i="26"/>
  <c r="P209" i="24"/>
  <c r="P163" i="24"/>
  <c r="I163" i="24" s="1"/>
  <c r="P156" i="24"/>
  <c r="P145" i="24"/>
  <c r="W15" i="24"/>
  <c r="W16" i="24"/>
  <c r="V16" i="24"/>
  <c r="V15" i="24"/>
  <c r="Z15" i="24"/>
  <c r="BA143" i="26"/>
  <c r="BF131" i="26"/>
  <c r="AK131" i="26"/>
  <c r="BE123" i="26"/>
  <c r="AF123" i="26"/>
  <c r="BA123" i="26"/>
  <c r="BF123" i="26"/>
  <c r="AK123" i="26"/>
  <c r="BG109" i="26"/>
  <c r="AF107" i="26"/>
  <c r="BA107" i="26"/>
  <c r="BF142" i="26"/>
  <c r="AK142" i="26"/>
  <c r="AT142" i="26" s="1"/>
  <c r="AK135" i="26"/>
  <c r="BF135" i="26"/>
  <c r="AK141" i="26"/>
  <c r="BG129" i="26"/>
  <c r="BE134" i="26"/>
  <c r="AF134" i="26"/>
  <c r="BA134"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BA59" i="26"/>
  <c r="BE59" i="26"/>
  <c r="AK59" i="26"/>
  <c r="BE51" i="26"/>
  <c r="BA51" i="26"/>
  <c r="BF51" i="26"/>
  <c r="AK51" i="26"/>
  <c r="AF43" i="26"/>
  <c r="BA43" i="26"/>
  <c r="BE43" i="26"/>
  <c r="BF43" i="26"/>
  <c r="AK43" i="26"/>
  <c r="BA35" i="26"/>
  <c r="BE35" i="26"/>
  <c r="AF35" i="26"/>
  <c r="BE27" i="26"/>
  <c r="BA27" i="26"/>
  <c r="BF27" i="26"/>
  <c r="AK27" i="26"/>
  <c r="BF102" i="26"/>
  <c r="AK102" i="26"/>
  <c r="AF100" i="26"/>
  <c r="BE86" i="26"/>
  <c r="AF78" i="26"/>
  <c r="BE78" i="26"/>
  <c r="BA78" i="26"/>
  <c r="BF76" i="26"/>
  <c r="AK92" i="26"/>
  <c r="AF70" i="26"/>
  <c r="BE70" i="26"/>
  <c r="BA70" i="26"/>
  <c r="AK64" i="26"/>
  <c r="AK56" i="26"/>
  <c r="AV56" i="26" s="1"/>
  <c r="BF56" i="26"/>
  <c r="BG49" i="26"/>
  <c r="BE32" i="26"/>
  <c r="BA32" i="26"/>
  <c r="BF38" i="26"/>
  <c r="AK38" i="26"/>
  <c r="AK30" i="26"/>
  <c r="AK22" i="26"/>
  <c r="BF22" i="26"/>
  <c r="BJ22" i="26" s="1"/>
  <c r="BH77" i="26"/>
  <c r="AF46" i="26"/>
  <c r="AK34" i="26"/>
  <c r="BF34" i="26"/>
  <c r="BG21" i="26"/>
  <c r="BH24" i="26"/>
  <c r="AX24" i="26"/>
  <c r="BG24" i="26"/>
  <c r="AK36" i="26"/>
  <c r="BF36" i="26"/>
  <c r="AF28" i="26"/>
  <c r="AG28" i="26" s="1"/>
  <c r="BE28" i="26"/>
  <c r="BF20" i="26"/>
  <c r="AK20" i="26"/>
  <c r="BH20" i="26"/>
  <c r="AX20" i="26"/>
  <c r="BG20" i="26"/>
  <c r="P173" i="24"/>
  <c r="P167" i="24"/>
  <c r="P158" i="24"/>
  <c r="P131" i="24"/>
  <c r="P129" i="24"/>
  <c r="K4" i="24"/>
  <c r="R16" i="24"/>
  <c r="R15" i="24"/>
  <c r="BA109" i="26"/>
  <c r="AF109" i="26"/>
  <c r="AX136" i="26"/>
  <c r="BH136" i="26"/>
  <c r="AK145" i="26"/>
  <c r="AF141" i="26"/>
  <c r="AG141" i="26" s="1"/>
  <c r="AF132" i="26"/>
  <c r="BA132" i="26"/>
  <c r="BE132" i="26"/>
  <c r="BA128" i="26"/>
  <c r="AF124" i="26"/>
  <c r="BE124" i="26"/>
  <c r="BA124" i="26"/>
  <c r="BH118" i="26"/>
  <c r="BE93" i="26"/>
  <c r="AF93" i="26"/>
  <c r="BA93" i="26"/>
  <c r="AK93" i="26"/>
  <c r="BG108" i="26"/>
  <c r="AF85" i="26"/>
  <c r="BF85" i="26"/>
  <c r="AK85" i="26"/>
  <c r="BE77" i="26"/>
  <c r="AF77" i="26"/>
  <c r="BF77" i="26"/>
  <c r="AK77" i="26"/>
  <c r="BA69" i="26"/>
  <c r="BE69" i="26"/>
  <c r="AF69" i="26"/>
  <c r="BF69" i="26"/>
  <c r="AK69" i="26"/>
  <c r="BE53" i="26"/>
  <c r="BA53" i="26"/>
  <c r="BF53" i="26"/>
  <c r="AK53" i="26"/>
  <c r="AF45" i="26"/>
  <c r="BA45" i="26"/>
  <c r="BF45" i="26"/>
  <c r="AK45" i="26"/>
  <c r="BE37" i="26"/>
  <c r="AF37" i="26"/>
  <c r="AG37" i="26" s="1"/>
  <c r="BA37" i="26"/>
  <c r="BF37" i="26"/>
  <c r="AK37" i="26"/>
  <c r="BE29" i="26"/>
  <c r="AF29" i="26"/>
  <c r="BA29" i="26"/>
  <c r="BF29" i="26"/>
  <c r="BR29" i="26" s="1"/>
  <c r="AK29" i="26"/>
  <c r="BE21" i="26"/>
  <c r="BA21" i="26"/>
  <c r="BF21" i="26"/>
  <c r="AK21" i="26"/>
  <c r="AF104" i="26"/>
  <c r="AK82" i="26"/>
  <c r="BF82" i="26"/>
  <c r="AF76" i="26"/>
  <c r="BE76" i="26"/>
  <c r="BA76" i="26"/>
  <c r="AK74" i="26"/>
  <c r="BF74" i="26"/>
  <c r="BI70" i="26"/>
  <c r="BH56" i="26"/>
  <c r="AK70" i="26"/>
  <c r="BF70" i="26"/>
  <c r="BR70" i="26" s="1"/>
  <c r="AF68" i="26"/>
  <c r="BA68" i="26"/>
  <c r="BE68" i="26"/>
  <c r="BF32" i="26"/>
  <c r="BR32" i="26" s="1"/>
  <c r="BG48" i="26"/>
  <c r="BH32" i="26"/>
  <c r="AX32" i="26"/>
  <c r="BG32" i="26"/>
  <c r="AF24" i="26"/>
  <c r="BA24" i="26"/>
  <c r="BE24" i="26"/>
  <c r="AK28" i="26"/>
  <c r="AO28" i="26" s="1"/>
  <c r="P211" i="24"/>
  <c r="P205" i="24"/>
  <c r="P177" i="24"/>
  <c r="P154" i="24"/>
  <c r="P152" i="24"/>
  <c r="P146" i="24"/>
  <c r="P141" i="24"/>
  <c r="P140" i="24"/>
  <c r="P133" i="24"/>
  <c r="P112" i="24"/>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N74" i="21"/>
  <c r="O74" i="21" s="1"/>
  <c r="N78" i="21"/>
  <c r="O78" i="21" s="1"/>
  <c r="N82" i="21"/>
  <c r="O82" i="21" s="1"/>
  <c r="N89" i="21"/>
  <c r="O89" i="21" s="1"/>
  <c r="N92" i="21"/>
  <c r="O92" i="21" s="1"/>
  <c r="N97" i="21"/>
  <c r="O97" i="21" s="1"/>
  <c r="N98" i="21"/>
  <c r="O98" i="21" s="1"/>
  <c r="N119" i="21"/>
  <c r="O119" i="21" s="1"/>
  <c r="N123" i="21"/>
  <c r="O123" i="21" s="1"/>
  <c r="I123" i="21"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0"/>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53" i="12"/>
  <c r="J66" i="12"/>
  <c r="J93" i="12"/>
  <c r="N43" i="12"/>
  <c r="O43" i="12" s="1"/>
  <c r="N55" i="12"/>
  <c r="O55" i="12" s="1"/>
  <c r="J20" i="12"/>
  <c r="C20" i="13" s="1"/>
  <c r="D21" i="12"/>
  <c r="J23" i="12"/>
  <c r="J26" i="12"/>
  <c r="D30" i="12"/>
  <c r="J33" i="12"/>
  <c r="D36" i="12"/>
  <c r="J42" i="12"/>
  <c r="D43" i="12"/>
  <c r="J45" i="12"/>
  <c r="J49" i="12"/>
  <c r="J52" i="12"/>
  <c r="D53" i="12"/>
  <c r="D55" i="12"/>
  <c r="O55" i="28" s="1"/>
  <c r="J58" i="12"/>
  <c r="J61" i="12"/>
  <c r="D62" i="12"/>
  <c r="J65" i="12"/>
  <c r="D66" i="12"/>
  <c r="J69" i="12"/>
  <c r="J74" i="12"/>
  <c r="D75" i="12"/>
  <c r="O75" i="28" s="1"/>
  <c r="J78" i="12"/>
  <c r="J82" i="12"/>
  <c r="D83" i="12"/>
  <c r="D86" i="12"/>
  <c r="J89" i="12"/>
  <c r="J92" i="12"/>
  <c r="D93" i="12"/>
  <c r="D98" i="12"/>
  <c r="E100" i="12"/>
  <c r="P100" i="12" s="1"/>
  <c r="J24" i="12"/>
  <c r="J44" i="12"/>
  <c r="J57" i="12"/>
  <c r="J75" i="12"/>
  <c r="J85" i="12"/>
  <c r="N23" i="12"/>
  <c r="O23" i="12" s="1"/>
  <c r="N40" i="12"/>
  <c r="O40" i="12" s="1"/>
  <c r="N49" i="12"/>
  <c r="O49" i="12" s="1"/>
  <c r="N53" i="12"/>
  <c r="O53" i="12" s="1"/>
  <c r="N61" i="12"/>
  <c r="O61" i="12" s="1"/>
  <c r="N66" i="12"/>
  <c r="N79" i="12"/>
  <c r="O79" i="12" s="1"/>
  <c r="N89" i="12"/>
  <c r="O89" i="12" s="1"/>
  <c r="N93" i="12"/>
  <c r="O93" i="12" s="1"/>
  <c r="N97" i="12"/>
  <c r="O97" i="12" s="1"/>
  <c r="N98" i="12"/>
  <c r="O98" i="12" s="1"/>
  <c r="N100" i="12"/>
  <c r="E21" i="12"/>
  <c r="P21" i="12" s="1"/>
  <c r="E30" i="12"/>
  <c r="E43" i="12"/>
  <c r="P43" i="12" s="1"/>
  <c r="E46" i="12"/>
  <c r="E53" i="12"/>
  <c r="P53" i="12" s="1"/>
  <c r="E55" i="12"/>
  <c r="P55" i="12" s="1"/>
  <c r="E59" i="12"/>
  <c r="P59" i="12" s="1"/>
  <c r="E62" i="12"/>
  <c r="P62" i="12" s="1"/>
  <c r="E79" i="12"/>
  <c r="P79" i="12" s="1"/>
  <c r="E83" i="12"/>
  <c r="P83" i="12" s="1"/>
  <c r="E93" i="12"/>
  <c r="P93" i="12" s="1"/>
  <c r="I93" i="12" s="1"/>
  <c r="J21" i="12"/>
  <c r="J29" i="12"/>
  <c r="J59" i="12"/>
  <c r="J68" i="12"/>
  <c r="J81" i="12"/>
  <c r="N24" i="12"/>
  <c r="O24" i="12" s="1"/>
  <c r="N29" i="12"/>
  <c r="O29" i="12" s="1"/>
  <c r="N62" i="12"/>
  <c r="O62" i="12" s="1"/>
  <c r="N68" i="12"/>
  <c r="N75" i="12"/>
  <c r="O75" i="12" s="1"/>
  <c r="N81" i="12"/>
  <c r="N22" i="12"/>
  <c r="O22" i="12" s="1"/>
  <c r="D25" i="12"/>
  <c r="E26" i="12"/>
  <c r="P26" i="12" s="1"/>
  <c r="N28" i="12"/>
  <c r="O28" i="12" s="1"/>
  <c r="D29" i="12"/>
  <c r="D32" i="12"/>
  <c r="E33" i="12"/>
  <c r="P33" i="12" s="1"/>
  <c r="D35" i="12"/>
  <c r="N37" i="12"/>
  <c r="O37" i="12" s="1"/>
  <c r="D38" i="12"/>
  <c r="N41" i="12"/>
  <c r="E42" i="12"/>
  <c r="P42" i="12" s="1"/>
  <c r="D44" i="12"/>
  <c r="E45" i="12"/>
  <c r="P45" i="12" s="1"/>
  <c r="N47" i="12"/>
  <c r="O47" i="12" s="1"/>
  <c r="D48" i="12"/>
  <c r="E49" i="12"/>
  <c r="P49" i="12" s="1"/>
  <c r="D51" i="12"/>
  <c r="E52" i="12"/>
  <c r="P52" i="12" s="1"/>
  <c r="E54" i="12"/>
  <c r="P54" i="12" s="1"/>
  <c r="D57" i="12"/>
  <c r="E58" i="12"/>
  <c r="D60" i="12"/>
  <c r="E61" i="12"/>
  <c r="P61" i="12" s="1"/>
  <c r="D64" i="12"/>
  <c r="E65" i="12"/>
  <c r="P65" i="12" s="1"/>
  <c r="N67" i="12"/>
  <c r="O67" i="12" s="1"/>
  <c r="E69" i="12"/>
  <c r="P69" i="12" s="1"/>
  <c r="N70" i="12"/>
  <c r="O70" i="12" s="1"/>
  <c r="D71" i="12"/>
  <c r="D73" i="12"/>
  <c r="N76" i="12"/>
  <c r="O76" i="12" s="1"/>
  <c r="D77" i="12"/>
  <c r="E78" i="12"/>
  <c r="P78" i="12" s="1"/>
  <c r="N80" i="12"/>
  <c r="O80" i="12" s="1"/>
  <c r="D81" i="12"/>
  <c r="O81" i="28" s="1"/>
  <c r="E82" i="12"/>
  <c r="P82" i="12" s="1"/>
  <c r="D85" i="12"/>
  <c r="E89" i="12"/>
  <c r="P89" i="12" s="1"/>
  <c r="N90" i="12"/>
  <c r="D95" i="12"/>
  <c r="J96" i="12"/>
  <c r="E97" i="12"/>
  <c r="P97" i="12" s="1"/>
  <c r="J22" i="12"/>
  <c r="J25" i="12"/>
  <c r="J34" i="12"/>
  <c r="J38" i="12"/>
  <c r="J43" i="12"/>
  <c r="J51" i="12"/>
  <c r="J55" i="12"/>
  <c r="J77" i="12"/>
  <c r="J87" i="12"/>
  <c r="J91" i="12"/>
  <c r="J94" i="12"/>
  <c r="N21" i="12"/>
  <c r="N25" i="12"/>
  <c r="O25" i="12" s="1"/>
  <c r="N38" i="12"/>
  <c r="N42" i="12"/>
  <c r="O42" i="12" s="1"/>
  <c r="N54" i="12"/>
  <c r="O54" i="12" s="1"/>
  <c r="N59" i="12"/>
  <c r="O59" i="12" s="1"/>
  <c r="N64" i="12"/>
  <c r="N69" i="12"/>
  <c r="O69" i="12" s="1"/>
  <c r="N77" i="12"/>
  <c r="N82" i="12"/>
  <c r="O82" i="12" s="1"/>
  <c r="N91" i="12"/>
  <c r="K4" i="9"/>
  <c r="M4" i="9"/>
  <c r="I4" i="9"/>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D33" i="5"/>
  <c r="E32" i="5"/>
  <c r="P32" i="5" s="1"/>
  <c r="D32" i="5"/>
  <c r="E31" i="5"/>
  <c r="D31" i="5"/>
  <c r="E30" i="5"/>
  <c r="P30" i="5" s="1"/>
  <c r="I30" i="5" s="1"/>
  <c r="D30" i="5"/>
  <c r="E29" i="5"/>
  <c r="D29" i="5"/>
  <c r="E28" i="5"/>
  <c r="D28" i="5"/>
  <c r="E27" i="5"/>
  <c r="D27" i="5"/>
  <c r="E26" i="5"/>
  <c r="P26" i="5" s="1"/>
  <c r="I26" i="5" s="1"/>
  <c r="D26" i="5"/>
  <c r="E25" i="5"/>
  <c r="P25" i="5" s="1"/>
  <c r="I25" i="5" s="1"/>
  <c r="D25" i="5"/>
  <c r="E24" i="5"/>
  <c r="P24" i="5" s="1"/>
  <c r="I24" i="5" s="1"/>
  <c r="D24" i="5"/>
  <c r="E23" i="5"/>
  <c r="D23" i="5"/>
  <c r="E22" i="5"/>
  <c r="P22" i="5" s="1"/>
  <c r="D22" i="5"/>
  <c r="E21" i="5"/>
  <c r="P21" i="5" s="1"/>
  <c r="D21" i="5"/>
  <c r="E20" i="5"/>
  <c r="P20" i="5" s="1"/>
  <c r="I20" i="5" s="1"/>
  <c r="O20" i="6" s="1"/>
  <c r="D20" i="5"/>
  <c r="C367" i="65" s="1"/>
  <c r="F20" i="6"/>
  <c r="H20" i="6" s="1"/>
  <c r="D5" i="6"/>
  <c r="C5" i="6"/>
  <c r="A34" i="5"/>
  <c r="A33" i="5"/>
  <c r="A32" i="5"/>
  <c r="A31" i="5"/>
  <c r="A30" i="5"/>
  <c r="A29" i="5"/>
  <c r="A28" i="5"/>
  <c r="A27" i="5"/>
  <c r="A26" i="5"/>
  <c r="A25" i="5"/>
  <c r="A24" i="5"/>
  <c r="A23" i="5"/>
  <c r="A22" i="5"/>
  <c r="A21" i="5"/>
  <c r="A20" i="5"/>
  <c r="AE16" i="14"/>
  <c r="AE15" i="14"/>
  <c r="AE14" i="14" s="1"/>
  <c r="AL46" i="26"/>
  <c r="AU52" i="26"/>
  <c r="AW52" i="26"/>
  <c r="AO68" i="26"/>
  <c r="D104" i="23"/>
  <c r="D51" i="23"/>
  <c r="D135" i="23"/>
  <c r="I115" i="2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I85" i="24"/>
  <c r="Z14" i="24"/>
  <c r="AL40" i="26"/>
  <c r="O50" i="28"/>
  <c r="D90" i="28"/>
  <c r="O78" i="28"/>
  <c r="O43" i="28"/>
  <c r="AR80" i="26"/>
  <c r="BO80" i="26" s="1"/>
  <c r="D94" i="28"/>
  <c r="AR78" i="26"/>
  <c r="AU134" i="26"/>
  <c r="AO50" i="26"/>
  <c r="AS46" i="26"/>
  <c r="AW112" i="26"/>
  <c r="AV112" i="26"/>
  <c r="AQ112" i="26"/>
  <c r="BM112" i="26" s="1"/>
  <c r="BN112" i="26" s="1"/>
  <c r="BP112" i="26" s="1"/>
  <c r="BQ112" i="26" s="1"/>
  <c r="AO112" i="26"/>
  <c r="AN112" i="26"/>
  <c r="AW132" i="26"/>
  <c r="AU132" i="26"/>
  <c r="AW84" i="26"/>
  <c r="AN56" i="26"/>
  <c r="AL64" i="26"/>
  <c r="AY64" i="26" s="1"/>
  <c r="AO134" i="26"/>
  <c r="AR68" i="26"/>
  <c r="AU68" i="26"/>
  <c r="AQ132" i="26"/>
  <c r="BM132" i="26"/>
  <c r="AT132" i="26"/>
  <c r="AT84" i="26"/>
  <c r="AM68" i="26"/>
  <c r="AS56" i="26"/>
  <c r="AL56" i="26"/>
  <c r="BK56" i="26"/>
  <c r="AM132" i="26"/>
  <c r="AS132" i="26"/>
  <c r="AV132" i="26"/>
  <c r="AM84" i="26"/>
  <c r="AS84" i="26"/>
  <c r="AV84" i="26"/>
  <c r="AO24" i="26"/>
  <c r="AQ68" i="26"/>
  <c r="BM68" i="26" s="1"/>
  <c r="AP68" i="26"/>
  <c r="AQ56" i="26"/>
  <c r="BM56" i="26" s="1"/>
  <c r="AW64" i="26"/>
  <c r="AR132" i="26"/>
  <c r="BO132" i="26" s="1"/>
  <c r="AO132" i="26"/>
  <c r="AL132" i="26"/>
  <c r="BK132" i="26" s="1"/>
  <c r="BL132" i="26" s="1"/>
  <c r="BN132" i="26" s="1"/>
  <c r="BP132" i="26" s="1"/>
  <c r="BQ132" i="26" s="1"/>
  <c r="AY132" i="26"/>
  <c r="AO84" i="26"/>
  <c r="AL84" i="26"/>
  <c r="BK84" i="26" s="1"/>
  <c r="AL134" i="26"/>
  <c r="AY134" i="26" s="1"/>
  <c r="AR24" i="26"/>
  <c r="BO24" i="26" s="1"/>
  <c r="AS86" i="26"/>
  <c r="AQ40" i="26"/>
  <c r="BM40" i="26"/>
  <c r="AW48" i="26"/>
  <c r="AV50" i="26"/>
  <c r="AL50" i="26"/>
  <c r="BK50" i="26"/>
  <c r="BL50" i="26" s="1"/>
  <c r="AO52" i="26"/>
  <c r="AL52" i="26"/>
  <c r="AY52" i="26" s="1"/>
  <c r="AN134" i="26"/>
  <c r="AV86" i="26"/>
  <c r="AW24" i="26"/>
  <c r="AM78" i="26"/>
  <c r="AP78" i="26"/>
  <c r="AV40" i="26"/>
  <c r="AP40" i="26"/>
  <c r="AV48" i="26"/>
  <c r="AU48" i="26"/>
  <c r="AP48" i="26"/>
  <c r="AU50" i="26"/>
  <c r="AV52" i="26"/>
  <c r="AV134" i="26"/>
  <c r="AV24" i="26"/>
  <c r="AL24" i="26"/>
  <c r="BK24" i="26" s="1"/>
  <c r="AO56" i="26"/>
  <c r="AM56" i="26"/>
  <c r="AP56" i="26"/>
  <c r="AO64" i="26"/>
  <c r="AM64" i="26"/>
  <c r="AM76" i="26"/>
  <c r="AW78" i="26"/>
  <c r="AU78" i="26"/>
  <c r="AO86" i="26"/>
  <c r="AL86" i="26"/>
  <c r="AP142" i="26"/>
  <c r="AV46" i="26"/>
  <c r="AM46" i="26"/>
  <c r="AP46" i="26"/>
  <c r="AN50" i="26"/>
  <c r="AM50" i="26"/>
  <c r="AP50" i="26"/>
  <c r="AQ80" i="26"/>
  <c r="BM80" i="26"/>
  <c r="AW80" i="26"/>
  <c r="AU80" i="26"/>
  <c r="AW134" i="26"/>
  <c r="AS134" i="26"/>
  <c r="AS24" i="26"/>
  <c r="AU56" i="26"/>
  <c r="AR56" i="26"/>
  <c r="BO56" i="26" s="1"/>
  <c r="AT56" i="26"/>
  <c r="AU64" i="26"/>
  <c r="AR64" i="26"/>
  <c r="BO64" i="26" s="1"/>
  <c r="BI116" i="26"/>
  <c r="AP124" i="26"/>
  <c r="AN78" i="26"/>
  <c r="AL78" i="26"/>
  <c r="BK78" i="26"/>
  <c r="AU86" i="26"/>
  <c r="AP86" i="26"/>
  <c r="AW142" i="26"/>
  <c r="AR40" i="26"/>
  <c r="BO40" i="26" s="1"/>
  <c r="AT40" i="26"/>
  <c r="AN46" i="26"/>
  <c r="AR46" i="26"/>
  <c r="BO46" i="26" s="1"/>
  <c r="AT46" i="26"/>
  <c r="AS48" i="26"/>
  <c r="AR48" i="26"/>
  <c r="BO48" i="26" s="1"/>
  <c r="AT48" i="26"/>
  <c r="AS50" i="26"/>
  <c r="AR50" i="26"/>
  <c r="BO50" i="26" s="1"/>
  <c r="AT50" i="26"/>
  <c r="AS52" i="26"/>
  <c r="AR52" i="26"/>
  <c r="BO52" i="26" s="1"/>
  <c r="AT52" i="26"/>
  <c r="AV80" i="26"/>
  <c r="AN80" i="26"/>
  <c r="AL80" i="26"/>
  <c r="AY80" i="26" s="1"/>
  <c r="AR134" i="26"/>
  <c r="BO134" i="26" s="1"/>
  <c r="BI124" i="26"/>
  <c r="BJ124" i="26" s="1"/>
  <c r="AN86" i="26"/>
  <c r="AQ86" i="26"/>
  <c r="BM86" i="26" s="1"/>
  <c r="AT86" i="26"/>
  <c r="AQ46" i="26"/>
  <c r="BM46" i="26" s="1"/>
  <c r="AO46" i="26"/>
  <c r="AW46" i="26"/>
  <c r="AM80" i="26"/>
  <c r="AS80" i="26"/>
  <c r="AP80" i="26"/>
  <c r="AL74" i="26"/>
  <c r="BR82" i="26"/>
  <c r="AG21" i="26"/>
  <c r="BR37" i="26"/>
  <c r="AG53" i="26"/>
  <c r="BR69" i="26"/>
  <c r="AG93" i="26"/>
  <c r="AG109" i="26"/>
  <c r="BR36" i="26"/>
  <c r="BR34" i="26"/>
  <c r="AP30" i="26"/>
  <c r="AT38" i="26"/>
  <c r="BR56" i="26"/>
  <c r="AG70" i="26"/>
  <c r="BR83" i="26"/>
  <c r="BR91" i="26"/>
  <c r="AG112" i="26"/>
  <c r="BI129" i="26"/>
  <c r="BI26" i="26"/>
  <c r="BI64" i="26"/>
  <c r="AG38" i="26"/>
  <c r="BI78" i="26"/>
  <c r="BJ78" i="26" s="1"/>
  <c r="BR66" i="26"/>
  <c r="BI107" i="26"/>
  <c r="BJ107" i="26" s="1"/>
  <c r="AG57" i="26"/>
  <c r="BI111" i="26"/>
  <c r="BR89" i="26"/>
  <c r="BI121" i="26"/>
  <c r="BI131" i="26"/>
  <c r="AG142" i="26"/>
  <c r="AG105" i="26"/>
  <c r="AG113" i="26"/>
  <c r="BJ37" i="26"/>
  <c r="AG50" i="26"/>
  <c r="BR68" i="26"/>
  <c r="BI55" i="26"/>
  <c r="BI76" i="26"/>
  <c r="BJ76" i="26" s="1"/>
  <c r="BI80" i="26"/>
  <c r="BR80" i="26"/>
  <c r="BR23" i="26"/>
  <c r="AG71" i="26"/>
  <c r="BI133" i="26"/>
  <c r="BR126" i="26"/>
  <c r="BI123" i="26"/>
  <c r="BR132" i="26"/>
  <c r="BR127" i="26"/>
  <c r="BR145" i="26"/>
  <c r="AP28" i="26"/>
  <c r="AV82" i="26"/>
  <c r="AG29" i="26"/>
  <c r="BR45" i="26"/>
  <c r="AG69" i="26"/>
  <c r="BR77" i="26"/>
  <c r="AG124" i="26"/>
  <c r="AS20" i="26"/>
  <c r="BI21" i="26"/>
  <c r="BJ21" i="26" s="1"/>
  <c r="AL34" i="26"/>
  <c r="BI77" i="26"/>
  <c r="AP22" i="26"/>
  <c r="BR30" i="26"/>
  <c r="AG32" i="26"/>
  <c r="BR27" i="26"/>
  <c r="AG83" i="26"/>
  <c r="BI110" i="26"/>
  <c r="AG91" i="26"/>
  <c r="AG116" i="26"/>
  <c r="BI127" i="26"/>
  <c r="AG134" i="26"/>
  <c r="AG107" i="26"/>
  <c r="BR123" i="26"/>
  <c r="AG34" i="26"/>
  <c r="AG22" i="26"/>
  <c r="AG30" i="26"/>
  <c r="AG40" i="26"/>
  <c r="BI91" i="26"/>
  <c r="BJ91" i="26"/>
  <c r="AL66" i="26"/>
  <c r="AG80" i="26"/>
  <c r="BR86" i="26"/>
  <c r="BI102" i="26"/>
  <c r="BJ102" i="26" s="1"/>
  <c r="BR41" i="26"/>
  <c r="BR97" i="26"/>
  <c r="BR146" i="26"/>
  <c r="BR129" i="26"/>
  <c r="BR133" i="26"/>
  <c r="AG103" i="26"/>
  <c r="BI23" i="26"/>
  <c r="AG26" i="26"/>
  <c r="BI50" i="26"/>
  <c r="BJ50" i="26" s="1"/>
  <c r="BI41" i="26"/>
  <c r="BR40" i="26"/>
  <c r="BR44" i="26"/>
  <c r="BR48" i="26"/>
  <c r="BR52" i="26"/>
  <c r="BI81" i="26"/>
  <c r="BJ81" i="26" s="1"/>
  <c r="BI83" i="26"/>
  <c r="BJ83" i="26" s="1"/>
  <c r="BR63" i="26"/>
  <c r="AG79" i="26"/>
  <c r="BI134" i="26"/>
  <c r="BR103" i="26"/>
  <c r="AG119" i="26"/>
  <c r="BR92" i="26"/>
  <c r="AG148" i="26"/>
  <c r="BR28" i="26"/>
  <c r="BI48" i="26"/>
  <c r="BR21" i="26"/>
  <c r="BR53" i="26"/>
  <c r="BR85" i="26"/>
  <c r="BI108" i="26"/>
  <c r="BR93" i="26"/>
  <c r="BR20" i="26"/>
  <c r="AG46" i="26"/>
  <c r="BI49" i="26"/>
  <c r="BR76" i="26"/>
  <c r="AG100" i="26"/>
  <c r="AG27" i="26"/>
  <c r="BR35" i="26"/>
  <c r="AG43" i="26"/>
  <c r="BI99" i="26"/>
  <c r="BR100" i="26"/>
  <c r="AU142" i="26"/>
  <c r="BR131" i="26"/>
  <c r="AP26" i="26"/>
  <c r="BI53" i="26"/>
  <c r="BJ53" i="26" s="1"/>
  <c r="BI40" i="26"/>
  <c r="BI69" i="26"/>
  <c r="BI93" i="26"/>
  <c r="AG96" i="26"/>
  <c r="AG73" i="26"/>
  <c r="BR81" i="26"/>
  <c r="AQ134" i="26"/>
  <c r="BR105" i="26"/>
  <c r="AG129" i="26"/>
  <c r="BR119" i="26"/>
  <c r="BI27" i="26"/>
  <c r="BJ27" i="26"/>
  <c r="BI34" i="26"/>
  <c r="BI43" i="26"/>
  <c r="BJ43" i="26"/>
  <c r="BI30" i="26"/>
  <c r="BJ30" i="26"/>
  <c r="BI75" i="26"/>
  <c r="BR42" i="26"/>
  <c r="BR46" i="26"/>
  <c r="BI79" i="26"/>
  <c r="BI95" i="26"/>
  <c r="BI104" i="26"/>
  <c r="BJ104" i="26" s="1"/>
  <c r="BI119" i="26"/>
  <c r="BJ119" i="26"/>
  <c r="AG63" i="26"/>
  <c r="BR71" i="26"/>
  <c r="BI103" i="26"/>
  <c r="BR104" i="26"/>
  <c r="AG99" i="26"/>
  <c r="AG24" i="26"/>
  <c r="AG68" i="26"/>
  <c r="AT70" i="26"/>
  <c r="BR74" i="26"/>
  <c r="AG76" i="26"/>
  <c r="AG104" i="26"/>
  <c r="AG45" i="26"/>
  <c r="AG77" i="26"/>
  <c r="AG132" i="26"/>
  <c r="AG35" i="26"/>
  <c r="BR43" i="26"/>
  <c r="BR75" i="26"/>
  <c r="AY112" i="26"/>
  <c r="BR135" i="26"/>
  <c r="BR142" i="26"/>
  <c r="BR107" i="26"/>
  <c r="BI109" i="26"/>
  <c r="AG123" i="26"/>
  <c r="BI88" i="26"/>
  <c r="BI106" i="26"/>
  <c r="BJ106" i="26"/>
  <c r="AG106" i="26"/>
  <c r="BR57" i="26"/>
  <c r="AG81" i="26"/>
  <c r="AG89" i="26"/>
  <c r="BR134" i="26"/>
  <c r="BR137" i="26"/>
  <c r="BR113" i="26"/>
  <c r="BR99" i="26"/>
  <c r="AG127" i="26"/>
  <c r="BI31" i="26"/>
  <c r="BR24" i="26"/>
  <c r="BI35" i="26"/>
  <c r="BI59" i="26"/>
  <c r="AG66" i="26"/>
  <c r="AG82" i="26"/>
  <c r="BI96" i="26"/>
  <c r="BR79" i="26"/>
  <c r="BR124" i="26"/>
  <c r="BR98" i="26"/>
  <c r="BR96" i="26"/>
  <c r="BR106" i="26"/>
  <c r="O66" i="12"/>
  <c r="I66" i="12" s="1"/>
  <c r="O68" i="12"/>
  <c r="AD23" i="9"/>
  <c r="I21" i="9"/>
  <c r="I22" i="9"/>
  <c r="I159" i="24"/>
  <c r="AF14" i="24"/>
  <c r="I82" i="24"/>
  <c r="I68" i="24"/>
  <c r="I183" i="24"/>
  <c r="I139" i="24"/>
  <c r="I121" i="24"/>
  <c r="I189" i="24"/>
  <c r="I145" i="24"/>
  <c r="I169" i="24"/>
  <c r="I199" i="24"/>
  <c r="I173" i="24"/>
  <c r="I123" i="24"/>
  <c r="I193" i="24"/>
  <c r="I160" i="24"/>
  <c r="I177" i="24"/>
  <c r="W14" i="24"/>
  <c r="I188" i="24"/>
  <c r="I210" i="24"/>
  <c r="I37" i="24"/>
  <c r="I192" i="24"/>
  <c r="I186" i="24"/>
  <c r="I29" i="24"/>
  <c r="I194" i="24"/>
  <c r="I58" i="24"/>
  <c r="I26" i="24"/>
  <c r="I112" i="24"/>
  <c r="I152" i="24"/>
  <c r="I119" i="24"/>
  <c r="I200" i="24"/>
  <c r="I204" i="24"/>
  <c r="I42" i="24"/>
  <c r="I140" i="24"/>
  <c r="I154" i="24"/>
  <c r="I41" i="24"/>
  <c r="I49" i="24"/>
  <c r="I214" i="24"/>
  <c r="B10" i="5"/>
  <c r="P28" i="5"/>
  <c r="I28" i="5" s="1"/>
  <c r="P27" i="5"/>
  <c r="P29" i="5"/>
  <c r="C20" i="6"/>
  <c r="I24" i="16"/>
  <c r="AF14" i="16"/>
  <c r="AW145" i="16"/>
  <c r="AX145" i="16"/>
  <c r="I22" i="16"/>
  <c r="I26" i="16"/>
  <c r="M4" i="18"/>
  <c r="O52" i="12"/>
  <c r="O100" i="12"/>
  <c r="O43" i="21"/>
  <c r="AF16" i="21"/>
  <c r="AF15" i="21"/>
  <c r="P131" i="21"/>
  <c r="P137" i="21"/>
  <c r="O64" i="12"/>
  <c r="P34" i="12"/>
  <c r="I34" i="12" s="1"/>
  <c r="O38" i="12"/>
  <c r="C5" i="63"/>
  <c r="C34" i="63"/>
  <c r="O91" i="12"/>
  <c r="O77" i="12"/>
  <c r="O94" i="12"/>
  <c r="O81" i="12"/>
  <c r="P30" i="12"/>
  <c r="O90" i="12"/>
  <c r="P58" i="12"/>
  <c r="O58" i="12"/>
  <c r="O21" i="12"/>
  <c r="O41" i="12"/>
  <c r="I41" i="12" s="1"/>
  <c r="P46" i="12"/>
  <c r="BI32" i="26"/>
  <c r="BJ32" i="26"/>
  <c r="R14" i="24"/>
  <c r="BI24" i="26"/>
  <c r="BI112" i="26"/>
  <c r="BJ112" i="26" s="1"/>
  <c r="AP134" i="26"/>
  <c r="AT134" i="26"/>
  <c r="BI135" i="26"/>
  <c r="BI68" i="26"/>
  <c r="AY46" i="26"/>
  <c r="BI137" i="26"/>
  <c r="BJ137" i="26"/>
  <c r="AV45" i="26"/>
  <c r="AQ45" i="26"/>
  <c r="AP45" i="26"/>
  <c r="AS45" i="26"/>
  <c r="AR45" i="26"/>
  <c r="BO45" i="26" s="1"/>
  <c r="AL45" i="26"/>
  <c r="AY45" i="26" s="1"/>
  <c r="AZ45" i="26" s="1"/>
  <c r="AM45" i="26"/>
  <c r="AN45" i="26"/>
  <c r="AT45" i="26"/>
  <c r="AU45" i="26"/>
  <c r="AW45" i="26"/>
  <c r="AO45" i="26"/>
  <c r="AP77" i="26"/>
  <c r="AN77" i="26"/>
  <c r="AM77" i="26"/>
  <c r="AT77" i="26"/>
  <c r="AW77" i="26"/>
  <c r="AV77" i="26"/>
  <c r="AO77" i="26"/>
  <c r="AQ77" i="26"/>
  <c r="AU77" i="26"/>
  <c r="AR77" i="26"/>
  <c r="AS77" i="26"/>
  <c r="AL77" i="26"/>
  <c r="BK77" i="26" s="1"/>
  <c r="BL77" i="26" s="1"/>
  <c r="BN77" i="26" s="1"/>
  <c r="AY77" i="26"/>
  <c r="AP145" i="26"/>
  <c r="AW145" i="26"/>
  <c r="AU145" i="26"/>
  <c r="AO145" i="26"/>
  <c r="AL145" i="26"/>
  <c r="AR145" i="26"/>
  <c r="AV145" i="26"/>
  <c r="AQ145" i="26"/>
  <c r="AS145" i="26"/>
  <c r="AM145" i="26"/>
  <c r="AT145" i="26"/>
  <c r="AN145" i="26"/>
  <c r="AM28" i="26"/>
  <c r="AT28" i="26"/>
  <c r="AM70" i="26"/>
  <c r="AQ70" i="26"/>
  <c r="AU70" i="26"/>
  <c r="AO92" i="26"/>
  <c r="AT92" i="26"/>
  <c r="AR92" i="26"/>
  <c r="AU92" i="26"/>
  <c r="AP92" i="26"/>
  <c r="AM92" i="26"/>
  <c r="AL92" i="26"/>
  <c r="AQ92" i="26"/>
  <c r="AS92" i="26"/>
  <c r="AV92" i="26"/>
  <c r="AW92" i="26"/>
  <c r="AN92" i="26"/>
  <c r="BR102" i="26"/>
  <c r="AN43" i="26"/>
  <c r="AT43" i="26"/>
  <c r="AM43" i="26"/>
  <c r="AW43" i="26"/>
  <c r="AO43" i="26"/>
  <c r="AV43" i="26"/>
  <c r="AQ43" i="26"/>
  <c r="AP43" i="26"/>
  <c r="AU43" i="26"/>
  <c r="AR43" i="26"/>
  <c r="BO43" i="26" s="1"/>
  <c r="AL43" i="26"/>
  <c r="AY43" i="26"/>
  <c r="AS43" i="26"/>
  <c r="AS75" i="26"/>
  <c r="AU75" i="26"/>
  <c r="AM75" i="26"/>
  <c r="AV75" i="26"/>
  <c r="AO75" i="26"/>
  <c r="AP75" i="26"/>
  <c r="AR75" i="26"/>
  <c r="AW75" i="26"/>
  <c r="AN75" i="26"/>
  <c r="AQ75" i="26"/>
  <c r="AT75" i="26"/>
  <c r="AL75" i="26"/>
  <c r="AY75" i="26"/>
  <c r="AZ75" i="26" s="1"/>
  <c r="AV20" i="26"/>
  <c r="AL20" i="26"/>
  <c r="BK20" i="26" s="1"/>
  <c r="BL20" i="26" s="1"/>
  <c r="AN34" i="26"/>
  <c r="AS34" i="26"/>
  <c r="AP34" i="26"/>
  <c r="AS22" i="26"/>
  <c r="AO22" i="26"/>
  <c r="AT22" i="26"/>
  <c r="AN30" i="26"/>
  <c r="AO30" i="26"/>
  <c r="AT30" i="26"/>
  <c r="AR38" i="26"/>
  <c r="AV38" i="26"/>
  <c r="AU38" i="26"/>
  <c r="AT57" i="26"/>
  <c r="AS57" i="26"/>
  <c r="AO57" i="26"/>
  <c r="AN57" i="26"/>
  <c r="AP57" i="26"/>
  <c r="AL57" i="26"/>
  <c r="AV57" i="26"/>
  <c r="AU57" i="26"/>
  <c r="AQ57" i="26"/>
  <c r="BM57" i="26" s="1"/>
  <c r="AM57" i="26"/>
  <c r="AR57" i="26"/>
  <c r="BO57" i="26" s="1"/>
  <c r="AW57" i="26"/>
  <c r="AP89" i="26"/>
  <c r="AR89" i="26"/>
  <c r="AL89" i="26"/>
  <c r="AY89" i="26" s="1"/>
  <c r="AZ89" i="26" s="1"/>
  <c r="AT89" i="26"/>
  <c r="AO89" i="26"/>
  <c r="AN89" i="26"/>
  <c r="AS89" i="26"/>
  <c r="AU89" i="26"/>
  <c r="AW89" i="26"/>
  <c r="AV89" i="26"/>
  <c r="AQ89" i="26"/>
  <c r="BM89" i="26" s="1"/>
  <c r="AM89" i="26"/>
  <c r="AW113" i="26"/>
  <c r="AR113" i="26"/>
  <c r="BO113" i="26" s="1"/>
  <c r="AO113" i="26"/>
  <c r="AM113" i="26"/>
  <c r="AN113" i="26"/>
  <c r="AL113" i="26"/>
  <c r="BK113" i="26" s="1"/>
  <c r="AP113" i="26"/>
  <c r="AT113" i="26"/>
  <c r="AS113" i="26"/>
  <c r="AQ113" i="26"/>
  <c r="AV113" i="26"/>
  <c r="AU113" i="26"/>
  <c r="AR99" i="26"/>
  <c r="AL99" i="26"/>
  <c r="AY99" i="26" s="1"/>
  <c r="AZ99" i="26" s="1"/>
  <c r="AW99" i="26"/>
  <c r="AU99" i="26"/>
  <c r="AN99" i="26"/>
  <c r="AT99" i="26"/>
  <c r="AS99" i="26"/>
  <c r="AQ99" i="26"/>
  <c r="AV99" i="26"/>
  <c r="AM99" i="26"/>
  <c r="AO99" i="26"/>
  <c r="AP99" i="26"/>
  <c r="BI28" i="26"/>
  <c r="BJ28" i="26" s="1"/>
  <c r="AQ26" i="26"/>
  <c r="AO26" i="26"/>
  <c r="AT26" i="26"/>
  <c r="AR66" i="26"/>
  <c r="AV66" i="26"/>
  <c r="AP66" i="26"/>
  <c r="AN74" i="26"/>
  <c r="AW74" i="26"/>
  <c r="AP74" i="26"/>
  <c r="AR82" i="26"/>
  <c r="AO82" i="26"/>
  <c r="AL82" i="26"/>
  <c r="AP79" i="26"/>
  <c r="AR79" i="26"/>
  <c r="AS79" i="26"/>
  <c r="AL79" i="26"/>
  <c r="AU79" i="26"/>
  <c r="AN79" i="26"/>
  <c r="AM79" i="26"/>
  <c r="AT79" i="26"/>
  <c r="AW79" i="26"/>
  <c r="AV79" i="26"/>
  <c r="AO79" i="26"/>
  <c r="AQ79" i="26"/>
  <c r="BJ79" i="26"/>
  <c r="AU116" i="26"/>
  <c r="AL116" i="26"/>
  <c r="BK116" i="26" s="1"/>
  <c r="AV116" i="26"/>
  <c r="AS116" i="26"/>
  <c r="AO116" i="26"/>
  <c r="AT116" i="26"/>
  <c r="AN116" i="26"/>
  <c r="AQ116" i="26"/>
  <c r="AM116" i="26"/>
  <c r="AP116" i="26"/>
  <c r="AW116" i="26"/>
  <c r="AR116" i="26"/>
  <c r="AQ127" i="26"/>
  <c r="AV127" i="26"/>
  <c r="AU127" i="26"/>
  <c r="AW127" i="26"/>
  <c r="AM127" i="26"/>
  <c r="AR127" i="26"/>
  <c r="AS127" i="26"/>
  <c r="AN127" i="26"/>
  <c r="AL127" i="26"/>
  <c r="AY127" i="26"/>
  <c r="AT127" i="26"/>
  <c r="AO127" i="26"/>
  <c r="AP127" i="26"/>
  <c r="BK112" i="26"/>
  <c r="BL112" i="26" s="1"/>
  <c r="AT21" i="26"/>
  <c r="AS21" i="26"/>
  <c r="AV21" i="26"/>
  <c r="AO21" i="26"/>
  <c r="AL21" i="26"/>
  <c r="BK21" i="26" s="1"/>
  <c r="BL21" i="26" s="1"/>
  <c r="AR21" i="26"/>
  <c r="AW21" i="26"/>
  <c r="AU21" i="26"/>
  <c r="AM21" i="26"/>
  <c r="AN21" i="26"/>
  <c r="AP21" i="26"/>
  <c r="AQ21" i="26"/>
  <c r="AU53" i="26"/>
  <c r="AV53" i="26"/>
  <c r="AQ53" i="26"/>
  <c r="AS53" i="26"/>
  <c r="AR53" i="26"/>
  <c r="AL53" i="26"/>
  <c r="AY53" i="26" s="1"/>
  <c r="AZ53" i="26" s="1"/>
  <c r="AM53" i="26"/>
  <c r="AN53" i="26"/>
  <c r="AT53" i="26"/>
  <c r="AP53" i="26"/>
  <c r="AW53" i="26"/>
  <c r="AO53" i="26"/>
  <c r="BI20" i="26"/>
  <c r="AN28" i="26"/>
  <c r="AS28" i="26"/>
  <c r="AU28" i="26"/>
  <c r="AS70" i="26"/>
  <c r="AW70" i="26"/>
  <c r="AL70" i="26"/>
  <c r="BK70" i="26" s="1"/>
  <c r="AW51" i="26"/>
  <c r="AO51" i="26"/>
  <c r="AU51" i="26"/>
  <c r="AV51" i="26"/>
  <c r="AQ51" i="26"/>
  <c r="AS51" i="26"/>
  <c r="AR51" i="26"/>
  <c r="AL51" i="26"/>
  <c r="BK51" i="26" s="1"/>
  <c r="AM51" i="26"/>
  <c r="AP51" i="26"/>
  <c r="AN51" i="26"/>
  <c r="AT51" i="26"/>
  <c r="AW83" i="26"/>
  <c r="AM83" i="26"/>
  <c r="AO83" i="26"/>
  <c r="AN83" i="26"/>
  <c r="AS83" i="26"/>
  <c r="AP83" i="26"/>
  <c r="AL83" i="26"/>
  <c r="BK83" i="26" s="1"/>
  <c r="BL83" i="26" s="1"/>
  <c r="AV83" i="26"/>
  <c r="AU83" i="26"/>
  <c r="AT83" i="26"/>
  <c r="AQ83" i="26"/>
  <c r="AR83" i="26"/>
  <c r="BO83" i="26" s="1"/>
  <c r="AM91" i="26"/>
  <c r="AV91" i="26"/>
  <c r="AQ91" i="26"/>
  <c r="AR91" i="26"/>
  <c r="BO91" i="26" s="1"/>
  <c r="AL91" i="26"/>
  <c r="AT91" i="26"/>
  <c r="AP91" i="26"/>
  <c r="AO91" i="26"/>
  <c r="AN91" i="26"/>
  <c r="AS91" i="26"/>
  <c r="AU91" i="26"/>
  <c r="AW91" i="26"/>
  <c r="AR142" i="26"/>
  <c r="AN142" i="26"/>
  <c r="AM142" i="26"/>
  <c r="AW20" i="26"/>
  <c r="AO20" i="26"/>
  <c r="AP20" i="26"/>
  <c r="AV34" i="26"/>
  <c r="AO34" i="26"/>
  <c r="AT34" i="26"/>
  <c r="AW22" i="26"/>
  <c r="AR22" i="26"/>
  <c r="AU22" i="26"/>
  <c r="AM30" i="26"/>
  <c r="AV30" i="26"/>
  <c r="AU30" i="26"/>
  <c r="AM38" i="26"/>
  <c r="AQ38" i="26"/>
  <c r="BM38" i="26" s="1"/>
  <c r="AL38" i="26"/>
  <c r="AS88" i="26"/>
  <c r="AO88" i="26"/>
  <c r="AV88" i="26"/>
  <c r="AN88" i="26"/>
  <c r="AP88" i="26"/>
  <c r="AM88" i="26"/>
  <c r="AU88" i="26"/>
  <c r="AL88" i="26"/>
  <c r="AQ88" i="26"/>
  <c r="AW88" i="26"/>
  <c r="AT88" i="26"/>
  <c r="AR88" i="26"/>
  <c r="BJ73" i="26"/>
  <c r="AS97" i="26"/>
  <c r="AR97" i="26"/>
  <c r="BO97" i="26" s="1"/>
  <c r="AL97" i="26"/>
  <c r="AN97" i="26"/>
  <c r="AT97" i="26"/>
  <c r="AW97" i="26"/>
  <c r="AO97" i="26"/>
  <c r="AM97" i="26"/>
  <c r="AV97" i="26"/>
  <c r="AQ97" i="26"/>
  <c r="BM97" i="26" s="1"/>
  <c r="AP97" i="26"/>
  <c r="AU97" i="26"/>
  <c r="AO137" i="26"/>
  <c r="AQ137" i="26"/>
  <c r="BM137" i="26" s="1"/>
  <c r="AL137" i="26"/>
  <c r="AT137" i="26"/>
  <c r="AR137" i="26"/>
  <c r="BO137" i="26" s="1"/>
  <c r="AM137" i="26"/>
  <c r="AP137" i="26"/>
  <c r="AW137" i="26"/>
  <c r="AN137" i="26"/>
  <c r="AU137" i="26"/>
  <c r="AV137" i="26"/>
  <c r="AS137" i="26"/>
  <c r="AV121" i="26"/>
  <c r="AM121" i="26"/>
  <c r="AW121" i="26"/>
  <c r="AR121" i="26"/>
  <c r="AU121" i="26"/>
  <c r="AP121" i="26"/>
  <c r="AN121" i="26"/>
  <c r="AO121" i="26"/>
  <c r="AS121" i="26"/>
  <c r="AQ121" i="26"/>
  <c r="BM121" i="26" s="1"/>
  <c r="AL121" i="26"/>
  <c r="AY121" i="26" s="1"/>
  <c r="AZ121" i="26" s="1"/>
  <c r="AT121" i="26"/>
  <c r="BJ129" i="26"/>
  <c r="AP109" i="26"/>
  <c r="AT109" i="26"/>
  <c r="AO109" i="26"/>
  <c r="AS109" i="26"/>
  <c r="AL109" i="26"/>
  <c r="AM109" i="26"/>
  <c r="AV109" i="26"/>
  <c r="AU109" i="26"/>
  <c r="AQ109" i="26"/>
  <c r="BM109" i="26" s="1"/>
  <c r="AR109" i="26"/>
  <c r="AW109" i="26"/>
  <c r="AN109" i="26"/>
  <c r="AS26" i="26"/>
  <c r="AN26" i="26"/>
  <c r="AU26" i="26"/>
  <c r="AM66" i="26"/>
  <c r="AO66" i="26"/>
  <c r="AT66" i="26"/>
  <c r="AQ74" i="26"/>
  <c r="BM74" i="26" s="1"/>
  <c r="AO74" i="26"/>
  <c r="AT74" i="26"/>
  <c r="AW82" i="26"/>
  <c r="AU82" i="26"/>
  <c r="AP82" i="26"/>
  <c r="AW23" i="26"/>
  <c r="AS23" i="26"/>
  <c r="AP23" i="26"/>
  <c r="AL23" i="26"/>
  <c r="BK23" i="26" s="1"/>
  <c r="AT23" i="26"/>
  <c r="AV23" i="26"/>
  <c r="AO23" i="26"/>
  <c r="AR23" i="26"/>
  <c r="BO23" i="26" s="1"/>
  <c r="AM23" i="26"/>
  <c r="AQ23" i="26"/>
  <c r="AN23" i="26"/>
  <c r="AU23" i="26"/>
  <c r="AM55" i="26"/>
  <c r="AR55" i="26"/>
  <c r="AL55" i="26"/>
  <c r="AS55" i="26"/>
  <c r="AN55" i="26"/>
  <c r="AQ55" i="26"/>
  <c r="BM55" i="26" s="1"/>
  <c r="AT55" i="26"/>
  <c r="AO55" i="26"/>
  <c r="AP55" i="26"/>
  <c r="AW55" i="26"/>
  <c r="AV55" i="26"/>
  <c r="AU55" i="26"/>
  <c r="BR116" i="26"/>
  <c r="BI132" i="26"/>
  <c r="AU103" i="26"/>
  <c r="AO103" i="26"/>
  <c r="AS103" i="26"/>
  <c r="AV103" i="26"/>
  <c r="AM103" i="26"/>
  <c r="AP103" i="26"/>
  <c r="AQ103" i="26"/>
  <c r="BM103" i="26" s="1"/>
  <c r="AR103" i="26"/>
  <c r="BO103" i="26" s="1"/>
  <c r="AL103" i="26"/>
  <c r="AY103" i="26" s="1"/>
  <c r="AZ103" i="26" s="1"/>
  <c r="AW103" i="26"/>
  <c r="AN103" i="26"/>
  <c r="AT103" i="26"/>
  <c r="BO68" i="26"/>
  <c r="AT29" i="26"/>
  <c r="AS29" i="26"/>
  <c r="AM29" i="26"/>
  <c r="AV29" i="26"/>
  <c r="AO29" i="26"/>
  <c r="AL29" i="26"/>
  <c r="AY29" i="26" s="1"/>
  <c r="AQ29" i="26"/>
  <c r="BM29" i="26" s="1"/>
  <c r="AR29" i="26"/>
  <c r="AW29" i="26"/>
  <c r="AU29" i="26"/>
  <c r="AN29" i="26"/>
  <c r="AP29" i="26"/>
  <c r="AM93" i="26"/>
  <c r="AV93" i="26"/>
  <c r="AQ93" i="26"/>
  <c r="BM93" i="26" s="1"/>
  <c r="AT93" i="26"/>
  <c r="AO93" i="26"/>
  <c r="AR93" i="26"/>
  <c r="AL93" i="26"/>
  <c r="AU93" i="26"/>
  <c r="AN93" i="26"/>
  <c r="AS93" i="26"/>
  <c r="AP93" i="26"/>
  <c r="AW93" i="26"/>
  <c r="BJ93" i="26"/>
  <c r="AR28" i="26"/>
  <c r="AQ28" i="26"/>
  <c r="BM28" i="26" s="1"/>
  <c r="AL28" i="26"/>
  <c r="BJ70" i="26"/>
  <c r="AN70" i="26"/>
  <c r="AR70" i="26"/>
  <c r="AP70" i="26"/>
  <c r="BO78" i="26"/>
  <c r="AS27" i="26"/>
  <c r="AP27" i="26"/>
  <c r="AL27" i="26"/>
  <c r="AW27" i="26"/>
  <c r="AN27" i="26"/>
  <c r="AU27" i="26"/>
  <c r="AT27" i="26"/>
  <c r="AV27" i="26"/>
  <c r="AO27" i="26"/>
  <c r="AR27" i="26"/>
  <c r="BO27" i="26" s="1"/>
  <c r="AM27" i="26"/>
  <c r="AQ27" i="26"/>
  <c r="BJ35" i="26"/>
  <c r="AP59" i="26"/>
  <c r="AW59" i="26"/>
  <c r="AV59" i="26"/>
  <c r="AU59" i="26"/>
  <c r="AM59" i="26"/>
  <c r="AO59" i="26"/>
  <c r="AR59" i="26"/>
  <c r="AL59" i="26"/>
  <c r="AT59" i="26"/>
  <c r="AS59" i="26"/>
  <c r="AN59" i="26"/>
  <c r="AQ59" i="26"/>
  <c r="BM59" i="26" s="1"/>
  <c r="AV142" i="26"/>
  <c r="AS142" i="26"/>
  <c r="AQ142" i="26"/>
  <c r="AR123" i="26"/>
  <c r="AS123" i="26"/>
  <c r="AN123" i="26"/>
  <c r="AM123" i="26"/>
  <c r="AU123" i="26"/>
  <c r="AP123" i="26"/>
  <c r="AT123" i="26"/>
  <c r="AQ123" i="26"/>
  <c r="AL123" i="26"/>
  <c r="AY123" i="26" s="1"/>
  <c r="AV123" i="26"/>
  <c r="AO123" i="26"/>
  <c r="AW123" i="26"/>
  <c r="AG20" i="26"/>
  <c r="AN20" i="26"/>
  <c r="AM20" i="26"/>
  <c r="AU20" i="26"/>
  <c r="AT20" i="26"/>
  <c r="AQ34" i="26"/>
  <c r="AR34" i="26"/>
  <c r="AU34" i="26"/>
  <c r="AM22" i="26"/>
  <c r="AN22" i="26"/>
  <c r="AL22" i="26"/>
  <c r="AS30" i="26"/>
  <c r="AQ30" i="26"/>
  <c r="AL30" i="26"/>
  <c r="BK30" i="26" s="1"/>
  <c r="BL30" i="26" s="1"/>
  <c r="AS38" i="26"/>
  <c r="AW38" i="26"/>
  <c r="AP38" i="26"/>
  <c r="AS41" i="26"/>
  <c r="AU41" i="26"/>
  <c r="AN41" i="26"/>
  <c r="AT41" i="26"/>
  <c r="AM41" i="26"/>
  <c r="AW41" i="26"/>
  <c r="AO41" i="26"/>
  <c r="AV41" i="26"/>
  <c r="AQ41" i="26"/>
  <c r="BM41" i="26" s="1"/>
  <c r="AP41" i="26"/>
  <c r="AR41" i="26"/>
  <c r="BO41" i="26" s="1"/>
  <c r="AL41" i="26"/>
  <c r="AV73" i="26"/>
  <c r="AO73" i="26"/>
  <c r="AP73" i="26"/>
  <c r="AR73" i="26"/>
  <c r="AW73" i="26"/>
  <c r="AM73" i="26"/>
  <c r="AS73" i="26"/>
  <c r="AN73" i="26"/>
  <c r="AQ73" i="26"/>
  <c r="AU73" i="26"/>
  <c r="AT73" i="26"/>
  <c r="AL73" i="26"/>
  <c r="AM129" i="26"/>
  <c r="AP129" i="26"/>
  <c r="AS129" i="26"/>
  <c r="AV129" i="26"/>
  <c r="AU129" i="26"/>
  <c r="AQ129" i="26"/>
  <c r="AL129" i="26"/>
  <c r="BK129" i="26" s="1"/>
  <c r="AO129" i="26"/>
  <c r="AW129" i="26"/>
  <c r="AR129" i="26"/>
  <c r="BO129" i="26" s="1"/>
  <c r="AT129" i="26"/>
  <c r="AN129" i="26"/>
  <c r="AW26" i="26"/>
  <c r="AV26" i="26"/>
  <c r="AL26" i="26"/>
  <c r="BK26" i="26" s="1"/>
  <c r="BL26" i="26" s="1"/>
  <c r="AQ66" i="26"/>
  <c r="AS66" i="26"/>
  <c r="AU66" i="26"/>
  <c r="AS74" i="26"/>
  <c r="AM74" i="26"/>
  <c r="AU74" i="26"/>
  <c r="AN82" i="26"/>
  <c r="AQ82" i="26"/>
  <c r="BM82" i="26" s="1"/>
  <c r="AT82" i="26"/>
  <c r="AL106" i="26"/>
  <c r="AR106" i="26"/>
  <c r="AU106" i="26"/>
  <c r="AQ106" i="26"/>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BO112"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AL69" i="26"/>
  <c r="BI136" i="26"/>
  <c r="AV28" i="26"/>
  <c r="AW28" i="26"/>
  <c r="AV70" i="26"/>
  <c r="AO70" i="26"/>
  <c r="AO102" i="26"/>
  <c r="AS102" i="26"/>
  <c r="AR102" i="26"/>
  <c r="AT102" i="26"/>
  <c r="AN102" i="26"/>
  <c r="AQ102" i="26"/>
  <c r="AM102" i="26"/>
  <c r="AP102" i="26"/>
  <c r="AW102" i="26"/>
  <c r="AV102" i="26"/>
  <c r="AU102" i="26"/>
  <c r="AL102" i="26"/>
  <c r="BK102" i="26" s="1"/>
  <c r="BL102" i="26" s="1"/>
  <c r="BN102" i="26" s="1"/>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BM118" i="26" s="1"/>
  <c r="AR118" i="26"/>
  <c r="BO118" i="26" s="1"/>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BK142" i="26" s="1"/>
  <c r="BL142" i="26" s="1"/>
  <c r="BN142" i="26" s="1"/>
  <c r="BP142" i="26" s="1"/>
  <c r="BQ142" i="26" s="1"/>
  <c r="AO142" i="26"/>
  <c r="AS131" i="26"/>
  <c r="AN131" i="26"/>
  <c r="AQ131" i="26"/>
  <c r="BM131" i="26" s="1"/>
  <c r="BN131" i="26" s="1"/>
  <c r="AL131" i="26"/>
  <c r="AO131" i="26"/>
  <c r="AW131" i="26"/>
  <c r="AP131" i="26"/>
  <c r="AT131" i="26"/>
  <c r="AV131" i="26"/>
  <c r="AU131" i="26"/>
  <c r="AM131" i="26"/>
  <c r="AR131" i="26"/>
  <c r="V14" i="24"/>
  <c r="AR20" i="26"/>
  <c r="BO20" i="26" s="1"/>
  <c r="AQ20" i="26"/>
  <c r="BM20" i="26" s="1"/>
  <c r="BI36" i="26"/>
  <c r="AW34" i="26"/>
  <c r="AM34" i="26"/>
  <c r="AQ22" i="26"/>
  <c r="BM22" i="26" s="1"/>
  <c r="AV22" i="26"/>
  <c r="AR30" i="26"/>
  <c r="BO30" i="26" s="1"/>
  <c r="AW30" i="26"/>
  <c r="AN38" i="26"/>
  <c r="AO38" i="26"/>
  <c r="BK46" i="26"/>
  <c r="AS96" i="26"/>
  <c r="AQ96" i="26"/>
  <c r="BM96" i="26" s="1"/>
  <c r="AP96" i="26"/>
  <c r="AU96" i="26"/>
  <c r="AV96" i="26"/>
  <c r="AL96" i="26"/>
  <c r="AM96" i="26"/>
  <c r="AR96" i="26"/>
  <c r="AN96" i="26"/>
  <c r="AT96" i="26"/>
  <c r="AO96" i="26"/>
  <c r="AW96" i="26"/>
  <c r="AU81" i="26"/>
  <c r="AS81" i="26"/>
  <c r="AL81" i="26"/>
  <c r="AV81" i="26"/>
  <c r="AP81" i="26"/>
  <c r="AM81" i="26"/>
  <c r="AR81" i="26"/>
  <c r="BO81" i="26" s="1"/>
  <c r="AT81" i="26"/>
  <c r="AW81" i="26"/>
  <c r="AN81" i="26"/>
  <c r="AO81" i="26"/>
  <c r="AQ81" i="26"/>
  <c r="AS105" i="26"/>
  <c r="AL105" i="26"/>
  <c r="AV105" i="26"/>
  <c r="AM105" i="26"/>
  <c r="AO105" i="26"/>
  <c r="AR105" i="26"/>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AM26" i="26"/>
  <c r="AR26" i="26"/>
  <c r="BO26" i="26" s="1"/>
  <c r="AW66" i="26"/>
  <c r="AN66" i="26"/>
  <c r="BI92" i="26"/>
  <c r="AV74" i="26"/>
  <c r="AR74" i="26"/>
  <c r="BO74" i="26" s="1"/>
  <c r="AM82" i="26"/>
  <c r="AS82" i="26"/>
  <c r="BJ82" i="26"/>
  <c r="AP110" i="26"/>
  <c r="AS110" i="26"/>
  <c r="AM110" i="26"/>
  <c r="AL110" i="26"/>
  <c r="BK110" i="26" s="1"/>
  <c r="AN110" i="26"/>
  <c r="AO110" i="26"/>
  <c r="AU110" i="26"/>
  <c r="AV110" i="26"/>
  <c r="AW110" i="26"/>
  <c r="AT110" i="26"/>
  <c r="AQ110" i="26"/>
  <c r="BM110" i="26" s="1"/>
  <c r="AR110" i="26"/>
  <c r="AW71" i="26"/>
  <c r="AV71" i="26"/>
  <c r="AO71" i="26"/>
  <c r="AQ71" i="26"/>
  <c r="BM71" i="26" s="1"/>
  <c r="AP71" i="26"/>
  <c r="AS71" i="26"/>
  <c r="AR71" i="26"/>
  <c r="AM71" i="26"/>
  <c r="AN71" i="26"/>
  <c r="AU71" i="26"/>
  <c r="AL71" i="26"/>
  <c r="AY71" i="26" s="1"/>
  <c r="AT71" i="26"/>
  <c r="AS104" i="26"/>
  <c r="AM104" i="26"/>
  <c r="AT104" i="26"/>
  <c r="AN104" i="26"/>
  <c r="AQ104" i="26"/>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N4" i="12"/>
  <c r="L4" i="12"/>
  <c r="J4" i="12"/>
  <c r="H18" i="12"/>
  <c r="R16" i="12"/>
  <c r="R14" i="12" s="1"/>
  <c r="R15" i="12"/>
  <c r="P33" i="5"/>
  <c r="I33" i="5" s="1"/>
  <c r="G18" i="5"/>
  <c r="P31" i="5"/>
  <c r="AY78" i="26"/>
  <c r="AZ78" i="26" s="1"/>
  <c r="BK40" i="26"/>
  <c r="BL40" i="26" s="1"/>
  <c r="BK86" i="26"/>
  <c r="BL86" i="26" s="1"/>
  <c r="BN86" i="26" s="1"/>
  <c r="H89" i="28"/>
  <c r="H80" i="63"/>
  <c r="H25" i="63"/>
  <c r="H53" i="63"/>
  <c r="H77" i="63"/>
  <c r="H21" i="63"/>
  <c r="H45" i="63"/>
  <c r="H69" i="63"/>
  <c r="H78" i="63"/>
  <c r="H61" i="28"/>
  <c r="H92" i="28"/>
  <c r="H75" i="28"/>
  <c r="H79" i="28"/>
  <c r="H70" i="28"/>
  <c r="BK134" i="26"/>
  <c r="BL134" i="26" s="1"/>
  <c r="BK52" i="26"/>
  <c r="AY24" i="26"/>
  <c r="AZ24" i="26" s="1"/>
  <c r="BK80" i="26"/>
  <c r="BL80" i="26" s="1"/>
  <c r="BN80" i="26" s="1"/>
  <c r="BP80" i="26" s="1"/>
  <c r="BQ80" i="26" s="1"/>
  <c r="AY79" i="26"/>
  <c r="AZ79" i="26" s="1"/>
  <c r="BJ77" i="26"/>
  <c r="BJ41" i="26"/>
  <c r="BJ69" i="26"/>
  <c r="BJ100" i="26"/>
  <c r="AY21" i="26"/>
  <c r="AZ21" i="26"/>
  <c r="BJ20" i="26"/>
  <c r="BJ17" i="26"/>
  <c r="BJ134" i="26"/>
  <c r="AY50" i="26"/>
  <c r="AZ50" i="26" s="1"/>
  <c r="AY51" i="26"/>
  <c r="AZ51" i="26" s="1"/>
  <c r="AY26" i="26"/>
  <c r="AZ26" i="26" s="1"/>
  <c r="AZ127" i="26"/>
  <c r="BM141" i="26"/>
  <c r="BM102" i="26"/>
  <c r="AY28" i="26"/>
  <c r="AZ28" i="26" s="1"/>
  <c r="BL56" i="26"/>
  <c r="BM30" i="26"/>
  <c r="AZ77" i="26"/>
  <c r="BM88" i="26"/>
  <c r="BN88" i="26" s="1"/>
  <c r="BM91" i="26"/>
  <c r="BM83" i="26"/>
  <c r="BL24" i="26"/>
  <c r="BM99" i="26"/>
  <c r="BN99" i="26" s="1"/>
  <c r="BP99" i="26" s="1"/>
  <c r="BQ99" i="26" s="1"/>
  <c r="BM75" i="26"/>
  <c r="BL78" i="26"/>
  <c r="BM45" i="26"/>
  <c r="BJ103" i="26"/>
  <c r="BM134" i="26"/>
  <c r="BJ40" i="26"/>
  <c r="BJ75" i="26"/>
  <c r="BJ110" i="26"/>
  <c r="BM119" i="26"/>
  <c r="AZ52" i="26"/>
  <c r="BM135" i="26"/>
  <c r="BM100" i="26"/>
  <c r="AZ43" i="26"/>
  <c r="BM129" i="26"/>
  <c r="BM73" i="26"/>
  <c r="BN73" i="26" s="1"/>
  <c r="BP73" i="26" s="1"/>
  <c r="BQ73" i="26" s="1"/>
  <c r="BJ132" i="26"/>
  <c r="BM23" i="26"/>
  <c r="BO88" i="26"/>
  <c r="AZ132" i="26"/>
  <c r="BM21" i="26"/>
  <c r="BN21" i="26" s="1"/>
  <c r="BM127" i="26"/>
  <c r="BM116" i="26"/>
  <c r="BM26" i="26"/>
  <c r="BM92" i="26"/>
  <c r="BN92" i="26" s="1"/>
  <c r="BM145" i="26"/>
  <c r="BM77" i="26"/>
  <c r="AZ134" i="26"/>
  <c r="BJ96" i="26"/>
  <c r="BJ48" i="26"/>
  <c r="AZ64" i="26"/>
  <c r="BJ123" i="26"/>
  <c r="AY66" i="26"/>
  <c r="BM81" i="26"/>
  <c r="BK34" i="26"/>
  <c r="BM123" i="26"/>
  <c r="BM51" i="26"/>
  <c r="BM53" i="26"/>
  <c r="BM113" i="26"/>
  <c r="AZ80" i="26"/>
  <c r="BM70" i="26"/>
  <c r="BJ68" i="26"/>
  <c r="BJ24" i="26"/>
  <c r="AZ112" i="26"/>
  <c r="BM104" i="26"/>
  <c r="BM69" i="26"/>
  <c r="BJ118" i="26"/>
  <c r="BM106" i="26"/>
  <c r="BK74" i="26"/>
  <c r="BL74" i="26" s="1"/>
  <c r="BM66" i="26"/>
  <c r="BN66" i="26" s="1"/>
  <c r="BP66" i="26" s="1"/>
  <c r="BQ66" i="26" s="1"/>
  <c r="BM34" i="26"/>
  <c r="BM142" i="26"/>
  <c r="BM27" i="26"/>
  <c r="BK28" i="26"/>
  <c r="BO29" i="26"/>
  <c r="BO109" i="26"/>
  <c r="BK121" i="26"/>
  <c r="AY91" i="26"/>
  <c r="AZ91" i="26" s="1"/>
  <c r="BO21" i="26"/>
  <c r="BM79" i="26"/>
  <c r="BK43" i="26"/>
  <c r="BM43" i="26"/>
  <c r="BN43" i="26" s="1"/>
  <c r="AZ46" i="26"/>
  <c r="BJ135" i="26"/>
  <c r="BJ109" i="26"/>
  <c r="BJ80" i="26"/>
  <c r="I27" i="5"/>
  <c r="I29" i="5"/>
  <c r="BO110" i="26"/>
  <c r="BO131" i="26"/>
  <c r="BK73" i="26"/>
  <c r="BL73" i="26" s="1"/>
  <c r="BO73" i="26"/>
  <c r="BK41" i="26"/>
  <c r="BK22" i="26"/>
  <c r="BL22" i="26" s="1"/>
  <c r="AY27" i="26"/>
  <c r="AY38" i="26"/>
  <c r="AZ38" i="26" s="1"/>
  <c r="AY70" i="26"/>
  <c r="AY129" i="26"/>
  <c r="AZ129" i="26" s="1"/>
  <c r="AY63" i="26"/>
  <c r="AY59" i="26"/>
  <c r="AZ59" i="26" s="1"/>
  <c r="BK66" i="26"/>
  <c r="BK127" i="26"/>
  <c r="BL127" i="26" s="1"/>
  <c r="BN127" i="26" s="1"/>
  <c r="BO116" i="26"/>
  <c r="BO77" i="26"/>
  <c r="AY20" i="26"/>
  <c r="AZ20" i="26" s="1"/>
  <c r="AY82" i="26"/>
  <c r="AY104" i="26"/>
  <c r="AZ104" i="26" s="1"/>
  <c r="BO135" i="26"/>
  <c r="BK135" i="26"/>
  <c r="BL135" i="26" s="1"/>
  <c r="BN135" i="26" s="1"/>
  <c r="AY135" i="26"/>
  <c r="AY69" i="26"/>
  <c r="AZ69" i="26" s="1"/>
  <c r="BK106" i="26"/>
  <c r="BL106" i="26" s="1"/>
  <c r="BN106" i="26" s="1"/>
  <c r="AY106" i="26"/>
  <c r="AZ106" i="26" s="1"/>
  <c r="AG18" i="26"/>
  <c r="BO28" i="26"/>
  <c r="BK88" i="26"/>
  <c r="BL88" i="26" s="1"/>
  <c r="BO142" i="26"/>
  <c r="AY83" i="26"/>
  <c r="AY116" i="26"/>
  <c r="BO82" i="26"/>
  <c r="BK99" i="26"/>
  <c r="AY41" i="26"/>
  <c r="AY34" i="26"/>
  <c r="AZ34" i="26" s="1"/>
  <c r="BO75" i="26"/>
  <c r="BK71" i="26"/>
  <c r="BO71" i="26"/>
  <c r="BO105" i="26"/>
  <c r="BK105" i="26"/>
  <c r="BL105" i="26" s="1"/>
  <c r="BN105" i="26" s="1"/>
  <c r="BP105" i="26" s="1"/>
  <c r="BQ105" i="26" s="1"/>
  <c r="BK131" i="26"/>
  <c r="BK141" i="26"/>
  <c r="AY141" i="26"/>
  <c r="AZ141" i="26" s="1"/>
  <c r="BO141" i="26"/>
  <c r="BO100" i="26"/>
  <c r="BO102" i="26"/>
  <c r="BK69" i="26"/>
  <c r="BL69" i="26" s="1"/>
  <c r="AY73" i="26"/>
  <c r="AY30" i="26"/>
  <c r="AY22" i="26"/>
  <c r="AZ22" i="26" s="1"/>
  <c r="BK137" i="26"/>
  <c r="BL137" i="26" s="1"/>
  <c r="AY137" i="26"/>
  <c r="BO127" i="26"/>
  <c r="BK79" i="26"/>
  <c r="BL79" i="26" s="1"/>
  <c r="BO99" i="26"/>
  <c r="BO89" i="26"/>
  <c r="AY110" i="26"/>
  <c r="AZ110" i="26" s="1"/>
  <c r="BK63" i="26"/>
  <c r="BO123" i="26"/>
  <c r="BK59" i="26"/>
  <c r="BL59" i="26" s="1"/>
  <c r="BK27" i="26"/>
  <c r="BL27" i="26" s="1"/>
  <c r="BN27" i="26" s="1"/>
  <c r="BO93" i="26"/>
  <c r="BK29" i="26"/>
  <c r="BK103" i="26"/>
  <c r="BK55" i="26"/>
  <c r="BL55" i="26" s="1"/>
  <c r="BN55" i="26" s="1"/>
  <c r="BK38" i="26"/>
  <c r="BO22" i="26"/>
  <c r="BO51" i="26"/>
  <c r="BK53" i="26"/>
  <c r="BL53" i="26" s="1"/>
  <c r="BK82" i="26"/>
  <c r="BO66" i="26"/>
  <c r="BK57" i="26"/>
  <c r="BO38" i="26"/>
  <c r="BO145" i="26"/>
  <c r="BK119" i="26"/>
  <c r="BL119" i="26" s="1"/>
  <c r="BO96" i="26"/>
  <c r="BO106" i="26"/>
  <c r="BP106" i="26" s="1"/>
  <c r="BQ106" i="26" s="1"/>
  <c r="BO34" i="26"/>
  <c r="BO59" i="26"/>
  <c r="BO70" i="26"/>
  <c r="BP70" i="26" s="1"/>
  <c r="BQ70" i="26" s="1"/>
  <c r="BO55" i="26"/>
  <c r="BO121" i="26"/>
  <c r="AY105" i="26"/>
  <c r="AZ105" i="26" s="1"/>
  <c r="BK97" i="26"/>
  <c r="BK91" i="26"/>
  <c r="BL91" i="26" s="1"/>
  <c r="BN91" i="26" s="1"/>
  <c r="BO53" i="26"/>
  <c r="BO79" i="26"/>
  <c r="AY113" i="26"/>
  <c r="AZ113" i="26" s="1"/>
  <c r="AY57" i="26"/>
  <c r="BK75" i="26"/>
  <c r="BK92" i="26"/>
  <c r="BL92" i="26" s="1"/>
  <c r="BO92" i="26"/>
  <c r="BK145" i="26"/>
  <c r="BL145" i="26" s="1"/>
  <c r="BN144" i="16"/>
  <c r="BO144" i="16"/>
  <c r="BN143" i="16"/>
  <c r="BO143" i="16"/>
  <c r="BN146" i="16"/>
  <c r="BO146" i="16"/>
  <c r="BN145" i="16"/>
  <c r="BO145" i="16"/>
  <c r="N4" i="5"/>
  <c r="L4" i="5"/>
  <c r="I10" i="5"/>
  <c r="J4" i="5"/>
  <c r="H64" i="28"/>
  <c r="C92" i="63"/>
  <c r="H98" i="28"/>
  <c r="H71" i="28"/>
  <c r="H100" i="28"/>
  <c r="H96" i="28"/>
  <c r="H58" i="28"/>
  <c r="H97" i="28"/>
  <c r="C73" i="63"/>
  <c r="C36" i="63"/>
  <c r="H72" i="28"/>
  <c r="C23" i="63"/>
  <c r="C25" i="63"/>
  <c r="C54" i="63"/>
  <c r="H90" i="28"/>
  <c r="H86" i="28"/>
  <c r="H94" i="28"/>
  <c r="C79" i="63"/>
  <c r="C21" i="63"/>
  <c r="C55" i="63"/>
  <c r="H95" i="28"/>
  <c r="C66" i="63"/>
  <c r="C56" i="63"/>
  <c r="C70" i="63"/>
  <c r="C65" i="63"/>
  <c r="C63" i="63"/>
  <c r="C8" i="63"/>
  <c r="C13" i="63"/>
  <c r="C39" i="63"/>
  <c r="C43" i="63"/>
  <c r="C42" i="63"/>
  <c r="C46" i="63"/>
  <c r="C50" i="63"/>
  <c r="H57" i="28"/>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H78" i="28"/>
  <c r="H33" i="28"/>
  <c r="H39" i="28"/>
  <c r="H68" i="28"/>
  <c r="H24" i="28"/>
  <c r="H36" i="28"/>
  <c r="H20" i="28"/>
  <c r="BL70" i="26"/>
  <c r="BN70" i="26" s="1"/>
  <c r="BL141" i="26"/>
  <c r="BL66" i="26"/>
  <c r="AZ29" i="26"/>
  <c r="BL41" i="26"/>
  <c r="BL121" i="26"/>
  <c r="BL75" i="26"/>
  <c r="BL23" i="26"/>
  <c r="BL51" i="26"/>
  <c r="BL129" i="26"/>
  <c r="BN129" i="26" s="1"/>
  <c r="BL82" i="26"/>
  <c r="BN82" i="26" s="1"/>
  <c r="BP82" i="26" s="1"/>
  <c r="BQ82" i="26" s="1"/>
  <c r="BL103" i="26"/>
  <c r="BN103" i="26" s="1"/>
  <c r="BL110" i="26"/>
  <c r="BL99" i="26"/>
  <c r="AZ116" i="26"/>
  <c r="AZ123" i="26"/>
  <c r="BN56" i="26"/>
  <c r="AZ57" i="26"/>
  <c r="AZ73" i="26"/>
  <c r="BL131" i="26"/>
  <c r="AZ41" i="26"/>
  <c r="BL116" i="26"/>
  <c r="BN116" i="26" s="1"/>
  <c r="AZ63" i="26"/>
  <c r="AZ70" i="26"/>
  <c r="AZ27" i="26"/>
  <c r="BL43" i="26"/>
  <c r="BL28" i="26"/>
  <c r="BN28" i="26" s="1"/>
  <c r="BP28" i="26" s="1"/>
  <c r="BQ28" i="26" s="1"/>
  <c r="AZ71" i="26"/>
  <c r="AZ137" i="26"/>
  <c r="AZ30" i="26"/>
  <c r="AZ83" i="26"/>
  <c r="AZ135" i="26"/>
  <c r="AZ82" i="26"/>
  <c r="BL34" i="26"/>
  <c r="BN34" i="26" s="1"/>
  <c r="AZ66" i="26"/>
  <c r="BN40" i="26"/>
  <c r="BP40" i="26" s="1"/>
  <c r="BQ40" i="26" s="1"/>
  <c r="AD107" i="21"/>
  <c r="BJ17" i="14"/>
  <c r="W16" i="18"/>
  <c r="C58" i="63"/>
  <c r="W15" i="18"/>
  <c r="C35" i="63"/>
  <c r="C7" i="63"/>
  <c r="C29" i="63"/>
  <c r="C27" i="63"/>
  <c r="C71" i="63"/>
  <c r="C12" i="63"/>
  <c r="C10" i="63"/>
  <c r="C45" i="63"/>
  <c r="P6" i="62"/>
  <c r="P4" i="62"/>
  <c r="H28" i="28"/>
  <c r="B8" i="28"/>
  <c r="B7" i="28"/>
  <c r="B10" i="28"/>
  <c r="AD66" i="21"/>
  <c r="AD95" i="21"/>
  <c r="B8" i="27"/>
  <c r="C7" i="27" s="1"/>
  <c r="G17" i="27"/>
  <c r="BN22" i="26"/>
  <c r="BP22" i="26" s="1"/>
  <c r="BN53" i="26"/>
  <c r="BN79" i="26"/>
  <c r="BN41" i="26"/>
  <c r="BP41" i="26" s="1"/>
  <c r="BQ41" i="26" s="1"/>
  <c r="BN30" i="26"/>
  <c r="BN145" i="26"/>
  <c r="BN104" i="26"/>
  <c r="BN119" i="26"/>
  <c r="BP119" i="26" s="1"/>
  <c r="BQ119" i="26" s="1"/>
  <c r="BN23" i="26"/>
  <c r="BN121" i="26"/>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H17" i="28"/>
  <c r="P2" i="62"/>
  <c r="C7" i="28"/>
  <c r="B11" i="28"/>
  <c r="C10" i="28"/>
  <c r="BP116" i="26"/>
  <c r="BQ116" i="26" s="1"/>
  <c r="BP43" i="26"/>
  <c r="BQ43" i="26" s="1"/>
  <c r="BP145" i="26"/>
  <c r="BQ145" i="26" s="1"/>
  <c r="BP34" i="26"/>
  <c r="BQ34" i="26" s="1"/>
  <c r="BP53" i="26"/>
  <c r="BQ53" i="26" s="1"/>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BQ22" i="26"/>
  <c r="AE18" i="24"/>
  <c r="AE15" i="24"/>
  <c r="AE16" i="24"/>
  <c r="AE15" i="5"/>
  <c r="AF16" i="5"/>
  <c r="AE16" i="5"/>
  <c r="AE18" i="21"/>
  <c r="AE16" i="21"/>
  <c r="AE15" i="21"/>
  <c r="AE14" i="24"/>
  <c r="AF15" i="5"/>
  <c r="AF14" i="5" s="1"/>
  <c r="BQ17" i="14"/>
  <c r="G17" i="22"/>
  <c r="B8" i="22"/>
  <c r="C7" i="22" s="1"/>
  <c r="B8" i="19"/>
  <c r="G17" i="19"/>
  <c r="G17" i="13"/>
  <c r="B8" i="11"/>
  <c r="H17" i="11"/>
  <c r="G17" i="10"/>
  <c r="B8" i="10"/>
  <c r="AC16" i="18"/>
  <c r="AC15" i="18"/>
  <c r="C20" i="10" l="1"/>
  <c r="F277" i="23"/>
  <c r="O277" i="23" s="1"/>
  <c r="F316" i="23"/>
  <c r="O316" i="23" s="1"/>
  <c r="F330" i="23"/>
  <c r="O330" i="23" s="1"/>
  <c r="F328" i="23"/>
  <c r="O328" i="23" s="1"/>
  <c r="F326" i="23"/>
  <c r="O326" i="23" s="1"/>
  <c r="F222" i="23"/>
  <c r="O222" i="23" s="1"/>
  <c r="F128" i="23"/>
  <c r="I42" i="40"/>
  <c r="R42" i="40" s="1"/>
  <c r="S42" i="40" s="1"/>
  <c r="T42" i="40" s="1"/>
  <c r="T14" i="18"/>
  <c r="R14" i="18"/>
  <c r="I14" i="40"/>
  <c r="H38" i="40"/>
  <c r="G38" i="40"/>
  <c r="F36" i="40"/>
  <c r="I36" i="40"/>
  <c r="F35" i="40"/>
  <c r="I38" i="40"/>
  <c r="H37" i="40"/>
  <c r="G37" i="40"/>
  <c r="F37" i="40"/>
  <c r="G35" i="40"/>
  <c r="I37" i="40"/>
  <c r="H36" i="40"/>
  <c r="G36" i="40"/>
  <c r="F38" i="40"/>
  <c r="H35" i="40"/>
  <c r="I35" i="40"/>
  <c r="I56" i="21"/>
  <c r="I159" i="21"/>
  <c r="D21" i="23"/>
  <c r="I109" i="21"/>
  <c r="I39" i="21"/>
  <c r="D60" i="23"/>
  <c r="I140" i="21"/>
  <c r="I57" i="21"/>
  <c r="I32" i="21"/>
  <c r="D25" i="23"/>
  <c r="I84" i="21"/>
  <c r="I76" i="21"/>
  <c r="D50" i="23"/>
  <c r="I141" i="21"/>
  <c r="I78" i="21"/>
  <c r="D40" i="23"/>
  <c r="D43" i="23"/>
  <c r="I143" i="21"/>
  <c r="I108" i="21"/>
  <c r="I119" i="21"/>
  <c r="I52" i="21"/>
  <c r="AF14" i="21"/>
  <c r="D95" i="23"/>
  <c r="D33" i="23"/>
  <c r="I160" i="21"/>
  <c r="D154" i="23"/>
  <c r="I58" i="21"/>
  <c r="D126" i="23"/>
  <c r="I26" i="21"/>
  <c r="I71" i="21"/>
  <c r="W14" i="21"/>
  <c r="D77" i="23"/>
  <c r="D137" i="23"/>
  <c r="D65" i="23"/>
  <c r="I90" i="21"/>
  <c r="I80" i="21"/>
  <c r="I75" i="21"/>
  <c r="I62" i="21"/>
  <c r="I79" i="21"/>
  <c r="I59" i="21"/>
  <c r="I145" i="21"/>
  <c r="D28" i="23"/>
  <c r="D87" i="23"/>
  <c r="D155" i="23"/>
  <c r="D78" i="23"/>
  <c r="I115" i="21"/>
  <c r="I28" i="21"/>
  <c r="R14" i="2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197" i="10"/>
  <c r="J197" i="10" s="1"/>
  <c r="E22" i="10"/>
  <c r="J22" i="10" s="1"/>
  <c r="E23" i="10"/>
  <c r="J23" i="10" s="1"/>
  <c r="O26" i="10"/>
  <c r="P26" i="11"/>
  <c r="O30" i="10"/>
  <c r="P30" i="11"/>
  <c r="O22" i="10"/>
  <c r="P22" i="11"/>
  <c r="E21" i="10"/>
  <c r="J21" i="10" s="1"/>
  <c r="D1250" i="65"/>
  <c r="O27" i="10"/>
  <c r="P27" i="11"/>
  <c r="O24" i="10"/>
  <c r="P24" i="11"/>
  <c r="P21" i="11"/>
  <c r="O21" i="10"/>
  <c r="P25" i="11"/>
  <c r="O25" i="10"/>
  <c r="O23" i="10"/>
  <c r="P23" i="11"/>
  <c r="E20" i="10"/>
  <c r="J20" i="10" s="1"/>
  <c r="D1249" i="65"/>
  <c r="H50" i="40"/>
  <c r="I70" i="40"/>
  <c r="I66" i="40"/>
  <c r="I62" i="40"/>
  <c r="I58" i="40"/>
  <c r="I54" i="40"/>
  <c r="I48" i="40"/>
  <c r="I44" i="40"/>
  <c r="H33" i="40"/>
  <c r="I31" i="40"/>
  <c r="H30" i="40"/>
  <c r="I24" i="40"/>
  <c r="I59" i="40"/>
  <c r="I45" i="40"/>
  <c r="G29" i="40"/>
  <c r="I21" i="40"/>
  <c r="I69" i="40"/>
  <c r="I65" i="40"/>
  <c r="I61" i="40"/>
  <c r="I57" i="40"/>
  <c r="I53" i="40"/>
  <c r="I47" i="40"/>
  <c r="I41" i="40"/>
  <c r="I29" i="40"/>
  <c r="H31" i="40"/>
  <c r="I27" i="40"/>
  <c r="I23" i="40"/>
  <c r="I63" i="40"/>
  <c r="I50" i="40"/>
  <c r="I33" i="40"/>
  <c r="I25" i="40"/>
  <c r="I68" i="40"/>
  <c r="I64" i="40"/>
  <c r="I60" i="40"/>
  <c r="I56" i="40"/>
  <c r="I52" i="40"/>
  <c r="I46" i="40"/>
  <c r="I40" i="40"/>
  <c r="H29" i="40"/>
  <c r="G31" i="40"/>
  <c r="I26" i="40"/>
  <c r="I22" i="40"/>
  <c r="I67" i="40"/>
  <c r="I55" i="40"/>
  <c r="I30" i="40"/>
  <c r="H14" i="40"/>
  <c r="E23" i="27"/>
  <c r="J23" i="27" s="1"/>
  <c r="E27" i="27"/>
  <c r="J27" i="27" s="1"/>
  <c r="E31" i="27"/>
  <c r="J31" i="27" s="1"/>
  <c r="E35" i="27"/>
  <c r="J35" i="27" s="1"/>
  <c r="E39" i="27"/>
  <c r="J39" i="27" s="1"/>
  <c r="E43" i="27"/>
  <c r="J43" i="27" s="1"/>
  <c r="E47" i="27"/>
  <c r="J47" i="27" s="1"/>
  <c r="E51" i="27"/>
  <c r="J51" i="27" s="1"/>
  <c r="E55" i="27"/>
  <c r="J55" i="27" s="1"/>
  <c r="E59" i="27"/>
  <c r="J59" i="27" s="1"/>
  <c r="E63" i="27"/>
  <c r="J63" i="27" s="1"/>
  <c r="E67" i="27"/>
  <c r="J67" i="27" s="1"/>
  <c r="E71" i="27"/>
  <c r="J71" i="27" s="1"/>
  <c r="E75" i="27"/>
  <c r="J75" i="27" s="1"/>
  <c r="E79" i="27"/>
  <c r="J79" i="27" s="1"/>
  <c r="E83" i="27"/>
  <c r="J83" i="27" s="1"/>
  <c r="E87" i="27"/>
  <c r="J87" i="27" s="1"/>
  <c r="E91" i="27"/>
  <c r="J91" i="27" s="1"/>
  <c r="E95" i="27"/>
  <c r="J95" i="27" s="1"/>
  <c r="E99" i="27"/>
  <c r="J99" i="27" s="1"/>
  <c r="E103" i="27"/>
  <c r="J103" i="27" s="1"/>
  <c r="E107" i="27"/>
  <c r="J107" i="27" s="1"/>
  <c r="E111" i="27"/>
  <c r="J111" i="27" s="1"/>
  <c r="E115" i="27"/>
  <c r="J115" i="27" s="1"/>
  <c r="E119" i="27"/>
  <c r="J119" i="27" s="1"/>
  <c r="E123" i="27"/>
  <c r="J123" i="27" s="1"/>
  <c r="E127" i="27"/>
  <c r="J127" i="27" s="1"/>
  <c r="E131" i="27"/>
  <c r="J131" i="27" s="1"/>
  <c r="E135" i="27"/>
  <c r="J135" i="27" s="1"/>
  <c r="E139" i="27"/>
  <c r="J139" i="27" s="1"/>
  <c r="E143" i="27"/>
  <c r="J143" i="27" s="1"/>
  <c r="E147" i="27"/>
  <c r="J147" i="27" s="1"/>
  <c r="E151" i="27"/>
  <c r="J151" i="27" s="1"/>
  <c r="E155" i="27"/>
  <c r="J155" i="27" s="1"/>
  <c r="E159" i="27"/>
  <c r="J159" i="27" s="1"/>
  <c r="E163" i="27"/>
  <c r="J163" i="27" s="1"/>
  <c r="E167" i="27"/>
  <c r="J167" i="27" s="1"/>
  <c r="E171" i="27"/>
  <c r="J171" i="27" s="1"/>
  <c r="E175" i="27"/>
  <c r="J175" i="27" s="1"/>
  <c r="E179" i="27"/>
  <c r="J179" i="27" s="1"/>
  <c r="E22" i="27"/>
  <c r="J22" i="27" s="1"/>
  <c r="E26" i="27"/>
  <c r="J26" i="27" s="1"/>
  <c r="E30" i="27"/>
  <c r="J30" i="27" s="1"/>
  <c r="E34" i="27"/>
  <c r="J34" i="27" s="1"/>
  <c r="E38" i="27"/>
  <c r="J38" i="27" s="1"/>
  <c r="E42" i="27"/>
  <c r="J42" i="27" s="1"/>
  <c r="E46" i="27"/>
  <c r="J46" i="27" s="1"/>
  <c r="E50" i="27"/>
  <c r="J50" i="27" s="1"/>
  <c r="E54" i="27"/>
  <c r="J54" i="27" s="1"/>
  <c r="E58" i="27"/>
  <c r="J58" i="27" s="1"/>
  <c r="E62" i="27"/>
  <c r="J62" i="27" s="1"/>
  <c r="E66" i="27"/>
  <c r="J66" i="27" s="1"/>
  <c r="E70" i="27"/>
  <c r="J70" i="27" s="1"/>
  <c r="E74" i="27"/>
  <c r="J74" i="27" s="1"/>
  <c r="E78" i="27"/>
  <c r="J78" i="27" s="1"/>
  <c r="E82" i="27"/>
  <c r="J82" i="27" s="1"/>
  <c r="E86" i="27"/>
  <c r="J86" i="27" s="1"/>
  <c r="E90" i="27"/>
  <c r="J90" i="27" s="1"/>
  <c r="E94" i="27"/>
  <c r="J94" i="27" s="1"/>
  <c r="E98" i="27"/>
  <c r="J98" i="27" s="1"/>
  <c r="E102" i="27"/>
  <c r="J102" i="27" s="1"/>
  <c r="E106" i="27"/>
  <c r="J106" i="27" s="1"/>
  <c r="E110" i="27"/>
  <c r="J110" i="27" s="1"/>
  <c r="E114" i="27"/>
  <c r="J114" i="27" s="1"/>
  <c r="E118" i="27"/>
  <c r="J118" i="27" s="1"/>
  <c r="E122" i="27"/>
  <c r="J122" i="27" s="1"/>
  <c r="E126" i="27"/>
  <c r="J126" i="27" s="1"/>
  <c r="E130" i="27"/>
  <c r="J130" i="27" s="1"/>
  <c r="E134" i="27"/>
  <c r="J134" i="27" s="1"/>
  <c r="E138" i="27"/>
  <c r="J138" i="27" s="1"/>
  <c r="E142" i="27"/>
  <c r="J142" i="27" s="1"/>
  <c r="E146" i="27"/>
  <c r="J146" i="27" s="1"/>
  <c r="E150" i="27"/>
  <c r="J150" i="27" s="1"/>
  <c r="E154" i="27"/>
  <c r="J154" i="27" s="1"/>
  <c r="E158" i="27"/>
  <c r="J158" i="27" s="1"/>
  <c r="E21" i="27"/>
  <c r="J21" i="27" s="1"/>
  <c r="E25" i="27"/>
  <c r="J25" i="27" s="1"/>
  <c r="E29" i="27"/>
  <c r="J29" i="27" s="1"/>
  <c r="E33" i="27"/>
  <c r="J33" i="27" s="1"/>
  <c r="E37" i="27"/>
  <c r="J37" i="27" s="1"/>
  <c r="E24" i="27"/>
  <c r="J24" i="27" s="1"/>
  <c r="E40" i="27"/>
  <c r="J40" i="27" s="1"/>
  <c r="E48" i="27"/>
  <c r="J48" i="27" s="1"/>
  <c r="E56" i="27"/>
  <c r="J56" i="27" s="1"/>
  <c r="E64" i="27"/>
  <c r="J64" i="27" s="1"/>
  <c r="E72" i="27"/>
  <c r="J72" i="27" s="1"/>
  <c r="E80" i="27"/>
  <c r="J80" i="27" s="1"/>
  <c r="E88" i="27"/>
  <c r="J88" i="27" s="1"/>
  <c r="E96" i="27"/>
  <c r="J96" i="27" s="1"/>
  <c r="E104" i="27"/>
  <c r="J104" i="27" s="1"/>
  <c r="E112" i="27"/>
  <c r="J112" i="27" s="1"/>
  <c r="E120" i="27"/>
  <c r="J120" i="27" s="1"/>
  <c r="E128" i="27"/>
  <c r="J128" i="27" s="1"/>
  <c r="E136" i="27"/>
  <c r="J136" i="27" s="1"/>
  <c r="E144" i="27"/>
  <c r="J144" i="27" s="1"/>
  <c r="E152" i="27"/>
  <c r="J152" i="27" s="1"/>
  <c r="E160" i="27"/>
  <c r="J160" i="27" s="1"/>
  <c r="E170" i="27"/>
  <c r="J170" i="27" s="1"/>
  <c r="E173" i="27"/>
  <c r="J173" i="27" s="1"/>
  <c r="E176" i="27"/>
  <c r="J176" i="27" s="1"/>
  <c r="E183" i="27"/>
  <c r="J183" i="27" s="1"/>
  <c r="E187" i="27"/>
  <c r="J187" i="27" s="1"/>
  <c r="E191" i="27"/>
  <c r="J191" i="27" s="1"/>
  <c r="E195" i="27"/>
  <c r="J195" i="27" s="1"/>
  <c r="E199" i="27"/>
  <c r="J199" i="27" s="1"/>
  <c r="E57" i="27"/>
  <c r="J57" i="27" s="1"/>
  <c r="E65" i="27"/>
  <c r="J65" i="27" s="1"/>
  <c r="E97" i="27"/>
  <c r="J97" i="27" s="1"/>
  <c r="E113" i="27"/>
  <c r="J113" i="27" s="1"/>
  <c r="E145" i="27"/>
  <c r="J145" i="27" s="1"/>
  <c r="E161" i="27"/>
  <c r="J161" i="27" s="1"/>
  <c r="E174" i="27"/>
  <c r="J174" i="27" s="1"/>
  <c r="E180" i="27"/>
  <c r="J180" i="27" s="1"/>
  <c r="E184" i="27"/>
  <c r="J184" i="27" s="1"/>
  <c r="E188" i="27"/>
  <c r="J188" i="27" s="1"/>
  <c r="E192" i="27"/>
  <c r="J192" i="27" s="1"/>
  <c r="E28" i="27"/>
  <c r="J28" i="27" s="1"/>
  <c r="E45" i="27"/>
  <c r="J45" i="27" s="1"/>
  <c r="E53" i="27"/>
  <c r="J53" i="27" s="1"/>
  <c r="E61" i="27"/>
  <c r="J61" i="27" s="1"/>
  <c r="E69" i="27"/>
  <c r="J69" i="27" s="1"/>
  <c r="E77" i="27"/>
  <c r="J77" i="27" s="1"/>
  <c r="E85" i="27"/>
  <c r="J85" i="27" s="1"/>
  <c r="E93" i="27"/>
  <c r="J93" i="27" s="1"/>
  <c r="E101" i="27"/>
  <c r="J101" i="27" s="1"/>
  <c r="E109" i="27"/>
  <c r="J109" i="27" s="1"/>
  <c r="E117" i="27"/>
  <c r="J117" i="27" s="1"/>
  <c r="E125" i="27"/>
  <c r="J125" i="27" s="1"/>
  <c r="E133" i="27"/>
  <c r="J133" i="27" s="1"/>
  <c r="E141" i="27"/>
  <c r="J141" i="27" s="1"/>
  <c r="E149" i="27"/>
  <c r="J149" i="27" s="1"/>
  <c r="E157" i="27"/>
  <c r="J157" i="27" s="1"/>
  <c r="E166" i="27"/>
  <c r="J166" i="27" s="1"/>
  <c r="E169" i="27"/>
  <c r="J169" i="27" s="1"/>
  <c r="E172" i="27"/>
  <c r="J172" i="27" s="1"/>
  <c r="E182" i="27"/>
  <c r="J182" i="27" s="1"/>
  <c r="E186" i="27"/>
  <c r="J186" i="27" s="1"/>
  <c r="E190" i="27"/>
  <c r="J190" i="27" s="1"/>
  <c r="E194" i="27"/>
  <c r="J194" i="27" s="1"/>
  <c r="E198" i="27"/>
  <c r="J198" i="27" s="1"/>
  <c r="E36" i="27"/>
  <c r="J36" i="27" s="1"/>
  <c r="E49" i="27"/>
  <c r="J49" i="27" s="1"/>
  <c r="E81" i="27"/>
  <c r="J81" i="27" s="1"/>
  <c r="E105" i="27"/>
  <c r="J105" i="27" s="1"/>
  <c r="E121" i="27"/>
  <c r="J121" i="27" s="1"/>
  <c r="E137" i="27"/>
  <c r="J137" i="27" s="1"/>
  <c r="E196" i="27"/>
  <c r="J196" i="27" s="1"/>
  <c r="E32" i="27"/>
  <c r="J32" i="27" s="1"/>
  <c r="E44" i="27"/>
  <c r="J44" i="27" s="1"/>
  <c r="E52" i="27"/>
  <c r="J52" i="27" s="1"/>
  <c r="E60" i="27"/>
  <c r="J60" i="27" s="1"/>
  <c r="E68" i="27"/>
  <c r="J68" i="27" s="1"/>
  <c r="E76" i="27"/>
  <c r="J76" i="27" s="1"/>
  <c r="E84" i="27"/>
  <c r="J84" i="27" s="1"/>
  <c r="E92" i="27"/>
  <c r="J92" i="27" s="1"/>
  <c r="E100" i="27"/>
  <c r="J100" i="27" s="1"/>
  <c r="E108" i="27"/>
  <c r="J108" i="27" s="1"/>
  <c r="E116" i="27"/>
  <c r="J116" i="27" s="1"/>
  <c r="E124" i="27"/>
  <c r="J124" i="27" s="1"/>
  <c r="E132" i="27"/>
  <c r="J132" i="27" s="1"/>
  <c r="E140" i="27"/>
  <c r="J140" i="27" s="1"/>
  <c r="E148" i="27"/>
  <c r="J148" i="27" s="1"/>
  <c r="E156" i="27"/>
  <c r="J156" i="27" s="1"/>
  <c r="E162" i="27"/>
  <c r="J162" i="27" s="1"/>
  <c r="E165" i="27"/>
  <c r="J165" i="27" s="1"/>
  <c r="E168" i="27"/>
  <c r="J168" i="27" s="1"/>
  <c r="E178" i="27"/>
  <c r="J178" i="27" s="1"/>
  <c r="E181" i="27"/>
  <c r="J181" i="27" s="1"/>
  <c r="E185" i="27"/>
  <c r="J185" i="27" s="1"/>
  <c r="E189" i="27"/>
  <c r="J189" i="27" s="1"/>
  <c r="E193" i="27"/>
  <c r="J193" i="27" s="1"/>
  <c r="E197" i="27"/>
  <c r="J197" i="27" s="1"/>
  <c r="E201" i="27"/>
  <c r="J201" i="27" s="1"/>
  <c r="E41" i="27"/>
  <c r="J41" i="27" s="1"/>
  <c r="E73" i="27"/>
  <c r="J73" i="27" s="1"/>
  <c r="E89" i="27"/>
  <c r="J89" i="27" s="1"/>
  <c r="E129" i="27"/>
  <c r="J129" i="27" s="1"/>
  <c r="E153" i="27"/>
  <c r="J153" i="27" s="1"/>
  <c r="E164" i="27"/>
  <c r="J164" i="27" s="1"/>
  <c r="E177" i="27"/>
  <c r="J177" i="27" s="1"/>
  <c r="E200" i="27"/>
  <c r="J200" i="27" s="1"/>
  <c r="E24" i="25"/>
  <c r="J24" i="25" s="1"/>
  <c r="E28" i="25"/>
  <c r="J28" i="25" s="1"/>
  <c r="E32" i="25"/>
  <c r="J32" i="25" s="1"/>
  <c r="E36" i="25"/>
  <c r="J36" i="25" s="1"/>
  <c r="U36" i="25" s="1"/>
  <c r="E40" i="25"/>
  <c r="J40" i="25" s="1"/>
  <c r="E44" i="25"/>
  <c r="J44" i="25" s="1"/>
  <c r="E48" i="25"/>
  <c r="J48" i="25" s="1"/>
  <c r="E52" i="25"/>
  <c r="J52" i="25" s="1"/>
  <c r="U52" i="25" s="1"/>
  <c r="E56" i="25"/>
  <c r="J56" i="25" s="1"/>
  <c r="E60" i="25"/>
  <c r="J60" i="25" s="1"/>
  <c r="E64" i="25"/>
  <c r="J64" i="25" s="1"/>
  <c r="E68" i="25"/>
  <c r="J68" i="25" s="1"/>
  <c r="E72" i="25"/>
  <c r="J72" i="25" s="1"/>
  <c r="E76" i="25"/>
  <c r="J76" i="25" s="1"/>
  <c r="E80" i="25"/>
  <c r="J80" i="25" s="1"/>
  <c r="E84" i="25"/>
  <c r="J84" i="25" s="1"/>
  <c r="E88" i="25"/>
  <c r="J88" i="25" s="1"/>
  <c r="E92" i="25"/>
  <c r="J92" i="25" s="1"/>
  <c r="E96" i="25"/>
  <c r="J96" i="25" s="1"/>
  <c r="E21" i="25"/>
  <c r="J21" i="25" s="1"/>
  <c r="E25" i="25"/>
  <c r="J25" i="25" s="1"/>
  <c r="E29" i="25"/>
  <c r="J29" i="25" s="1"/>
  <c r="E33" i="25"/>
  <c r="J33" i="25" s="1"/>
  <c r="E37" i="25"/>
  <c r="J37" i="25" s="1"/>
  <c r="E41" i="25"/>
  <c r="J41" i="25" s="1"/>
  <c r="U41" i="25" s="1"/>
  <c r="E45" i="25"/>
  <c r="J45" i="25" s="1"/>
  <c r="E49" i="25"/>
  <c r="J49" i="25" s="1"/>
  <c r="E53" i="25"/>
  <c r="J53" i="25" s="1"/>
  <c r="E57" i="25"/>
  <c r="J57" i="25" s="1"/>
  <c r="E61" i="25"/>
  <c r="J61" i="25" s="1"/>
  <c r="E65" i="25"/>
  <c r="J65" i="25" s="1"/>
  <c r="E69" i="25"/>
  <c r="J69" i="25" s="1"/>
  <c r="E73" i="25"/>
  <c r="J73" i="25" s="1"/>
  <c r="E77" i="25"/>
  <c r="J77" i="25" s="1"/>
  <c r="E81" i="25"/>
  <c r="J81" i="25" s="1"/>
  <c r="E85" i="25"/>
  <c r="J85" i="25" s="1"/>
  <c r="U85" i="25" s="1"/>
  <c r="E89" i="25"/>
  <c r="J89" i="25" s="1"/>
  <c r="E93" i="25"/>
  <c r="J93" i="25" s="1"/>
  <c r="E97" i="25"/>
  <c r="J97" i="25" s="1"/>
  <c r="E101" i="25"/>
  <c r="J101" i="25" s="1"/>
  <c r="U101" i="25" s="1"/>
  <c r="E105" i="25"/>
  <c r="J105" i="25" s="1"/>
  <c r="E109" i="25"/>
  <c r="J109" i="25" s="1"/>
  <c r="E113" i="25"/>
  <c r="J113" i="25" s="1"/>
  <c r="E117" i="25"/>
  <c r="J117" i="25" s="1"/>
  <c r="E121" i="25"/>
  <c r="J121" i="25" s="1"/>
  <c r="E125" i="25"/>
  <c r="J125" i="25" s="1"/>
  <c r="E129" i="25"/>
  <c r="J129" i="25" s="1"/>
  <c r="E133" i="25"/>
  <c r="J133" i="25" s="1"/>
  <c r="U133" i="25" s="1"/>
  <c r="E137" i="25"/>
  <c r="J137" i="25" s="1"/>
  <c r="E22" i="25"/>
  <c r="J22" i="25" s="1"/>
  <c r="E26" i="25"/>
  <c r="J26" i="25" s="1"/>
  <c r="E30" i="25"/>
  <c r="J30" i="25" s="1"/>
  <c r="E34" i="25"/>
  <c r="J34" i="25" s="1"/>
  <c r="E38" i="25"/>
  <c r="J38" i="25" s="1"/>
  <c r="E42" i="25"/>
  <c r="J42" i="25" s="1"/>
  <c r="E46" i="25"/>
  <c r="J46" i="25" s="1"/>
  <c r="E50" i="25"/>
  <c r="J50" i="25" s="1"/>
  <c r="E54" i="25"/>
  <c r="J54" i="25" s="1"/>
  <c r="U54" i="25" s="1"/>
  <c r="E58" i="25"/>
  <c r="J58" i="25" s="1"/>
  <c r="E62" i="25"/>
  <c r="J62" i="25" s="1"/>
  <c r="U62" i="25" s="1"/>
  <c r="E66" i="25"/>
  <c r="J66" i="25" s="1"/>
  <c r="E70" i="25"/>
  <c r="J70" i="25" s="1"/>
  <c r="E74" i="25"/>
  <c r="J74" i="25" s="1"/>
  <c r="E78" i="25"/>
  <c r="J78" i="25" s="1"/>
  <c r="E82" i="25"/>
  <c r="J82" i="25" s="1"/>
  <c r="E86" i="25"/>
  <c r="J86" i="25" s="1"/>
  <c r="E90" i="25"/>
  <c r="J90" i="25" s="1"/>
  <c r="E94" i="25"/>
  <c r="J94" i="25" s="1"/>
  <c r="E98" i="25"/>
  <c r="J98" i="25" s="1"/>
  <c r="E102" i="25"/>
  <c r="J102" i="25" s="1"/>
  <c r="U102" i="25" s="1"/>
  <c r="E106" i="25"/>
  <c r="J106" i="25" s="1"/>
  <c r="E110" i="25"/>
  <c r="J110" i="25" s="1"/>
  <c r="E114" i="25"/>
  <c r="J114" i="25" s="1"/>
  <c r="E118" i="25"/>
  <c r="J118" i="25" s="1"/>
  <c r="E122" i="25"/>
  <c r="J122" i="25" s="1"/>
  <c r="E126" i="25"/>
  <c r="J126" i="25" s="1"/>
  <c r="E130" i="25"/>
  <c r="J130" i="25" s="1"/>
  <c r="E134" i="25"/>
  <c r="J134" i="25" s="1"/>
  <c r="E138" i="25"/>
  <c r="J138" i="25" s="1"/>
  <c r="E23" i="25"/>
  <c r="J23" i="25" s="1"/>
  <c r="E39" i="25"/>
  <c r="J39" i="25" s="1"/>
  <c r="E55" i="25"/>
  <c r="J55" i="25" s="1"/>
  <c r="E71" i="25"/>
  <c r="J71" i="25" s="1"/>
  <c r="E87" i="25"/>
  <c r="J87" i="25" s="1"/>
  <c r="E100" i="25"/>
  <c r="J100" i="25" s="1"/>
  <c r="E108" i="25"/>
  <c r="J108" i="25" s="1"/>
  <c r="E116" i="25"/>
  <c r="J116" i="25" s="1"/>
  <c r="E124" i="25"/>
  <c r="J124" i="25" s="1"/>
  <c r="E132" i="25"/>
  <c r="J132" i="25" s="1"/>
  <c r="E140" i="25"/>
  <c r="J140" i="25" s="1"/>
  <c r="E144" i="25"/>
  <c r="J144" i="25" s="1"/>
  <c r="E148" i="25"/>
  <c r="J148" i="25" s="1"/>
  <c r="U148" i="25" s="1"/>
  <c r="E152" i="25"/>
  <c r="J152" i="25" s="1"/>
  <c r="E156" i="25"/>
  <c r="J156" i="25" s="1"/>
  <c r="E160" i="25"/>
  <c r="J160" i="25" s="1"/>
  <c r="E164" i="25"/>
  <c r="J164" i="25" s="1"/>
  <c r="E168" i="25"/>
  <c r="J168" i="25" s="1"/>
  <c r="E172" i="25"/>
  <c r="J172" i="25" s="1"/>
  <c r="E176" i="25"/>
  <c r="J176" i="25" s="1"/>
  <c r="E180" i="25"/>
  <c r="J180" i="25" s="1"/>
  <c r="E184" i="25"/>
  <c r="J184" i="25" s="1"/>
  <c r="E188" i="25"/>
  <c r="J188" i="25" s="1"/>
  <c r="E192" i="25"/>
  <c r="J192" i="25" s="1"/>
  <c r="E196" i="25"/>
  <c r="J196" i="25" s="1"/>
  <c r="E200" i="25"/>
  <c r="J200" i="25" s="1"/>
  <c r="U200" i="25" s="1"/>
  <c r="E204" i="25"/>
  <c r="J204" i="25" s="1"/>
  <c r="E208" i="25"/>
  <c r="J208" i="25" s="1"/>
  <c r="E212" i="25"/>
  <c r="J212" i="25" s="1"/>
  <c r="E216" i="25"/>
  <c r="J216" i="25" s="1"/>
  <c r="E220" i="25"/>
  <c r="J220" i="25" s="1"/>
  <c r="E224" i="25"/>
  <c r="J224" i="25" s="1"/>
  <c r="E228" i="25"/>
  <c r="J228" i="25" s="1"/>
  <c r="E232" i="25"/>
  <c r="J232" i="25" s="1"/>
  <c r="E236" i="25"/>
  <c r="J236" i="25" s="1"/>
  <c r="E240" i="25"/>
  <c r="J240" i="25" s="1"/>
  <c r="E35" i="25"/>
  <c r="J35" i="25" s="1"/>
  <c r="E107" i="25"/>
  <c r="J107" i="25" s="1"/>
  <c r="E131" i="25"/>
  <c r="J131" i="25" s="1"/>
  <c r="E155" i="25"/>
  <c r="J155" i="25" s="1"/>
  <c r="E171" i="25"/>
  <c r="J171" i="25" s="1"/>
  <c r="E187" i="25"/>
  <c r="J187" i="25" s="1"/>
  <c r="E203" i="25"/>
  <c r="J203" i="25" s="1"/>
  <c r="E219" i="25"/>
  <c r="J219" i="25" s="1"/>
  <c r="E231" i="25"/>
  <c r="J231" i="25" s="1"/>
  <c r="U231" i="25" s="1"/>
  <c r="E27" i="25"/>
  <c r="J27" i="25" s="1"/>
  <c r="E43" i="25"/>
  <c r="J43" i="25" s="1"/>
  <c r="E59" i="25"/>
  <c r="J59" i="25" s="1"/>
  <c r="E75" i="25"/>
  <c r="J75" i="25" s="1"/>
  <c r="E91" i="25"/>
  <c r="J91" i="25" s="1"/>
  <c r="E103" i="25"/>
  <c r="J103" i="25" s="1"/>
  <c r="E111" i="25"/>
  <c r="J111" i="25" s="1"/>
  <c r="E119" i="25"/>
  <c r="J119" i="25" s="1"/>
  <c r="E127" i="25"/>
  <c r="J127" i="25" s="1"/>
  <c r="E135" i="25"/>
  <c r="J135" i="25" s="1"/>
  <c r="E141" i="25"/>
  <c r="J141" i="25" s="1"/>
  <c r="E145" i="25"/>
  <c r="J145" i="25" s="1"/>
  <c r="E149" i="25"/>
  <c r="J149" i="25" s="1"/>
  <c r="E153" i="25"/>
  <c r="J153" i="25" s="1"/>
  <c r="U153" i="25" s="1"/>
  <c r="E157" i="25"/>
  <c r="J157" i="25" s="1"/>
  <c r="E161" i="25"/>
  <c r="J161" i="25" s="1"/>
  <c r="E165" i="25"/>
  <c r="J165" i="25" s="1"/>
  <c r="E169" i="25"/>
  <c r="J169" i="25" s="1"/>
  <c r="E173" i="25"/>
  <c r="J173" i="25" s="1"/>
  <c r="E177" i="25"/>
  <c r="J177" i="25" s="1"/>
  <c r="E181" i="25"/>
  <c r="J181" i="25" s="1"/>
  <c r="E185" i="25"/>
  <c r="J185" i="25" s="1"/>
  <c r="E189" i="25"/>
  <c r="J189" i="25" s="1"/>
  <c r="E193" i="25"/>
  <c r="J193" i="25" s="1"/>
  <c r="E197" i="25"/>
  <c r="J197" i="25" s="1"/>
  <c r="E201" i="25"/>
  <c r="J201" i="25" s="1"/>
  <c r="U201" i="25" s="1"/>
  <c r="E205" i="25"/>
  <c r="J205" i="25" s="1"/>
  <c r="E209" i="25"/>
  <c r="J209" i="25" s="1"/>
  <c r="U209" i="25" s="1"/>
  <c r="E213" i="25"/>
  <c r="J213" i="25" s="1"/>
  <c r="E217" i="25"/>
  <c r="J217" i="25" s="1"/>
  <c r="E221" i="25"/>
  <c r="J221" i="25" s="1"/>
  <c r="E225" i="25"/>
  <c r="J225" i="25" s="1"/>
  <c r="E229" i="25"/>
  <c r="J229" i="25" s="1"/>
  <c r="U229" i="25" s="1"/>
  <c r="E233" i="25"/>
  <c r="J233" i="25" s="1"/>
  <c r="E237" i="25"/>
  <c r="J237" i="25" s="1"/>
  <c r="E241" i="25"/>
  <c r="E67" i="25"/>
  <c r="J67" i="25" s="1"/>
  <c r="E99" i="25"/>
  <c r="J99" i="25" s="1"/>
  <c r="U99" i="25" s="1"/>
  <c r="E123" i="25"/>
  <c r="J123" i="25" s="1"/>
  <c r="E139" i="25"/>
  <c r="J139" i="25" s="1"/>
  <c r="E147" i="25"/>
  <c r="J147" i="25" s="1"/>
  <c r="U147" i="25" s="1"/>
  <c r="E159" i="25"/>
  <c r="J159" i="25" s="1"/>
  <c r="E167" i="25"/>
  <c r="J167" i="25" s="1"/>
  <c r="E179" i="25"/>
  <c r="J179" i="25" s="1"/>
  <c r="E191" i="25"/>
  <c r="J191" i="25" s="1"/>
  <c r="E199" i="25"/>
  <c r="J199" i="25" s="1"/>
  <c r="E211" i="25"/>
  <c r="J211" i="25" s="1"/>
  <c r="E223" i="25"/>
  <c r="J223" i="25" s="1"/>
  <c r="U223" i="25" s="1"/>
  <c r="E235" i="25"/>
  <c r="J235" i="25" s="1"/>
  <c r="E243" i="25"/>
  <c r="E31" i="25"/>
  <c r="J31" i="25" s="1"/>
  <c r="E47" i="25"/>
  <c r="J47" i="25" s="1"/>
  <c r="U47" i="25" s="1"/>
  <c r="E63" i="25"/>
  <c r="J63" i="25" s="1"/>
  <c r="E79" i="25"/>
  <c r="J79" i="25" s="1"/>
  <c r="E95" i="25"/>
  <c r="J95" i="25" s="1"/>
  <c r="E104" i="25"/>
  <c r="J104" i="25" s="1"/>
  <c r="U104" i="25" s="1"/>
  <c r="E112" i="25"/>
  <c r="J112" i="25" s="1"/>
  <c r="E120" i="25"/>
  <c r="J120" i="25" s="1"/>
  <c r="E128" i="25"/>
  <c r="J128" i="25" s="1"/>
  <c r="E136" i="25"/>
  <c r="J136" i="25" s="1"/>
  <c r="E142" i="25"/>
  <c r="J142" i="25" s="1"/>
  <c r="E146" i="25"/>
  <c r="J146" i="25" s="1"/>
  <c r="E150" i="25"/>
  <c r="J150" i="25" s="1"/>
  <c r="E154" i="25"/>
  <c r="J154" i="25" s="1"/>
  <c r="E158" i="25"/>
  <c r="J158" i="25" s="1"/>
  <c r="E162" i="25"/>
  <c r="J162" i="25" s="1"/>
  <c r="E166" i="25"/>
  <c r="J166" i="25" s="1"/>
  <c r="E170" i="25"/>
  <c r="J170" i="25" s="1"/>
  <c r="E174" i="25"/>
  <c r="J174" i="25" s="1"/>
  <c r="E178" i="25"/>
  <c r="J178" i="25" s="1"/>
  <c r="U178" i="25" s="1"/>
  <c r="E182" i="25"/>
  <c r="J182" i="25" s="1"/>
  <c r="E186" i="25"/>
  <c r="J186" i="25" s="1"/>
  <c r="U186" i="25" s="1"/>
  <c r="E190" i="25"/>
  <c r="J190" i="25" s="1"/>
  <c r="E194" i="25"/>
  <c r="J194" i="25" s="1"/>
  <c r="E198" i="25"/>
  <c r="J198" i="25" s="1"/>
  <c r="E202" i="25"/>
  <c r="J202" i="25" s="1"/>
  <c r="E206" i="25"/>
  <c r="J206" i="25" s="1"/>
  <c r="E210" i="25"/>
  <c r="J210" i="25" s="1"/>
  <c r="E214" i="25"/>
  <c r="J214" i="25" s="1"/>
  <c r="E218" i="25"/>
  <c r="J218" i="25" s="1"/>
  <c r="E222" i="25"/>
  <c r="J222" i="25" s="1"/>
  <c r="U222" i="25" s="1"/>
  <c r="E226" i="25"/>
  <c r="J226" i="25" s="1"/>
  <c r="E230" i="25"/>
  <c r="J230" i="25" s="1"/>
  <c r="E234" i="25"/>
  <c r="J234" i="25" s="1"/>
  <c r="E238" i="25"/>
  <c r="J238" i="25" s="1"/>
  <c r="E242" i="25"/>
  <c r="E51" i="25"/>
  <c r="J51" i="25" s="1"/>
  <c r="E83" i="25"/>
  <c r="J83" i="25" s="1"/>
  <c r="U83" i="25" s="1"/>
  <c r="E115" i="25"/>
  <c r="J115" i="25" s="1"/>
  <c r="E143" i="25"/>
  <c r="J143" i="25" s="1"/>
  <c r="E151" i="25"/>
  <c r="J151" i="25" s="1"/>
  <c r="E163" i="25"/>
  <c r="J163" i="25" s="1"/>
  <c r="E175" i="25"/>
  <c r="J175" i="25" s="1"/>
  <c r="U175" i="25" s="1"/>
  <c r="E183" i="25"/>
  <c r="J183" i="25" s="1"/>
  <c r="E195" i="25"/>
  <c r="J195" i="25" s="1"/>
  <c r="E207" i="25"/>
  <c r="J207" i="25" s="1"/>
  <c r="U207" i="25" s="1"/>
  <c r="E215" i="25"/>
  <c r="J215" i="25" s="1"/>
  <c r="U215" i="25" s="1"/>
  <c r="E227" i="25"/>
  <c r="J227" i="25" s="1"/>
  <c r="E239" i="25"/>
  <c r="J239" i="25" s="1"/>
  <c r="E20" i="6"/>
  <c r="E24" i="6"/>
  <c r="J24" i="6" s="1"/>
  <c r="E28" i="6"/>
  <c r="J28" i="6" s="1"/>
  <c r="E32" i="6"/>
  <c r="J32" i="6" s="1"/>
  <c r="E36" i="6"/>
  <c r="J36" i="6" s="1"/>
  <c r="E40" i="6"/>
  <c r="J40" i="6" s="1"/>
  <c r="E44" i="6"/>
  <c r="J44" i="6" s="1"/>
  <c r="E48" i="6"/>
  <c r="J48" i="6" s="1"/>
  <c r="E21" i="6"/>
  <c r="J21" i="6" s="1"/>
  <c r="E25" i="6"/>
  <c r="J25" i="6" s="1"/>
  <c r="E29" i="6"/>
  <c r="J29" i="6" s="1"/>
  <c r="E33" i="6"/>
  <c r="J33" i="6" s="1"/>
  <c r="E37" i="6"/>
  <c r="J37" i="6" s="1"/>
  <c r="E41" i="6"/>
  <c r="J41" i="6" s="1"/>
  <c r="E45" i="6"/>
  <c r="J45" i="6" s="1"/>
  <c r="E49" i="6"/>
  <c r="J49" i="6" s="1"/>
  <c r="E22" i="6"/>
  <c r="J22" i="6" s="1"/>
  <c r="E26" i="6"/>
  <c r="J26" i="6" s="1"/>
  <c r="E30" i="6"/>
  <c r="J30" i="6" s="1"/>
  <c r="E34" i="6"/>
  <c r="J34" i="6" s="1"/>
  <c r="E38" i="6"/>
  <c r="J38" i="6" s="1"/>
  <c r="E42" i="6"/>
  <c r="J42" i="6" s="1"/>
  <c r="E46" i="6"/>
  <c r="J46" i="6" s="1"/>
  <c r="E50" i="6"/>
  <c r="J50" i="6" s="1"/>
  <c r="E23" i="6"/>
  <c r="J23" i="6" s="1"/>
  <c r="E27" i="6"/>
  <c r="J27" i="6" s="1"/>
  <c r="E31" i="6"/>
  <c r="J31" i="6" s="1"/>
  <c r="E35" i="6"/>
  <c r="J35" i="6" s="1"/>
  <c r="E39" i="6"/>
  <c r="J39" i="6" s="1"/>
  <c r="E43" i="6"/>
  <c r="J43" i="6" s="1"/>
  <c r="E47" i="6"/>
  <c r="J47" i="6" s="1"/>
  <c r="E51" i="6"/>
  <c r="J51" i="6" s="1"/>
  <c r="E23" i="17"/>
  <c r="J23" i="17" s="1"/>
  <c r="E24" i="17"/>
  <c r="J24" i="17" s="1"/>
  <c r="E21" i="17"/>
  <c r="J21" i="17" s="1"/>
  <c r="E25" i="17"/>
  <c r="J25" i="17" s="1"/>
  <c r="E22" i="17"/>
  <c r="J22" i="17" s="1"/>
  <c r="E26" i="17"/>
  <c r="J26" i="17" s="1"/>
  <c r="T47" i="19"/>
  <c r="T95" i="19"/>
  <c r="T111" i="19"/>
  <c r="T127" i="19"/>
  <c r="U175" i="19"/>
  <c r="T60" i="19"/>
  <c r="T92" i="19"/>
  <c r="U140" i="19"/>
  <c r="U172" i="19"/>
  <c r="U236" i="19"/>
  <c r="U362" i="19"/>
  <c r="U378" i="19"/>
  <c r="U394" i="19"/>
  <c r="U410" i="19"/>
  <c r="U240" i="19"/>
  <c r="T85" i="19"/>
  <c r="U233" i="19"/>
  <c r="U289" i="19"/>
  <c r="U365" i="19"/>
  <c r="U405" i="19"/>
  <c r="T45" i="19"/>
  <c r="T189" i="19"/>
  <c r="U213" i="19"/>
  <c r="U245" i="19"/>
  <c r="U253" i="19"/>
  <c r="U277" i="19"/>
  <c r="U285" i="19"/>
  <c r="U341" i="19"/>
  <c r="U349" i="19"/>
  <c r="U367" i="19"/>
  <c r="U383" i="19"/>
  <c r="U387" i="19"/>
  <c r="U185" i="19"/>
  <c r="U369" i="19"/>
  <c r="U377" i="19"/>
  <c r="U409" i="19"/>
  <c r="U421" i="19"/>
  <c r="U256" i="19"/>
  <c r="U272" i="19"/>
  <c r="U304" i="19"/>
  <c r="U388" i="19"/>
  <c r="U396" i="19"/>
  <c r="U400" i="19"/>
  <c r="U424" i="19"/>
  <c r="U37" i="19"/>
  <c r="U101" i="19"/>
  <c r="U201" i="19"/>
  <c r="U305" i="19"/>
  <c r="U337" i="19"/>
  <c r="T381" i="19"/>
  <c r="U393" i="19"/>
  <c r="T413" i="19"/>
  <c r="F185" i="20"/>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F206" i="20"/>
  <c r="F100" i="20"/>
  <c r="O100" i="20" s="1"/>
  <c r="F84" i="20"/>
  <c r="F68" i="20"/>
  <c r="F52" i="20"/>
  <c r="F36" i="20"/>
  <c r="O36" i="20" s="1"/>
  <c r="F430" i="20"/>
  <c r="O430" i="20" s="1"/>
  <c r="F414" i="20"/>
  <c r="O414" i="20" s="1"/>
  <c r="F296" i="20"/>
  <c r="F280" i="20"/>
  <c r="F407" i="20"/>
  <c r="O407" i="20" s="1"/>
  <c r="F273" i="20"/>
  <c r="F257" i="20"/>
  <c r="F241" i="20"/>
  <c r="O241" i="20" s="1"/>
  <c r="F225" i="20"/>
  <c r="F209" i="20"/>
  <c r="F103" i="20"/>
  <c r="F87" i="20"/>
  <c r="F71" i="20"/>
  <c r="F55" i="20"/>
  <c r="F39" i="20"/>
  <c r="F23" i="20"/>
  <c r="O23" i="20" s="1"/>
  <c r="F417" i="20"/>
  <c r="O417" i="20" s="1"/>
  <c r="F392" i="20"/>
  <c r="O392" i="20" s="1"/>
  <c r="F283" i="20"/>
  <c r="O283" i="20" s="1"/>
  <c r="F411" i="20"/>
  <c r="O411" i="20" s="1"/>
  <c r="F268" i="20"/>
  <c r="F252" i="20"/>
  <c r="F236" i="20"/>
  <c r="F220" i="20"/>
  <c r="F204" i="20"/>
  <c r="O204" i="20" s="1"/>
  <c r="F98" i="20"/>
  <c r="O98" i="20" s="1"/>
  <c r="F82" i="20"/>
  <c r="F66" i="20"/>
  <c r="O66" i="20" s="1"/>
  <c r="F50" i="20"/>
  <c r="F34" i="20"/>
  <c r="F428" i="20"/>
  <c r="O428" i="20" s="1"/>
  <c r="F412" i="20"/>
  <c r="O412" i="20" s="1"/>
  <c r="F298" i="20"/>
  <c r="F282" i="20"/>
  <c r="F177" i="20"/>
  <c r="F142" i="20"/>
  <c r="O142" i="20" s="1"/>
  <c r="F351" i="20"/>
  <c r="F377" i="20"/>
  <c r="O377" i="20" s="1"/>
  <c r="F345" i="20"/>
  <c r="O345" i="20" s="1"/>
  <c r="F313" i="20"/>
  <c r="O313" i="20" s="1"/>
  <c r="F383" i="20"/>
  <c r="F373" i="20"/>
  <c r="O373" i="20" s="1"/>
  <c r="F341" i="20"/>
  <c r="O341" i="20" s="1"/>
  <c r="F309" i="20"/>
  <c r="O309" i="20" s="1"/>
  <c r="F275" i="20"/>
  <c r="F211" i="20"/>
  <c r="F57" i="20"/>
  <c r="F239" i="20"/>
  <c r="O239" i="20" s="1"/>
  <c r="F85" i="20"/>
  <c r="F267" i="20"/>
  <c r="F203" i="20"/>
  <c r="O203" i="20" s="1"/>
  <c r="F49" i="20"/>
  <c r="F215" i="20"/>
  <c r="F61" i="20"/>
  <c r="F423" i="20"/>
  <c r="O423" i="20" s="1"/>
  <c r="F281" i="20"/>
  <c r="O281" i="20" s="1"/>
  <c r="F262" i="20"/>
  <c r="F246" i="20"/>
  <c r="F230" i="20"/>
  <c r="F214" i="20"/>
  <c r="O214" i="20" s="1"/>
  <c r="F108" i="20"/>
  <c r="O108" i="20" s="1"/>
  <c r="F92" i="20"/>
  <c r="F76" i="20"/>
  <c r="F60" i="20"/>
  <c r="O60" i="20" s="1"/>
  <c r="F44" i="20"/>
  <c r="F28" i="20"/>
  <c r="F422" i="20"/>
  <c r="O422" i="20" s="1"/>
  <c r="F402" i="20"/>
  <c r="F288" i="20"/>
  <c r="F21" i="20"/>
  <c r="F289" i="20"/>
  <c r="F265" i="20"/>
  <c r="F249" i="20"/>
  <c r="F233" i="20"/>
  <c r="F217" i="20"/>
  <c r="F111" i="20"/>
  <c r="O111" i="20" s="1"/>
  <c r="F95" i="20"/>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F42" i="20"/>
  <c r="F26" i="20"/>
  <c r="O26" i="20" s="1"/>
  <c r="F420" i="20"/>
  <c r="O420" i="20" s="1"/>
  <c r="F404" i="20"/>
  <c r="O404" i="20" s="1"/>
  <c r="F290" i="20"/>
  <c r="E20" i="19"/>
  <c r="T20" i="19" s="1"/>
  <c r="E20" i="57"/>
  <c r="U239" i="25"/>
  <c r="U226" i="25"/>
  <c r="U221" i="25"/>
  <c r="U237" i="25"/>
  <c r="F51" i="23"/>
  <c r="O51" i="23" s="1"/>
  <c r="F99" i="23"/>
  <c r="O99" i="23" s="1"/>
  <c r="F139" i="23"/>
  <c r="O139" i="23" s="1"/>
  <c r="F179" i="23"/>
  <c r="O179" i="23" s="1"/>
  <c r="F227" i="23"/>
  <c r="O227" i="23" s="1"/>
  <c r="F267" i="23"/>
  <c r="O267" i="23" s="1"/>
  <c r="F117" i="23"/>
  <c r="O117" i="23" s="1"/>
  <c r="F36" i="23"/>
  <c r="O36" i="23" s="1"/>
  <c r="F84" i="23"/>
  <c r="O84" i="23" s="1"/>
  <c r="F124" i="23"/>
  <c r="F164" i="23"/>
  <c r="O164" i="23" s="1"/>
  <c r="F212" i="23"/>
  <c r="O212" i="23" s="1"/>
  <c r="F252" i="23"/>
  <c r="O252" i="23" s="1"/>
  <c r="F85" i="23"/>
  <c r="O85" i="23" s="1"/>
  <c r="F205" i="23"/>
  <c r="O205" i="23" s="1"/>
  <c r="F109" i="23"/>
  <c r="O109" i="23" s="1"/>
  <c r="F253" i="23"/>
  <c r="O253" i="23" s="1"/>
  <c r="F63" i="23"/>
  <c r="O63" i="23" s="1"/>
  <c r="F103" i="23"/>
  <c r="O103" i="23" s="1"/>
  <c r="F135" i="23"/>
  <c r="O135" i="23" s="1"/>
  <c r="F167" i="23"/>
  <c r="O167" i="23" s="1"/>
  <c r="F199" i="23"/>
  <c r="O199" i="23" s="1"/>
  <c r="F231" i="23"/>
  <c r="O231" i="23" s="1"/>
  <c r="F263" i="23"/>
  <c r="O263" i="23" s="1"/>
  <c r="F40" i="23"/>
  <c r="F72" i="23"/>
  <c r="O72" i="23" s="1"/>
  <c r="F104" i="23"/>
  <c r="O104" i="23" s="1"/>
  <c r="F136" i="23"/>
  <c r="O136" i="23" s="1"/>
  <c r="F168" i="23"/>
  <c r="O168" i="23" s="1"/>
  <c r="F200" i="23"/>
  <c r="O200" i="23" s="1"/>
  <c r="F232" i="23"/>
  <c r="O232" i="23" s="1"/>
  <c r="F256" i="23"/>
  <c r="O256" i="23" s="1"/>
  <c r="F49" i="23"/>
  <c r="O49" i="23" s="1"/>
  <c r="F113" i="23"/>
  <c r="O113" i="23" s="1"/>
  <c r="F169" i="23"/>
  <c r="O169" i="23" s="1"/>
  <c r="F225" i="23"/>
  <c r="O225" i="23" s="1"/>
  <c r="F25" i="23"/>
  <c r="O25" i="23" s="1"/>
  <c r="F89" i="23"/>
  <c r="O89" i="23" s="1"/>
  <c r="F161" i="23"/>
  <c r="O161" i="23" s="1"/>
  <c r="F233" i="23"/>
  <c r="O233" i="23" s="1"/>
  <c r="F54" i="23"/>
  <c r="O54" i="23" s="1"/>
  <c r="F182" i="23"/>
  <c r="O182" i="23" s="1"/>
  <c r="F66" i="23"/>
  <c r="O66" i="23" s="1"/>
  <c r="F114" i="23"/>
  <c r="O114" i="23" s="1"/>
  <c r="F90" i="23"/>
  <c r="O90" i="23" s="1"/>
  <c r="F218" i="23"/>
  <c r="O218" i="23" s="1"/>
  <c r="F126" i="23"/>
  <c r="F254" i="23"/>
  <c r="O254" i="23" s="1"/>
  <c r="F226" i="23"/>
  <c r="O226" i="23" s="1"/>
  <c r="F134" i="23"/>
  <c r="O134" i="23" s="1"/>
  <c r="F262" i="23"/>
  <c r="O262" i="23" s="1"/>
  <c r="F142" i="23"/>
  <c r="O142" i="23" s="1"/>
  <c r="F146" i="23"/>
  <c r="O146" i="23" s="1"/>
  <c r="F106" i="23"/>
  <c r="O106" i="23" s="1"/>
  <c r="F234" i="23"/>
  <c r="O234" i="23" s="1"/>
  <c r="F50" i="23"/>
  <c r="O50" i="23" s="1"/>
  <c r="F278" i="23"/>
  <c r="O278" i="23" s="1"/>
  <c r="F310" i="23"/>
  <c r="O310" i="23" s="1"/>
  <c r="F342" i="23"/>
  <c r="O342" i="23" s="1"/>
  <c r="F366" i="23"/>
  <c r="O366" i="23" s="1"/>
  <c r="F398" i="23"/>
  <c r="O398" i="23" s="1"/>
  <c r="F303" i="23"/>
  <c r="O303" i="23" s="1"/>
  <c r="F335" i="23"/>
  <c r="O335" i="23" s="1"/>
  <c r="F367" i="23"/>
  <c r="O367" i="23" s="1"/>
  <c r="F280" i="23"/>
  <c r="O280" i="23" s="1"/>
  <c r="F312" i="23"/>
  <c r="O312" i="23" s="1"/>
  <c r="F344" i="23"/>
  <c r="O344" i="23" s="1"/>
  <c r="F376" i="23"/>
  <c r="O376" i="23" s="1"/>
  <c r="F289" i="23"/>
  <c r="O289" i="23" s="1"/>
  <c r="F321" i="23"/>
  <c r="O321" i="23" s="1"/>
  <c r="F353" i="23"/>
  <c r="O353" i="23" s="1"/>
  <c r="F377" i="23"/>
  <c r="O377" i="23" s="1"/>
  <c r="F282" i="23"/>
  <c r="O282" i="23" s="1"/>
  <c r="F314" i="23"/>
  <c r="O314" i="23" s="1"/>
  <c r="F346" i="23"/>
  <c r="O346" i="23" s="1"/>
  <c r="F378" i="23"/>
  <c r="O378" i="23" s="1"/>
  <c r="F283" i="23"/>
  <c r="O283" i="23" s="1"/>
  <c r="F307" i="23"/>
  <c r="O307" i="23" s="1"/>
  <c r="F339" i="23"/>
  <c r="O339" i="23" s="1"/>
  <c r="F371" i="23"/>
  <c r="O371" i="23" s="1"/>
  <c r="F276" i="23"/>
  <c r="O276" i="23" s="1"/>
  <c r="F300" i="23"/>
  <c r="O300" i="23" s="1"/>
  <c r="F332" i="23"/>
  <c r="O332" i="23" s="1"/>
  <c r="F364" i="23"/>
  <c r="O364" i="23" s="1"/>
  <c r="F67" i="23"/>
  <c r="O67" i="23" s="1"/>
  <c r="F107" i="23"/>
  <c r="O107" i="23" s="1"/>
  <c r="F147" i="23"/>
  <c r="O147" i="23" s="1"/>
  <c r="F195" i="23"/>
  <c r="O195" i="23" s="1"/>
  <c r="F235" i="23"/>
  <c r="O235" i="23" s="1"/>
  <c r="F29" i="23"/>
  <c r="O29" i="23" s="1"/>
  <c r="F133" i="23"/>
  <c r="O133" i="23" s="1"/>
  <c r="F229" i="23"/>
  <c r="O229" i="23" s="1"/>
  <c r="F52" i="23"/>
  <c r="O52" i="23" s="1"/>
  <c r="F92" i="23"/>
  <c r="O92" i="23" s="1"/>
  <c r="F132" i="23"/>
  <c r="O132" i="23" s="1"/>
  <c r="F180" i="23"/>
  <c r="O180" i="23" s="1"/>
  <c r="F220" i="23"/>
  <c r="O220" i="23" s="1"/>
  <c r="F268" i="23"/>
  <c r="O268" i="23" s="1"/>
  <c r="F101" i="23"/>
  <c r="O101" i="23" s="1"/>
  <c r="F237" i="23"/>
  <c r="O237" i="23" s="1"/>
  <c r="F141" i="23"/>
  <c r="O141" i="23" s="1"/>
  <c r="F31" i="23"/>
  <c r="O31" i="23" s="1"/>
  <c r="F71" i="23"/>
  <c r="O71" i="23" s="1"/>
  <c r="F111" i="23"/>
  <c r="O111" i="23" s="1"/>
  <c r="F143" i="23"/>
  <c r="O143" i="23" s="1"/>
  <c r="F175" i="23"/>
  <c r="O175" i="23" s="1"/>
  <c r="F207" i="23"/>
  <c r="O207" i="23" s="1"/>
  <c r="F239" i="23"/>
  <c r="O239" i="23" s="1"/>
  <c r="F271" i="23"/>
  <c r="O271" i="23" s="1"/>
  <c r="F48" i="23"/>
  <c r="O48" i="23" s="1"/>
  <c r="F80" i="23"/>
  <c r="O80" i="23" s="1"/>
  <c r="F112" i="23"/>
  <c r="O112" i="23" s="1"/>
  <c r="F144" i="23"/>
  <c r="O144" i="23" s="1"/>
  <c r="F176" i="23"/>
  <c r="O176" i="23" s="1"/>
  <c r="F208" i="23"/>
  <c r="O208" i="23" s="1"/>
  <c r="F240" i="23"/>
  <c r="O240" i="23" s="1"/>
  <c r="F264" i="23"/>
  <c r="O264" i="23" s="1"/>
  <c r="F65" i="23"/>
  <c r="O65" i="23" s="1"/>
  <c r="F121" i="23"/>
  <c r="O121" i="23" s="1"/>
  <c r="F185" i="23"/>
  <c r="O185" i="23" s="1"/>
  <c r="F241" i="23"/>
  <c r="O241" i="23" s="1"/>
  <c r="F41" i="23"/>
  <c r="O41" i="23" s="1"/>
  <c r="F105" i="23"/>
  <c r="O105" i="23" s="1"/>
  <c r="F177" i="23"/>
  <c r="O177" i="23" s="1"/>
  <c r="F249" i="23"/>
  <c r="O249" i="23" s="1"/>
  <c r="F86" i="23"/>
  <c r="O86" i="23" s="1"/>
  <c r="F214" i="23"/>
  <c r="O214" i="23" s="1"/>
  <c r="F130" i="23"/>
  <c r="F210" i="23"/>
  <c r="O210" i="23" s="1"/>
  <c r="F122" i="23"/>
  <c r="O122" i="23" s="1"/>
  <c r="F30" i="23"/>
  <c r="O30" i="23" s="1"/>
  <c r="F158" i="23"/>
  <c r="O158" i="23" s="1"/>
  <c r="F34" i="23"/>
  <c r="O34" i="23" s="1"/>
  <c r="F38" i="23"/>
  <c r="O38" i="23" s="1"/>
  <c r="F166" i="23"/>
  <c r="O166" i="23" s="1"/>
  <c r="F46" i="23"/>
  <c r="O46" i="23" s="1"/>
  <c r="F206" i="23"/>
  <c r="O206" i="23" s="1"/>
  <c r="F242" i="23"/>
  <c r="O242" i="23" s="1"/>
  <c r="F138" i="23"/>
  <c r="O138" i="23" s="1"/>
  <c r="F266" i="23"/>
  <c r="O266" i="23" s="1"/>
  <c r="F178" i="23"/>
  <c r="O178" i="23" s="1"/>
  <c r="F286" i="23"/>
  <c r="O286" i="23" s="1"/>
  <c r="F318" i="23"/>
  <c r="O318" i="23" s="1"/>
  <c r="F374" i="23"/>
  <c r="O374" i="23" s="1"/>
  <c r="F279" i="23"/>
  <c r="O279" i="23" s="1"/>
  <c r="F311" i="23"/>
  <c r="O311" i="23" s="1"/>
  <c r="F343" i="23"/>
  <c r="O343" i="23" s="1"/>
  <c r="F375" i="23"/>
  <c r="O375" i="23" s="1"/>
  <c r="F288" i="23"/>
  <c r="O288" i="23" s="1"/>
  <c r="F320" i="23"/>
  <c r="O320" i="23" s="1"/>
  <c r="F352" i="23"/>
  <c r="O352" i="23" s="1"/>
  <c r="F384" i="23"/>
  <c r="O384" i="23" s="1"/>
  <c r="F297" i="23"/>
  <c r="O297" i="23" s="1"/>
  <c r="F329" i="23"/>
  <c r="O329" i="23" s="1"/>
  <c r="F361" i="23"/>
  <c r="O361" i="23" s="1"/>
  <c r="F385" i="23"/>
  <c r="O385" i="23" s="1"/>
  <c r="F290" i="23"/>
  <c r="O290" i="23" s="1"/>
  <c r="F322" i="23"/>
  <c r="O322" i="23" s="1"/>
  <c r="F354" i="23"/>
  <c r="O354" i="23" s="1"/>
  <c r="F386" i="23"/>
  <c r="O386" i="23" s="1"/>
  <c r="F315" i="23"/>
  <c r="O315" i="23" s="1"/>
  <c r="F347" i="23"/>
  <c r="O347" i="23" s="1"/>
  <c r="F379" i="23"/>
  <c r="O379" i="23" s="1"/>
  <c r="F308" i="23"/>
  <c r="O308" i="23" s="1"/>
  <c r="F340" i="23"/>
  <c r="O340" i="23" s="1"/>
  <c r="F372" i="23"/>
  <c r="O372" i="23" s="1"/>
  <c r="F75" i="23"/>
  <c r="O75" i="23" s="1"/>
  <c r="F115" i="23"/>
  <c r="O115" i="23" s="1"/>
  <c r="F163" i="23"/>
  <c r="O163" i="23" s="1"/>
  <c r="F203" i="23"/>
  <c r="O203" i="23" s="1"/>
  <c r="F251" i="23"/>
  <c r="O251" i="23" s="1"/>
  <c r="F45" i="23"/>
  <c r="O45" i="23" s="1"/>
  <c r="F157" i="23"/>
  <c r="O157" i="23" s="1"/>
  <c r="F269" i="23"/>
  <c r="O269" i="23" s="1"/>
  <c r="F60" i="23"/>
  <c r="O60" i="23" s="1"/>
  <c r="F100" i="23"/>
  <c r="O100" i="23" s="1"/>
  <c r="F148" i="23"/>
  <c r="O148" i="23" s="1"/>
  <c r="F188" i="23"/>
  <c r="O188" i="23" s="1"/>
  <c r="F236" i="23"/>
  <c r="O236" i="23" s="1"/>
  <c r="F37" i="23"/>
  <c r="O37" i="23" s="1"/>
  <c r="F125" i="23"/>
  <c r="O125" i="23" s="1"/>
  <c r="F261" i="23"/>
  <c r="O261" i="23" s="1"/>
  <c r="F165" i="23"/>
  <c r="O165" i="23" s="1"/>
  <c r="F39" i="23"/>
  <c r="O39" i="23" s="1"/>
  <c r="F79" i="23"/>
  <c r="O79" i="23" s="1"/>
  <c r="F119" i="23"/>
  <c r="O119" i="23" s="1"/>
  <c r="F151" i="23"/>
  <c r="O151" i="23" s="1"/>
  <c r="F183" i="23"/>
  <c r="O183" i="23" s="1"/>
  <c r="F215" i="23"/>
  <c r="O215" i="23" s="1"/>
  <c r="F247" i="23"/>
  <c r="O247" i="23" s="1"/>
  <c r="F24" i="23"/>
  <c r="O24" i="23" s="1"/>
  <c r="F56" i="23"/>
  <c r="O56" i="23" s="1"/>
  <c r="F88" i="23"/>
  <c r="O88" i="23" s="1"/>
  <c r="F120" i="23"/>
  <c r="O120" i="23" s="1"/>
  <c r="F152" i="23"/>
  <c r="F184" i="23"/>
  <c r="O184" i="23" s="1"/>
  <c r="F216" i="23"/>
  <c r="O216" i="23" s="1"/>
  <c r="F248" i="23"/>
  <c r="O248" i="23" s="1"/>
  <c r="F272" i="23"/>
  <c r="O272" i="23" s="1"/>
  <c r="F81" i="23"/>
  <c r="O81" i="23" s="1"/>
  <c r="F137" i="23"/>
  <c r="O137" i="23" s="1"/>
  <c r="F201" i="23"/>
  <c r="O201" i="23" s="1"/>
  <c r="F257" i="23"/>
  <c r="O257" i="23" s="1"/>
  <c r="F57" i="23"/>
  <c r="O57" i="23" s="1"/>
  <c r="F129" i="23"/>
  <c r="O129" i="23" s="1"/>
  <c r="F193" i="23"/>
  <c r="O193" i="23" s="1"/>
  <c r="F265" i="23"/>
  <c r="O265" i="23" s="1"/>
  <c r="F118" i="23"/>
  <c r="O118" i="23" s="1"/>
  <c r="F246" i="23"/>
  <c r="O246" i="23" s="1"/>
  <c r="F194" i="23"/>
  <c r="O194" i="23" s="1"/>
  <c r="F26" i="23"/>
  <c r="O26" i="23" s="1"/>
  <c r="F154" i="23"/>
  <c r="O154" i="23" s="1"/>
  <c r="F62" i="23"/>
  <c r="O62" i="23" s="1"/>
  <c r="F190" i="23"/>
  <c r="O190" i="23" s="1"/>
  <c r="F98" i="23"/>
  <c r="O98" i="23" s="1"/>
  <c r="F70" i="23"/>
  <c r="O70" i="23" s="1"/>
  <c r="F198" i="23"/>
  <c r="O198" i="23" s="1"/>
  <c r="F78" i="23"/>
  <c r="O78" i="23" s="1"/>
  <c r="F238" i="23"/>
  <c r="O238" i="23" s="1"/>
  <c r="O130" i="23"/>
  <c r="F349" i="23"/>
  <c r="O349" i="23" s="1"/>
  <c r="F333" i="23"/>
  <c r="O333" i="23" s="1"/>
  <c r="F292" i="23"/>
  <c r="O292" i="23" s="1"/>
  <c r="F299" i="23"/>
  <c r="O299" i="23" s="1"/>
  <c r="F368" i="23"/>
  <c r="O368" i="23" s="1"/>
  <c r="F295" i="23"/>
  <c r="O295" i="23" s="1"/>
  <c r="F74" i="23"/>
  <c r="O74" i="23" s="1"/>
  <c r="F250" i="23"/>
  <c r="O250" i="23" s="1"/>
  <c r="F224" i="23"/>
  <c r="O224" i="23" s="1"/>
  <c r="F223" i="23"/>
  <c r="O223" i="23" s="1"/>
  <c r="F197" i="23"/>
  <c r="O197" i="23" s="1"/>
  <c r="F325" i="23"/>
  <c r="O325" i="23" s="1"/>
  <c r="F293" i="23"/>
  <c r="O293" i="23" s="1"/>
  <c r="F363" i="23"/>
  <c r="O363" i="23" s="1"/>
  <c r="F306" i="23"/>
  <c r="O306" i="23" s="1"/>
  <c r="F304" i="23"/>
  <c r="O304" i="23" s="1"/>
  <c r="F302" i="23"/>
  <c r="O302" i="23" s="1"/>
  <c r="F270" i="23"/>
  <c r="O270" i="23" s="1"/>
  <c r="F94" i="23"/>
  <c r="O94" i="23" s="1"/>
  <c r="F153" i="23"/>
  <c r="O153" i="23" s="1"/>
  <c r="F95" i="23"/>
  <c r="O95" i="23" s="1"/>
  <c r="F156" i="23"/>
  <c r="O156" i="23" s="1"/>
  <c r="F285" i="23"/>
  <c r="O285" i="23" s="1"/>
  <c r="F381" i="23"/>
  <c r="O381" i="23" s="1"/>
  <c r="F389" i="23"/>
  <c r="O389" i="23" s="1"/>
  <c r="F365" i="23"/>
  <c r="O365" i="23" s="1"/>
  <c r="F396" i="23"/>
  <c r="O396" i="23" s="1"/>
  <c r="F348" i="23"/>
  <c r="O348" i="23" s="1"/>
  <c r="F284" i="23"/>
  <c r="O284" i="23" s="1"/>
  <c r="F355" i="23"/>
  <c r="O355" i="23" s="1"/>
  <c r="F291" i="23"/>
  <c r="O291" i="23" s="1"/>
  <c r="F362" i="23"/>
  <c r="O362" i="23" s="1"/>
  <c r="F298" i="23"/>
  <c r="O298" i="23" s="1"/>
  <c r="F369" i="23"/>
  <c r="O369" i="23" s="1"/>
  <c r="F305" i="23"/>
  <c r="O305" i="23" s="1"/>
  <c r="F360" i="23"/>
  <c r="O360" i="23" s="1"/>
  <c r="F296" i="23"/>
  <c r="O296" i="23" s="1"/>
  <c r="F351" i="23"/>
  <c r="O351" i="23" s="1"/>
  <c r="F287" i="23"/>
  <c r="O287" i="23" s="1"/>
  <c r="F350" i="23"/>
  <c r="O350" i="23" s="1"/>
  <c r="F294" i="23"/>
  <c r="O294" i="23" s="1"/>
  <c r="F174" i="23"/>
  <c r="O174" i="23" s="1"/>
  <c r="F42" i="23"/>
  <c r="O42" i="23" s="1"/>
  <c r="F102" i="23"/>
  <c r="O102" i="23" s="1"/>
  <c r="F186" i="23"/>
  <c r="O186" i="23" s="1"/>
  <c r="F150" i="23"/>
  <c r="O150" i="23" s="1"/>
  <c r="F73" i="23"/>
  <c r="O73" i="23" s="1"/>
  <c r="F97" i="23"/>
  <c r="O97" i="23" s="1"/>
  <c r="F192" i="23"/>
  <c r="O192" i="23" s="1"/>
  <c r="F64" i="23"/>
  <c r="O64" i="23" s="1"/>
  <c r="F191" i="23"/>
  <c r="O191" i="23" s="1"/>
  <c r="F47" i="23"/>
  <c r="O47" i="23" s="1"/>
  <c r="F53" i="23"/>
  <c r="O53" i="23" s="1"/>
  <c r="F116" i="23"/>
  <c r="O116" i="23" s="1"/>
  <c r="F69" i="23"/>
  <c r="O69" i="23" s="1"/>
  <c r="F131" i="23"/>
  <c r="O131" i="23" s="1"/>
  <c r="F397" i="23"/>
  <c r="O397" i="23" s="1"/>
  <c r="F356" i="23"/>
  <c r="O356" i="23" s="1"/>
  <c r="F370" i="23"/>
  <c r="O370" i="23" s="1"/>
  <c r="F313" i="23"/>
  <c r="O313" i="23" s="1"/>
  <c r="F359" i="23"/>
  <c r="O359" i="23" s="1"/>
  <c r="F358" i="23"/>
  <c r="O358" i="23" s="1"/>
  <c r="F230" i="23"/>
  <c r="O230" i="23" s="1"/>
  <c r="F145" i="23"/>
  <c r="O145" i="23" s="1"/>
  <c r="F96" i="23"/>
  <c r="O96" i="23" s="1"/>
  <c r="F181" i="23"/>
  <c r="O181" i="23" s="1"/>
  <c r="F171" i="23"/>
  <c r="O171" i="23" s="1"/>
  <c r="E20" i="22"/>
  <c r="J20" i="22" s="1"/>
  <c r="O28" i="23"/>
  <c r="F341" i="23"/>
  <c r="O341" i="23" s="1"/>
  <c r="F317" i="23"/>
  <c r="O317" i="23" s="1"/>
  <c r="F373" i="23"/>
  <c r="O373" i="23" s="1"/>
  <c r="F301" i="23"/>
  <c r="O301" i="23" s="1"/>
  <c r="F388" i="23"/>
  <c r="O388" i="23" s="1"/>
  <c r="F324" i="23"/>
  <c r="O324" i="23" s="1"/>
  <c r="F395" i="23"/>
  <c r="O395" i="23" s="1"/>
  <c r="F331" i="23"/>
  <c r="O331" i="23" s="1"/>
  <c r="F338" i="23"/>
  <c r="O338" i="23" s="1"/>
  <c r="F345" i="23"/>
  <c r="O345" i="23" s="1"/>
  <c r="F281" i="23"/>
  <c r="O281" i="23" s="1"/>
  <c r="F336" i="23"/>
  <c r="O336" i="23" s="1"/>
  <c r="F391" i="23"/>
  <c r="O391" i="23" s="1"/>
  <c r="F327" i="23"/>
  <c r="O327" i="23" s="1"/>
  <c r="F390" i="23"/>
  <c r="O390" i="23" s="1"/>
  <c r="F334" i="23"/>
  <c r="O334" i="23" s="1"/>
  <c r="F202" i="23"/>
  <c r="O202" i="23" s="1"/>
  <c r="F82" i="23"/>
  <c r="O82" i="23" s="1"/>
  <c r="F162" i="23"/>
  <c r="O162" i="23" s="1"/>
  <c r="F58" i="23"/>
  <c r="O58" i="23" s="1"/>
  <c r="F22" i="23"/>
  <c r="O22" i="23" s="1"/>
  <c r="F273" i="23"/>
  <c r="O273" i="23" s="1"/>
  <c r="F33" i="23"/>
  <c r="O33" i="23" s="1"/>
  <c r="F160" i="23"/>
  <c r="O160" i="23" s="1"/>
  <c r="F32" i="23"/>
  <c r="O32" i="23" s="1"/>
  <c r="F159" i="23"/>
  <c r="O159" i="23" s="1"/>
  <c r="F213" i="23"/>
  <c r="O213" i="23" s="1"/>
  <c r="F244" i="23"/>
  <c r="O244" i="23" s="1"/>
  <c r="F68" i="23"/>
  <c r="O68" i="23" s="1"/>
  <c r="F259" i="23"/>
  <c r="O259" i="23" s="1"/>
  <c r="F83" i="23"/>
  <c r="O83" i="23" s="1"/>
  <c r="O21" i="23"/>
  <c r="F125" i="20"/>
  <c r="O125" i="20" s="1"/>
  <c r="T21" i="19"/>
  <c r="T25" i="19"/>
  <c r="T29" i="19"/>
  <c r="T36" i="19"/>
  <c r="T42" i="19"/>
  <c r="T52" i="19"/>
  <c r="T58" i="19"/>
  <c r="T66" i="19"/>
  <c r="T70" i="19"/>
  <c r="T74" i="19"/>
  <c r="T82" i="19"/>
  <c r="T90" i="19"/>
  <c r="T98" i="19"/>
  <c r="T102" i="19"/>
  <c r="T106" i="19"/>
  <c r="U114" i="19"/>
  <c r="T118" i="19"/>
  <c r="T130" i="19"/>
  <c r="U138" i="19"/>
  <c r="U150" i="19"/>
  <c r="U158" i="19"/>
  <c r="U162" i="19"/>
  <c r="U194" i="19"/>
  <c r="U198" i="19"/>
  <c r="U218" i="19"/>
  <c r="U238" i="19"/>
  <c r="U254" i="19"/>
  <c r="U266" i="19"/>
  <c r="T22" i="19"/>
  <c r="T27" i="19"/>
  <c r="T32" i="19"/>
  <c r="T38" i="19"/>
  <c r="T43" i="19"/>
  <c r="T48" i="19"/>
  <c r="T54" i="19"/>
  <c r="T59" i="19"/>
  <c r="T63" i="19"/>
  <c r="T71" i="19"/>
  <c r="T75" i="19"/>
  <c r="U79" i="19"/>
  <c r="T91" i="19"/>
  <c r="T103" i="19"/>
  <c r="T107" i="19"/>
  <c r="U139" i="19"/>
  <c r="U195" i="19"/>
  <c r="U251" i="19"/>
  <c r="U56" i="19"/>
  <c r="T65" i="19"/>
  <c r="T73" i="19"/>
  <c r="U89" i="19"/>
  <c r="T97" i="19"/>
  <c r="U293" i="19"/>
  <c r="U325" i="19"/>
  <c r="U329" i="19"/>
  <c r="U333" i="19"/>
  <c r="U345" i="19"/>
  <c r="U357" i="19"/>
  <c r="U373" i="19"/>
  <c r="U381" i="19"/>
  <c r="U389" i="19"/>
  <c r="U401" i="19"/>
  <c r="U413" i="19"/>
  <c r="U417" i="19"/>
  <c r="U429" i="19"/>
  <c r="T28" i="19"/>
  <c r="T39" i="19"/>
  <c r="T50" i="19"/>
  <c r="T68" i="19"/>
  <c r="T76" i="19"/>
  <c r="T84" i="19"/>
  <c r="T100" i="19"/>
  <c r="T108" i="19"/>
  <c r="T132" i="19"/>
  <c r="U294" i="19"/>
  <c r="U302" i="19"/>
  <c r="U310" i="19"/>
  <c r="U334" i="19"/>
  <c r="U346" i="19"/>
  <c r="U350" i="19"/>
  <c r="U382" i="19"/>
  <c r="U414" i="19"/>
  <c r="U418" i="19"/>
  <c r="U426" i="19"/>
  <c r="U430" i="19"/>
  <c r="U61" i="19"/>
  <c r="T69" i="19"/>
  <c r="T77" i="19"/>
  <c r="T93" i="19"/>
  <c r="T109" i="19"/>
  <c r="T117" i="19"/>
  <c r="U269" i="19"/>
  <c r="U335" i="19"/>
  <c r="U339" i="19"/>
  <c r="U343" i="19"/>
  <c r="U351" i="19"/>
  <c r="U355" i="19"/>
  <c r="U375" i="19"/>
  <c r="U391" i="19"/>
  <c r="U411" i="19"/>
  <c r="U415" i="19"/>
  <c r="U419" i="19"/>
  <c r="U423" i="19"/>
  <c r="U427" i="19"/>
  <c r="T23" i="19"/>
  <c r="T34" i="19"/>
  <c r="T44" i="19"/>
  <c r="T55" i="19"/>
  <c r="T64" i="19"/>
  <c r="T80" i="19"/>
  <c r="T96" i="19"/>
  <c r="U112" i="19"/>
  <c r="T120" i="19"/>
  <c r="U144" i="19"/>
  <c r="U176" i="19"/>
  <c r="U208" i="19"/>
  <c r="U264" i="19"/>
  <c r="U288" i="19"/>
  <c r="U336" i="19"/>
  <c r="U368" i="19"/>
  <c r="U392" i="19"/>
  <c r="U416" i="19"/>
  <c r="U428" i="19"/>
  <c r="T114" i="19"/>
  <c r="T119" i="19"/>
  <c r="T122" i="19"/>
  <c r="T124" i="19"/>
  <c r="T129" i="19"/>
  <c r="T134" i="19"/>
  <c r="F21" i="11"/>
  <c r="O21" i="11" s="1"/>
  <c r="F25" i="11"/>
  <c r="O25" i="11" s="1"/>
  <c r="F29" i="11"/>
  <c r="O29" i="11" s="1"/>
  <c r="F33" i="11"/>
  <c r="O33" i="11" s="1"/>
  <c r="F37" i="11"/>
  <c r="O37" i="11" s="1"/>
  <c r="F41" i="11"/>
  <c r="O41" i="11" s="1"/>
  <c r="F45" i="11"/>
  <c r="O45" i="11" s="1"/>
  <c r="F49" i="11"/>
  <c r="O49" i="11" s="1"/>
  <c r="F53" i="11"/>
  <c r="O53" i="11" s="1"/>
  <c r="F57" i="11"/>
  <c r="O57" i="11" s="1"/>
  <c r="F61" i="11"/>
  <c r="O61" i="11" s="1"/>
  <c r="F65" i="11"/>
  <c r="O65"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3" i="11"/>
  <c r="O133"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23" i="11"/>
  <c r="O23" i="11" s="1"/>
  <c r="F31" i="11"/>
  <c r="O31" i="11" s="1"/>
  <c r="F39" i="11"/>
  <c r="O39" i="11" s="1"/>
  <c r="F22" i="11"/>
  <c r="O22" i="11" s="1"/>
  <c r="F26" i="11"/>
  <c r="O26" i="11" s="1"/>
  <c r="F30" i="11"/>
  <c r="O30" i="11" s="1"/>
  <c r="F34" i="11"/>
  <c r="O34" i="11" s="1"/>
  <c r="F38" i="11"/>
  <c r="O38"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18" i="11"/>
  <c r="O118"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7" i="11"/>
  <c r="O27" i="11" s="1"/>
  <c r="F35" i="11"/>
  <c r="O35" i="11" s="1"/>
  <c r="F43" i="11"/>
  <c r="O43" i="11" s="1"/>
  <c r="F36" i="11"/>
  <c r="O36" i="11" s="1"/>
  <c r="F48" i="11"/>
  <c r="O48" i="11" s="1"/>
  <c r="F56" i="11"/>
  <c r="O56" i="11" s="1"/>
  <c r="F64" i="11"/>
  <c r="O64" i="11" s="1"/>
  <c r="F72" i="11"/>
  <c r="O72" i="11" s="1"/>
  <c r="F80" i="11"/>
  <c r="O80" i="11" s="1"/>
  <c r="F88" i="11"/>
  <c r="O88" i="11" s="1"/>
  <c r="F96" i="11"/>
  <c r="O96" i="11" s="1"/>
  <c r="F104" i="11"/>
  <c r="O104" i="11" s="1"/>
  <c r="F112" i="11"/>
  <c r="O112" i="11" s="1"/>
  <c r="F120" i="11"/>
  <c r="O120" i="11" s="1"/>
  <c r="F128" i="11"/>
  <c r="O128" i="11" s="1"/>
  <c r="F136" i="11"/>
  <c r="O136" i="11" s="1"/>
  <c r="F144" i="11"/>
  <c r="O144" i="11" s="1"/>
  <c r="F152" i="11"/>
  <c r="O152" i="11" s="1"/>
  <c r="F160" i="11"/>
  <c r="O160" i="11" s="1"/>
  <c r="F168" i="11"/>
  <c r="O168" i="11" s="1"/>
  <c r="F176" i="11"/>
  <c r="O176" i="11" s="1"/>
  <c r="F184" i="11"/>
  <c r="O184" i="11" s="1"/>
  <c r="F192" i="11"/>
  <c r="O192" i="11" s="1"/>
  <c r="F200" i="11"/>
  <c r="O200" i="11" s="1"/>
  <c r="F208" i="11"/>
  <c r="O208" i="11" s="1"/>
  <c r="F216" i="11"/>
  <c r="O216" i="11" s="1"/>
  <c r="F224" i="11"/>
  <c r="O224" i="11" s="1"/>
  <c r="F232" i="11"/>
  <c r="O232" i="11" s="1"/>
  <c r="F52" i="11"/>
  <c r="O52" i="11" s="1"/>
  <c r="F68" i="11"/>
  <c r="O68" i="11" s="1"/>
  <c r="F92" i="11"/>
  <c r="O92" i="11" s="1"/>
  <c r="F116" i="11"/>
  <c r="O116" i="11" s="1"/>
  <c r="F132" i="11"/>
  <c r="O132" i="11" s="1"/>
  <c r="F156" i="11"/>
  <c r="O156" i="11" s="1"/>
  <c r="F180" i="11"/>
  <c r="O180" i="11" s="1"/>
  <c r="F204" i="11"/>
  <c r="O204" i="11" s="1"/>
  <c r="F228" i="11"/>
  <c r="O228" i="11" s="1"/>
  <c r="F32" i="11"/>
  <c r="O32" i="11" s="1"/>
  <c r="F87" i="11"/>
  <c r="O87" i="11" s="1"/>
  <c r="F119" i="11"/>
  <c r="O119" i="11" s="1"/>
  <c r="F143" i="11"/>
  <c r="O143" i="11" s="1"/>
  <c r="F167" i="11"/>
  <c r="O167" i="11" s="1"/>
  <c r="F199" i="11"/>
  <c r="O199" i="11" s="1"/>
  <c r="F223" i="11"/>
  <c r="O223" i="11" s="1"/>
  <c r="F24" i="11"/>
  <c r="O24" i="11" s="1"/>
  <c r="F40" i="11"/>
  <c r="O40" i="11" s="1"/>
  <c r="F51" i="11"/>
  <c r="O51" i="11" s="1"/>
  <c r="F59" i="11"/>
  <c r="O59" i="11" s="1"/>
  <c r="F67" i="11"/>
  <c r="O67" i="11" s="1"/>
  <c r="F75" i="11"/>
  <c r="O75" i="11" s="1"/>
  <c r="F83" i="11"/>
  <c r="O83" i="11" s="1"/>
  <c r="F91" i="11"/>
  <c r="O91" i="11" s="1"/>
  <c r="F99" i="11"/>
  <c r="O99" i="11" s="1"/>
  <c r="F107" i="11"/>
  <c r="O107" i="11" s="1"/>
  <c r="F115" i="11"/>
  <c r="O115" i="11" s="1"/>
  <c r="F123" i="11"/>
  <c r="O123" i="11" s="1"/>
  <c r="F131" i="11"/>
  <c r="O131" i="11" s="1"/>
  <c r="F139" i="11"/>
  <c r="O139" i="11" s="1"/>
  <c r="F147" i="11"/>
  <c r="O147" i="11" s="1"/>
  <c r="F155" i="11"/>
  <c r="O155" i="11" s="1"/>
  <c r="F163" i="11"/>
  <c r="O163" i="11" s="1"/>
  <c r="F171" i="11"/>
  <c r="O171" i="11" s="1"/>
  <c r="F179" i="11"/>
  <c r="O179" i="11" s="1"/>
  <c r="F187" i="11"/>
  <c r="O187" i="11" s="1"/>
  <c r="F195" i="11"/>
  <c r="O195" i="11" s="1"/>
  <c r="F203" i="11"/>
  <c r="O203" i="11" s="1"/>
  <c r="F211" i="11"/>
  <c r="O211" i="11" s="1"/>
  <c r="F219" i="11"/>
  <c r="O219" i="11" s="1"/>
  <c r="F227" i="11"/>
  <c r="O227" i="11" s="1"/>
  <c r="F235" i="11"/>
  <c r="O235" i="11" s="1"/>
  <c r="F44" i="11"/>
  <c r="O44" i="11" s="1"/>
  <c r="F84" i="11"/>
  <c r="O84" i="11" s="1"/>
  <c r="F100" i="11"/>
  <c r="O100" i="11" s="1"/>
  <c r="F124" i="11"/>
  <c r="O124" i="11" s="1"/>
  <c r="F148" i="11"/>
  <c r="O148" i="11" s="1"/>
  <c r="F172" i="11"/>
  <c r="O172" i="11" s="1"/>
  <c r="F188" i="11"/>
  <c r="O188" i="11" s="1"/>
  <c r="F212" i="11"/>
  <c r="O212" i="11" s="1"/>
  <c r="F236" i="11"/>
  <c r="O236" i="11" s="1"/>
  <c r="F47" i="11"/>
  <c r="O47" i="11" s="1"/>
  <c r="F63" i="11"/>
  <c r="O63" i="11" s="1"/>
  <c r="F79" i="11"/>
  <c r="O79" i="11" s="1"/>
  <c r="F103" i="11"/>
  <c r="O103" i="11" s="1"/>
  <c r="F127" i="11"/>
  <c r="O127" i="11" s="1"/>
  <c r="F151" i="11"/>
  <c r="O151" i="11" s="1"/>
  <c r="F175" i="11"/>
  <c r="O175" i="11" s="1"/>
  <c r="F191" i="11"/>
  <c r="O191" i="11" s="1"/>
  <c r="F215" i="11"/>
  <c r="O215" i="11" s="1"/>
  <c r="F28" i="11"/>
  <c r="O28" i="11" s="1"/>
  <c r="F60" i="11"/>
  <c r="O60" i="11" s="1"/>
  <c r="F76" i="11"/>
  <c r="O76" i="11" s="1"/>
  <c r="F108" i="11"/>
  <c r="O108" i="11" s="1"/>
  <c r="F140" i="11"/>
  <c r="O140" i="11" s="1"/>
  <c r="F164" i="11"/>
  <c r="O164" i="11" s="1"/>
  <c r="F196" i="11"/>
  <c r="O196" i="11" s="1"/>
  <c r="F220" i="11"/>
  <c r="O220" i="11" s="1"/>
  <c r="F55" i="11"/>
  <c r="O55" i="11" s="1"/>
  <c r="F71" i="11"/>
  <c r="O71" i="11" s="1"/>
  <c r="F95" i="11"/>
  <c r="O95" i="11" s="1"/>
  <c r="F111" i="11"/>
  <c r="O111" i="11" s="1"/>
  <c r="F135" i="11"/>
  <c r="O135" i="11" s="1"/>
  <c r="F159" i="11"/>
  <c r="O159" i="11" s="1"/>
  <c r="F183" i="11"/>
  <c r="O183" i="11" s="1"/>
  <c r="F207" i="11"/>
  <c r="O207" i="11" s="1"/>
  <c r="F231" i="11"/>
  <c r="O231" i="11" s="1"/>
  <c r="H44" i="40"/>
  <c r="H48" i="40"/>
  <c r="H45" i="40"/>
  <c r="H40" i="40"/>
  <c r="H46" i="40"/>
  <c r="H41" i="40"/>
  <c r="H47" i="40"/>
  <c r="I125" i="21"/>
  <c r="Z13" i="21"/>
  <c r="Z10" i="21" s="1"/>
  <c r="Z15" i="21"/>
  <c r="U14" i="21"/>
  <c r="I38" i="21"/>
  <c r="Z16" i="21"/>
  <c r="Y15" i="21"/>
  <c r="Y14" i="21" s="1"/>
  <c r="Y11" i="21"/>
  <c r="AA10" i="21"/>
  <c r="H17" i="23"/>
  <c r="U13" i="21"/>
  <c r="U12" i="21"/>
  <c r="I70" i="21"/>
  <c r="I110" i="21"/>
  <c r="C20" i="22"/>
  <c r="I153" i="21"/>
  <c r="D131" i="23"/>
  <c r="D56" i="23"/>
  <c r="D129" i="23"/>
  <c r="D96" i="23"/>
  <c r="P159" i="23"/>
  <c r="I50" i="21"/>
  <c r="AE14" i="21"/>
  <c r="Y13" i="21"/>
  <c r="X14" i="21"/>
  <c r="D115" i="23"/>
  <c r="D24" i="23"/>
  <c r="D85" i="23"/>
  <c r="O20" i="23"/>
  <c r="I132" i="21"/>
  <c r="I130" i="21"/>
  <c r="I89" i="21"/>
  <c r="I150" i="21"/>
  <c r="D105" i="23"/>
  <c r="X14" i="54"/>
  <c r="F63" i="40"/>
  <c r="G68" i="40"/>
  <c r="H69" i="40"/>
  <c r="G67" i="40"/>
  <c r="H70" i="40"/>
  <c r="G63" i="40"/>
  <c r="H68" i="40"/>
  <c r="F70" i="40"/>
  <c r="H67" i="40"/>
  <c r="G69" i="40"/>
  <c r="H63" i="40"/>
  <c r="F69" i="40"/>
  <c r="G70" i="40"/>
  <c r="F67" i="40"/>
  <c r="F68" i="40"/>
  <c r="AY118" i="26"/>
  <c r="AZ118" i="26" s="1"/>
  <c r="BK118" i="26"/>
  <c r="BL118" i="26" s="1"/>
  <c r="BN118" i="26" s="1"/>
  <c r="BP118" i="26" s="1"/>
  <c r="BQ118" i="26" s="1"/>
  <c r="AY100" i="26"/>
  <c r="AZ100" i="26" s="1"/>
  <c r="BK100" i="26"/>
  <c r="BL100" i="26" s="1"/>
  <c r="BN100" i="26" s="1"/>
  <c r="BP100" i="26" s="1"/>
  <c r="BQ100" i="26" s="1"/>
  <c r="BP27" i="26"/>
  <c r="BQ27" i="26" s="1"/>
  <c r="BN69" i="26"/>
  <c r="BP69" i="26" s="1"/>
  <c r="BQ69" i="26" s="1"/>
  <c r="BP92" i="26"/>
  <c r="BQ92" i="26" s="1"/>
  <c r="BP21" i="26"/>
  <c r="BQ21"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N137" i="26"/>
  <c r="BP137" i="26" s="1"/>
  <c r="BQ137" i="26" s="1"/>
  <c r="BN75" i="26"/>
  <c r="BP75" i="26" s="1"/>
  <c r="BQ75" i="26" s="1"/>
  <c r="BP104" i="26"/>
  <c r="BQ104" i="26" s="1"/>
  <c r="AY81" i="26"/>
  <c r="AZ81" i="26" s="1"/>
  <c r="BK81" i="26"/>
  <c r="BL81" i="26" s="1"/>
  <c r="BN81" i="26" s="1"/>
  <c r="BP81" i="26" s="1"/>
  <c r="BQ81" i="26" s="1"/>
  <c r="BN26" i="26"/>
  <c r="BP26" i="26" s="1"/>
  <c r="BQ26" i="26" s="1"/>
  <c r="BP91" i="26"/>
  <c r="BQ91" i="26" s="1"/>
  <c r="BP135" i="26"/>
  <c r="BQ135" i="26" s="1"/>
  <c r="BP102" i="26"/>
  <c r="BQ102" i="26" s="1"/>
  <c r="BN59" i="26"/>
  <c r="BP59" i="26" s="1"/>
  <c r="BQ59" i="26" s="1"/>
  <c r="BP103" i="26"/>
  <c r="BQ103" i="26" s="1"/>
  <c r="BP129" i="26"/>
  <c r="BQ129" i="26" s="1"/>
  <c r="BP79" i="26"/>
  <c r="BQ79" i="26" s="1"/>
  <c r="AY102" i="26"/>
  <c r="AZ102" i="26" s="1"/>
  <c r="BP77" i="26"/>
  <c r="BQ77" i="26" s="1"/>
  <c r="BN51" i="26"/>
  <c r="BP51" i="26" s="1"/>
  <c r="BQ51" i="26" s="1"/>
  <c r="BN83" i="26"/>
  <c r="BP83" i="26" s="1"/>
  <c r="BQ83" i="26" s="1"/>
  <c r="BN141" i="26"/>
  <c r="BP141" i="26" s="1"/>
  <c r="BQ141"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BP134" i="26" s="1"/>
  <c r="BQ134" i="26" s="1"/>
  <c r="I58" i="12"/>
  <c r="AV64" i="26"/>
  <c r="AS64" i="26"/>
  <c r="BN110" i="26"/>
  <c r="BP110" i="26" s="1"/>
  <c r="BQ110" i="26" s="1"/>
  <c r="BK45" i="26"/>
  <c r="BL45" i="26" s="1"/>
  <c r="BN45" i="26" s="1"/>
  <c r="BP45" i="26" s="1"/>
  <c r="BQ45" i="26" s="1"/>
  <c r="BK123" i="26"/>
  <c r="BL123" i="26" s="1"/>
  <c r="BN123" i="26" s="1"/>
  <c r="BP123" i="26" s="1"/>
  <c r="BQ123" i="26" s="1"/>
  <c r="BK89" i="26"/>
  <c r="BK64" i="26"/>
  <c r="BL64" i="26" s="1"/>
  <c r="I100" i="21"/>
  <c r="BJ133" i="26"/>
  <c r="BR22" i="26"/>
  <c r="AN24" i="26"/>
  <c r="D73" i="28"/>
  <c r="D55" i="28"/>
  <c r="BJ34" i="26"/>
  <c r="I47" i="12"/>
  <c r="O26" i="28"/>
  <c r="O67" i="28"/>
  <c r="D27" i="12"/>
  <c r="E27" i="12"/>
  <c r="P27" i="12" s="1"/>
  <c r="F35" i="28"/>
  <c r="O35" i="28" s="1"/>
  <c r="E35" i="12"/>
  <c r="P35" i="12" s="1"/>
  <c r="F39" i="28"/>
  <c r="J39" i="12"/>
  <c r="E39" i="12"/>
  <c r="P39" i="12" s="1"/>
  <c r="D47" i="12"/>
  <c r="J47" i="12"/>
  <c r="J63" i="12"/>
  <c r="N63" i="12"/>
  <c r="O63" i="12" s="1"/>
  <c r="F79" i="28"/>
  <c r="D79" i="12"/>
  <c r="O79" i="28" s="1"/>
  <c r="D99" i="12"/>
  <c r="O99" i="28" s="1"/>
  <c r="J99" i="12"/>
  <c r="P46" i="14"/>
  <c r="O46" i="14"/>
  <c r="I46" i="14" s="1"/>
  <c r="P46" i="15" s="1"/>
  <c r="P126" i="14"/>
  <c r="O126" i="14"/>
  <c r="P158" i="14"/>
  <c r="O158" i="14"/>
  <c r="I158" i="14" s="1"/>
  <c r="P158" i="15" s="1"/>
  <c r="P198" i="14"/>
  <c r="O198" i="14"/>
  <c r="P222" i="14"/>
  <c r="O222" i="14"/>
  <c r="P258" i="14"/>
  <c r="O258" i="14"/>
  <c r="AA144" i="26"/>
  <c r="BD140" i="26"/>
  <c r="AT80" i="26"/>
  <c r="AO80" i="26"/>
  <c r="BH33" i="26"/>
  <c r="BG33" i="26"/>
  <c r="BI33" i="26" s="1"/>
  <c r="P134" i="24"/>
  <c r="O134" i="24"/>
  <c r="I219" i="24"/>
  <c r="E45" i="24"/>
  <c r="P45" i="24" s="1"/>
  <c r="N49" i="63"/>
  <c r="D45" i="24"/>
  <c r="N21" i="63"/>
  <c r="M41" i="63"/>
  <c r="N45" i="24"/>
  <c r="O45" i="24" s="1"/>
  <c r="N42" i="63"/>
  <c r="BD25" i="26"/>
  <c r="F25" i="26"/>
  <c r="Q25" i="26" s="1"/>
  <c r="J25" i="26" s="1"/>
  <c r="O25" i="26"/>
  <c r="AB25" i="26"/>
  <c r="AA25" i="26"/>
  <c r="AD25" i="26"/>
  <c r="AC25" i="26"/>
  <c r="E25" i="26"/>
  <c r="X25" i="26"/>
  <c r="W25" i="26"/>
  <c r="Z25" i="26"/>
  <c r="Y25" i="26"/>
  <c r="AE25" i="26"/>
  <c r="R25" i="26"/>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J31" i="12"/>
  <c r="D50" i="28"/>
  <c r="E87" i="12"/>
  <c r="P87" i="12" s="1"/>
  <c r="E67" i="12"/>
  <c r="P67" i="12" s="1"/>
  <c r="E31" i="12"/>
  <c r="P31" i="12" s="1"/>
  <c r="E95" i="12"/>
  <c r="P95" i="12" s="1"/>
  <c r="E71" i="12"/>
  <c r="P71" i="12" s="1"/>
  <c r="I66" i="24"/>
  <c r="F59" i="28"/>
  <c r="F63" i="28"/>
  <c r="F31" i="28"/>
  <c r="O31" i="28"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D119" i="23"/>
  <c r="D109" i="23"/>
  <c r="D144" i="23"/>
  <c r="N51" i="12"/>
  <c r="O51" i="12" s="1"/>
  <c r="I51" i="12" s="1"/>
  <c r="E99" i="12"/>
  <c r="P99" i="12" s="1"/>
  <c r="D91" i="12"/>
  <c r="I70" i="12"/>
  <c r="N31" i="12"/>
  <c r="O31" i="12" s="1"/>
  <c r="E75" i="12"/>
  <c r="P75" i="12" s="1"/>
  <c r="N27" i="12"/>
  <c r="O27" i="12" s="1"/>
  <c r="J71" i="12"/>
  <c r="N83" i="12"/>
  <c r="O83" i="12" s="1"/>
  <c r="I83" i="12" s="1"/>
  <c r="J79" i="12"/>
  <c r="P218" i="14"/>
  <c r="I218" i="14" s="1"/>
  <c r="P218" i="15" s="1"/>
  <c r="P138" i="14"/>
  <c r="I138" i="14" s="1"/>
  <c r="P138" i="15" s="1"/>
  <c r="I147" i="21"/>
  <c r="D71" i="23"/>
  <c r="I25" i="21"/>
  <c r="AK32" i="26"/>
  <c r="AF52" i="26"/>
  <c r="AG52" i="26" s="1"/>
  <c r="AF133" i="26"/>
  <c r="AF41" i="26"/>
  <c r="AG41" i="26" s="1"/>
  <c r="BF84" i="26"/>
  <c r="BR84" i="26" s="1"/>
  <c r="AX132" i="26"/>
  <c r="O58" i="14"/>
  <c r="O194" i="14"/>
  <c r="P94" i="14"/>
  <c r="O206" i="14"/>
  <c r="P66" i="14"/>
  <c r="N39" i="12"/>
  <c r="O39" i="12" s="1"/>
  <c r="N99" i="12"/>
  <c r="O99" i="12" s="1"/>
  <c r="N71" i="12"/>
  <c r="O71" i="12" s="1"/>
  <c r="N26" i="12"/>
  <c r="O26" i="12" s="1"/>
  <c r="I26" i="12" s="1"/>
  <c r="E50" i="12"/>
  <c r="P50" i="12" s="1"/>
  <c r="D39" i="12"/>
  <c r="E91" i="12"/>
  <c r="P91" i="12" s="1"/>
  <c r="D87" i="12"/>
  <c r="O87" i="28" s="1"/>
  <c r="D63" i="12"/>
  <c r="I91" i="21"/>
  <c r="I80" i="24"/>
  <c r="AX143" i="26"/>
  <c r="BE133" i="26"/>
  <c r="AT112" i="26"/>
  <c r="AM112" i="26"/>
  <c r="F51" i="28"/>
  <c r="O51" i="28" s="1"/>
  <c r="F66" i="28"/>
  <c r="F70" i="28"/>
  <c r="O70" i="28" s="1"/>
  <c r="BG139" i="26"/>
  <c r="F95" i="28"/>
  <c r="O95" i="28" s="1"/>
  <c r="F34" i="28"/>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D39" i="23"/>
  <c r="D31" i="23"/>
  <c r="AQ50" i="26"/>
  <c r="BM50" i="26" s="1"/>
  <c r="BN50" i="26" s="1"/>
  <c r="BP50" i="26" s="1"/>
  <c r="BQ50" i="26" s="1"/>
  <c r="AW50" i="26"/>
  <c r="P134" i="14"/>
  <c r="P42" i="14"/>
  <c r="P150" i="14"/>
  <c r="P110" i="14"/>
  <c r="O190" i="14"/>
  <c r="O78" i="14"/>
  <c r="J95" i="12"/>
  <c r="N35" i="12"/>
  <c r="O35" i="12" s="1"/>
  <c r="I35" i="12" s="1"/>
  <c r="E63" i="12"/>
  <c r="P63" i="12" s="1"/>
  <c r="D23" i="12"/>
  <c r="F27" i="28"/>
  <c r="F47" i="28"/>
  <c r="O94" i="28"/>
  <c r="F99" i="28"/>
  <c r="I44" i="63"/>
  <c r="F22" i="28"/>
  <c r="E22" i="12"/>
  <c r="P22" i="12" s="1"/>
  <c r="I56" i="63"/>
  <c r="I63" i="63"/>
  <c r="I45" i="63"/>
  <c r="F30" i="28"/>
  <c r="O30" i="28" s="1"/>
  <c r="N30" i="12"/>
  <c r="O30" i="12" s="1"/>
  <c r="J30" i="12"/>
  <c r="F42" i="28"/>
  <c r="D42" i="12"/>
  <c r="D46" i="12"/>
  <c r="J46" i="12"/>
  <c r="N46" i="12"/>
  <c r="O46" i="12" s="1"/>
  <c r="D54" i="12"/>
  <c r="O54" i="28" s="1"/>
  <c r="J54" i="12"/>
  <c r="F62" i="28"/>
  <c r="O62" i="28" s="1"/>
  <c r="J62" i="12"/>
  <c r="F74" i="28"/>
  <c r="N74" i="12"/>
  <c r="O74" i="12" s="1"/>
  <c r="E74" i="12"/>
  <c r="P74" i="12" s="1"/>
  <c r="E86" i="12"/>
  <c r="P86" i="12" s="1"/>
  <c r="J86" i="12"/>
  <c r="N86" i="12"/>
  <c r="O86" i="12" s="1"/>
  <c r="D90" i="12"/>
  <c r="E90" i="12"/>
  <c r="P90" i="12" s="1"/>
  <c r="D107" i="23"/>
  <c r="AH144" i="26"/>
  <c r="U140" i="26"/>
  <c r="AH120" i="26"/>
  <c r="AA120" i="26"/>
  <c r="AN84" i="26"/>
  <c r="AL68" i="26"/>
  <c r="AK60" i="26"/>
  <c r="BF60" i="26"/>
  <c r="BR60" i="26" s="1"/>
  <c r="AR60" i="26"/>
  <c r="BO60" i="26" s="1"/>
  <c r="AT24" i="26"/>
  <c r="O130" i="26"/>
  <c r="W130" i="26"/>
  <c r="BI86" i="26"/>
  <c r="BJ86" i="26" s="1"/>
  <c r="AC147" i="26"/>
  <c r="I197" i="24"/>
  <c r="I136" i="24"/>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J54" i="24"/>
  <c r="D54" i="24"/>
  <c r="J57" i="24"/>
  <c r="D57" i="24"/>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I54" i="24" s="1"/>
  <c r="O33" i="26"/>
  <c r="AY40" i="26"/>
  <c r="AZ40" i="26" s="1"/>
  <c r="I106" i="21"/>
  <c r="P127" i="24"/>
  <c r="I127" i="24" s="1"/>
  <c r="AG78" i="26"/>
  <c r="O235" i="14"/>
  <c r="I150" i="24"/>
  <c r="I141" i="24"/>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E63" i="24"/>
  <c r="P63" i="24"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O152" i="14"/>
  <c r="O156" i="14"/>
  <c r="O188" i="14"/>
  <c r="O204" i="14"/>
  <c r="O212" i="14"/>
  <c r="O220" i="14"/>
  <c r="O232" i="14"/>
  <c r="O34" i="14"/>
  <c r="I34" i="14" s="1"/>
  <c r="P34" i="15" s="1"/>
  <c r="O70" i="14"/>
  <c r="O142" i="14"/>
  <c r="O226" i="14"/>
  <c r="N33" i="24"/>
  <c r="O33" i="24" s="1"/>
  <c r="D33" i="24"/>
  <c r="D39" i="24"/>
  <c r="N39" i="24"/>
  <c r="O39" i="24" s="1"/>
  <c r="E60" i="24"/>
  <c r="P60" i="24" s="1"/>
  <c r="J60" i="24"/>
  <c r="J74" i="24"/>
  <c r="E74" i="24"/>
  <c r="P74" i="24" s="1"/>
  <c r="J86" i="24"/>
  <c r="N86" i="24"/>
  <c r="D89" i="24"/>
  <c r="E89" i="24"/>
  <c r="E118" i="24"/>
  <c r="N118" i="24"/>
  <c r="E142" i="24"/>
  <c r="P142" i="24" s="1"/>
  <c r="D142" i="24"/>
  <c r="D166" i="24"/>
  <c r="E166" i="24"/>
  <c r="J190" i="24"/>
  <c r="N190" i="24"/>
  <c r="O190" i="24" s="1"/>
  <c r="I190" i="24" s="1"/>
  <c r="K38" i="26"/>
  <c r="BD38" i="26"/>
  <c r="U38" i="26"/>
  <c r="T38" i="26"/>
  <c r="S38" i="26"/>
  <c r="V38" i="26"/>
  <c r="K42" i="26"/>
  <c r="E42" i="26"/>
  <c r="U42" i="26"/>
  <c r="T42" i="26"/>
  <c r="S42" i="26"/>
  <c r="G42" i="26"/>
  <c r="F52" i="26"/>
  <c r="Q52" i="26" s="1"/>
  <c r="J52" i="26" s="1"/>
  <c r="E52" i="26"/>
  <c r="E70" i="26"/>
  <c r="BD70" i="26"/>
  <c r="E44" i="24"/>
  <c r="P44" i="24" s="1"/>
  <c r="J44" i="24"/>
  <c r="E179" i="24"/>
  <c r="P179" i="24" s="1"/>
  <c r="J179" i="24"/>
  <c r="E40" i="26"/>
  <c r="F40" i="26"/>
  <c r="Q40" i="26" s="1"/>
  <c r="J40" i="26" s="1"/>
  <c r="E56" i="26"/>
  <c r="F56" i="26"/>
  <c r="Q56" i="26" s="1"/>
  <c r="J56" i="26" s="1"/>
  <c r="O80" i="24"/>
  <c r="AF59" i="26"/>
  <c r="AG59" i="26" s="1"/>
  <c r="AF51" i="26"/>
  <c r="AG51" i="26" s="1"/>
  <c r="N131" i="24"/>
  <c r="O131" i="24" s="1"/>
  <c r="N102" i="24"/>
  <c r="O102" i="24" s="1"/>
  <c r="I102" i="24" s="1"/>
  <c r="E147" i="24"/>
  <c r="J139" i="24"/>
  <c r="E187" i="24"/>
  <c r="P187" i="24" s="1"/>
  <c r="D207" i="24"/>
  <c r="O205" i="24"/>
  <c r="I205" i="24" s="1"/>
  <c r="E90" i="24"/>
  <c r="F96" i="26"/>
  <c r="Q96" i="26" s="1"/>
  <c r="J96" i="26" s="1"/>
  <c r="O21" i="26"/>
  <c r="E96" i="26"/>
  <c r="D23" i="24"/>
  <c r="E23" i="24"/>
  <c r="P23" i="24" s="1"/>
  <c r="D220" i="24"/>
  <c r="J220" i="24"/>
  <c r="E22" i="26"/>
  <c r="BD22" i="26"/>
  <c r="K60" i="26"/>
  <c r="E60" i="26"/>
  <c r="K93" i="26"/>
  <c r="F93" i="26"/>
  <c r="Q93" i="26" s="1"/>
  <c r="J93" i="26" s="1"/>
  <c r="O129" i="24"/>
  <c r="BP30" i="26"/>
  <c r="BQ30" i="26" s="1"/>
  <c r="BN20" i="26"/>
  <c r="BP20" i="26" s="1"/>
  <c r="BQ20" i="26" s="1"/>
  <c r="BQ17" i="26" s="1"/>
  <c r="BN74" i="26"/>
  <c r="AY142" i="26"/>
  <c r="AZ142" i="26" s="1"/>
  <c r="I30" i="12"/>
  <c r="D34" i="28"/>
  <c r="AN76" i="26"/>
  <c r="AQ76" i="26"/>
  <c r="BM76" i="26" s="1"/>
  <c r="AT76" i="26"/>
  <c r="AV76" i="26"/>
  <c r="AU76" i="26"/>
  <c r="AR76" i="26"/>
  <c r="BO76" i="26" s="1"/>
  <c r="AL76" i="26"/>
  <c r="AW76" i="26"/>
  <c r="AS76" i="26"/>
  <c r="AO76" i="26"/>
  <c r="AP76" i="26"/>
  <c r="BR51" i="26"/>
  <c r="BJ51" i="26"/>
  <c r="BR55" i="26"/>
  <c r="BR38" i="26"/>
  <c r="BR26" i="26"/>
  <c r="BJ26" i="26"/>
  <c r="I95" i="12"/>
  <c r="I64" i="21"/>
  <c r="AN124" i="26"/>
  <c r="AS124" i="26"/>
  <c r="AM124" i="26"/>
  <c r="AT124" i="26"/>
  <c r="AQ124" i="26"/>
  <c r="BM124" i="26" s="1"/>
  <c r="AV124" i="26"/>
  <c r="AW124" i="26"/>
  <c r="AO124" i="26"/>
  <c r="AU124" i="26"/>
  <c r="AR124" i="26"/>
  <c r="BO124" i="26" s="1"/>
  <c r="AL124" i="26"/>
  <c r="C368" i="65"/>
  <c r="C370" i="65"/>
  <c r="C372" i="65"/>
  <c r="C374" i="65"/>
  <c r="C376" i="65"/>
  <c r="C378" i="65"/>
  <c r="C380" i="65"/>
  <c r="O36" i="28"/>
  <c r="D55" i="23"/>
  <c r="AF99" i="18"/>
  <c r="C162" i="65"/>
  <c r="U99" i="19"/>
  <c r="AF90" i="18"/>
  <c r="C153" i="65"/>
  <c r="C139" i="65"/>
  <c r="U76" i="19"/>
  <c r="AF68" i="18"/>
  <c r="C131" i="65"/>
  <c r="U68" i="19"/>
  <c r="AF59" i="18"/>
  <c r="C122" i="65"/>
  <c r="C87" i="65"/>
  <c r="U24" i="19"/>
  <c r="AF131" i="18"/>
  <c r="C194" i="65"/>
  <c r="C180" i="65"/>
  <c r="C163" i="65"/>
  <c r="U100" i="19"/>
  <c r="AF83" i="18"/>
  <c r="C146" i="65"/>
  <c r="AF69" i="18"/>
  <c r="C132" i="65"/>
  <c r="AF52" i="18"/>
  <c r="C115" i="65"/>
  <c r="U52" i="19"/>
  <c r="AF32" i="18"/>
  <c r="C95" i="65"/>
  <c r="U32" i="19"/>
  <c r="D84" i="23"/>
  <c r="D63" i="23"/>
  <c r="D46" i="23"/>
  <c r="D27" i="23"/>
  <c r="AQ64" i="26"/>
  <c r="BM64" i="26" s="1"/>
  <c r="BN64" i="26" s="1"/>
  <c r="BP64" i="26" s="1"/>
  <c r="BQ64" i="26" s="1"/>
  <c r="AN64" i="26"/>
  <c r="AP64" i="26"/>
  <c r="AT64" i="26"/>
  <c r="BF121" i="26"/>
  <c r="BR121" i="26" s="1"/>
  <c r="AL42" i="26"/>
  <c r="AF127" i="18"/>
  <c r="C190" i="65"/>
  <c r="U127" i="19"/>
  <c r="AF98" i="18"/>
  <c r="C161" i="65"/>
  <c r="C145" i="65"/>
  <c r="AF58" i="18"/>
  <c r="C121" i="65"/>
  <c r="U58" i="19"/>
  <c r="AF20" i="18"/>
  <c r="C83" i="65"/>
  <c r="AF95" i="18"/>
  <c r="C158" i="65"/>
  <c r="AF47" i="18"/>
  <c r="C110" i="65"/>
  <c r="U47" i="19"/>
  <c r="AF129" i="18"/>
  <c r="C192" i="65"/>
  <c r="U129" i="19"/>
  <c r="AF108" i="18"/>
  <c r="C171" i="65"/>
  <c r="AF97" i="18"/>
  <c r="C160" i="65"/>
  <c r="C174" i="65"/>
  <c r="AF119" i="18"/>
  <c r="C182" i="65"/>
  <c r="I30" i="63"/>
  <c r="I69" i="63"/>
  <c r="I83" i="63"/>
  <c r="I65" i="63"/>
  <c r="I34" i="63"/>
  <c r="I89" i="63"/>
  <c r="BH60" i="26"/>
  <c r="BG60" i="26"/>
  <c r="BI60" i="26" s="1"/>
  <c r="AX60" i="26"/>
  <c r="D136" i="23"/>
  <c r="D89" i="23"/>
  <c r="AF130" i="18"/>
  <c r="C193" i="65"/>
  <c r="D57" i="23"/>
  <c r="D41" i="23"/>
  <c r="D32" i="23"/>
  <c r="C196" i="65"/>
  <c r="U133" i="19"/>
  <c r="C188" i="65"/>
  <c r="AF116" i="18"/>
  <c r="C179" i="65"/>
  <c r="AF81" i="18"/>
  <c r="C144" i="65"/>
  <c r="AF56" i="18"/>
  <c r="C119" i="65"/>
  <c r="AF48" i="18"/>
  <c r="C111" i="65"/>
  <c r="AF36" i="18"/>
  <c r="C99" i="65"/>
  <c r="AF128" i="18"/>
  <c r="C191" i="65"/>
  <c r="AF112" i="18"/>
  <c r="C175" i="65"/>
  <c r="AF96" i="18"/>
  <c r="C159" i="65"/>
  <c r="U96" i="19"/>
  <c r="AF80" i="18"/>
  <c r="C143" i="65"/>
  <c r="C129" i="65"/>
  <c r="AF49" i="18"/>
  <c r="C112" i="65"/>
  <c r="U49" i="19"/>
  <c r="AF30" i="18"/>
  <c r="C93" i="65"/>
  <c r="U30" i="19"/>
  <c r="D29" i="23"/>
  <c r="AS78" i="26"/>
  <c r="AO78" i="26"/>
  <c r="AQ78" i="26"/>
  <c r="BM78" i="26" s="1"/>
  <c r="BN78" i="26" s="1"/>
  <c r="BP78" i="26" s="1"/>
  <c r="BQ78" i="26" s="1"/>
  <c r="AV78" i="26"/>
  <c r="AM40" i="26"/>
  <c r="AN40" i="26"/>
  <c r="AO40" i="26"/>
  <c r="AW40" i="26"/>
  <c r="AU40" i="26"/>
  <c r="AS40" i="26"/>
  <c r="O33" i="28"/>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G84" i="26"/>
  <c r="BH84" i="26"/>
  <c r="BL84" i="26" s="1"/>
  <c r="BH89" i="26"/>
  <c r="BG89" i="26"/>
  <c r="BI89" i="26" s="1"/>
  <c r="BA85" i="26"/>
  <c r="BE85" i="26"/>
  <c r="BE61" i="26"/>
  <c r="AF61" i="26"/>
  <c r="AG61" i="26" s="1"/>
  <c r="BH29" i="26"/>
  <c r="AX29" i="26"/>
  <c r="AK25" i="26"/>
  <c r="BA25" i="26"/>
  <c r="BE25" i="26"/>
  <c r="AX58" i="26"/>
  <c r="BG58" i="26"/>
  <c r="BI58" i="26" s="1"/>
  <c r="AX46" i="26"/>
  <c r="BH46" i="26"/>
  <c r="AF54" i="18"/>
  <c r="C117" i="65"/>
  <c r="U54" i="19"/>
  <c r="BA145" i="26"/>
  <c r="AY145" i="26" s="1"/>
  <c r="AZ145" i="26" s="1"/>
  <c r="AF145" i="26"/>
  <c r="AG145" i="26" s="1"/>
  <c r="BG125" i="26"/>
  <c r="AX125" i="26"/>
  <c r="BE121" i="26"/>
  <c r="AF121" i="26"/>
  <c r="AG121" i="26" s="1"/>
  <c r="AX126" i="26"/>
  <c r="BG126" i="26"/>
  <c r="BI126" i="26" s="1"/>
  <c r="BF94" i="26"/>
  <c r="AF94" i="26"/>
  <c r="AG94" i="26" s="1"/>
  <c r="AM86" i="26"/>
  <c r="AR86" i="26"/>
  <c r="BO86" i="26" s="1"/>
  <c r="BP86" i="26" s="1"/>
  <c r="BQ86" i="26" s="1"/>
  <c r="AW86" i="26"/>
  <c r="AF86" i="26"/>
  <c r="AG86" i="26" s="1"/>
  <c r="BA86" i="26"/>
  <c r="AY86" i="26" s="1"/>
  <c r="AZ86" i="26" s="1"/>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F20" i="28"/>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F24" i="28"/>
  <c r="B10" i="65"/>
  <c r="F28" i="28"/>
  <c r="E28" i="12"/>
  <c r="P28" i="12" s="1"/>
  <c r="J28" i="12"/>
  <c r="B14" i="65"/>
  <c r="N32" i="12"/>
  <c r="O32" i="12" s="1"/>
  <c r="I32" i="12" s="1"/>
  <c r="J32" i="12"/>
  <c r="F32" i="28"/>
  <c r="B18" i="65"/>
  <c r="E36" i="12"/>
  <c r="P36" i="12" s="1"/>
  <c r="J36" i="12"/>
  <c r="N36" i="12"/>
  <c r="O36" i="12" s="1"/>
  <c r="I36" i="12" s="1"/>
  <c r="B22" i="65"/>
  <c r="D40" i="12"/>
  <c r="O40" i="28" s="1"/>
  <c r="J40" i="12"/>
  <c r="E40" i="12"/>
  <c r="P40" i="12" s="1"/>
  <c r="B26" i="65"/>
  <c r="E44" i="12"/>
  <c r="P44" i="12" s="1"/>
  <c r="I44" i="12" s="1"/>
  <c r="F44" i="28"/>
  <c r="N44" i="12"/>
  <c r="O44" i="12" s="1"/>
  <c r="B30" i="65"/>
  <c r="J48" i="12"/>
  <c r="F48" i="28"/>
  <c r="N48" i="12"/>
  <c r="O48" i="12" s="1"/>
  <c r="B34" i="65"/>
  <c r="D52" i="12"/>
  <c r="O52" i="28" s="1"/>
  <c r="B38" i="65"/>
  <c r="D56" i="12"/>
  <c r="N56" i="12"/>
  <c r="O56" i="12" s="1"/>
  <c r="I56" i="12" s="1"/>
  <c r="J56" i="12"/>
  <c r="F56" i="28"/>
  <c r="B42" i="65"/>
  <c r="F60" i="28"/>
  <c r="O60" i="28" s="1"/>
  <c r="N60" i="12"/>
  <c r="O60" i="12" s="1"/>
  <c r="E60" i="12"/>
  <c r="P60" i="12" s="1"/>
  <c r="J60" i="12"/>
  <c r="B46" i="65"/>
  <c r="F64" i="28"/>
  <c r="O64" i="28" s="1"/>
  <c r="J64" i="12"/>
  <c r="E64" i="12"/>
  <c r="P64" i="12" s="1"/>
  <c r="B50" i="65"/>
  <c r="F68" i="28"/>
  <c r="D68" i="12"/>
  <c r="B54" i="65"/>
  <c r="F72" i="28"/>
  <c r="J72" i="12"/>
  <c r="D72" i="12"/>
  <c r="O72" i="28" s="1"/>
  <c r="E72" i="12"/>
  <c r="P72" i="12" s="1"/>
  <c r="N72" i="12"/>
  <c r="O72" i="12" s="1"/>
  <c r="B58" i="65"/>
  <c r="E76" i="12"/>
  <c r="P76" i="12" s="1"/>
  <c r="I76" i="12" s="1"/>
  <c r="F76" i="28"/>
  <c r="O76" i="28" s="1"/>
  <c r="B62" i="65"/>
  <c r="F80" i="28"/>
  <c r="D80" i="12"/>
  <c r="E80" i="12"/>
  <c r="P80" i="12" s="1"/>
  <c r="I80" i="12" s="1"/>
  <c r="B66" i="65"/>
  <c r="E84" i="12"/>
  <c r="P84" i="12" s="1"/>
  <c r="N84" i="12"/>
  <c r="O84" i="12" s="1"/>
  <c r="D84" i="12"/>
  <c r="O84" i="28" s="1"/>
  <c r="B70" i="65"/>
  <c r="N88" i="12"/>
  <c r="O88" i="12" s="1"/>
  <c r="D88" i="12"/>
  <c r="O88" i="28" s="1"/>
  <c r="E88" i="12"/>
  <c r="P88" i="12" s="1"/>
  <c r="F88" i="28"/>
  <c r="B74" i="65"/>
  <c r="F92" i="28"/>
  <c r="D92" i="12"/>
  <c r="N92" i="12"/>
  <c r="O92" i="12" s="1"/>
  <c r="E92" i="12"/>
  <c r="P92" i="12" s="1"/>
  <c r="B78" i="65"/>
  <c r="E96" i="12"/>
  <c r="P96" i="12" s="1"/>
  <c r="F96" i="28"/>
  <c r="N96" i="12"/>
  <c r="O96" i="12" s="1"/>
  <c r="D96" i="12"/>
  <c r="B82" i="65"/>
  <c r="F100" i="28"/>
  <c r="J100" i="12"/>
  <c r="D100" i="12"/>
  <c r="O55" i="14"/>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I129" i="24"/>
  <c r="C1242" i="65"/>
  <c r="C1110" i="65"/>
  <c r="C1128" i="65"/>
  <c r="C1071" i="65"/>
  <c r="C1061" i="65"/>
  <c r="C1050" i="65"/>
  <c r="C1247" i="65"/>
  <c r="C1053" i="65"/>
  <c r="C1199" i="65"/>
  <c r="C1112" i="65"/>
  <c r="C1072" i="65"/>
  <c r="C1212" i="65"/>
  <c r="C1183" i="65"/>
  <c r="C1122" i="65"/>
  <c r="C1248" i="65"/>
  <c r="B1060" i="65"/>
  <c r="T32" i="25"/>
  <c r="D32" i="24"/>
  <c r="E32" i="24"/>
  <c r="P32" i="24" s="1"/>
  <c r="I32" i="24" s="1"/>
  <c r="J32" i="24"/>
  <c r="B1063" i="65"/>
  <c r="E35" i="24"/>
  <c r="P35" i="24" s="1"/>
  <c r="D35" i="24"/>
  <c r="N35" i="24"/>
  <c r="O35" i="24" s="1"/>
  <c r="B1066" i="65"/>
  <c r="E38" i="24"/>
  <c r="P38" i="24" s="1"/>
  <c r="N38" i="24"/>
  <c r="O38" i="24" s="1"/>
  <c r="I38" i="24" s="1"/>
  <c r="B1106" i="65"/>
  <c r="E78" i="24"/>
  <c r="O78" i="24" s="1"/>
  <c r="J78" i="24"/>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O39" i="28"/>
  <c r="I22" i="12"/>
  <c r="C195" i="65"/>
  <c r="AF124" i="18"/>
  <c r="C187" i="65"/>
  <c r="U124" i="19"/>
  <c r="AF118" i="18"/>
  <c r="C181" i="65"/>
  <c r="U118" i="19"/>
  <c r="AF110" i="18"/>
  <c r="C173" i="65"/>
  <c r="AF103" i="18"/>
  <c r="C166" i="65"/>
  <c r="C135" i="65"/>
  <c r="U72" i="19"/>
  <c r="C113" i="65"/>
  <c r="AF44" i="18"/>
  <c r="C107" i="65"/>
  <c r="U44" i="19"/>
  <c r="C100" i="65"/>
  <c r="C90" i="65"/>
  <c r="U27" i="19"/>
  <c r="C151" i="65"/>
  <c r="AF38" i="18"/>
  <c r="C101" i="65"/>
  <c r="U38" i="19"/>
  <c r="AF91" i="18"/>
  <c r="C154" i="65"/>
  <c r="U91" i="19"/>
  <c r="AF65" i="18"/>
  <c r="C128" i="65"/>
  <c r="C120" i="65"/>
  <c r="O153" i="24"/>
  <c r="I153" i="24" s="1"/>
  <c r="I22" i="24"/>
  <c r="I25" i="24"/>
  <c r="I50" i="24"/>
  <c r="I211" i="24"/>
  <c r="I206" i="24"/>
  <c r="I120" i="24"/>
  <c r="I133" i="24"/>
  <c r="I167" i="24"/>
  <c r="B3" i="65"/>
  <c r="B7" i="65"/>
  <c r="B11" i="65"/>
  <c r="B15" i="65"/>
  <c r="B19" i="65"/>
  <c r="B23" i="65"/>
  <c r="B27" i="65"/>
  <c r="B31" i="65"/>
  <c r="B35" i="65"/>
  <c r="B39" i="65"/>
  <c r="B43" i="65"/>
  <c r="B47" i="65"/>
  <c r="B51" i="65"/>
  <c r="B55" i="65"/>
  <c r="B59" i="65"/>
  <c r="B63" i="65"/>
  <c r="B67" i="65"/>
  <c r="B71" i="65"/>
  <c r="B75" i="65"/>
  <c r="B79" i="65"/>
  <c r="C361" i="65"/>
  <c r="C363" i="65"/>
  <c r="C365" i="65"/>
  <c r="I3" i="26"/>
  <c r="G72" i="26"/>
  <c r="AH72" i="26"/>
  <c r="S72" i="26"/>
  <c r="AH149" i="26"/>
  <c r="AC149" i="26"/>
  <c r="AE149" i="26"/>
  <c r="AD138" i="26"/>
  <c r="AH138" i="26"/>
  <c r="C1213" i="65"/>
  <c r="C1182" i="65"/>
  <c r="C1135" i="65"/>
  <c r="C1116" i="65"/>
  <c r="C1097" i="65"/>
  <c r="C1089" i="65"/>
  <c r="C1176" i="65"/>
  <c r="C1069" i="65"/>
  <c r="C1067" i="65"/>
  <c r="C1160" i="65"/>
  <c r="C1104" i="65"/>
  <c r="C1074" i="65"/>
  <c r="M82" i="63"/>
  <c r="N89" i="63"/>
  <c r="N87" i="63"/>
  <c r="M35" i="63"/>
  <c r="B1048"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55" i="65"/>
  <c r="T27" i="25"/>
  <c r="N27" i="24"/>
  <c r="O27" i="24" s="1"/>
  <c r="J27" i="24"/>
  <c r="D27" i="24"/>
  <c r="E27" i="24"/>
  <c r="P27" i="24" s="1"/>
  <c r="B1058" i="65"/>
  <c r="D30" i="24"/>
  <c r="N30" i="24"/>
  <c r="O30" i="24" s="1"/>
  <c r="I30" i="24" s="1"/>
  <c r="B1103" i="65"/>
  <c r="E75" i="24"/>
  <c r="J75" i="24"/>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69" i="65"/>
  <c r="C371" i="65"/>
  <c r="A17" i="5"/>
  <c r="C373" i="65"/>
  <c r="C375" i="65"/>
  <c r="C377" i="65"/>
  <c r="C379" i="65"/>
  <c r="C381" i="65"/>
  <c r="AF113" i="18"/>
  <c r="C176" i="65"/>
  <c r="C168" i="65"/>
  <c r="U105" i="19"/>
  <c r="C156" i="65"/>
  <c r="AF63" i="18"/>
  <c r="C126" i="65"/>
  <c r="U63" i="19"/>
  <c r="AF35" i="18"/>
  <c r="C98" i="65"/>
  <c r="U35" i="19"/>
  <c r="C92" i="65"/>
  <c r="C85" i="65"/>
  <c r="AF126" i="18"/>
  <c r="C189" i="65"/>
  <c r="U126" i="19"/>
  <c r="C172" i="65"/>
  <c r="U109" i="19"/>
  <c r="C152" i="65"/>
  <c r="C137" i="65"/>
  <c r="U74" i="19"/>
  <c r="C123" i="65"/>
  <c r="U60" i="19"/>
  <c r="AF43" i="18"/>
  <c r="C106" i="65"/>
  <c r="AF26" i="18"/>
  <c r="C89" i="65"/>
  <c r="U26" i="19"/>
  <c r="I37" i="21"/>
  <c r="AK35" i="26"/>
  <c r="BF59" i="26"/>
  <c r="AK107" i="26"/>
  <c r="BG71" i="26"/>
  <c r="BE127" i="26"/>
  <c r="BJ127" i="26" s="1"/>
  <c r="AF55" i="26"/>
  <c r="AG55" i="26" s="1"/>
  <c r="BA95" i="26"/>
  <c r="BE111" i="26"/>
  <c r="AP112" i="26"/>
  <c r="AS112" i="26"/>
  <c r="O121" i="14"/>
  <c r="N85" i="12"/>
  <c r="O85" i="12" s="1"/>
  <c r="D69" i="12"/>
  <c r="O69" i="28" s="1"/>
  <c r="D61" i="12"/>
  <c r="D45" i="12"/>
  <c r="E37" i="12"/>
  <c r="P37" i="12" s="1"/>
  <c r="E81" i="12"/>
  <c r="P81" i="12" s="1"/>
  <c r="I81" i="12" s="1"/>
  <c r="E29" i="12"/>
  <c r="P29" i="12" s="1"/>
  <c r="N65" i="12"/>
  <c r="O65" i="12" s="1"/>
  <c r="I65" i="12" s="1"/>
  <c r="AF115" i="18"/>
  <c r="C178" i="65"/>
  <c r="AF77" i="18"/>
  <c r="C140" i="65"/>
  <c r="U77" i="19"/>
  <c r="C133" i="65"/>
  <c r="U70" i="19"/>
  <c r="AF41" i="18"/>
  <c r="C104" i="65"/>
  <c r="C88" i="65"/>
  <c r="U25" i="19"/>
  <c r="AF121" i="18"/>
  <c r="C184" i="65"/>
  <c r="AF78" i="18"/>
  <c r="C141" i="65"/>
  <c r="U78" i="19"/>
  <c r="C94" i="65"/>
  <c r="AF34" i="18"/>
  <c r="C97" i="65"/>
  <c r="U34" i="19"/>
  <c r="AF51" i="18"/>
  <c r="C114" i="65"/>
  <c r="U51" i="19"/>
  <c r="C103" i="65"/>
  <c r="C148" i="65"/>
  <c r="O220" i="24"/>
  <c r="I65" i="24"/>
  <c r="O73" i="24"/>
  <c r="I73" i="24" s="1"/>
  <c r="I69" i="24"/>
  <c r="O196" i="24"/>
  <c r="I196" i="24" s="1"/>
  <c r="I131" i="24"/>
  <c r="F93" i="28"/>
  <c r="F53" i="28"/>
  <c r="F21" i="28"/>
  <c r="O21" i="28" s="1"/>
  <c r="F73" i="28"/>
  <c r="O73" i="28" s="1"/>
  <c r="F25" i="28"/>
  <c r="O25" i="28" s="1"/>
  <c r="B4" i="65"/>
  <c r="B8" i="65"/>
  <c r="B12" i="65"/>
  <c r="B16" i="65"/>
  <c r="B20" i="65"/>
  <c r="B24" i="65"/>
  <c r="B28" i="65"/>
  <c r="B32" i="65"/>
  <c r="B36" i="65"/>
  <c r="B40" i="65"/>
  <c r="B44" i="65"/>
  <c r="B48" i="65"/>
  <c r="B52" i="65"/>
  <c r="B56" i="65"/>
  <c r="B60" i="65"/>
  <c r="B64" i="65"/>
  <c r="B68" i="65"/>
  <c r="B72" i="65"/>
  <c r="B76" i="65"/>
  <c r="B80" i="65"/>
  <c r="O41" i="14"/>
  <c r="I41" i="14" s="1"/>
  <c r="P41" i="15" s="1"/>
  <c r="O57" i="14"/>
  <c r="O97" i="14"/>
  <c r="O133" i="14"/>
  <c r="O141" i="14"/>
  <c r="O153" i="14"/>
  <c r="O157" i="14"/>
  <c r="O161" i="14"/>
  <c r="O165" i="14"/>
  <c r="I165" i="14" s="1"/>
  <c r="P165" i="15" s="1"/>
  <c r="O169" i="14"/>
  <c r="O193" i="14"/>
  <c r="O201" i="14"/>
  <c r="O205" i="14"/>
  <c r="O213" i="14"/>
  <c r="O217" i="14"/>
  <c r="O241" i="14"/>
  <c r="O253" i="14"/>
  <c r="I253" i="14" s="1"/>
  <c r="P253" i="15" s="1"/>
  <c r="A17" i="16"/>
  <c r="AF28" i="18"/>
  <c r="C91" i="65"/>
  <c r="A17" i="26"/>
  <c r="T72" i="26"/>
  <c r="R72" i="26"/>
  <c r="AA72" i="26"/>
  <c r="X149" i="26"/>
  <c r="V149" i="26"/>
  <c r="U138" i="26"/>
  <c r="W138" i="26"/>
  <c r="C1149" i="65"/>
  <c r="C1142" i="65"/>
  <c r="C1123" i="65"/>
  <c r="C1120" i="65"/>
  <c r="D38" i="24"/>
  <c r="C1198" i="65"/>
  <c r="C1190" i="65"/>
  <c r="C1077" i="65"/>
  <c r="C1090" i="65"/>
  <c r="C1059" i="65"/>
  <c r="C1220" i="65"/>
  <c r="C1131" i="65"/>
  <c r="C1152" i="65"/>
  <c r="C1200" i="65"/>
  <c r="C1068" i="65"/>
  <c r="C1075" i="65"/>
  <c r="K72" i="26"/>
  <c r="M42" i="63"/>
  <c r="N47" i="63"/>
  <c r="M32" i="63"/>
  <c r="M54" i="63"/>
  <c r="M61" i="63"/>
  <c r="M84" i="63"/>
  <c r="B1100" i="65"/>
  <c r="T72" i="25"/>
  <c r="E72" i="24"/>
  <c r="P72" i="24" s="1"/>
  <c r="D72" i="24"/>
  <c r="J72" i="24"/>
  <c r="B1112" i="65"/>
  <c r="T84" i="25"/>
  <c r="E84" i="24"/>
  <c r="N84" i="24"/>
  <c r="B1139" i="65"/>
  <c r="D111" i="24"/>
  <c r="N111" i="24"/>
  <c r="O111" i="24" s="1"/>
  <c r="I111" i="24" s="1"/>
  <c r="B1142" i="65"/>
  <c r="T114" i="25"/>
  <c r="E114" i="24"/>
  <c r="J114" i="24"/>
  <c r="N114" i="24"/>
  <c r="B1148" i="65"/>
  <c r="J120" i="24"/>
  <c r="D120" i="24"/>
  <c r="B1152" i="65"/>
  <c r="E124" i="24"/>
  <c r="J124" i="24"/>
  <c r="K44" i="26"/>
  <c r="F44" i="26"/>
  <c r="Q44" i="26" s="1"/>
  <c r="J44" i="26" s="1"/>
  <c r="E44" i="26"/>
  <c r="S44" i="26"/>
  <c r="G44" i="26"/>
  <c r="U44" i="26"/>
  <c r="X44" i="26"/>
  <c r="W47" i="26"/>
  <c r="V47" i="26"/>
  <c r="X47" i="26"/>
  <c r="AB47" i="26"/>
  <c r="O47" i="26"/>
  <c r="S47" i="26"/>
  <c r="R47" i="26"/>
  <c r="G47" i="26"/>
  <c r="T47" i="26"/>
  <c r="F47" i="26"/>
  <c r="Q47" i="26" s="1"/>
  <c r="J47" i="26" s="1"/>
  <c r="AE47" i="26"/>
  <c r="AD47" i="26"/>
  <c r="AD15" i="26" s="1"/>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77" i="28"/>
  <c r="I29" i="12"/>
  <c r="C183" i="65"/>
  <c r="U120" i="19"/>
  <c r="AF92" i="18"/>
  <c r="C155" i="65"/>
  <c r="C149" i="65"/>
  <c r="U86" i="19"/>
  <c r="AF79" i="18"/>
  <c r="C142" i="65"/>
  <c r="C105" i="65"/>
  <c r="C96" i="65"/>
  <c r="C186" i="65"/>
  <c r="C169" i="65"/>
  <c r="U106" i="19"/>
  <c r="AF87" i="18"/>
  <c r="C150" i="65"/>
  <c r="U87" i="19"/>
  <c r="C134" i="65"/>
  <c r="U71" i="19"/>
  <c r="C118" i="65"/>
  <c r="AF39" i="18"/>
  <c r="C102" i="65"/>
  <c r="AF23" i="18"/>
  <c r="C86" i="65"/>
  <c r="U23" i="19"/>
  <c r="O104" i="14"/>
  <c r="I104" i="14" s="1"/>
  <c r="P104" i="15" s="1"/>
  <c r="P136" i="14"/>
  <c r="O56" i="14"/>
  <c r="J97" i="12"/>
  <c r="I71" i="12"/>
  <c r="J37" i="12"/>
  <c r="O42" i="28"/>
  <c r="N33" i="12"/>
  <c r="O33" i="12" s="1"/>
  <c r="I33" i="12" s="1"/>
  <c r="D97" i="12"/>
  <c r="E77" i="12"/>
  <c r="P77" i="12" s="1"/>
  <c r="I77" i="12" s="1"/>
  <c r="E25" i="12"/>
  <c r="P25" i="12" s="1"/>
  <c r="D41" i="12"/>
  <c r="O41" i="28" s="1"/>
  <c r="O22" i="28"/>
  <c r="D37" i="12"/>
  <c r="E85" i="12"/>
  <c r="P85" i="12" s="1"/>
  <c r="E57" i="12"/>
  <c r="P57" i="12" s="1"/>
  <c r="I57" i="12" s="1"/>
  <c r="AF107" i="18"/>
  <c r="C170" i="65"/>
  <c r="AF101" i="18"/>
  <c r="C164" i="65"/>
  <c r="AF94" i="18"/>
  <c r="C157" i="65"/>
  <c r="U94" i="19"/>
  <c r="AF84" i="18"/>
  <c r="C147" i="65"/>
  <c r="U84" i="19"/>
  <c r="C138" i="65"/>
  <c r="U75" i="19"/>
  <c r="AF67" i="18"/>
  <c r="C130" i="65"/>
  <c r="C124" i="65"/>
  <c r="AF53" i="18"/>
  <c r="C116" i="65"/>
  <c r="U53" i="19"/>
  <c r="C109" i="65"/>
  <c r="U46" i="19"/>
  <c r="C167" i="65"/>
  <c r="U104" i="19"/>
  <c r="C127" i="65"/>
  <c r="U64" i="19"/>
  <c r="C84" i="65"/>
  <c r="U21" i="19"/>
  <c r="AF122" i="18"/>
  <c r="C185" i="65"/>
  <c r="AF114" i="18"/>
  <c r="C177" i="65"/>
  <c r="C136" i="65"/>
  <c r="U73" i="19"/>
  <c r="C165" i="65"/>
  <c r="O164" i="24"/>
  <c r="I164" i="24" s="1"/>
  <c r="I132" i="24"/>
  <c r="O144" i="24"/>
  <c r="BH71" i="26"/>
  <c r="F85" i="28"/>
  <c r="O85" i="28" s="1"/>
  <c r="F45" i="28"/>
  <c r="F65" i="28"/>
  <c r="F49" i="28"/>
  <c r="O49" i="28" s="1"/>
  <c r="F61" i="28"/>
  <c r="F97" i="28"/>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O102" i="14"/>
  <c r="O146" i="14"/>
  <c r="O170" i="14"/>
  <c r="O174" i="14"/>
  <c r="O186" i="14"/>
  <c r="C362" i="65"/>
  <c r="C364" i="65"/>
  <c r="C366" i="65"/>
  <c r="C108" i="65"/>
  <c r="U45" i="19"/>
  <c r="F138" i="26"/>
  <c r="Q138" i="26" s="1"/>
  <c r="J138" i="26" s="1"/>
  <c r="BD72" i="26"/>
  <c r="U72" i="26"/>
  <c r="Z72" i="26"/>
  <c r="AE72" i="26"/>
  <c r="O149" i="26"/>
  <c r="AB149" i="26"/>
  <c r="AD149" i="26"/>
  <c r="O138" i="26"/>
  <c r="AC138" i="26"/>
  <c r="AE138" i="26"/>
  <c r="C1229" i="65"/>
  <c r="C1197" i="65"/>
  <c r="C1155" i="65"/>
  <c r="C1081" i="65"/>
  <c r="C1073" i="65"/>
  <c r="C1065" i="65"/>
  <c r="C1057" i="65"/>
  <c r="C1049" i="65"/>
  <c r="C1180" i="65"/>
  <c r="C1153" i="65"/>
  <c r="J35" i="24"/>
  <c r="C1245" i="65"/>
  <c r="C1241" i="65"/>
  <c r="C1113" i="65"/>
  <c r="C1085" i="65"/>
  <c r="C1099" i="65"/>
  <c r="J38" i="24"/>
  <c r="C1154" i="65"/>
  <c r="C1091" i="65"/>
  <c r="C1083" i="65"/>
  <c r="C1187" i="65"/>
  <c r="C1079" i="65"/>
  <c r="N3" i="63"/>
  <c r="N88" i="63"/>
  <c r="M3" i="63"/>
  <c r="N92" i="63"/>
  <c r="N54" i="63"/>
  <c r="M31" i="63"/>
  <c r="N76" i="63"/>
  <c r="N85" i="63"/>
  <c r="N83" i="63"/>
  <c r="M47" i="63"/>
  <c r="M20" i="63"/>
  <c r="B1068" i="65"/>
  <c r="T40" i="25"/>
  <c r="E40" i="24"/>
  <c r="P40" i="24" s="1"/>
  <c r="I40" i="24" s="1"/>
  <c r="J40" i="24"/>
  <c r="B1083" i="65"/>
  <c r="E55" i="24"/>
  <c r="P55" i="24" s="1"/>
  <c r="N55" i="24"/>
  <c r="O55" i="24" s="1"/>
  <c r="J55" i="24"/>
  <c r="B1086" i="65"/>
  <c r="T58" i="25"/>
  <c r="J58" i="24"/>
  <c r="D58" i="24"/>
  <c r="B1089" i="65"/>
  <c r="T61" i="25"/>
  <c r="E61" i="24"/>
  <c r="P61" i="24" s="1"/>
  <c r="I61" i="24" s="1"/>
  <c r="J61" i="24"/>
  <c r="B1095" i="65"/>
  <c r="T67" i="25"/>
  <c r="D67" i="24"/>
  <c r="J67" i="24"/>
  <c r="B1098" i="65"/>
  <c r="T70" i="25"/>
  <c r="N70" i="24"/>
  <c r="O70" i="24" s="1"/>
  <c r="I70" i="24" s="1"/>
  <c r="D70" i="24"/>
  <c r="J70" i="24"/>
  <c r="B1109" i="65"/>
  <c r="T81" i="25"/>
  <c r="E81" i="24"/>
  <c r="O81" i="24" s="1"/>
  <c r="N81" i="24"/>
  <c r="J81" i="24"/>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1" i="65"/>
  <c r="C1239" i="65"/>
  <c r="C1205" i="65"/>
  <c r="C1169" i="65"/>
  <c r="C1163" i="65"/>
  <c r="C1129" i="65"/>
  <c r="C1150" i="65"/>
  <c r="C1146" i="65"/>
  <c r="C1102" i="65"/>
  <c r="C1222" i="65"/>
  <c r="C1214" i="65"/>
  <c r="C1206" i="65"/>
  <c r="C1101" i="65"/>
  <c r="C1217" i="65"/>
  <c r="C1201" i="65"/>
  <c r="C1193" i="65"/>
  <c r="C1186" i="65"/>
  <c r="C1159" i="65"/>
  <c r="C1111" i="65"/>
  <c r="C1087" i="65"/>
  <c r="C1166" i="65"/>
  <c r="C1232" i="65"/>
  <c r="C1204" i="65"/>
  <c r="C1179" i="65"/>
  <c r="C1223" i="65"/>
  <c r="C1196" i="65"/>
  <c r="O138" i="24"/>
  <c r="I138" i="24" s="1"/>
  <c r="C1143" i="65"/>
  <c r="C1138" i="65"/>
  <c r="C1124" i="65"/>
  <c r="C1108" i="65"/>
  <c r="C1064" i="65"/>
  <c r="C1215" i="65"/>
  <c r="C1164" i="65"/>
  <c r="C1134" i="65"/>
  <c r="C1168" i="65"/>
  <c r="C1125" i="65"/>
  <c r="C1117" i="65"/>
  <c r="C1076" i="65"/>
  <c r="C1052" i="65"/>
  <c r="C1174" i="65"/>
  <c r="C1156" i="65"/>
  <c r="C1115" i="65"/>
  <c r="C1246" i="65"/>
  <c r="C1202" i="65"/>
  <c r="C1181" i="65"/>
  <c r="C1157" i="65"/>
  <c r="C1136" i="65"/>
  <c r="C1224" i="65"/>
  <c r="C1244" i="65"/>
  <c r="C1185" i="65"/>
  <c r="C1170" i="65"/>
  <c r="C1165" i="65"/>
  <c r="B1049" i="65"/>
  <c r="B1052" i="65"/>
  <c r="T24" i="25"/>
  <c r="B1078" i="65"/>
  <c r="D50" i="24"/>
  <c r="B1087" i="65"/>
  <c r="T59" i="25"/>
  <c r="B1090" i="65"/>
  <c r="B1092" i="65"/>
  <c r="T64" i="25"/>
  <c r="B1137" i="65"/>
  <c r="D109" i="24"/>
  <c r="B1140" i="65"/>
  <c r="T112" i="25"/>
  <c r="B1143" i="65"/>
  <c r="T115" i="25"/>
  <c r="B1145" i="65"/>
  <c r="B1241" i="65"/>
  <c r="T213" i="25"/>
  <c r="E213" i="24"/>
  <c r="B1245" i="65"/>
  <c r="E24" i="26"/>
  <c r="K24" i="26"/>
  <c r="K37" i="26"/>
  <c r="F37" i="26"/>
  <c r="Q37" i="26" s="1"/>
  <c r="J37" i="26" s="1"/>
  <c r="K78" i="26"/>
  <c r="BD78" i="26"/>
  <c r="E78" i="26"/>
  <c r="E88" i="26"/>
  <c r="K88" i="26"/>
  <c r="K101" i="26"/>
  <c r="F101" i="26"/>
  <c r="Q101" i="26" s="1"/>
  <c r="J101" i="26" s="1"/>
  <c r="O101" i="26"/>
  <c r="C88" i="63"/>
  <c r="C1238" i="65"/>
  <c r="C1234" i="65"/>
  <c r="O148" i="24"/>
  <c r="I148" i="24" s="1"/>
  <c r="C1126" i="65"/>
  <c r="O209" i="24"/>
  <c r="I209" i="24" s="1"/>
  <c r="C1225" i="65"/>
  <c r="C1209" i="65"/>
  <c r="C1203" i="65"/>
  <c r="C1195" i="65"/>
  <c r="C1188" i="65"/>
  <c r="C1230" i="65"/>
  <c r="C1243" i="65"/>
  <c r="C1167" i="65"/>
  <c r="J24" i="24"/>
  <c r="C1191" i="65"/>
  <c r="C1184" i="65"/>
  <c r="C1158" i="65"/>
  <c r="C1235" i="65"/>
  <c r="C1207" i="65"/>
  <c r="C1144" i="65"/>
  <c r="C1105" i="65"/>
  <c r="C1051" i="65"/>
  <c r="C1218" i="65"/>
  <c r="C1194" i="65"/>
  <c r="C1175" i="65"/>
  <c r="C1130" i="65"/>
  <c r="C1118" i="65"/>
  <c r="C1216" i="65"/>
  <c r="C1192" i="65"/>
  <c r="O195" i="24"/>
  <c r="D117" i="24"/>
  <c r="O65" i="26"/>
  <c r="F129" i="26"/>
  <c r="Q129" i="26" s="1"/>
  <c r="J129" i="26" s="1"/>
  <c r="B1070" i="65"/>
  <c r="T42" i="25"/>
  <c r="D42" i="24"/>
  <c r="B1079" i="65"/>
  <c r="T51" i="25"/>
  <c r="B1081" i="65"/>
  <c r="B1114" i="65"/>
  <c r="D86" i="24"/>
  <c r="B1117" i="65"/>
  <c r="B1123" i="65"/>
  <c r="T95" i="25"/>
  <c r="B1126" i="65"/>
  <c r="T98" i="25"/>
  <c r="B1129" i="65"/>
  <c r="C1132" i="65"/>
  <c r="B1154" i="65"/>
  <c r="E126" i="24"/>
  <c r="B1158" i="65"/>
  <c r="T130" i="25"/>
  <c r="B1162" i="65"/>
  <c r="B1166" i="65"/>
  <c r="U138" i="25"/>
  <c r="B1170" i="65"/>
  <c r="T142" i="25"/>
  <c r="B1174" i="65"/>
  <c r="B1178" i="65"/>
  <c r="U150" i="25"/>
  <c r="B1182" i="65"/>
  <c r="B1186" i="65"/>
  <c r="T158" i="25"/>
  <c r="B1190" i="65"/>
  <c r="B1194" i="65"/>
  <c r="T166" i="25"/>
  <c r="B1198" i="65"/>
  <c r="B1202" i="65"/>
  <c r="T174" i="25"/>
  <c r="B1206" i="65"/>
  <c r="B1210" i="65"/>
  <c r="T182" i="25"/>
  <c r="B1214" i="65"/>
  <c r="B1218" i="65"/>
  <c r="T190" i="25"/>
  <c r="B1222" i="65"/>
  <c r="B1226" i="65"/>
  <c r="T198" i="25"/>
  <c r="B1230" i="65"/>
  <c r="B1234" i="65"/>
  <c r="T206" i="25"/>
  <c r="B1238" i="65"/>
  <c r="B1242" i="65"/>
  <c r="T214" i="25"/>
  <c r="B1246" i="65"/>
  <c r="K53" i="26"/>
  <c r="F53" i="26"/>
  <c r="Q53" i="26" s="1"/>
  <c r="J53" i="26" s="1"/>
  <c r="K117" i="26"/>
  <c r="F117" i="26"/>
  <c r="Q117" i="26" s="1"/>
  <c r="J117" i="26" s="1"/>
  <c r="AF62" i="18"/>
  <c r="C125" i="65"/>
  <c r="U62" i="19"/>
  <c r="I110" i="24"/>
  <c r="I31" i="24"/>
  <c r="C1233" i="65"/>
  <c r="C1221" i="65"/>
  <c r="C1189" i="65"/>
  <c r="O146" i="24"/>
  <c r="I146" i="24" s="1"/>
  <c r="C1173" i="65"/>
  <c r="C1093" i="65"/>
  <c r="I62" i="24"/>
  <c r="C1178" i="65"/>
  <c r="O125" i="24"/>
  <c r="O217" i="24"/>
  <c r="C1237" i="65"/>
  <c r="I202" i="24"/>
  <c r="O158" i="24"/>
  <c r="I158" i="24" s="1"/>
  <c r="C1107" i="65"/>
  <c r="C1082" i="65"/>
  <c r="C1227" i="65"/>
  <c r="C1219" i="65"/>
  <c r="C1211" i="65"/>
  <c r="C1240" i="65"/>
  <c r="C1228" i="65"/>
  <c r="O187" i="24"/>
  <c r="I187" i="24" s="1"/>
  <c r="O156" i="24"/>
  <c r="I156" i="24" s="1"/>
  <c r="C1151" i="65"/>
  <c r="C1084" i="65"/>
  <c r="C1062" i="65"/>
  <c r="I21" i="24"/>
  <c r="C1172" i="65"/>
  <c r="O207" i="24"/>
  <c r="C1177" i="65"/>
  <c r="C1133" i="65"/>
  <c r="C1119" i="65"/>
  <c r="C1096" i="65"/>
  <c r="C1236" i="65"/>
  <c r="C1162" i="65"/>
  <c r="C1226" i="65"/>
  <c r="C1210" i="65"/>
  <c r="O161" i="24"/>
  <c r="C1161" i="65"/>
  <c r="C1121" i="65"/>
  <c r="C1208" i="65"/>
  <c r="C1088" i="65"/>
  <c r="C1092" i="65"/>
  <c r="C1056" i="65"/>
  <c r="C1171" i="65"/>
  <c r="D112" i="24"/>
  <c r="F60" i="26"/>
  <c r="Q60" i="26" s="1"/>
  <c r="J60" i="26" s="1"/>
  <c r="B1054" i="65"/>
  <c r="D26" i="24"/>
  <c r="B1057" i="65"/>
  <c r="T29" i="25"/>
  <c r="B1062" i="65"/>
  <c r="T34" i="25"/>
  <c r="B1065" i="65"/>
  <c r="B1071" i="65"/>
  <c r="B1073" i="65"/>
  <c r="B1076" i="65"/>
  <c r="T48" i="25"/>
  <c r="B1094" i="65"/>
  <c r="T66" i="25"/>
  <c r="D66" i="24"/>
  <c r="B1097" i="65"/>
  <c r="T69" i="25"/>
  <c r="B1118" i="65"/>
  <c r="T90" i="25"/>
  <c r="B1120" i="65"/>
  <c r="T92" i="25"/>
  <c r="B1124" i="65"/>
  <c r="U96" i="25"/>
  <c r="C1127" i="65"/>
  <c r="B1130" i="65"/>
  <c r="B1132" i="65"/>
  <c r="B1135" i="65"/>
  <c r="T107" i="25"/>
  <c r="B1147" i="65"/>
  <c r="D119" i="24"/>
  <c r="B1151" i="65"/>
  <c r="T123" i="25"/>
  <c r="B1155" i="65"/>
  <c r="T127" i="25"/>
  <c r="B1159" i="65"/>
  <c r="B1163" i="65"/>
  <c r="B1167" i="65"/>
  <c r="B1171" i="65"/>
  <c r="B1175" i="65"/>
  <c r="B1179" i="65"/>
  <c r="T151" i="25"/>
  <c r="B1183" i="65"/>
  <c r="T155" i="25"/>
  <c r="B1187" i="65"/>
  <c r="B1191" i="65"/>
  <c r="B1195" i="65"/>
  <c r="T167" i="25"/>
  <c r="B1199" i="65"/>
  <c r="E171" i="24"/>
  <c r="B1203" i="65"/>
  <c r="B1207" i="65"/>
  <c r="B1211" i="65"/>
  <c r="U183" i="25"/>
  <c r="B1215" i="65"/>
  <c r="T187" i="25"/>
  <c r="B1219" i="65"/>
  <c r="T191" i="25"/>
  <c r="B1223" i="65"/>
  <c r="U195" i="25"/>
  <c r="B1227" i="65"/>
  <c r="T199" i="25"/>
  <c r="B1231" i="65"/>
  <c r="B1235" i="65"/>
  <c r="B1239" i="65"/>
  <c r="T211" i="25"/>
  <c r="BD46" i="26"/>
  <c r="E46" i="26"/>
  <c r="K69" i="26"/>
  <c r="F69" i="26"/>
  <c r="Q69" i="26" s="1"/>
  <c r="J69" i="26" s="1"/>
  <c r="K133" i="26"/>
  <c r="F133" i="26"/>
  <c r="Q133" i="26" s="1"/>
  <c r="J133" i="26" s="1"/>
  <c r="B1050" i="65"/>
  <c r="B1053" i="65"/>
  <c r="U25" i="25"/>
  <c r="I28" i="24"/>
  <c r="B1069" i="65"/>
  <c r="B1074" i="65"/>
  <c r="T46" i="25"/>
  <c r="B1077" i="65"/>
  <c r="U49" i="25"/>
  <c r="C1080" i="65"/>
  <c r="B1082" i="65"/>
  <c r="B1084" i="65"/>
  <c r="T56" i="25"/>
  <c r="B1093" i="65"/>
  <c r="T65" i="25"/>
  <c r="O71" i="24"/>
  <c r="B1101" i="65"/>
  <c r="B1104" i="65"/>
  <c r="B1107" i="65"/>
  <c r="T79" i="25"/>
  <c r="B1110" i="65"/>
  <c r="U82" i="25"/>
  <c r="B1113" i="65"/>
  <c r="B1115" i="65"/>
  <c r="B1121" i="65"/>
  <c r="T93" i="25"/>
  <c r="O97" i="24"/>
  <c r="B1127" i="65"/>
  <c r="B1133" i="65"/>
  <c r="B1136" i="65"/>
  <c r="B1138" i="65"/>
  <c r="C1141" i="65"/>
  <c r="O116" i="24"/>
  <c r="I116" i="24" s="1"/>
  <c r="B1146" i="65"/>
  <c r="T118" i="25"/>
  <c r="B1149" i="65"/>
  <c r="T121" i="25"/>
  <c r="B1153" i="65"/>
  <c r="U125" i="25"/>
  <c r="B1156" i="65"/>
  <c r="T128" i="25"/>
  <c r="B1160" i="65"/>
  <c r="T132" i="25"/>
  <c r="B1164" i="65"/>
  <c r="B1168" i="65"/>
  <c r="T140" i="25"/>
  <c r="B1172" i="65"/>
  <c r="T144" i="25"/>
  <c r="B1176" i="65"/>
  <c r="B1180" i="65"/>
  <c r="T152" i="25"/>
  <c r="B1184" i="65"/>
  <c r="T156" i="25"/>
  <c r="B1188" i="65"/>
  <c r="T160" i="25"/>
  <c r="B1192" i="65"/>
  <c r="B1196" i="65"/>
  <c r="T168" i="25"/>
  <c r="B1200" i="65"/>
  <c r="T172" i="25"/>
  <c r="B1204" i="65"/>
  <c r="U176" i="25"/>
  <c r="B1208" i="65"/>
  <c r="B1212" i="65"/>
  <c r="T184" i="25"/>
  <c r="B1216" i="65"/>
  <c r="T188" i="25"/>
  <c r="B1220" i="65"/>
  <c r="T192" i="25"/>
  <c r="B1224" i="65"/>
  <c r="B1228" i="65"/>
  <c r="B1232" i="65"/>
  <c r="U204" i="25"/>
  <c r="B1236" i="65"/>
  <c r="T208" i="25"/>
  <c r="B1240" i="65"/>
  <c r="B1243" i="65"/>
  <c r="B1247" i="65"/>
  <c r="T219" i="25"/>
  <c r="C30" i="63"/>
  <c r="C62" i="63"/>
  <c r="C83" i="63"/>
  <c r="C40" i="63"/>
  <c r="C69" i="63"/>
  <c r="C52" i="63"/>
  <c r="C33" i="63"/>
  <c r="C3" i="63"/>
  <c r="B1051" i="65"/>
  <c r="B1056" i="65"/>
  <c r="T28" i="25"/>
  <c r="B1059" i="65"/>
  <c r="T31" i="25"/>
  <c r="B1061" i="65"/>
  <c r="T33" i="25"/>
  <c r="B1064" i="65"/>
  <c r="B1067" i="65"/>
  <c r="T39" i="25"/>
  <c r="B1072" i="65"/>
  <c r="U44" i="25"/>
  <c r="B1075" i="65"/>
  <c r="B1080" i="65"/>
  <c r="B1085" i="65"/>
  <c r="T57" i="25"/>
  <c r="B1088" i="65"/>
  <c r="T60" i="25"/>
  <c r="B1091" i="65"/>
  <c r="T63" i="25"/>
  <c r="B1096" i="65"/>
  <c r="B1099" i="65"/>
  <c r="T71" i="25"/>
  <c r="B1102" i="65"/>
  <c r="T74" i="25"/>
  <c r="B1105" i="65"/>
  <c r="U77" i="25"/>
  <c r="B1108" i="65"/>
  <c r="T80" i="25"/>
  <c r="B1111" i="65"/>
  <c r="B1116" i="65"/>
  <c r="T88" i="25"/>
  <c r="B1119" i="65"/>
  <c r="T91" i="25"/>
  <c r="B1122" i="65"/>
  <c r="B1125" i="65"/>
  <c r="U97" i="25"/>
  <c r="B1128" i="65"/>
  <c r="T100" i="25"/>
  <c r="B1131" i="65"/>
  <c r="T103" i="25"/>
  <c r="B1134" i="65"/>
  <c r="T106" i="25"/>
  <c r="B1141" i="65"/>
  <c r="B1144" i="65"/>
  <c r="T116" i="25"/>
  <c r="B1150" i="65"/>
  <c r="T122" i="25"/>
  <c r="B1157" i="65"/>
  <c r="T129" i="25"/>
  <c r="B1161" i="65"/>
  <c r="B1165" i="65"/>
  <c r="T137" i="25"/>
  <c r="B1169" i="65"/>
  <c r="T141" i="25"/>
  <c r="B1173" i="65"/>
  <c r="T145" i="25"/>
  <c r="B1177" i="65"/>
  <c r="T149" i="25"/>
  <c r="B1181" i="65"/>
  <c r="B1185" i="65"/>
  <c r="T157" i="25"/>
  <c r="B1189" i="65"/>
  <c r="B1193" i="65"/>
  <c r="T165" i="25"/>
  <c r="B1197" i="65"/>
  <c r="B1201" i="65"/>
  <c r="U173" i="25"/>
  <c r="B1205" i="65"/>
  <c r="B1209" i="65"/>
  <c r="T181" i="25"/>
  <c r="B1213" i="65"/>
  <c r="B1217" i="65"/>
  <c r="T189" i="25"/>
  <c r="B1221" i="65"/>
  <c r="B1225" i="65"/>
  <c r="T197" i="25"/>
  <c r="B1229" i="65"/>
  <c r="B1233" i="65"/>
  <c r="T205" i="25"/>
  <c r="B1237" i="65"/>
  <c r="B1244" i="65"/>
  <c r="T216" i="25"/>
  <c r="B1248" i="65"/>
  <c r="C14" i="63"/>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33" i="65"/>
  <c r="J20" i="57"/>
  <c r="C1334" i="65"/>
  <c r="AF22" i="54"/>
  <c r="C1335" i="65"/>
  <c r="C1336" i="65"/>
  <c r="AF24" i="54"/>
  <c r="C1337" i="65"/>
  <c r="AF25" i="54"/>
  <c r="C1338" i="65"/>
  <c r="AF26" i="54"/>
  <c r="C1339" i="65"/>
  <c r="AF27" i="54"/>
  <c r="C1340" i="65"/>
  <c r="AF28" i="54"/>
  <c r="C1341" i="65"/>
  <c r="AF29" i="54"/>
  <c r="C1342" i="65"/>
  <c r="AF30" i="54"/>
  <c r="C1343" i="65"/>
  <c r="C1344" i="65"/>
  <c r="AF32" i="54"/>
  <c r="C1345" i="65"/>
  <c r="C1346" i="65"/>
  <c r="AF34" i="54"/>
  <c r="C1347" i="65"/>
  <c r="AF35" i="54"/>
  <c r="C1348" i="65"/>
  <c r="AF36" i="54"/>
  <c r="C1349" i="65"/>
  <c r="AF37" i="54"/>
  <c r="C1350" i="65"/>
  <c r="AF38" i="54"/>
  <c r="C1351" i="65"/>
  <c r="AF39" i="54"/>
  <c r="C1352" i="65"/>
  <c r="AF40" i="54"/>
  <c r="C1353" i="65"/>
  <c r="AF41" i="54"/>
  <c r="C1354" i="65"/>
  <c r="C1355" i="65"/>
  <c r="AF43" i="54"/>
  <c r="C1356" i="65"/>
  <c r="AF44" i="54"/>
  <c r="C1357" i="65"/>
  <c r="AF45" i="54"/>
  <c r="C1358" i="65"/>
  <c r="AF46" i="54"/>
  <c r="C1359" i="65"/>
  <c r="AF47" i="54"/>
  <c r="C1360" i="65"/>
  <c r="AF48" i="54"/>
  <c r="C1361" i="65"/>
  <c r="AF49" i="54"/>
  <c r="C1362" i="65"/>
  <c r="AF50" i="54"/>
  <c r="C1363" i="65"/>
  <c r="AF51" i="54"/>
  <c r="C1364" i="65"/>
  <c r="AF52" i="54"/>
  <c r="C1365" i="65"/>
  <c r="AF53" i="54"/>
  <c r="C1366" i="65"/>
  <c r="C1367" i="65"/>
  <c r="AF55" i="54"/>
  <c r="C1368" i="65"/>
  <c r="AF56" i="54"/>
  <c r="C1369" i="65"/>
  <c r="AF57" i="54"/>
  <c r="C1370" i="65"/>
  <c r="AF58" i="54"/>
  <c r="C1371" i="65"/>
  <c r="AF59" i="54"/>
  <c r="C1372" i="65"/>
  <c r="AF60" i="54"/>
  <c r="C1373" i="65"/>
  <c r="AF61" i="54"/>
  <c r="C1374" i="65"/>
  <c r="AF62" i="54"/>
  <c r="C1375" i="65"/>
  <c r="AF63" i="54"/>
  <c r="C1376" i="65"/>
  <c r="AF64" i="54"/>
  <c r="C1377" i="65"/>
  <c r="AF65" i="54"/>
  <c r="C1378" i="65"/>
  <c r="AF66" i="54"/>
  <c r="C1379" i="65"/>
  <c r="AF67" i="54"/>
  <c r="C1380" i="65"/>
  <c r="AF68" i="54"/>
  <c r="C1381" i="65"/>
  <c r="AF69" i="54"/>
  <c r="C1382" i="65"/>
  <c r="AF70" i="54"/>
  <c r="C1383" i="65"/>
  <c r="AF71" i="54"/>
  <c r="C1384" i="65"/>
  <c r="AF72" i="54"/>
  <c r="C1385" i="65"/>
  <c r="C1386" i="65"/>
  <c r="AF74" i="54"/>
  <c r="C1387" i="65"/>
  <c r="AF75" i="54"/>
  <c r="C1388" i="65"/>
  <c r="C1389" i="65"/>
  <c r="AF77" i="54"/>
  <c r="C1390" i="65"/>
  <c r="AF78" i="54"/>
  <c r="C1391" i="65"/>
  <c r="AF79" i="54"/>
  <c r="C1392" i="65"/>
  <c r="AF80" i="54"/>
  <c r="C1393" i="65"/>
  <c r="AF81" i="54"/>
  <c r="C1394" i="65"/>
  <c r="AF82" i="54"/>
  <c r="C1395" i="65"/>
  <c r="AF83" i="54"/>
  <c r="C1396" i="65"/>
  <c r="AF84" i="54"/>
  <c r="C1397" i="65"/>
  <c r="AF85" i="54"/>
  <c r="C1398" i="65"/>
  <c r="AF86" i="54"/>
  <c r="C1399" i="65"/>
  <c r="AF87" i="54"/>
  <c r="C1400" i="65"/>
  <c r="AF88" i="54"/>
  <c r="C1401" i="65"/>
  <c r="AF89" i="54"/>
  <c r="C1402" i="65"/>
  <c r="AF90" i="54"/>
  <c r="C1403" i="65"/>
  <c r="AF91" i="54"/>
  <c r="C1404" i="65"/>
  <c r="AF92" i="54"/>
  <c r="C1405" i="65"/>
  <c r="AF93" i="54"/>
  <c r="C1406" i="65"/>
  <c r="AF94" i="54"/>
  <c r="C1407" i="65"/>
  <c r="AF95" i="54"/>
  <c r="C1408" i="65"/>
  <c r="AF96" i="54"/>
  <c r="C1409" i="65"/>
  <c r="AF97" i="54"/>
  <c r="C1410" i="65"/>
  <c r="AF98" i="54"/>
  <c r="C1411" i="65"/>
  <c r="AF99" i="54"/>
  <c r="C1412" i="65"/>
  <c r="AF100" i="54"/>
  <c r="C1413" i="65"/>
  <c r="C1414" i="65"/>
  <c r="C1415" i="65"/>
  <c r="AF103" i="54"/>
  <c r="C1416" i="65"/>
  <c r="AF104" i="54"/>
  <c r="C1417" i="65"/>
  <c r="AF105" i="54"/>
  <c r="C1418" i="65"/>
  <c r="AF106" i="54"/>
  <c r="C1419" i="65"/>
  <c r="AF107" i="54"/>
  <c r="C1420" i="65"/>
  <c r="AF108" i="54"/>
  <c r="C1421" i="65"/>
  <c r="AF109" i="54"/>
  <c r="C1422" i="65"/>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26" i="12"/>
  <c r="V26" i="12" s="1"/>
  <c r="W26" i="12" s="1"/>
  <c r="X26" i="12" s="1"/>
  <c r="Y26" i="12" s="1"/>
  <c r="Z26" i="12" s="1"/>
  <c r="AA26" i="12" s="1"/>
  <c r="AB26" i="12" s="1"/>
  <c r="P77" i="28"/>
  <c r="V83" i="12"/>
  <c r="W83" i="12" s="1"/>
  <c r="X83" i="12" s="1"/>
  <c r="Y83" i="12" s="1"/>
  <c r="Z83" i="12" s="1"/>
  <c r="AA83" i="12" s="1"/>
  <c r="AB83" i="12" s="1"/>
  <c r="AH83" i="12"/>
  <c r="AC57" i="12"/>
  <c r="AD57" i="12" s="1"/>
  <c r="AJ57" i="12"/>
  <c r="U54" i="12"/>
  <c r="V54" i="12" s="1"/>
  <c r="W54" i="12" s="1"/>
  <c r="X54" i="12" s="1"/>
  <c r="Y54" i="12" s="1"/>
  <c r="Z54" i="12" s="1"/>
  <c r="AA54" i="12" s="1"/>
  <c r="AB54" i="12" s="1"/>
  <c r="U49" i="12"/>
  <c r="V49" i="12" s="1"/>
  <c r="W49" i="12" s="1"/>
  <c r="X49" i="12" s="1"/>
  <c r="Y49" i="12" s="1"/>
  <c r="Z49" i="12" s="1"/>
  <c r="AA49" i="12" s="1"/>
  <c r="AB49" i="12" s="1"/>
  <c r="AC49" i="12" s="1"/>
  <c r="AD49" i="12" s="1"/>
  <c r="P70" i="28"/>
  <c r="P95" i="28"/>
  <c r="V91" i="12"/>
  <c r="W91" i="12" s="1"/>
  <c r="X91" i="12" s="1"/>
  <c r="Y91" i="12" s="1"/>
  <c r="AH91" i="12"/>
  <c r="V38" i="12"/>
  <c r="W38" i="12" s="1"/>
  <c r="X38" i="12" s="1"/>
  <c r="Y38" i="12" s="1"/>
  <c r="Z38" i="12" s="1"/>
  <c r="AA38" i="12" s="1"/>
  <c r="AB38" i="12" s="1"/>
  <c r="V42" i="12"/>
  <c r="W42" i="12" s="1"/>
  <c r="X42" i="12" s="1"/>
  <c r="Y42" i="12" s="1"/>
  <c r="Z42" i="12" s="1"/>
  <c r="AA42" i="12" s="1"/>
  <c r="AB42" i="12" s="1"/>
  <c r="W33" i="12"/>
  <c r="X33" i="12" s="1"/>
  <c r="Y33" i="12" s="1"/>
  <c r="Z33" i="12" s="1"/>
  <c r="AA33" i="12" s="1"/>
  <c r="AB33" i="12" s="1"/>
  <c r="AH33" i="12"/>
  <c r="I38" i="12"/>
  <c r="I73" i="12"/>
  <c r="I82" i="12"/>
  <c r="I49" i="12"/>
  <c r="I23" i="12"/>
  <c r="I28" i="12"/>
  <c r="O29" i="28"/>
  <c r="O44" i="28"/>
  <c r="O63" i="28"/>
  <c r="O71" i="28"/>
  <c r="O57" i="28"/>
  <c r="AG91" i="12"/>
  <c r="C74" i="63" s="1"/>
  <c r="AI20" i="12"/>
  <c r="AG26" i="12"/>
  <c r="C9" i="63" s="1"/>
  <c r="AH90" i="12"/>
  <c r="AG33" i="12"/>
  <c r="AI53" i="12"/>
  <c r="AG93" i="12"/>
  <c r="C76" i="63" s="1"/>
  <c r="T69" i="12"/>
  <c r="U69" i="12" s="1"/>
  <c r="V69" i="12" s="1"/>
  <c r="W69" i="12" s="1"/>
  <c r="X69" i="12" s="1"/>
  <c r="AC62" i="12"/>
  <c r="AD62" i="12" s="1"/>
  <c r="I37" i="12"/>
  <c r="O48" i="28"/>
  <c r="AG23" i="12"/>
  <c r="C6" i="63" s="1"/>
  <c r="AH62" i="12"/>
  <c r="AC33" i="12"/>
  <c r="AD33" i="12" s="1"/>
  <c r="AJ53" i="12"/>
  <c r="AG65" i="12"/>
  <c r="C48" i="63" s="1"/>
  <c r="AH56" i="12"/>
  <c r="AJ49" i="12"/>
  <c r="AH42" i="12"/>
  <c r="AJ38" i="12"/>
  <c r="AJ20" i="12"/>
  <c r="I46" i="12"/>
  <c r="S16" i="12"/>
  <c r="D63" i="28"/>
  <c r="O32" i="28"/>
  <c r="I87" i="12"/>
  <c r="D37" i="28"/>
  <c r="I90" i="12"/>
  <c r="I48" i="12"/>
  <c r="AC35" i="12"/>
  <c r="AD35" i="12" s="1"/>
  <c r="AJ50" i="12"/>
  <c r="AI33" i="12"/>
  <c r="AJ37" i="12"/>
  <c r="T100" i="12"/>
  <c r="U100" i="12" s="1"/>
  <c r="V100" i="12" s="1"/>
  <c r="AH52" i="12"/>
  <c r="T50" i="12"/>
  <c r="U50" i="12" s="1"/>
  <c r="V50" i="12" s="1"/>
  <c r="W50" i="12" s="1"/>
  <c r="X50" i="12" s="1"/>
  <c r="Y50" i="12" s="1"/>
  <c r="Z50" i="12" s="1"/>
  <c r="AA50" i="12" s="1"/>
  <c r="AB50" i="12" s="1"/>
  <c r="AH46" i="12"/>
  <c r="T28" i="12"/>
  <c r="U28" i="12" s="1"/>
  <c r="V28" i="12" s="1"/>
  <c r="W28" i="12" s="1"/>
  <c r="X28" i="12" s="1"/>
  <c r="Y28" i="12" s="1"/>
  <c r="Z28" i="12" s="1"/>
  <c r="AA28" i="12" s="1"/>
  <c r="AB28" i="12" s="1"/>
  <c r="AC20" i="12"/>
  <c r="F52" i="40"/>
  <c r="G52" i="40"/>
  <c r="H52" i="40"/>
  <c r="F57" i="40"/>
  <c r="G58" i="40"/>
  <c r="H59" i="40"/>
  <c r="F59" i="40"/>
  <c r="F58" i="40"/>
  <c r="G57" i="40"/>
  <c r="H58" i="40"/>
  <c r="F60"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D79" i="23"/>
  <c r="AA14" i="21"/>
  <c r="I154" i="21"/>
  <c r="D88" i="23"/>
  <c r="D158" i="23"/>
  <c r="D151" i="23"/>
  <c r="D138" i="23"/>
  <c r="D121" i="23"/>
  <c r="D152" i="23"/>
  <c r="D90" i="23"/>
  <c r="I83" i="21"/>
  <c r="D80" i="23"/>
  <c r="D67" i="23"/>
  <c r="D44" i="23"/>
  <c r="D38" i="23"/>
  <c r="D94" i="23"/>
  <c r="I45" i="21"/>
  <c r="I111" i="21"/>
  <c r="I129" i="21"/>
  <c r="D81" i="23"/>
  <c r="I88" i="21"/>
  <c r="P75" i="23"/>
  <c r="D37" i="23"/>
  <c r="I101" i="21"/>
  <c r="R10" i="21"/>
  <c r="I24" i="21"/>
  <c r="I128" i="21"/>
  <c r="I157" i="21"/>
  <c r="I156" i="21"/>
  <c r="D53" i="23"/>
  <c r="D36" i="23"/>
  <c r="D64" i="23"/>
  <c r="D97" i="23"/>
  <c r="D142" i="23"/>
  <c r="D141" i="23"/>
  <c r="I53" i="21"/>
  <c r="I27" i="21"/>
  <c r="AC12" i="21"/>
  <c r="I20" i="21"/>
  <c r="P20" i="23" s="1"/>
  <c r="D148" i="23"/>
  <c r="D83" i="23"/>
  <c r="AG38" i="21"/>
  <c r="F21" i="63" s="1"/>
  <c r="I122" i="21"/>
  <c r="I36" i="21"/>
  <c r="I85" i="21"/>
  <c r="C343" i="65"/>
  <c r="C318" i="65"/>
  <c r="C353" i="65"/>
  <c r="C338" i="65"/>
  <c r="C328" i="65"/>
  <c r="C315" i="65"/>
  <c r="C350" i="65"/>
  <c r="C339" i="65"/>
  <c r="I133" i="21"/>
  <c r="I126" i="21"/>
  <c r="I121" i="21"/>
  <c r="C299" i="65"/>
  <c r="C273" i="65"/>
  <c r="C260" i="65"/>
  <c r="I55" i="21"/>
  <c r="I43" i="21"/>
  <c r="C227" i="65"/>
  <c r="C218" i="65"/>
  <c r="C305" i="65"/>
  <c r="C276" i="65"/>
  <c r="I81" i="21"/>
  <c r="I68" i="21"/>
  <c r="C248" i="65"/>
  <c r="C236" i="65"/>
  <c r="C229" i="65"/>
  <c r="I35" i="21"/>
  <c r="C217" i="65"/>
  <c r="I86" i="21"/>
  <c r="C269" i="65"/>
  <c r="C261" i="65"/>
  <c r="C241" i="65"/>
  <c r="C228" i="65"/>
  <c r="I21" i="21"/>
  <c r="C220" i="65"/>
  <c r="C214" i="65"/>
  <c r="C322" i="65"/>
  <c r="I98" i="21"/>
  <c r="C346" i="65"/>
  <c r="C251" i="65"/>
  <c r="C216" i="65"/>
  <c r="C294" i="65"/>
  <c r="C351" i="65"/>
  <c r="C344" i="65"/>
  <c r="C245" i="65"/>
  <c r="C262" i="65"/>
  <c r="C232" i="65"/>
  <c r="I135" i="21"/>
  <c r="C219" i="65"/>
  <c r="C290" i="65"/>
  <c r="C296" i="65"/>
  <c r="C297" i="65"/>
  <c r="O128" i="23"/>
  <c r="O127" i="23"/>
  <c r="O124" i="23"/>
  <c r="C298" i="65"/>
  <c r="E307" i="65"/>
  <c r="AJ114" i="21"/>
  <c r="AI114" i="21"/>
  <c r="E303" i="65"/>
  <c r="AJ110" i="21"/>
  <c r="AI110" i="21"/>
  <c r="E299" i="65"/>
  <c r="AJ106" i="21"/>
  <c r="AI106" i="21"/>
  <c r="E295" i="65"/>
  <c r="AJ102" i="21"/>
  <c r="AI102" i="21"/>
  <c r="E291" i="65"/>
  <c r="AJ98" i="21"/>
  <c r="AI98" i="21"/>
  <c r="E287" i="65"/>
  <c r="AJ94" i="21"/>
  <c r="AI94" i="21"/>
  <c r="E283" i="65"/>
  <c r="AJ90" i="21"/>
  <c r="AI90" i="21"/>
  <c r="E279" i="65"/>
  <c r="AJ86" i="21"/>
  <c r="AI86" i="21"/>
  <c r="E275" i="65"/>
  <c r="AJ82" i="21"/>
  <c r="AI82" i="21"/>
  <c r="E271" i="65"/>
  <c r="AJ78" i="21"/>
  <c r="AI78" i="21"/>
  <c r="AH78" i="21"/>
  <c r="E267" i="65"/>
  <c r="AJ74" i="21"/>
  <c r="AI74" i="21"/>
  <c r="AH74" i="21"/>
  <c r="E263" i="65"/>
  <c r="AJ70" i="21"/>
  <c r="AI70" i="21"/>
  <c r="AH70" i="21"/>
  <c r="E259" i="65"/>
  <c r="AJ66" i="21"/>
  <c r="AI66" i="21"/>
  <c r="AH66" i="21"/>
  <c r="E255" i="65"/>
  <c r="AJ62" i="21"/>
  <c r="AI62" i="21"/>
  <c r="AH62" i="21"/>
  <c r="E251" i="65"/>
  <c r="AJ58" i="21"/>
  <c r="AI58" i="21"/>
  <c r="AH58" i="21"/>
  <c r="E247" i="65"/>
  <c r="AJ54" i="21"/>
  <c r="AI54" i="21"/>
  <c r="AH54" i="21"/>
  <c r="E243" i="65"/>
  <c r="AJ50" i="21"/>
  <c r="AI50" i="21"/>
  <c r="AH50" i="21"/>
  <c r="E239" i="65"/>
  <c r="AJ46" i="21"/>
  <c r="AI46" i="21"/>
  <c r="AH46" i="21"/>
  <c r="E235" i="65"/>
  <c r="AJ42" i="21"/>
  <c r="AI42" i="21"/>
  <c r="AH42" i="21"/>
  <c r="E230" i="65"/>
  <c r="AJ37" i="21"/>
  <c r="AI37" i="21"/>
  <c r="AH37" i="21"/>
  <c r="E226" i="65"/>
  <c r="AJ33" i="21"/>
  <c r="AI33" i="21"/>
  <c r="AH33" i="21"/>
  <c r="E222" i="65"/>
  <c r="AJ29" i="21"/>
  <c r="AI29" i="21"/>
  <c r="AH29" i="21"/>
  <c r="E218" i="65"/>
  <c r="AJ25" i="21"/>
  <c r="AI25" i="21"/>
  <c r="AH25" i="21"/>
  <c r="E214" i="65"/>
  <c r="AJ21" i="21"/>
  <c r="AI21" i="21"/>
  <c r="AH21" i="21"/>
  <c r="E350" i="65"/>
  <c r="AJ157" i="21"/>
  <c r="AI157" i="21"/>
  <c r="E346" i="65"/>
  <c r="AJ153" i="21"/>
  <c r="AI153" i="21"/>
  <c r="E342" i="65"/>
  <c r="AJ149" i="21"/>
  <c r="AI149" i="21"/>
  <c r="E338" i="65"/>
  <c r="AJ145" i="21"/>
  <c r="AI145" i="21"/>
  <c r="E334" i="65"/>
  <c r="AJ141" i="21"/>
  <c r="AI141" i="21"/>
  <c r="E330" i="65"/>
  <c r="AJ137" i="21"/>
  <c r="AI137" i="21"/>
  <c r="E326" i="65"/>
  <c r="AJ133" i="21"/>
  <c r="AI133" i="21"/>
  <c r="E322" i="65"/>
  <c r="AJ129" i="21"/>
  <c r="AI129" i="21"/>
  <c r="E318" i="65"/>
  <c r="AJ125" i="21"/>
  <c r="AI125" i="21"/>
  <c r="E314"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I47" i="21"/>
  <c r="I93" i="21"/>
  <c r="I158" i="21"/>
  <c r="I152" i="21"/>
  <c r="I148" i="21"/>
  <c r="I49" i="21"/>
  <c r="I144" i="21"/>
  <c r="I22" i="21"/>
  <c r="I3" i="21"/>
  <c r="C330" i="65"/>
  <c r="C348" i="65"/>
  <c r="C336" i="65"/>
  <c r="C323" i="65"/>
  <c r="C313" i="65"/>
  <c r="C347" i="65"/>
  <c r="C332" i="65"/>
  <c r="C325" i="65"/>
  <c r="C292" i="65"/>
  <c r="C286" i="65"/>
  <c r="C280" i="65"/>
  <c r="C270" i="65"/>
  <c r="C257" i="65"/>
  <c r="C244" i="65"/>
  <c r="C234" i="65"/>
  <c r="C225" i="65"/>
  <c r="C293" i="65"/>
  <c r="I73" i="21"/>
  <c r="I67" i="21"/>
  <c r="I60" i="21"/>
  <c r="I34" i="21"/>
  <c r="I29" i="21"/>
  <c r="C295" i="65"/>
  <c r="C277" i="65"/>
  <c r="C266" i="65"/>
  <c r="I66" i="21"/>
  <c r="C249" i="65"/>
  <c r="I46" i="21"/>
  <c r="C224" i="65"/>
  <c r="I94" i="21"/>
  <c r="C265" i="65"/>
  <c r="I63" i="21"/>
  <c r="C246" i="65"/>
  <c r="C316" i="65"/>
  <c r="C291" i="65"/>
  <c r="C242" i="65"/>
  <c r="C283" i="65"/>
  <c r="C302" i="65"/>
  <c r="C235" i="65"/>
  <c r="C288" i="65"/>
  <c r="C238" i="65"/>
  <c r="C275" i="65"/>
  <c r="C337" i="65"/>
  <c r="O152" i="23"/>
  <c r="E311" i="65"/>
  <c r="AJ118" i="21"/>
  <c r="AI118" i="21"/>
  <c r="E306" i="65"/>
  <c r="AJ113" i="21"/>
  <c r="AI113" i="21"/>
  <c r="E302" i="65"/>
  <c r="AJ109" i="21"/>
  <c r="AI109" i="21"/>
  <c r="E298" i="65"/>
  <c r="AJ105" i="21"/>
  <c r="AI105" i="21"/>
  <c r="E294" i="65"/>
  <c r="AJ101" i="21"/>
  <c r="AI101" i="21"/>
  <c r="E290" i="65"/>
  <c r="AJ97" i="21"/>
  <c r="AI97" i="21"/>
  <c r="E286" i="65"/>
  <c r="AJ93" i="21"/>
  <c r="AI93" i="21"/>
  <c r="E282" i="65"/>
  <c r="AJ89" i="21"/>
  <c r="AI89" i="21"/>
  <c r="E278" i="65"/>
  <c r="AJ85" i="21"/>
  <c r="AI85" i="21"/>
  <c r="E274" i="65"/>
  <c r="AJ81" i="21"/>
  <c r="AI81" i="21"/>
  <c r="AH81" i="21"/>
  <c r="E270" i="65"/>
  <c r="AJ77" i="21"/>
  <c r="AI77" i="21"/>
  <c r="AH77" i="21"/>
  <c r="E266" i="65"/>
  <c r="AJ73" i="21"/>
  <c r="AI73" i="21"/>
  <c r="AH73" i="21"/>
  <c r="E262" i="65"/>
  <c r="AJ69" i="21"/>
  <c r="AI69" i="21"/>
  <c r="AH69" i="21"/>
  <c r="E258" i="65"/>
  <c r="AJ65" i="21"/>
  <c r="AI65" i="21"/>
  <c r="AH65" i="21"/>
  <c r="E254" i="65"/>
  <c r="AJ61" i="21"/>
  <c r="AI61" i="21"/>
  <c r="AH61" i="21"/>
  <c r="E250" i="65"/>
  <c r="AJ57" i="21"/>
  <c r="AI57" i="21"/>
  <c r="AH57" i="21"/>
  <c r="E246" i="65"/>
  <c r="AJ53" i="21"/>
  <c r="AI53" i="21"/>
  <c r="AH53" i="21"/>
  <c r="E242" i="65"/>
  <c r="AJ49" i="21"/>
  <c r="AI49" i="21"/>
  <c r="AH49" i="21"/>
  <c r="E238" i="65"/>
  <c r="AJ45" i="21"/>
  <c r="AI45" i="21"/>
  <c r="AH45" i="21"/>
  <c r="E234" i="65"/>
  <c r="AJ41" i="21"/>
  <c r="AI41" i="21"/>
  <c r="AH41" i="21"/>
  <c r="E229" i="65"/>
  <c r="AJ36" i="21"/>
  <c r="AI36" i="21"/>
  <c r="AH36" i="21"/>
  <c r="E225" i="65"/>
  <c r="AJ32" i="21"/>
  <c r="AI32" i="21"/>
  <c r="AH32" i="21"/>
  <c r="E221" i="65"/>
  <c r="AJ28" i="21"/>
  <c r="AI28" i="21"/>
  <c r="AH28" i="21"/>
  <c r="E217" i="65"/>
  <c r="AJ24" i="21"/>
  <c r="AI24" i="21"/>
  <c r="AH24" i="21"/>
  <c r="E353" i="65"/>
  <c r="AJ160" i="21"/>
  <c r="AI160" i="21"/>
  <c r="E349" i="65"/>
  <c r="AJ156" i="21"/>
  <c r="AI156" i="21"/>
  <c r="E345" i="65"/>
  <c r="AJ152" i="21"/>
  <c r="AI152" i="21"/>
  <c r="E341" i="65"/>
  <c r="AJ148" i="21"/>
  <c r="AI148" i="21"/>
  <c r="E337" i="65"/>
  <c r="AJ144" i="21"/>
  <c r="AI144" i="21"/>
  <c r="E333" i="65"/>
  <c r="AJ140" i="21"/>
  <c r="AI140" i="21"/>
  <c r="E329" i="65"/>
  <c r="AJ136" i="21"/>
  <c r="AI136" i="21"/>
  <c r="E325" i="65"/>
  <c r="AJ132" i="21"/>
  <c r="AI132" i="21"/>
  <c r="E321" i="65"/>
  <c r="AJ128" i="21"/>
  <c r="AI128" i="21"/>
  <c r="E317" i="65"/>
  <c r="AJ124" i="21"/>
  <c r="AI124" i="21"/>
  <c r="E313"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I137" i="21"/>
  <c r="I142" i="21"/>
  <c r="I131" i="21"/>
  <c r="I72" i="21"/>
  <c r="I87" i="21"/>
  <c r="I95" i="21"/>
  <c r="A17" i="21"/>
  <c r="C326" i="65"/>
  <c r="C345" i="65"/>
  <c r="C335" i="65"/>
  <c r="C320" i="65"/>
  <c r="C324" i="65"/>
  <c r="C311" i="65"/>
  <c r="C278" i="65"/>
  <c r="C240" i="65"/>
  <c r="C231" i="65"/>
  <c r="C215" i="65"/>
  <c r="C268" i="65"/>
  <c r="C255" i="65"/>
  <c r="C223" i="65"/>
  <c r="C287" i="65"/>
  <c r="C274" i="65"/>
  <c r="C256" i="65"/>
  <c r="I40" i="21"/>
  <c r="C222" i="65"/>
  <c r="I102" i="21"/>
  <c r="C259" i="65"/>
  <c r="C239" i="65"/>
  <c r="C233" i="65"/>
  <c r="I118" i="21"/>
  <c r="I82" i="21"/>
  <c r="I33" i="21"/>
  <c r="C340" i="65"/>
  <c r="C282" i="65"/>
  <c r="I44" i="21"/>
  <c r="C312" i="65"/>
  <c r="I65" i="21"/>
  <c r="I127" i="21"/>
  <c r="I103" i="21"/>
  <c r="C349" i="65"/>
  <c r="I124" i="21"/>
  <c r="C333" i="65"/>
  <c r="C303" i="65"/>
  <c r="C284" i="65"/>
  <c r="I92" i="21"/>
  <c r="C307" i="65"/>
  <c r="I134" i="21"/>
  <c r="I114" i="21"/>
  <c r="I61" i="21"/>
  <c r="I42" i="21"/>
  <c r="I97" i="21"/>
  <c r="C331" i="65"/>
  <c r="O126" i="23"/>
  <c r="O43" i="23"/>
  <c r="C300" i="65"/>
  <c r="E213" i="65"/>
  <c r="AJ20" i="21"/>
  <c r="AI20" i="21"/>
  <c r="E305" i="65"/>
  <c r="AJ112" i="21"/>
  <c r="AI112" i="21"/>
  <c r="E301" i="65"/>
  <c r="AJ108" i="21"/>
  <c r="AI108" i="21"/>
  <c r="E297" i="65"/>
  <c r="AJ104" i="21"/>
  <c r="AI104" i="21"/>
  <c r="E293" i="65"/>
  <c r="AJ100" i="21"/>
  <c r="AI100" i="21"/>
  <c r="E289" i="65"/>
  <c r="AJ96" i="21"/>
  <c r="AI96" i="21"/>
  <c r="E285" i="65"/>
  <c r="AJ92" i="21"/>
  <c r="AI92" i="21"/>
  <c r="E281" i="65"/>
  <c r="AJ88" i="21"/>
  <c r="AI88" i="21"/>
  <c r="E277" i="65"/>
  <c r="AJ84" i="21"/>
  <c r="AI84" i="21"/>
  <c r="E273" i="65"/>
  <c r="AJ80" i="21"/>
  <c r="AI80" i="21"/>
  <c r="AH80" i="21"/>
  <c r="E269" i="65"/>
  <c r="AJ76" i="21"/>
  <c r="AI76" i="21"/>
  <c r="AH76" i="21"/>
  <c r="E265" i="65"/>
  <c r="AJ72" i="21"/>
  <c r="AI72" i="21"/>
  <c r="AH72" i="21"/>
  <c r="E261" i="65"/>
  <c r="AJ68" i="21"/>
  <c r="AI68" i="21"/>
  <c r="AH68" i="21"/>
  <c r="E257" i="65"/>
  <c r="AJ64" i="21"/>
  <c r="AI64" i="21"/>
  <c r="AH64" i="21"/>
  <c r="E253" i="65"/>
  <c r="AJ60" i="21"/>
  <c r="AI60" i="21"/>
  <c r="AH60" i="21"/>
  <c r="E249" i="65"/>
  <c r="AJ56" i="21"/>
  <c r="AI56" i="21"/>
  <c r="AH56" i="21"/>
  <c r="E245" i="65"/>
  <c r="AJ52" i="21"/>
  <c r="AI52" i="21"/>
  <c r="AH52" i="21"/>
  <c r="E241" i="65"/>
  <c r="AJ48" i="21"/>
  <c r="AI48" i="21"/>
  <c r="AH48" i="21"/>
  <c r="E237" i="65"/>
  <c r="AJ44" i="21"/>
  <c r="AI44" i="21"/>
  <c r="AH44" i="21"/>
  <c r="E233" i="65"/>
  <c r="AJ40" i="21"/>
  <c r="AI40" i="21"/>
  <c r="AH40" i="21"/>
  <c r="E228" i="65"/>
  <c r="AJ35" i="21"/>
  <c r="AI35" i="21"/>
  <c r="AH35" i="21"/>
  <c r="E224" i="65"/>
  <c r="AJ31" i="21"/>
  <c r="AI31" i="21"/>
  <c r="AH31" i="21"/>
  <c r="E220" i="65"/>
  <c r="AJ27" i="21"/>
  <c r="AI27" i="21"/>
  <c r="AH27" i="21"/>
  <c r="E216" i="65"/>
  <c r="AJ23" i="21"/>
  <c r="AI23" i="21"/>
  <c r="AH23" i="21"/>
  <c r="E352" i="65"/>
  <c r="AJ159" i="21"/>
  <c r="AI159" i="21"/>
  <c r="E348" i="65"/>
  <c r="AJ155" i="21"/>
  <c r="AI155" i="21"/>
  <c r="E344" i="65"/>
  <c r="AJ151" i="21"/>
  <c r="AI151" i="21"/>
  <c r="E340" i="65"/>
  <c r="AJ147" i="21"/>
  <c r="AI147" i="21"/>
  <c r="E336" i="65"/>
  <c r="AJ143" i="21"/>
  <c r="AI143" i="21"/>
  <c r="E332" i="65"/>
  <c r="AJ139" i="21"/>
  <c r="AI139" i="21"/>
  <c r="E328" i="65"/>
  <c r="AJ135" i="21"/>
  <c r="AI135" i="21"/>
  <c r="E324" i="65"/>
  <c r="AJ131" i="21"/>
  <c r="AI131" i="21"/>
  <c r="E320" i="65"/>
  <c r="AJ127" i="21"/>
  <c r="AI127" i="21"/>
  <c r="E316" i="65"/>
  <c r="AJ123" i="21"/>
  <c r="AI123" i="21"/>
  <c r="E312"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I30" i="21"/>
  <c r="I99" i="21"/>
  <c r="I149" i="21"/>
  <c r="I146" i="21"/>
  <c r="I139" i="21"/>
  <c r="I113" i="21"/>
  <c r="I77" i="21"/>
  <c r="I54" i="21"/>
  <c r="C319" i="65"/>
  <c r="C341" i="65"/>
  <c r="C334" i="65"/>
  <c r="C317" i="65"/>
  <c r="C342" i="65"/>
  <c r="C329" i="65"/>
  <c r="C321" i="65"/>
  <c r="C308" i="65"/>
  <c r="C314" i="65"/>
  <c r="C264" i="65"/>
  <c r="C250" i="65"/>
  <c r="C237" i="65"/>
  <c r="C221" i="65"/>
  <c r="I112" i="21"/>
  <c r="C281" i="65"/>
  <c r="C263" i="65"/>
  <c r="C253" i="65"/>
  <c r="C243" i="65"/>
  <c r="C230" i="65"/>
  <c r="C279" i="65"/>
  <c r="C272" i="65"/>
  <c r="C252" i="65"/>
  <c r="I136" i="21"/>
  <c r="I104" i="21"/>
  <c r="C254" i="65"/>
  <c r="I23" i="21"/>
  <c r="I138" i="21"/>
  <c r="C258" i="65"/>
  <c r="C226" i="65"/>
  <c r="C304" i="65"/>
  <c r="C352" i="65"/>
  <c r="I96" i="21"/>
  <c r="I120" i="21"/>
  <c r="C306" i="65"/>
  <c r="C289" i="65"/>
  <c r="C271" i="65"/>
  <c r="I151" i="21"/>
  <c r="C247" i="65"/>
  <c r="C267" i="65"/>
  <c r="C301" i="65"/>
  <c r="C327" i="65"/>
  <c r="C285" i="65"/>
  <c r="I74" i="21"/>
  <c r="I51" i="21"/>
  <c r="O110" i="23"/>
  <c r="O40" i="23"/>
  <c r="E308" i="65"/>
  <c r="AJ115" i="21"/>
  <c r="AI115" i="21"/>
  <c r="E304" i="65"/>
  <c r="AJ111" i="21"/>
  <c r="AI111" i="21"/>
  <c r="E300" i="65"/>
  <c r="AJ107" i="21"/>
  <c r="AI107" i="21"/>
  <c r="E296" i="65"/>
  <c r="AJ103" i="21"/>
  <c r="AI103" i="21"/>
  <c r="E292" i="65"/>
  <c r="AJ99" i="21"/>
  <c r="AI99" i="21"/>
  <c r="E288" i="65"/>
  <c r="AJ95" i="21"/>
  <c r="AI95" i="21"/>
  <c r="E284" i="65"/>
  <c r="AJ91" i="21"/>
  <c r="AI91" i="21"/>
  <c r="E280" i="65"/>
  <c r="AJ87" i="21"/>
  <c r="AI87" i="21"/>
  <c r="E276" i="65"/>
  <c r="AJ83" i="21"/>
  <c r="AI83" i="21"/>
  <c r="AH83" i="21"/>
  <c r="E272" i="65"/>
  <c r="AJ79" i="21"/>
  <c r="AI79" i="21"/>
  <c r="AH79" i="21"/>
  <c r="E268" i="65"/>
  <c r="AJ75" i="21"/>
  <c r="AI75" i="21"/>
  <c r="AH75" i="21"/>
  <c r="E264" i="65"/>
  <c r="AJ71" i="21"/>
  <c r="AI71" i="21"/>
  <c r="AH71" i="21"/>
  <c r="E260" i="65"/>
  <c r="AJ67" i="21"/>
  <c r="AI67" i="21"/>
  <c r="AH67" i="21"/>
  <c r="E256" i="65"/>
  <c r="AJ63" i="21"/>
  <c r="AI63" i="21"/>
  <c r="AH63" i="21"/>
  <c r="E252" i="65"/>
  <c r="AJ59" i="21"/>
  <c r="AI59" i="21"/>
  <c r="AH59" i="21"/>
  <c r="E248" i="65"/>
  <c r="AJ55" i="21"/>
  <c r="AI55" i="21"/>
  <c r="AH55" i="21"/>
  <c r="E244" i="65"/>
  <c r="AJ51" i="21"/>
  <c r="AI51" i="21"/>
  <c r="AH51" i="21"/>
  <c r="E240" i="65"/>
  <c r="AJ47" i="21"/>
  <c r="AI47" i="21"/>
  <c r="AH47" i="21"/>
  <c r="E236" i="65"/>
  <c r="AJ43" i="21"/>
  <c r="AI43" i="21"/>
  <c r="AH43" i="21"/>
  <c r="E232" i="65"/>
  <c r="AJ39" i="21"/>
  <c r="AI39" i="21"/>
  <c r="AH39" i="21"/>
  <c r="E227" i="65"/>
  <c r="AJ34" i="21"/>
  <c r="AI34" i="21"/>
  <c r="AH34" i="21"/>
  <c r="E223" i="65"/>
  <c r="AJ30" i="21"/>
  <c r="AI30" i="21"/>
  <c r="AH30" i="21"/>
  <c r="E219" i="65"/>
  <c r="AJ26" i="21"/>
  <c r="AI26" i="21"/>
  <c r="AH26" i="21"/>
  <c r="E215" i="65"/>
  <c r="AJ22" i="21"/>
  <c r="AI22" i="21"/>
  <c r="AH22" i="21"/>
  <c r="E351" i="65"/>
  <c r="AJ158" i="21"/>
  <c r="AI158" i="21"/>
  <c r="E347" i="65"/>
  <c r="AJ154" i="21"/>
  <c r="AI154" i="21"/>
  <c r="E343" i="65"/>
  <c r="AJ150" i="21"/>
  <c r="AI150" i="21"/>
  <c r="E339" i="65"/>
  <c r="AJ146" i="21"/>
  <c r="AI146" i="21"/>
  <c r="E335" i="65"/>
  <c r="AJ142" i="21"/>
  <c r="AI142" i="21"/>
  <c r="E331" i="65"/>
  <c r="AJ138" i="21"/>
  <c r="AI138" i="21"/>
  <c r="E327" i="65"/>
  <c r="AJ134" i="21"/>
  <c r="AI134" i="21"/>
  <c r="E323" i="65"/>
  <c r="AJ130" i="21"/>
  <c r="AI130" i="21"/>
  <c r="E319" i="65"/>
  <c r="AJ126" i="21"/>
  <c r="AI126" i="21"/>
  <c r="E315" i="65"/>
  <c r="AJ122" i="21"/>
  <c r="AI122" i="21"/>
  <c r="E231"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D73" i="23"/>
  <c r="D134" i="23"/>
  <c r="D69" i="23"/>
  <c r="P135" i="24"/>
  <c r="I135" i="24" s="1"/>
  <c r="P24" i="14"/>
  <c r="I24" i="14" s="1"/>
  <c r="P24" i="15" s="1"/>
  <c r="P118" i="14"/>
  <c r="O103" i="24"/>
  <c r="I103" i="24" s="1"/>
  <c r="O181" i="24"/>
  <c r="I181" i="24" s="1"/>
  <c r="O142" i="24"/>
  <c r="I142" i="24" s="1"/>
  <c r="O165" i="24"/>
  <c r="O176" i="24"/>
  <c r="I176" i="24" s="1"/>
  <c r="O98" i="24"/>
  <c r="I98" i="24" s="1"/>
  <c r="O172" i="24"/>
  <c r="I172" i="24" s="1"/>
  <c r="O179" i="24"/>
  <c r="I179" i="24" s="1"/>
  <c r="O79" i="24"/>
  <c r="I79" i="24" s="1"/>
  <c r="O76" i="24"/>
  <c r="I76" i="24" s="1"/>
  <c r="P97" i="24"/>
  <c r="I97" i="24" s="1"/>
  <c r="P71" i="24"/>
  <c r="I71" i="24" s="1"/>
  <c r="D78" i="11"/>
  <c r="D74" i="11"/>
  <c r="D70" i="11"/>
  <c r="D66" i="11"/>
  <c r="D62" i="11"/>
  <c r="D58" i="11"/>
  <c r="D54" i="11"/>
  <c r="D50" i="11"/>
  <c r="D46" i="11"/>
  <c r="D42" i="11"/>
  <c r="D38" i="11"/>
  <c r="D34" i="11"/>
  <c r="D30" i="11"/>
  <c r="D26" i="11"/>
  <c r="D21" i="11"/>
  <c r="D85" i="11"/>
  <c r="D93" i="11"/>
  <c r="D96" i="11"/>
  <c r="D98" i="11"/>
  <c r="D104" i="11"/>
  <c r="P39" i="23"/>
  <c r="I53" i="12"/>
  <c r="P152" i="23"/>
  <c r="D42" i="23"/>
  <c r="D150" i="23"/>
  <c r="O252" i="14"/>
  <c r="I252" i="14" s="1"/>
  <c r="P252" i="15" s="1"/>
  <c r="P212" i="14"/>
  <c r="I212" i="14" s="1"/>
  <c r="P212" i="15" s="1"/>
  <c r="P232" i="14"/>
  <c r="P152" i="14"/>
  <c r="I152" i="14" s="1"/>
  <c r="P152" i="15" s="1"/>
  <c r="P71" i="28"/>
  <c r="I91" i="12"/>
  <c r="P138" i="23"/>
  <c r="D31" i="28"/>
  <c r="D52" i="28"/>
  <c r="D84" i="28"/>
  <c r="D58" i="28"/>
  <c r="D35" i="28"/>
  <c r="D53" i="28"/>
  <c r="D35" i="23"/>
  <c r="D48" i="23"/>
  <c r="D59" i="23"/>
  <c r="D68" i="23"/>
  <c r="D76" i="23"/>
  <c r="D86" i="23"/>
  <c r="D22" i="23"/>
  <c r="D112" i="23"/>
  <c r="D106" i="23"/>
  <c r="D116" i="23"/>
  <c r="D23" i="23"/>
  <c r="D52" i="23"/>
  <c r="D117" i="23"/>
  <c r="D157" i="23"/>
  <c r="D125" i="23"/>
  <c r="O260" i="14"/>
  <c r="I260" i="14" s="1"/>
  <c r="P260" i="15" s="1"/>
  <c r="O125" i="14"/>
  <c r="I125" i="14" s="1"/>
  <c r="P125" i="15" s="1"/>
  <c r="O28" i="14"/>
  <c r="I28" i="14" s="1"/>
  <c r="P28" i="15" s="1"/>
  <c r="O65" i="14"/>
  <c r="P220" i="14"/>
  <c r="I220" i="14" s="1"/>
  <c r="P220" i="15" s="1"/>
  <c r="P188" i="14"/>
  <c r="P125" i="24"/>
  <c r="I125" i="24" s="1"/>
  <c r="P217" i="24"/>
  <c r="O96" i="14"/>
  <c r="O45" i="14"/>
  <c r="O25" i="14"/>
  <c r="I39" i="24"/>
  <c r="O137" i="24"/>
  <c r="I137" i="24" s="1"/>
  <c r="O108" i="24"/>
  <c r="I108" i="24" s="1"/>
  <c r="O100" i="24"/>
  <c r="O178" i="24"/>
  <c r="I178" i="24" s="1"/>
  <c r="O99" i="24"/>
  <c r="I99" i="24" s="1"/>
  <c r="O151" i="24"/>
  <c r="I151" i="24" s="1"/>
  <c r="O170" i="24"/>
  <c r="I170" i="24" s="1"/>
  <c r="O182" i="24"/>
  <c r="I182" i="24" s="1"/>
  <c r="O101" i="24"/>
  <c r="D81" i="11"/>
  <c r="D77" i="11"/>
  <c r="D73" i="11"/>
  <c r="D69" i="11"/>
  <c r="D65" i="11"/>
  <c r="D61" i="11"/>
  <c r="D57" i="11"/>
  <c r="D53" i="11"/>
  <c r="D49" i="11"/>
  <c r="D45" i="11"/>
  <c r="D41" i="11"/>
  <c r="D37" i="11"/>
  <c r="D33" i="11"/>
  <c r="D29" i="11"/>
  <c r="D24" i="11"/>
  <c r="D86" i="11"/>
  <c r="D88" i="11"/>
  <c r="D89" i="11"/>
  <c r="D90" i="11"/>
  <c r="D92" i="11"/>
  <c r="D95" i="11"/>
  <c r="D101" i="11"/>
  <c r="D102" i="11"/>
  <c r="D105" i="11"/>
  <c r="D108" i="11"/>
  <c r="I72" i="12"/>
  <c r="D97" i="28"/>
  <c r="D66" i="23"/>
  <c r="D102" i="23"/>
  <c r="D100" i="23"/>
  <c r="D93" i="23"/>
  <c r="D114" i="23"/>
  <c r="O88" i="14"/>
  <c r="I88" i="14" s="1"/>
  <c r="P88" i="15" s="1"/>
  <c r="O92" i="14"/>
  <c r="P40" i="14"/>
  <c r="I40" i="14" s="1"/>
  <c r="P40" i="15" s="1"/>
  <c r="P153" i="23"/>
  <c r="P32" i="23"/>
  <c r="D88" i="28"/>
  <c r="D39" i="28"/>
  <c r="D124" i="23"/>
  <c r="D123" i="23"/>
  <c r="D72" i="23"/>
  <c r="D30" i="23"/>
  <c r="D47" i="23"/>
  <c r="D62" i="23"/>
  <c r="D75" i="23"/>
  <c r="D54" i="23"/>
  <c r="D82" i="23"/>
  <c r="D149" i="23"/>
  <c r="D140" i="23"/>
  <c r="I31" i="12"/>
  <c r="P31" i="28" s="1"/>
  <c r="I79" i="12"/>
  <c r="P79" i="28" s="1"/>
  <c r="P144" i="14"/>
  <c r="I90" i="14"/>
  <c r="P90" i="15" s="1"/>
  <c r="O180" i="14"/>
  <c r="P161" i="14"/>
  <c r="I161" i="14" s="1"/>
  <c r="P161" i="15" s="1"/>
  <c r="P207" i="24"/>
  <c r="O176" i="14"/>
  <c r="I176" i="14" s="1"/>
  <c r="P176" i="15" s="1"/>
  <c r="O114" i="14"/>
  <c r="I114" i="14" s="1"/>
  <c r="P114" i="15" s="1"/>
  <c r="O224" i="14"/>
  <c r="I224" i="14" s="1"/>
  <c r="P224" i="15" s="1"/>
  <c r="O185" i="24"/>
  <c r="I185" i="24" s="1"/>
  <c r="O104" i="24"/>
  <c r="I44" i="24"/>
  <c r="O208" i="24"/>
  <c r="I208" i="24" s="1"/>
  <c r="D80" i="11"/>
  <c r="D76" i="11"/>
  <c r="D72" i="11"/>
  <c r="D68" i="11"/>
  <c r="D64" i="11"/>
  <c r="D60" i="11"/>
  <c r="D56" i="11"/>
  <c r="D52" i="11"/>
  <c r="D48" i="11"/>
  <c r="D44" i="11"/>
  <c r="D40" i="11"/>
  <c r="D36" i="11"/>
  <c r="D32" i="11"/>
  <c r="D28" i="11"/>
  <c r="D23" i="11"/>
  <c r="D25" i="11"/>
  <c r="D87" i="11"/>
  <c r="D91" i="11"/>
  <c r="D94" i="11"/>
  <c r="D97" i="11"/>
  <c r="D100" i="11"/>
  <c r="D106" i="11"/>
  <c r="D109" i="11"/>
  <c r="I63" i="24"/>
  <c r="I33" i="24"/>
  <c r="D79" i="11"/>
  <c r="D75" i="11"/>
  <c r="D71" i="11"/>
  <c r="D67" i="11"/>
  <c r="D63" i="11"/>
  <c r="D59" i="11"/>
  <c r="D55" i="11"/>
  <c r="D51" i="11"/>
  <c r="D47" i="11"/>
  <c r="D43" i="11"/>
  <c r="D39" i="11"/>
  <c r="D35" i="11"/>
  <c r="D31" i="11"/>
  <c r="D27" i="11"/>
  <c r="D22" i="11"/>
  <c r="D82" i="11"/>
  <c r="D83" i="11"/>
  <c r="D84" i="11"/>
  <c r="D99" i="11"/>
  <c r="D103" i="11"/>
  <c r="D107" i="11"/>
  <c r="P76" i="28"/>
  <c r="P35" i="28"/>
  <c r="P36" i="28"/>
  <c r="P41" i="28"/>
  <c r="I94" i="12"/>
  <c r="I99" i="12"/>
  <c r="I63" i="12"/>
  <c r="D41" i="28"/>
  <c r="D24" i="28"/>
  <c r="D47" i="28"/>
  <c r="C77" i="65"/>
  <c r="C67" i="65"/>
  <c r="I74" i="12"/>
  <c r="C46" i="65"/>
  <c r="C82" i="65"/>
  <c r="C81" i="65"/>
  <c r="U74" i="12"/>
  <c r="V74" i="12" s="1"/>
  <c r="W74" i="12" s="1"/>
  <c r="X74" i="12" s="1"/>
  <c r="Y74" i="12" s="1"/>
  <c r="Z74" i="12" s="1"/>
  <c r="AA74" i="12" s="1"/>
  <c r="AB74" i="12" s="1"/>
  <c r="U61" i="12"/>
  <c r="V61" i="12" s="1"/>
  <c r="W61" i="12" s="1"/>
  <c r="X61" i="12" s="1"/>
  <c r="Y61" i="12" s="1"/>
  <c r="Z61" i="12" s="1"/>
  <c r="AA61" i="12" s="1"/>
  <c r="AB61" i="12" s="1"/>
  <c r="U34" i="12"/>
  <c r="V34" i="12" s="1"/>
  <c r="W34" i="12" s="1"/>
  <c r="X34" i="12" s="1"/>
  <c r="Y34" i="12" s="1"/>
  <c r="Z34" i="12" s="1"/>
  <c r="AA34" i="12" s="1"/>
  <c r="AB34" i="12" s="1"/>
  <c r="W29" i="12"/>
  <c r="X29" i="12" s="1"/>
  <c r="Y29" i="12" s="1"/>
  <c r="Z29" i="12" s="1"/>
  <c r="AA29" i="12" s="1"/>
  <c r="AB29" i="12" s="1"/>
  <c r="AH29" i="12"/>
  <c r="I62" i="12"/>
  <c r="C17" i="65"/>
  <c r="D32" i="28"/>
  <c r="C80" i="65"/>
  <c r="O98" i="28"/>
  <c r="C68" i="65"/>
  <c r="O86" i="28"/>
  <c r="C28" i="65"/>
  <c r="C22" i="65"/>
  <c r="C12" i="65"/>
  <c r="D23" i="28"/>
  <c r="D27" i="28"/>
  <c r="D60" i="28"/>
  <c r="D70" i="28"/>
  <c r="U48" i="12"/>
  <c r="V48" i="12" s="1"/>
  <c r="W48" i="12" s="1"/>
  <c r="X48" i="12" s="1"/>
  <c r="Y48" i="12" s="1"/>
  <c r="Z48" i="12" s="1"/>
  <c r="AA48" i="12" s="1"/>
  <c r="AB48" i="12" s="1"/>
  <c r="I54" i="12"/>
  <c r="D54" i="28"/>
  <c r="O46" i="28"/>
  <c r="I39" i="12"/>
  <c r="D85" i="28"/>
  <c r="D57" i="28"/>
  <c r="C75" i="65"/>
  <c r="C65" i="65"/>
  <c r="C57" i="65"/>
  <c r="C48" i="65"/>
  <c r="O66" i="28"/>
  <c r="C41" i="65"/>
  <c r="O59" i="28"/>
  <c r="C35" i="65"/>
  <c r="O53" i="28"/>
  <c r="D45" i="28"/>
  <c r="C9" i="65"/>
  <c r="C3" i="65"/>
  <c r="I45" i="12"/>
  <c r="D76" i="28"/>
  <c r="C64" i="65"/>
  <c r="O82" i="28"/>
  <c r="C56" i="65"/>
  <c r="O74" i="28"/>
  <c r="C47" i="65"/>
  <c r="O65" i="28"/>
  <c r="C31" i="65"/>
  <c r="C15" i="65"/>
  <c r="C5" i="65"/>
  <c r="O23" i="28"/>
  <c r="D80" i="28"/>
  <c r="I68" i="12"/>
  <c r="I98" i="12"/>
  <c r="C13" i="65"/>
  <c r="C10" i="65"/>
  <c r="O28" i="28"/>
  <c r="C69" i="65"/>
  <c r="C72" i="65"/>
  <c r="O90" i="28"/>
  <c r="C19" i="65"/>
  <c r="O37" i="28"/>
  <c r="U58" i="12"/>
  <c r="V58" i="12" s="1"/>
  <c r="W58" i="12" s="1"/>
  <c r="X58" i="12" s="1"/>
  <c r="Y58" i="12" s="1"/>
  <c r="Z58" i="12" s="1"/>
  <c r="AA58" i="12" s="1"/>
  <c r="AB58" i="12" s="1"/>
  <c r="U45" i="12"/>
  <c r="V45" i="12" s="1"/>
  <c r="W45" i="12" s="1"/>
  <c r="X45" i="12" s="1"/>
  <c r="Y45" i="12" s="1"/>
  <c r="Z45" i="12" s="1"/>
  <c r="AA45" i="12" s="1"/>
  <c r="AB45" i="12" s="1"/>
  <c r="Y30" i="12"/>
  <c r="Z30" i="12" s="1"/>
  <c r="AA30" i="12" s="1"/>
  <c r="AB30" i="12" s="1"/>
  <c r="P47" i="28"/>
  <c r="P66" i="28"/>
  <c r="I50" i="12"/>
  <c r="O83" i="28"/>
  <c r="D98" i="28"/>
  <c r="O93" i="28"/>
  <c r="D83" i="28"/>
  <c r="D51" i="28"/>
  <c r="C73" i="65"/>
  <c r="O91" i="28"/>
  <c r="C63" i="65"/>
  <c r="C42" i="65"/>
  <c r="D72" i="28"/>
  <c r="D29" i="28"/>
  <c r="I21" i="12"/>
  <c r="C78" i="65"/>
  <c r="O96" i="28"/>
  <c r="C71" i="65"/>
  <c r="O89" i="28"/>
  <c r="C36" i="65"/>
  <c r="C21" i="65"/>
  <c r="D28" i="28"/>
  <c r="I64" i="12"/>
  <c r="C66" i="65"/>
  <c r="C62" i="65"/>
  <c r="O80" i="28"/>
  <c r="C76" i="65"/>
  <c r="C16" i="65"/>
  <c r="O34" i="28"/>
  <c r="C58" i="65"/>
  <c r="U32" i="12"/>
  <c r="V32" i="12" s="1"/>
  <c r="W32" i="12" s="1"/>
  <c r="X32" i="12" s="1"/>
  <c r="Y32" i="12" s="1"/>
  <c r="Z32" i="12" s="1"/>
  <c r="AA32" i="12" s="1"/>
  <c r="AB32" i="12" s="1"/>
  <c r="AC30" i="12"/>
  <c r="AD30" i="12" s="1"/>
  <c r="AA27" i="12"/>
  <c r="AB27" i="12" s="1"/>
  <c r="U22" i="12"/>
  <c r="V22" i="12" s="1"/>
  <c r="W22" i="12" s="1"/>
  <c r="X22" i="12" s="1"/>
  <c r="Y22" i="12" s="1"/>
  <c r="Z22" i="12" s="1"/>
  <c r="AA22" i="12" s="1"/>
  <c r="AB22" i="12" s="1"/>
  <c r="AJ23" i="12"/>
  <c r="AI43" i="12"/>
  <c r="AG48" i="12"/>
  <c r="C31" i="63" s="1"/>
  <c r="AG76" i="12"/>
  <c r="C59" i="63" s="1"/>
  <c r="AI50" i="12"/>
  <c r="AC50" i="12"/>
  <c r="AD50" i="12" s="1"/>
  <c r="AG74" i="12"/>
  <c r="C57" i="63" s="1"/>
  <c r="AI32" i="12"/>
  <c r="AC32" i="12"/>
  <c r="AD32" i="12" s="1"/>
  <c r="AJ56" i="12"/>
  <c r="AG92" i="12"/>
  <c r="C75" i="63" s="1"/>
  <c r="AG21" i="12"/>
  <c r="C4" i="63" s="1"/>
  <c r="AJ25" i="12"/>
  <c r="AI37" i="12"/>
  <c r="AC37" i="12"/>
  <c r="AD37" i="12" s="1"/>
  <c r="AG45" i="12"/>
  <c r="C28" i="63" s="1"/>
  <c r="AH49" i="12"/>
  <c r="AG61" i="12"/>
  <c r="C44" i="63" s="1"/>
  <c r="AI34" i="12"/>
  <c r="AC34" i="12"/>
  <c r="AD34" i="12" s="1"/>
  <c r="AJ46" i="12"/>
  <c r="AG58" i="12"/>
  <c r="C41" i="63" s="1"/>
  <c r="AH78" i="12"/>
  <c r="I20" i="12"/>
  <c r="P20" i="28" s="1"/>
  <c r="I25" i="12"/>
  <c r="I97" i="12"/>
  <c r="I89" i="12"/>
  <c r="I78" i="12"/>
  <c r="C55" i="65"/>
  <c r="C50" i="65"/>
  <c r="C39" i="65"/>
  <c r="I52" i="12"/>
  <c r="C30" i="65"/>
  <c r="C26" i="65"/>
  <c r="C20" i="65"/>
  <c r="C11" i="65"/>
  <c r="C7" i="65"/>
  <c r="I75" i="12"/>
  <c r="I59" i="12"/>
  <c r="I43" i="12"/>
  <c r="I27" i="12"/>
  <c r="I100" i="12"/>
  <c r="C25" i="65"/>
  <c r="C18" i="65"/>
  <c r="C60" i="65"/>
  <c r="C43" i="65"/>
  <c r="C34" i="65"/>
  <c r="C27" i="65"/>
  <c r="C52" i="65"/>
  <c r="C49" i="65"/>
  <c r="C29" i="65"/>
  <c r="C32" i="65"/>
  <c r="AC23" i="12"/>
  <c r="AD23" i="12" s="1"/>
  <c r="AI23" i="12"/>
  <c r="AJ31" i="12"/>
  <c r="AG35" i="12"/>
  <c r="C18" i="63" s="1"/>
  <c r="AH43" i="12"/>
  <c r="AH55" i="12"/>
  <c r="AJ48" i="12"/>
  <c r="AH84" i="12"/>
  <c r="AJ26" i="12"/>
  <c r="AJ30" i="12"/>
  <c r="AH50" i="12"/>
  <c r="AI54" i="12"/>
  <c r="AC54" i="12"/>
  <c r="AD54" i="12" s="1"/>
  <c r="AJ62" i="12"/>
  <c r="AI82" i="12"/>
  <c r="AJ24" i="12"/>
  <c r="AH32" i="12"/>
  <c r="AC44" i="12"/>
  <c r="AD44" i="12" s="1"/>
  <c r="AG68" i="12"/>
  <c r="C51" i="63" s="1"/>
  <c r="AI42" i="12"/>
  <c r="AC42" i="12"/>
  <c r="AD42" i="12" s="1"/>
  <c r="AH25" i="12"/>
  <c r="AC25" i="12"/>
  <c r="AD25" i="12" s="1"/>
  <c r="AH37" i="12"/>
  <c r="AG41" i="12"/>
  <c r="C24" i="63" s="1"/>
  <c r="AJ45" i="12"/>
  <c r="AG49" i="12"/>
  <c r="C32" i="63" s="1"/>
  <c r="AH53" i="12"/>
  <c r="AJ61" i="12"/>
  <c r="AH34" i="12"/>
  <c r="AI46" i="12"/>
  <c r="AC46" i="12"/>
  <c r="AD46" i="12" s="1"/>
  <c r="AJ58" i="12"/>
  <c r="AG78" i="12"/>
  <c r="C61" i="63" s="1"/>
  <c r="I40" i="12"/>
  <c r="I84" i="12"/>
  <c r="I67" i="12"/>
  <c r="O38" i="28"/>
  <c r="D59" i="28"/>
  <c r="I92" i="12"/>
  <c r="C70" i="65"/>
  <c r="C59" i="65"/>
  <c r="C53" i="65"/>
  <c r="I61" i="12"/>
  <c r="C33" i="65"/>
  <c r="I42" i="12"/>
  <c r="C14" i="65"/>
  <c r="I86" i="12"/>
  <c r="I55" i="12"/>
  <c r="I24" i="12"/>
  <c r="C61" i="65"/>
  <c r="C54" i="65"/>
  <c r="C44" i="65"/>
  <c r="C37" i="65"/>
  <c r="C6" i="65"/>
  <c r="C74" i="65"/>
  <c r="C40" i="65"/>
  <c r="C24" i="65"/>
  <c r="C8" i="65"/>
  <c r="C79" i="65"/>
  <c r="C38" i="65"/>
  <c r="C23" i="65"/>
  <c r="C4" i="65"/>
  <c r="C45" i="65"/>
  <c r="I88" i="12"/>
  <c r="AC24" i="12"/>
  <c r="AD24" i="12" s="1"/>
  <c r="AH23" i="12"/>
  <c r="AC31" i="12"/>
  <c r="AD31" i="12" s="1"/>
  <c r="AJ35" i="12"/>
  <c r="AG43" i="12"/>
  <c r="C26" i="63" s="1"/>
  <c r="AG55" i="12"/>
  <c r="C38" i="63" s="1"/>
  <c r="AH79" i="12"/>
  <c r="AH87" i="12"/>
  <c r="AG64" i="12"/>
  <c r="C47" i="63" s="1"/>
  <c r="AG84" i="12"/>
  <c r="C67" i="63" s="1"/>
  <c r="AH20" i="12"/>
  <c r="AH30" i="12"/>
  <c r="AH54" i="12"/>
  <c r="AI62" i="12"/>
  <c r="AH82" i="12"/>
  <c r="AH24" i="12"/>
  <c r="AG32" i="12"/>
  <c r="C15" i="63" s="1"/>
  <c r="AH40" i="12"/>
  <c r="AI44" i="12"/>
  <c r="AH80" i="12"/>
  <c r="AG70" i="12"/>
  <c r="C53" i="63" s="1"/>
  <c r="AI25" i="12"/>
  <c r="AJ33" i="12"/>
  <c r="AG37" i="12"/>
  <c r="AI45" i="12"/>
  <c r="AC45" i="12"/>
  <c r="AD45" i="12" s="1"/>
  <c r="AH57" i="12"/>
  <c r="AI61" i="12"/>
  <c r="AC61" i="12"/>
  <c r="AD61" i="12" s="1"/>
  <c r="AG89" i="12"/>
  <c r="C72" i="63" s="1"/>
  <c r="AG34" i="12"/>
  <c r="C17" i="63" s="1"/>
  <c r="AI58" i="12"/>
  <c r="AC58" i="12"/>
  <c r="AD58" i="12" s="1"/>
  <c r="AH86" i="12"/>
  <c r="P9" i="62"/>
  <c r="P13" i="62"/>
  <c r="P7" i="62"/>
  <c r="E20" i="27"/>
  <c r="J20" i="27" s="1"/>
  <c r="T202" i="19"/>
  <c r="T418" i="19"/>
  <c r="F306" i="20"/>
  <c r="T315" i="19"/>
  <c r="T347" i="19"/>
  <c r="T367" i="19"/>
  <c r="T365" i="19"/>
  <c r="T314" i="19"/>
  <c r="T334" i="19"/>
  <c r="T351" i="19"/>
  <c r="T354" i="19"/>
  <c r="F375" i="20"/>
  <c r="O375" i="20" s="1"/>
  <c r="T383" i="19"/>
  <c r="U65" i="19"/>
  <c r="T387" i="19"/>
  <c r="F356" i="20"/>
  <c r="O356" i="20" s="1"/>
  <c r="T342" i="19"/>
  <c r="F340" i="20"/>
  <c r="O340" i="20" s="1"/>
  <c r="T335" i="19"/>
  <c r="T322" i="19"/>
  <c r="T194" i="19"/>
  <c r="T190" i="19"/>
  <c r="T164" i="19"/>
  <c r="T158" i="19"/>
  <c r="T144" i="19"/>
  <c r="T137" i="19"/>
  <c r="T128" i="19"/>
  <c r="T30" i="19"/>
  <c r="T46" i="19"/>
  <c r="T62" i="19"/>
  <c r="T78" i="19"/>
  <c r="T94" i="19"/>
  <c r="U110" i="19"/>
  <c r="T218" i="19"/>
  <c r="T234" i="19"/>
  <c r="T250" i="19"/>
  <c r="T266" i="19"/>
  <c r="T282" i="19"/>
  <c r="T298" i="19"/>
  <c r="T35" i="19"/>
  <c r="T51" i="19"/>
  <c r="T67" i="19"/>
  <c r="T99" i="19"/>
  <c r="U203" i="19"/>
  <c r="T251" i="19"/>
  <c r="T267" i="19"/>
  <c r="T283" i="19"/>
  <c r="T24" i="19"/>
  <c r="T40" i="19"/>
  <c r="T72" i="19"/>
  <c r="T104" i="19"/>
  <c r="T224" i="19"/>
  <c r="T256" i="19"/>
  <c r="T41" i="19"/>
  <c r="T105" i="19"/>
  <c r="U205" i="19"/>
  <c r="T81" i="19"/>
  <c r="U390" i="19"/>
  <c r="T355" i="19"/>
  <c r="T339" i="19"/>
  <c r="F312" i="20"/>
  <c r="O312" i="20" s="1"/>
  <c r="F307" i="20"/>
  <c r="O307" i="20" s="1"/>
  <c r="F324" i="20"/>
  <c r="U406" i="19"/>
  <c r="T133" i="19"/>
  <c r="F149" i="20"/>
  <c r="O149" i="20" s="1"/>
  <c r="F155" i="20"/>
  <c r="T174" i="19"/>
  <c r="T176" i="19"/>
  <c r="T198" i="19"/>
  <c r="F27" i="23"/>
  <c r="O27" i="23" s="1"/>
  <c r="F59" i="23"/>
  <c r="O59" i="23" s="1"/>
  <c r="F91" i="23"/>
  <c r="O91" i="23" s="1"/>
  <c r="F123" i="23"/>
  <c r="O123" i="23" s="1"/>
  <c r="F155" i="23"/>
  <c r="O155" i="23" s="1"/>
  <c r="F187" i="23"/>
  <c r="O187" i="23" s="1"/>
  <c r="F211" i="23"/>
  <c r="O211" i="23" s="1"/>
  <c r="F243" i="23"/>
  <c r="O243" i="23" s="1"/>
  <c r="F275" i="23"/>
  <c r="O275" i="23" s="1"/>
  <c r="F93" i="23"/>
  <c r="O93" i="23" s="1"/>
  <c r="F173" i="23"/>
  <c r="O173" i="23" s="1"/>
  <c r="F245" i="23"/>
  <c r="O245" i="23" s="1"/>
  <c r="F44" i="23"/>
  <c r="O44" i="23" s="1"/>
  <c r="F76" i="23"/>
  <c r="O76" i="23" s="1"/>
  <c r="F108" i="23"/>
  <c r="O108" i="23" s="1"/>
  <c r="F140" i="23"/>
  <c r="O140" i="23" s="1"/>
  <c r="F172" i="23"/>
  <c r="O172" i="23" s="1"/>
  <c r="F204" i="23"/>
  <c r="O204" i="23" s="1"/>
  <c r="F228" i="23"/>
  <c r="O228" i="23" s="1"/>
  <c r="F260" i="23"/>
  <c r="O260" i="23" s="1"/>
  <c r="F61" i="23"/>
  <c r="O61" i="23" s="1"/>
  <c r="F149" i="23"/>
  <c r="O149" i="23" s="1"/>
  <c r="F221" i="23"/>
  <c r="O221" i="23" s="1"/>
  <c r="F77" i="23"/>
  <c r="O77" i="23" s="1"/>
  <c r="F189" i="23"/>
  <c r="O189" i="23" s="1"/>
  <c r="F23" i="23"/>
  <c r="O23" i="23" s="1"/>
  <c r="F55" i="23"/>
  <c r="O55" i="23" s="1"/>
  <c r="F87" i="23"/>
  <c r="O87" i="23" s="1"/>
  <c r="F35" i="23"/>
  <c r="O35" i="23" s="1"/>
  <c r="E20" i="17"/>
  <c r="J20" i="17" s="1"/>
  <c r="T221" i="25"/>
  <c r="T239" i="25"/>
  <c r="T237" i="25"/>
  <c r="T50" i="25"/>
  <c r="T222" i="25"/>
  <c r="AF23" i="54"/>
  <c r="V81" i="12"/>
  <c r="W81" i="12" s="1"/>
  <c r="X81" i="12" s="1"/>
  <c r="Y81" i="12" s="1"/>
  <c r="Z81" i="12" s="1"/>
  <c r="AA81" i="12" s="1"/>
  <c r="AB81" i="12" s="1"/>
  <c r="Z91" i="12"/>
  <c r="AA91" i="12" s="1"/>
  <c r="AB91" i="12" s="1"/>
  <c r="AI91" i="12"/>
  <c r="X88" i="12"/>
  <c r="Y88" i="12" s="1"/>
  <c r="Z88" i="12" s="1"/>
  <c r="AA88" i="12" s="1"/>
  <c r="AB88" i="12" s="1"/>
  <c r="Y75" i="12"/>
  <c r="Z75" i="12" s="1"/>
  <c r="AA75" i="12" s="1"/>
  <c r="AB75" i="12" s="1"/>
  <c r="Y69" i="12"/>
  <c r="Z69" i="12" s="1"/>
  <c r="AA69" i="12" s="1"/>
  <c r="AB69" i="12" s="1"/>
  <c r="Y65" i="12"/>
  <c r="Z65" i="12" s="1"/>
  <c r="AA65" i="12" s="1"/>
  <c r="AB65" i="12" s="1"/>
  <c r="Y63" i="12"/>
  <c r="Z63" i="12" s="1"/>
  <c r="AA63" i="12" s="1"/>
  <c r="AB63" i="12" s="1"/>
  <c r="U99" i="12"/>
  <c r="V99" i="12" s="1"/>
  <c r="W99" i="12" s="1"/>
  <c r="X99" i="12" s="1"/>
  <c r="Y99" i="12" s="1"/>
  <c r="Z99" i="12" s="1"/>
  <c r="AA99" i="12" s="1"/>
  <c r="AB99" i="12" s="1"/>
  <c r="U97" i="12"/>
  <c r="V97" i="12" s="1"/>
  <c r="W97" i="12" s="1"/>
  <c r="X97" i="12" s="1"/>
  <c r="Y97" i="12" s="1"/>
  <c r="Z97" i="12" s="1"/>
  <c r="AA97" i="12" s="1"/>
  <c r="AB97" i="12" s="1"/>
  <c r="U95" i="12"/>
  <c r="V95" i="12" s="1"/>
  <c r="W95" i="12" s="1"/>
  <c r="X95" i="12" s="1"/>
  <c r="Y95" i="12" s="1"/>
  <c r="Z95" i="12" s="1"/>
  <c r="AA95" i="12" s="1"/>
  <c r="AB95" i="12" s="1"/>
  <c r="V85" i="12"/>
  <c r="W85" i="12" s="1"/>
  <c r="X85" i="12" s="1"/>
  <c r="Y85" i="12" s="1"/>
  <c r="Z85" i="12" s="1"/>
  <c r="AA85" i="12" s="1"/>
  <c r="AB85" i="12" s="1"/>
  <c r="V77" i="12"/>
  <c r="W77" i="12" s="1"/>
  <c r="X77" i="12" s="1"/>
  <c r="Y77" i="12" s="1"/>
  <c r="Z77" i="12" s="1"/>
  <c r="AA77" i="12" s="1"/>
  <c r="AB77" i="12" s="1"/>
  <c r="AB90" i="12"/>
  <c r="AC90" i="12" s="1"/>
  <c r="AD90" i="12" s="1"/>
  <c r="AB82" i="12"/>
  <c r="AC82" i="12" s="1"/>
  <c r="AD82" i="12" s="1"/>
  <c r="AB43" i="12"/>
  <c r="AC43" i="12"/>
  <c r="AD43" i="12" s="1"/>
  <c r="W100" i="12"/>
  <c r="X100" i="12" s="1"/>
  <c r="Y100" i="12" s="1"/>
  <c r="Z100" i="12" s="1"/>
  <c r="AA100" i="12" s="1"/>
  <c r="AB100" i="12" s="1"/>
  <c r="W98" i="12"/>
  <c r="X98" i="12" s="1"/>
  <c r="Y98" i="12" s="1"/>
  <c r="Z98" i="12" s="1"/>
  <c r="AA98" i="12" s="1"/>
  <c r="AB98" i="12" s="1"/>
  <c r="W96" i="12"/>
  <c r="X96" i="12" s="1"/>
  <c r="Y96" i="12" s="1"/>
  <c r="Z96" i="12" s="1"/>
  <c r="AA96" i="12" s="1"/>
  <c r="AB96" i="12" s="1"/>
  <c r="W94" i="12"/>
  <c r="X94" i="12" s="1"/>
  <c r="Y94" i="12" s="1"/>
  <c r="Z94" i="12" s="1"/>
  <c r="AA94" i="12" s="1"/>
  <c r="AB94" i="12" s="1"/>
  <c r="X92" i="12"/>
  <c r="Y92" i="12" s="1"/>
  <c r="Z92" i="12" s="1"/>
  <c r="AA92" i="12" s="1"/>
  <c r="AB92" i="12" s="1"/>
  <c r="Z79" i="12"/>
  <c r="AA79" i="12" s="1"/>
  <c r="AB79" i="12" s="1"/>
  <c r="Y72" i="12"/>
  <c r="Z72" i="12" s="1"/>
  <c r="AA72" i="12" s="1"/>
  <c r="AB72" i="12" s="1"/>
  <c r="Y70" i="12"/>
  <c r="Z70" i="12" s="1"/>
  <c r="AA70" i="12" s="1"/>
  <c r="AB70" i="12" s="1"/>
  <c r="Y66" i="12"/>
  <c r="Z66" i="12" s="1"/>
  <c r="AA66" i="12" s="1"/>
  <c r="AB66" i="12" s="1"/>
  <c r="Y64" i="12"/>
  <c r="Z64" i="12" s="1"/>
  <c r="AA64" i="12" s="1"/>
  <c r="AB64" i="12" s="1"/>
  <c r="AC64" i="12"/>
  <c r="AD64" i="12" s="1"/>
  <c r="AD20" i="12"/>
  <c r="T39" i="12"/>
  <c r="T15" i="12" s="1"/>
  <c r="S15" i="12"/>
  <c r="S14" i="12" s="1"/>
  <c r="AC88" i="12"/>
  <c r="AD88" i="12" s="1"/>
  <c r="AC93" i="12"/>
  <c r="AD93" i="12" s="1"/>
  <c r="AG39" i="12"/>
  <c r="C22" i="63" s="1"/>
  <c r="AI47" i="12"/>
  <c r="AC47" i="12"/>
  <c r="AD47" i="12" s="1"/>
  <c r="AJ51" i="12"/>
  <c r="AH59" i="12"/>
  <c r="AJ67" i="12"/>
  <c r="AH75" i="12"/>
  <c r="AI79" i="12"/>
  <c r="AC79" i="12"/>
  <c r="AD79" i="12" s="1"/>
  <c r="AJ83" i="12"/>
  <c r="AH95" i="12"/>
  <c r="AH99" i="12"/>
  <c r="AI48" i="12"/>
  <c r="AC48" i="12"/>
  <c r="AD48" i="12" s="1"/>
  <c r="AJ52" i="12"/>
  <c r="AH64" i="12"/>
  <c r="AI72" i="12"/>
  <c r="AJ76" i="12"/>
  <c r="AH88" i="12"/>
  <c r="AH96" i="12"/>
  <c r="AH100" i="12"/>
  <c r="AH97" i="12"/>
  <c r="AC26" i="12"/>
  <c r="AD26" i="12" s="1"/>
  <c r="AI90" i="12"/>
  <c r="AI28" i="12"/>
  <c r="AC28" i="12"/>
  <c r="AD28" i="12" s="1"/>
  <c r="AI56" i="12"/>
  <c r="AC56" i="12"/>
  <c r="AD56" i="12" s="1"/>
  <c r="AJ68" i="12"/>
  <c r="AH92" i="12"/>
  <c r="AI70" i="12"/>
  <c r="AC70" i="12"/>
  <c r="AD70" i="12" s="1"/>
  <c r="AJ41" i="12"/>
  <c r="AH65" i="12"/>
  <c r="AI69" i="12"/>
  <c r="AJ73" i="12"/>
  <c r="AG77" i="12"/>
  <c r="C60" i="63" s="1"/>
  <c r="AH81" i="12"/>
  <c r="AC85" i="12"/>
  <c r="AD85" i="12" s="1"/>
  <c r="AJ89" i="12"/>
  <c r="AJ93" i="12"/>
  <c r="AC66" i="12"/>
  <c r="AD66" i="12" s="1"/>
  <c r="AJ78" i="12"/>
  <c r="AH94" i="12"/>
  <c r="AC89" i="12"/>
  <c r="AD89" i="12" s="1"/>
  <c r="AC92" i="12"/>
  <c r="AD92" i="12" s="1"/>
  <c r="AH47" i="12"/>
  <c r="AI51" i="12"/>
  <c r="AC51" i="12"/>
  <c r="AD51" i="12" s="1"/>
  <c r="AJ55" i="12"/>
  <c r="AH63" i="12"/>
  <c r="AI67" i="12"/>
  <c r="AC67" i="12"/>
  <c r="AD67" i="12" s="1"/>
  <c r="AJ71" i="12"/>
  <c r="AI83" i="12"/>
  <c r="AC83" i="12"/>
  <c r="AD83" i="12" s="1"/>
  <c r="AJ87" i="12"/>
  <c r="AG95" i="12"/>
  <c r="C80" i="63" s="1"/>
  <c r="AG99" i="12"/>
  <c r="C84" i="63" s="1"/>
  <c r="AI52" i="12"/>
  <c r="AC52" i="12"/>
  <c r="AD52" i="12" s="1"/>
  <c r="AJ60" i="12"/>
  <c r="AH72" i="12"/>
  <c r="AI76" i="12"/>
  <c r="AC76" i="12"/>
  <c r="AD76" i="12" s="1"/>
  <c r="AJ84" i="12"/>
  <c r="AG97" i="12"/>
  <c r="C82" i="63" s="1"/>
  <c r="AJ74" i="12"/>
  <c r="AH28" i="12"/>
  <c r="AI68" i="12"/>
  <c r="AC68" i="12"/>
  <c r="AD68" i="12" s="1"/>
  <c r="AJ80" i="12"/>
  <c r="AH70" i="12"/>
  <c r="AI98" i="12"/>
  <c r="AI41" i="12"/>
  <c r="AC41" i="12"/>
  <c r="AD41" i="12" s="1"/>
  <c r="AH69" i="12"/>
  <c r="AI73" i="12"/>
  <c r="AC73" i="12"/>
  <c r="AD73" i="12" s="1"/>
  <c r="AG81" i="12"/>
  <c r="C64" i="63" s="1"/>
  <c r="AI89" i="12"/>
  <c r="AI93" i="12"/>
  <c r="AH66" i="12"/>
  <c r="AI78" i="12"/>
  <c r="AC78" i="12"/>
  <c r="AD78" i="12" s="1"/>
  <c r="AJ86" i="12"/>
  <c r="AC94" i="12"/>
  <c r="AD94" i="12" s="1"/>
  <c r="AC95" i="12"/>
  <c r="AD95" i="12" s="1"/>
  <c r="AC97" i="12"/>
  <c r="AD97" i="12" s="1"/>
  <c r="AJ43" i="12"/>
  <c r="AH51" i="12"/>
  <c r="AI55" i="12"/>
  <c r="AC55" i="12"/>
  <c r="AD55" i="12" s="1"/>
  <c r="AJ59" i="12"/>
  <c r="AH67" i="12"/>
  <c r="AI71" i="12"/>
  <c r="AC71" i="12"/>
  <c r="AD71" i="12" s="1"/>
  <c r="AI87" i="12"/>
  <c r="AC87" i="12"/>
  <c r="AD87" i="12" s="1"/>
  <c r="AJ99" i="12"/>
  <c r="AI60" i="12"/>
  <c r="AC60" i="12"/>
  <c r="AD60" i="12" s="1"/>
  <c r="AJ64" i="12"/>
  <c r="AH76" i="12"/>
  <c r="AI84" i="12"/>
  <c r="AC84" i="12"/>
  <c r="AD84" i="12" s="1"/>
  <c r="AJ97" i="12"/>
  <c r="AI26" i="12"/>
  <c r="AI74" i="12"/>
  <c r="AC74" i="12"/>
  <c r="AD74" i="12" s="1"/>
  <c r="AJ82" i="12"/>
  <c r="AJ44" i="12"/>
  <c r="AH68" i="12"/>
  <c r="AI80" i="12"/>
  <c r="AC80" i="12"/>
  <c r="AD80" i="12" s="1"/>
  <c r="AJ92" i="12"/>
  <c r="AH98" i="12"/>
  <c r="AH41" i="12"/>
  <c r="AJ65" i="12"/>
  <c r="AH73" i="12"/>
  <c r="AC77" i="12"/>
  <c r="AD77" i="12" s="1"/>
  <c r="AG85" i="12"/>
  <c r="C68" i="63" s="1"/>
  <c r="AH89" i="12"/>
  <c r="AH93" i="12"/>
  <c r="AI86" i="12"/>
  <c r="AC86" i="12"/>
  <c r="AD86" i="12" s="1"/>
  <c r="U21" i="12"/>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U137" i="19"/>
  <c r="T415" i="19"/>
  <c r="F114" i="20"/>
  <c r="O114" i="20" s="1"/>
  <c r="O284" i="20"/>
  <c r="O272" i="20"/>
  <c r="O256" i="20"/>
  <c r="O240" i="20"/>
  <c r="O224" i="20"/>
  <c r="O208" i="20"/>
  <c r="F371" i="20"/>
  <c r="O371" i="20" s="1"/>
  <c r="F347" i="20"/>
  <c r="O347" i="20" s="1"/>
  <c r="F379" i="20"/>
  <c r="O379" i="20" s="1"/>
  <c r="O280" i="20"/>
  <c r="F167" i="20"/>
  <c r="F355" i="20"/>
  <c r="F335" i="20"/>
  <c r="O335" i="20" s="1"/>
  <c r="F390" i="20"/>
  <c r="O390" i="20" s="1"/>
  <c r="F339" i="20"/>
  <c r="O339" i="20" s="1"/>
  <c r="O394" i="20"/>
  <c r="T146" i="19"/>
  <c r="U309" i="19"/>
  <c r="U321" i="19"/>
  <c r="U385" i="19"/>
  <c r="G41" i="40"/>
  <c r="G40" i="40"/>
  <c r="T390" i="19"/>
  <c r="F127" i="20"/>
  <c r="O127" i="20" s="1"/>
  <c r="O278" i="20"/>
  <c r="D368" i="20"/>
  <c r="O402" i="20"/>
  <c r="F366" i="20"/>
  <c r="O366" i="20" s="1"/>
  <c r="D396" i="20"/>
  <c r="AF16" i="18"/>
  <c r="AF14" i="18" s="1"/>
  <c r="O132" i="18"/>
  <c r="I132" i="18" s="1"/>
  <c r="O44" i="18"/>
  <c r="I44" i="18" s="1"/>
  <c r="AH15" i="18"/>
  <c r="O41" i="18"/>
  <c r="I41" i="18" s="1"/>
  <c r="AG15" i="18"/>
  <c r="F172" i="20"/>
  <c r="O172" i="20" s="1"/>
  <c r="F354" i="20"/>
  <c r="O354" i="20" s="1"/>
  <c r="F326" i="20"/>
  <c r="O326" i="20" s="1"/>
  <c r="O79" i="18"/>
  <c r="F314" i="20"/>
  <c r="O314" i="20" s="1"/>
  <c r="AG16" i="18"/>
  <c r="T385" i="19"/>
  <c r="D182" i="20"/>
  <c r="F196" i="20"/>
  <c r="O196" i="20" s="1"/>
  <c r="U366" i="19"/>
  <c r="U148" i="19"/>
  <c r="U132" i="19"/>
  <c r="O62" i="18"/>
  <c r="I62" i="18" s="1"/>
  <c r="F156" i="20"/>
  <c r="F138" i="20"/>
  <c r="O138" i="20" s="1"/>
  <c r="F126" i="20"/>
  <c r="O126" i="20" s="1"/>
  <c r="F386" i="20"/>
  <c r="O386" i="20" s="1"/>
  <c r="F346" i="20"/>
  <c r="O346" i="20" s="1"/>
  <c r="F358" i="20"/>
  <c r="O358" i="20" s="1"/>
  <c r="F318" i="20"/>
  <c r="O318" i="20" s="1"/>
  <c r="O393" i="20"/>
  <c r="T426" i="19"/>
  <c r="U306" i="19"/>
  <c r="O306" i="20"/>
  <c r="AF102" i="18"/>
  <c r="D90" i="20"/>
  <c r="T337" i="19"/>
  <c r="O131" i="18"/>
  <c r="I131" i="18" s="1"/>
  <c r="F184" i="20"/>
  <c r="F136" i="20"/>
  <c r="O136" i="20" s="1"/>
  <c r="F378" i="20"/>
  <c r="O378" i="20" s="1"/>
  <c r="F330" i="20"/>
  <c r="O330" i="20" s="1"/>
  <c r="F350" i="20"/>
  <c r="O350" i="20" s="1"/>
  <c r="O296" i="20"/>
  <c r="O273" i="20"/>
  <c r="O257" i="20"/>
  <c r="O225" i="20"/>
  <c r="O209" i="20"/>
  <c r="O298" i="20"/>
  <c r="U241" i="19"/>
  <c r="C10" i="19"/>
  <c r="U152" i="19"/>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301" i="19"/>
  <c r="U361" i="19"/>
  <c r="T382" i="19"/>
  <c r="U338" i="19"/>
  <c r="T338" i="19"/>
  <c r="U318" i="19"/>
  <c r="U358" i="19"/>
  <c r="U370" i="19"/>
  <c r="D139" i="20"/>
  <c r="T411" i="19"/>
  <c r="T394" i="19"/>
  <c r="D166" i="20"/>
  <c r="T345" i="19"/>
  <c r="U59" i="19"/>
  <c r="O80" i="18"/>
  <c r="I80" i="18" s="1"/>
  <c r="O53" i="18"/>
  <c r="I53" i="18" s="1"/>
  <c r="U163" i="19"/>
  <c r="F370" i="20"/>
  <c r="O370" i="20" s="1"/>
  <c r="F338" i="20"/>
  <c r="O338" i="20" s="1"/>
  <c r="F374" i="20"/>
  <c r="O374" i="20" s="1"/>
  <c r="F342" i="20"/>
  <c r="O342" i="20" s="1"/>
  <c r="F310" i="20"/>
  <c r="O310" i="20" s="1"/>
  <c r="O275" i="20"/>
  <c r="O215" i="20"/>
  <c r="F406" i="20"/>
  <c r="O406" i="20" s="1"/>
  <c r="T289" i="19"/>
  <c r="D168" i="20"/>
  <c r="D78" i="20"/>
  <c r="D186" i="20"/>
  <c r="U167" i="19"/>
  <c r="U50" i="19"/>
  <c r="F189" i="20"/>
  <c r="O189" i="20" s="1"/>
  <c r="F173" i="20"/>
  <c r="O173" i="20" s="1"/>
  <c r="F163" i="20"/>
  <c r="O163" i="20" s="1"/>
  <c r="F119" i="20"/>
  <c r="O119" i="20" s="1"/>
  <c r="F113" i="20"/>
  <c r="O113" i="20" s="1"/>
  <c r="F302" i="20"/>
  <c r="O302" i="20" s="1"/>
  <c r="O223" i="20"/>
  <c r="O251" i="20"/>
  <c r="T428" i="19"/>
  <c r="D385" i="20"/>
  <c r="U330" i="19"/>
  <c r="T330" i="19"/>
  <c r="T362" i="19"/>
  <c r="U374" i="19"/>
  <c r="T374" i="19"/>
  <c r="U386" i="19"/>
  <c r="T386" i="19"/>
  <c r="D337" i="20"/>
  <c r="D365" i="20"/>
  <c r="D381" i="20"/>
  <c r="D169" i="20"/>
  <c r="O107" i="18"/>
  <c r="O84" i="18"/>
  <c r="I84" i="18" s="1"/>
  <c r="AF40" i="18"/>
  <c r="D190" i="20"/>
  <c r="T305" i="19"/>
  <c r="D120" i="20"/>
  <c r="O75" i="18"/>
  <c r="I75" i="18" s="1"/>
  <c r="O61" i="18"/>
  <c r="I61" i="18" s="1"/>
  <c r="U102" i="19"/>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U202" i="19"/>
  <c r="D109" i="20"/>
  <c r="O94" i="18"/>
  <c r="O22" i="18"/>
  <c r="O82" i="18"/>
  <c r="O96" i="18"/>
  <c r="I96" i="18" s="1"/>
  <c r="O110" i="18"/>
  <c r="O76" i="20"/>
  <c r="F194" i="20"/>
  <c r="O194" i="20" s="1"/>
  <c r="F188" i="20"/>
  <c r="O188" i="20" s="1"/>
  <c r="F182" i="20"/>
  <c r="F174" i="20"/>
  <c r="O174" i="20" s="1"/>
  <c r="F170" i="20"/>
  <c r="O170" i="20" s="1"/>
  <c r="F166" i="20"/>
  <c r="O166" i="20" s="1"/>
  <c r="F160" i="20"/>
  <c r="O160" i="20" s="1"/>
  <c r="F154" i="20"/>
  <c r="O154" i="20" s="1"/>
  <c r="F148" i="20"/>
  <c r="O148" i="20" s="1"/>
  <c r="F140" i="20"/>
  <c r="O140" i="20" s="1"/>
  <c r="F134" i="20"/>
  <c r="F128" i="20"/>
  <c r="O128" i="20" s="1"/>
  <c r="F122" i="20"/>
  <c r="O122" i="20" s="1"/>
  <c r="F118" i="20"/>
  <c r="O118" i="20" s="1"/>
  <c r="O31" i="20"/>
  <c r="O103" i="20"/>
  <c r="D137" i="20"/>
  <c r="D122" i="20"/>
  <c r="D49" i="20"/>
  <c r="O72" i="18"/>
  <c r="I72" i="18" s="1"/>
  <c r="O30" i="18"/>
  <c r="O117" i="18"/>
  <c r="O88" i="18"/>
  <c r="U180" i="19"/>
  <c r="F200" i="20"/>
  <c r="O200" i="20" s="1"/>
  <c r="F192" i="20"/>
  <c r="O192" i="20" s="1"/>
  <c r="F186" i="20"/>
  <c r="O186" i="20" s="1"/>
  <c r="F180" i="20"/>
  <c r="O180" i="20" s="1"/>
  <c r="F168" i="20"/>
  <c r="O168" i="20" s="1"/>
  <c r="F164" i="20"/>
  <c r="O164" i="20" s="1"/>
  <c r="F158" i="20"/>
  <c r="O158" i="20" s="1"/>
  <c r="F152" i="20"/>
  <c r="O152" i="20" s="1"/>
  <c r="F146" i="20"/>
  <c r="O146" i="20" s="1"/>
  <c r="F132" i="20"/>
  <c r="F120" i="20"/>
  <c r="O120" i="20" s="1"/>
  <c r="AH16" i="18"/>
  <c r="O99" i="18"/>
  <c r="I99" i="18" s="1"/>
  <c r="B8" i="20"/>
  <c r="C7" i="20" s="1"/>
  <c r="D38" i="20"/>
  <c r="D134" i="20"/>
  <c r="O98" i="18"/>
  <c r="I98" i="18" s="1"/>
  <c r="O77" i="18"/>
  <c r="I77" i="18" s="1"/>
  <c r="O66" i="18"/>
  <c r="U154" i="19"/>
  <c r="O127" i="18"/>
  <c r="I127" i="18" s="1"/>
  <c r="O54" i="18"/>
  <c r="I54" i="18" s="1"/>
  <c r="O29" i="20"/>
  <c r="O133" i="18"/>
  <c r="D153" i="20"/>
  <c r="U164" i="19"/>
  <c r="U156" i="19"/>
  <c r="U188" i="19"/>
  <c r="U174" i="19"/>
  <c r="U190" i="19"/>
  <c r="O125" i="18"/>
  <c r="T375" i="19"/>
  <c r="O89" i="18"/>
  <c r="F389" i="20"/>
  <c r="O389" i="20" s="1"/>
  <c r="O206" i="20"/>
  <c r="O43" i="20"/>
  <c r="F405" i="20"/>
  <c r="O405" i="20" s="1"/>
  <c r="H17" i="20"/>
  <c r="O45" i="18"/>
  <c r="I45" i="18" s="1"/>
  <c r="D75" i="20"/>
  <c r="T406" i="19"/>
  <c r="T429" i="19"/>
  <c r="O73" i="18"/>
  <c r="I73" i="18" s="1"/>
  <c r="F388" i="20"/>
  <c r="F368" i="20"/>
  <c r="O368" i="20" s="1"/>
  <c r="O266" i="20"/>
  <c r="O250" i="20"/>
  <c r="O234" i="20"/>
  <c r="O218" i="20"/>
  <c r="O395" i="20"/>
  <c r="D225" i="20"/>
  <c r="C7" i="19"/>
  <c r="AF57" i="18"/>
  <c r="T341" i="19"/>
  <c r="D39" i="20"/>
  <c r="D46" i="20"/>
  <c r="T333" i="19"/>
  <c r="T369" i="19"/>
  <c r="D40" i="20"/>
  <c r="U97" i="19"/>
  <c r="O63" i="18"/>
  <c r="I63" i="18" s="1"/>
  <c r="O29" i="18"/>
  <c r="O114" i="18"/>
  <c r="I114" i="18" s="1"/>
  <c r="O28" i="18"/>
  <c r="I28" i="18" s="1"/>
  <c r="O122" i="18"/>
  <c r="U57" i="19"/>
  <c r="T372" i="19"/>
  <c r="F372" i="20"/>
  <c r="O372" i="20" s="1"/>
  <c r="Z14" i="18"/>
  <c r="O47" i="18"/>
  <c r="I47" i="18" s="1"/>
  <c r="AF73" i="18"/>
  <c r="D21" i="20"/>
  <c r="D79" i="20"/>
  <c r="D55" i="20"/>
  <c r="D163" i="20"/>
  <c r="D156" i="20"/>
  <c r="O37" i="20"/>
  <c r="D58" i="20"/>
  <c r="O129" i="18"/>
  <c r="I129" i="18" s="1"/>
  <c r="O115" i="18"/>
  <c r="I115" i="18" s="1"/>
  <c r="O123" i="18"/>
  <c r="I123" i="18" s="1"/>
  <c r="O87" i="20"/>
  <c r="AF64" i="18"/>
  <c r="U107" i="19"/>
  <c r="P30" i="18"/>
  <c r="I30" i="18" s="1"/>
  <c r="P122" i="18"/>
  <c r="D82" i="20"/>
  <c r="U103" i="19"/>
  <c r="AF93" i="18"/>
  <c r="D172" i="20"/>
  <c r="D25" i="20"/>
  <c r="T329" i="19"/>
  <c r="T350" i="19"/>
  <c r="D41" i="20"/>
  <c r="D76" i="20"/>
  <c r="AF82" i="18"/>
  <c r="U399" i="19"/>
  <c r="T399" i="19"/>
  <c r="U317" i="19"/>
  <c r="T317" i="19"/>
  <c r="O91" i="18"/>
  <c r="U134" i="19"/>
  <c r="U128" i="19"/>
  <c r="O54" i="20"/>
  <c r="O81" i="20"/>
  <c r="O52" i="20"/>
  <c r="O116" i="18"/>
  <c r="I116" i="18" s="1"/>
  <c r="O292" i="20"/>
  <c r="O276" i="20"/>
  <c r="O83" i="20"/>
  <c r="O268" i="20"/>
  <c r="O252" i="20"/>
  <c r="O236" i="20"/>
  <c r="O220" i="20"/>
  <c r="D328" i="20"/>
  <c r="O104" i="18"/>
  <c r="I104" i="18" s="1"/>
  <c r="O288" i="20"/>
  <c r="O47" i="20"/>
  <c r="O264" i="20"/>
  <c r="O248" i="20"/>
  <c r="O232" i="20"/>
  <c r="O216" i="20"/>
  <c r="O30" i="20"/>
  <c r="U292" i="19"/>
  <c r="U31" i="19"/>
  <c r="D85" i="20"/>
  <c r="D72" i="20"/>
  <c r="D23" i="20"/>
  <c r="O106" i="18"/>
  <c r="P106" i="18"/>
  <c r="U55" i="19"/>
  <c r="O55" i="20"/>
  <c r="O39" i="20"/>
  <c r="D159" i="20"/>
  <c r="D66" i="20"/>
  <c r="D176" i="20"/>
  <c r="D124" i="20"/>
  <c r="D57" i="20"/>
  <c r="O82" i="20"/>
  <c r="AF61" i="18"/>
  <c r="AF37" i="18"/>
  <c r="O21" i="18"/>
  <c r="I21" i="18" s="1"/>
  <c r="D127" i="20"/>
  <c r="AF86" i="18"/>
  <c r="D147" i="20"/>
  <c r="AF123" i="18"/>
  <c r="O20" i="18"/>
  <c r="I20" i="18" s="1"/>
  <c r="O20" i="19" s="1"/>
  <c r="O78" i="18"/>
  <c r="I78" i="18" s="1"/>
  <c r="O65" i="18"/>
  <c r="I65" i="18" s="1"/>
  <c r="O64" i="18"/>
  <c r="I64" i="18" s="1"/>
  <c r="AF104" i="18"/>
  <c r="AF76" i="18"/>
  <c r="D164" i="20"/>
  <c r="D135" i="20"/>
  <c r="D193" i="20"/>
  <c r="O27" i="18"/>
  <c r="I27" i="18" s="1"/>
  <c r="O26" i="18"/>
  <c r="I26" i="18" s="1"/>
  <c r="O92" i="18"/>
  <c r="I92" i="18" s="1"/>
  <c r="O57" i="18"/>
  <c r="I57" i="18" s="1"/>
  <c r="O97" i="18"/>
  <c r="I97" i="18" s="1"/>
  <c r="O111" i="18"/>
  <c r="O108" i="18"/>
  <c r="O102" i="18"/>
  <c r="I102" i="18" s="1"/>
  <c r="O185" i="20"/>
  <c r="U224" i="19"/>
  <c r="D392" i="20"/>
  <c r="D382" i="20"/>
  <c r="O124" i="18"/>
  <c r="I124" i="18" s="1"/>
  <c r="O113" i="18"/>
  <c r="O103" i="18"/>
  <c r="I103" i="18" s="1"/>
  <c r="O69" i="18"/>
  <c r="I69" i="18" s="1"/>
  <c r="O31" i="18"/>
  <c r="I31" i="18" s="1"/>
  <c r="P89" i="18"/>
  <c r="AF25" i="18"/>
  <c r="D154" i="20"/>
  <c r="D102" i="20"/>
  <c r="D44" i="20"/>
  <c r="D95" i="20"/>
  <c r="O63" i="20"/>
  <c r="U81" i="19"/>
  <c r="O105" i="18"/>
  <c r="I105" i="18" s="1"/>
  <c r="O74" i="18"/>
  <c r="I74" i="18" s="1"/>
  <c r="O23" i="18"/>
  <c r="I23" i="18" s="1"/>
  <c r="O112" i="18"/>
  <c r="O129" i="20"/>
  <c r="O156" i="20"/>
  <c r="P323" i="20"/>
  <c r="D349" i="20"/>
  <c r="D321" i="20"/>
  <c r="D377" i="20"/>
  <c r="D353" i="20"/>
  <c r="T177" i="19"/>
  <c r="D309" i="20"/>
  <c r="D391" i="20"/>
  <c r="D373" i="20"/>
  <c r="D394" i="20"/>
  <c r="D402" i="20"/>
  <c r="D94" i="20"/>
  <c r="D26" i="20"/>
  <c r="AF33" i="18"/>
  <c r="D60" i="20"/>
  <c r="O88" i="20"/>
  <c r="O184" i="20"/>
  <c r="U260" i="19"/>
  <c r="T260" i="19"/>
  <c r="T196" i="19"/>
  <c r="U196" i="19"/>
  <c r="U283" i="19"/>
  <c r="D254" i="20"/>
  <c r="D288" i="20"/>
  <c r="D292" i="20"/>
  <c r="D138" i="20"/>
  <c r="D150" i="20"/>
  <c r="P108" i="18"/>
  <c r="O25" i="18"/>
  <c r="I25" i="18" s="1"/>
  <c r="O37" i="18"/>
  <c r="I37" i="18" s="1"/>
  <c r="AF75" i="18"/>
  <c r="D196" i="20"/>
  <c r="D179" i="20"/>
  <c r="O177" i="20"/>
  <c r="D173" i="20"/>
  <c r="O56" i="20"/>
  <c r="AF27" i="18"/>
  <c r="O38" i="18"/>
  <c r="I38" i="18" s="1"/>
  <c r="P111" i="18"/>
  <c r="O67" i="18"/>
  <c r="I67" i="18" s="1"/>
  <c r="O46" i="18"/>
  <c r="I46" i="18" s="1"/>
  <c r="AF111" i="18"/>
  <c r="AF132" i="18"/>
  <c r="AF89" i="18"/>
  <c r="AF60" i="18"/>
  <c r="AF29" i="18"/>
  <c r="D114" i="20"/>
  <c r="D34" i="20"/>
  <c r="D162" i="20"/>
  <c r="D143" i="20"/>
  <c r="D80" i="20"/>
  <c r="D187" i="20"/>
  <c r="T358" i="19"/>
  <c r="O38" i="20"/>
  <c r="U173" i="19"/>
  <c r="O20" i="20"/>
  <c r="P164" i="20"/>
  <c r="O93" i="18"/>
  <c r="I93" i="18" s="1"/>
  <c r="O55" i="18"/>
  <c r="I55" i="18" s="1"/>
  <c r="O35" i="20"/>
  <c r="O121" i="18"/>
  <c r="I121" i="18" s="1"/>
  <c r="O100" i="18"/>
  <c r="D59" i="20"/>
  <c r="U146" i="19"/>
  <c r="O34" i="20"/>
  <c r="AF31" i="18"/>
  <c r="U90" i="19"/>
  <c r="T203" i="19"/>
  <c r="F199" i="20"/>
  <c r="O199" i="20" s="1"/>
  <c r="F195" i="20"/>
  <c r="O195" i="20" s="1"/>
  <c r="F147" i="20"/>
  <c r="O147" i="20" s="1"/>
  <c r="F137" i="20"/>
  <c r="O137" i="20" s="1"/>
  <c r="F133" i="20"/>
  <c r="O133" i="20" s="1"/>
  <c r="D276" i="20"/>
  <c r="U92" i="19"/>
  <c r="AF66" i="18"/>
  <c r="D31" i="20"/>
  <c r="W14" i="18"/>
  <c r="O34" i="18"/>
  <c r="I34" i="18" s="1"/>
  <c r="AF88" i="18"/>
  <c r="AF100" i="18"/>
  <c r="AF42" i="18"/>
  <c r="AF74" i="18"/>
  <c r="AF50" i="18"/>
  <c r="D83" i="20"/>
  <c r="D118" i="20"/>
  <c r="D119" i="20"/>
  <c r="O104" i="20"/>
  <c r="O130" i="18"/>
  <c r="I130" i="18" s="1"/>
  <c r="O85" i="18"/>
  <c r="I85" i="18" s="1"/>
  <c r="O32" i="18"/>
  <c r="I32" i="18" s="1"/>
  <c r="D170" i="20"/>
  <c r="O87" i="18"/>
  <c r="O95" i="20"/>
  <c r="O68" i="20"/>
  <c r="D103" i="20"/>
  <c r="T346" i="19"/>
  <c r="T123" i="19"/>
  <c r="F123" i="20"/>
  <c r="O123" i="20" s="1"/>
  <c r="F139" i="20"/>
  <c r="O139" i="20" s="1"/>
  <c r="T143" i="19"/>
  <c r="F143" i="20"/>
  <c r="O143" i="20" s="1"/>
  <c r="F153" i="20"/>
  <c r="F179" i="20"/>
  <c r="O179" i="20" s="1"/>
  <c r="T183" i="19"/>
  <c r="F183" i="20"/>
  <c r="O183" i="20" s="1"/>
  <c r="T199" i="19"/>
  <c r="U199" i="19"/>
  <c r="O210" i="20"/>
  <c r="D397" i="20"/>
  <c r="D360" i="20"/>
  <c r="P397" i="20"/>
  <c r="O119" i="18"/>
  <c r="I119" i="18" s="1"/>
  <c r="U85" i="19"/>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AC14" i="18"/>
  <c r="AB14" i="18"/>
  <c r="I110" i="18"/>
  <c r="I79" i="18"/>
  <c r="P29" i="18"/>
  <c r="I82" i="18"/>
  <c r="T378" i="19"/>
  <c r="T301" i="19"/>
  <c r="D158" i="20"/>
  <c r="D132" i="20"/>
  <c r="D155" i="20"/>
  <c r="T254" i="19"/>
  <c r="F336" i="20"/>
  <c r="O336" i="20" s="1"/>
  <c r="T312" i="19"/>
  <c r="D351" i="20"/>
  <c r="I117" i="18"/>
  <c r="O36" i="18"/>
  <c r="I36" i="18" s="1"/>
  <c r="O81" i="18"/>
  <c r="I81" i="18" s="1"/>
  <c r="O120" i="18"/>
  <c r="I120" i="18" s="1"/>
  <c r="T321" i="19"/>
  <c r="T392" i="19"/>
  <c r="T310" i="19"/>
  <c r="D36" i="20"/>
  <c r="D165" i="20"/>
  <c r="T421" i="19"/>
  <c r="D198" i="20"/>
  <c r="O60" i="18"/>
  <c r="I60" i="18" s="1"/>
  <c r="O71" i="18"/>
  <c r="F304" i="20"/>
  <c r="O304" i="20" s="1"/>
  <c r="U248" i="19"/>
  <c r="T248" i="19"/>
  <c r="U232" i="19"/>
  <c r="T232" i="19"/>
  <c r="O294" i="20"/>
  <c r="D319" i="20"/>
  <c r="D148" i="20"/>
  <c r="D68" i="20"/>
  <c r="U403" i="19"/>
  <c r="T403" i="19"/>
  <c r="U229" i="19"/>
  <c r="T229" i="19"/>
  <c r="U222" i="19"/>
  <c r="T222" i="19"/>
  <c r="O39" i="18"/>
  <c r="I39" i="18" s="1"/>
  <c r="D43" i="20"/>
  <c r="D81" i="20"/>
  <c r="D192" i="20"/>
  <c r="O90" i="18"/>
  <c r="I90" i="18" s="1"/>
  <c r="U48" i="19"/>
  <c r="O48" i="20"/>
  <c r="U40" i="19"/>
  <c r="O40" i="20"/>
  <c r="O388" i="20"/>
  <c r="T340" i="19"/>
  <c r="P279" i="20"/>
  <c r="D387" i="20"/>
  <c r="O42" i="20"/>
  <c r="O33" i="20"/>
  <c r="O57" i="20"/>
  <c r="O262" i="20"/>
  <c r="O246" i="20"/>
  <c r="O230" i="20"/>
  <c r="O71" i="20"/>
  <c r="O290" i="20"/>
  <c r="U290" i="19"/>
  <c r="U250" i="19"/>
  <c r="U234" i="19"/>
  <c r="U69" i="19"/>
  <c r="O105" i="20"/>
  <c r="O109" i="20"/>
  <c r="O45" i="20"/>
  <c r="O274" i="20"/>
  <c r="O258" i="20"/>
  <c r="O242" i="20"/>
  <c r="O226" i="20"/>
  <c r="O92" i="20"/>
  <c r="O286" i="20"/>
  <c r="U262" i="19"/>
  <c r="D289" i="20"/>
  <c r="D393" i="20"/>
  <c r="D304" i="20"/>
  <c r="D354" i="20"/>
  <c r="D395" i="20"/>
  <c r="D406" i="20"/>
  <c r="O61" i="20"/>
  <c r="O86" i="18"/>
  <c r="I86" i="18" s="1"/>
  <c r="O128" i="18"/>
  <c r="I128" i="18" s="1"/>
  <c r="O270" i="20"/>
  <c r="O254" i="20"/>
  <c r="O238" i="20"/>
  <c r="O222" i="20"/>
  <c r="O282" i="20"/>
  <c r="U282" i="19"/>
  <c r="D273" i="20"/>
  <c r="P326" i="20"/>
  <c r="D404" i="20"/>
  <c r="P46" i="20"/>
  <c r="D89" i="20"/>
  <c r="D29" i="20"/>
  <c r="D177" i="20"/>
  <c r="D98" i="20"/>
  <c r="D32" i="20"/>
  <c r="D296" i="20"/>
  <c r="T405" i="19"/>
  <c r="P87" i="18"/>
  <c r="P112" i="18"/>
  <c r="AF125" i="18"/>
  <c r="AF70" i="18"/>
  <c r="D56" i="20"/>
  <c r="D113" i="20"/>
  <c r="D175" i="20"/>
  <c r="D100" i="20"/>
  <c r="D185" i="20"/>
  <c r="D105" i="20"/>
  <c r="D33" i="20"/>
  <c r="D45" i="20"/>
  <c r="D191" i="20"/>
  <c r="O167" i="20"/>
  <c r="T417" i="19"/>
  <c r="P70" i="20"/>
  <c r="P77" i="20"/>
  <c r="O76" i="18"/>
  <c r="I76" i="18" s="1"/>
  <c r="P113" i="18"/>
  <c r="O40" i="18"/>
  <c r="I40" i="18" s="1"/>
  <c r="P22" i="18"/>
  <c r="AF72" i="18"/>
  <c r="D35" i="20"/>
  <c r="D181" i="20"/>
  <c r="D69" i="20"/>
  <c r="D130" i="20"/>
  <c r="D194" i="20"/>
  <c r="D183" i="20"/>
  <c r="D42" i="20"/>
  <c r="D126" i="20"/>
  <c r="D197" i="20"/>
  <c r="D117" i="20"/>
  <c r="T391" i="19"/>
  <c r="D67" i="20"/>
  <c r="O102" i="20"/>
  <c r="O96" i="20"/>
  <c r="O74" i="20"/>
  <c r="D133" i="20"/>
  <c r="D63" i="20"/>
  <c r="D47" i="20"/>
  <c r="O24" i="20"/>
  <c r="O44" i="20"/>
  <c r="D140" i="20"/>
  <c r="D157" i="20"/>
  <c r="O67" i="20"/>
  <c r="U67" i="19"/>
  <c r="D160" i="20"/>
  <c r="D84" i="20"/>
  <c r="O58" i="20"/>
  <c r="AD14" i="18"/>
  <c r="O51" i="18"/>
  <c r="I51" i="18" s="1"/>
  <c r="AF106" i="18"/>
  <c r="AF24" i="18"/>
  <c r="AF55" i="18"/>
  <c r="D24" i="20"/>
  <c r="D86" i="20"/>
  <c r="D146" i="20"/>
  <c r="D61" i="20"/>
  <c r="D141" i="20"/>
  <c r="D125" i="20"/>
  <c r="A17" i="18"/>
  <c r="D195" i="20"/>
  <c r="D149" i="20"/>
  <c r="D136" i="20"/>
  <c r="D93" i="20"/>
  <c r="D73" i="20"/>
  <c r="D27" i="20"/>
  <c r="O43" i="18"/>
  <c r="I43" i="18" s="1"/>
  <c r="P39" i="20"/>
  <c r="D161" i="20"/>
  <c r="D92" i="20"/>
  <c r="U119" i="19"/>
  <c r="O84" i="20"/>
  <c r="O52" i="18"/>
  <c r="I52" i="18" s="1"/>
  <c r="O51" i="20"/>
  <c r="U41" i="19"/>
  <c r="O41" i="20"/>
  <c r="O56" i="18"/>
  <c r="I56" i="18" s="1"/>
  <c r="O33" i="18"/>
  <c r="I33" i="18" s="1"/>
  <c r="AF71" i="18"/>
  <c r="D121" i="20"/>
  <c r="D28" i="20"/>
  <c r="D70" i="20"/>
  <c r="O117" i="20"/>
  <c r="O73" i="20"/>
  <c r="O70" i="18"/>
  <c r="I70" i="18" s="1"/>
  <c r="O58" i="18"/>
  <c r="I58" i="18" s="1"/>
  <c r="O50" i="18"/>
  <c r="I50" i="18" s="1"/>
  <c r="O118" i="18"/>
  <c r="I118" i="18" s="1"/>
  <c r="O101" i="18"/>
  <c r="I101" i="18" s="1"/>
  <c r="O28" i="20"/>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09" i="18"/>
  <c r="I109" i="18" s="1"/>
  <c r="O95" i="18"/>
  <c r="I95" i="18" s="1"/>
  <c r="O83" i="18"/>
  <c r="I83" i="18" s="1"/>
  <c r="O68" i="18"/>
  <c r="I68" i="18" s="1"/>
  <c r="O59" i="18"/>
  <c r="I59" i="18" s="1"/>
  <c r="O48" i="18"/>
  <c r="I48" i="18" s="1"/>
  <c r="O35" i="18"/>
  <c r="I35" i="18" s="1"/>
  <c r="O24" i="18"/>
  <c r="I24" i="18" s="1"/>
  <c r="O134" i="20"/>
  <c r="O94" i="20"/>
  <c r="O62" i="20"/>
  <c r="O46" i="20"/>
  <c r="D257" i="20"/>
  <c r="D241" i="20"/>
  <c r="O387" i="20"/>
  <c r="U315" i="19"/>
  <c r="P336" i="20"/>
  <c r="U359" i="19"/>
  <c r="O351" i="20"/>
  <c r="O359" i="20"/>
  <c r="O289" i="20"/>
  <c r="O265" i="20"/>
  <c r="O249" i="20"/>
  <c r="O233" i="20"/>
  <c r="O217" i="20"/>
  <c r="O70" i="20"/>
  <c r="U237" i="19"/>
  <c r="D376" i="20"/>
  <c r="D340" i="20"/>
  <c r="D378" i="20"/>
  <c r="D342" i="20"/>
  <c r="O355" i="20"/>
  <c r="O343" i="20"/>
  <c r="O49" i="20"/>
  <c r="O25" i="20"/>
  <c r="O293" i="20"/>
  <c r="O277" i="20"/>
  <c r="O261" i="20"/>
  <c r="O245" i="20"/>
  <c r="O229" i="20"/>
  <c r="O213" i="20"/>
  <c r="O91" i="20"/>
  <c r="O75" i="20"/>
  <c r="O59" i="20"/>
  <c r="O27" i="20"/>
  <c r="D358" i="20"/>
  <c r="D401" i="20"/>
  <c r="D374" i="20"/>
  <c r="S14" i="18"/>
  <c r="U298" i="19"/>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40" i="20"/>
  <c r="P24" i="20"/>
  <c r="P43" i="20"/>
  <c r="D20" i="20"/>
  <c r="O49" i="18"/>
  <c r="I49" i="18" s="1"/>
  <c r="AF133" i="18"/>
  <c r="AF85" i="18"/>
  <c r="D51" i="20"/>
  <c r="D128" i="20"/>
  <c r="D180" i="20"/>
  <c r="D91" i="20"/>
  <c r="D184" i="20"/>
  <c r="D64" i="20"/>
  <c r="D129" i="20"/>
  <c r="D188" i="20"/>
  <c r="T377" i="19"/>
  <c r="D37" i="20"/>
  <c r="D108" i="20"/>
  <c r="D199" i="20"/>
  <c r="O22"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AF105" i="18"/>
  <c r="AF22" i="18"/>
  <c r="AF21" i="18"/>
  <c r="D71" i="20"/>
  <c r="D144" i="20"/>
  <c r="T393" i="19"/>
  <c r="D22" i="20"/>
  <c r="D115" i="20"/>
  <c r="T370" i="19"/>
  <c r="D77" i="20"/>
  <c r="D145" i="20"/>
  <c r="T285" i="19"/>
  <c r="D53" i="20"/>
  <c r="D142" i="20"/>
  <c r="O77" i="20"/>
  <c r="O69" i="20"/>
  <c r="I3" i="18"/>
  <c r="B10" i="20" s="1"/>
  <c r="T53" i="19"/>
  <c r="T201" i="19"/>
  <c r="D232" i="20"/>
  <c r="P395" i="20"/>
  <c r="P396" i="20"/>
  <c r="T213" i="19"/>
  <c r="U408" i="19"/>
  <c r="T408" i="19"/>
  <c r="P335" i="20"/>
  <c r="P399" i="20"/>
  <c r="O201" i="20"/>
  <c r="O157" i="20"/>
  <c r="O153" i="20"/>
  <c r="O255" i="20"/>
  <c r="O207" i="20"/>
  <c r="O235" i="20"/>
  <c r="O263" i="20"/>
  <c r="O295" i="20"/>
  <c r="O279" i="20"/>
  <c r="D286" i="20"/>
  <c r="D290" i="20"/>
  <c r="D297" i="20"/>
  <c r="O182"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64" i="20"/>
  <c r="O32" i="20"/>
  <c r="O287" i="20"/>
  <c r="D287" i="20"/>
  <c r="D291" i="20"/>
  <c r="P404" i="20"/>
  <c r="U322" i="19"/>
  <c r="D372" i="20"/>
  <c r="D356" i="20"/>
  <c r="D336" i="20"/>
  <c r="D308" i="20"/>
  <c r="D362" i="20"/>
  <c r="D338" i="20"/>
  <c r="D403" i="20"/>
  <c r="U267" i="19"/>
  <c r="U354" i="19"/>
  <c r="U342" i="19"/>
  <c r="U31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59" i="28"/>
  <c r="P43" i="28"/>
  <c r="P93" i="28"/>
  <c r="P157" i="23"/>
  <c r="P120" i="20"/>
  <c r="P49" i="20"/>
  <c r="P81" i="20"/>
  <c r="P51" i="23"/>
  <c r="D65" i="28"/>
  <c r="D74" i="28"/>
  <c r="D44" i="28"/>
  <c r="I165" i="24"/>
  <c r="I53" i="24"/>
  <c r="I45" i="24"/>
  <c r="P26" i="28"/>
  <c r="P201" i="20"/>
  <c r="P192" i="20"/>
  <c r="P73" i="20"/>
  <c r="O20" i="13"/>
  <c r="P86" i="20"/>
  <c r="P79" i="20"/>
  <c r="P77" i="23"/>
  <c r="P56" i="23"/>
  <c r="D20" i="28"/>
  <c r="D82" i="28"/>
  <c r="D92" i="28"/>
  <c r="D25" i="28"/>
  <c r="I98" i="14"/>
  <c r="P98" i="15" s="1"/>
  <c r="D207" i="20"/>
  <c r="D218" i="20"/>
  <c r="P57" i="20"/>
  <c r="P65" i="20"/>
  <c r="P68" i="23"/>
  <c r="P38" i="28"/>
  <c r="P31" i="20"/>
  <c r="D75" i="28"/>
  <c r="D86" i="28"/>
  <c r="D26" i="28"/>
  <c r="I86" i="14"/>
  <c r="P86" i="15" s="1"/>
  <c r="D211" i="20"/>
  <c r="D226" i="20"/>
  <c r="I88" i="18"/>
  <c r="I100" i="18"/>
  <c r="I107" i="18"/>
  <c r="P241" i="20"/>
  <c r="P372" i="20"/>
  <c r="D298" i="20"/>
  <c r="D264" i="20"/>
  <c r="D256" i="20"/>
  <c r="D246" i="20"/>
  <c r="D238" i="20"/>
  <c r="D228" i="20"/>
  <c r="D212" i="20"/>
  <c r="I74" i="14"/>
  <c r="P74" i="15" s="1"/>
  <c r="P253" i="20"/>
  <c r="D295" i="20"/>
  <c r="D208" i="20"/>
  <c r="P20" i="54"/>
  <c r="O23" i="54"/>
  <c r="I94" i="18"/>
  <c r="I66" i="18"/>
  <c r="I133" i="18"/>
  <c r="I215" i="24"/>
  <c r="P237" i="20"/>
  <c r="P337" i="20"/>
  <c r="P30" i="28"/>
  <c r="P80" i="28"/>
  <c r="P83" i="28"/>
  <c r="P52" i="23"/>
  <c r="P110" i="23"/>
  <c r="P32" i="28"/>
  <c r="P28" i="28"/>
  <c r="P69" i="20"/>
  <c r="P63" i="28"/>
  <c r="D153" i="23"/>
  <c r="D108" i="23"/>
  <c r="P69" i="14"/>
  <c r="I69" i="14" s="1"/>
  <c r="P69" i="15" s="1"/>
  <c r="O69" i="14"/>
  <c r="O77" i="14"/>
  <c r="P77" i="14"/>
  <c r="P85" i="14"/>
  <c r="I85" i="14" s="1"/>
  <c r="P85" i="15" s="1"/>
  <c r="O85" i="14"/>
  <c r="P93" i="14"/>
  <c r="O93" i="14"/>
  <c r="O101" i="14"/>
  <c r="I101" i="14" s="1"/>
  <c r="P101" i="15" s="1"/>
  <c r="P101" i="14"/>
  <c r="P129" i="14"/>
  <c r="O129" i="14"/>
  <c r="P149" i="14"/>
  <c r="O149" i="14"/>
  <c r="P173" i="14"/>
  <c r="I173" i="14" s="1"/>
  <c r="P173" i="15" s="1"/>
  <c r="O173" i="14"/>
  <c r="O177" i="14"/>
  <c r="P177" i="14"/>
  <c r="P185" i="14"/>
  <c r="O185" i="14"/>
  <c r="O189" i="14"/>
  <c r="P189" i="14"/>
  <c r="O197" i="14"/>
  <c r="P197" i="14"/>
  <c r="O221" i="14"/>
  <c r="I221" i="14" s="1"/>
  <c r="P221" i="15" s="1"/>
  <c r="P221" i="14"/>
  <c r="P229" i="14"/>
  <c r="O229" i="14"/>
  <c r="O233" i="14"/>
  <c r="I233" i="14" s="1"/>
  <c r="P233" i="15" s="1"/>
  <c r="P233" i="14"/>
  <c r="P245" i="14"/>
  <c r="I245" i="14" s="1"/>
  <c r="P245" i="15" s="1"/>
  <c r="O245" i="14"/>
  <c r="O257" i="14"/>
  <c r="I257" i="14" s="1"/>
  <c r="P257" i="15" s="1"/>
  <c r="P257" i="14"/>
  <c r="O261" i="14"/>
  <c r="P261" i="14"/>
  <c r="I71" i="18"/>
  <c r="I91" i="18"/>
  <c r="P35" i="20"/>
  <c r="I125" i="18"/>
  <c r="P181" i="20"/>
  <c r="D66" i="28"/>
  <c r="D68" i="28"/>
  <c r="D101" i="23"/>
  <c r="D61" i="23"/>
  <c r="D110" i="23"/>
  <c r="D128" i="23"/>
  <c r="D143" i="23"/>
  <c r="O89" i="14"/>
  <c r="I89" i="14" s="1"/>
  <c r="P89" i="15" s="1"/>
  <c r="P169" i="14"/>
  <c r="I169" i="14" s="1"/>
  <c r="P169" i="15" s="1"/>
  <c r="O181" i="14"/>
  <c r="D103" i="23"/>
  <c r="D107" i="20"/>
  <c r="D50" i="20"/>
  <c r="D97" i="20"/>
  <c r="D152" i="20"/>
  <c r="P22" i="28"/>
  <c r="D99" i="28"/>
  <c r="D77" i="28"/>
  <c r="D30" i="28"/>
  <c r="D49" i="23"/>
  <c r="D133" i="23"/>
  <c r="D96" i="28"/>
  <c r="D78" i="28"/>
  <c r="D69" i="28"/>
  <c r="O122" i="14"/>
  <c r="P157" i="14"/>
  <c r="O237" i="14"/>
  <c r="I237" i="14" s="1"/>
  <c r="P237" i="15" s="1"/>
  <c r="O209" i="14"/>
  <c r="P133" i="14"/>
  <c r="O111" i="14"/>
  <c r="I111" i="14" s="1"/>
  <c r="P111" i="15" s="1"/>
  <c r="O201" i="24"/>
  <c r="P201" i="24"/>
  <c r="P86" i="24"/>
  <c r="O86" i="24"/>
  <c r="P89" i="24"/>
  <c r="I89" i="24" s="1"/>
  <c r="O89" i="24"/>
  <c r="D118" i="23"/>
  <c r="D21" i="28"/>
  <c r="D120" i="23"/>
  <c r="D127" i="23"/>
  <c r="D147" i="23"/>
  <c r="D130" i="23"/>
  <c r="D111" i="23"/>
  <c r="D189" i="20"/>
  <c r="D123" i="20"/>
  <c r="D65" i="20"/>
  <c r="D34" i="23"/>
  <c r="D178" i="20"/>
  <c r="D116" i="20"/>
  <c r="D52" i="20"/>
  <c r="D131" i="20"/>
  <c r="D54" i="20"/>
  <c r="D70" i="23"/>
  <c r="P213" i="14"/>
  <c r="I213" i="14" s="1"/>
  <c r="P213" i="15" s="1"/>
  <c r="D48" i="28"/>
  <c r="D67" i="28"/>
  <c r="I105" i="14"/>
  <c r="P105" i="15" s="1"/>
  <c r="O184" i="24"/>
  <c r="I184" i="24" s="1"/>
  <c r="O83" i="24"/>
  <c r="I83" i="24" s="1"/>
  <c r="O128" i="24"/>
  <c r="I128" i="24" s="1"/>
  <c r="O122" i="24"/>
  <c r="I122" i="24" s="1"/>
  <c r="O96" i="24"/>
  <c r="I96" i="24" s="1"/>
  <c r="I24" i="24"/>
  <c r="O180" i="24"/>
  <c r="I180" i="24" s="1"/>
  <c r="P78" i="24"/>
  <c r="I78" i="24" s="1"/>
  <c r="P81" i="24"/>
  <c r="I81" i="24" s="1"/>
  <c r="P210" i="20"/>
  <c r="D230" i="20"/>
  <c r="D220" i="20"/>
  <c r="D210" i="20"/>
  <c r="D30" i="20"/>
  <c r="D96" i="20"/>
  <c r="D151" i="20"/>
  <c r="D99" i="23"/>
  <c r="D91" i="23"/>
  <c r="D26" i="23"/>
  <c r="D45" i="23"/>
  <c r="D58" i="23"/>
  <c r="D74" i="23"/>
  <c r="D92" i="23"/>
  <c r="I232" i="14"/>
  <c r="P232" i="15" s="1"/>
  <c r="I191" i="14"/>
  <c r="P191" i="15" s="1"/>
  <c r="P161" i="24"/>
  <c r="I161" i="24" s="1"/>
  <c r="P195" i="24"/>
  <c r="I70" i="14"/>
  <c r="P70" i="15" s="1"/>
  <c r="O72" i="24"/>
  <c r="I72" i="24" s="1"/>
  <c r="I60" i="24"/>
  <c r="O155" i="24"/>
  <c r="I155" i="24" s="1"/>
  <c r="O107" i="24"/>
  <c r="I107" i="24" s="1"/>
  <c r="I106" i="24"/>
  <c r="O92" i="24"/>
  <c r="I204" i="14"/>
  <c r="P204" i="15" s="1"/>
  <c r="O149" i="24"/>
  <c r="I149" i="24" s="1"/>
  <c r="O74" i="24"/>
  <c r="I74" i="24" s="1"/>
  <c r="O117" i="24"/>
  <c r="I117" i="24" s="1"/>
  <c r="O77" i="24"/>
  <c r="I77" i="24" s="1"/>
  <c r="I46" i="24"/>
  <c r="D216" i="20"/>
  <c r="P90" i="28"/>
  <c r="P72" i="28"/>
  <c r="P97" i="20"/>
  <c r="P58" i="28"/>
  <c r="P46" i="28"/>
  <c r="P27" i="28"/>
  <c r="P29" i="28"/>
  <c r="D22" i="28"/>
  <c r="P92" i="28"/>
  <c r="D81" i="28"/>
  <c r="D46" i="28"/>
  <c r="D71" i="28"/>
  <c r="D36" i="28"/>
  <c r="D100" i="28"/>
  <c r="D89" i="28"/>
  <c r="D49" i="28"/>
  <c r="D42" i="28"/>
  <c r="D33" i="28"/>
  <c r="D93" i="28"/>
  <c r="D40" i="28"/>
  <c r="D146" i="23"/>
  <c r="D139" i="23"/>
  <c r="D122" i="23"/>
  <c r="D113" i="23"/>
  <c r="D156" i="23"/>
  <c r="D145" i="23"/>
  <c r="D132" i="23"/>
  <c r="P78" i="28"/>
  <c r="P69" i="28"/>
  <c r="P150" i="20"/>
  <c r="P121" i="23"/>
  <c r="P84" i="23"/>
  <c r="P51" i="28"/>
  <c r="P60" i="23"/>
  <c r="P107" i="23"/>
  <c r="P100" i="28"/>
  <c r="P49" i="28"/>
  <c r="P104" i="20"/>
  <c r="D98" i="23"/>
  <c r="P298" i="20"/>
  <c r="I27" i="24"/>
  <c r="P56" i="28"/>
  <c r="I101" i="24"/>
  <c r="P257" i="20"/>
  <c r="P223" i="20"/>
  <c r="P265" i="20"/>
  <c r="P233" i="20"/>
  <c r="P88" i="28"/>
  <c r="P97" i="28"/>
  <c r="P98" i="28"/>
  <c r="P376" i="20"/>
  <c r="P64" i="28"/>
  <c r="P73" i="28"/>
  <c r="I95" i="24"/>
  <c r="P75" i="54"/>
  <c r="I75" i="54" s="1"/>
  <c r="P218" i="20"/>
  <c r="D203" i="20"/>
  <c r="P63" i="54"/>
  <c r="I63" i="54" s="1"/>
  <c r="P240" i="20"/>
  <c r="D222" i="20"/>
  <c r="D214" i="20"/>
  <c r="D206" i="20"/>
  <c r="P44" i="28"/>
  <c r="P29" i="20"/>
  <c r="P48" i="28"/>
  <c r="D91" i="28"/>
  <c r="D87" i="28"/>
  <c r="D38" i="28"/>
  <c r="D62" i="28"/>
  <c r="D61" i="28"/>
  <c r="D79" i="28"/>
  <c r="B11" i="15"/>
  <c r="I220" i="24"/>
  <c r="I104" i="24"/>
  <c r="D200" i="20"/>
  <c r="P24" i="54"/>
  <c r="I24" i="54" s="1"/>
  <c r="O21" i="54"/>
  <c r="P53" i="54"/>
  <c r="I53" i="54" s="1"/>
  <c r="P208" i="20"/>
  <c r="P251" i="20"/>
  <c r="I130" i="24"/>
  <c r="D110" i="20"/>
  <c r="D201" i="20"/>
  <c r="P61" i="54"/>
  <c r="I61" i="54" s="1"/>
  <c r="P65" i="54"/>
  <c r="I65" i="54" s="1"/>
  <c r="P73" i="54"/>
  <c r="I73" i="54" s="1"/>
  <c r="P248" i="20"/>
  <c r="I212" i="24"/>
  <c r="P66" i="20"/>
  <c r="P58" i="20"/>
  <c r="P56" i="20"/>
  <c r="P105" i="20"/>
  <c r="P101" i="20"/>
  <c r="J3" i="12"/>
  <c r="I23" i="24"/>
  <c r="P294" i="20"/>
  <c r="I91" i="24"/>
  <c r="I168" i="24"/>
  <c r="D205" i="20"/>
  <c r="P84" i="54"/>
  <c r="I84" i="54" s="1"/>
  <c r="P89" i="54"/>
  <c r="I89" i="54" s="1"/>
  <c r="P91" i="54"/>
  <c r="I91" i="54" s="1"/>
  <c r="I66" i="14"/>
  <c r="P66" i="15" s="1"/>
  <c r="I181" i="14"/>
  <c r="P181" i="15" s="1"/>
  <c r="I190" i="14"/>
  <c r="P190" i="15" s="1"/>
  <c r="I94" i="24"/>
  <c r="B11" i="17"/>
  <c r="C10" i="17" s="1"/>
  <c r="I100" i="24"/>
  <c r="I92" i="24"/>
  <c r="P29" i="54"/>
  <c r="I29" i="54" s="1"/>
  <c r="P32" i="54"/>
  <c r="I32" i="54" s="1"/>
  <c r="P35" i="54"/>
  <c r="I35" i="54" s="1"/>
  <c r="P39" i="54"/>
  <c r="I39" i="54" s="1"/>
  <c r="P41" i="54"/>
  <c r="I41" i="54" s="1"/>
  <c r="I51" i="24"/>
  <c r="I144" i="24"/>
  <c r="I67" i="24"/>
  <c r="I157" i="24"/>
  <c r="P22" i="54"/>
  <c r="O22" i="54"/>
  <c r="C10" i="57"/>
  <c r="P250" i="20"/>
  <c r="P278" i="20"/>
  <c r="P246" i="20"/>
  <c r="P371" i="20"/>
  <c r="D266" i="20"/>
  <c r="D250" i="20"/>
  <c r="P37" i="20"/>
  <c r="P53" i="20"/>
  <c r="P74" i="28"/>
  <c r="P83" i="20"/>
  <c r="P65" i="28"/>
  <c r="P34" i="28"/>
  <c r="P87" i="28"/>
  <c r="P105" i="23"/>
  <c r="P110" i="20"/>
  <c r="P67" i="28"/>
  <c r="P24" i="28"/>
  <c r="P112" i="20"/>
  <c r="D64" i="28"/>
  <c r="A17" i="12"/>
  <c r="I146" i="14"/>
  <c r="P146" i="15" s="1"/>
  <c r="I30" i="14"/>
  <c r="P30" i="15" s="1"/>
  <c r="I58" i="14"/>
  <c r="P58" i="15" s="1"/>
  <c r="I122" i="14"/>
  <c r="P122" i="15" s="1"/>
  <c r="I126" i="14"/>
  <c r="P126" i="15" s="1"/>
  <c r="I133" i="14"/>
  <c r="P133" i="15" s="1"/>
  <c r="I207" i="14"/>
  <c r="P207" i="15" s="1"/>
  <c r="P111" i="20"/>
  <c r="D111" i="20"/>
  <c r="D202" i="20"/>
  <c r="P375" i="20"/>
  <c r="I175" i="14"/>
  <c r="P175" i="15" s="1"/>
  <c r="I157" i="14"/>
  <c r="P157" i="15" s="1"/>
  <c r="I42" i="14"/>
  <c r="P42" i="15" s="1"/>
  <c r="I102" i="14"/>
  <c r="P102" i="15" s="1"/>
  <c r="P277" i="20"/>
  <c r="P295" i="20"/>
  <c r="P289" i="20"/>
  <c r="D43" i="28"/>
  <c r="I250" i="14"/>
  <c r="P250" i="15" s="1"/>
  <c r="O23" i="14"/>
  <c r="O27" i="14"/>
  <c r="I27" i="14" s="1"/>
  <c r="P27" i="15" s="1"/>
  <c r="O31" i="14"/>
  <c r="I31" i="14" s="1"/>
  <c r="P31" i="15" s="1"/>
  <c r="O35" i="14"/>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O199" i="14"/>
  <c r="I199" i="14" s="1"/>
  <c r="P199" i="15" s="1"/>
  <c r="O215" i="14"/>
  <c r="I215" i="14" s="1"/>
  <c r="P215" i="15" s="1"/>
  <c r="O231" i="14"/>
  <c r="I231" i="14" s="1"/>
  <c r="P231" i="15" s="1"/>
  <c r="O239" i="14"/>
  <c r="I239" i="14" s="1"/>
  <c r="P239" i="15" s="1"/>
  <c r="O247" i="14"/>
  <c r="I247" i="14" s="1"/>
  <c r="P247" i="15" s="1"/>
  <c r="I150" i="14"/>
  <c r="P150" i="15" s="1"/>
  <c r="I55" i="14"/>
  <c r="P55"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R26" i="5"/>
  <c r="J3" i="5"/>
  <c r="R22" i="5"/>
  <c r="R34" i="5"/>
  <c r="AE14" i="5"/>
  <c r="R30" i="5"/>
  <c r="S30" i="5"/>
  <c r="I21" i="5"/>
  <c r="P34" i="5"/>
  <c r="I34" i="5"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I121" i="14"/>
  <c r="P121" i="15" s="1"/>
  <c r="P62" i="14"/>
  <c r="O62" i="14"/>
  <c r="O73" i="14"/>
  <c r="P73" i="14"/>
  <c r="O115" i="14"/>
  <c r="P145" i="14"/>
  <c r="O145" i="14"/>
  <c r="I156" i="14"/>
  <c r="P156" i="15" s="1"/>
  <c r="I180" i="14"/>
  <c r="P180"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I23" i="14"/>
  <c r="P23" i="15" s="1"/>
  <c r="O227" i="14"/>
  <c r="I227" i="14" s="1"/>
  <c r="P227" i="15" s="1"/>
  <c r="P223" i="14"/>
  <c r="I223" i="14" s="1"/>
  <c r="P223" i="15" s="1"/>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3" i="14" s="1"/>
  <c r="P113" i="15" s="1"/>
  <c r="I118" i="14"/>
  <c r="P118" i="15" s="1"/>
  <c r="O106" i="14"/>
  <c r="O162" i="14"/>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06" i="14"/>
  <c r="P106" i="15" s="1"/>
  <c r="I117" i="14"/>
  <c r="P117" i="15" s="1"/>
  <c r="O135" i="14"/>
  <c r="O139" i="14"/>
  <c r="I139" i="14" s="1"/>
  <c r="P139" i="15" s="1"/>
  <c r="O143" i="14"/>
  <c r="I143" i="14" s="1"/>
  <c r="P143" i="15" s="1"/>
  <c r="I162" i="14"/>
  <c r="P162" i="15" s="1"/>
  <c r="I174" i="14"/>
  <c r="P174" i="15" s="1"/>
  <c r="I186" i="14"/>
  <c r="P186" i="15" s="1"/>
  <c r="I209" i="14"/>
  <c r="P209" i="15" s="1"/>
  <c r="I241" i="14"/>
  <c r="P241" i="15" s="1"/>
  <c r="I261" i="14"/>
  <c r="P261" i="15" s="1"/>
  <c r="I110" i="14"/>
  <c r="P110" i="15" s="1"/>
  <c r="I136" i="14"/>
  <c r="P136" i="15" s="1"/>
  <c r="I144" i="14"/>
  <c r="P144" i="15" s="1"/>
  <c r="O179" i="14"/>
  <c r="I179" i="14" s="1"/>
  <c r="P179" i="15" s="1"/>
  <c r="O48" i="14"/>
  <c r="I48" i="14" s="1"/>
  <c r="P48" i="15" s="1"/>
  <c r="I25" i="14"/>
  <c r="P25"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I243" i="14"/>
  <c r="P243" i="15" s="1"/>
  <c r="I187" i="14"/>
  <c r="P187" i="15" s="1"/>
  <c r="I65" i="14"/>
  <c r="P65"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I77" i="14"/>
  <c r="P77"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35" i="14"/>
  <c r="P35" i="15" s="1"/>
  <c r="I96" i="14"/>
  <c r="P96" i="15" s="1"/>
  <c r="I56" i="14"/>
  <c r="P56" i="15" s="1"/>
  <c r="I63" i="14"/>
  <c r="P63" i="15" s="1"/>
  <c r="O15" i="62"/>
  <c r="F33" i="40"/>
  <c r="D20" i="48"/>
  <c r="AG18" i="9"/>
  <c r="F20" i="48"/>
  <c r="O20" i="48" s="1"/>
  <c r="I3" i="9"/>
  <c r="C7"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T25" i="25"/>
  <c r="T109" i="25"/>
  <c r="T229" i="25"/>
  <c r="T111" i="25"/>
  <c r="J20" i="25"/>
  <c r="U20" i="25" s="1"/>
  <c r="T99" i="25"/>
  <c r="T200" i="25"/>
  <c r="T96" i="25"/>
  <c r="T195" i="25"/>
  <c r="T138" i="25"/>
  <c r="T102" i="25"/>
  <c r="T97" i="25"/>
  <c r="T207" i="25"/>
  <c r="T175" i="25"/>
  <c r="T176" i="25"/>
  <c r="T150" i="25"/>
  <c r="T41" i="25"/>
  <c r="T83" i="25"/>
  <c r="T215" i="25"/>
  <c r="T147" i="25"/>
  <c r="T44" i="25"/>
  <c r="T82" i="25"/>
  <c r="T26" i="25"/>
  <c r="T148" i="25"/>
  <c r="T49" i="25"/>
  <c r="T302" i="19"/>
  <c r="T366" i="19"/>
  <c r="T396" i="19"/>
  <c r="T31" i="19"/>
  <c r="T389" i="19"/>
  <c r="U122" i="19"/>
  <c r="T101" i="19"/>
  <c r="U257" i="19"/>
  <c r="T257" i="19"/>
  <c r="T233" i="19"/>
  <c r="T86" i="19"/>
  <c r="T26" i="19"/>
  <c r="T290" i="19"/>
  <c r="T292" i="19"/>
  <c r="T401" i="19"/>
  <c r="U36" i="19"/>
  <c r="T264" i="19"/>
  <c r="T37" i="19"/>
  <c r="T409" i="19"/>
  <c r="U235" i="19"/>
  <c r="T235" i="19"/>
  <c r="T87" i="19"/>
  <c r="T33" i="19"/>
  <c r="U33" i="19"/>
  <c r="T269" i="19"/>
  <c r="T361" i="19"/>
  <c r="T412" i="19"/>
  <c r="U412" i="19"/>
  <c r="T113" i="19"/>
  <c r="U113" i="19"/>
  <c r="T49" i="19"/>
  <c r="U265" i="19"/>
  <c r="T265" i="19"/>
  <c r="T216" i="19"/>
  <c r="U216" i="19"/>
  <c r="T116" i="19"/>
  <c r="U116" i="19"/>
  <c r="U247" i="19"/>
  <c r="T247" i="19"/>
  <c r="T219" i="19"/>
  <c r="U219" i="19"/>
  <c r="T147" i="19"/>
  <c r="U147" i="19"/>
  <c r="U83" i="19"/>
  <c r="T83" i="19"/>
  <c r="U230" i="19"/>
  <c r="T230" i="19"/>
  <c r="T186" i="19"/>
  <c r="U186" i="19"/>
  <c r="T126" i="19"/>
  <c r="T349" i="19"/>
  <c r="U42" i="19"/>
  <c r="T238" i="19"/>
  <c r="T306" i="19"/>
  <c r="T57" i="19"/>
  <c r="T262" i="19"/>
  <c r="U28" i="19"/>
  <c r="U117" i="19"/>
  <c r="T427" i="19"/>
  <c r="T419" i="19"/>
  <c r="T241" i="19"/>
  <c r="T205" i="19"/>
  <c r="T237" i="19"/>
  <c r="T424" i="19"/>
  <c r="T410" i="19"/>
  <c r="E20" i="13"/>
  <c r="J20" i="13" s="1"/>
  <c r="T106" i="13"/>
  <c r="T105" i="13"/>
  <c r="T92" i="13"/>
  <c r="T55" i="13"/>
  <c r="T93" i="13"/>
  <c r="T83" i="13"/>
  <c r="T43" i="13"/>
  <c r="T53" i="13"/>
  <c r="T72" i="13"/>
  <c r="T23" i="13"/>
  <c r="T138" i="13"/>
  <c r="T87" i="13"/>
  <c r="T84" i="13"/>
  <c r="T86" i="13"/>
  <c r="T52" i="13"/>
  <c r="T85" i="13"/>
  <c r="T46" i="13"/>
  <c r="T149" i="13"/>
  <c r="T103" i="13"/>
  <c r="T167" i="13"/>
  <c r="T26" i="13"/>
  <c r="T58" i="13"/>
  <c r="T104" i="13"/>
  <c r="T122" i="13"/>
  <c r="P148" i="23" l="1"/>
  <c r="P134" i="23"/>
  <c r="P24" i="23"/>
  <c r="P142" i="23"/>
  <c r="R53" i="40"/>
  <c r="S53" i="40" s="1"/>
  <c r="R29" i="40"/>
  <c r="S29" i="40" s="1"/>
  <c r="T29" i="40" s="1"/>
  <c r="R14" i="40"/>
  <c r="R64" i="40"/>
  <c r="S64" i="40" s="1"/>
  <c r="T64" i="40" s="1"/>
  <c r="R68" i="40"/>
  <c r="S68" i="40" s="1"/>
  <c r="T68" i="40" s="1"/>
  <c r="R65" i="40"/>
  <c r="S65" i="40" s="1"/>
  <c r="T65" i="40" s="1"/>
  <c r="R61" i="40"/>
  <c r="S61" i="40" s="1"/>
  <c r="T61" i="40" s="1"/>
  <c r="R58" i="40"/>
  <c r="S58" i="40" s="1"/>
  <c r="T58" i="40" s="1"/>
  <c r="R62" i="40"/>
  <c r="S62" i="40" s="1"/>
  <c r="T62" i="40" s="1"/>
  <c r="R54" i="40"/>
  <c r="S54" i="40" s="1"/>
  <c r="T54" i="40" s="1"/>
  <c r="R59" i="40"/>
  <c r="S59" i="40" s="1"/>
  <c r="T59" i="40" s="1"/>
  <c r="R67" i="40"/>
  <c r="S67" i="40" s="1"/>
  <c r="T67" i="40" s="1"/>
  <c r="R55" i="40"/>
  <c r="S55" i="40" s="1"/>
  <c r="T55" i="40" s="1"/>
  <c r="R66" i="40"/>
  <c r="S66" i="40" s="1"/>
  <c r="T66" i="40" s="1"/>
  <c r="R52" i="40"/>
  <c r="S52" i="40" s="1"/>
  <c r="T52" i="40" s="1"/>
  <c r="R63" i="40"/>
  <c r="S63" i="40" s="1"/>
  <c r="T63" i="40" s="1"/>
  <c r="R56" i="40"/>
  <c r="S56" i="40" s="1"/>
  <c r="T56" i="40" s="1"/>
  <c r="R57" i="40"/>
  <c r="S57" i="40" s="1"/>
  <c r="T57" i="40" s="1"/>
  <c r="R69" i="40"/>
  <c r="S69" i="40" s="1"/>
  <c r="T69" i="40" s="1"/>
  <c r="R70" i="40"/>
  <c r="S70" i="40" s="1"/>
  <c r="T70" i="40" s="1"/>
  <c r="R60" i="40"/>
  <c r="S60" i="40" s="1"/>
  <c r="T60" i="40" s="1"/>
  <c r="U189" i="19"/>
  <c r="O45" i="41"/>
  <c r="P45" i="41" s="1"/>
  <c r="H62" i="48" s="1"/>
  <c r="O16" i="41"/>
  <c r="P16" i="41" s="1"/>
  <c r="H33" i="48" s="1"/>
  <c r="O40" i="41"/>
  <c r="P40" i="41" s="1"/>
  <c r="H57" i="48" s="1"/>
  <c r="O18" i="41"/>
  <c r="P18" i="41" s="1"/>
  <c r="H35" i="48" s="1"/>
  <c r="O50" i="41"/>
  <c r="P50" i="41" s="1"/>
  <c r="H67" i="48" s="1"/>
  <c r="O10" i="41"/>
  <c r="P10" i="41" s="1"/>
  <c r="H27" i="48" s="1"/>
  <c r="O39" i="41"/>
  <c r="P39" i="41" s="1"/>
  <c r="H56" i="48" s="1"/>
  <c r="O34" i="41"/>
  <c r="P34" i="41" s="1"/>
  <c r="H51" i="48" s="1"/>
  <c r="O49" i="41"/>
  <c r="P49" i="41" s="1"/>
  <c r="H66" i="48" s="1"/>
  <c r="O46" i="41"/>
  <c r="P46" i="41" s="1"/>
  <c r="H63" i="48" s="1"/>
  <c r="O23" i="41"/>
  <c r="P23" i="41" s="1"/>
  <c r="H40" i="48" s="1"/>
  <c r="O19" i="41"/>
  <c r="P19" i="41" s="1"/>
  <c r="H36" i="48" s="1"/>
  <c r="O38" i="41"/>
  <c r="P38" i="41" s="1"/>
  <c r="H55" i="48" s="1"/>
  <c r="O31" i="41"/>
  <c r="P31" i="41" s="1"/>
  <c r="H48" i="48" s="1"/>
  <c r="O29" i="41"/>
  <c r="P29" i="41" s="1"/>
  <c r="H46" i="48" s="1"/>
  <c r="O13" i="41"/>
  <c r="P13" i="41" s="1"/>
  <c r="H30" i="48" s="1"/>
  <c r="O26" i="41"/>
  <c r="P26" i="41" s="1"/>
  <c r="H43" i="48" s="1"/>
  <c r="O32" i="41"/>
  <c r="P32" i="41" s="1"/>
  <c r="H49" i="48" s="1"/>
  <c r="O36" i="41"/>
  <c r="P36" i="41" s="1"/>
  <c r="H53" i="48" s="1"/>
  <c r="O25" i="41"/>
  <c r="P25" i="41" s="1"/>
  <c r="H42" i="48" s="1"/>
  <c r="O55" i="41"/>
  <c r="P55" i="41" s="1"/>
  <c r="H72" i="48" s="1"/>
  <c r="O48" i="41"/>
  <c r="P48" i="41" s="1"/>
  <c r="H65" i="48" s="1"/>
  <c r="O30" i="41"/>
  <c r="P30" i="41" s="1"/>
  <c r="H47" i="48" s="1"/>
  <c r="O27" i="41"/>
  <c r="P27" i="41" s="1"/>
  <c r="H44" i="48" s="1"/>
  <c r="O54" i="41"/>
  <c r="P54" i="41" s="1"/>
  <c r="H71" i="48" s="1"/>
  <c r="O52" i="41"/>
  <c r="P52" i="41" s="1"/>
  <c r="H69" i="48" s="1"/>
  <c r="O14" i="41"/>
  <c r="P14" i="41" s="1"/>
  <c r="H31" i="48" s="1"/>
  <c r="O4" i="41"/>
  <c r="P4" i="41" s="1"/>
  <c r="H21" i="48" s="1"/>
  <c r="O11" i="41"/>
  <c r="P11" i="41" s="1"/>
  <c r="H28" i="48" s="1"/>
  <c r="O51" i="41"/>
  <c r="P51" i="41" s="1"/>
  <c r="H68" i="48" s="1"/>
  <c r="O41" i="41"/>
  <c r="P41" i="41" s="1"/>
  <c r="H58" i="48" s="1"/>
  <c r="O6" i="41"/>
  <c r="P6" i="41" s="1"/>
  <c r="H23" i="48" s="1"/>
  <c r="O15" i="41"/>
  <c r="P15" i="41" s="1"/>
  <c r="H32" i="48" s="1"/>
  <c r="O17" i="41"/>
  <c r="P17" i="41" s="1"/>
  <c r="H34" i="48" s="1"/>
  <c r="O12" i="41"/>
  <c r="P12" i="41" s="1"/>
  <c r="H29" i="48" s="1"/>
  <c r="O35" i="41"/>
  <c r="P35" i="41" s="1"/>
  <c r="H52" i="48" s="1"/>
  <c r="O8" i="41"/>
  <c r="P8" i="41" s="1"/>
  <c r="H25" i="48" s="1"/>
  <c r="O37" i="41"/>
  <c r="P37" i="41" s="1"/>
  <c r="H54" i="48" s="1"/>
  <c r="O21" i="41"/>
  <c r="P21" i="41" s="1"/>
  <c r="H38" i="48" s="1"/>
  <c r="O28" i="41"/>
  <c r="P28" i="41" s="1"/>
  <c r="H45" i="48" s="1"/>
  <c r="O22" i="41"/>
  <c r="P22" i="41" s="1"/>
  <c r="H39" i="48" s="1"/>
  <c r="O7" i="41"/>
  <c r="P7" i="41" s="1"/>
  <c r="H24" i="48" s="1"/>
  <c r="O24" i="41"/>
  <c r="P24" i="41" s="1"/>
  <c r="H41" i="48" s="1"/>
  <c r="O43" i="41"/>
  <c r="P43" i="41" s="1"/>
  <c r="H60" i="48" s="1"/>
  <c r="O33" i="41"/>
  <c r="P33" i="41" s="1"/>
  <c r="H50" i="48" s="1"/>
  <c r="O53" i="41"/>
  <c r="P53" i="41" s="1"/>
  <c r="H70" i="48" s="1"/>
  <c r="O42" i="41"/>
  <c r="P42" i="41" s="1"/>
  <c r="H59" i="48" s="1"/>
  <c r="O5" i="41"/>
  <c r="P5" i="41" s="1"/>
  <c r="H22" i="48" s="1"/>
  <c r="O44" i="41"/>
  <c r="P44" i="41" s="1"/>
  <c r="H61" i="48" s="1"/>
  <c r="O20" i="41"/>
  <c r="P20" i="41" s="1"/>
  <c r="H37" i="48" s="1"/>
  <c r="O47" i="41"/>
  <c r="P47" i="41" s="1"/>
  <c r="H64" i="48" s="1"/>
  <c r="O56" i="41"/>
  <c r="P56" i="41" s="1"/>
  <c r="H73" i="48" s="1"/>
  <c r="O3" i="41"/>
  <c r="P3" i="41" s="1"/>
  <c r="O9" i="41"/>
  <c r="P9" i="41" s="1"/>
  <c r="H26" i="48" s="1"/>
  <c r="P46" i="23"/>
  <c r="P88" i="23"/>
  <c r="F18" i="63"/>
  <c r="F50" i="63"/>
  <c r="P80" i="23"/>
  <c r="P63" i="23"/>
  <c r="K7" i="41"/>
  <c r="L7" i="41" s="1"/>
  <c r="K23" i="41"/>
  <c r="L23" i="41" s="1"/>
  <c r="K39" i="41"/>
  <c r="L39" i="41" s="1"/>
  <c r="K55" i="41"/>
  <c r="L55" i="41" s="1"/>
  <c r="K16" i="41"/>
  <c r="L16" i="41" s="1"/>
  <c r="K32" i="41"/>
  <c r="L32" i="41" s="1"/>
  <c r="K48" i="41"/>
  <c r="L48" i="41" s="1"/>
  <c r="K9" i="41"/>
  <c r="L9"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53" i="41"/>
  <c r="L53" i="41" s="1"/>
  <c r="K46" i="41"/>
  <c r="L46"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22" i="41"/>
  <c r="L22" i="41" s="1"/>
  <c r="K38" i="41"/>
  <c r="L38" i="41" s="1"/>
  <c r="K54" i="41"/>
  <c r="L54"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B10" i="23"/>
  <c r="C10" i="23" s="1"/>
  <c r="U10" i="21"/>
  <c r="B8" i="23"/>
  <c r="C7" i="23" s="1"/>
  <c r="X10" i="21"/>
  <c r="I71" i="40"/>
  <c r="I13" i="40" s="1"/>
  <c r="I15" i="40" s="1"/>
  <c r="I16" i="40" s="1"/>
  <c r="J16" i="40" s="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H71" i="40"/>
  <c r="H13" i="40" s="1"/>
  <c r="H15" i="40" s="1"/>
  <c r="R40" i="40"/>
  <c r="S40" i="40" s="1"/>
  <c r="R31" i="40"/>
  <c r="S31" i="40" s="1"/>
  <c r="T31" i="40" s="1"/>
  <c r="R41" i="40"/>
  <c r="S41" i="40" s="1"/>
  <c r="T41" i="40" s="1"/>
  <c r="F77" i="63"/>
  <c r="F71" i="40"/>
  <c r="P35" i="23"/>
  <c r="F46" i="63"/>
  <c r="F59" i="63"/>
  <c r="F28" i="63"/>
  <c r="S10" i="21"/>
  <c r="AB14" i="21"/>
  <c r="Y10" i="21"/>
  <c r="G71" i="40"/>
  <c r="P116" i="23"/>
  <c r="P151" i="23"/>
  <c r="P111" i="23"/>
  <c r="P150" i="23"/>
  <c r="P126" i="23"/>
  <c r="F15" i="63"/>
  <c r="F48" i="63"/>
  <c r="F53" i="63"/>
  <c r="P123" i="23"/>
  <c r="P38" i="23"/>
  <c r="P100" i="23"/>
  <c r="AC11" i="21"/>
  <c r="P57" i="28"/>
  <c r="P81" i="28"/>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F33" i="26"/>
  <c r="AG33" i="26" s="1"/>
  <c r="BF33" i="26"/>
  <c r="BR33" i="26" s="1"/>
  <c r="AK33" i="26"/>
  <c r="BA58" i="26"/>
  <c r="BE58" i="26"/>
  <c r="BJ58" i="26" s="1"/>
  <c r="BH54" i="26"/>
  <c r="BG54" i="26"/>
  <c r="BI54" i="26" s="1"/>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BN60" i="26" s="1"/>
  <c r="BP60" i="26" s="1"/>
  <c r="BQ60" i="26" s="1"/>
  <c r="AQ60" i="26"/>
  <c r="BM60" i="26" s="1"/>
  <c r="BA120" i="26"/>
  <c r="BE120" i="26"/>
  <c r="BF128" i="26"/>
  <c r="AF128" i="26"/>
  <c r="AG128" i="26" s="1"/>
  <c r="AK128" i="26"/>
  <c r="BE115" i="26"/>
  <c r="BA115" i="26"/>
  <c r="AU101" i="26"/>
  <c r="AM101" i="26"/>
  <c r="AR101" i="26"/>
  <c r="BO101" i="26" s="1"/>
  <c r="BG94" i="26"/>
  <c r="BH94" i="26"/>
  <c r="AX94" i="26"/>
  <c r="BE87" i="26"/>
  <c r="BA87" i="26"/>
  <c r="AX87" i="26"/>
  <c r="BH87" i="26"/>
  <c r="BG87" i="26"/>
  <c r="BI87" i="26" s="1"/>
  <c r="BE65" i="26"/>
  <c r="BJ65" i="26" s="1"/>
  <c r="BA65" i="26"/>
  <c r="AX144" i="26"/>
  <c r="BH144" i="26"/>
  <c r="BG144" i="26"/>
  <c r="AK130" i="26"/>
  <c r="AF130" i="26"/>
  <c r="AG130" i="26" s="1"/>
  <c r="BF130" i="26"/>
  <c r="BR130" i="26" s="1"/>
  <c r="AF122" i="26"/>
  <c r="AG122" i="26" s="1"/>
  <c r="AK122" i="26"/>
  <c r="BF122" i="26"/>
  <c r="BR122" i="26" s="1"/>
  <c r="AX25" i="26"/>
  <c r="BH25" i="26"/>
  <c r="BG25" i="26"/>
  <c r="BI25" i="26" s="1"/>
  <c r="P84" i="28"/>
  <c r="P75" i="28"/>
  <c r="P66" i="23"/>
  <c r="P33" i="23"/>
  <c r="P23" i="28"/>
  <c r="I93" i="14"/>
  <c r="P93" i="15" s="1"/>
  <c r="P50" i="28"/>
  <c r="P81" i="23"/>
  <c r="P140" i="23"/>
  <c r="P30" i="23"/>
  <c r="P25" i="28"/>
  <c r="P62" i="28"/>
  <c r="P27" i="20"/>
  <c r="P59" i="20"/>
  <c r="C51" i="65"/>
  <c r="I217" i="24"/>
  <c r="P82" i="28"/>
  <c r="U143" i="25"/>
  <c r="U64" i="25"/>
  <c r="U139" i="25"/>
  <c r="AE16" i="26"/>
  <c r="BJ60" i="26"/>
  <c r="AS42" i="26"/>
  <c r="O90" i="24"/>
  <c r="I90" i="24" s="1"/>
  <c r="P90" i="24"/>
  <c r="BH42" i="26"/>
  <c r="AX42" i="26"/>
  <c r="BG42" i="26"/>
  <c r="BI42" i="26" s="1"/>
  <c r="BE55" i="26"/>
  <c r="BA55" i="26"/>
  <c r="AY55" i="26" s="1"/>
  <c r="AZ55" i="26" s="1"/>
  <c r="AR143" i="26"/>
  <c r="BO143" i="26" s="1"/>
  <c r="AN143" i="26"/>
  <c r="AQ143" i="26"/>
  <c r="BM143" i="26" s="1"/>
  <c r="AP143" i="26"/>
  <c r="AT143" i="26"/>
  <c r="AM143"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V60" i="26"/>
  <c r="BK68" i="26"/>
  <c r="BL68" i="26" s="1"/>
  <c r="BN68" i="26" s="1"/>
  <c r="BP68" i="26" s="1"/>
  <c r="BQ68" i="26" s="1"/>
  <c r="AY68" i="26"/>
  <c r="AZ68" i="26" s="1"/>
  <c r="BF115" i="26"/>
  <c r="BR115" i="26" s="1"/>
  <c r="AF115" i="26"/>
  <c r="AG115" i="26" s="1"/>
  <c r="AK115" i="26"/>
  <c r="BF101" i="26"/>
  <c r="BR101" i="26" s="1"/>
  <c r="AK101" i="26"/>
  <c r="AV101" i="26" s="1"/>
  <c r="AF101" i="26"/>
  <c r="AG101" i="26" s="1"/>
  <c r="AX90" i="26"/>
  <c r="BH90" i="26"/>
  <c r="BG90" i="26"/>
  <c r="BI90" i="26" s="1"/>
  <c r="AT87" i="26"/>
  <c r="AQ87" i="26"/>
  <c r="BM87" i="26" s="1"/>
  <c r="AW87" i="26"/>
  <c r="AR87" i="26"/>
  <c r="BO87" i="26" s="1"/>
  <c r="AS87" i="26"/>
  <c r="AM87" i="26"/>
  <c r="AF65" i="26"/>
  <c r="AG65" i="26" s="1"/>
  <c r="AK65" i="26"/>
  <c r="AN65" i="26" s="1"/>
  <c r="BF65" i="26"/>
  <c r="BR65" i="26" s="1"/>
  <c r="AO65" i="26"/>
  <c r="AM65" i="26"/>
  <c r="AW65" i="26"/>
  <c r="AU65" i="26"/>
  <c r="AT65" i="26"/>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BF120" i="26"/>
  <c r="BR120" i="26" s="1"/>
  <c r="BG122" i="26"/>
  <c r="BH122" i="26"/>
  <c r="AX122" i="26"/>
  <c r="BF25" i="26"/>
  <c r="BR25" i="26" s="1"/>
  <c r="AF25" i="26"/>
  <c r="AG25" i="26" s="1"/>
  <c r="BJ33" i="26"/>
  <c r="P21" i="28"/>
  <c r="P52" i="28"/>
  <c r="U167" i="25"/>
  <c r="V15" i="26"/>
  <c r="AN42" i="26"/>
  <c r="AT120" i="26"/>
  <c r="P147" i="24"/>
  <c r="O147" i="24"/>
  <c r="P166" i="24"/>
  <c r="O166" i="24"/>
  <c r="I166" i="24" s="1"/>
  <c r="AF95" i="26"/>
  <c r="AG95" i="26" s="1"/>
  <c r="BE95" i="26"/>
  <c r="BH97" i="26"/>
  <c r="BL97" i="26" s="1"/>
  <c r="BN97" i="26" s="1"/>
  <c r="BG97" i="26"/>
  <c r="BI97" i="26" s="1"/>
  <c r="BJ97" i="26" s="1"/>
  <c r="AX97" i="26"/>
  <c r="AL133" i="26"/>
  <c r="AM133" i="26"/>
  <c r="AW133" i="26"/>
  <c r="AS133" i="26"/>
  <c r="AT133" i="26"/>
  <c r="AN133" i="26"/>
  <c r="AU133" i="26"/>
  <c r="AO133" i="26"/>
  <c r="AV133" i="26"/>
  <c r="AR133" i="26"/>
  <c r="BO133" i="26" s="1"/>
  <c r="AP133" i="26"/>
  <c r="AQ133" i="26"/>
  <c r="BM133" i="26" s="1"/>
  <c r="AL136" i="26"/>
  <c r="AT136" i="26"/>
  <c r="AN136" i="26"/>
  <c r="AW136" i="26"/>
  <c r="AU136" i="26"/>
  <c r="AQ136" i="26"/>
  <c r="BM136" i="26" s="1"/>
  <c r="AS136" i="26"/>
  <c r="AF146" i="26"/>
  <c r="AG146" i="26" s="1"/>
  <c r="BA146" i="26"/>
  <c r="AK143" i="26"/>
  <c r="AV143" i="26" s="1"/>
  <c r="BF143" i="26"/>
  <c r="BR143" i="26" s="1"/>
  <c r="AF143" i="26"/>
  <c r="AG143" i="26" s="1"/>
  <c r="BF114" i="26"/>
  <c r="AF114" i="26"/>
  <c r="AG114" i="26" s="1"/>
  <c r="AK114" i="26"/>
  <c r="AT114" i="26" s="1"/>
  <c r="BG61" i="26"/>
  <c r="BI61" i="26" s="1"/>
  <c r="BH61" i="26"/>
  <c r="AX61" i="26"/>
  <c r="BA39" i="26"/>
  <c r="BE39" i="26"/>
  <c r="BA33" i="26"/>
  <c r="BE33" i="26"/>
  <c r="BF58" i="26"/>
  <c r="BR58" i="26" s="1"/>
  <c r="AK58" i="26"/>
  <c r="AM58" i="26" s="1"/>
  <c r="AF58" i="26"/>
  <c r="AG58" i="26" s="1"/>
  <c r="AL54" i="26"/>
  <c r="BK54" i="26" s="1"/>
  <c r="BL54" i="26" s="1"/>
  <c r="AM54" i="26"/>
  <c r="AN54" i="26"/>
  <c r="AQ54" i="26"/>
  <c r="BM54" i="26" s="1"/>
  <c r="BN54" i="26" s="1"/>
  <c r="AU54" i="26"/>
  <c r="AS54" i="26"/>
  <c r="AO54" i="26"/>
  <c r="AR54" i="26"/>
  <c r="BO54" i="26" s="1"/>
  <c r="AW54" i="26"/>
  <c r="AV54" i="26"/>
  <c r="AP54" i="26"/>
  <c r="AT54" i="26"/>
  <c r="BA36" i="26"/>
  <c r="BE36" i="26"/>
  <c r="BJ36" i="26" s="1"/>
  <c r="AN60" i="26"/>
  <c r="AT60" i="26"/>
  <c r="AF144" i="26"/>
  <c r="AG144" i="26" s="1"/>
  <c r="BA144" i="26"/>
  <c r="D95" i="28"/>
  <c r="BH128" i="26"/>
  <c r="AX128" i="26"/>
  <c r="BG128" i="26"/>
  <c r="BI128" i="26" s="1"/>
  <c r="BH115" i="26"/>
  <c r="AX115" i="26"/>
  <c r="BG115" i="26"/>
  <c r="BG101" i="26"/>
  <c r="BI101" i="26" s="1"/>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AU140" i="26"/>
  <c r="AW140" i="26"/>
  <c r="AS140" i="26"/>
  <c r="AV140" i="26"/>
  <c r="AT140" i="26"/>
  <c r="AL140" i="26"/>
  <c r="AQ140" i="26"/>
  <c r="BM140" i="26" s="1"/>
  <c r="AO140" i="26"/>
  <c r="AN140" i="26"/>
  <c r="AR140" i="26"/>
  <c r="BO140" i="26" s="1"/>
  <c r="AP140" i="26"/>
  <c r="BG120" i="26"/>
  <c r="BI120" i="26" s="1"/>
  <c r="BJ120" i="26" s="1"/>
  <c r="AX120" i="26"/>
  <c r="BH120" i="26"/>
  <c r="BA122" i="26"/>
  <c r="BE122" i="26"/>
  <c r="AK31" i="26"/>
  <c r="AT31" i="26" s="1"/>
  <c r="AF31" i="26"/>
  <c r="AG31" i="26" s="1"/>
  <c r="BF31" i="26"/>
  <c r="BR31" i="26" s="1"/>
  <c r="BE31" i="26"/>
  <c r="BJ31" i="26" s="1"/>
  <c r="BA31" i="26"/>
  <c r="O27" i="28"/>
  <c r="P95" i="23"/>
  <c r="P21" i="20"/>
  <c r="P31" i="23"/>
  <c r="I205" i="14"/>
  <c r="P205" i="15" s="1"/>
  <c r="I141" i="14"/>
  <c r="P141" i="15" s="1"/>
  <c r="P78" i="20"/>
  <c r="P102" i="20"/>
  <c r="P82" i="20"/>
  <c r="P74" i="23"/>
  <c r="P133" i="23"/>
  <c r="P72" i="23"/>
  <c r="P86" i="28"/>
  <c r="P42" i="23"/>
  <c r="P91" i="28"/>
  <c r="P93" i="23"/>
  <c r="I195" i="24"/>
  <c r="I149" i="14"/>
  <c r="P149" i="15" s="1"/>
  <c r="P21" i="23"/>
  <c r="P112" i="23"/>
  <c r="P45" i="28"/>
  <c r="P94" i="28"/>
  <c r="P89" i="28"/>
  <c r="P143" i="20"/>
  <c r="I22" i="18"/>
  <c r="I207" i="24"/>
  <c r="P37" i="28"/>
  <c r="P154" i="23"/>
  <c r="P94" i="23"/>
  <c r="U28" i="25"/>
  <c r="U60" i="25"/>
  <c r="U210" i="25"/>
  <c r="U218" i="25"/>
  <c r="T15" i="26"/>
  <c r="Z16" i="26"/>
  <c r="AA15" i="26"/>
  <c r="BI52" i="26"/>
  <c r="BJ52" i="26" s="1"/>
  <c r="AY60" i="26"/>
  <c r="AZ60" i="26" s="1"/>
  <c r="I159" i="14"/>
  <c r="P159" i="15" s="1"/>
  <c r="I60" i="12"/>
  <c r="O56" i="28"/>
  <c r="AL58" i="26"/>
  <c r="AM60" i="26"/>
  <c r="AM42" i="26"/>
  <c r="AS120" i="26"/>
  <c r="AU120" i="26"/>
  <c r="BH38" i="26"/>
  <c r="BG38" i="26"/>
  <c r="BI38" i="26" s="1"/>
  <c r="AX38" i="26"/>
  <c r="P118" i="24"/>
  <c r="O118" i="24"/>
  <c r="I118" i="24" s="1"/>
  <c r="AK95" i="26"/>
  <c r="BF95" i="26"/>
  <c r="BR95" i="26" s="1"/>
  <c r="AV139" i="26"/>
  <c r="AU139" i="26"/>
  <c r="AP139" i="26"/>
  <c r="AN139" i="26"/>
  <c r="AQ139" i="26"/>
  <c r="BM139" i="26" s="1"/>
  <c r="AL139" i="26"/>
  <c r="AL114" i="26"/>
  <c r="AP114" i="26"/>
  <c r="AS114" i="26"/>
  <c r="AQ114" i="26"/>
  <c r="BM114" i="26" s="1"/>
  <c r="AV114" i="26"/>
  <c r="AU114" i="26"/>
  <c r="AR114" i="26"/>
  <c r="BO114" i="26" s="1"/>
  <c r="AN114" i="26"/>
  <c r="AW114" i="26"/>
  <c r="AM114" i="26"/>
  <c r="AO114" i="26"/>
  <c r="I48" i="24"/>
  <c r="BF139" i="26"/>
  <c r="BR139" i="26" s="1"/>
  <c r="AK139" i="26"/>
  <c r="AT139" i="26" s="1"/>
  <c r="AF139" i="26"/>
  <c r="AG139" i="26" s="1"/>
  <c r="AR117" i="26"/>
  <c r="BO117" i="26" s="1"/>
  <c r="AO117" i="26"/>
  <c r="AV117" i="26"/>
  <c r="AU117" i="26"/>
  <c r="AS117" i="26"/>
  <c r="AM117" i="26"/>
  <c r="AN117" i="26"/>
  <c r="AT117" i="26"/>
  <c r="AL117" i="26"/>
  <c r="AP117" i="26"/>
  <c r="AW117" i="26"/>
  <c r="AQ117" i="26"/>
  <c r="BM117" i="26" s="1"/>
  <c r="BA97" i="26"/>
  <c r="AY97" i="26" s="1"/>
  <c r="AZ97" i="26" s="1"/>
  <c r="BE97" i="26"/>
  <c r="AF97" i="26"/>
  <c r="AG97" i="26" s="1"/>
  <c r="BG57" i="26"/>
  <c r="BI57" i="26" s="1"/>
  <c r="BH57" i="26"/>
  <c r="AX57" i="26"/>
  <c r="AK39" i="26"/>
  <c r="AF39" i="26"/>
  <c r="AG39" i="26" s="1"/>
  <c r="BF39" i="26"/>
  <c r="BR39" i="26" s="1"/>
  <c r="AS33" i="26"/>
  <c r="AM33" i="26"/>
  <c r="AT33" i="26"/>
  <c r="AP33" i="26"/>
  <c r="AW33" i="26"/>
  <c r="AN33" i="26"/>
  <c r="AV33" i="26"/>
  <c r="AL33" i="26"/>
  <c r="AU33" i="26"/>
  <c r="AO33" i="26"/>
  <c r="AQ33" i="26"/>
  <c r="BM33" i="26" s="1"/>
  <c r="AR33" i="26"/>
  <c r="BO33" i="26" s="1"/>
  <c r="AF125" i="26"/>
  <c r="AG125" i="26" s="1"/>
  <c r="BF125" i="26"/>
  <c r="BR125" i="26" s="1"/>
  <c r="AK125" i="26"/>
  <c r="BH62" i="26"/>
  <c r="AX62" i="26"/>
  <c r="BG62" i="26"/>
  <c r="AO60" i="26"/>
  <c r="AN115" i="26"/>
  <c r="AM115" i="26"/>
  <c r="AQ115" i="26"/>
  <c r="BM115" i="26" s="1"/>
  <c r="AP115" i="26"/>
  <c r="AV115" i="26"/>
  <c r="AR115" i="26"/>
  <c r="BO115" i="26" s="1"/>
  <c r="AW115" i="26"/>
  <c r="AS115" i="26"/>
  <c r="AT115" i="26"/>
  <c r="AO115" i="26"/>
  <c r="AU115" i="26"/>
  <c r="AL115" i="26"/>
  <c r="BA101" i="26"/>
  <c r="BE101" i="26"/>
  <c r="BE98" i="26"/>
  <c r="BJ98" i="26" s="1"/>
  <c r="BA98" i="26"/>
  <c r="AF98" i="26"/>
  <c r="AG98" i="26" s="1"/>
  <c r="BJ63" i="26"/>
  <c r="BL63" i="26"/>
  <c r="BN63" i="26" s="1"/>
  <c r="BP63" i="26" s="1"/>
  <c r="BQ63" i="26" s="1"/>
  <c r="AG133" i="26"/>
  <c r="AX140" i="26"/>
  <c r="BG140" i="26"/>
  <c r="BH140" i="26"/>
  <c r="BA130" i="26"/>
  <c r="BE130" i="26"/>
  <c r="AV130" i="26"/>
  <c r="AO130" i="26"/>
  <c r="AP130" i="26"/>
  <c r="AM130" i="26"/>
  <c r="AL130" i="26"/>
  <c r="AN130" i="26"/>
  <c r="AW130" i="26"/>
  <c r="AR130" i="26"/>
  <c r="BO130" i="26" s="1"/>
  <c r="AU130" i="26"/>
  <c r="AT130" i="26"/>
  <c r="AQ130" i="26"/>
  <c r="BM130" i="26" s="1"/>
  <c r="AS130" i="26"/>
  <c r="AS122" i="26"/>
  <c r="AL122" i="26"/>
  <c r="AT122" i="26"/>
  <c r="AR122" i="26"/>
  <c r="BO122" i="26" s="1"/>
  <c r="AV122" i="26"/>
  <c r="AO122" i="26"/>
  <c r="AU122" i="26"/>
  <c r="AM122" i="26"/>
  <c r="AN122" i="26"/>
  <c r="AW122" i="26"/>
  <c r="AP122" i="26"/>
  <c r="AQ122" i="26"/>
  <c r="BM122" i="26" s="1"/>
  <c r="I134" i="24"/>
  <c r="AF36" i="26"/>
  <c r="AG36" i="26" s="1"/>
  <c r="O47" i="28"/>
  <c r="I33" i="14"/>
  <c r="P33" i="15" s="1"/>
  <c r="C1147" i="65"/>
  <c r="U119" i="25"/>
  <c r="U198" i="25"/>
  <c r="U208" i="25"/>
  <c r="U91" i="25"/>
  <c r="U149" i="25"/>
  <c r="U56" i="25"/>
  <c r="U212" i="25"/>
  <c r="U191" i="25"/>
  <c r="U193" i="25"/>
  <c r="C1114" i="65"/>
  <c r="U86" i="25"/>
  <c r="C1145" i="65"/>
  <c r="U117" i="25"/>
  <c r="U188" i="25"/>
  <c r="U166" i="25"/>
  <c r="U23" i="25"/>
  <c r="U116" i="25"/>
  <c r="U156" i="25"/>
  <c r="O213" i="24"/>
  <c r="I213" i="24" s="1"/>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4" i="26" s="1"/>
  <c r="U16" i="26"/>
  <c r="P114" i="24"/>
  <c r="O114" i="24"/>
  <c r="C1139" i="65"/>
  <c r="U111" i="25"/>
  <c r="O84" i="24"/>
  <c r="P84" i="24"/>
  <c r="C1100" i="65"/>
  <c r="U72" i="25"/>
  <c r="U95" i="25"/>
  <c r="U121" i="25"/>
  <c r="O45" i="28"/>
  <c r="BI71" i="26"/>
  <c r="AK62" i="26"/>
  <c r="BF62" i="26"/>
  <c r="BR62" i="26" s="1"/>
  <c r="P75" i="24"/>
  <c r="O75" i="24"/>
  <c r="C1058" i="65"/>
  <c r="U30" i="25"/>
  <c r="C1055" i="65"/>
  <c r="U27" i="25"/>
  <c r="AK138" i="26"/>
  <c r="BF138" i="26"/>
  <c r="BR138" i="26" s="1"/>
  <c r="C1106" i="65"/>
  <c r="U78" i="25"/>
  <c r="C1060" i="65"/>
  <c r="U32" i="25"/>
  <c r="AW144" i="26"/>
  <c r="AU144" i="26"/>
  <c r="AT144" i="26"/>
  <c r="AL144" i="26"/>
  <c r="AQ144" i="26"/>
  <c r="BM144" i="26" s="1"/>
  <c r="AS144" i="26"/>
  <c r="AP144" i="26"/>
  <c r="AM144" i="26"/>
  <c r="AN144" i="26"/>
  <c r="AV144" i="26"/>
  <c r="AO144" i="26"/>
  <c r="AR144" i="26"/>
  <c r="BO144" i="26" s="1"/>
  <c r="C2" i="65"/>
  <c r="O20" i="28"/>
  <c r="AA16" i="26"/>
  <c r="AA14" i="26" s="1"/>
  <c r="AD16" i="26"/>
  <c r="AD14" i="26" s="1"/>
  <c r="AE15" i="26"/>
  <c r="AE14" i="26" s="1"/>
  <c r="T16" i="26"/>
  <c r="T14" i="26" s="1"/>
  <c r="BI29" i="26"/>
  <c r="BJ29" i="26" s="1"/>
  <c r="BL29" i="26"/>
  <c r="BN29" i="26" s="1"/>
  <c r="BP29" i="26" s="1"/>
  <c r="BQ29" i="26" s="1"/>
  <c r="BK124" i="26"/>
  <c r="BL124" i="26" s="1"/>
  <c r="AY124" i="26"/>
  <c r="AZ124" i="26" s="1"/>
  <c r="P171" i="24"/>
  <c r="O171" i="24"/>
  <c r="U93" i="25"/>
  <c r="U202" i="25"/>
  <c r="U181" i="25"/>
  <c r="U206" i="25"/>
  <c r="C1137" i="65"/>
  <c r="U109" i="25"/>
  <c r="U137" i="25"/>
  <c r="U157" i="25"/>
  <c r="U196" i="25"/>
  <c r="U129" i="25"/>
  <c r="U174" i="25"/>
  <c r="U87" i="25"/>
  <c r="U146" i="25"/>
  <c r="U48" i="25"/>
  <c r="U106" i="25"/>
  <c r="U187" i="25"/>
  <c r="U80" i="25"/>
  <c r="U110" i="25"/>
  <c r="C1098" i="65"/>
  <c r="U70" i="25"/>
  <c r="C1086"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66" i="65"/>
  <c r="U38" i="25"/>
  <c r="O61" i="28"/>
  <c r="AV107" i="26"/>
  <c r="AU107" i="26"/>
  <c r="AN107" i="26"/>
  <c r="AO107" i="26"/>
  <c r="AW107" i="26"/>
  <c r="AP107" i="26"/>
  <c r="AQ107" i="26"/>
  <c r="BM107" i="26" s="1"/>
  <c r="AT107" i="26"/>
  <c r="AS107" i="26"/>
  <c r="AM107" i="26"/>
  <c r="AR107" i="26"/>
  <c r="BO107" i="26" s="1"/>
  <c r="AL107" i="26"/>
  <c r="AX67" i="26"/>
  <c r="BG67" i="26"/>
  <c r="BH67" i="26"/>
  <c r="AR62" i="26"/>
  <c r="BO62" i="26" s="1"/>
  <c r="AW62" i="26"/>
  <c r="AV62" i="26"/>
  <c r="AO62" i="26"/>
  <c r="AN62" i="26"/>
  <c r="AM62" i="26"/>
  <c r="AP62" i="26"/>
  <c r="AS62" i="26"/>
  <c r="AU62" i="26"/>
  <c r="AL62" i="26"/>
  <c r="BK62" i="26" s="1"/>
  <c r="BL62" i="26" s="1"/>
  <c r="AT62" i="26"/>
  <c r="AQ62" i="26"/>
  <c r="BM62" i="26" s="1"/>
  <c r="BN62" i="26" s="1"/>
  <c r="BF49" i="26"/>
  <c r="BR49" i="26" s="1"/>
  <c r="AK49" i="26"/>
  <c r="C1048" i="65"/>
  <c r="I3" i="24"/>
  <c r="A17" i="24"/>
  <c r="U46" i="25"/>
  <c r="U132" i="25"/>
  <c r="U61" i="25"/>
  <c r="U88" i="25"/>
  <c r="U154" i="25"/>
  <c r="AF138" i="26"/>
  <c r="AG138" i="26" s="1"/>
  <c r="BA138" i="26"/>
  <c r="AF149" i="26"/>
  <c r="AG149" i="26" s="1"/>
  <c r="BH138" i="26"/>
  <c r="AX138" i="26"/>
  <c r="BG138" i="26"/>
  <c r="I35" i="24"/>
  <c r="U94" i="25"/>
  <c r="U184" i="25"/>
  <c r="U84" i="25"/>
  <c r="U22" i="25"/>
  <c r="U43" i="25"/>
  <c r="BR64" i="26"/>
  <c r="BJ64" i="26"/>
  <c r="O100" i="28"/>
  <c r="I96" i="12"/>
  <c r="D56" i="28"/>
  <c r="O24" i="28"/>
  <c r="AP94" i="26"/>
  <c r="AO94" i="26"/>
  <c r="AT94" i="26"/>
  <c r="AM94" i="26"/>
  <c r="AL94" i="26"/>
  <c r="AR94" i="26"/>
  <c r="BO94" i="26" s="1"/>
  <c r="AU94" i="26"/>
  <c r="AQ94" i="26"/>
  <c r="BM94" i="26" s="1"/>
  <c r="AS94" i="26"/>
  <c r="AV94" i="26"/>
  <c r="AW94" i="26"/>
  <c r="AN94" i="26"/>
  <c r="Z15" i="26"/>
  <c r="Z14" i="26" s="1"/>
  <c r="AB16" i="26"/>
  <c r="AB14" i="26" s="1"/>
  <c r="BL46" i="26"/>
  <c r="BN46" i="26" s="1"/>
  <c r="BP46" i="26" s="1"/>
  <c r="BQ46" i="26" s="1"/>
  <c r="BI46" i="26"/>
  <c r="BJ46" i="26" s="1"/>
  <c r="BI84" i="26"/>
  <c r="BJ84" i="26" s="1"/>
  <c r="BP88" i="26"/>
  <c r="BQ88" i="26" s="1"/>
  <c r="BJ88" i="26"/>
  <c r="C1054" i="65"/>
  <c r="U26" i="25"/>
  <c r="C1140" i="65"/>
  <c r="U112" i="25"/>
  <c r="U182" i="25"/>
  <c r="U134" i="25"/>
  <c r="U68" i="25"/>
  <c r="U34" i="25"/>
  <c r="U123" i="25"/>
  <c r="U199" i="25"/>
  <c r="U79" i="25"/>
  <c r="U161" i="25"/>
  <c r="U205" i="25"/>
  <c r="U164" i="25"/>
  <c r="U90" i="25"/>
  <c r="U190" i="25"/>
  <c r="U179" i="25"/>
  <c r="U130" i="25"/>
  <c r="U163" i="25"/>
  <c r="U98" i="25"/>
  <c r="C1078" i="65"/>
  <c r="U50" i="25"/>
  <c r="U168" i="25"/>
  <c r="U151" i="25"/>
  <c r="U59" i="25"/>
  <c r="U131" i="25"/>
  <c r="U165" i="25"/>
  <c r="U189" i="25"/>
  <c r="U194" i="25"/>
  <c r="U118" i="25"/>
  <c r="U141" i="25"/>
  <c r="U211" i="25"/>
  <c r="BF111" i="26"/>
  <c r="BR111" i="26" s="1"/>
  <c r="AF111" i="26"/>
  <c r="AG111" i="26" s="1"/>
  <c r="AK111" i="26"/>
  <c r="AT111" i="26" s="1"/>
  <c r="AR111" i="26"/>
  <c r="BO111" i="26" s="1"/>
  <c r="AO111" i="26"/>
  <c r="AG85" i="26"/>
  <c r="AS85" i="26"/>
  <c r="AV85" i="26"/>
  <c r="AM85" i="26"/>
  <c r="AP85" i="26"/>
  <c r="AU85" i="26"/>
  <c r="AO85" i="26"/>
  <c r="AT85" i="26"/>
  <c r="AR85" i="26"/>
  <c r="BO85" i="26" s="1"/>
  <c r="AN85" i="26"/>
  <c r="AQ85" i="26"/>
  <c r="BM85" i="26" s="1"/>
  <c r="BN85" i="26" s="1"/>
  <c r="AW85" i="26"/>
  <c r="AL85" i="26"/>
  <c r="BK85" i="26" s="1"/>
  <c r="BL85" i="26" s="1"/>
  <c r="C1109" i="65"/>
  <c r="U81" i="25"/>
  <c r="C1095" i="65"/>
  <c r="U67" i="25"/>
  <c r="I55" i="24"/>
  <c r="U57" i="25"/>
  <c r="U213" i="25"/>
  <c r="O97" i="28"/>
  <c r="BG113" i="26"/>
  <c r="BH113" i="26"/>
  <c r="AX113" i="26"/>
  <c r="Y15" i="26"/>
  <c r="Y16" i="26"/>
  <c r="W16" i="26"/>
  <c r="W15" i="26"/>
  <c r="BG44" i="26"/>
  <c r="S16" i="26"/>
  <c r="BH44" i="26"/>
  <c r="AX44" i="26"/>
  <c r="C1148" i="65"/>
  <c r="U120" i="25"/>
  <c r="U92" i="25"/>
  <c r="U114" i="25"/>
  <c r="BR59" i="26"/>
  <c r="BJ59" i="26"/>
  <c r="BA67" i="26"/>
  <c r="BE67" i="26"/>
  <c r="AF67" i="26"/>
  <c r="AG67" i="26" s="1"/>
  <c r="C1103" i="65"/>
  <c r="U75" i="25"/>
  <c r="BH72" i="26"/>
  <c r="AX72" i="26"/>
  <c r="BG72" i="26"/>
  <c r="C1063" i="65"/>
  <c r="U35" i="25"/>
  <c r="K4" i="26"/>
  <c r="BJ56" i="26"/>
  <c r="BP56" i="26"/>
  <c r="BQ56" i="26" s="1"/>
  <c r="O92" i="28"/>
  <c r="O68" i="28"/>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BK58" i="26"/>
  <c r="BL58" i="26" s="1"/>
  <c r="AY58" i="26"/>
  <c r="AZ58" i="26" s="1"/>
  <c r="R15" i="26"/>
  <c r="R14" i="26" s="1"/>
  <c r="BJ61" i="26"/>
  <c r="BJ89" i="26"/>
  <c r="BL89" i="26"/>
  <c r="BN89" i="26" s="1"/>
  <c r="BP89" i="26" s="1"/>
  <c r="BQ89" i="26" s="1"/>
  <c r="BK42" i="26"/>
  <c r="BL42" i="26" s="1"/>
  <c r="BN42" i="26" s="1"/>
  <c r="BP42" i="26" s="1"/>
  <c r="BQ42" i="26" s="1"/>
  <c r="AY42" i="26"/>
  <c r="AZ42" i="26" s="1"/>
  <c r="BN124" i="26"/>
  <c r="BP124" i="26" s="1"/>
  <c r="BQ124" i="26" s="1"/>
  <c r="BL52" i="26"/>
  <c r="BN52" i="26" s="1"/>
  <c r="BP52" i="26" s="1"/>
  <c r="BQ52" i="26" s="1"/>
  <c r="C1094" i="65"/>
  <c r="U66" i="25"/>
  <c r="U180" i="25"/>
  <c r="U144" i="25"/>
  <c r="P126" i="24"/>
  <c r="O126" i="24"/>
  <c r="C1070"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AY62" i="26" s="1"/>
  <c r="AZ62" i="26" s="1"/>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55" i="25"/>
  <c r="U171" i="25"/>
  <c r="U219" i="25"/>
  <c r="U33" i="25"/>
  <c r="U100" i="25"/>
  <c r="U214" i="25"/>
  <c r="BK48" i="26"/>
  <c r="BL48" i="26" s="1"/>
  <c r="BN48" i="26" s="1"/>
  <c r="BP48" i="26" s="1"/>
  <c r="BQ48" i="26" s="1"/>
  <c r="AY48" i="26"/>
  <c r="AZ48" i="26" s="1"/>
  <c r="BR94" i="26"/>
  <c r="BJ121" i="26"/>
  <c r="BP121" i="26"/>
  <c r="BQ121" i="26" s="1"/>
  <c r="X15" i="26"/>
  <c r="X14" i="26" s="1"/>
  <c r="AY25" i="26"/>
  <c r="AZ25" i="26" s="1"/>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BP127" i="26"/>
  <c r="BQ127" i="26" s="1"/>
  <c r="AJ81" i="12"/>
  <c r="AJ96" i="12"/>
  <c r="AJ91" i="12"/>
  <c r="AH85" i="12"/>
  <c r="AC72" i="12"/>
  <c r="AD72" i="12" s="1"/>
  <c r="AI65" i="12"/>
  <c r="AJ42" i="12"/>
  <c r="AI38" i="12"/>
  <c r="AI49" i="12"/>
  <c r="AH22" i="12"/>
  <c r="P53" i="28"/>
  <c r="AI29" i="12"/>
  <c r="AH61" i="12"/>
  <c r="AH38" i="12"/>
  <c r="AJ54" i="12"/>
  <c r="AH26" i="12"/>
  <c r="AH45" i="12"/>
  <c r="AC29" i="12"/>
  <c r="AD29" i="12" s="1"/>
  <c r="AJ28" i="12"/>
  <c r="AC38" i="12"/>
  <c r="AD38" i="12" s="1"/>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E1465" i="65"/>
  <c r="F80" i="63"/>
  <c r="P49" i="23"/>
  <c r="F51" i="63"/>
  <c r="P102" i="23"/>
  <c r="F36" i="63"/>
  <c r="P47" i="23"/>
  <c r="I201" i="24"/>
  <c r="I189" i="14"/>
  <c r="P189" i="15" s="1"/>
  <c r="I177" i="14"/>
  <c r="P177" i="15" s="1"/>
  <c r="P36" i="20"/>
  <c r="I145" i="14"/>
  <c r="P145" i="15" s="1"/>
  <c r="P103" i="20"/>
  <c r="P127" i="20"/>
  <c r="P26" i="20"/>
  <c r="P149" i="20"/>
  <c r="P93" i="20"/>
  <c r="P34" i="20"/>
  <c r="P185" i="20"/>
  <c r="P41" i="20"/>
  <c r="P55" i="20"/>
  <c r="P30" i="20"/>
  <c r="AJ79" i="12"/>
  <c r="AI88" i="12"/>
  <c r="AI81" i="12"/>
  <c r="P61" i="28"/>
  <c r="P40" i="28"/>
  <c r="AJ70" i="12"/>
  <c r="AI96" i="12"/>
  <c r="AJ90" i="12"/>
  <c r="AJ85" i="12"/>
  <c r="AI97" i="12"/>
  <c r="AJ69" i="12"/>
  <c r="AC81" i="12"/>
  <c r="AD81" i="12" s="1"/>
  <c r="P55" i="28"/>
  <c r="P42" i="28"/>
  <c r="AC22" i="12"/>
  <c r="AD22" i="12" s="1"/>
  <c r="AJ27" i="12"/>
  <c r="AJ32" i="12"/>
  <c r="P54" i="28"/>
  <c r="P99" i="28"/>
  <c r="P33" i="28"/>
  <c r="AI22" i="12"/>
  <c r="AC27" i="12"/>
  <c r="AD27" i="12" s="1"/>
  <c r="P39" i="28"/>
  <c r="AH48" i="12"/>
  <c r="AJ29" i="12"/>
  <c r="AJ34" i="12"/>
  <c r="AH74" i="12"/>
  <c r="AI77" i="12"/>
  <c r="AJ88" i="12"/>
  <c r="AJ95" i="12"/>
  <c r="AC96" i="12"/>
  <c r="AD96" i="12" s="1"/>
  <c r="AJ77" i="12"/>
  <c r="AI66" i="12"/>
  <c r="AI85" i="12"/>
  <c r="AC69" i="12"/>
  <c r="AD69" i="12" s="1"/>
  <c r="AJ98" i="12"/>
  <c r="AI94" i="12"/>
  <c r="AC98" i="12"/>
  <c r="AD98" i="12" s="1"/>
  <c r="AH77" i="12"/>
  <c r="AI95" i="12"/>
  <c r="AC99" i="12"/>
  <c r="AD99" i="12" s="1"/>
  <c r="AC65" i="12"/>
  <c r="AD65" i="12" s="1"/>
  <c r="AJ22" i="12"/>
  <c r="AI30" i="12"/>
  <c r="AH58" i="12"/>
  <c r="P68" i="28"/>
  <c r="R50"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AH21" i="12" s="1"/>
  <c r="AJ100" i="12"/>
  <c r="AC63" i="12"/>
  <c r="AD63" i="12" s="1"/>
  <c r="AI99" i="12"/>
  <c r="AI63" i="12"/>
  <c r="AJ66" i="12"/>
  <c r="AJ72" i="12"/>
  <c r="AI92" i="12"/>
  <c r="AC100" i="12"/>
  <c r="AD100" i="12" s="1"/>
  <c r="AI75" i="12"/>
  <c r="AJ75" i="12"/>
  <c r="AC91" i="12"/>
  <c r="AD91" i="12" s="1"/>
  <c r="U39" i="12"/>
  <c r="U16" i="12" s="1"/>
  <c r="T16" i="12"/>
  <c r="T14" i="12" s="1"/>
  <c r="AI64" i="12"/>
  <c r="AI100" i="12"/>
  <c r="AJ94" i="12"/>
  <c r="AJ63" i="12"/>
  <c r="AC75" i="12"/>
  <c r="AD75" i="12" s="1"/>
  <c r="AD15" i="54"/>
  <c r="AD16" i="54"/>
  <c r="R45" i="40"/>
  <c r="S45" i="40" s="1"/>
  <c r="T45" i="40" s="1"/>
  <c r="U372" i="19"/>
  <c r="P84" i="20"/>
  <c r="U123" i="19"/>
  <c r="P292" i="20"/>
  <c r="I106" i="18"/>
  <c r="P377" i="20"/>
  <c r="R21" i="40"/>
  <c r="R27" i="40"/>
  <c r="S27" i="40" s="1"/>
  <c r="T27" i="40" s="1"/>
  <c r="R46" i="40"/>
  <c r="S46" i="40" s="1"/>
  <c r="T46"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P255" i="20"/>
  <c r="U161" i="19"/>
  <c r="P262" i="20"/>
  <c r="P394" i="20"/>
  <c r="P170" i="20"/>
  <c r="P146" i="20"/>
  <c r="P196" i="20"/>
  <c r="P281" i="20"/>
  <c r="P284" i="20"/>
  <c r="P90" i="20"/>
  <c r="P28" i="20"/>
  <c r="I112" i="18"/>
  <c r="P20" i="20"/>
  <c r="P76" i="20"/>
  <c r="U177" i="19"/>
  <c r="P87" i="20"/>
  <c r="I89" i="18"/>
  <c r="P366" i="20"/>
  <c r="I122" i="18"/>
  <c r="I29" i="18"/>
  <c r="P23" i="20"/>
  <c r="P109" i="20"/>
  <c r="P166" i="20"/>
  <c r="P113" i="20"/>
  <c r="P114" i="20"/>
  <c r="P266" i="20"/>
  <c r="P319" i="20"/>
  <c r="P387" i="20"/>
  <c r="P130" i="20"/>
  <c r="P200" i="20"/>
  <c r="P293" i="20"/>
  <c r="P123" i="20"/>
  <c r="P398" i="20"/>
  <c r="P194" i="20"/>
  <c r="I113" i="18"/>
  <c r="P339" i="20"/>
  <c r="P206" i="20"/>
  <c r="P361" i="20"/>
  <c r="P50" i="20"/>
  <c r="P38" i="20"/>
  <c r="P276" i="20"/>
  <c r="P182" i="20"/>
  <c r="U324" i="19"/>
  <c r="P310" i="20"/>
  <c r="P175" i="20"/>
  <c r="P25" i="20"/>
  <c r="P128" i="20"/>
  <c r="P234" i="20"/>
  <c r="P147" i="20"/>
  <c r="T139" i="19"/>
  <c r="P247" i="20"/>
  <c r="U131" i="19"/>
  <c r="P383" i="20"/>
  <c r="P297" i="20"/>
  <c r="P308" i="20"/>
  <c r="I108" i="18"/>
  <c r="U143" i="19"/>
  <c r="P85" i="20"/>
  <c r="P215" i="20"/>
  <c r="P267" i="20"/>
  <c r="P88" i="20"/>
  <c r="P190" i="20"/>
  <c r="P48" i="20"/>
  <c r="P176" i="20"/>
  <c r="P64" i="20"/>
  <c r="P228" i="20"/>
  <c r="P162" i="20"/>
  <c r="P374" i="20"/>
  <c r="P318" i="20"/>
  <c r="I87" i="18"/>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AE14" i="18" s="1"/>
  <c r="R44" i="40"/>
  <c r="S44" i="40" s="1"/>
  <c r="T44" i="40" s="1"/>
  <c r="R37" i="40"/>
  <c r="S37" i="40" s="1"/>
  <c r="T37" i="40" s="1"/>
  <c r="R23" i="40"/>
  <c r="S23" i="40" s="1"/>
  <c r="T23" i="40" s="1"/>
  <c r="R24" i="40"/>
  <c r="S24" i="40" s="1"/>
  <c r="T24" i="40" s="1"/>
  <c r="T53" i="40"/>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B11" i="13"/>
  <c r="C10" i="13" s="1"/>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B27" i="62" l="1"/>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9" i="41"/>
  <c r="Q20" i="41"/>
  <c r="Q53" i="41"/>
  <c r="Q7" i="41"/>
  <c r="Q37" i="41"/>
  <c r="Q17" i="41"/>
  <c r="Q51" i="41"/>
  <c r="Q52" i="41"/>
  <c r="Q48" i="41"/>
  <c r="Q32" i="41"/>
  <c r="Q31" i="41"/>
  <c r="Q46" i="41"/>
  <c r="Q10" i="41"/>
  <c r="Q16" i="41"/>
  <c r="Q3" i="41"/>
  <c r="H20" i="48"/>
  <c r="B7" i="48"/>
  <c r="B10" i="48"/>
  <c r="Q44" i="41"/>
  <c r="Q33" i="41"/>
  <c r="Q22" i="41"/>
  <c r="Q8" i="41"/>
  <c r="Q15" i="41"/>
  <c r="Q11" i="41"/>
  <c r="Q54"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9" i="41"/>
  <c r="M14" i="41"/>
  <c r="M12" i="41"/>
  <c r="M10" i="41"/>
  <c r="M24" i="41"/>
  <c r="M38" i="41"/>
  <c r="M29" i="41"/>
  <c r="M20" i="41"/>
  <c r="M11" i="41"/>
  <c r="M28" i="41"/>
  <c r="M56" i="41"/>
  <c r="M34" i="41"/>
  <c r="M25" i="41"/>
  <c r="M16" i="41"/>
  <c r="M7" i="41"/>
  <c r="AC14" i="21"/>
  <c r="AC10" i="21"/>
  <c r="N14" i="62"/>
  <c r="P14" i="62" s="1"/>
  <c r="R71" i="40"/>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BJ39" i="26"/>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Y14" i="26"/>
  <c r="AM111" i="26"/>
  <c r="I84" i="24"/>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P60" i="28"/>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N58" i="26" s="1"/>
  <c r="BP58" i="26" s="1"/>
  <c r="BQ58" i="26" s="1"/>
  <c r="BI117" i="26"/>
  <c r="BR136" i="26"/>
  <c r="BJ136" i="26"/>
  <c r="AW143" i="26"/>
  <c r="AU143" i="26"/>
  <c r="AO143" i="26"/>
  <c r="BJ87" i="26"/>
  <c r="AO90" i="26"/>
  <c r="AV90" i="26"/>
  <c r="AW90" i="26"/>
  <c r="AO101" i="26"/>
  <c r="AN101" i="26"/>
  <c r="AW101" i="26"/>
  <c r="BJ128" i="26"/>
  <c r="BR128" i="26"/>
  <c r="P32" i="20"/>
  <c r="W14" i="26"/>
  <c r="AQ111" i="26"/>
  <c r="BM111" i="26" s="1"/>
  <c r="AP111" i="26"/>
  <c r="I75" i="24"/>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AO120" i="26"/>
  <c r="AO31" i="26"/>
  <c r="AR31" i="26"/>
  <c r="BO31" i="26" s="1"/>
  <c r="AQ31" i="26"/>
  <c r="BM31" i="26" s="1"/>
  <c r="BI122" i="26"/>
  <c r="BJ122" i="26" s="1"/>
  <c r="AR65" i="26"/>
  <c r="BO65" i="26" s="1"/>
  <c r="AS65" i="26"/>
  <c r="AN87" i="26"/>
  <c r="AV87" i="26"/>
  <c r="AR58" i="26"/>
  <c r="BO58" i="26" s="1"/>
  <c r="AW58" i="26"/>
  <c r="BI39" i="26"/>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I55" i="41"/>
  <c r="I28" i="41"/>
  <c r="I10" i="41"/>
  <c r="I24" i="41"/>
  <c r="I8" i="41"/>
  <c r="I54" i="41"/>
  <c r="I42" i="41"/>
  <c r="I33" i="41"/>
  <c r="I39" i="41"/>
  <c r="I6" i="41"/>
  <c r="I26" i="41"/>
  <c r="I9" i="41"/>
  <c r="I15" i="41"/>
  <c r="BP62" i="26"/>
  <c r="BQ62" i="26" s="1"/>
  <c r="AY107" i="26"/>
  <c r="AZ107" i="26" s="1"/>
  <c r="BK107" i="26"/>
  <c r="BL107" i="26" s="1"/>
  <c r="AV72" i="26"/>
  <c r="AO72" i="26"/>
  <c r="AS72" i="26"/>
  <c r="AL108" i="26"/>
  <c r="AS108" i="26"/>
  <c r="AO108" i="26"/>
  <c r="AR108" i="26"/>
  <c r="BO108" i="26" s="1"/>
  <c r="AM108" i="26"/>
  <c r="AP108" i="26"/>
  <c r="AU108" i="26"/>
  <c r="AT108" i="26"/>
  <c r="AW108" i="26"/>
  <c r="AV108" i="26"/>
  <c r="AN108" i="26"/>
  <c r="AQ108" i="26"/>
  <c r="BM108" i="26" s="1"/>
  <c r="BN138" i="26"/>
  <c r="P85" i="28"/>
  <c r="AY47" i="26"/>
  <c r="AZ47" i="26" s="1"/>
  <c r="BK47" i="26"/>
  <c r="BL47" i="26" s="1"/>
  <c r="I38" i="41"/>
  <c r="I56" i="41"/>
  <c r="I49" i="41"/>
  <c r="I5" i="41"/>
  <c r="I18" i="41"/>
  <c r="I48" i="41"/>
  <c r="I45" i="41"/>
  <c r="I21" i="41"/>
  <c r="I35" i="41"/>
  <c r="I30" i="41"/>
  <c r="I29" i="41"/>
  <c r="I43" i="41"/>
  <c r="I23" i="41"/>
  <c r="I51" i="41"/>
  <c r="AY67" i="26"/>
  <c r="AZ67" i="26" s="1"/>
  <c r="BL113" i="26"/>
  <c r="BN113" i="26" s="1"/>
  <c r="BP113" i="26" s="1"/>
  <c r="BQ113" i="26" s="1"/>
  <c r="AL111" i="26"/>
  <c r="AY138" i="26"/>
  <c r="AZ138" i="26" s="1"/>
  <c r="BN107" i="26"/>
  <c r="BP107" i="26" s="1"/>
  <c r="BQ107" i="26" s="1"/>
  <c r="I171" i="24"/>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AY94" i="26"/>
  <c r="AZ94" i="26" s="1"/>
  <c r="BI67" i="26"/>
  <c r="BJ67" i="26" s="1"/>
  <c r="BI47" i="26"/>
  <c r="BJ47" i="26" s="1"/>
  <c r="BP74" i="26"/>
  <c r="BQ74" i="26" s="1"/>
  <c r="AL72" i="26"/>
  <c r="BK72" i="26" s="1"/>
  <c r="BL72" i="26" s="1"/>
  <c r="AQ72" i="26"/>
  <c r="BM72" i="26" s="1"/>
  <c r="BN72" i="26" s="1"/>
  <c r="AU72" i="26"/>
  <c r="I114" i="24"/>
  <c r="BR47" i="26"/>
  <c r="BP126" i="26"/>
  <c r="BQ126" i="26" s="1"/>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BN94" i="26"/>
  <c r="BP94" i="26" s="1"/>
  <c r="BQ94" i="26" s="1"/>
  <c r="P96" i="28"/>
  <c r="AS49" i="26"/>
  <c r="AV49" i="26"/>
  <c r="AR49" i="26"/>
  <c r="BO49" i="26" s="1"/>
  <c r="AW49" i="26"/>
  <c r="AQ49" i="26"/>
  <c r="BM49" i="26" s="1"/>
  <c r="BN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AD14" i="54"/>
  <c r="AH24" i="16"/>
  <c r="S50" i="40"/>
  <c r="T50" i="40" s="1"/>
  <c r="AD16" i="21"/>
  <c r="AD15" i="21"/>
  <c r="P154" i="20"/>
  <c r="P156" i="20"/>
  <c r="P163" i="20"/>
  <c r="S21" i="40"/>
  <c r="V39" i="12"/>
  <c r="W21" i="12"/>
  <c r="V15" i="12"/>
  <c r="V14" i="12" s="1"/>
  <c r="V16"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F27" i="62" l="1"/>
  <c r="B30" i="62" s="1"/>
  <c r="B32" i="62" s="1"/>
  <c r="S71" i="40"/>
  <c r="AD14" i="21"/>
  <c r="B11" i="48"/>
  <c r="C10" i="48" s="1"/>
  <c r="AY120" i="26"/>
  <c r="AZ120" i="26" s="1"/>
  <c r="BK120" i="26"/>
  <c r="BL120" i="26" s="1"/>
  <c r="BN120" i="26" s="1"/>
  <c r="BP72" i="26"/>
  <c r="BQ72" i="26" s="1"/>
  <c r="AY49" i="26"/>
  <c r="AZ49" i="26" s="1"/>
  <c r="H17" i="48"/>
  <c r="BP136" i="26"/>
  <c r="BQ136" i="26" s="1"/>
  <c r="AY101" i="26"/>
  <c r="AZ101" i="26" s="1"/>
  <c r="BK101" i="26"/>
  <c r="BL101" i="26" s="1"/>
  <c r="B8" i="48"/>
  <c r="C7" i="48"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N101" i="26"/>
  <c r="BP101" i="26" s="1"/>
  <c r="BQ101" i="26" s="1"/>
  <c r="BK95" i="26"/>
  <c r="BL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F24" i="62"/>
  <c r="B29" i="62"/>
  <c r="AY108" i="26"/>
  <c r="AZ108" i="26" s="1"/>
  <c r="BK108" i="26"/>
  <c r="BL108" i="26" s="1"/>
  <c r="BN108" i="26" s="1"/>
  <c r="BP108" i="26" s="1"/>
  <c r="BQ108" i="26" s="1"/>
  <c r="AH22" i="16"/>
  <c r="AC22" i="16"/>
  <c r="AD22" i="16" s="1"/>
  <c r="AJ22" i="16"/>
  <c r="AI22" i="16"/>
  <c r="D82" i="63" s="1"/>
  <c r="T21" i="40"/>
  <c r="T71" i="40" s="1"/>
  <c r="X21" i="12"/>
  <c r="W16" i="12"/>
  <c r="W15" i="12"/>
  <c r="W14" i="12" s="1"/>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F22" i="62" s="1"/>
  <c r="U20" i="5"/>
  <c r="T16" i="5"/>
  <c r="T15" i="5"/>
  <c r="T14" i="5" s="1"/>
  <c r="AD14" i="14"/>
  <c r="AA105" i="59"/>
  <c r="AA146" i="59"/>
  <c r="AA79" i="59"/>
  <c r="AA61" i="59"/>
  <c r="AA48" i="59"/>
  <c r="AA26" i="59"/>
  <c r="AA25" i="59"/>
  <c r="D50" i="4"/>
  <c r="D34" i="4"/>
  <c r="D15" i="4"/>
  <c r="AA132" i="59"/>
  <c r="AA171" i="59"/>
  <c r="AA36" i="59"/>
  <c r="AA9" i="59"/>
  <c r="AA118" i="59"/>
  <c r="AA178" i="59"/>
  <c r="AA18" i="59"/>
  <c r="AA94" i="59"/>
  <c r="AA67" i="59"/>
  <c r="AA152" i="59"/>
  <c r="AA13" i="59"/>
  <c r="AA17" i="59"/>
  <c r="AA85" i="59"/>
  <c r="AA75" i="59"/>
  <c r="AA135" i="59"/>
  <c r="AA169" i="59"/>
  <c r="D33" i="4"/>
  <c r="AA134" i="59"/>
  <c r="AA29" i="59"/>
  <c r="AA164" i="59"/>
  <c r="AA179" i="59"/>
  <c r="D49" i="4"/>
  <c r="AA188" i="59"/>
  <c r="AA54" i="59"/>
  <c r="AA175" i="59"/>
  <c r="AA37" i="59"/>
  <c r="AA187" i="59"/>
  <c r="AA166" i="59"/>
  <c r="AA120" i="59"/>
  <c r="AA155" i="59"/>
  <c r="AA53" i="59"/>
  <c r="AA113" i="59"/>
  <c r="AA170" i="59"/>
  <c r="AA71" i="59"/>
  <c r="AA35" i="59"/>
  <c r="AA22" i="59"/>
  <c r="AA128" i="59"/>
  <c r="AA185" i="59"/>
  <c r="AA78" i="59"/>
  <c r="AA57" i="59"/>
  <c r="AA11" i="59"/>
  <c r="AA72" i="59"/>
  <c r="AA74" i="59"/>
  <c r="AA90" i="59"/>
  <c r="AA103" i="59"/>
  <c r="D43" i="4"/>
  <c r="AA139" i="59"/>
  <c r="AA60" i="59"/>
  <c r="AA107" i="59"/>
  <c r="D21" i="4"/>
  <c r="AA62" i="59"/>
  <c r="AA112" i="59"/>
  <c r="D22" i="4"/>
  <c r="D53" i="4"/>
  <c r="AA73" i="59"/>
  <c r="AA147" i="59"/>
  <c r="AA20" i="59"/>
  <c r="AA83" i="59"/>
  <c r="AA14" i="59"/>
  <c r="D29" i="4"/>
  <c r="D23" i="4"/>
  <c r="D57" i="4"/>
  <c r="AA124" i="59"/>
  <c r="D54" i="4"/>
  <c r="AA180" i="59"/>
  <c r="AA176" i="59"/>
  <c r="AA123" i="59"/>
  <c r="AA111" i="59"/>
  <c r="D18" i="4"/>
  <c r="AA27" i="59"/>
  <c r="D19" i="4"/>
  <c r="D32" i="4"/>
  <c r="AA141" i="59"/>
  <c r="D42" i="4"/>
  <c r="AA43" i="59"/>
  <c r="AA131" i="59"/>
  <c r="AA162" i="59"/>
  <c r="AA63" i="59"/>
  <c r="AA12" i="59"/>
  <c r="AA16" i="59"/>
  <c r="AA34" i="59"/>
  <c r="AA45" i="59"/>
  <c r="AA30" i="59"/>
  <c r="D38" i="4"/>
  <c r="AA108" i="59"/>
  <c r="D56" i="4"/>
  <c r="D27" i="4"/>
  <c r="AA167" i="59"/>
  <c r="D9" i="4"/>
  <c r="AA69" i="59"/>
  <c r="AA163" i="59"/>
  <c r="AA88" i="59"/>
  <c r="D55" i="4"/>
  <c r="AA15" i="59"/>
  <c r="AA51" i="59"/>
  <c r="AA133" i="59"/>
  <c r="AA181" i="59"/>
  <c r="D11" i="4"/>
  <c r="D7" i="4"/>
  <c r="D13" i="4"/>
  <c r="AA76" i="59"/>
  <c r="D8" i="4"/>
  <c r="D26" i="4"/>
  <c r="AA102" i="59"/>
  <c r="AA114" i="59"/>
  <c r="AA95" i="59"/>
  <c r="AA144" i="59"/>
  <c r="D31" i="4"/>
  <c r="AA101" i="59"/>
  <c r="D10" i="4"/>
  <c r="AA81" i="59"/>
  <c r="AA87" i="59"/>
  <c r="AA40" i="59"/>
  <c r="AA92" i="59"/>
  <c r="AA65" i="59"/>
  <c r="AA142" i="59"/>
  <c r="AA52" i="59"/>
  <c r="AA84" i="59"/>
  <c r="AA154" i="59"/>
  <c r="AA126" i="59"/>
  <c r="AA148" i="59"/>
  <c r="AA23" i="59"/>
  <c r="AA165" i="59"/>
  <c r="D14" i="4"/>
  <c r="AA59" i="59"/>
  <c r="AA50" i="59"/>
  <c r="D28" i="4"/>
  <c r="AA115" i="59"/>
  <c r="AA38" i="59"/>
  <c r="AA10" i="59"/>
  <c r="AA119" i="59"/>
  <c r="AA127" i="59"/>
  <c r="D40" i="4"/>
  <c r="AA98" i="59"/>
  <c r="AA174" i="59"/>
  <c r="AA106" i="59"/>
  <c r="D36" i="4"/>
  <c r="AA56" i="59"/>
  <c r="AA32" i="59"/>
  <c r="D51" i="4"/>
  <c r="AA44" i="59"/>
  <c r="AA157" i="59"/>
  <c r="AA150" i="59"/>
  <c r="AA99" i="59"/>
  <c r="AA31" i="59"/>
  <c r="D52" i="4"/>
  <c r="AA49" i="59"/>
  <c r="AA153" i="59"/>
  <c r="AA8" i="59"/>
  <c r="AA86" i="59"/>
  <c r="AA47" i="59"/>
  <c r="AA19" i="59"/>
  <c r="AA173" i="59"/>
  <c r="AA70" i="59"/>
  <c r="D16" i="4"/>
  <c r="AA125" i="59"/>
  <c r="AA161" i="59"/>
  <c r="AA41" i="59"/>
  <c r="D41" i="4"/>
  <c r="AA186" i="59"/>
  <c r="AA183" i="59"/>
  <c r="D24" i="4"/>
  <c r="AA182" i="59"/>
  <c r="AA97" i="59"/>
  <c r="AA121" i="59"/>
  <c r="AA33" i="59"/>
  <c r="AA189" i="59"/>
  <c r="AA55" i="59"/>
  <c r="AA39" i="59"/>
  <c r="AA42" i="59"/>
  <c r="AA46" i="59"/>
  <c r="AA151" i="59"/>
  <c r="AA137" i="59"/>
  <c r="AA158" i="59"/>
  <c r="D20" i="4"/>
  <c r="AA68" i="59"/>
  <c r="AA184" i="59"/>
  <c r="D12" i="4"/>
  <c r="AA160" i="59"/>
  <c r="AA138" i="59"/>
  <c r="D37" i="4"/>
  <c r="AA140" i="59"/>
  <c r="AA91" i="59"/>
  <c r="AA159" i="59"/>
  <c r="AA145" i="59"/>
  <c r="AA96" i="59"/>
  <c r="D30" i="4"/>
  <c r="D35" i="4"/>
  <c r="D17" i="4"/>
  <c r="AA109" i="59"/>
  <c r="AA24" i="59"/>
  <c r="AA122" i="59"/>
  <c r="AA136" i="59"/>
  <c r="AA104" i="59"/>
  <c r="AA66" i="59"/>
  <c r="AA58" i="59"/>
  <c r="D39" i="4"/>
  <c r="AA168" i="59"/>
  <c r="AA89" i="59"/>
  <c r="D25" i="4"/>
  <c r="AA156" i="59"/>
  <c r="AA130" i="59"/>
  <c r="AA93" i="59"/>
  <c r="AA80" i="59"/>
  <c r="AA21" i="59"/>
  <c r="AA100" i="59"/>
  <c r="AA77" i="59"/>
  <c r="AA117" i="59"/>
  <c r="AA149" i="59"/>
  <c r="AA64" i="59"/>
  <c r="AA177" i="59"/>
  <c r="AA82" i="59"/>
  <c r="AA28" i="59"/>
  <c r="AA110" i="59"/>
  <c r="AA143" i="59"/>
  <c r="AA129" i="59"/>
  <c r="AA116" i="59"/>
  <c r="AA172" i="59"/>
  <c r="F28" i="62" l="1"/>
  <c r="F29" i="62" s="1"/>
  <c r="X39" i="12"/>
  <c r="Y39" i="12" s="1"/>
  <c r="Z39" i="12" s="1"/>
  <c r="AA39" i="12" s="1"/>
  <c r="AB39" i="12" s="1"/>
  <c r="AJ39" i="12"/>
  <c r="AC39" i="12"/>
  <c r="AD39" i="12" s="1"/>
  <c r="X15" i="12"/>
  <c r="X14" i="12" s="1"/>
  <c r="Y21" i="12"/>
  <c r="X16" i="12"/>
  <c r="U14" i="24"/>
  <c r="X15" i="16"/>
  <c r="AC15" i="24"/>
  <c r="P5" i="62"/>
  <c r="AD71" i="24"/>
  <c r="AC16" i="24"/>
  <c r="AH20" i="5"/>
  <c r="AH27" i="5"/>
  <c r="AC27" i="5"/>
  <c r="AD27" i="5" s="1"/>
  <c r="W34" i="5"/>
  <c r="AH34" i="5"/>
  <c r="W30" i="5"/>
  <c r="AH30" i="5"/>
  <c r="W22" i="5"/>
  <c r="AJ27" i="5"/>
  <c r="AI27" i="5"/>
  <c r="C81" i="63" s="1"/>
  <c r="F15" i="62"/>
  <c r="V20" i="5"/>
  <c r="U16" i="5"/>
  <c r="U15" i="5"/>
  <c r="U14" i="5" s="1"/>
  <c r="AI24" i="16" l="1"/>
  <c r="D84" i="63" s="1"/>
  <c r="X16" i="16"/>
  <c r="X14" i="16" s="1"/>
  <c r="AI39" i="12"/>
  <c r="Y16" i="12"/>
  <c r="Y15" i="12"/>
  <c r="Z21" i="12"/>
  <c r="AI21" i="12"/>
  <c r="Y15" i="16"/>
  <c r="Y16" i="16"/>
  <c r="AI26" i="16"/>
  <c r="D85" i="63" s="1"/>
  <c r="AD16" i="24"/>
  <c r="AD15" i="24"/>
  <c r="AC14" i="24"/>
  <c r="X22" i="5"/>
  <c r="X30" i="5"/>
  <c r="X34" i="5"/>
  <c r="W20" i="5"/>
  <c r="Y14" i="12" l="1"/>
  <c r="Y14" i="16"/>
  <c r="AJ24" i="16"/>
  <c r="AC24" i="16"/>
  <c r="AD24" i="16" s="1"/>
  <c r="AA21" i="12"/>
  <c r="Z16" i="12"/>
  <c r="Z15" i="12"/>
  <c r="Z14" i="12" s="1"/>
  <c r="AI16" i="12"/>
  <c r="AI15" i="12"/>
  <c r="AD14" i="24"/>
  <c r="Z16" i="16"/>
  <c r="Z15" i="16"/>
  <c r="Z14" i="16" s="1"/>
  <c r="Y34" i="5"/>
  <c r="Z34" i="5" s="1"/>
  <c r="AA34" i="5" s="1"/>
  <c r="AB34" i="5" s="1"/>
  <c r="G15" i="62"/>
  <c r="Y22" i="5"/>
  <c r="AJ34" i="5"/>
  <c r="Y30" i="5"/>
  <c r="H15" i="62"/>
  <c r="X20" i="5"/>
  <c r="AI14" i="12" l="1"/>
  <c r="AA15" i="12"/>
  <c r="AB21" i="12"/>
  <c r="AC21" i="12" s="1"/>
  <c r="AA16" i="12"/>
  <c r="AJ21" i="12"/>
  <c r="AA15" i="16"/>
  <c r="AC26" i="16"/>
  <c r="AA16" i="16"/>
  <c r="AJ26" i="16"/>
  <c r="AC22" i="5"/>
  <c r="AD22" i="5" s="1"/>
  <c r="AI34" i="5"/>
  <c r="C87" i="63" s="1"/>
  <c r="AC34" i="5"/>
  <c r="AD34" i="5" s="1"/>
  <c r="Z22" i="5"/>
  <c r="AA22" i="5" s="1"/>
  <c r="AB22" i="5" s="1"/>
  <c r="AJ22" i="5"/>
  <c r="AI22" i="5"/>
  <c r="C19" i="63" s="1"/>
  <c r="Z30" i="5"/>
  <c r="AI30" i="5"/>
  <c r="C85" i="63" s="1"/>
  <c r="I15" i="62"/>
  <c r="Y20" i="5"/>
  <c r="AA14" i="12" l="1"/>
  <c r="AA14" i="16"/>
  <c r="AD21" i="12"/>
  <c r="AC16" i="12"/>
  <c r="AC15" i="12"/>
  <c r="AB16" i="12"/>
  <c r="AB15" i="12"/>
  <c r="AB14" i="12" s="1"/>
  <c r="AJ16" i="12"/>
  <c r="AJ15" i="12"/>
  <c r="AD26" i="16"/>
  <c r="AC16" i="16"/>
  <c r="AC15" i="16"/>
  <c r="AC14" i="16" s="1"/>
  <c r="AB15" i="16"/>
  <c r="AB16" i="16"/>
  <c r="AI20" i="5"/>
  <c r="C78" i="63" s="1"/>
  <c r="AA30" i="5"/>
  <c r="J15" i="62"/>
  <c r="Z20" i="5"/>
  <c r="Y15" i="5"/>
  <c r="Y14" i="5" s="1"/>
  <c r="Y16" i="5"/>
  <c r="AJ14" i="12" l="1"/>
  <c r="AC14" i="12"/>
  <c r="AD16" i="12"/>
  <c r="AD15" i="12"/>
  <c r="AD14" i="12" s="1"/>
  <c r="AD16" i="16"/>
  <c r="AD15" i="16"/>
  <c r="AB14" i="16"/>
  <c r="AB30" i="5"/>
  <c r="AC30" i="5" s="1"/>
  <c r="AD30" i="5" s="1"/>
  <c r="AJ30" i="5"/>
  <c r="AA20" i="5"/>
  <c r="Z15" i="5"/>
  <c r="Z16" i="5"/>
  <c r="AD14" i="16" l="1"/>
  <c r="K15" i="62"/>
  <c r="Z14" i="5"/>
  <c r="L15" i="62"/>
  <c r="AA15" i="5"/>
  <c r="AA16" i="5"/>
  <c r="AB20" i="5"/>
  <c r="AJ20" i="5" l="1"/>
  <c r="AC20" i="5"/>
  <c r="AA14" i="5"/>
  <c r="AB16" i="5"/>
  <c r="AB15" i="5"/>
  <c r="M15" i="62" l="1"/>
  <c r="AB14" i="5"/>
  <c r="AD20" i="5"/>
  <c r="AC15" i="5"/>
  <c r="AC14" i="5" s="1"/>
  <c r="AC16" i="5"/>
  <c r="AD16" i="5" l="1"/>
  <c r="AD15" i="5"/>
  <c r="P10" i="62"/>
  <c r="P15" i="62" s="1"/>
  <c r="N15" i="62"/>
  <c r="AD14" i="5" l="1"/>
  <c r="L32" i="5"/>
  <c r="I32" i="5"/>
  <c r="L31" i="5"/>
  <c r="I31" i="5" s="1"/>
  <c r="F13" i="40" l="1"/>
  <c r="B4" i="40"/>
  <c r="G13" i="40"/>
  <c r="G15" i="40" s="1"/>
  <c r="R13" i="40" l="1"/>
  <c r="R15" i="40" s="1"/>
  <c r="F15" i="40"/>
  <c r="Z187" i="59" l="1"/>
  <c r="AB94" i="59"/>
  <c r="AB159" i="59"/>
  <c r="AB68" i="59"/>
  <c r="Z17" i="59"/>
  <c r="AB8" i="59"/>
  <c r="Z173" i="59"/>
  <c r="AB36" i="59"/>
  <c r="AB163" i="59"/>
  <c r="Z177" i="59"/>
  <c r="AB70" i="59"/>
  <c r="Z110" i="59"/>
  <c r="Z51" i="59"/>
  <c r="AB54" i="59"/>
  <c r="AB105" i="59"/>
  <c r="Z66" i="59"/>
  <c r="AB26" i="59"/>
  <c r="AB130" i="59"/>
  <c r="Z140" i="59"/>
  <c r="AB115" i="59"/>
  <c r="AB67" i="59"/>
  <c r="Z104" i="59"/>
  <c r="Z158" i="59"/>
  <c r="Z19" i="59"/>
  <c r="Z180" i="59"/>
  <c r="AB81" i="59"/>
  <c r="Z149" i="59"/>
  <c r="AB110" i="59"/>
  <c r="Z92" i="59"/>
  <c r="AB77" i="59"/>
  <c r="Z108" i="59"/>
  <c r="AB150" i="59"/>
  <c r="AB86" i="59"/>
  <c r="Z79" i="59"/>
  <c r="Z115" i="59"/>
  <c r="Z10" i="59"/>
  <c r="Z113" i="59"/>
  <c r="Z77" i="59"/>
  <c r="AB41" i="59"/>
  <c r="Z76" i="59"/>
  <c r="AB38" i="59"/>
  <c r="Z112" i="59"/>
  <c r="Z174" i="59"/>
  <c r="AB84" i="59"/>
  <c r="Z40" i="59"/>
  <c r="Z13" i="59"/>
  <c r="Z150" i="59"/>
  <c r="Z55" i="59"/>
  <c r="Z21" i="59"/>
  <c r="AB9" i="59"/>
  <c r="Z171" i="59"/>
  <c r="Z89" i="59"/>
  <c r="AB166" i="59"/>
  <c r="AB12" i="59"/>
  <c r="Z46" i="59"/>
  <c r="Z144" i="59"/>
  <c r="Z38" i="59"/>
  <c r="AB60" i="59"/>
  <c r="Z123" i="59"/>
  <c r="Z80" i="59"/>
  <c r="Z165" i="59"/>
  <c r="Z73" i="59"/>
  <c r="Z28" i="59"/>
  <c r="AB10" i="59"/>
  <c r="Z72" i="59"/>
  <c r="AB99" i="59"/>
  <c r="AB120" i="59"/>
  <c r="AB180" i="59"/>
  <c r="AB61" i="59"/>
  <c r="AB14" i="59"/>
  <c r="AB20" i="59"/>
  <c r="AB156" i="59"/>
  <c r="Z49" i="59"/>
  <c r="AB22" i="59"/>
  <c r="AB31" i="59"/>
  <c r="AB137" i="59"/>
  <c r="AB53" i="59"/>
  <c r="AB59" i="59"/>
  <c r="Z166" i="59"/>
  <c r="Z139" i="59"/>
  <c r="AB40" i="59"/>
  <c r="AB34" i="59"/>
  <c r="AB75" i="59"/>
  <c r="AB179" i="59"/>
  <c r="Z164" i="59"/>
  <c r="AB48" i="59"/>
  <c r="Z39" i="59"/>
  <c r="Z86" i="59"/>
  <c r="AB164" i="59"/>
  <c r="AB151" i="59"/>
  <c r="AB27" i="59"/>
  <c r="Z167" i="59"/>
  <c r="Z155" i="59"/>
  <c r="Z9" i="59"/>
  <c r="AB106" i="59"/>
  <c r="Z58" i="59"/>
  <c r="Z93" i="59"/>
  <c r="AB140" i="59"/>
  <c r="Z88" i="59"/>
  <c r="Z32" i="59"/>
  <c r="AB87" i="59"/>
  <c r="AB17" i="59"/>
  <c r="Z132" i="59"/>
  <c r="AB149" i="59"/>
  <c r="AB170" i="59"/>
  <c r="Z16" i="59"/>
  <c r="Z131" i="59"/>
  <c r="Z84" i="59"/>
  <c r="AB69" i="59"/>
  <c r="Z26" i="59"/>
  <c r="AB72" i="59"/>
  <c r="Z153" i="59"/>
  <c r="Z145" i="59"/>
  <c r="Z127" i="59"/>
  <c r="Z118" i="59"/>
  <c r="AB65" i="59"/>
  <c r="AB183" i="59"/>
  <c r="AB132" i="59"/>
  <c r="AB124" i="59"/>
  <c r="AB103" i="59"/>
  <c r="AB30" i="59"/>
  <c r="AB136" i="59"/>
  <c r="Z160" i="59"/>
  <c r="AB64" i="59"/>
  <c r="AB51" i="59"/>
  <c r="AB113" i="59"/>
  <c r="AB111" i="59"/>
  <c r="AB21" i="59"/>
  <c r="AB56" i="59"/>
  <c r="AB32" i="59"/>
  <c r="Z179" i="59"/>
  <c r="Z107" i="59"/>
  <c r="AB126" i="59"/>
  <c r="AB24" i="59"/>
  <c r="Z25" i="59"/>
  <c r="Z129" i="59"/>
  <c r="AB143" i="59"/>
  <c r="AB129" i="59"/>
  <c r="Z14" i="59"/>
  <c r="AB91" i="59"/>
  <c r="Z152" i="59"/>
  <c r="Z186" i="59"/>
  <c r="Z143" i="59"/>
  <c r="AB102" i="59"/>
  <c r="AB133" i="59"/>
  <c r="AB50" i="59"/>
  <c r="Z35" i="59"/>
  <c r="Z148" i="59"/>
  <c r="Z185" i="59"/>
  <c r="Z59" i="59"/>
  <c r="Z114" i="59"/>
  <c r="Z135" i="59"/>
  <c r="Z23" i="59"/>
  <c r="Z54" i="59"/>
  <c r="Z168" i="59"/>
  <c r="Z146" i="59"/>
  <c r="Z69" i="59"/>
  <c r="AB52" i="59"/>
  <c r="AB169" i="59"/>
  <c r="Z125" i="59"/>
  <c r="AB33" i="59"/>
  <c r="Z30" i="59"/>
  <c r="Z57" i="59"/>
  <c r="AB16" i="59"/>
  <c r="AB121" i="59"/>
  <c r="Z53" i="59"/>
  <c r="AB172" i="59"/>
  <c r="AB187" i="59"/>
  <c r="Z178" i="59"/>
  <c r="Z99" i="59"/>
  <c r="AB147" i="59"/>
  <c r="AB165" i="59"/>
  <c r="AB95" i="59"/>
  <c r="Z67" i="59"/>
  <c r="Z134" i="59"/>
  <c r="Z175" i="59"/>
  <c r="AB178" i="59"/>
  <c r="AB23" i="59"/>
  <c r="AB174" i="59"/>
  <c r="AB135" i="59"/>
  <c r="AB186" i="59"/>
  <c r="Z20" i="59"/>
  <c r="AB25" i="59"/>
  <c r="Z189" i="59"/>
  <c r="Z22" i="59"/>
  <c r="AB153" i="59"/>
  <c r="Z94" i="59"/>
  <c r="Z65" i="59"/>
  <c r="AB114" i="59"/>
  <c r="AB98" i="59"/>
  <c r="Z8" i="59"/>
  <c r="Z47" i="59"/>
  <c r="AB142" i="59"/>
  <c r="AB71" i="59"/>
  <c r="Z37" i="59"/>
  <c r="Z126" i="59"/>
  <c r="AB175" i="59"/>
  <c r="AB188" i="59"/>
  <c r="AB85" i="59"/>
  <c r="Z101" i="59"/>
  <c r="Z184" i="59"/>
  <c r="Z63" i="59"/>
  <c r="Z85" i="59"/>
  <c r="AB92" i="59"/>
  <c r="AB134" i="59"/>
  <c r="AB168" i="59"/>
  <c r="AB107" i="59"/>
  <c r="AB146" i="59"/>
  <c r="AB125" i="59"/>
  <c r="Z44" i="59"/>
  <c r="AB161" i="59"/>
  <c r="AB43" i="59"/>
  <c r="Z176" i="59"/>
  <c r="Z170" i="59"/>
  <c r="Z61" i="59"/>
  <c r="Z95" i="59"/>
  <c r="AB90" i="59"/>
  <c r="AB145" i="59"/>
  <c r="Z141" i="59"/>
  <c r="Z183" i="59"/>
  <c r="AB104" i="59"/>
  <c r="Z159" i="59"/>
  <c r="Z34" i="59"/>
  <c r="AB13" i="59"/>
  <c r="Z122" i="59"/>
  <c r="Z41" i="59"/>
  <c r="AB37" i="59"/>
  <c r="Z29" i="59"/>
  <c r="AB73" i="59"/>
  <c r="Z71" i="59"/>
  <c r="AB123" i="59"/>
  <c r="Z172" i="59"/>
  <c r="AB119" i="59"/>
  <c r="AB46" i="59"/>
  <c r="Z106" i="59"/>
  <c r="Z130" i="59"/>
  <c r="Z111" i="59"/>
  <c r="Z36" i="59"/>
  <c r="AB117" i="59"/>
  <c r="Z161" i="59"/>
  <c r="AB18" i="59"/>
  <c r="AB116" i="59"/>
  <c r="Z105" i="59"/>
  <c r="Z90" i="59"/>
  <c r="AB158" i="59"/>
  <c r="Z91" i="59"/>
  <c r="Z97" i="59"/>
  <c r="AB42" i="59"/>
  <c r="AB157" i="59"/>
  <c r="AB139" i="59"/>
  <c r="Z56" i="59"/>
  <c r="Z45" i="59"/>
  <c r="AB97" i="59"/>
  <c r="AB29" i="59"/>
  <c r="Z42" i="59"/>
  <c r="Z120" i="59"/>
  <c r="AB15" i="59"/>
  <c r="Z24" i="59"/>
  <c r="Z147" i="59"/>
  <c r="Z52" i="59"/>
  <c r="AB93" i="59"/>
  <c r="Z27" i="59"/>
  <c r="AB66" i="59"/>
  <c r="Z87" i="59"/>
  <c r="Z31" i="59"/>
  <c r="AB177" i="59"/>
  <c r="AB28" i="59"/>
  <c r="AB89" i="59"/>
  <c r="Z154" i="59"/>
  <c r="AB171" i="59"/>
  <c r="AB148" i="59"/>
  <c r="AB155" i="59"/>
  <c r="Z138" i="59"/>
  <c r="Z70" i="59"/>
  <c r="AB83" i="59"/>
  <c r="Z151" i="59"/>
  <c r="Z12" i="59"/>
  <c r="AB62" i="59"/>
  <c r="AB108" i="59"/>
  <c r="AB80" i="59"/>
  <c r="Z119" i="59"/>
  <c r="AB58" i="59"/>
  <c r="Z133" i="59"/>
  <c r="Z182" i="59"/>
  <c r="Z11" i="59"/>
  <c r="AB82" i="59"/>
  <c r="Z83" i="59"/>
  <c r="Z60" i="59"/>
  <c r="AB131" i="59"/>
  <c r="Z100" i="59"/>
  <c r="Z98" i="59"/>
  <c r="Z43" i="59"/>
  <c r="Z74" i="59"/>
  <c r="Z117" i="59"/>
  <c r="AB167" i="59"/>
  <c r="AB44" i="59"/>
  <c r="AB118" i="59"/>
  <c r="AB144" i="59"/>
  <c r="AB138" i="59"/>
  <c r="Z121" i="59"/>
  <c r="AB128" i="59"/>
  <c r="Z162" i="59"/>
  <c r="AB47" i="59"/>
  <c r="Z181" i="59"/>
  <c r="Z116" i="59"/>
  <c r="AB154" i="59"/>
  <c r="AB88" i="59"/>
  <c r="Z81" i="59"/>
  <c r="AB45" i="59"/>
  <c r="Z137" i="59"/>
  <c r="AB182" i="59"/>
  <c r="AB35" i="59"/>
  <c r="Z102" i="59"/>
  <c r="AB74" i="59"/>
  <c r="Z50" i="59"/>
  <c r="Z62" i="59"/>
  <c r="Z64" i="59"/>
  <c r="Z128" i="59"/>
  <c r="AB57" i="59"/>
  <c r="AB109" i="59"/>
  <c r="AB184" i="59"/>
  <c r="AB19" i="59"/>
  <c r="Z33" i="59"/>
  <c r="AB96" i="59"/>
  <c r="Z136" i="59"/>
  <c r="Z163" i="59"/>
  <c r="AB100" i="59"/>
  <c r="AB152" i="59"/>
  <c r="Z96" i="59"/>
  <c r="AB112" i="59"/>
  <c r="AB176" i="59"/>
  <c r="Z142" i="59"/>
  <c r="AB63" i="59"/>
  <c r="Z124" i="59"/>
  <c r="AB49" i="59"/>
  <c r="Z109" i="59"/>
  <c r="Z188" i="59"/>
  <c r="AB127" i="59"/>
  <c r="AB78" i="59"/>
  <c r="AB55" i="59"/>
  <c r="Z82" i="59"/>
  <c r="Z156" i="59"/>
  <c r="AB39" i="59"/>
  <c r="AB189" i="59"/>
  <c r="AB185" i="59"/>
  <c r="Z48" i="59"/>
  <c r="Z157" i="59"/>
  <c r="Z169" i="59"/>
  <c r="Z15" i="59"/>
  <c r="AB101" i="59"/>
  <c r="AB162" i="59"/>
  <c r="AB160" i="59"/>
  <c r="AB11" i="59"/>
  <c r="AB181" i="59"/>
  <c r="Z75" i="59"/>
  <c r="Z18" i="59"/>
  <c r="AB79" i="59"/>
  <c r="AB173" i="59"/>
  <c r="Z78" i="59"/>
  <c r="Z103" i="59"/>
  <c r="Z68" i="59"/>
  <c r="AB122" i="59"/>
  <c r="AB141" i="59"/>
  <c r="AB76" i="59"/>
  <c r="AJ68" i="59" l="1"/>
  <c r="AK68" i="59" s="1"/>
  <c r="AC68" i="59"/>
  <c r="AC103" i="59"/>
  <c r="AJ103" i="59"/>
  <c r="AK103" i="59" s="1"/>
  <c r="AJ78" i="59"/>
  <c r="AK78" i="59" s="1"/>
  <c r="AC78" i="59"/>
  <c r="AJ18" i="59"/>
  <c r="AK18" i="59" s="1"/>
  <c r="AC18" i="59"/>
  <c r="AJ75" i="59"/>
  <c r="AK75" i="59" s="1"/>
  <c r="AC75" i="59"/>
  <c r="AJ15" i="59"/>
  <c r="AK15" i="59" s="1"/>
  <c r="AC15" i="59"/>
  <c r="AC169" i="59"/>
  <c r="AJ169" i="59"/>
  <c r="AK169" i="59" s="1"/>
  <c r="AC157" i="59"/>
  <c r="AJ157" i="59"/>
  <c r="AK157" i="59" s="1"/>
  <c r="AJ48" i="59"/>
  <c r="AK48" i="59" s="1"/>
  <c r="AC48" i="59"/>
  <c r="AC156" i="59"/>
  <c r="AJ156" i="59"/>
  <c r="AK156" i="59" s="1"/>
  <c r="AC82" i="59"/>
  <c r="AJ82" i="59"/>
  <c r="AK82" i="59" s="1"/>
  <c r="AC188" i="59"/>
  <c r="AJ188" i="59"/>
  <c r="AK188" i="59" s="1"/>
  <c r="AJ109" i="59"/>
  <c r="AK109" i="59" s="1"/>
  <c r="AC109" i="59"/>
  <c r="AC124" i="59"/>
  <c r="AJ124" i="59"/>
  <c r="AK124" i="59" s="1"/>
  <c r="AC142" i="59"/>
  <c r="AJ142" i="59"/>
  <c r="AK142" i="59" s="1"/>
  <c r="AC96" i="59"/>
  <c r="AJ96" i="59"/>
  <c r="AK96" i="59" s="1"/>
  <c r="AJ163" i="59"/>
  <c r="AK163" i="59" s="1"/>
  <c r="AC163" i="59"/>
  <c r="AC136" i="59"/>
  <c r="AJ136" i="59"/>
  <c r="AK136" i="59" s="1"/>
  <c r="AC33" i="59"/>
  <c r="AJ33" i="59"/>
  <c r="AK33" i="59" s="1"/>
  <c r="AJ128" i="59"/>
  <c r="AK128" i="59" s="1"/>
  <c r="AC128" i="59"/>
  <c r="AC64" i="59"/>
  <c r="AJ64" i="59"/>
  <c r="AK64" i="59" s="1"/>
  <c r="AJ62" i="59"/>
  <c r="AK62" i="59" s="1"/>
  <c r="AC62" i="59"/>
  <c r="AJ50" i="59"/>
  <c r="AK50" i="59" s="1"/>
  <c r="AC50" i="59"/>
  <c r="AJ102" i="59"/>
  <c r="AK102" i="59" s="1"/>
  <c r="AC102" i="59"/>
  <c r="AC137" i="59"/>
  <c r="AJ137" i="59"/>
  <c r="AK137" i="59" s="1"/>
  <c r="AC81" i="59"/>
  <c r="AJ81" i="59"/>
  <c r="AK81" i="59" s="1"/>
  <c r="AC116" i="59"/>
  <c r="AJ116" i="59"/>
  <c r="AK116" i="59" s="1"/>
  <c r="AJ181" i="59"/>
  <c r="AK181" i="59" s="1"/>
  <c r="AC181" i="59"/>
  <c r="AC162" i="59"/>
  <c r="AJ162" i="59"/>
  <c r="AK162" i="59" s="1"/>
  <c r="AJ121" i="59"/>
  <c r="AK121" i="59" s="1"/>
  <c r="AC121" i="59"/>
  <c r="AJ117" i="59"/>
  <c r="AK117" i="59" s="1"/>
  <c r="AC117" i="59"/>
  <c r="AJ74" i="59"/>
  <c r="AK74" i="59" s="1"/>
  <c r="AC74" i="59"/>
  <c r="AC43" i="59"/>
  <c r="AJ43" i="59"/>
  <c r="AK43" i="59" s="1"/>
  <c r="AC98" i="59"/>
  <c r="AJ98" i="59"/>
  <c r="AK98" i="59" s="1"/>
  <c r="AJ100" i="59"/>
  <c r="AK100" i="59" s="1"/>
  <c r="AC100" i="59"/>
  <c r="AJ60" i="59"/>
  <c r="AK60" i="59" s="1"/>
  <c r="AC60" i="59"/>
  <c r="AC83" i="59"/>
  <c r="AJ83" i="59"/>
  <c r="AK83" i="59" s="1"/>
  <c r="AC11" i="59"/>
  <c r="AJ11" i="59"/>
  <c r="AK11" i="59" s="1"/>
  <c r="AJ182" i="59"/>
  <c r="AK182" i="59" s="1"/>
  <c r="AC182" i="59"/>
  <c r="AJ133" i="59"/>
  <c r="AK133" i="59" s="1"/>
  <c r="AC133" i="59"/>
  <c r="AJ119" i="59"/>
  <c r="AK119" i="59" s="1"/>
  <c r="AC119" i="59"/>
  <c r="AJ12" i="59"/>
  <c r="AK12" i="59" s="1"/>
  <c r="AC12" i="59"/>
  <c r="AJ151" i="59"/>
  <c r="AK151" i="59" s="1"/>
  <c r="AC151" i="59"/>
  <c r="AJ70" i="59"/>
  <c r="AK70" i="59" s="1"/>
  <c r="AC70" i="59"/>
  <c r="AC138" i="59"/>
  <c r="AJ138" i="59"/>
  <c r="AK138" i="59" s="1"/>
  <c r="AJ154" i="59"/>
  <c r="AK154" i="59" s="1"/>
  <c r="AC154" i="59"/>
  <c r="AJ31" i="59"/>
  <c r="AK31" i="59" s="1"/>
  <c r="AC31" i="59"/>
  <c r="AJ87" i="59"/>
  <c r="AK87" i="59" s="1"/>
  <c r="AC87" i="59"/>
  <c r="AJ27" i="59"/>
  <c r="AK27" i="59" s="1"/>
  <c r="AC27" i="59"/>
  <c r="AC52" i="59"/>
  <c r="AJ52" i="59"/>
  <c r="AK52" i="59" s="1"/>
  <c r="AC147" i="59"/>
  <c r="AJ147" i="59"/>
  <c r="AK147" i="59" s="1"/>
  <c r="AJ24" i="59"/>
  <c r="AK24" i="59" s="1"/>
  <c r="AC24" i="59"/>
  <c r="AJ120" i="59"/>
  <c r="AK120" i="59" s="1"/>
  <c r="AC120" i="59"/>
  <c r="AC42" i="59"/>
  <c r="AJ42" i="59"/>
  <c r="AK42" i="59" s="1"/>
  <c r="AJ45" i="59"/>
  <c r="AK45" i="59" s="1"/>
  <c r="AC45" i="59"/>
  <c r="AJ56" i="59"/>
  <c r="AK56" i="59" s="1"/>
  <c r="AC56" i="59"/>
  <c r="AJ97" i="59"/>
  <c r="AK97" i="59" s="1"/>
  <c r="AC97" i="59"/>
  <c r="AJ91" i="59"/>
  <c r="AK91" i="59" s="1"/>
  <c r="AC91" i="59"/>
  <c r="AJ90" i="59"/>
  <c r="AK90" i="59" s="1"/>
  <c r="AC90" i="59"/>
  <c r="AJ105" i="59"/>
  <c r="AK105" i="59" s="1"/>
  <c r="AC105" i="59"/>
  <c r="AJ161" i="59"/>
  <c r="AK161" i="59" s="1"/>
  <c r="AC161" i="59"/>
  <c r="AC36" i="59"/>
  <c r="AJ36" i="59"/>
  <c r="AK36" i="59" s="1"/>
  <c r="AC111" i="59"/>
  <c r="AJ111" i="59"/>
  <c r="AK111" i="59" s="1"/>
  <c r="AJ130" i="59"/>
  <c r="AK130" i="59" s="1"/>
  <c r="AC130" i="59"/>
  <c r="AJ106" i="59"/>
  <c r="AK106" i="59" s="1"/>
  <c r="AC106" i="59"/>
  <c r="AJ172" i="59"/>
  <c r="AK172" i="59" s="1"/>
  <c r="AC172" i="59"/>
  <c r="AC71" i="59"/>
  <c r="AJ71" i="59"/>
  <c r="AK71" i="59" s="1"/>
  <c r="AC29" i="59"/>
  <c r="AJ29" i="59"/>
  <c r="AK29" i="59" s="1"/>
  <c r="AJ41" i="59"/>
  <c r="AK41" i="59" s="1"/>
  <c r="AC41" i="59"/>
  <c r="AC122" i="59"/>
  <c r="AJ122" i="59"/>
  <c r="AK122" i="59" s="1"/>
  <c r="AC34" i="59"/>
  <c r="AJ34" i="59"/>
  <c r="AK34" i="59" s="1"/>
  <c r="AC159" i="59"/>
  <c r="AJ159" i="59"/>
  <c r="AK159" i="59" s="1"/>
  <c r="AC183" i="59"/>
  <c r="AJ183" i="59"/>
  <c r="AK183" i="59" s="1"/>
  <c r="AJ141" i="59"/>
  <c r="AK141" i="59" s="1"/>
  <c r="AC141" i="59"/>
  <c r="AC95" i="59"/>
  <c r="AJ95" i="59"/>
  <c r="AK95" i="59" s="1"/>
  <c r="AC61" i="59"/>
  <c r="AJ61" i="59"/>
  <c r="AK61" i="59" s="1"/>
  <c r="AC170" i="59"/>
  <c r="AJ170" i="59"/>
  <c r="AK170" i="59" s="1"/>
  <c r="AC176" i="59"/>
  <c r="AJ176" i="59"/>
  <c r="AK176" i="59" s="1"/>
  <c r="AC44" i="59"/>
  <c r="AJ44" i="59"/>
  <c r="AK44" i="59" s="1"/>
  <c r="AC85" i="59"/>
  <c r="AJ85" i="59"/>
  <c r="AK85" i="59" s="1"/>
  <c r="AJ63" i="59"/>
  <c r="AK63" i="59" s="1"/>
  <c r="AC63" i="59"/>
  <c r="AC184" i="59"/>
  <c r="AJ184" i="59"/>
  <c r="AK184" i="59" s="1"/>
  <c r="AC101" i="59"/>
  <c r="AJ101" i="59"/>
  <c r="AK101" i="59" s="1"/>
  <c r="AC126" i="59"/>
  <c r="AJ126" i="59"/>
  <c r="AK126" i="59" s="1"/>
  <c r="AJ37" i="59"/>
  <c r="AK37" i="59" s="1"/>
  <c r="AC37" i="59"/>
  <c r="AJ47" i="59"/>
  <c r="AK47" i="59" s="1"/>
  <c r="AC47" i="59"/>
  <c r="AJ8" i="59"/>
  <c r="AK8" i="59" s="1"/>
  <c r="AC8" i="59"/>
  <c r="AJ65" i="59"/>
  <c r="AK65" i="59" s="1"/>
  <c r="AC65" i="59"/>
  <c r="AJ94" i="59"/>
  <c r="AK94" i="59" s="1"/>
  <c r="AC94" i="59"/>
  <c r="AJ22" i="59"/>
  <c r="AK22" i="59" s="1"/>
  <c r="AC22" i="59"/>
  <c r="AJ189" i="59"/>
  <c r="AK189" i="59" s="1"/>
  <c r="AC189" i="59"/>
  <c r="AJ20" i="59"/>
  <c r="AK20" i="59" s="1"/>
  <c r="AC20" i="59"/>
  <c r="AC175" i="59"/>
  <c r="AJ175" i="59"/>
  <c r="AK175" i="59" s="1"/>
  <c r="AC134" i="59"/>
  <c r="AJ134" i="59"/>
  <c r="AK134" i="59" s="1"/>
  <c r="AC67" i="59"/>
  <c r="AJ67" i="59"/>
  <c r="AK67" i="59" s="1"/>
  <c r="AC99" i="59"/>
  <c r="AJ99" i="59"/>
  <c r="AK99" i="59" s="1"/>
  <c r="AC178" i="59"/>
  <c r="AJ178" i="59"/>
  <c r="AK178" i="59" s="1"/>
  <c r="AC53" i="59"/>
  <c r="AJ53" i="59"/>
  <c r="AK53" i="59" s="1"/>
  <c r="AC57" i="59"/>
  <c r="AJ57" i="59"/>
  <c r="AK57" i="59" s="1"/>
  <c r="AC30" i="59"/>
  <c r="AJ30" i="59"/>
  <c r="AK30" i="59" s="1"/>
  <c r="AJ125" i="59"/>
  <c r="AK125" i="59" s="1"/>
  <c r="AC125" i="59"/>
  <c r="AC69" i="59"/>
  <c r="AJ69" i="59"/>
  <c r="AK69" i="59" s="1"/>
  <c r="AC146" i="59"/>
  <c r="AJ146" i="59"/>
  <c r="AK146" i="59" s="1"/>
  <c r="AC168" i="59"/>
  <c r="AJ168" i="59"/>
  <c r="AK168" i="59" s="1"/>
  <c r="AJ54" i="59"/>
  <c r="AK54" i="59" s="1"/>
  <c r="AC54" i="59"/>
  <c r="AJ23" i="59"/>
  <c r="AK23" i="59" s="1"/>
  <c r="AC23" i="59"/>
  <c r="AJ135" i="59"/>
  <c r="AK135" i="59" s="1"/>
  <c r="AC135" i="59"/>
  <c r="AJ114" i="59"/>
  <c r="AK114" i="59" s="1"/>
  <c r="AC114" i="59"/>
  <c r="AJ59" i="59"/>
  <c r="AK59" i="59" s="1"/>
  <c r="AC59" i="59"/>
  <c r="AJ185" i="59"/>
  <c r="AK185" i="59" s="1"/>
  <c r="AC185" i="59"/>
  <c r="AJ148" i="59"/>
  <c r="AK148" i="59" s="1"/>
  <c r="AC148" i="59"/>
  <c r="AJ35" i="59"/>
  <c r="AK35" i="59" s="1"/>
  <c r="AC35" i="59"/>
  <c r="AC143" i="59"/>
  <c r="AJ143" i="59"/>
  <c r="AK143" i="59" s="1"/>
  <c r="AJ186" i="59"/>
  <c r="AK186" i="59" s="1"/>
  <c r="AC186" i="59"/>
  <c r="AJ152" i="59"/>
  <c r="AK152" i="59" s="1"/>
  <c r="AC152" i="59"/>
  <c r="AJ14" i="59"/>
  <c r="AK14" i="59" s="1"/>
  <c r="AC14" i="59"/>
  <c r="AJ129" i="59"/>
  <c r="AK129" i="59" s="1"/>
  <c r="AC129" i="59"/>
  <c r="AC25" i="59"/>
  <c r="AJ25" i="59"/>
  <c r="AK25" i="59" s="1"/>
  <c r="AC107" i="59"/>
  <c r="AJ107" i="59"/>
  <c r="AK107" i="59" s="1"/>
  <c r="AC179" i="59"/>
  <c r="AJ179" i="59"/>
  <c r="AK179" i="59" s="1"/>
  <c r="AJ160" i="59"/>
  <c r="AK160" i="59" s="1"/>
  <c r="AC160" i="59"/>
  <c r="AJ118" i="59"/>
  <c r="AK118" i="59" s="1"/>
  <c r="AC118" i="59"/>
  <c r="AC127" i="59"/>
  <c r="AJ127" i="59"/>
  <c r="AK127" i="59" s="1"/>
  <c r="AC145" i="59"/>
  <c r="AJ145" i="59"/>
  <c r="AK145" i="59" s="1"/>
  <c r="AJ153" i="59"/>
  <c r="AK153" i="59" s="1"/>
  <c r="AC153" i="59"/>
  <c r="AC26" i="59"/>
  <c r="AJ26" i="59"/>
  <c r="AK26" i="59" s="1"/>
  <c r="AC84" i="59"/>
  <c r="AJ84" i="59"/>
  <c r="AK84" i="59" s="1"/>
  <c r="AC131" i="59"/>
  <c r="AJ131" i="59"/>
  <c r="AK131" i="59" s="1"/>
  <c r="AC16" i="59"/>
  <c r="AJ16" i="59"/>
  <c r="AK16" i="59" s="1"/>
  <c r="AJ132" i="59"/>
  <c r="AK132" i="59" s="1"/>
  <c r="AC132" i="59"/>
  <c r="AJ32" i="59"/>
  <c r="AK32" i="59" s="1"/>
  <c r="AC32" i="59"/>
  <c r="AC88" i="59"/>
  <c r="AJ88" i="59"/>
  <c r="AK88" i="59" s="1"/>
  <c r="AJ93" i="59"/>
  <c r="AK93" i="59" s="1"/>
  <c r="AC93" i="59"/>
  <c r="AJ58" i="59"/>
  <c r="AK58" i="59" s="1"/>
  <c r="AC58" i="59"/>
  <c r="AC9" i="59"/>
  <c r="AJ9" i="59"/>
  <c r="AK9" i="59" s="1"/>
  <c r="AJ155" i="59"/>
  <c r="AK155" i="59" s="1"/>
  <c r="AC155" i="59"/>
  <c r="AJ167" i="59"/>
  <c r="AK167" i="59" s="1"/>
  <c r="AC167" i="59"/>
  <c r="AC86" i="59"/>
  <c r="AJ86" i="59"/>
  <c r="AK86" i="59" s="1"/>
  <c r="AJ39" i="59"/>
  <c r="AK39" i="59" s="1"/>
  <c r="AC39" i="59"/>
  <c r="AC164" i="59"/>
  <c r="AJ164" i="59"/>
  <c r="AK164" i="59" s="1"/>
  <c r="AC139" i="59"/>
  <c r="AJ139" i="59"/>
  <c r="AK139" i="59" s="1"/>
  <c r="AJ166" i="59"/>
  <c r="AK166" i="59" s="1"/>
  <c r="AC166" i="59"/>
  <c r="AJ49" i="59"/>
  <c r="AK49" i="59" s="1"/>
  <c r="AC49" i="59"/>
  <c r="AJ72" i="59"/>
  <c r="AK72" i="59" s="1"/>
  <c r="AC72" i="59"/>
  <c r="AJ28" i="59"/>
  <c r="AK28" i="59" s="1"/>
  <c r="AC28" i="59"/>
  <c r="AC73" i="59"/>
  <c r="AJ73" i="59"/>
  <c r="AK73" i="59" s="1"/>
  <c r="AJ165" i="59"/>
  <c r="AK165" i="59" s="1"/>
  <c r="AC165" i="59"/>
  <c r="AC80" i="59"/>
  <c r="AJ80" i="59"/>
  <c r="AK80" i="59" s="1"/>
  <c r="AJ123" i="59"/>
  <c r="AK123" i="59" s="1"/>
  <c r="AC123" i="59"/>
  <c r="AJ38" i="59"/>
  <c r="AK38" i="59" s="1"/>
  <c r="AC38" i="59"/>
  <c r="AC144" i="59"/>
  <c r="AJ144" i="59"/>
  <c r="AK144" i="59" s="1"/>
  <c r="AC46" i="59"/>
  <c r="AJ46" i="59"/>
  <c r="AK46" i="59" s="1"/>
  <c r="AJ89" i="59"/>
  <c r="AK89" i="59" s="1"/>
  <c r="AC89" i="59"/>
  <c r="AJ171" i="59"/>
  <c r="AK171" i="59" s="1"/>
  <c r="AC171" i="59"/>
  <c r="AC21" i="59"/>
  <c r="AJ21" i="59"/>
  <c r="AK21" i="59" s="1"/>
  <c r="AJ55" i="59"/>
  <c r="AK55" i="59" s="1"/>
  <c r="AC55" i="59"/>
  <c r="AJ150" i="59"/>
  <c r="AK150" i="59" s="1"/>
  <c r="AC150" i="59"/>
  <c r="AC13" i="59"/>
  <c r="AJ13" i="59"/>
  <c r="AK13" i="59" s="1"/>
  <c r="AC40" i="59"/>
  <c r="AJ40" i="59"/>
  <c r="AK40" i="59" s="1"/>
  <c r="AC174" i="59"/>
  <c r="AJ174" i="59"/>
  <c r="AK174" i="59" s="1"/>
  <c r="AC112" i="59"/>
  <c r="AJ112" i="59"/>
  <c r="AK112" i="59" s="1"/>
  <c r="AJ76" i="59"/>
  <c r="AK76" i="59" s="1"/>
  <c r="AC76" i="59"/>
  <c r="AC77" i="59"/>
  <c r="AJ77" i="59"/>
  <c r="AK77" i="59" s="1"/>
  <c r="AC113" i="59"/>
  <c r="AJ113" i="59"/>
  <c r="AK113" i="59" s="1"/>
  <c r="AC10" i="59"/>
  <c r="AJ10" i="59"/>
  <c r="AK10" i="59" s="1"/>
  <c r="AJ115" i="59"/>
  <c r="AK115" i="59" s="1"/>
  <c r="AC115" i="59"/>
  <c r="AC79" i="59"/>
  <c r="AJ79" i="59"/>
  <c r="AK79" i="59" s="1"/>
  <c r="AJ108" i="59"/>
  <c r="AK108" i="59" s="1"/>
  <c r="AC108" i="59"/>
  <c r="AJ92" i="59"/>
  <c r="AK92" i="59" s="1"/>
  <c r="AC92" i="59"/>
  <c r="AC149" i="59"/>
  <c r="AJ149" i="59"/>
  <c r="AK149" i="59" s="1"/>
  <c r="AJ180" i="59"/>
  <c r="AK180" i="59" s="1"/>
  <c r="AC180" i="59"/>
  <c r="AJ19" i="59"/>
  <c r="AK19" i="59" s="1"/>
  <c r="AC19" i="59"/>
  <c r="AJ158" i="59"/>
  <c r="AK158" i="59" s="1"/>
  <c r="AC158" i="59"/>
  <c r="AC104" i="59"/>
  <c r="AJ104" i="59"/>
  <c r="AK104" i="59" s="1"/>
  <c r="AC140" i="59"/>
  <c r="AJ140" i="59"/>
  <c r="AK140" i="59" s="1"/>
  <c r="AC66" i="59"/>
  <c r="AJ66" i="59"/>
  <c r="AK66" i="59" s="1"/>
  <c r="AJ51" i="59"/>
  <c r="AK51" i="59" s="1"/>
  <c r="AC51" i="59"/>
  <c r="AC110" i="59"/>
  <c r="AJ110" i="59"/>
  <c r="AK110" i="59" s="1"/>
  <c r="AJ177" i="59"/>
  <c r="AK177" i="59" s="1"/>
  <c r="AC177" i="59"/>
  <c r="AC173" i="59"/>
  <c r="AJ173" i="59"/>
  <c r="AK173" i="59" s="1"/>
  <c r="AC17" i="59"/>
  <c r="AJ17" i="59"/>
  <c r="AK17" i="59" s="1"/>
  <c r="AC187" i="59"/>
  <c r="AJ187" i="59"/>
  <c r="AK187" i="59" s="1"/>
  <c r="AC3" i="59" l="1"/>
  <c r="AK3" i="59"/>
  <c r="A3" i="59" l="1"/>
  <c r="B3" i="59" s="1"/>
  <c r="C3" i="59" s="1"/>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List>
</comments>
</file>

<file path=xl/comments4.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6.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7.xml><?xml version="1.0" encoding="utf-8"?>
<comments xmlns="http://schemas.openxmlformats.org/spreadsheetml/2006/main">
  <authors>
    <author>Evans, Gareth</author>
  </authors>
  <commentList>
    <comment ref="W13" authorId="0" shapeId="0">
      <text>
        <r>
          <rPr>
            <b/>
            <sz val="9"/>
            <color indexed="81"/>
            <rFont val="Tahoma"/>
            <family val="2"/>
          </rPr>
          <t>Evans, Gareth:</t>
        </r>
        <r>
          <rPr>
            <sz val="9"/>
            <color indexed="81"/>
            <rFont val="Tahoma"/>
            <family val="2"/>
          </rPr>
          <t xml:space="preserve">
Aug, Sep &amp; Oct still need to be recovered</t>
        </r>
      </text>
    </comment>
    <comment ref="S56"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W56"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<sst xmlns="http://schemas.openxmlformats.org/spreadsheetml/2006/main" count="68713" uniqueCount="4973">
  <si>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</si>
  <si>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</si>
  <si>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</si>
  <si>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</si>
  <si>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</si>
  <si>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</si>
  <si>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</si>
  <si>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</si>
  <si>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</si>
  <si>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</si>
  <si>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</si>
  <si>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</si>
  <si>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</si>
  <si>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</si>
  <si>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</si>
  <si>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</si>
  <si>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</si>
  <si>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</si>
  <si>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</si>
  <si>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</si>
  <si>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</si>
  <si>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</si>
  <si>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</si>
  <si>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</si>
  <si>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</si>
  <si>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</si>
  <si>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</si>
  <si>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</si>
  <si>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</si>
  <si>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</si>
  <si>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</si>
  <si>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</si>
  <si>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</si>
  <si>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</si>
  <si>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</si>
  <si>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</si>
  <si>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</si>
  <si>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</si>
  <si>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</si>
  <si>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</si>
  <si>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</si>
  <si>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</si>
  <si>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</si>
  <si>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</si>
  <si>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</si>
  <si>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</si>
  <si>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</si>
  <si>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</si>
  <si>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</si>
  <si>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</si>
  <si>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</si>
  <si>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</si>
  <si>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</si>
  <si>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</si>
  <si>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</si>
  <si>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</si>
  <si>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</si>
  <si>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</si>
  <si>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</si>
  <si>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</si>
  <si>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</si>
  <si>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</si>
  <si>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</si>
  <si>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</si>
  <si>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</si>
  <si>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</si>
  <si>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</si>
  <si>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</si>
  <si>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</si>
  <si>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</si>
  <si>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</si>
  <si>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</si>
  <si>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</si>
  <si>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</si>
  <si>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</si>
  <si>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</si>
  <si>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</si>
  <si>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</si>
  <si>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</si>
  <si>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</si>
  <si>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</si>
  <si>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</si>
  <si>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</si>
  <si>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</si>
  <si>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</si>
  <si>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</si>
  <si>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</si>
  <si>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</si>
  <si>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</si>
  <si>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</si>
  <si>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</si>
  <si>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</si>
  <si>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</si>
  <si>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</si>
  <si>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</si>
  <si>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</si>
  <si>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</si>
  <si>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</si>
  <si>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</si>
  <si>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</si>
  <si>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</si>
  <si>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</si>
  <si>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</si>
  <si>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</si>
  <si>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</si>
  <si>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</si>
  <si>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</si>
  <si>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</si>
  <si>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</si>
  <si>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</si>
  <si>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</si>
  <si>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</si>
  <si>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</si>
  <si>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</si>
  <si>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</si>
  <si>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</si>
  <si>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</si>
  <si>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</si>
  <si>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</si>
  <si>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</si>
  <si>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</si>
  <si>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</si>
  <si>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</si>
  <si>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</si>
  <si>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</si>
  <si>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</si>
  <si>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</si>
  <si>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</si>
  <si>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</si>
  <si>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</si>
  <si>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</si>
  <si>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</si>
  <si>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</si>
  <si>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</si>
  <si>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</si>
  <si>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</si>
  <si>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</si>
  <si>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</si>
  <si>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</si>
  <si>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</si>
  <si>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</si>
  <si>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</si>
  <si>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</si>
  <si>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</si>
  <si>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</si>
  <si>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</si>
  <si>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</si>
  <si>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</si>
  <si>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</si>
  <si>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</si>
  <si>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</si>
  <si>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</si>
  <si>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</si>
  <si>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</si>
  <si>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</si>
  <si>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</si>
  <si>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</si>
  <si>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</si>
  <si>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</si>
  <si>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</si>
  <si>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</si>
  <si>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</si>
  <si>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</si>
  <si>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</si>
  <si>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</si>
  <si>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</si>
  <si>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</si>
  <si>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</si>
  <si>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</si>
  <si>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</si>
  <si>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</si>
  <si>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</si>
  <si>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</si>
  <si>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</si>
  <si>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</si>
  <si>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</si>
  <si>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</si>
  <si>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</si>
  <si>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</si>
  <si>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</si>
  <si>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</si>
  <si>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</si>
  <si>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</si>
  <si>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</si>
  <si>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</si>
  <si>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</si>
  <si>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</si>
  <si>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</si>
  <si>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</si>
  <si>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</si>
  <si>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</si>
  <si>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</si>
  <si>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</si>
  <si>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</si>
  <si>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</si>
  <si>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</si>
  <si>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</si>
  <si>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</si>
  <si>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</si>
  <si>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</si>
  <si>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</si>
  <si>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</si>
  <si>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</si>
  <si>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</si>
  <si>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</si>
  <si>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</si>
  <si>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</si>
  <si>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</si>
  <si>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</si>
  <si>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</si>
  <si>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</si>
  <si>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</si>
  <si>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</si>
  <si>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</si>
  <si>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</si>
  <si>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</si>
  <si>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</si>
  <si>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</si>
  <si>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</si>
  <si>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</si>
  <si>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</si>
  <si>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</si>
  <si>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</si>
  <si>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</si>
  <si>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</si>
  <si>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</si>
  <si>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</si>
  <si>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</si>
  <si>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</si>
  <si>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</si>
  <si>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</si>
  <si>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</si>
  <si>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</si>
  <si>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</si>
  <si>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</si>
  <si>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</si>
  <si>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</si>
  <si>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</si>
  <si>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</si>
  <si>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</si>
  <si>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</si>
  <si>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</si>
  <si>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</si>
  <si>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</si>
  <si>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</si>
  <si>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</si>
  <si>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</si>
  <si>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</si>
  <si>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</si>
  <si>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</si>
  <si>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</si>
  <si>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</si>
  <si>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</si>
  <si>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</si>
  <si>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</si>
  <si>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</si>
  <si>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</si>
  <si>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</si>
  <si>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</si>
  <si>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</si>
  <si>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</si>
  <si>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</si>
  <si>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</si>
  <si>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</si>
  <si>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</si>
  <si>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</si>
  <si>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</si>
  <si>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</si>
  <si>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</si>
  <si>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</si>
  <si>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</si>
  <si>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</si>
  <si>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</si>
  <si>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</si>
  <si>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</si>
  <si>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</si>
  <si>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</si>
  <si>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</si>
  <si>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</si>
  <si>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</si>
  <si>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</si>
  <si>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</si>
  <si>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</si>
  <si>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</si>
  <si>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</si>
  <si>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</si>
  <si>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</si>
  <si>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</si>
  <si>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</si>
  <si>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</si>
  <si>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</si>
  <si>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</si>
  <si>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</si>
  <si>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</si>
  <si>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</si>
  <si>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</si>
  <si>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</si>
  <si>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</si>
  <si>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</si>
  <si>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</si>
  <si>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</si>
  <si>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</si>
  <si>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</si>
  <si>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</si>
  <si>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</si>
  <si>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</si>
  <si>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</si>
  <si>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</si>
  <si>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</si>
  <si>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</si>
  <si>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</si>
  <si>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</si>
  <si>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</si>
  <si>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</si>
  <si>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</si>
  <si>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</si>
  <si>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</si>
  <si>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</si>
  <si>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</si>
  <si>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</si>
  <si>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</si>
  <si>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</si>
  <si>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</si>
  <si>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</si>
  <si>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</si>
  <si>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</si>
  <si>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</si>
  <si>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</si>
  <si>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</si>
  <si>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</si>
  <si>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</si>
  <si>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</si>
  <si>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</si>
  <si>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</si>
  <si>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</si>
  <si>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</si>
  <si>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</si>
  <si>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</si>
  <si>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</si>
  <si>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</si>
  <si>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</si>
  <si>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</si>
  <si>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</si>
  <si>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</si>
  <si>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</si>
  <si>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</si>
  <si>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</si>
  <si>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</si>
  <si>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</si>
  <si>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</si>
  <si>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</si>
  <si>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</si>
  <si>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</si>
  <si>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</si>
  <si>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</si>
  <si>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</si>
  <si>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</si>
  <si>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</si>
  <si>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</si>
  <si>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</si>
  <si>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</si>
  <si>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</si>
  <si>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</si>
  <si>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</si>
  <si>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</si>
  <si>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</si>
  <si>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</si>
  <si>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</si>
  <si>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</si>
  <si>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</si>
  <si>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</si>
  <si>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</si>
  <si>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</si>
  <si>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</si>
  <si>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</si>
  <si>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</si>
  <si>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</si>
  <si>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</si>
  <si>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</si>
  <si>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</si>
  <si>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</si>
  <si>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</si>
  <si>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</si>
  <si>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</si>
  <si>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</si>
  <si>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</si>
  <si>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</si>
  <si>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</si>
  <si>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</si>
  <si>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</si>
  <si>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</si>
  <si>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</si>
  <si>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</si>
  <si>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</si>
  <si>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</si>
  <si>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</si>
  <si>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</si>
  <si>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</si>
  <si>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</si>
  <si>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</si>
  <si>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</si>
  <si>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</si>
  <si>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</si>
  <si>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</si>
  <si>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</si>
  <si>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</si>
  <si>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</si>
  <si>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</si>
  <si>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</si>
  <si>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</si>
  <si>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</si>
  <si>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</si>
  <si>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</si>
  <si>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</si>
  <si>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</si>
  <si>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</si>
  <si>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</si>
  <si>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</si>
  <si>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</si>
  <si>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</si>
  <si>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</si>
  <si>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</si>
  <si>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</si>
  <si>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</si>
  <si>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</si>
  <si>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</si>
  <si>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</si>
  <si>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</si>
  <si>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</si>
  <si>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</si>
  <si>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</si>
  <si>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</si>
  <si>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</si>
  <si>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</si>
  <si>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</si>
  <si>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</si>
  <si>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</si>
  <si>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</si>
  <si>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</si>
  <si>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</si>
  <si>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</si>
  <si>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</si>
  <si>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</si>
  <si>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</si>
  <si>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</si>
  <si>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</si>
  <si>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</si>
  <si>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</si>
  <si>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</si>
  <si>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</si>
  <si>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</si>
  <si>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</si>
  <si>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</si>
  <si>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</si>
  <si>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</si>
  <si>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</si>
  <si>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</si>
  <si>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</si>
  <si>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</si>
  <si>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</si>
  <si>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</si>
  <si>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</si>
  <si>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</si>
  <si>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</si>
  <si>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</si>
  <si>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</si>
  <si>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</si>
  <si>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</si>
  <si>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</si>
  <si>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</si>
  <si>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</si>
  <si>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</si>
  <si>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</si>
  <si>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</si>
  <si>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</si>
  <si>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</si>
  <si>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</si>
  <si>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</si>
  <si>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</si>
  <si>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</si>
  <si>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</si>
  <si>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</si>
  <si>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</si>
  <si>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</si>
  <si>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</si>
  <si>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</si>
  <si>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</si>
  <si>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</si>
  <si>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</si>
  <si>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</si>
  <si>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</si>
  <si>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</si>
  <si>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</si>
  <si>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</si>
  <si>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</si>
  <si>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</si>
  <si>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</si>
  <si>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</si>
  <si>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</si>
  <si>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</si>
  <si>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</si>
  <si>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</si>
  <si>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</si>
  <si>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</si>
  <si>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</si>
  <si>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</si>
  <si>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</si>
  <si>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</si>
  <si>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</si>
  <si>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</si>
  <si>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</si>
  <si>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</si>
  <si>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</si>
  <si>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</si>
  <si>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</si>
  <si>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</si>
  <si>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</si>
  <si>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</si>
  <si>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</si>
  <si>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</si>
  <si>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</si>
  <si>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</si>
  <si>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</si>
  <si>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</si>
  <si>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</si>
  <si>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</si>
  <si>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</si>
  <si>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</si>
  <si>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</si>
  <si>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</si>
  <si>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</si>
  <si>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</si>
  <si>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</si>
  <si>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</si>
  <si>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</si>
  <si>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</si>
  <si>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</si>
  <si>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</si>
  <si>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</si>
  <si>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</si>
  <si>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</si>
  <si>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</si>
  <si>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</si>
  <si>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</si>
  <si>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</si>
  <si>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</si>
  <si>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</si>
  <si>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</si>
  <si>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</si>
  <si>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</si>
  <si>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</si>
  <si>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</si>
  <si>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</si>
  <si>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</si>
  <si>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</si>
  <si>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</si>
  <si>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</si>
  <si>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</si>
  <si>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</si>
  <si>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</si>
  <si>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</si>
  <si>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</si>
  <si>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</si>
  <si>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</si>
  <si>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</si>
  <si>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</si>
  <si>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</si>
  <si>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</si>
  <si>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</si>
  <si>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</si>
  <si>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</si>
  <si>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</si>
  <si>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</si>
  <si>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</si>
  <si>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</si>
  <si>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</si>
  <si>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</si>
  <si>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</si>
  <si>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</si>
  <si>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</si>
  <si>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</si>
  <si>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</si>
  <si>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</si>
  <si>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</si>
  <si>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</si>
  <si>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</si>
  <si>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</si>
  <si>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</si>
  <si>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</si>
  <si>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</si>
  <si>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</si>
  <si>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</si>
  <si>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</si>
  <si>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</si>
  <si>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</si>
  <si>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</si>
  <si>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</si>
  <si>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</si>
  <si>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</si>
  <si>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</si>
  <si>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</si>
  <si>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</si>
  <si>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</si>
  <si>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</si>
  <si>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</si>
  <si>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</si>
  <si>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</si>
  <si>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</si>
  <si>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</si>
  <si>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</si>
  <si>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</si>
  <si>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</si>
  <si>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</si>
  <si>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</si>
  <si>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</si>
  <si>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</si>
  <si>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</si>
  <si>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</si>
  <si>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</si>
  <si>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</si>
  <si>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</si>
  <si>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</si>
  <si>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</si>
  <si>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</si>
  <si>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</si>
  <si>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</si>
  <si>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</si>
  <si>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</si>
  <si>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</si>
  <si>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</si>
  <si>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</si>
  <si>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</si>
  <si>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</si>
  <si>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</si>
  <si>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</si>
  <si>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</si>
  <si>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</si>
  <si>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</si>
  <si>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</si>
  <si>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</si>
  <si>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</si>
  <si>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</si>
  <si>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</si>
  <si>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</si>
  <si>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</si>
  <si>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</si>
  <si>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</si>
  <si>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</si>
  <si>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</si>
  <si>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</si>
  <si>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</si>
  <si>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</si>
  <si>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</si>
  <si>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</si>
  <si>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</si>
  <si>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</si>
  <si>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</si>
  <si>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</si>
  <si>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</si>
  <si>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</si>
  <si>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</si>
  <si>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</si>
  <si>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</si>
  <si>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</si>
  <si>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</si>
  <si>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</si>
  <si>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</si>
  <si>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</si>
  <si>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</si>
  <si>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</si>
  <si>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</si>
  <si>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</si>
  <si>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</si>
  <si>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</si>
  <si>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</si>
  <si>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</si>
  <si>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</si>
  <si>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</si>
  <si>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</si>
  <si>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</si>
  <si>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</si>
  <si>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</si>
  <si>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</si>
  <si>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</si>
  <si>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</si>
  <si>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</si>
  <si>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</si>
  <si>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</si>
  <si>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</si>
  <si>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</si>
  <si>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</si>
  <si>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</si>
  <si>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</si>
  <si>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</si>
  <si>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</si>
  <si>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</si>
  <si>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</si>
  <si>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</si>
  <si>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</si>
  <si>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</si>
  <si>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</si>
  <si>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</si>
  <si>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</si>
  <si>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</si>
  <si>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</si>
  <si>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</si>
  <si>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</si>
  <si>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</si>
  <si>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</si>
  <si>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</si>
  <si>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</si>
  <si>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</si>
  <si>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</si>
  <si>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</si>
  <si>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</si>
  <si>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</si>
  <si>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</si>
  <si>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</si>
  <si>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</si>
  <si>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</si>
  <si>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</si>
  <si>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</si>
  <si>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</si>
  <si>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</si>
  <si>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</si>
  <si>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</si>
  <si>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</si>
  <si>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</si>
  <si>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</si>
  <si>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</si>
  <si>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</si>
  <si>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</si>
  <si>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</si>
  <si>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</si>
  <si>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</si>
  <si>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</si>
  <si>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</si>
  <si>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</si>
  <si>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</si>
  <si>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</si>
  <si>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</si>
  <si>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</si>
  <si>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</si>
  <si>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</si>
  <si>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</si>
  <si>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</si>
  <si>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</si>
  <si>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</si>
  <si>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</si>
  <si>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</si>
  <si>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</si>
  <si>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</si>
  <si>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</si>
  <si>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</si>
  <si>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</si>
  <si>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</si>
  <si>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</si>
  <si>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</si>
  <si>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</si>
  <si>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</si>
  <si>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</si>
  <si>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</si>
  <si>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</si>
  <si>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</si>
  <si>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</si>
  <si>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</si>
  <si>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</si>
  <si>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</si>
  <si>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</si>
  <si>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</si>
  <si>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</si>
  <si>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</si>
  <si>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</si>
  <si>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</si>
  <si>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</si>
  <si>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</si>
  <si>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</si>
  <si>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</si>
  <si>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</si>
  <si>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</si>
  <si>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</si>
  <si>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</si>
  <si>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</si>
  <si>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</si>
  <si>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</si>
  <si>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</si>
  <si>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</si>
  <si>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</si>
  <si>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</si>
  <si>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</si>
  <si>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</si>
  <si>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</si>
  <si>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</si>
  <si>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</si>
  <si>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</si>
  <si>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</si>
  <si>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</si>
  <si>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</si>
  <si>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</si>
  <si>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</si>
  <si>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</si>
  <si>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</si>
  <si>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</si>
  <si>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</si>
  <si>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</si>
  <si>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</si>
  <si>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</si>
  <si>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</si>
  <si>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</si>
  <si>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</si>
  <si>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</si>
  <si>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</si>
  <si>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</si>
  <si>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</si>
  <si>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</si>
  <si>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</si>
  <si>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</si>
  <si>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</si>
  <si>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</si>
  <si>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</si>
  <si>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</si>
  <si>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</si>
  <si>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</si>
  <si>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</si>
  <si>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</si>
  <si>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</si>
  <si>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</si>
  <si>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</si>
  <si>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</si>
  <si>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</si>
  <si>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</si>
  <si>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</si>
  <si>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</si>
  <si>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</si>
  <si>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</si>
  <si>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</si>
  <si>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</si>
  <si>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</si>
  <si>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</si>
  <si>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</si>
  <si>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</si>
  <si>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</si>
  <si>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</si>
  <si>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</si>
  <si>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</si>
  <si>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</si>
  <si>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</si>
  <si>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</si>
  <si>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</si>
  <si>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</si>
  <si>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</si>
  <si>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</si>
  <si>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</si>
  <si>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</si>
  <si>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</si>
  <si>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</si>
  <si>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</si>
  <si>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</si>
  <si>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</si>
  <si>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</si>
  <si>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</si>
  <si>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</si>
  <si>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</si>
  <si>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</si>
  <si>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</si>
  <si>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</si>
  <si>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</si>
  <si>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</si>
  <si>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</si>
  <si>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</si>
  <si>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</si>
  <si>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</si>
  <si>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</si>
  <si>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</si>
  <si>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</si>
  <si>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</si>
  <si>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</si>
  <si>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</si>
  <si>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</si>
  <si>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</si>
  <si>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</si>
  <si>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</si>
  <si>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</si>
  <si>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</si>
  <si>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</si>
  <si>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</si>
  <si>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</si>
  <si>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</si>
  <si>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</si>
  <si>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</si>
  <si>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</si>
  <si>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</si>
  <si>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</si>
  <si>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</si>
  <si>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</si>
  <si>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</si>
  <si>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</si>
  <si>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</si>
  <si>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</si>
  <si>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</si>
  <si>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</si>
  <si>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</si>
  <si>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</si>
  <si>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</si>
  <si>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</si>
  <si>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</si>
  <si>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</si>
  <si>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</si>
  <si>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</si>
  <si>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</si>
  <si>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</si>
  <si>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</si>
  <si>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</si>
  <si>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</si>
  <si>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</si>
  <si>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</si>
  <si>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</si>
  <si>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</si>
  <si>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</si>
  <si>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</si>
  <si>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</si>
  <si>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</si>
  <si>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</si>
  <si>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</si>
  <si>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</si>
  <si>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</si>
  <si>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</si>
  <si>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</si>
  <si>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</si>
  <si>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</si>
  <si>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</si>
  <si>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</si>
  <si>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</si>
  <si>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</si>
  <si>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</si>
  <si>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</si>
  <si>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</si>
  <si>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</si>
  <si>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</si>
  <si>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</si>
  <si>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</si>
  <si>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</si>
  <si>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</si>
  <si>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</si>
  <si>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</si>
  <si>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</si>
  <si>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</si>
  <si>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</si>
  <si>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</si>
  <si>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</si>
  <si>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</si>
  <si>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</si>
  <si>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</si>
  <si>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</si>
  <si>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</si>
  <si>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</si>
  <si>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</si>
  <si>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</si>
  <si>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</si>
  <si>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</si>
  <si>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</si>
  <si>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</si>
  <si>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</si>
  <si>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</si>
  <si>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</si>
  <si>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</si>
  <si>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</si>
  <si>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</si>
  <si>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</si>
  <si>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</si>
  <si>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</si>
  <si>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</si>
  <si>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</si>
  <si>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</si>
  <si>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</si>
  <si>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</si>
  <si>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</si>
  <si>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</si>
  <si>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</si>
  <si>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</si>
  <si>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</si>
  <si>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</si>
  <si>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</si>
  <si>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</si>
  <si>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</si>
  <si>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</si>
  <si>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</si>
  <si>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</si>
  <si>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</si>
  <si>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</si>
  <si>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</si>
  <si>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</si>
  <si>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</si>
  <si>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</si>
  <si>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</si>
  <si>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</si>
  <si>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</si>
  <si>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</si>
  <si>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</si>
  <si>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</si>
  <si>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</si>
  <si>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</si>
  <si>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</si>
  <si>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</si>
  <si>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</si>
  <si>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</si>
  <si>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</si>
  <si>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</si>
  <si>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</si>
  <si>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</si>
  <si>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</si>
  <si>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</si>
  <si>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</si>
  <si>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</si>
  <si>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</si>
  <si>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</si>
  <si>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</si>
  <si>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</si>
  <si>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</si>
  <si>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</si>
  <si>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</si>
  <si>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</si>
  <si>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</si>
  <si>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</si>
  <si>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</si>
  <si>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</si>
  <si>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</si>
  <si>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</si>
  <si>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</si>
  <si>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</si>
  <si>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</si>
  <si>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</si>
  <si>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</si>
  <si>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</si>
  <si>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</si>
  <si>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</si>
  <si>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</si>
  <si>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</si>
  <si>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</si>
  <si>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</si>
  <si>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</si>
  <si>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</si>
  <si>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</si>
  <si>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</si>
  <si>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</si>
  <si>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</si>
  <si>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</si>
  <si>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</si>
  <si>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</si>
  <si>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</si>
  <si>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</si>
  <si>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</si>
  <si>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</si>
  <si>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</si>
  <si>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</si>
  <si>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</si>
  <si>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</si>
  <si>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</si>
  <si>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</si>
  <si>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</si>
  <si>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</si>
  <si>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</si>
  <si>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</si>
  <si>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</si>
  <si>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</si>
  <si>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</si>
  <si>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</si>
  <si>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</si>
  <si>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</si>
  <si>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</si>
  <si>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</si>
  <si>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</si>
  <si>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</si>
  <si>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</si>
  <si>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</si>
  <si>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</si>
  <si>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</si>
  <si>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</si>
  <si>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</si>
  <si>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</si>
  <si>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</si>
  <si>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</si>
  <si>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</si>
  <si>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</si>
  <si>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</si>
  <si>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</si>
  <si>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</si>
  <si>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</si>
  <si>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</si>
  <si>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</si>
  <si>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</si>
  <si>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</si>
  <si>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</si>
  <si>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</si>
  <si>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</si>
  <si>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</si>
  <si>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</si>
  <si>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</si>
  <si>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</si>
  <si>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</si>
  <si>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</si>
  <si>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</si>
  <si>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</si>
  <si>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</si>
  <si>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</si>
  <si>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</si>
  <si>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</si>
  <si>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</si>
  <si>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</si>
  <si>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</si>
  <si>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</si>
  <si>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</si>
  <si>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</si>
  <si>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</si>
  <si>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</si>
  <si>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</si>
  <si>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</si>
  <si>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</si>
  <si>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</si>
  <si>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</si>
  <si>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</si>
  <si>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</si>
  <si>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</si>
  <si>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</si>
  <si>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</si>
  <si>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</si>
  <si>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</si>
  <si>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</si>
  <si>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</si>
  <si>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</si>
  <si>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</si>
  <si>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</si>
  <si>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</si>
  <si>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</si>
  <si>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</si>
  <si>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</si>
  <si>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</si>
  <si>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</si>
  <si>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</si>
  <si>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</si>
  <si>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</si>
  <si>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</si>
  <si>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</si>
  <si>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</si>
  <si>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</si>
  <si>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</si>
  <si>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</si>
  <si>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</si>
  <si>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</si>
  <si>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</si>
  <si>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</si>
  <si>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</si>
  <si>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</si>
  <si>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</si>
  <si>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</si>
  <si>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</si>
  <si>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</si>
  <si>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</si>
  <si>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</si>
  <si>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</si>
  <si>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</si>
  <si>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</si>
  <si>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</si>
  <si>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</si>
  <si>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</si>
  <si>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</si>
  <si>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</si>
  <si>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</si>
  <si>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</si>
  <si>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</si>
  <si>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</si>
  <si>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</si>
  <si>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</si>
  <si>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</si>
  <si>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</si>
  <si>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</si>
  <si>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</si>
  <si>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</si>
  <si>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</si>
  <si>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</si>
  <si>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</si>
  <si>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</si>
  <si>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</si>
  <si>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</si>
  <si>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</si>
  <si>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</si>
  <si>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</si>
  <si>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</si>
  <si>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</si>
  <si>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</si>
  <si>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</si>
  <si>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</si>
  <si>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</si>
  <si>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</si>
  <si>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</si>
  <si>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</si>
  <si>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</si>
  <si>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</si>
  <si>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</si>
  <si>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</si>
  <si>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</si>
  <si>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</si>
  <si>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</si>
  <si>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</si>
  <si>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</si>
  <si>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</si>
  <si>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</si>
  <si>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</si>
  <si>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</si>
  <si>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</si>
  <si>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</si>
  <si>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</si>
  <si>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</si>
  <si>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</si>
  <si>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</si>
  <si>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</si>
  <si>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</si>
  <si>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</si>
  <si>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</si>
  <si>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</si>
  <si>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</si>
  <si>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</si>
  <si>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</si>
  <si>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</si>
  <si>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</si>
  <si>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</si>
  <si>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</si>
  <si>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</si>
  <si>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</si>
  <si>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</si>
  <si>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</si>
  <si>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</si>
  <si>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</si>
  <si>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</si>
  <si>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</si>
  <si>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</si>
  <si>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</si>
  <si>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</si>
  <si>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</si>
  <si>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</si>
  <si>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</si>
  <si>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</si>
  <si>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</si>
  <si>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</si>
  <si>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</si>
  <si>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</si>
  <si>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</si>
  <si>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</si>
  <si>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</si>
  <si>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</si>
  <si>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</si>
  <si>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</si>
  <si>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</si>
  <si>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</si>
  <si>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</si>
  <si>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</si>
  <si>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</si>
  <si>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</si>
  <si>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</si>
  <si>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</si>
  <si>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</si>
  <si>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</si>
  <si>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</si>
  <si>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</si>
  <si>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</si>
  <si>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</si>
  <si>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</si>
  <si>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</si>
  <si>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</si>
  <si>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</si>
  <si>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</si>
  <si>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</si>
  <si>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</si>
  <si>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</si>
  <si>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</si>
  <si>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</si>
  <si>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</si>
  <si>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</si>
  <si>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</si>
  <si>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</si>
  <si>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</si>
  <si>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</si>
  <si>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</si>
  <si>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</si>
  <si>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</si>
  <si>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</si>
  <si>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</si>
  <si>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</si>
  <si>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</si>
  <si>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</si>
  <si>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</si>
  <si>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</si>
  <si>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</si>
  <si>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</si>
  <si>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</si>
  <si>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</si>
  <si>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</si>
  <si>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</si>
  <si>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</si>
  <si>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</si>
  <si>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</si>
  <si>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</si>
  <si>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</si>
  <si>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</si>
  <si>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</si>
  <si>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</si>
  <si>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</si>
  <si>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</si>
  <si>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</si>
  <si>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</si>
  <si>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</si>
  <si>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</si>
  <si>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</si>
  <si>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</si>
  <si>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</si>
  <si>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</si>
  <si>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</si>
  <si>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</si>
  <si>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</si>
  <si>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</si>
  <si>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</si>
  <si>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</si>
  <si>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</si>
  <si>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</si>
  <si>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</si>
  <si>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</si>
  <si>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</si>
  <si>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</si>
  <si>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</si>
  <si>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</si>
  <si>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</si>
  <si>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</si>
  <si>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</si>
  <si>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</si>
  <si>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</si>
  <si>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</si>
  <si>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</si>
  <si>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</si>
  <si>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</si>
  <si>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</si>
  <si>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</si>
  <si>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</si>
  <si>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</si>
  <si>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</si>
  <si>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</si>
  <si>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</si>
  <si>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</si>
  <si>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</si>
  <si>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</si>
  <si>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</si>
  <si>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</si>
  <si>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</si>
  <si>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</si>
  <si>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</si>
  <si>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</si>
  <si>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</si>
  <si>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</si>
  <si>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</si>
  <si>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</si>
  <si>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</si>
  <si>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</si>
  <si>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</si>
  <si>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</si>
  <si>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</si>
  <si>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</si>
  <si>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</si>
  <si>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</si>
  <si>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</si>
  <si>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</si>
  <si>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</si>
  <si>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</si>
  <si>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</si>
  <si>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</si>
  <si>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</si>
  <si>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</si>
  <si>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</si>
  <si>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</si>
  <si>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</si>
  <si>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</si>
  <si>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</si>
  <si>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</si>
  <si>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</si>
  <si>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</si>
  <si>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</si>
  <si>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</si>
  <si>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</si>
  <si>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</si>
  <si>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</si>
  <si>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</si>
  <si>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</si>
  <si>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</si>
  <si>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</si>
  <si>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</si>
  <si>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</si>
  <si>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</si>
  <si>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</si>
  <si>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</si>
  <si>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</si>
  <si>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</si>
  <si>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</si>
  <si>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</si>
  <si>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</si>
  <si>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</si>
  <si>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</si>
  <si>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</si>
  <si>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</si>
  <si>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</si>
  <si>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</si>
  <si>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</si>
  <si>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</si>
  <si>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</si>
  <si>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</si>
  <si>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</si>
  <si>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</si>
  <si>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</si>
  <si>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</si>
  <si>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</si>
  <si>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</si>
  <si>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</si>
  <si>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</si>
  <si>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</si>
  <si>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</si>
  <si>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</si>
  <si>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</si>
  <si>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</si>
  <si>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</si>
  <si>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</si>
  <si>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</si>
  <si>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</si>
  <si>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</si>
  <si>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</si>
  <si>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</si>
  <si>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</si>
  <si>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</si>
  <si>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</si>
  <si>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</si>
  <si>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</si>
  <si>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</si>
  <si>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</si>
  <si>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</si>
  <si>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</si>
  <si>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</si>
  <si>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</si>
  <si>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</si>
  <si>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</si>
  <si>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</si>
  <si>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</si>
  <si>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</si>
  <si>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</si>
  <si>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</si>
  <si>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</si>
  <si>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</si>
  <si>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</si>
  <si>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</si>
  <si>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</si>
  <si>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</si>
  <si>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</si>
  <si>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</si>
  <si>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</si>
  <si>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</si>
  <si>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</si>
  <si>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</si>
  <si>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</si>
  <si>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</si>
  <si>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</si>
  <si>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</si>
  <si>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</si>
  <si>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</si>
  <si>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</si>
  <si>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</si>
  <si>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</si>
  <si>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</si>
  <si>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</si>
  <si>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</si>
  <si>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</si>
  <si>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</si>
  <si>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</si>
  <si>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</si>
  <si>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</si>
  <si>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</si>
  <si>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</si>
  <si>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</si>
  <si>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</si>
  <si>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</si>
  <si>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</si>
  <si>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</si>
  <si>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</si>
  <si>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</si>
  <si>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</si>
  <si>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</si>
  <si>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</si>
  <si>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</si>
  <si>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</si>
  <si>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</si>
  <si>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</si>
  <si>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</si>
  <si>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</si>
  <si>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</si>
  <si>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</si>
  <si>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</si>
  <si>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</si>
  <si>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</si>
  <si>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</si>
  <si>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</si>
  <si>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</si>
  <si>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</si>
  <si>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</si>
  <si>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</si>
  <si>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</si>
  <si>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</si>
  <si>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</si>
  <si>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</si>
  <si>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</si>
  <si>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</si>
  <si>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</si>
  <si>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</si>
  <si>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</si>
  <si>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</si>
  <si>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</si>
  <si>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</si>
  <si>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</si>
  <si>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</si>
  <si>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</si>
  <si>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</si>
  <si>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</si>
  <si>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</si>
  <si>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</si>
  <si>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</si>
  <si>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</si>
  <si>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</si>
  <si>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</si>
  <si>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</si>
  <si>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</si>
  <si>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</si>
  <si>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</si>
  <si>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</si>
  <si>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</si>
  <si>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</si>
  <si>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</si>
  <si>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</si>
  <si>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</si>
  <si>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</si>
  <si>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</si>
  <si>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</si>
  <si>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</si>
  <si>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</si>
  <si>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</si>
  <si>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</si>
  <si>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</si>
  <si>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</si>
  <si>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</si>
  <si>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</si>
  <si>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</si>
  <si>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</si>
  <si>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</si>
  <si>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</si>
  <si>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</si>
  <si>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</si>
  <si>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</si>
  <si>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</si>
  <si>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</si>
  <si>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</si>
  <si>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</si>
  <si>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</si>
  <si>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</si>
  <si>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</si>
  <si>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</si>
  <si>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</si>
  <si>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</si>
  <si>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</si>
  <si>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</si>
  <si>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</si>
  <si>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</si>
  <si>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</si>
  <si>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</si>
  <si>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</si>
  <si>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</si>
  <si>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</si>
  <si>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</si>
  <si>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</si>
  <si>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</si>
  <si>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</si>
  <si>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</si>
  <si>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</si>
  <si>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</si>
  <si>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</si>
  <si>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</si>
  <si>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</si>
  <si>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</si>
  <si>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</si>
  <si>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</si>
  <si>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</si>
  <si>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</si>
  <si>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</si>
  <si>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</si>
  <si>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</si>
  <si>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</si>
  <si>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</si>
  <si>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</si>
  <si>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</si>
  <si>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</si>
  <si>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</si>
  <si>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</si>
  <si>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</si>
  <si>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</si>
  <si>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</si>
  <si>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</si>
  <si>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</si>
  <si>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</si>
  <si>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</si>
  <si>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</si>
  <si>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</si>
  <si>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</si>
  <si>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</si>
  <si>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</si>
  <si>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</si>
  <si>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</si>
  <si>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</si>
  <si>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</si>
  <si>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</si>
  <si>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</si>
  <si>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</si>
  <si>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</si>
  <si>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</si>
  <si>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</si>
  <si>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</si>
  <si>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</si>
  <si>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</si>
  <si>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</si>
  <si>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</si>
  <si>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</si>
  <si>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</si>
  <si>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</si>
  <si>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</si>
  <si>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</si>
  <si>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</si>
  <si>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</si>
  <si>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</si>
  <si>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</si>
  <si>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</si>
  <si>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</si>
  <si>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</si>
  <si>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</si>
  <si>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</si>
  <si>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</si>
  <si>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</si>
  <si>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</si>
  <si>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</si>
  <si>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</si>
  <si>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</si>
  <si>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</si>
  <si>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</si>
  <si>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</si>
  <si>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</si>
  <si>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</si>
  <si>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</si>
  <si>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</si>
  <si>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</si>
  <si>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</si>
  <si>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</si>
  <si>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</si>
  <si>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</si>
  <si>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</si>
  <si>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</si>
  <si>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</si>
  <si>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</si>
  <si>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</si>
  <si>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</si>
  <si>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</si>
  <si>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</si>
  <si>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</si>
  <si>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</si>
  <si>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</si>
  <si>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</si>
  <si>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</si>
  <si>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</si>
  <si>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</si>
  <si>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</si>
  <si>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</si>
  <si>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</si>
  <si>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</si>
  <si>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</si>
  <si>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</si>
  <si>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</si>
  <si>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</si>
  <si>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</si>
  <si>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</si>
  <si>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</si>
  <si>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</si>
  <si>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</si>
  <si>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</si>
  <si>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</si>
  <si>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</si>
  <si>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</si>
  <si>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</si>
  <si>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</si>
  <si>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</si>
  <si>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</si>
  <si>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</si>
  <si>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</si>
  <si>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</si>
  <si>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</si>
  <si>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</si>
  <si>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</si>
  <si>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</si>
  <si>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</si>
  <si>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</si>
  <si>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</si>
  <si>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</si>
  <si>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</si>
  <si>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</si>
  <si>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</si>
  <si>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</si>
  <si>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</si>
  <si>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</si>
  <si>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</si>
  <si>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</si>
  <si>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</si>
  <si>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</si>
  <si>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</si>
  <si>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</si>
  <si>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</si>
  <si>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</si>
  <si>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</si>
  <si>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</si>
  <si>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</si>
  <si>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</si>
  <si>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</si>
  <si>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</si>
  <si>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</si>
  <si>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</si>
  <si>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</si>
  <si>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</si>
  <si>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</si>
  <si>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</si>
  <si>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</si>
  <si>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</si>
  <si>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</si>
  <si>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</si>
  <si>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</si>
  <si>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</si>
  <si>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</si>
  <si>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</si>
  <si>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</si>
  <si>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</si>
  <si>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</si>
  <si>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</si>
  <si>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</si>
  <si>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</si>
  <si>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</si>
  <si>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</si>
  <si>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</si>
  <si>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</si>
  <si>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</si>
  <si>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</si>
  <si>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</si>
  <si>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</si>
  <si>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</si>
  <si>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</si>
  <si>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</si>
  <si>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</si>
  <si>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</si>
  <si>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</si>
  <si>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</si>
  <si>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</si>
  <si>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</si>
  <si>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</si>
  <si>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</si>
  <si>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</si>
  <si>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</si>
  <si>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</si>
  <si>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</si>
  <si>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</si>
  <si>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</si>
  <si>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</si>
  <si>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</si>
  <si>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</si>
  <si>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</si>
  <si>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</si>
  <si>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</si>
  <si>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</si>
  <si>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</si>
  <si>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</si>
  <si>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</si>
  <si>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</si>
  <si>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</si>
  <si>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</si>
  <si>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</si>
  <si>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</si>
  <si>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</si>
  <si>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</si>
  <si>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</si>
  <si>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</si>
  <si>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</si>
  <si>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</si>
  <si>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</si>
  <si>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</si>
  <si>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</si>
  <si>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</si>
  <si>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</si>
  <si>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</si>
  <si>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</si>
  <si>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</si>
  <si>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</si>
  <si>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</si>
  <si>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</si>
  <si>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</si>
  <si>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</si>
  <si>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</si>
  <si>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</si>
  <si>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</si>
  <si>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</si>
  <si>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</si>
  <si>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</si>
  <si>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</si>
  <si>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</si>
  <si>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</si>
  <si>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</si>
  <si>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</si>
  <si>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</si>
  <si>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</si>
  <si>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</si>
  <si>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</si>
  <si>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</si>
  <si>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</si>
  <si>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</si>
  <si>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</si>
  <si>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</si>
  <si>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</si>
  <si>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</si>
  <si>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</si>
  <si>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</si>
  <si>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</si>
  <si>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</si>
  <si>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</si>
  <si>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</si>
  <si>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</si>
  <si>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</si>
  <si>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</si>
  <si>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</si>
  <si>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</si>
  <si>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</si>
  <si>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</si>
  <si>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</si>
  <si>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</si>
  <si>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</si>
  <si>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</si>
  <si>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</si>
  <si>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</si>
  <si>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</si>
  <si>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</si>
  <si>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</si>
  <si>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</si>
  <si>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</si>
  <si>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</si>
  <si>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</si>
  <si>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</si>
  <si>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</si>
  <si>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</si>
  <si>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</si>
  <si>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</si>
  <si>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</si>
  <si>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</si>
  <si>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</si>
  <si>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</si>
  <si>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</si>
  <si>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</si>
  <si>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</si>
  <si>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</si>
  <si>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</si>
  <si>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</si>
  <si>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</si>
  <si>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</si>
  <si>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</si>
  <si>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</si>
  <si>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</si>
  <si>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</si>
  <si>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</si>
  <si>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</si>
  <si>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</si>
  <si>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</si>
  <si>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</si>
  <si>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</si>
  <si>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</si>
  <si>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</si>
  <si>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</si>
  <si>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</si>
  <si>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</si>
  <si>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</si>
  <si>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</si>
  <si>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</si>
  <si>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</si>
  <si>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</si>
  <si>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</si>
  <si>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</si>
  <si>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</si>
  <si>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</si>
  <si>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</si>
  <si>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</si>
  <si>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</si>
  <si>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</si>
  <si>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</si>
  <si>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</si>
  <si>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</si>
  <si>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</si>
  <si>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</si>
  <si>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</si>
  <si>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</si>
  <si>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</si>
  <si>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</si>
  <si>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</si>
  <si>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</si>
  <si>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</si>
  <si>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</si>
  <si>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</si>
  <si>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</si>
  <si>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</si>
  <si>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</si>
  <si>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</si>
  <si>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</si>
  <si>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</si>
  <si>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</si>
  <si>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</si>
  <si>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</si>
  <si>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</si>
  <si>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</si>
  <si>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</si>
  <si>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</si>
  <si>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</si>
  <si>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</si>
  <si>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</si>
  <si>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</si>
  <si>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</si>
  <si>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</si>
  <si>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</si>
  <si>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</si>
  <si>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</si>
  <si>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</si>
  <si>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</si>
  <si>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</si>
  <si>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</si>
  <si>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</si>
  <si>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</si>
  <si>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</si>
  <si>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</si>
  <si>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</si>
  <si>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</si>
  <si>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</si>
  <si>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</si>
  <si>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</si>
  <si>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</si>
  <si>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</si>
  <si>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</si>
  <si>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</si>
  <si>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</si>
  <si>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</si>
  <si>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</si>
  <si>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</si>
  <si>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</si>
  <si>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</si>
  <si>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</si>
  <si>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</si>
  <si>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</si>
  <si>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</si>
  <si>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</si>
  <si>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</si>
  <si>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</si>
  <si>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</si>
  <si>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</si>
  <si>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</si>
  <si>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</si>
  <si>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</si>
  <si>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</si>
  <si>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</si>
  <si>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</si>
  <si>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</si>
  <si>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</si>
  <si>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</si>
  <si>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</si>
  <si>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</si>
  <si>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</si>
  <si>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</si>
  <si>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</si>
  <si>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</si>
  <si>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</si>
  <si>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</si>
  <si>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</si>
  <si>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</si>
  <si>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</si>
  <si>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</si>
  <si>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</si>
  <si>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</si>
  <si>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</si>
  <si>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</si>
  <si>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</si>
  <si>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</si>
  <si>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</si>
  <si>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</si>
  <si>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</si>
  <si>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</si>
  <si>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</si>
  <si>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</si>
  <si>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</si>
  <si>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</si>
  <si>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</si>
  <si>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</si>
  <si>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</si>
  <si>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</si>
  <si>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</si>
  <si>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</si>
  <si>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</si>
  <si>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</si>
  <si>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</si>
  <si>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</si>
  <si>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</si>
  <si>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</si>
  <si>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</si>
  <si>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</si>
  <si>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</si>
  <si>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</si>
  <si>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</si>
  <si>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</si>
  <si>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</si>
  <si>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</si>
  <si>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</si>
  <si>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</si>
  <si>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</si>
  <si>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</si>
  <si>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</si>
  <si>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</si>
  <si>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</si>
  <si>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</si>
  <si>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</si>
  <si>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</si>
  <si>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</si>
  <si>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</si>
  <si>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</si>
  <si>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</si>
  <si>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</si>
  <si>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</si>
  <si>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</si>
  <si>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</si>
  <si>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</si>
  <si>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</si>
  <si>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</si>
  <si>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</si>
  <si>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</si>
  <si>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</si>
  <si>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</si>
  <si>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</si>
  <si>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</si>
  <si>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</si>
  <si>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</si>
  <si>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</si>
  <si>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</si>
  <si>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</si>
  <si>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</si>
  <si>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</si>
  <si>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</si>
  <si>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</si>
  <si>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</si>
  <si>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</si>
  <si>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</si>
  <si>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</si>
  <si>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</si>
  <si>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</si>
  <si>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</si>
  <si>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</si>
  <si>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</si>
  <si>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</si>
  <si>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</si>
  <si>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</si>
  <si>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</si>
  <si>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</si>
  <si>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</si>
  <si>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</si>
  <si>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</si>
  <si>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</si>
  <si>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</si>
  <si>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</si>
  <si>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</si>
  <si>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</si>
  <si>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</si>
  <si>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</si>
  <si>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</si>
  <si>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</si>
  <si>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</si>
  <si>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</si>
  <si>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</si>
  <si>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</si>
  <si>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</si>
  <si>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</si>
  <si>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</si>
  <si>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</si>
  <si>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</si>
  <si>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</si>
  <si>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</si>
  <si>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</si>
  <si>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</si>
  <si>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</si>
  <si>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</si>
  <si>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</si>
  <si>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</si>
  <si>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</si>
  <si>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</si>
  <si>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</si>
  <si>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</si>
  <si>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</si>
  <si>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</si>
  <si>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</si>
  <si>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</si>
  <si>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</si>
  <si>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</si>
  <si>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</si>
  <si>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</si>
  <si>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</si>
  <si>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</si>
  <si>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</si>
  <si>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</si>
  <si>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</si>
  <si>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</si>
  <si>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</si>
  <si>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</si>
  <si>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</si>
  <si>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</si>
  <si>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</si>
  <si>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</si>
  <si>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</si>
  <si>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</si>
  <si>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</si>
  <si>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</si>
  <si>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</si>
  <si>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</si>
  <si>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</si>
  <si>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</si>
  <si>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</si>
  <si>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</si>
  <si>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</si>
  <si>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</si>
  <si>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</si>
  <si>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</si>
  <si>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</si>
  <si>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</si>
  <si>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</si>
  <si>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</si>
  <si>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</si>
  <si>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</si>
  <si>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</si>
  <si>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</si>
  <si>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</si>
  <si>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</si>
  <si>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</si>
  <si>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</si>
  <si>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</si>
  <si>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</si>
  <si>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</si>
  <si>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</si>
  <si>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</si>
  <si>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</si>
  <si>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</si>
  <si>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</si>
  <si>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</si>
  <si>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</si>
  <si>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</si>
  <si>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</si>
  <si>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</si>
  <si>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</si>
  <si>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</si>
  <si>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</si>
  <si>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</si>
  <si>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</si>
  <si>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</si>
  <si>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</si>
  <si>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</si>
  <si>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</si>
  <si>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</si>
  <si>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</si>
  <si>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</si>
  <si>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</si>
  <si>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</si>
  <si>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</si>
  <si>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</si>
  <si>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</si>
  <si>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</si>
  <si>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</si>
  <si>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</si>
  <si>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</si>
  <si>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</si>
  <si>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</si>
  <si>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</si>
  <si>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</si>
  <si>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</si>
  <si>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</si>
  <si>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</si>
  <si>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</si>
  <si>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</si>
  <si>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</si>
  <si>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</si>
  <si>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</si>
  <si>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</si>
  <si>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</si>
  <si>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</si>
  <si>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</si>
  <si>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</si>
  <si>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</si>
  <si>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</si>
  <si>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</si>
  <si>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</si>
  <si>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</si>
  <si>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</si>
  <si>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</si>
  <si>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</si>
  <si>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</si>
  <si>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</si>
  <si>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</si>
  <si>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</si>
  <si>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</si>
  <si>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</si>
  <si>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</si>
  <si>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</si>
  <si>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</si>
  <si>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</si>
  <si>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</si>
  <si>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</si>
  <si>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</si>
  <si>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</si>
  <si>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</si>
  <si>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</si>
  <si>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</si>
  <si>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</si>
  <si>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</si>
  <si>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</si>
  <si>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</si>
  <si>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</si>
  <si>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</si>
  <si>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</si>
  <si>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</si>
  <si>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</si>
  <si>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</si>
  <si>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</si>
  <si>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</si>
  <si>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</si>
  <si>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</si>
  <si>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</si>
  <si>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</si>
  <si>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</si>
  <si>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</si>
  <si>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</si>
  <si>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</si>
  <si>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</si>
  <si>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</si>
  <si>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</si>
  <si>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</si>
  <si>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</si>
  <si>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</si>
  <si>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</si>
  <si>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</si>
  <si>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</si>
  <si>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</si>
  <si>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</si>
  <si>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</si>
  <si>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</si>
  <si>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</si>
  <si>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</si>
  <si>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</si>
  <si>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</si>
  <si>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</si>
  <si>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</si>
  <si>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</si>
  <si>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</si>
  <si>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</si>
  <si>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</si>
  <si>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</si>
  <si>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</si>
  <si>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</si>
  <si>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</si>
  <si>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</si>
  <si>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</si>
  <si>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</si>
  <si>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</si>
  <si>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</si>
  <si>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</si>
  <si>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</si>
  <si>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</si>
  <si>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</si>
  <si>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</si>
  <si>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</si>
  <si>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</si>
  <si>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</si>
  <si>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</si>
  <si>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</si>
  <si>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</si>
  <si>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</si>
  <si>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</si>
  <si>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</si>
  <si>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</si>
  <si>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</si>
  <si>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</si>
  <si>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</si>
  <si>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</si>
  <si>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</si>
  <si>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</si>
  <si>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</si>
  <si>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</si>
  <si>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</si>
  <si>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</si>
  <si>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</si>
  <si>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</si>
  <si>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</si>
  <si>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</si>
  <si>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</si>
  <si>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</si>
  <si>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</si>
  <si>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</si>
  <si>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</si>
  <si>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</si>
  <si>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</si>
  <si>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</si>
  <si>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</si>
  <si>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</si>
  <si>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</si>
  <si>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</si>
  <si>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</si>
  <si>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</si>
  <si>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</si>
  <si>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</si>
  <si>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</si>
  <si>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</si>
  <si>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</si>
  <si>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</si>
  <si>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</si>
  <si>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</si>
  <si>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</si>
  <si>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</si>
  <si>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</si>
  <si>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</si>
  <si>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</si>
  <si>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</si>
  <si>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</si>
  <si>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</si>
  <si>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</si>
  <si>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</si>
  <si>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</si>
  <si>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</si>
  <si>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</si>
  <si>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</si>
  <si>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</si>
  <si>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</si>
  <si>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</si>
  <si>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</si>
  <si>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</si>
  <si>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</si>
  <si>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</si>
  <si>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</si>
  <si>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</si>
  <si>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</si>
  <si>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</si>
  <si>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</si>
  <si>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</si>
  <si>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</si>
  <si>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</si>
  <si>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</si>
  <si>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</si>
  <si>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</si>
  <si>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</si>
  <si>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</si>
  <si>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</si>
  <si>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</si>
  <si>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</si>
  <si>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</si>
  <si>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</si>
  <si>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</si>
  <si>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</si>
  <si>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</si>
  <si>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</si>
  <si>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</si>
  <si>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</si>
  <si>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</si>
  <si>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</si>
  <si>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</si>
  <si>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</si>
  <si>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</si>
  <si>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</si>
  <si>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</si>
  <si>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</si>
  <si>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</si>
  <si>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</si>
  <si>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</si>
  <si>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</si>
  <si>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</si>
  <si>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</si>
  <si>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</si>
  <si>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</si>
  <si>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</si>
  <si>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</si>
  <si>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</si>
  <si>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</si>
  <si>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</si>
  <si>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</si>
  <si>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</si>
  <si>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</si>
  <si>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</si>
  <si>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</si>
  <si>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</si>
  <si>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</si>
  <si>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</si>
  <si>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</si>
  <si>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</si>
  <si>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</si>
  <si>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</si>
  <si>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</si>
  <si>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</si>
  <si>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</si>
  <si>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</si>
  <si>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</si>
  <si>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</si>
  <si>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</si>
  <si>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</si>
  <si>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</si>
  <si>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</si>
  <si>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</si>
  <si>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</si>
  <si>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</si>
  <si>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</si>
  <si>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</si>
  <si>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</si>
  <si>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</si>
  <si>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</si>
  <si>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</si>
  <si>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</si>
  <si>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</si>
  <si>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</si>
  <si>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</si>
  <si>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</si>
  <si>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</si>
  <si>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</si>
  <si>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</si>
  <si>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</si>
  <si>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</si>
  <si>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</si>
  <si>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</si>
  <si>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</si>
  <si>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</si>
  <si>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</si>
  <si>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</si>
  <si>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</si>
  <si>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</si>
  <si>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</si>
  <si>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</si>
  <si>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</si>
  <si>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</si>
  <si>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</si>
  <si>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</si>
  <si>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</si>
  <si>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</si>
  <si>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</si>
  <si>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</si>
  <si>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</si>
  <si>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</si>
  <si>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</si>
  <si>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</si>
  <si>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</si>
  <si>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</si>
  <si>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</si>
  <si>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</si>
  <si>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</si>
  <si>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</si>
  <si>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</si>
  <si>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</si>
  <si>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</si>
  <si>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</si>
  <si>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</si>
  <si>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</si>
  <si>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</si>
  <si>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</si>
  <si>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</si>
  <si>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</si>
  <si>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</si>
  <si>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</si>
  <si>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</si>
  <si>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</si>
  <si>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</si>
  <si>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</si>
  <si>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</si>
  <si>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</si>
  <si>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</si>
  <si>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</si>
  <si>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</si>
  <si>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</si>
  <si>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</si>
  <si>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</si>
  <si>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</si>
  <si>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</si>
  <si>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</si>
  <si>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</si>
  <si>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</si>
  <si>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</si>
  <si>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</si>
  <si>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</si>
  <si>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</si>
  <si>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</si>
  <si>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</si>
  <si>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</si>
  <si>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</si>
  <si>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</si>
  <si>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</si>
  <si>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</si>
  <si>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</si>
  <si>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</si>
  <si>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</si>
  <si>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</si>
  <si>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</si>
  <si>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</si>
  <si>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</si>
  <si>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</si>
  <si>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</si>
  <si>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</si>
  <si>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</si>
  <si>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</si>
  <si>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</si>
  <si>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</si>
  <si>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</si>
  <si>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</si>
  <si>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</si>
  <si>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</si>
  <si>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</si>
  <si>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</si>
  <si>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</si>
  <si>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</si>
  <si>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</si>
  <si>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</si>
  <si>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</si>
  <si>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</si>
  <si>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</si>
  <si>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</si>
  <si>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</si>
  <si>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</si>
  <si>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</si>
  <si>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</si>
  <si>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</si>
  <si>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</si>
  <si>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</si>
  <si>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</si>
  <si>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</si>
  <si>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</si>
  <si>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</si>
  <si>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</si>
  <si>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</si>
  <si>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</si>
  <si>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</si>
  <si>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</si>
  <si>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</si>
  <si>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</si>
  <si>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</si>
  <si>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</si>
  <si>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</si>
  <si>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</si>
  <si>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</si>
  <si>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</si>
  <si>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</si>
  <si>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</si>
  <si>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</si>
  <si>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</si>
  <si>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</si>
  <si>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</si>
  <si>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</si>
  <si>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</si>
  <si>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</si>
  <si>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</si>
  <si>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</si>
  <si>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</si>
  <si>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</si>
  <si>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</si>
  <si>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</si>
  <si>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</si>
  <si>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</si>
  <si>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</si>
  <si>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</si>
  <si>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</si>
  <si>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</si>
  <si>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</si>
  <si>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</si>
  <si>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</si>
  <si>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</si>
  <si>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</si>
  <si>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</si>
  <si>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</si>
  <si>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</si>
  <si>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</si>
  <si>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</si>
  <si>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</si>
  <si>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</si>
  <si>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</si>
  <si>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</si>
  <si>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</si>
  <si>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</si>
  <si>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</si>
  <si>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</si>
  <si>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</si>
  <si>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</si>
  <si>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</si>
  <si>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</si>
  <si>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</si>
  <si>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</si>
  <si>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</si>
  <si>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</si>
  <si>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</si>
  <si>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</si>
  <si>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</si>
  <si>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</si>
  <si>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</si>
  <si>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</si>
  <si>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</si>
  <si>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</si>
  <si>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</si>
  <si>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</si>
  <si>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</si>
  <si>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</si>
  <si>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</si>
  <si>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</si>
  <si>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</si>
  <si>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</si>
  <si>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</si>
  <si>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</si>
  <si>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</si>
  <si>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</si>
  <si>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</si>
  <si>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</si>
  <si>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</si>
  <si>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</si>
  <si>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</si>
  <si>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</si>
  <si>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</si>
  <si>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</si>
  <si>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</si>
  <si>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</si>
  <si>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</si>
  <si>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</si>
  <si>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</si>
  <si>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</si>
  <si>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</si>
  <si>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</si>
  <si>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</si>
  <si>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</si>
  <si>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</si>
  <si>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</si>
  <si>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</si>
  <si>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</si>
  <si>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</si>
  <si>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</si>
  <si>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</si>
  <si>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</si>
  <si>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</si>
  <si>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</si>
  <si>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</si>
  <si>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</si>
  <si>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</si>
  <si>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</si>
  <si>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</si>
  <si>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</si>
  <si>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</si>
  <si>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</si>
  <si>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</si>
  <si>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</si>
  <si>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</si>
  <si>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</si>
  <si>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</si>
  <si>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</si>
  <si>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</si>
  <si>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</si>
  <si>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</si>
  <si>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</si>
  <si>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</si>
  <si>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</si>
  <si>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</si>
  <si>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</si>
  <si>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</si>
  <si>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</si>
  <si>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</si>
  <si>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</si>
  <si>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</si>
  <si>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</si>
  <si>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</si>
  <si>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</si>
  <si>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</si>
  <si>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</si>
  <si>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</si>
  <si>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</si>
  <si>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</si>
  <si>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</si>
  <si>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</si>
  <si>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</si>
  <si>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</si>
  <si>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</si>
  <si>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</si>
  <si>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</si>
  <si>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</si>
  <si>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</si>
  <si>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</si>
  <si>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</si>
  <si>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</si>
  <si>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</si>
  <si>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</si>
  <si>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</si>
  <si>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</si>
  <si>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</si>
  <si>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</si>
  <si>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</si>
  <si>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</si>
  <si>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</si>
  <si>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</si>
  <si>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</si>
  <si>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</si>
  <si>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</si>
  <si>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</si>
  <si>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</si>
  <si>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</si>
  <si>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</si>
  <si>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</si>
  <si>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</si>
  <si>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</si>
  <si>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</si>
  <si>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</si>
  <si>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</si>
  <si>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</si>
  <si>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</si>
  <si>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</si>
  <si>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</si>
  <si>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</si>
  <si>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</si>
  <si>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</si>
  <si>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</si>
  <si>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</si>
  <si>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</si>
  <si>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</si>
  <si>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</si>
  <si>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</si>
  <si>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</si>
  <si>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</si>
  <si>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</si>
  <si>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</si>
  <si>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</si>
  <si>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</si>
  <si>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</si>
  <si>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</si>
  <si>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</si>
  <si>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</si>
  <si>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</si>
  <si>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</si>
  <si>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</si>
  <si>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</si>
  <si>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</si>
  <si>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</si>
  <si>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</si>
  <si>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</si>
  <si>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</si>
  <si>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</si>
  <si>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</si>
  <si>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</si>
  <si>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</si>
  <si>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</si>
  <si>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</si>
  <si>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</si>
  <si>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</si>
  <si>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</si>
  <si>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</si>
  <si>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</si>
  <si>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</si>
  <si>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</si>
  <si>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</si>
  <si>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</si>
  <si>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</si>
  <si>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</si>
  <si>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</si>
  <si>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</si>
  <si>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</si>
  <si>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</si>
  <si>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</si>
  <si>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</si>
  <si>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</si>
  <si>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</si>
  <si>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</si>
  <si>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</si>
  <si>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</si>
  <si>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</si>
  <si>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</si>
  <si>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</si>
  <si>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</si>
  <si>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</si>
  <si>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</si>
  <si>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</si>
  <si>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</si>
  <si>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</si>
  <si>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</si>
  <si>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</si>
  <si>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</si>
  <si>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</si>
  <si>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</si>
  <si>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</si>
  <si>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</si>
  <si>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</si>
  <si>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</si>
  <si>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</si>
  <si>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</si>
  <si>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</si>
  <si>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</si>
  <si>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</si>
  <si>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</si>
  <si>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</si>
  <si>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</si>
  <si>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</si>
  <si>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</si>
  <si>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</si>
  <si>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</si>
  <si>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</si>
  <si>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</si>
  <si>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</si>
  <si>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</si>
  <si>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</si>
  <si>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</si>
  <si>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</si>
  <si>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</si>
  <si>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</si>
  <si>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</si>
  <si>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</si>
  <si>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</si>
  <si>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</si>
  <si>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</si>
  <si>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</si>
  <si>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</si>
  <si>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</si>
  <si>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</si>
  <si>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</si>
  <si>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</si>
  <si>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</si>
  <si>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</si>
  <si>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</si>
  <si>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</si>
  <si>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</si>
  <si>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</si>
  <si>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</si>
  <si>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</si>
  <si>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</si>
  <si>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</si>
  <si>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</si>
  <si>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</si>
  <si>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</si>
  <si>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</si>
  <si>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</si>
  <si>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</si>
  <si>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</si>
  <si>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</si>
  <si>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</si>
  <si>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</si>
  <si>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</si>
  <si>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</si>
  <si>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</si>
  <si>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</si>
  <si>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</si>
  <si>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</si>
  <si>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</si>
  <si>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</si>
  <si>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</si>
  <si>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</si>
  <si>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</si>
  <si>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</si>
  <si>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</si>
  <si>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</si>
  <si>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</si>
  <si>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</si>
  <si>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</si>
  <si>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</si>
  <si>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</si>
  <si>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</si>
  <si>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</si>
  <si>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</si>
  <si>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</si>
  <si>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</si>
  <si>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</si>
  <si>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</si>
  <si>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</si>
  <si>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</si>
  <si>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</si>
  <si>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</si>
  <si>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</si>
  <si>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</si>
  <si>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</si>
  <si>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</si>
  <si>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</si>
  <si>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</si>
  <si>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</si>
  <si>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</si>
  <si>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</si>
  <si>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</si>
  <si>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</si>
  <si>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</si>
  <si>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</si>
  <si>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</si>
  <si>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</si>
  <si>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</si>
  <si>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</si>
  <si>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</si>
  <si>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</si>
  <si>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</si>
  <si>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</si>
  <si>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</si>
  <si>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</si>
  <si>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</si>
  <si>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</si>
  <si>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</si>
  <si>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</si>
  <si>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</si>
  <si>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</si>
  <si>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</si>
  <si>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</si>
  <si>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</si>
  <si>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</si>
  <si>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</si>
  <si>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</si>
  <si>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</si>
  <si>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</si>
  <si>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</si>
  <si>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</si>
  <si>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</si>
  <si>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</si>
  <si>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</si>
  <si>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</si>
  <si>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</si>
  <si>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</si>
  <si>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</si>
  <si>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</si>
  <si>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</si>
  <si>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</si>
  <si>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</si>
  <si>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</si>
  <si>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</si>
  <si>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</si>
  <si>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</si>
  <si>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</si>
  <si>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</si>
  <si>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</si>
  <si>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</si>
  <si>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</si>
  <si>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</si>
  <si>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</si>
  <si>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</si>
  <si>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</si>
  <si>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</si>
  <si>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</si>
  <si>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</si>
  <si>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</si>
  <si>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</si>
  <si>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</si>
  <si>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</si>
  <si>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</si>
  <si>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</si>
  <si>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</si>
  <si>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</si>
  <si>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</si>
  <si>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</si>
  <si>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</si>
  <si>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</si>
  <si>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</si>
  <si>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</si>
  <si>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</si>
  <si>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</si>
  <si>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</si>
  <si>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</si>
  <si>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</si>
  <si>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</si>
  <si>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</si>
  <si>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</si>
  <si>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</si>
  <si>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</si>
  <si>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</si>
  <si>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</si>
  <si>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</si>
  <si>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</si>
  <si>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</si>
  <si>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</si>
  <si>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</si>
  <si>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</si>
  <si>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</si>
  <si>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</si>
  <si>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</si>
  <si>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</si>
  <si>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</si>
  <si>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</si>
  <si>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</si>
  <si>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</si>
  <si>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</si>
  <si>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</si>
  <si>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</si>
  <si>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</si>
  <si>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</si>
  <si>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</si>
  <si>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</si>
  <si>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</si>
  <si>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</si>
  <si>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</si>
  <si>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</si>
  <si>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</si>
  <si>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</si>
  <si>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</si>
  <si>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</si>
  <si>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</si>
  <si>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</si>
  <si>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</si>
  <si>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</si>
  <si>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</si>
  <si>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</si>
  <si>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</si>
  <si>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</si>
  <si>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</si>
  <si>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</si>
  <si>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</si>
  <si>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</si>
  <si>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</si>
  <si>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</si>
  <si>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</si>
  <si>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</si>
  <si>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</si>
  <si>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</si>
  <si>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</si>
  <si>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</si>
  <si>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</si>
  <si>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</si>
  <si>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</si>
  <si>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</si>
  <si>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</si>
  <si>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</si>
  <si>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</si>
  <si>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</si>
  <si>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</si>
  <si>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</si>
  <si>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</si>
  <si>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</si>
  <si>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</si>
  <si>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</si>
  <si>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</si>
  <si>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</si>
  <si>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</si>
  <si>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</si>
  <si>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</si>
  <si>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</si>
  <si>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</si>
  <si>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</si>
  <si>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</si>
  <si>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</si>
  <si>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</si>
  <si>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</si>
  <si>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</si>
  <si>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</si>
  <si>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</si>
  <si>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</si>
  <si>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</si>
  <si>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</si>
  <si>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</si>
  <si>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</si>
  <si>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</si>
  <si>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</si>
  <si>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</si>
  <si>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</si>
  <si>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</si>
  <si>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</si>
  <si>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</si>
  <si>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</si>
  <si>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</si>
  <si>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</si>
  <si>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</si>
  <si>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</si>
  <si>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</si>
  <si>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</si>
  <si>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</si>
  <si>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</si>
  <si>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</si>
  <si>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</si>
  <si>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</si>
  <si>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</si>
  <si>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</si>
  <si>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</si>
  <si>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</si>
  <si>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</si>
  <si>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</si>
  <si>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</si>
  <si>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</si>
  <si>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</si>
  <si>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</si>
  <si>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</si>
  <si>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</si>
  <si>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</si>
  <si>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</si>
  <si>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</si>
  <si>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</si>
  <si>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</si>
  <si>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</si>
  <si>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</si>
  <si>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</si>
  <si>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</si>
  <si>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</si>
  <si>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</si>
  <si>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</si>
  <si>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</si>
  <si>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</si>
  <si>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</si>
  <si>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</si>
  <si>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</si>
  <si>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</si>
  <si>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</si>
  <si>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</si>
  <si>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</si>
  <si>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</si>
  <si>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</si>
  <si>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</si>
  <si>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</si>
  <si>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</si>
  <si>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</si>
  <si>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</si>
  <si>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</si>
  <si>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</si>
  <si>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</si>
  <si>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</si>
  <si>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</si>
  <si>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</si>
  <si>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</si>
  <si>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</si>
  <si>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</si>
  <si>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</si>
  <si>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</si>
  <si>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</si>
  <si>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</si>
  <si>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</si>
  <si>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</si>
  <si>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</si>
  <si>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</si>
  <si>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</si>
  <si>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</si>
  <si>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</si>
  <si>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</si>
  <si>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</si>
  <si>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</si>
  <si>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</si>
  <si>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</si>
  <si>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</si>
  <si>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</si>
  <si>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</si>
  <si>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</si>
  <si>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</si>
  <si>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</si>
  <si>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</si>
  <si>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</si>
  <si>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</si>
  <si>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</si>
  <si>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</si>
  <si>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</si>
  <si>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</si>
  <si>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</si>
  <si>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</si>
  <si>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</si>
  <si>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</si>
  <si>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</si>
  <si>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</si>
  <si>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</si>
  <si>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</si>
  <si>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</si>
  <si>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</si>
  <si>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</si>
  <si>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</si>
  <si>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</si>
  <si>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</si>
  <si>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</si>
  <si>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</si>
  <si>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</si>
  <si>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</si>
  <si>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</si>
  <si>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</si>
  <si>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</si>
  <si>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</si>
  <si>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</si>
  <si>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</si>
  <si>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</si>
  <si>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</si>
  <si>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</si>
  <si>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</si>
  <si>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</si>
  <si>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</si>
  <si>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</si>
  <si>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</si>
  <si>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</si>
  <si>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</si>
  <si>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</si>
  <si>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</si>
  <si>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</si>
  <si>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</si>
  <si>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</si>
  <si>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</si>
  <si>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</si>
  <si>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</si>
  <si>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</si>
  <si>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</si>
  <si>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</si>
  <si>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</si>
  <si>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</si>
  <si>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</si>
  <si>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</si>
  <si>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</si>
  <si>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</si>
  <si>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</si>
  <si>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</si>
  <si>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</si>
  <si>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</si>
  <si>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</si>
  <si>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</si>
  <si>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</si>
  <si>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</si>
  <si>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</si>
  <si>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</si>
  <si>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</si>
  <si>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</si>
  <si>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</si>
  <si>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</si>
  <si>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</si>
  <si>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</si>
  <si>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</si>
  <si>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</si>
  <si>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</si>
  <si>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</si>
  <si>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</si>
  <si>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</si>
  <si>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</si>
  <si>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</si>
  <si>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</si>
  <si>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</si>
  <si>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</si>
  <si>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</si>
  <si>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</si>
  <si>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</si>
  <si>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</si>
  <si>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</si>
  <si>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</si>
  <si>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</si>
  <si>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</si>
  <si>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</si>
  <si>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</si>
  <si>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</si>
  <si>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</si>
  <si>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</si>
  <si>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</si>
  <si>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</si>
  <si>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</si>
  <si>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</si>
  <si>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</si>
  <si>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</si>
  <si>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</si>
  <si>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</si>
  <si>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</si>
  <si>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</si>
  <si>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</si>
  <si>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</si>
  <si>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</si>
  <si>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</si>
  <si>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</si>
  <si>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</si>
  <si>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</si>
  <si>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</si>
  <si>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</si>
  <si>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</si>
  <si>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</si>
  <si>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</si>
  <si>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</si>
  <si>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</si>
  <si>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</si>
  <si>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</si>
  <si>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</si>
  <si>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</si>
  <si>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</si>
  <si>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</si>
  <si>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</si>
  <si>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</si>
  <si>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</si>
  <si>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</si>
  <si>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</si>
  <si>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</si>
  <si>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</si>
  <si>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</si>
  <si>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</si>
  <si>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</si>
  <si>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</si>
  <si>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</si>
  <si>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</si>
  <si>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</si>
  <si>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</si>
  <si>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</si>
  <si>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</si>
  <si>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</si>
  <si>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</si>
  <si>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</si>
  <si>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</si>
  <si>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</si>
  <si>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</si>
  <si>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</si>
  <si>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</si>
  <si>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</si>
  <si>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</si>
  <si>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</si>
  <si>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</si>
  <si>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</si>
  <si>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</si>
  <si>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</si>
  <si>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</si>
  <si>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</si>
  <si>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</si>
  <si>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</si>
  <si>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</si>
  <si>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</si>
  <si>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</si>
  <si>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</si>
  <si>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</si>
  <si>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</si>
  <si>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</si>
  <si>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</si>
  <si>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</si>
  <si>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</si>
  <si>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</si>
  <si>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</si>
  <si>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</si>
  <si>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</si>
  <si>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</si>
  <si>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</si>
  <si>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</si>
  <si>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</si>
  <si>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</si>
  <si>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</si>
  <si>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</si>
  <si>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</si>
  <si>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</si>
  <si>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</si>
  <si>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</si>
  <si>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</si>
  <si>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</si>
  <si>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</si>
  <si>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</si>
  <si>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</si>
  <si>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</si>
  <si>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</si>
  <si>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</si>
  <si>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</si>
  <si>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</si>
  <si>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</si>
  <si>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</si>
  <si>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</si>
  <si>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</si>
  <si>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</si>
  <si>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</si>
  <si>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</si>
  <si>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</si>
  <si>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</si>
  <si>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</si>
  <si>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</si>
  <si>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</si>
  <si>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</si>
  <si>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</si>
  <si>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</si>
  <si>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</si>
  <si>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</si>
  <si>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</si>
  <si>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</si>
  <si>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</si>
  <si>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</si>
  <si>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</si>
  <si>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</si>
  <si>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</si>
  <si>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</si>
  <si>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</si>
  <si>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</si>
  <si>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</si>
  <si>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</si>
  <si>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</si>
  <si>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</si>
  <si>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</si>
  <si>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</si>
  <si>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</si>
  <si>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</si>
  <si>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</si>
  <si>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</si>
  <si>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</si>
  <si>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</si>
  <si>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</si>
  <si>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</si>
  <si>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</si>
  <si>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</si>
  <si>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</si>
  <si>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</si>
  <si>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</si>
  <si>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</si>
  <si>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</si>
  <si>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</si>
  <si>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</si>
  <si>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</si>
  <si>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</si>
  <si>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</si>
  <si>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</si>
  <si>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</si>
  <si>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</si>
  <si>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</si>
  <si>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</si>
  <si>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</si>
  <si>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</si>
  <si>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</si>
  <si>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</si>
  <si>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</si>
  <si>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</si>
  <si>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</si>
  <si>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</si>
  <si>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</si>
  <si>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</si>
  <si>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</si>
  <si>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</si>
  <si>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</si>
  <si>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</si>
  <si>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</si>
  <si>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</si>
  <si>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</si>
  <si>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</si>
  <si>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</si>
  <si>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</si>
  <si>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</si>
  <si>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</si>
  <si>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</si>
  <si>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</si>
  <si>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</si>
  <si>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</si>
  <si>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</si>
  <si>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</si>
  <si>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</si>
  <si>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</si>
  <si>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</si>
  <si>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</si>
  <si>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</si>
  <si>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</si>
  <si>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</si>
  <si>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</si>
  <si>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</si>
  <si>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</si>
  <si>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</si>
  <si>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</si>
  <si>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</si>
  <si>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</si>
  <si>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</si>
  <si>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</si>
  <si>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</si>
  <si>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</si>
  <si>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</si>
  <si>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</si>
  <si>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</si>
  <si>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</si>
  <si>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</si>
  <si>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</si>
  <si>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</si>
  <si>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</si>
  <si>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</si>
  <si>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</si>
  <si>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</si>
  <si>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</si>
  <si>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</si>
  <si>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</si>
  <si>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</si>
  <si>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</si>
  <si>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</si>
  <si>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</si>
  <si>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</si>
  <si>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</si>
  <si>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</si>
  <si>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</si>
  <si>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</si>
  <si>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</si>
  <si>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</si>
  <si>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</si>
  <si>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</si>
  <si>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</si>
  <si>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</si>
  <si>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</si>
  <si>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</si>
  <si>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</si>
  <si>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</si>
  <si>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</si>
  <si>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</si>
  <si>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</si>
  <si>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</si>
  <si>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</si>
  <si>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</si>
  <si>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</si>
  <si>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</si>
  <si>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</si>
  <si>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</si>
  <si>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</si>
  <si>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</si>
  <si>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</si>
  <si>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</si>
  <si>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</si>
  <si>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</si>
  <si>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</si>
  <si>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</si>
  <si>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</si>
  <si>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</si>
  <si>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</si>
  <si>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</si>
  <si>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</si>
  <si>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</si>
  <si>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</si>
  <si>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</si>
  <si>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</si>
  <si>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</si>
  <si>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</si>
  <si>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</si>
  <si>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</si>
  <si>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</si>
  <si>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</si>
  <si>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</si>
  <si>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</si>
  <si>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</si>
  <si>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</si>
  <si>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</si>
  <si>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</si>
  <si>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</si>
  <si>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</si>
  <si>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</si>
  <si>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</si>
  <si>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</si>
  <si>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</si>
  <si>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</si>
  <si>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</si>
  <si>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</si>
  <si>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</si>
  <si>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</si>
  <si>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</si>
  <si>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</si>
  <si>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</si>
  <si>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</si>
  <si>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</si>
  <si>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</si>
  <si>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</si>
  <si>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</si>
  <si>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</si>
  <si>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</si>
  <si>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</si>
  <si>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</si>
  <si>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</si>
  <si>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</si>
  <si>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</si>
  <si>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</si>
  <si>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</si>
  <si>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</si>
  <si>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</si>
  <si>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</si>
  <si>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</si>
  <si>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</si>
  <si>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</si>
  <si>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</si>
  <si>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</si>
  <si>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</si>
  <si>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</si>
  <si>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</si>
  <si>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</si>
  <si>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</si>
  <si>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</si>
  <si>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</si>
  <si>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</si>
  <si>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</si>
  <si>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</si>
  <si>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</si>
  <si>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</si>
  <si>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</si>
  <si>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</si>
  <si>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</si>
  <si>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</si>
  <si>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</si>
  <si>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</si>
  <si>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</si>
  <si>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</si>
  <si>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</si>
  <si>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</si>
  <si>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</si>
  <si>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</si>
  <si>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</si>
  <si>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</si>
  <si>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</si>
  <si>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</si>
  <si>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</si>
  <si>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</si>
  <si>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</si>
  <si>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</si>
  <si>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</si>
  <si>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</si>
  <si>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</si>
  <si>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</si>
  <si>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</si>
  <si>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</si>
  <si>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</si>
  <si>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</si>
  <si>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</si>
  <si>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</si>
  <si>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</si>
  <si>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</si>
  <si>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</si>
  <si>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</si>
  <si>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</si>
  <si>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</si>
  <si>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</si>
  <si>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</si>
  <si>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</si>
  <si>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</si>
  <si>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</si>
  <si>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</si>
  <si>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</si>
  <si>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</si>
  <si>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</si>
  <si>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</si>
  <si>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</si>
  <si>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</si>
  <si>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</si>
  <si>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</si>
  <si>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</si>
  <si>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</si>
  <si>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</si>
  <si>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</si>
  <si>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</si>
  <si>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</si>
  <si>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</si>
  <si>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</si>
  <si>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</si>
  <si>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</si>
  <si>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</si>
  <si>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</si>
  <si>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</si>
  <si>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</si>
  <si>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</si>
  <si>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</si>
  <si>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</si>
  <si>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</si>
  <si>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</si>
  <si>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</si>
  <si>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</si>
  <si>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</si>
  <si>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</si>
  <si>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</si>
  <si>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</si>
  <si>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</si>
  <si>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</si>
  <si>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</si>
  <si>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</si>
  <si>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</si>
  <si>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</si>
  <si>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</si>
  <si>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</si>
  <si>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</si>
  <si>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</si>
  <si>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</si>
  <si>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</si>
  <si>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</si>
  <si>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</si>
  <si>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</si>
  <si>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</si>
  <si>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</si>
  <si>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</si>
  <si>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</si>
  <si>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</si>
  <si>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</si>
  <si>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</si>
  <si>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</si>
  <si>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</si>
  <si>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</si>
  <si>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</si>
  <si>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</si>
  <si>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</si>
  <si>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</si>
  <si>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</si>
  <si>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</si>
  <si>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</si>
  <si>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</si>
  <si>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</si>
  <si>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</si>
  <si>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</si>
  <si>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</si>
  <si>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</si>
  <si>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</si>
  <si>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</si>
  <si>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</si>
  <si>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</si>
  <si>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</si>
  <si>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</si>
  <si>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</si>
  <si>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</si>
  <si>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</si>
  <si>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</si>
  <si>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</si>
  <si>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</si>
  <si>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</si>
  <si>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</si>
  <si>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</si>
  <si>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</si>
  <si>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</si>
  <si>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</si>
  <si>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</si>
  <si>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</si>
  <si>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</si>
  <si>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</si>
  <si>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</si>
  <si>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</si>
  <si>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</si>
  <si>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</si>
  <si>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</si>
  <si>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</si>
  <si>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</si>
  <si>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</si>
  <si>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</si>
  <si>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</si>
  <si>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</si>
  <si>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</si>
  <si>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</si>
  <si>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</si>
  <si>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</si>
  <si>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</si>
  <si>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</si>
  <si>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</si>
  <si>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</si>
  <si>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</si>
  <si>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</si>
  <si>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</si>
  <si>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</si>
  <si>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</si>
  <si>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</si>
  <si>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</si>
  <si>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</si>
  <si>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</si>
  <si>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</si>
  <si>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</si>
  <si>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</si>
  <si>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</si>
  <si>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</si>
  <si>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</si>
  <si>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</si>
  <si>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</si>
  <si>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</si>
  <si>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</si>
  <si>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</si>
  <si>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</si>
  <si>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</si>
  <si>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</si>
  <si>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</si>
  <si>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</si>
  <si>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</si>
  <si>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</si>
  <si>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</si>
  <si>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</si>
  <si>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</si>
  <si>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</si>
  <si>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</si>
  <si>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</si>
  <si>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</si>
  <si>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</si>
  <si>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</si>
  <si>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</si>
  <si>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</si>
  <si>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</si>
  <si>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</si>
  <si>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</si>
  <si>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</si>
  <si>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</si>
  <si>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</si>
  <si>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</si>
  <si>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</si>
  <si>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</si>
  <si>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</si>
  <si>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</si>
  <si>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</si>
  <si>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</si>
  <si>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</si>
  <si>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</si>
  <si>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</si>
  <si>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</si>
  <si>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</si>
  <si>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</si>
  <si>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</si>
  <si>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</si>
  <si>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</si>
  <si>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</si>
  <si>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</si>
  <si>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</si>
  <si>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</si>
  <si>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</si>
  <si>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</si>
  <si>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</si>
  <si>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</si>
  <si>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</si>
  <si>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</si>
  <si>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</si>
  <si>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</si>
  <si>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</si>
  <si>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</si>
  <si>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</si>
  <si>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</si>
  <si>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</si>
  <si>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</si>
  <si>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</si>
  <si>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</si>
  <si>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</si>
  <si>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</si>
  <si>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</si>
  <si>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</si>
  <si>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</si>
  <si>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</si>
  <si>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</si>
  <si>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</si>
  <si>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</si>
  <si>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</si>
  <si>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</si>
  <si>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</si>
  <si>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</si>
  <si>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</si>
  <si>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</si>
  <si>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</si>
  <si>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</si>
  <si>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</si>
  <si>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</si>
  <si>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</si>
  <si>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</si>
  <si>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</si>
  <si>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</si>
  <si>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</si>
  <si>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</si>
  <si>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</si>
  <si>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</si>
  <si>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</si>
  <si>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</si>
  <si>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</si>
  <si>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</si>
  <si>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</si>
  <si>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</si>
  <si>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</si>
  <si>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</si>
  <si>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</si>
  <si>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</si>
  <si>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</si>
  <si>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</si>
  <si>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</si>
  <si>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</si>
  <si>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</si>
  <si>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</si>
  <si>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</si>
  <si>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</si>
  <si>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</si>
  <si>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</si>
  <si>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</si>
  <si>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</si>
  <si>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</si>
  <si>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</si>
  <si>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</si>
  <si>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</si>
  <si>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</si>
  <si>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</si>
  <si>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</si>
  <si>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</si>
  <si>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</si>
  <si>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</si>
  <si>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</si>
  <si>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</si>
  <si>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</si>
  <si>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</si>
  <si>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</si>
  <si>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</si>
  <si>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</si>
  <si>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</si>
  <si>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</si>
  <si>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</si>
  <si>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</si>
  <si>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</si>
  <si>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</si>
  <si>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</si>
  <si>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</si>
  <si>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</si>
  <si>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</si>
  <si>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</si>
  <si>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</si>
  <si>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</si>
  <si>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</si>
  <si>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</si>
  <si>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</si>
  <si>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</si>
  <si>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</si>
  <si>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</si>
  <si>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</si>
  <si>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</si>
  <si>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</si>
  <si>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</si>
  <si>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</si>
  <si>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</si>
  <si>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</si>
  <si>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</si>
  <si>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</si>
  <si>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</si>
  <si>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</si>
  <si>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</si>
  <si>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</si>
  <si>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</si>
  <si>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</si>
  <si>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</si>
  <si>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</si>
  <si>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</si>
  <si>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</si>
  <si>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</si>
  <si>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</si>
  <si>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</si>
  <si>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</si>
  <si>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</si>
  <si>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</si>
  <si>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</si>
  <si>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</si>
  <si>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</si>
  <si>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</si>
  <si>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</si>
  <si>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</si>
  <si>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</si>
  <si>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</si>
  <si>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</si>
  <si>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</si>
  <si>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</si>
  <si>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</si>
  <si>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</si>
  <si>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</si>
  <si>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</si>
  <si>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</si>
  <si>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</si>
  <si>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</si>
  <si>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</si>
  <si>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</si>
  <si>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</si>
  <si>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</si>
  <si>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</si>
  <si>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</si>
  <si>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</si>
  <si>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</si>
  <si>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</si>
  <si>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</si>
  <si>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</si>
  <si>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</si>
  <si>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</si>
  <si>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</si>
  <si>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</si>
  <si>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</si>
  <si>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</si>
  <si>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</si>
  <si>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</si>
  <si>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</si>
  <si>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</si>
  <si>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</si>
  <si>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</si>
  <si>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</si>
  <si>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</si>
  <si>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</si>
  <si>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</si>
  <si>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</si>
  <si>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</si>
  <si>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</si>
  <si>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</si>
  <si>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</si>
  <si>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</si>
  <si>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</si>
  <si>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</si>
  <si>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</si>
  <si>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</si>
  <si>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</si>
  <si>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</si>
  <si>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</si>
  <si>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</si>
  <si>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</si>
  <si>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</si>
  <si>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</si>
  <si>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</si>
  <si>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</si>
  <si>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</si>
  <si>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</si>
  <si>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</si>
  <si>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</si>
  <si>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</si>
  <si>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</si>
  <si>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</si>
  <si>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</si>
  <si>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</si>
  <si>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</si>
  <si>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</si>
  <si>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</si>
  <si>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</si>
  <si>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</si>
  <si>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</si>
  <si>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</si>
  <si>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</si>
  <si>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</si>
  <si>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</si>
  <si>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</si>
  <si>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</si>
  <si>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</si>
  <si>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</si>
  <si>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</si>
  <si>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</si>
  <si>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</si>
  <si>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</si>
  <si>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</si>
  <si>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</si>
  <si>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</si>
  <si>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</si>
  <si>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</si>
  <si>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</si>
  <si>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</si>
  <si>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</si>
  <si>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</si>
  <si>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</si>
  <si>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</si>
  <si>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</si>
  <si>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</si>
  <si>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</si>
  <si>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</si>
  <si>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</si>
  <si>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</si>
  <si>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</si>
  <si>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</si>
  <si>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</si>
  <si>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</si>
  <si>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</si>
  <si>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</si>
  <si>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</si>
  <si>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</si>
  <si>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</si>
  <si>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</si>
  <si>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</si>
  <si>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</si>
  <si>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</si>
  <si>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</si>
  <si>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</si>
  <si>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</si>
  <si>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</si>
  <si>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</si>
  <si>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</si>
  <si>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</si>
  <si>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</si>
  <si>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</si>
  <si>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</si>
  <si>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</si>
  <si>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</si>
  <si>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</si>
  <si>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</si>
  <si>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</si>
  <si>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</si>
  <si>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</si>
  <si>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</si>
  <si>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</si>
  <si>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</si>
  <si>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</si>
  <si>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</si>
  <si>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</si>
  <si>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</si>
  <si>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</si>
  <si>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</si>
  <si>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</si>
  <si>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</si>
  <si>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</si>
  <si>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</si>
  <si>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</si>
  <si>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</si>
  <si>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</si>
  <si>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</si>
  <si>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</si>
  <si>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</si>
  <si>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</si>
  <si>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</si>
  <si>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</si>
  <si>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</si>
  <si>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</si>
  <si>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</si>
  <si>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</si>
  <si>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</si>
  <si>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</si>
  <si>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</si>
  <si>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</si>
  <si>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</si>
  <si>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</si>
  <si>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</si>
  <si>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</si>
  <si>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</si>
  <si>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</si>
  <si>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</si>
  <si>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</si>
  <si>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</si>
  <si>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</si>
  <si>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</si>
  <si>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</si>
  <si>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</si>
  <si>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</si>
  <si>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</si>
  <si>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</si>
  <si>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</si>
  <si>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</si>
  <si>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</si>
  <si>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</si>
  <si>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</si>
  <si>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</si>
  <si>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</si>
  <si>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</si>
  <si>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</si>
  <si>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</si>
  <si>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</si>
  <si>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</si>
  <si>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</si>
  <si>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</si>
  <si>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</si>
  <si>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</si>
  <si>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</si>
  <si>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</si>
  <si>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</si>
  <si>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</si>
  <si>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</si>
  <si>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</si>
  <si>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</si>
  <si>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</si>
  <si>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</si>
  <si>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</si>
  <si>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</si>
  <si>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</si>
  <si>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</si>
  <si>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</si>
  <si>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</si>
  <si>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</si>
  <si>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</si>
  <si>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</si>
  <si>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</si>
  <si>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</si>
  <si>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</si>
  <si>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</si>
  <si>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</si>
  <si>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</si>
  <si>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</si>
  <si>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</si>
  <si>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</si>
  <si>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</si>
  <si>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</si>
  <si>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</si>
  <si>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</si>
  <si>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</si>
  <si>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</si>
  <si>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</si>
  <si>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</si>
  <si>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</si>
  <si>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</si>
  <si>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</si>
  <si>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</si>
  <si>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</si>
  <si>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</si>
  <si>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</si>
  <si>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</si>
  <si>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</si>
  <si>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</si>
  <si>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</si>
  <si>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</si>
  <si>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</si>
  <si>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</si>
  <si>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</si>
  <si>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</si>
  <si>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</si>
  <si>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</si>
  <si>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</si>
  <si>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</si>
  <si>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</si>
  <si>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</si>
  <si>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</si>
  <si>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</si>
  <si>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</si>
  <si>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</si>
  <si>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</si>
  <si>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</si>
  <si>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</si>
  <si>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</si>
  <si>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</si>
  <si>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</si>
  <si>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</si>
  <si>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</si>
  <si>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</si>
  <si>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</si>
  <si>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</si>
  <si>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</si>
  <si>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</si>
  <si>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</si>
  <si>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</si>
  <si>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</si>
  <si>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</si>
  <si>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</si>
  <si>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</si>
  <si>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</si>
  <si>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</si>
  <si>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</si>
  <si>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</si>
  <si>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</si>
  <si>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</si>
  <si>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</si>
  <si>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</si>
  <si>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</si>
  <si>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</si>
  <si>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</si>
  <si>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</si>
  <si>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</si>
  <si>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</si>
  <si>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2020.EHCP.I03.</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</si>
  <si>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</si>
  <si>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</si>
  <si>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</si>
  <si>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</si>
  <si>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</si>
  <si>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</si>
  <si>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</si>
  <si>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</si>
  <si>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</si>
  <si>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</si>
  <si>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</si>
  <si>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</si>
  <si>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</si>
  <si>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</si>
  <si>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</si>
  <si>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</si>
  <si>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</si>
  <si>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</si>
  <si>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</si>
  <si>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</si>
  <si>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</si>
  <si>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</si>
  <si>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</si>
  <si>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</si>
  <si>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</si>
  <si>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</si>
  <si>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</si>
  <si>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</si>
  <si>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</si>
  <si>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</si>
  <si>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</si>
  <si>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</si>
  <si>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</si>
  <si>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</si>
  <si>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</si>
  <si>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</si>
  <si>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</si>
  <si>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</si>
  <si>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</si>
  <si>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</si>
  <si>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</si>
  <si>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</si>
  <si>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</si>
  <si>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</si>
  <si>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</si>
  <si>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</si>
  <si>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</si>
  <si>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</si>
  <si>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</si>
  <si>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</si>
  <si>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</si>
  <si>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</si>
  <si>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</si>
  <si>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</si>
  <si>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</si>
  <si>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</si>
  <si>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</si>
  <si>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</si>
  <si>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</si>
  <si>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</si>
  <si>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</si>
  <si>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</si>
  <si>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</si>
  <si>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</si>
  <si>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</si>
  <si>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</si>
  <si>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</si>
  <si>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</si>
  <si>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</si>
  <si>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</si>
  <si>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</si>
  <si>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</si>
  <si>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</si>
  <si>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</si>
  <si>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</si>
  <si>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</si>
  <si>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</si>
  <si>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</si>
  <si>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</si>
  <si>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</si>
  <si>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</si>
  <si>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</si>
  <si>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</si>
  <si>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</si>
  <si>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</si>
  <si>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</si>
  <si>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</si>
  <si>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</si>
  <si>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</si>
  <si>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</si>
  <si>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</si>
  <si>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</si>
  <si>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</si>
  <si>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</si>
  <si>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</si>
  <si>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</si>
  <si>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</si>
  <si>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</si>
  <si>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</si>
  <si>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</si>
  <si>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</si>
  <si>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</si>
  <si>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</si>
  <si>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</si>
  <si>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</si>
  <si>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</si>
  <si>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</si>
  <si>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</si>
  <si>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</si>
  <si>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</si>
  <si>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</si>
  <si>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</si>
  <si>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</si>
  <si>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</si>
  <si>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</si>
  <si>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</si>
  <si>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</si>
  <si>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</si>
  <si>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</si>
  <si>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</si>
  <si>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</si>
  <si>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</si>
  <si>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</si>
  <si>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</si>
  <si>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</si>
  <si>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</si>
  <si>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</si>
  <si>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</si>
  <si>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</si>
  <si>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</si>
  <si>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</si>
  <si>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</si>
  <si>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</si>
  <si>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</si>
  <si>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</si>
  <si>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</si>
  <si>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</si>
  <si>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</si>
  <si>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</si>
  <si>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</si>
  <si>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</si>
  <si>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</si>
  <si>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</si>
  <si>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</si>
  <si>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</si>
  <si>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</si>
  <si>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</si>
  <si>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</si>
  <si>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</si>
  <si>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</si>
  <si>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</si>
  <si>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</si>
  <si>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</si>
  <si>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</si>
  <si>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</si>
  <si>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</si>
  <si>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</si>
  <si>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</si>
  <si>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</si>
  <si>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</si>
  <si>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</si>
  <si>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</si>
  <si>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</si>
  <si>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</si>
  <si>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</si>
  <si>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</si>
  <si>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</si>
  <si>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</si>
  <si>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</si>
  <si>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</si>
  <si>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</si>
  <si>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</si>
  <si>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</si>
  <si>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</si>
  <si>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</si>
  <si>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</si>
  <si>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</si>
  <si>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</si>
  <si>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</si>
  <si>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</si>
  <si>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</si>
  <si>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</si>
  <si>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</si>
  <si>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</si>
  <si>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</si>
  <si>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</si>
  <si>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</si>
  <si>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</si>
  <si>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</si>
  <si>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</si>
  <si>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</si>
  <si>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</si>
  <si>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</si>
  <si>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</si>
  <si>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</si>
  <si>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</si>
  <si>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</si>
  <si>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</si>
  <si>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</si>
  <si>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</si>
  <si>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</si>
  <si>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</si>
  <si>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</si>
  <si>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</si>
  <si>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</si>
  <si>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</si>
  <si>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</si>
  <si>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</si>
  <si>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</si>
  <si>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</si>
  <si>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</si>
  <si>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</si>
  <si>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</si>
  <si>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</si>
  <si>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</si>
  <si>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</si>
  <si>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</si>
  <si>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</si>
  <si>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</si>
  <si>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</si>
  <si>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</si>
  <si>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</si>
  <si>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</si>
  <si>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</si>
  <si>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</si>
  <si>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</si>
  <si>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</si>
  <si>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</si>
  <si>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</si>
  <si>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</si>
  <si>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</si>
  <si>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</si>
  <si>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</si>
  <si>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</si>
  <si>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</si>
  <si>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</si>
  <si>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</si>
  <si>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</si>
  <si>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</si>
  <si>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</si>
  <si>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</si>
  <si>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</si>
  <si>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</si>
  <si>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</si>
  <si>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</si>
  <si>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</si>
  <si>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</si>
  <si>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</si>
  <si>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</si>
  <si>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</si>
  <si>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</si>
  <si>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</si>
  <si>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</si>
  <si>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</si>
  <si>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</si>
  <si>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</si>
  <si>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</si>
  <si>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</si>
  <si>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</si>
  <si>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</si>
  <si>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</si>
  <si>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</si>
  <si>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</si>
  <si>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</si>
  <si>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</si>
  <si>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</si>
  <si>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</si>
  <si>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</si>
  <si>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</si>
  <si>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</si>
  <si>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</si>
  <si>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</si>
  <si>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</si>
  <si>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</si>
  <si>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</si>
  <si>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</si>
  <si>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</si>
  <si>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</si>
  <si>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</si>
  <si>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</si>
  <si>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</si>
  <si>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</si>
  <si>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</si>
  <si>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</si>
  <si>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</si>
  <si>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</si>
  <si>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</si>
  <si>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</si>
  <si>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</si>
  <si>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</si>
  <si>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</si>
  <si>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</si>
  <si>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</si>
  <si>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</si>
  <si>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</si>
  <si>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</si>
  <si>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</si>
  <si>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</si>
  <si>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</si>
  <si>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</si>
  <si>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</si>
  <si>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</si>
  <si>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</si>
  <si>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</si>
  <si>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</si>
  <si>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</si>
  <si>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</si>
  <si>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</si>
  <si>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</si>
  <si>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</si>
  <si>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</si>
  <si>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</si>
  <si>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</si>
  <si>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</si>
  <si>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</si>
  <si>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</si>
  <si>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</si>
  <si>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</si>
  <si>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</si>
  <si>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</si>
  <si>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</si>
  <si>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</si>
  <si>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</si>
  <si>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</si>
  <si>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</si>
  <si>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</si>
  <si>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</si>
  <si>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</si>
  <si>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</si>
  <si>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</si>
  <si>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</si>
  <si>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</si>
  <si>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</si>
  <si>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</si>
  <si>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</si>
  <si>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</si>
  <si>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</si>
  <si>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</si>
  <si>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</si>
  <si>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</si>
  <si>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</si>
  <si>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</si>
  <si>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</si>
  <si>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</si>
  <si>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</si>
  <si>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</si>
  <si>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</si>
  <si>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</si>
  <si>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</si>
  <si>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</si>
  <si>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</si>
  <si>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</si>
  <si>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</si>
  <si>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</si>
  <si>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</si>
  <si>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</si>
  <si>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</si>
  <si>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Recovered in December</t>
  </si>
  <si>
    <t>November Salaries</t>
  </si>
  <si>
    <t>Outstanding Figure owed (pre Nov)</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</si>
  <si>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</si>
  <si>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</si>
  <si>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</si>
  <si>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</si>
  <si>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</si>
  <si>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</si>
  <si>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</si>
  <si>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</si>
  <si>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</si>
  <si>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</si>
  <si>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</si>
  <si>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</si>
  <si>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</si>
  <si>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</si>
  <si>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</si>
  <si>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Dec Invoice</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</si>
  <si>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</si>
  <si>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</si>
  <si>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</si>
  <si>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</si>
  <si>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</si>
  <si>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</si>
  <si>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</si>
  <si>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</si>
  <si>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</si>
  <si>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</si>
  <si>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</si>
  <si>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</si>
  <si>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</si>
  <si>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</si>
  <si>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</si>
  <si>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</si>
  <si>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</si>
  <si>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</si>
  <si>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</si>
  <si>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</si>
  <si>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</si>
  <si>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</si>
  <si>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</si>
  <si>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</si>
  <si>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</si>
  <si>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</si>
  <si>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</si>
  <si>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</si>
  <si>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</si>
  <si>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</si>
  <si>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</si>
  <si>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</si>
  <si>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</si>
  <si>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</si>
  <si>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</si>
  <si>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</si>
  <si>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</si>
  <si>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</si>
  <si>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</si>
  <si>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</si>
  <si>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</si>
  <si>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</si>
  <si>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</si>
  <si>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</si>
  <si>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</si>
  <si>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</si>
  <si>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</si>
  <si>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</si>
  <si>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</si>
  <si>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</si>
  <si>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</si>
  <si>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</si>
  <si>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</si>
  <si>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</si>
  <si>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</si>
  <si>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</si>
  <si>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</si>
  <si>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</si>
  <si>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</si>
  <si>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</si>
  <si>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</si>
  <si>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</si>
  <si>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</si>
  <si>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</si>
  <si>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</si>
  <si>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</si>
  <si>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</si>
  <si>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</si>
  <si>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</si>
  <si>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</si>
  <si>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</si>
  <si>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</si>
  <si>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</si>
  <si>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</si>
  <si>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</si>
  <si>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</si>
  <si>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</si>
  <si>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</si>
  <si>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</si>
  <si>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</si>
  <si>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</si>
  <si>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</si>
  <si>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</si>
  <si>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</si>
  <si>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</si>
  <si>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</si>
  <si>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</si>
  <si>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</si>
  <si>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</si>
  <si>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</si>
  <si>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</si>
  <si>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</si>
  <si>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</si>
  <si>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</si>
  <si>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</si>
  <si>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</si>
  <si>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</si>
  <si>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</si>
  <si>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</si>
  <si>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</si>
  <si>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</si>
  <si>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</si>
  <si>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</si>
  <si>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</si>
  <si>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</si>
  <si>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</si>
  <si>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</si>
  <si>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</si>
  <si>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</si>
  <si>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</si>
  <si>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</si>
  <si>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</si>
  <si>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</si>
  <si>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</si>
  <si>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</si>
  <si>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</si>
  <si>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</si>
  <si>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</si>
  <si>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</si>
  <si>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</si>
  <si>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</si>
  <si>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</si>
  <si>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</si>
  <si>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</si>
  <si>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</si>
  <si>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</si>
  <si>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</si>
  <si>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</si>
  <si>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</si>
  <si>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</si>
  <si>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</si>
  <si>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</si>
  <si>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</si>
  <si>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</si>
  <si>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</si>
  <si>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</si>
  <si>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</si>
  <si>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</si>
  <si>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</si>
  <si>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</si>
  <si>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</si>
  <si>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</si>
  <si>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</si>
  <si>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</si>
  <si>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</si>
  <si>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</si>
  <si>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</si>
  <si>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Set Netted </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</si>
  <si>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</si>
  <si>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</si>
  <si>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</si>
  <si>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</si>
  <si>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</si>
  <si>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</si>
  <si>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</si>
  <si>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</si>
  <si>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</si>
  <si>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</si>
  <si>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</si>
  <si>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</si>
  <si>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</si>
  <si>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</si>
  <si>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</si>
  <si>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</si>
  <si>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</si>
  <si>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</si>
  <si>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</si>
  <si>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</si>
  <si>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</si>
  <si>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</si>
  <si>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</si>
  <si>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</si>
  <si>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</si>
  <si>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</si>
  <si>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</si>
  <si>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</si>
  <si>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</si>
  <si>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</si>
  <si>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</si>
  <si>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</si>
  <si>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</si>
  <si>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</si>
  <si>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</si>
  <si>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</si>
  <si>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</si>
  <si>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</si>
  <si>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</si>
  <si>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</si>
  <si>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</si>
  <si>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</si>
  <si>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</si>
  <si>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</si>
  <si>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</si>
  <si>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</si>
  <si>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</si>
  <si>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</si>
  <si>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</si>
  <si>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</si>
  <si>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</si>
  <si>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</si>
  <si>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</si>
  <si>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</si>
  <si>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</si>
  <si>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</si>
  <si>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</si>
  <si>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</si>
  <si>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</si>
  <si>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</si>
  <si>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</si>
  <si>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</si>
  <si>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</si>
  <si>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</si>
  <si>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</si>
  <si>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</si>
  <si>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</si>
  <si>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</si>
  <si>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</si>
  <si>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</si>
  <si>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</si>
  <si>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</si>
  <si>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</si>
  <si>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</si>
  <si>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</si>
  <si>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</si>
  <si>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</si>
  <si>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</si>
  <si>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</si>
  <si>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</si>
  <si>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</si>
  <si>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</si>
  <si>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</si>
  <si>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</si>
  <si>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</si>
  <si>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</si>
  <si>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</si>
  <si>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</si>
  <si>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</si>
  <si>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</si>
  <si>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</si>
  <si>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</si>
  <si>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</si>
  <si>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</si>
  <si>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</si>
  <si>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</si>
  <si>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</si>
  <si>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</si>
  <si>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</si>
  <si>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</si>
  <si>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</si>
  <si>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</si>
  <si>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</si>
  <si>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</si>
  <si>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</si>
  <si>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</si>
  <si>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</si>
  <si>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</si>
  <si>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</si>
  <si>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</si>
  <si>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</si>
  <si>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</si>
  <si>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</si>
  <si>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</si>
  <si>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</si>
  <si>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</si>
  <si>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</si>
  <si>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</si>
  <si>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</si>
  <si>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</si>
  <si>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</si>
  <si>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</si>
  <si>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</si>
  <si>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</si>
  <si>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</si>
  <si>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</si>
  <si>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</si>
  <si>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</si>
  <si>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</si>
  <si>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</si>
  <si>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</si>
  <si>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</si>
  <si>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Net Payments</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</si>
  <si>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</si>
  <si>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</si>
  <si>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</si>
  <si>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</si>
  <si>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</si>
  <si>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</si>
  <si>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</si>
  <si>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</si>
  <si>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</si>
  <si>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</si>
  <si>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</si>
  <si>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</si>
  <si>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</si>
  <si>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</si>
  <si>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</si>
  <si>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</si>
  <si>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</si>
  <si>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</si>
  <si>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</si>
  <si>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</si>
  <si>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</si>
  <si>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</si>
  <si>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</si>
  <si>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</si>
  <si>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</si>
  <si>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</si>
  <si>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</si>
  <si>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</si>
  <si>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</si>
  <si>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</si>
  <si>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</si>
  <si>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</si>
  <si>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</si>
  <si>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</si>
  <si>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</si>
  <si>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</si>
  <si>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</si>
  <si>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</si>
  <si>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</si>
  <si>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</si>
  <si>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</si>
  <si>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</si>
  <si>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</si>
  <si>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</si>
  <si>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</si>
  <si>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</si>
  <si>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</si>
  <si>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</si>
  <si>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</si>
  <si>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</si>
  <si>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</si>
  <si>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</si>
  <si>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</si>
  <si>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</si>
  <si>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</si>
  <si>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</si>
  <si>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</si>
  <si>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</si>
  <si>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</si>
  <si>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</si>
  <si>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</si>
  <si>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3317.SEN I.I03.</t>
  </si>
  <si>
    <t>3500.SEN I.I03.</t>
  </si>
  <si>
    <t>2019.SEN I.I03.</t>
  </si>
  <si>
    <t>2023.SEN I.I03.</t>
  </si>
  <si>
    <t>2024.SEN I.I03.</t>
  </si>
  <si>
    <t>2029.SEN I.I03.</t>
  </si>
  <si>
    <t>3516.SEN I.I03.</t>
  </si>
  <si>
    <t>2031.SEN I.I03.</t>
  </si>
  <si>
    <t>2032.SEN I.I03.</t>
  </si>
  <si>
    <t>3513.SEN I.I03.</t>
  </si>
  <si>
    <t>1002.EHCP.I03.</t>
  </si>
  <si>
    <t>2077.SEN I.I03.</t>
  </si>
  <si>
    <t>2072.SEN I.I03.</t>
  </si>
  <si>
    <t>2051.SEN I.I03.</t>
  </si>
  <si>
    <t>2057.SEN I.I03.</t>
  </si>
  <si>
    <t>JUNE</t>
  </si>
  <si>
    <t>June Payment to school</t>
  </si>
  <si>
    <t>May INVOICE / June Payment</t>
  </si>
  <si>
    <t xml:space="preserve">Covid </t>
  </si>
  <si>
    <t>Cedits Netted</t>
  </si>
  <si>
    <t>Funding front loaded in April. Balance paid equally every month until figures updated</t>
  </si>
  <si>
    <t>JULY</t>
  </si>
  <si>
    <t>July Payment to school</t>
  </si>
  <si>
    <t>June Invoice/ July Payment</t>
  </si>
  <si>
    <t>TOTAL PAYMENT TO BANK IN JULY 2021</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</si>
  <si>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</si>
  <si>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</si>
  <si>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</si>
  <si>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</si>
  <si>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</si>
  <si>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</si>
  <si>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</si>
  <si>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</si>
  <si>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</si>
  <si>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</si>
  <si>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</si>
  <si>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</si>
  <si>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</si>
  <si>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</si>
  <si>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</si>
  <si>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</si>
  <si>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</si>
  <si>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Furter payment to be made in Sept</t>
  </si>
  <si>
    <t>March, April, May and June invoiced/netted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</si>
</sst>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77">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3" fillId="21" borderId="0" xfId="0" applyFont="1" applyFill="1" applyAlignment="1">
      <alignment horizontal="center"/>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2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8" fontId="3" fillId="0" borderId="45" xfId="0" applyNumberFormat="1" applyFont="1" applyBorder="1"/>
    <xf numFmtId="0" fontId="27" fillId="0" borderId="0" xfId="0" applyFont="1" applyAlignment="1">
      <alignment horizontal="right"/>
    </xf>
    <xf numFmtId="0" fontId="18" fillId="0" borderId="0" xfId="0" applyFont="1" applyFill="1" applyBorder="1" applyAlignment="1">
      <alignment horizontal="lef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8" fontId="18" fillId="0" borderId="0" xfId="0" applyNumberFormat="1" applyFont="1"/>
    <xf numFmtId="44" fontId="0" fillId="0" borderId="0" xfId="5" applyNumberFormat="1" applyFont="1" applyFill="1"/>
    <xf numFmtId="0" fontId="0" fillId="15" borderId="0" xfId="0" applyFill="1"/>
    <xf numFmtId="44" fontId="0" fillId="15" borderId="0" xfId="5" applyFont="1" applyFill="1"/>
    <xf numFmtId="0" fontId="20" fillId="28" borderId="0" xfId="0" applyFont="1" applyFill="1" applyBorder="1" applyAlignment="1">
      <alignment wrapText="1"/>
    </xf>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0" xfId="0" applyFont="1" applyBorder="1" applyAlignment="1">
      <alignment horizontal="center"/>
    </xf>
    <xf numFmtId="0" fontId="3" fillId="0" borderId="0" xfId="0" applyFont="1" applyAlignment="1">
      <alignment horizontal="center"/>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5">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13" Type="http://schemas.openxmlformats.org/officeDocument/2006/relationships/externalLink" Target="externalLinks/externalLink7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11"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14" Type="http://schemas.openxmlformats.org/officeDocument/2006/relationships/externalLink" Target="externalLinks/externalLink7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sheetData sheetId="6"/>
      <sheetData sheetId="7">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C:\Users\Azeem.Gadatara\AppData\Cycle%2012-2020-21\School%20Payments\Content.Outlook\H3646S93\DFC%20allocations\Copy%20of%20School_Condition_Allocations_2021_Publication_File_AprAdj__May20%20(2).xlsx" TargetMode="External"/><Relationship Id="rId1" Type="http://schemas.openxmlformats.org/officeDocument/2006/relationships/hyperlink" Target="file:///C:\Users\Azeem.Gadatara\AppData\Cycle%2012-2020-21\School%20Payments\Content.Outlook\H3646S93\Grant%20Reconciliations\UIFSM\Copy_of_UIFSM_Payment_File.xlsx" TargetMode="External"/><Relationship Id="rId4"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C:\Users\Azeem.Gadatara\AppData\Cycle%2012-2020-21\Grant%20Income\Covid-19_Catch_Up_Premium_Publication_File_Values.ods" TargetMode="External"/><Relationship Id="rId1" Type="http://schemas.openxmlformats.org/officeDocument/2006/relationships/hyperlink" Target="file:///C:\Users\Azeem.Gadatara\AppData\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4010</v>
      </c>
    </row>
    <row r="2" spans="1:4" x14ac:dyDescent="0.25">
      <c r="A2" s="10">
        <f ca="1">NOW()</f>
        <v>44386.471130208331</v>
      </c>
    </row>
    <row r="5" spans="1:4" ht="30" x14ac:dyDescent="0.25">
      <c r="A5" s="24" t="s">
        <v>3450</v>
      </c>
      <c r="B5" s="24" t="s">
        <v>3451</v>
      </c>
      <c r="C5" s="25" t="s">
        <v>3452</v>
      </c>
    </row>
    <row r="6" spans="1:4" x14ac:dyDescent="0.25">
      <c r="A6" s="26" t="s">
        <v>3453</v>
      </c>
      <c r="B6" s="26" t="s">
        <v>3454</v>
      </c>
      <c r="C6" s="26" t="s">
        <v>3455</v>
      </c>
      <c r="D6" s="274" t="s">
        <v>4142</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4020</v>
      </c>
      <c r="B37" s="27" t="s">
        <v>4019</v>
      </c>
      <c r="C37" s="28" t="s">
        <v>4022</v>
      </c>
      <c r="D37" t="str">
        <f t="shared" ca="1" si="0"/>
        <v>Screen Data Export</v>
      </c>
    </row>
    <row r="38" spans="1:4" x14ac:dyDescent="0.25">
      <c r="A38" s="273" t="s">
        <v>4019</v>
      </c>
      <c r="B38" s="27" t="s">
        <v>4019</v>
      </c>
      <c r="C38" s="28" t="s">
        <v>4021</v>
      </c>
      <c r="D38" t="str">
        <f t="shared" ca="1" si="0"/>
        <v>Notfound</v>
      </c>
    </row>
    <row r="39" spans="1:4" x14ac:dyDescent="0.25">
      <c r="A39" s="273" t="s">
        <v>4136</v>
      </c>
      <c r="B39" s="27" t="s">
        <v>4135</v>
      </c>
      <c r="C39" s="28" t="s">
        <v>4139</v>
      </c>
      <c r="D39" t="str">
        <f t="shared" ca="1" si="0"/>
        <v>Notfound</v>
      </c>
    </row>
    <row r="40" spans="1:4" x14ac:dyDescent="0.25">
      <c r="A40" s="273" t="s">
        <v>4137</v>
      </c>
      <c r="B40" s="27" t="s">
        <v>4135</v>
      </c>
      <c r="C40" s="28" t="s">
        <v>4141</v>
      </c>
      <c r="D40" t="str">
        <f t="shared" ca="1" si="0"/>
        <v>Notfound</v>
      </c>
    </row>
    <row r="41" spans="1:4" x14ac:dyDescent="0.25">
      <c r="A41" s="273" t="s">
        <v>4138</v>
      </c>
      <c r="B41" s="27" t="s">
        <v>4135</v>
      </c>
      <c r="C41" s="28" t="s">
        <v>4140</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4143</v>
      </c>
    </row>
    <row r="49" spans="1:4" x14ac:dyDescent="0.25">
      <c r="A49" s="275" t="s">
        <v>3531</v>
      </c>
      <c r="B49" s="275" t="s">
        <v>4135</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4145</v>
      </c>
      <c r="D51" s="276" t="str">
        <f t="shared" ca="1" si="1"/>
        <v>Notfound</v>
      </c>
    </row>
    <row r="52" spans="1:4" x14ac:dyDescent="0.25">
      <c r="A52" s="275" t="s">
        <v>3485</v>
      </c>
      <c r="B52" s="275" t="s">
        <v>3467</v>
      </c>
      <c r="C52" s="276" t="s">
        <v>4144</v>
      </c>
      <c r="D52" s="276" t="str">
        <f t="shared" ca="1" si="1"/>
        <v>Notfound</v>
      </c>
    </row>
    <row r="53" spans="1:4" x14ac:dyDescent="0.25">
      <c r="A53" s="275" t="s">
        <v>3476</v>
      </c>
      <c r="B53" s="275" t="s">
        <v>4135</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4135</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4" priority="3" operator="equal">
      <formula>"Notfound"</formula>
    </cfRule>
  </conditionalFormatting>
  <conditionalFormatting sqref="D36">
    <cfRule type="cellIs" dxfId="11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C82" workbookViewId="0">
      <selection activeCell="J100" sqref="J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3505</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E5" s="82">
        <f>VLOOKUP(B5,P3:S14,2,FALSE)</f>
        <v>20</v>
      </c>
      <c r="P5" s="30" t="s">
        <v>3632</v>
      </c>
      <c r="Q5" s="30">
        <v>19</v>
      </c>
      <c r="R5" s="30" t="s">
        <v>4711</v>
      </c>
      <c r="S5" s="30" t="s">
        <v>3625</v>
      </c>
      <c r="U5" s="30" t="s">
        <v>3568</v>
      </c>
      <c r="V5" s="31">
        <v>11438</v>
      </c>
    </row>
    <row r="6" spans="1:22" ht="16.5" thickTop="1" thickBot="1" x14ac:dyDescent="0.3">
      <c r="C6" t="s">
        <v>4503</v>
      </c>
      <c r="P6" s="30" t="s">
        <v>3635</v>
      </c>
      <c r="Q6" s="30">
        <v>20</v>
      </c>
      <c r="R6" s="30" t="s">
        <v>4712</v>
      </c>
      <c r="S6" s="30" t="s">
        <v>3628</v>
      </c>
      <c r="U6" s="30" t="s">
        <v>3570</v>
      </c>
      <c r="V6" s="31">
        <v>11336</v>
      </c>
    </row>
    <row r="7" spans="1:22" ht="16.5" customHeight="1" thickTop="1" thickBot="1" x14ac:dyDescent="0.3">
      <c r="A7" s="83" t="s">
        <v>3638</v>
      </c>
      <c r="B7" s="444">
        <f>SUMIF(APT!T20:T100,"&gt;0")</f>
        <v>11609382.712821089</v>
      </c>
      <c r="C7" s="539" t="str">
        <f>IF(ROUND(ABS(B7-B8),0)&gt;0,"Error","OK")</f>
        <v>OK</v>
      </c>
      <c r="D7" s="540"/>
      <c r="G7" s="159" t="s">
        <v>4721</v>
      </c>
      <c r="H7" s="159"/>
      <c r="I7" s="159"/>
      <c r="P7" s="30" t="s">
        <v>3639</v>
      </c>
      <c r="Q7" s="30">
        <v>21</v>
      </c>
      <c r="R7" s="30" t="s">
        <v>4713</v>
      </c>
      <c r="S7" s="30" t="s">
        <v>3630</v>
      </c>
    </row>
    <row r="8" spans="1:22" ht="16.5" thickTop="1" thickBot="1" x14ac:dyDescent="0.3">
      <c r="A8" s="83" t="s">
        <v>3642</v>
      </c>
      <c r="B8" s="85">
        <f>SUM(G20:G1018)</f>
        <v>11609382.712821089</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3">
        <f>COUNTIF(APT!T20:T100,"&gt;0")</f>
        <v>81</v>
      </c>
      <c r="C10" s="539" t="str">
        <f>IF(ROUND(ABS(B10-B11),0)&gt;0,"Error","OK")</f>
        <v>OK</v>
      </c>
      <c r="D10" s="540"/>
      <c r="P10" s="30" t="s">
        <v>3650</v>
      </c>
      <c r="Q10" s="30">
        <v>24</v>
      </c>
      <c r="R10" s="30" t="s">
        <v>4716</v>
      </c>
      <c r="S10" s="30" t="s">
        <v>3641</v>
      </c>
    </row>
    <row r="11" spans="1:22" ht="16.5" thickTop="1" thickBot="1" x14ac:dyDescent="0.3">
      <c r="A11" s="83" t="s">
        <v>3653</v>
      </c>
      <c r="B11" s="83">
        <f>COUNTIF(C20:C1027,"&gt;0")</f>
        <v>81</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APT!J20</f>
        <v>400125</v>
      </c>
      <c r="D20" s="120" t="b">
        <v>1</v>
      </c>
      <c r="E20" s="121" t="str">
        <f>RIGHT(APT!C20,4)&amp;"."&amp;APT!M20&amp;"."&amp;APT!K20&amp;"."&amp;$C$5</f>
        <v>3520.BS.I01.Jl21</v>
      </c>
      <c r="F20" s="122">
        <f ca="1">TODAY()</f>
        <v>44386</v>
      </c>
      <c r="G20" s="442">
        <f>APT!T20</f>
        <v>135982.15384615384</v>
      </c>
      <c r="H20" s="124">
        <f ca="1">F20</f>
        <v>44386</v>
      </c>
      <c r="I20" s="125">
        <v>0</v>
      </c>
      <c r="J20" s="121" t="str">
        <f>LEFT(APT!D20,20)&amp;"."&amp;APTPay!E20</f>
        <v>Akiva School.3520.BS.I01.Jl21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3300.BS.I01.Jl21</v>
      </c>
      <c r="F21" s="305">
        <f t="shared" ref="F21:F84" ca="1" si="0">TODAY()</f>
        <v>44386</v>
      </c>
      <c r="G21" s="442">
        <f>APT!T21</f>
        <v>72384.196854642199</v>
      </c>
      <c r="H21" s="124">
        <f t="shared" ref="H21:H84" ca="1" si="1">F21</f>
        <v>44386</v>
      </c>
      <c r="I21" s="125">
        <v>0</v>
      </c>
      <c r="J21" s="304" t="str">
        <f>LEFT(APT!D21,20)&amp;"."&amp;APTPay!E21</f>
        <v>All Saints' CE Prima.3300.BS.I01.Jl21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3317.BS.I01.Jl21</v>
      </c>
      <c r="F22" s="305">
        <f t="shared" ca="1" si="0"/>
        <v>44386</v>
      </c>
      <c r="G22" s="442">
        <f>APT!T22</f>
        <v>78454.109876294489</v>
      </c>
      <c r="H22" s="124">
        <f t="shared" ca="1" si="1"/>
        <v>44386</v>
      </c>
      <c r="I22" s="125">
        <v>0</v>
      </c>
      <c r="J22" s="304" t="str">
        <f>LEFT(APT!D22,20)&amp;"."&amp;APTPay!E22</f>
        <v>All Saints' CE Prima.3317.BS.I01.Jl21</v>
      </c>
      <c r="K22" s="120" t="b">
        <v>1</v>
      </c>
      <c r="L22" s="126" t="s">
        <v>3686</v>
      </c>
      <c r="M22" s="120" t="b">
        <v>1</v>
      </c>
      <c r="N22" s="120" t="s">
        <v>3687</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3500.BS.I01.Jl21</v>
      </c>
      <c r="F23" s="305">
        <f t="shared" ca="1" si="0"/>
        <v>44386</v>
      </c>
      <c r="G23" s="442">
        <f>APT!T23</f>
        <v>52800.337536417581</v>
      </c>
      <c r="H23" s="124">
        <f t="shared" ca="1" si="1"/>
        <v>44386</v>
      </c>
      <c r="I23" s="125">
        <v>0</v>
      </c>
      <c r="J23" s="304" t="str">
        <f>LEFT(APT!D23,20)&amp;"."&amp;APTPay!E23</f>
        <v>Annunciation Catholi.3500.BS.I01.Jl21</v>
      </c>
      <c r="K23" s="120" t="b">
        <v>1</v>
      </c>
      <c r="L23" s="126" t="s">
        <v>3686</v>
      </c>
      <c r="M23" s="120" t="b">
        <v>1</v>
      </c>
      <c r="N23" s="120" t="s">
        <v>3687</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3514.BS.I01.Jl21</v>
      </c>
      <c r="F24" s="305">
        <f t="shared" ca="1" si="0"/>
        <v>44386</v>
      </c>
      <c r="G24" s="442">
        <f>APT!T24</f>
        <v>78548.405736769229</v>
      </c>
      <c r="H24" s="124">
        <f t="shared" ca="1" si="1"/>
        <v>44386</v>
      </c>
      <c r="I24" s="125">
        <v>0</v>
      </c>
      <c r="J24" s="304" t="str">
        <f>LEFT(APT!D24,20)&amp;"."&amp;APTPay!E24</f>
        <v>Annunciation Catholi.3514.BS.I01.Jl21</v>
      </c>
      <c r="K24" s="120" t="b">
        <v>1</v>
      </c>
      <c r="L24" s="126" t="s">
        <v>3686</v>
      </c>
      <c r="M24" s="120" t="b">
        <v>1</v>
      </c>
      <c r="N24" s="120" t="s">
        <v>3687</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2002.BS.I01.Jl21</v>
      </c>
      <c r="F25" s="305">
        <f t="shared" ca="1" si="0"/>
        <v>44386</v>
      </c>
      <c r="G25" s="442">
        <f>APT!T25</f>
        <v>169091.1025712839</v>
      </c>
      <c r="H25" s="124">
        <f t="shared" ca="1" si="1"/>
        <v>44386</v>
      </c>
      <c r="I25" s="125">
        <v>0</v>
      </c>
      <c r="J25" s="304" t="str">
        <f>LEFT(APT!D25,20)&amp;"."&amp;APTPay!E25</f>
        <v>Barnfield School.2002.BS.I01.Jl21</v>
      </c>
      <c r="K25" s="120" t="b">
        <v>1</v>
      </c>
      <c r="L25" s="126" t="s">
        <v>3686</v>
      </c>
      <c r="M25" s="120" t="b">
        <v>1</v>
      </c>
      <c r="N25" s="120" t="s">
        <v>3687</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2079.BS.I01.Jl21</v>
      </c>
      <c r="F26" s="305">
        <f t="shared" ca="1" si="0"/>
        <v>44386</v>
      </c>
      <c r="G26" s="442">
        <f>APT!T26</f>
        <v>141757.53846153847</v>
      </c>
      <c r="H26" s="124">
        <f t="shared" ca="1" si="1"/>
        <v>44386</v>
      </c>
      <c r="I26" s="125">
        <v>0</v>
      </c>
      <c r="J26" s="304" t="str">
        <f>LEFT(APT!D26,20)&amp;"."&amp;APTPay!E26</f>
        <v>Beis Yaakov.2079.BS.I01.Jl21</v>
      </c>
      <c r="K26" s="120" t="b">
        <v>1</v>
      </c>
      <c r="L26" s="126" t="s">
        <v>3686</v>
      </c>
      <c r="M26" s="120" t="b">
        <v>1</v>
      </c>
      <c r="N26" s="120" t="s">
        <v>3687</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3524.BS.I01.Jl21</v>
      </c>
      <c r="F27" s="305">
        <f t="shared" ca="1" si="0"/>
        <v>44386</v>
      </c>
      <c r="G27" s="442">
        <f>APT!T27</f>
        <v>67421.763696279726</v>
      </c>
      <c r="H27" s="124">
        <f t="shared" ca="1" si="1"/>
        <v>44386</v>
      </c>
      <c r="I27" s="125">
        <v>0</v>
      </c>
      <c r="J27" s="304" t="str">
        <f>LEFT(APT!D27,20)&amp;"."&amp;APTPay!E27</f>
        <v>Beit Shvidler Primar.3524.BS.I01.Jl21</v>
      </c>
      <c r="K27" s="120" t="b">
        <v>1</v>
      </c>
      <c r="L27" s="126" t="s">
        <v>3686</v>
      </c>
      <c r="M27" s="120" t="b">
        <v>1</v>
      </c>
      <c r="N27" s="120" t="s">
        <v>3687</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2003.BS.I01.Jl21</v>
      </c>
      <c r="F28" s="305">
        <f t="shared" ca="1" si="0"/>
        <v>44386</v>
      </c>
      <c r="G28" s="442">
        <f>APT!T28</f>
        <v>139405.37099252964</v>
      </c>
      <c r="H28" s="124">
        <f t="shared" ca="1" si="1"/>
        <v>44386</v>
      </c>
      <c r="I28" s="125">
        <v>0</v>
      </c>
      <c r="J28" s="304" t="str">
        <f>LEFT(APT!D28,20)&amp;"."&amp;APTPay!E28</f>
        <v>Bell Lane Primary Sc.2003.BS.I01.Jl21</v>
      </c>
      <c r="K28" s="120" t="b">
        <v>1</v>
      </c>
      <c r="L28" s="126" t="s">
        <v>3686</v>
      </c>
      <c r="M28" s="120" t="b">
        <v>1</v>
      </c>
      <c r="N28" s="120" t="s">
        <v>3687</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3511.BS.I01.Jl21</v>
      </c>
      <c r="F29" s="305">
        <f t="shared" ca="1" si="0"/>
        <v>44386</v>
      </c>
      <c r="G29" s="442">
        <f>APT!T29</f>
        <v>157254.25426076926</v>
      </c>
      <c r="H29" s="124">
        <f t="shared" ca="1" si="1"/>
        <v>44386</v>
      </c>
      <c r="I29" s="125">
        <v>0</v>
      </c>
      <c r="J29" s="304" t="str">
        <f>LEFT(APT!D29,20)&amp;"."&amp;APTPay!E29</f>
        <v>Blessed Dominic Scho.3511.BS.I01.Jl21</v>
      </c>
      <c r="K29" s="120" t="b">
        <v>1</v>
      </c>
      <c r="L29" s="126" t="s">
        <v>3686</v>
      </c>
      <c r="M29" s="120" t="b">
        <v>1</v>
      </c>
      <c r="N29" s="120" t="s">
        <v>3687</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2008.BS.I01.Jl21</v>
      </c>
      <c r="F30" s="305">
        <f t="shared" ca="1" si="0"/>
        <v>44386</v>
      </c>
      <c r="G30" s="442">
        <f>APT!T30</f>
        <v>99850.842353573447</v>
      </c>
      <c r="H30" s="124">
        <f t="shared" ca="1" si="1"/>
        <v>44386</v>
      </c>
      <c r="I30" s="125">
        <v>0</v>
      </c>
      <c r="J30" s="304" t="str">
        <f>LEFT(APT!D30,20)&amp;"."&amp;APTPay!E30</f>
        <v>Brookland Infant  &amp; .2008.BS.I01.Jl21</v>
      </c>
      <c r="K30" s="120" t="b">
        <v>1</v>
      </c>
      <c r="L30" s="126" t="s">
        <v>3686</v>
      </c>
      <c r="M30" s="120" t="b">
        <v>1</v>
      </c>
      <c r="N30" s="120" t="s">
        <v>3687</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2007.BS.I01.Jl21</v>
      </c>
      <c r="F31" s="305">
        <f t="shared" ca="1" si="0"/>
        <v>44386</v>
      </c>
      <c r="G31" s="442">
        <f>APT!T31</f>
        <v>120714.98061296571</v>
      </c>
      <c r="H31" s="124">
        <f t="shared" ca="1" si="1"/>
        <v>44386</v>
      </c>
      <c r="I31" s="125">
        <v>0</v>
      </c>
      <c r="J31" s="304" t="str">
        <f>LEFT(APT!D31,20)&amp;"."&amp;APTPay!E31</f>
        <v>Brookland Junior Sch.2007.BS.I01.Jl21</v>
      </c>
      <c r="K31" s="120" t="b">
        <v>1</v>
      </c>
      <c r="L31" s="126" t="s">
        <v>3686</v>
      </c>
      <c r="M31" s="120" t="b">
        <v>1</v>
      </c>
      <c r="N31" s="120" t="s">
        <v>3687</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2009.BS.I01.Jl21</v>
      </c>
      <c r="F32" s="305">
        <f t="shared" ca="1" si="0"/>
        <v>44386</v>
      </c>
      <c r="G32" s="442">
        <f>APT!T32</f>
        <v>158562.71106372506</v>
      </c>
      <c r="H32" s="124">
        <f t="shared" ca="1" si="1"/>
        <v>44386</v>
      </c>
      <c r="I32" s="125">
        <v>0</v>
      </c>
      <c r="J32" s="304" t="str">
        <f>LEFT(APT!D32,20)&amp;"."&amp;APTPay!E32</f>
        <v>Brunswick Park Prima.2009.BS.I01.Jl21</v>
      </c>
      <c r="K32" s="120" t="b">
        <v>1</v>
      </c>
      <c r="L32" s="126" t="s">
        <v>3686</v>
      </c>
      <c r="M32" s="120" t="b">
        <v>1</v>
      </c>
      <c r="N32" s="120" t="s">
        <v>3687</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2067.BS.I01.Jl21</v>
      </c>
      <c r="F33" s="305">
        <f t="shared" ca="1" si="0"/>
        <v>44386</v>
      </c>
      <c r="G33" s="442">
        <f>APT!T33</f>
        <v>91276.075791980038</v>
      </c>
      <c r="H33" s="124">
        <f t="shared" ca="1" si="1"/>
        <v>44386</v>
      </c>
      <c r="I33" s="125">
        <v>0</v>
      </c>
      <c r="J33" s="304" t="str">
        <f>LEFT(APT!D33,20)&amp;"."&amp;APTPay!E33</f>
        <v>Chalgrove Primary Sc.2067.BS.I01.Jl21</v>
      </c>
      <c r="K33" s="120" t="b">
        <v>1</v>
      </c>
      <c r="L33" s="126" t="s">
        <v>3686</v>
      </c>
      <c r="M33" s="120" t="b">
        <v>1</v>
      </c>
      <c r="N33" s="120" t="s">
        <v>3687</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3302.BS.I01.Jl21</v>
      </c>
      <c r="F34" s="305">
        <f t="shared" ca="1" si="0"/>
        <v>44386</v>
      </c>
      <c r="G34" s="442">
        <f>APT!T34</f>
        <v>72266.216044388624</v>
      </c>
      <c r="H34" s="124">
        <f t="shared" ca="1" si="1"/>
        <v>44386</v>
      </c>
      <c r="I34" s="125">
        <v>0</v>
      </c>
      <c r="J34" s="304" t="str">
        <f>LEFT(APT!D34,20)&amp;"."&amp;APTPay!E34</f>
        <v>Christ Church CE Pri.3302.BS.I01.Jl21</v>
      </c>
      <c r="K34" s="120" t="b">
        <v>1</v>
      </c>
      <c r="L34" s="126" t="s">
        <v>3686</v>
      </c>
      <c r="M34" s="120" t="b">
        <v>1</v>
      </c>
      <c r="N34" s="120" t="s">
        <v>3687</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2011.BS.I01.Jl21</v>
      </c>
      <c r="F35" s="305">
        <f t="shared" ca="1" si="0"/>
        <v>44386</v>
      </c>
      <c r="G35" s="442">
        <f>APT!T35</f>
        <v>77265.553155593705</v>
      </c>
      <c r="H35" s="124">
        <f t="shared" ca="1" si="1"/>
        <v>44386</v>
      </c>
      <c r="I35" s="125">
        <v>0</v>
      </c>
      <c r="J35" s="304" t="str">
        <f>LEFT(APT!D35,20)&amp;"."&amp;APTPay!E35</f>
        <v>Church Hill Primary .2011.BS.I01.Jl21</v>
      </c>
      <c r="K35" s="120" t="b">
        <v>1</v>
      </c>
      <c r="L35" s="126" t="s">
        <v>3686</v>
      </c>
      <c r="M35" s="120" t="b">
        <v>1</v>
      </c>
      <c r="N35" s="120" t="s">
        <v>3687</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2014.BS.I01.Jl21</v>
      </c>
      <c r="F36" s="305">
        <f t="shared" ca="1" si="0"/>
        <v>44386</v>
      </c>
      <c r="G36" s="442">
        <f>APT!T36</f>
        <v>238184.67012324979</v>
      </c>
      <c r="H36" s="124">
        <f t="shared" ca="1" si="1"/>
        <v>44386</v>
      </c>
      <c r="I36" s="125">
        <v>0</v>
      </c>
      <c r="J36" s="304" t="str">
        <f>LEFT(APT!D36,20)&amp;"."&amp;APTPay!E36</f>
        <v>Colindale School.2014.BS.I01.Jl21</v>
      </c>
      <c r="K36" s="120" t="b">
        <v>1</v>
      </c>
      <c r="L36" s="126" t="s">
        <v>3686</v>
      </c>
      <c r="M36" s="120" t="b">
        <v>1</v>
      </c>
      <c r="N36" s="120" t="s">
        <v>3687</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2015.BS.I01.Jl21</v>
      </c>
      <c r="F37" s="305">
        <f t="shared" ca="1" si="0"/>
        <v>44386</v>
      </c>
      <c r="G37" s="442">
        <f>APT!T37</f>
        <v>92159.871194615422</v>
      </c>
      <c r="H37" s="124">
        <f t="shared" ca="1" si="1"/>
        <v>44386</v>
      </c>
      <c r="I37" s="125">
        <v>0</v>
      </c>
      <c r="J37" s="304" t="str">
        <f>LEFT(APT!D37,20)&amp;"."&amp;APTPay!E37</f>
        <v>Coppetts Wood.2015.BS.I01.Jl21</v>
      </c>
      <c r="K37" s="120" t="b">
        <v>1</v>
      </c>
      <c r="L37" s="126" t="s">
        <v>3686</v>
      </c>
      <c r="M37" s="120" t="b">
        <v>1</v>
      </c>
      <c r="N37" s="120" t="s">
        <v>3687</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2016.BS.I01.Jl21</v>
      </c>
      <c r="F38" s="305">
        <f t="shared" ca="1" si="0"/>
        <v>44386</v>
      </c>
      <c r="G38" s="442">
        <f>APT!T38</f>
        <v>77155.973680576019</v>
      </c>
      <c r="H38" s="124">
        <f t="shared" ca="1" si="1"/>
        <v>44386</v>
      </c>
      <c r="I38" s="125">
        <v>0</v>
      </c>
      <c r="J38" s="304" t="str">
        <f>LEFT(APT!D38,20)&amp;"."&amp;APTPay!E38</f>
        <v>Courtland School.2016.BS.I01.Jl21</v>
      </c>
      <c r="K38" s="120" t="b">
        <v>1</v>
      </c>
      <c r="L38" s="126" t="s">
        <v>3686</v>
      </c>
      <c r="M38" s="120" t="b">
        <v>1</v>
      </c>
      <c r="N38" s="120" t="s">
        <v>3687</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2017.BS.I01.Jl21</v>
      </c>
      <c r="F39" s="305">
        <f t="shared" ca="1" si="0"/>
        <v>44386</v>
      </c>
      <c r="G39" s="442">
        <f>APT!T39</f>
        <v>142674.69628736592</v>
      </c>
      <c r="H39" s="124">
        <f t="shared" ca="1" si="1"/>
        <v>44386</v>
      </c>
      <c r="I39" s="125">
        <v>0</v>
      </c>
      <c r="J39" s="304" t="str">
        <f>LEFT(APT!D39,20)&amp;"."&amp;APTPay!E39</f>
        <v>Cromer Road Primary .2017.BS.I01.Jl21</v>
      </c>
      <c r="K39" s="120" t="b">
        <v>1</v>
      </c>
      <c r="L39" s="126" t="s">
        <v>3686</v>
      </c>
      <c r="M39" s="120" t="b">
        <v>1</v>
      </c>
      <c r="N39" s="120" t="s">
        <v>3687</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2073.BS.I01.Jl21</v>
      </c>
      <c r="F40" s="305">
        <f t="shared" ca="1" si="0"/>
        <v>44386</v>
      </c>
      <c r="G40" s="442">
        <f>APT!T40</f>
        <v>218514.56422762989</v>
      </c>
      <c r="H40" s="124">
        <f t="shared" ca="1" si="1"/>
        <v>44386</v>
      </c>
      <c r="I40" s="125">
        <v>0</v>
      </c>
      <c r="J40" s="304" t="str">
        <f>LEFT(APT!D40,20)&amp;"."&amp;APTPay!E40</f>
        <v>Danegrove JMI School.2073.BS.I01.Jl21</v>
      </c>
      <c r="K40" s="120" t="b">
        <v>1</v>
      </c>
      <c r="L40" s="126" t="s">
        <v>3686</v>
      </c>
      <c r="M40" s="120" t="b">
        <v>1</v>
      </c>
      <c r="N40" s="120" t="s">
        <v>3687</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2019.BS.I01.Jl21</v>
      </c>
      <c r="F41" s="305">
        <f t="shared" ca="1" si="0"/>
        <v>44386</v>
      </c>
      <c r="G41" s="442">
        <f>APT!T41</f>
        <v>86981.977152529696</v>
      </c>
      <c r="H41" s="124">
        <f t="shared" ca="1" si="1"/>
        <v>44386</v>
      </c>
      <c r="I41" s="125">
        <v>0</v>
      </c>
      <c r="J41" s="304" t="str">
        <f>LEFT(APT!D41,20)&amp;"."&amp;APTPay!E41</f>
        <v>Deansbrook Infant Sc.2019.BS.I01.Jl21</v>
      </c>
      <c r="K41" s="120" t="b">
        <v>1</v>
      </c>
      <c r="L41" s="126" t="s">
        <v>3686</v>
      </c>
      <c r="M41" s="120" t="b">
        <v>1</v>
      </c>
      <c r="N41" s="120" t="s">
        <v>3687</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2021.BS.I01.Jl21</v>
      </c>
      <c r="F42" s="305">
        <f t="shared" ca="1" si="0"/>
        <v>44386</v>
      </c>
      <c r="G42" s="442">
        <f>APT!T42</f>
        <v>179410.60674346535</v>
      </c>
      <c r="H42" s="124">
        <f t="shared" ca="1" si="1"/>
        <v>44386</v>
      </c>
      <c r="I42" s="125">
        <v>0</v>
      </c>
      <c r="J42" s="304" t="str">
        <f>LEFT(APT!D42,20)&amp;"."&amp;APTPay!E42</f>
        <v>Dollis Primary Schoo.2021.BS.I01.Jl21</v>
      </c>
      <c r="K42" s="120" t="b">
        <v>1</v>
      </c>
      <c r="L42" s="126" t="s">
        <v>3686</v>
      </c>
      <c r="M42" s="120" t="b">
        <v>1</v>
      </c>
      <c r="N42" s="120" t="s">
        <v>3687</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2023.BS.I01.Jl21</v>
      </c>
      <c r="F43" s="305">
        <f t="shared" ca="1" si="0"/>
        <v>44386</v>
      </c>
      <c r="G43" s="442">
        <f>APT!T43</f>
        <v>189830.93379814687</v>
      </c>
      <c r="H43" s="124">
        <f t="shared" ca="1" si="1"/>
        <v>44386</v>
      </c>
      <c r="I43" s="125">
        <v>0</v>
      </c>
      <c r="J43" s="304" t="str">
        <f>LEFT(APT!D43,20)&amp;"."&amp;APTPay!E43</f>
        <v>Edgware Primary Scho.2023.BS.I01.Jl21</v>
      </c>
      <c r="K43" s="120" t="b">
        <v>1</v>
      </c>
      <c r="L43" s="126" t="s">
        <v>3686</v>
      </c>
      <c r="M43" s="120" t="b">
        <v>1</v>
      </c>
      <c r="N43" s="120" t="s">
        <v>3687</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2024.BS.I01.Jl21</v>
      </c>
      <c r="F44" s="305">
        <f t="shared" ca="1" si="0"/>
        <v>44386</v>
      </c>
      <c r="G44" s="442">
        <f>APT!T44</f>
        <v>80898.321008769242</v>
      </c>
      <c r="H44" s="124">
        <f t="shared" ca="1" si="1"/>
        <v>44386</v>
      </c>
      <c r="I44" s="125">
        <v>0</v>
      </c>
      <c r="J44" s="304" t="str">
        <f>LEFT(APT!D44,20)&amp;"."&amp;APTPay!E44</f>
        <v>Fairway Primary Scho.2024.BS.I01.Jl21</v>
      </c>
      <c r="K44" s="120" t="b">
        <v>1</v>
      </c>
      <c r="L44" s="126" t="s">
        <v>3686</v>
      </c>
      <c r="M44" s="120" t="b">
        <v>1</v>
      </c>
      <c r="N44" s="120" t="s">
        <v>3687</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2025.BS.I01.Jl21</v>
      </c>
      <c r="F45" s="305">
        <f t="shared" ca="1" si="0"/>
        <v>44386</v>
      </c>
      <c r="G45" s="442">
        <f>APT!T45</f>
        <v>105103.09560979618</v>
      </c>
      <c r="H45" s="124">
        <f t="shared" ca="1" si="1"/>
        <v>44386</v>
      </c>
      <c r="I45" s="125">
        <v>0</v>
      </c>
      <c r="J45" s="304" t="str">
        <f>LEFT(APT!D45,20)&amp;"."&amp;APTPay!E45</f>
        <v>Foulds.2025.BS.I01.Jl21</v>
      </c>
      <c r="K45" s="120" t="b">
        <v>1</v>
      </c>
      <c r="L45" s="126" t="s">
        <v>3686</v>
      </c>
      <c r="M45" s="120" t="b">
        <v>1</v>
      </c>
      <c r="N45" s="120" t="s">
        <v>3687</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2026.BS.I01.Jl21</v>
      </c>
      <c r="F46" s="305">
        <f t="shared" ca="1" si="0"/>
        <v>44386</v>
      </c>
      <c r="G46" s="442">
        <f>APT!T46</f>
        <v>174448.09779136069</v>
      </c>
      <c r="H46" s="124">
        <f t="shared" ca="1" si="1"/>
        <v>44386</v>
      </c>
      <c r="I46" s="125">
        <v>0</v>
      </c>
      <c r="J46" s="304" t="str">
        <f>LEFT(APT!D46,20)&amp;"."&amp;APTPay!E46</f>
        <v>Frith Manor School.2026.BS.I01.Jl21</v>
      </c>
      <c r="K46" s="120" t="b">
        <v>1</v>
      </c>
      <c r="L46" s="126" t="s">
        <v>3686</v>
      </c>
      <c r="M46" s="120" t="b">
        <v>1</v>
      </c>
      <c r="N46" s="120" t="s">
        <v>3687</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2028.BS.I01.Jl21</v>
      </c>
      <c r="F47" s="305">
        <f t="shared" ca="1" si="0"/>
        <v>44386</v>
      </c>
      <c r="G47" s="442">
        <f>APT!T47</f>
        <v>92769.501311843153</v>
      </c>
      <c r="H47" s="124">
        <f t="shared" ca="1" si="1"/>
        <v>44386</v>
      </c>
      <c r="I47" s="125">
        <v>0</v>
      </c>
      <c r="J47" s="304" t="str">
        <f>LEFT(APT!D47,20)&amp;"."&amp;APTPay!E47</f>
        <v>Garden Suburb Infant.2028.BS.I01.Jl21</v>
      </c>
      <c r="K47" s="120" t="b">
        <v>1</v>
      </c>
      <c r="L47" s="126" t="s">
        <v>3686</v>
      </c>
      <c r="M47" s="120" t="b">
        <v>1</v>
      </c>
      <c r="N47" s="120" t="s">
        <v>3687</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2027.BS.I01.Jl21</v>
      </c>
      <c r="F48" s="305">
        <f t="shared" ca="1" si="0"/>
        <v>44386</v>
      </c>
      <c r="G48" s="442">
        <f>APT!T48</f>
        <v>122819.22346759817</v>
      </c>
      <c r="H48" s="124">
        <f t="shared" ca="1" si="1"/>
        <v>44386</v>
      </c>
      <c r="I48" s="125">
        <v>0</v>
      </c>
      <c r="J48" s="304" t="str">
        <f>LEFT(APT!D48,20)&amp;"."&amp;APTPay!E48</f>
        <v>Garden Suburb Junior.2027.BS.I01.Jl21</v>
      </c>
      <c r="K48" s="120" t="b">
        <v>1</v>
      </c>
      <c r="L48" s="126" t="s">
        <v>3686</v>
      </c>
      <c r="M48" s="120" t="b">
        <v>1</v>
      </c>
      <c r="N48" s="120" t="s">
        <v>3687</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2029.BS.I01.Jl21</v>
      </c>
      <c r="F49" s="305">
        <f t="shared" ca="1" si="0"/>
        <v>44386</v>
      </c>
      <c r="G49" s="442">
        <f>APT!T49</f>
        <v>171659.42486846706</v>
      </c>
      <c r="H49" s="124">
        <f t="shared" ca="1" si="1"/>
        <v>44386</v>
      </c>
      <c r="I49" s="125">
        <v>0</v>
      </c>
      <c r="J49" s="304" t="str">
        <f>LEFT(APT!D49,20)&amp;"."&amp;APTPay!E49</f>
        <v>Goldbeaters Primary .2029.BS.I01.Jl21</v>
      </c>
      <c r="K49" s="120" t="b">
        <v>1</v>
      </c>
      <c r="L49" s="126" t="s">
        <v>3686</v>
      </c>
      <c r="M49" s="120" t="b">
        <v>1</v>
      </c>
      <c r="N49" s="120" t="s">
        <v>3687</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3516.BS.I01.Jl21</v>
      </c>
      <c r="F50" s="305">
        <f t="shared" ca="1" si="0"/>
        <v>44386</v>
      </c>
      <c r="G50" s="442">
        <f>APT!T50</f>
        <v>72734.21431209649</v>
      </c>
      <c r="H50" s="124">
        <f t="shared" ca="1" si="1"/>
        <v>44386</v>
      </c>
      <c r="I50" s="125">
        <v>0</v>
      </c>
      <c r="J50" s="304" t="str">
        <f>LEFT(APT!D50,20)&amp;"."&amp;APTPay!E50</f>
        <v>Hasmonean Primary Sc.3516.BS.I01.Jl21</v>
      </c>
      <c r="K50" s="120" t="b">
        <v>1</v>
      </c>
      <c r="L50" s="126" t="s">
        <v>3686</v>
      </c>
      <c r="M50" s="120" t="b">
        <v>1</v>
      </c>
      <c r="N50" s="120" t="s">
        <v>3687</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2031.BS.I01.Jl21</v>
      </c>
      <c r="F51" s="305">
        <f t="shared" ca="1" si="0"/>
        <v>44386</v>
      </c>
      <c r="G51" s="442">
        <f>APT!T51</f>
        <v>82158.945218284993</v>
      </c>
      <c r="H51" s="124">
        <f t="shared" ca="1" si="1"/>
        <v>44386</v>
      </c>
      <c r="I51" s="125">
        <v>0</v>
      </c>
      <c r="J51" s="304" t="str">
        <f>LEFT(APT!D51,20)&amp;"."&amp;APTPay!E51</f>
        <v>Hollickwood JMI Scho.2031.BS.I01.Jl21</v>
      </c>
      <c r="K51" s="120" t="b">
        <v>1</v>
      </c>
      <c r="L51" s="126" t="s">
        <v>3686</v>
      </c>
      <c r="M51" s="120" t="b">
        <v>1</v>
      </c>
      <c r="N51" s="120" t="s">
        <v>3687</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2032.BS.I01.Jl21</v>
      </c>
      <c r="F52" s="305">
        <f t="shared" ca="1" si="0"/>
        <v>44386</v>
      </c>
      <c r="G52" s="442">
        <f>APT!T52</f>
        <v>154511.62836676923</v>
      </c>
      <c r="H52" s="124">
        <f t="shared" ca="1" si="1"/>
        <v>44386</v>
      </c>
      <c r="I52" s="125">
        <v>0</v>
      </c>
      <c r="J52" s="304" t="str">
        <f>LEFT(APT!D52,20)&amp;"."&amp;APTPay!E52</f>
        <v>Holly Park School.2032.BS.I01.Jl21</v>
      </c>
      <c r="K52" s="120" t="b">
        <v>1</v>
      </c>
      <c r="L52" s="126" t="s">
        <v>3686</v>
      </c>
      <c r="M52" s="120" t="b">
        <v>1</v>
      </c>
      <c r="N52" s="120" t="s">
        <v>3687</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3304.BS.I01.Jl21</v>
      </c>
      <c r="F53" s="305">
        <f t="shared" ca="1" si="0"/>
        <v>44386</v>
      </c>
      <c r="G53" s="442">
        <f>APT!T53</f>
        <v>75663.142948848137</v>
      </c>
      <c r="H53" s="124">
        <f t="shared" ca="1" si="1"/>
        <v>44386</v>
      </c>
      <c r="I53" s="125">
        <v>0</v>
      </c>
      <c r="J53" s="304" t="str">
        <f>LEFT(APT!D53,20)&amp;"."&amp;APTPay!E53</f>
        <v>Holy Trinity School.3304.BS.I01.Jl21</v>
      </c>
      <c r="K53" s="120" t="b">
        <v>1</v>
      </c>
      <c r="L53" s="126" t="s">
        <v>3686</v>
      </c>
      <c r="M53" s="120" t="b">
        <v>1</v>
      </c>
      <c r="N53" s="120" t="s">
        <v>3687</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2036.BS.I01.Jl21</v>
      </c>
      <c r="F54" s="305">
        <f t="shared" ca="1" si="0"/>
        <v>44386</v>
      </c>
      <c r="G54" s="442">
        <f>APT!T54</f>
        <v>104570.70471690971</v>
      </c>
      <c r="H54" s="124">
        <f t="shared" ca="1" si="1"/>
        <v>44386</v>
      </c>
      <c r="I54" s="125">
        <v>0</v>
      </c>
      <c r="J54" s="304" t="str">
        <f>LEFT(APT!D54,20)&amp;"."&amp;APTPay!E54</f>
        <v>Livingstone School.2036.BS.I01.Jl21</v>
      </c>
      <c r="K54" s="120" t="b">
        <v>1</v>
      </c>
      <c r="L54" s="126" t="s">
        <v>3686</v>
      </c>
      <c r="M54" s="120" t="b">
        <v>1</v>
      </c>
      <c r="N54" s="120" t="s">
        <v>3687</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2037.BS.I01.Jl21</v>
      </c>
      <c r="F55" s="305">
        <f t="shared" ca="1" si="0"/>
        <v>44386</v>
      </c>
      <c r="G55" s="442">
        <f>APT!T55</f>
        <v>101628.36597307694</v>
      </c>
      <c r="H55" s="124">
        <f t="shared" ca="1" si="1"/>
        <v>44386</v>
      </c>
      <c r="I55" s="125">
        <v>0</v>
      </c>
      <c r="J55" s="304" t="str">
        <f>LEFT(APT!D55,20)&amp;"."&amp;APTPay!E55</f>
        <v>Manorside Primary Sc.2037.BS.I01.Jl21</v>
      </c>
      <c r="K55" s="120" t="b">
        <v>1</v>
      </c>
      <c r="L55" s="126" t="s">
        <v>3686</v>
      </c>
      <c r="M55" s="120" t="b">
        <v>1</v>
      </c>
      <c r="N55" s="120" t="s">
        <v>3687</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3523.BS.I01.Jl21</v>
      </c>
      <c r="F56" s="305">
        <f t="shared" ca="1" si="0"/>
        <v>44386</v>
      </c>
      <c r="G56" s="442">
        <f>APT!T56</f>
        <v>221800.89987716789</v>
      </c>
      <c r="H56" s="124">
        <f t="shared" ca="1" si="1"/>
        <v>44386</v>
      </c>
      <c r="I56" s="125">
        <v>0</v>
      </c>
      <c r="J56" s="304" t="str">
        <f>LEFT(APT!D56,20)&amp;"."&amp;APTPay!E56</f>
        <v>Martin Primary Schoo.3523.BS.I01.Jl21</v>
      </c>
      <c r="K56" s="120" t="b">
        <v>1</v>
      </c>
      <c r="L56" s="126" t="s">
        <v>3686</v>
      </c>
      <c r="M56" s="120" t="b">
        <v>1</v>
      </c>
      <c r="N56" s="120" t="s">
        <v>3687</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5948.BS.I01.Jl21</v>
      </c>
      <c r="F57" s="305">
        <f t="shared" ca="1" si="0"/>
        <v>44386</v>
      </c>
      <c r="G57" s="442">
        <f>APT!T57</f>
        <v>71006.124512961527</v>
      </c>
      <c r="H57" s="124">
        <f t="shared" ca="1" si="1"/>
        <v>44386</v>
      </c>
      <c r="I57" s="125">
        <v>0</v>
      </c>
      <c r="J57" s="304" t="str">
        <f>LEFT(APT!D57,20)&amp;"."&amp;APTPay!E57</f>
        <v>Mathilda Marks-Kenne.5948.BS.I01.Jl21</v>
      </c>
      <c r="K57" s="120" t="b">
        <v>1</v>
      </c>
      <c r="L57" s="126" t="s">
        <v>3686</v>
      </c>
      <c r="M57" s="120" t="b">
        <v>1</v>
      </c>
      <c r="N57" s="120" t="s">
        <v>3687</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5949.BS.I01.Jl21</v>
      </c>
      <c r="F58" s="305">
        <f t="shared" ca="1" si="0"/>
        <v>44386</v>
      </c>
      <c r="G58" s="442">
        <f>APT!T58</f>
        <v>124323.07692307692</v>
      </c>
      <c r="H58" s="124">
        <f t="shared" ca="1" si="1"/>
        <v>44386</v>
      </c>
      <c r="I58" s="125">
        <v>0</v>
      </c>
      <c r="J58" s="304" t="str">
        <f>LEFT(APT!D58,20)&amp;"."&amp;APTPay!E58</f>
        <v>Menorah Foundation S.5949.BS.I01.Jl21</v>
      </c>
      <c r="K58" s="120" t="b">
        <v>1</v>
      </c>
      <c r="L58" s="126" t="s">
        <v>3686</v>
      </c>
      <c r="M58" s="120" t="b">
        <v>1</v>
      </c>
      <c r="N58" s="120" t="s">
        <v>3687</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3513.BS.I01.Jl21</v>
      </c>
      <c r="F59" s="305">
        <f t="shared" ca="1" si="0"/>
        <v>44386</v>
      </c>
      <c r="G59" s="442">
        <f>APT!T59</f>
        <v>122554.6062123077</v>
      </c>
      <c r="H59" s="124">
        <f t="shared" ca="1" si="1"/>
        <v>44386</v>
      </c>
      <c r="I59" s="125">
        <v>0</v>
      </c>
      <c r="J59" s="304" t="str">
        <f>LEFT(APT!D59,20)&amp;"."&amp;APTPay!E59</f>
        <v>Menorah Primary Scho.3513.BS.I01.Jl21</v>
      </c>
      <c r="K59" s="120" t="b">
        <v>1</v>
      </c>
      <c r="L59" s="126" t="s">
        <v>3686</v>
      </c>
      <c r="M59" s="120" t="b">
        <v>1</v>
      </c>
      <c r="N59" s="120" t="s">
        <v>3687</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3305.BS.I01.Jl21</v>
      </c>
      <c r="F60" s="305">
        <f t="shared" ca="1" si="0"/>
        <v>44386</v>
      </c>
      <c r="G60" s="442">
        <f>APT!T60</f>
        <v>55639.946339087917</v>
      </c>
      <c r="H60" s="124">
        <f t="shared" ca="1" si="1"/>
        <v>44386</v>
      </c>
      <c r="I60" s="125">
        <v>0</v>
      </c>
      <c r="J60" s="304" t="str">
        <f>LEFT(APT!D60,20)&amp;"."&amp;APTPay!E60</f>
        <v>Monken Hadley C E Pr.3305.BS.I01.Jl21</v>
      </c>
      <c r="K60" s="120" t="b">
        <v>1</v>
      </c>
      <c r="L60" s="126" t="s">
        <v>3686</v>
      </c>
      <c r="M60" s="120" t="b">
        <v>1</v>
      </c>
      <c r="N60" s="120" t="s">
        <v>3687</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2042.BS.I01.Jl21</v>
      </c>
      <c r="F61" s="305">
        <f t="shared" ca="1" si="0"/>
        <v>44386</v>
      </c>
      <c r="G61" s="442">
        <f>APT!T61</f>
        <v>141775.65036382852</v>
      </c>
      <c r="H61" s="124">
        <f t="shared" ca="1" si="1"/>
        <v>44386</v>
      </c>
      <c r="I61" s="125">
        <v>0</v>
      </c>
      <c r="J61" s="304" t="str">
        <f>LEFT(APT!D61,20)&amp;"."&amp;APTPay!E61</f>
        <v>Monkfrith School.2042.BS.I01.Jl21</v>
      </c>
      <c r="K61" s="120" t="b">
        <v>1</v>
      </c>
      <c r="L61" s="126" t="s">
        <v>3686</v>
      </c>
      <c r="M61" s="120" t="b">
        <v>1</v>
      </c>
      <c r="N61" s="120" t="s">
        <v>3687</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2044.BS.I01.Jl21</v>
      </c>
      <c r="F62" s="305">
        <f t="shared" ca="1" si="0"/>
        <v>44386</v>
      </c>
      <c r="G62" s="442">
        <f>APT!T62</f>
        <v>127807.71674009273</v>
      </c>
      <c r="H62" s="124">
        <f t="shared" ca="1" si="1"/>
        <v>44386</v>
      </c>
      <c r="I62" s="125">
        <v>0</v>
      </c>
      <c r="J62" s="304" t="str">
        <f>LEFT(APT!D62,20)&amp;"."&amp;APTPay!E62</f>
        <v>Moss Hall Infant Sch.2044.BS.I01.Jl21</v>
      </c>
      <c r="K62" s="120" t="b">
        <v>1</v>
      </c>
      <c r="L62" s="126" t="s">
        <v>3686</v>
      </c>
      <c r="M62" s="120" t="b">
        <v>1</v>
      </c>
      <c r="N62" s="120" t="s">
        <v>3687</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2043.BS.I01.Jl21</v>
      </c>
      <c r="F63" s="305">
        <f t="shared" ca="1" si="0"/>
        <v>44386</v>
      </c>
      <c r="G63" s="442">
        <f>APT!T63</f>
        <v>148856.89038723244</v>
      </c>
      <c r="H63" s="124">
        <f t="shared" ca="1" si="1"/>
        <v>44386</v>
      </c>
      <c r="I63" s="125">
        <v>0</v>
      </c>
      <c r="J63" s="304" t="str">
        <f>LEFT(APT!D63,20)&amp;"."&amp;APTPay!E63</f>
        <v>Moss Hall Junior Sch.2043.BS.I01.Jl21</v>
      </c>
      <c r="K63" s="120" t="b">
        <v>1</v>
      </c>
      <c r="L63" s="126" t="s">
        <v>3686</v>
      </c>
      <c r="M63" s="120" t="b">
        <v>1</v>
      </c>
      <c r="N63" s="120" t="s">
        <v>3687</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2053.BS.I01.Jl21</v>
      </c>
      <c r="F64" s="305">
        <f t="shared" ca="1" si="0"/>
        <v>44386</v>
      </c>
      <c r="G64" s="442">
        <f>APT!T64</f>
        <v>69180.167972158903</v>
      </c>
      <c r="H64" s="124">
        <f t="shared" ca="1" si="1"/>
        <v>44386</v>
      </c>
      <c r="I64" s="125">
        <v>0</v>
      </c>
      <c r="J64" s="304" t="str">
        <f>LEFT(APT!D64,20)&amp;"."&amp;APTPay!E64</f>
        <v>Noam Primary School.2053.BS.I01.Jl21</v>
      </c>
      <c r="K64" s="120" t="b">
        <v>1</v>
      </c>
      <c r="L64" s="126" t="s">
        <v>3686</v>
      </c>
      <c r="M64" s="120" t="b">
        <v>1</v>
      </c>
      <c r="N64" s="120" t="s">
        <v>3687</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2045.BS.I01.Jl21</v>
      </c>
      <c r="F65" s="305">
        <f t="shared" ca="1" si="0"/>
        <v>44386</v>
      </c>
      <c r="G65" s="442">
        <f>APT!T65</f>
        <v>87752.242593194052</v>
      </c>
      <c r="H65" s="124">
        <f t="shared" ca="1" si="1"/>
        <v>44386</v>
      </c>
      <c r="I65" s="125">
        <v>0</v>
      </c>
      <c r="J65" s="304" t="str">
        <f>LEFT(APT!D65,20)&amp;"."&amp;APTPay!E65</f>
        <v>Northside School.2045.BS.I01.Jl21</v>
      </c>
      <c r="K65" s="120" t="b">
        <v>1</v>
      </c>
      <c r="L65" s="126" t="s">
        <v>3686</v>
      </c>
      <c r="M65" s="120" t="b">
        <v>1</v>
      </c>
      <c r="N65" s="120" t="s">
        <v>3687</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2077.BS.I01.Jl21</v>
      </c>
      <c r="F66" s="305">
        <f t="shared" ca="1" si="0"/>
        <v>44386</v>
      </c>
      <c r="G66" s="442">
        <f>APT!T66</f>
        <v>380449.88240841217</v>
      </c>
      <c r="H66" s="124">
        <f t="shared" ca="1" si="1"/>
        <v>44386</v>
      </c>
      <c r="I66" s="125">
        <v>0</v>
      </c>
      <c r="J66" s="304" t="str">
        <f>LEFT(APT!D66,20)&amp;"."&amp;APTPay!E66</f>
        <v>Orion Primary School.2077.BS.I01.Jl21</v>
      </c>
      <c r="K66" s="120" t="b">
        <v>1</v>
      </c>
      <c r="L66" s="126" t="s">
        <v>3686</v>
      </c>
      <c r="M66" s="120" t="b">
        <v>1</v>
      </c>
      <c r="N66" s="120" t="s">
        <v>3687</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5201.BS.I01.Jl21</v>
      </c>
      <c r="F67" s="305">
        <f t="shared" ca="1" si="0"/>
        <v>44386</v>
      </c>
      <c r="G67" s="442">
        <f>APT!T67</f>
        <v>139987.11898540048</v>
      </c>
      <c r="H67" s="124">
        <f t="shared" ca="1" si="1"/>
        <v>44386</v>
      </c>
      <c r="I67" s="125">
        <v>0</v>
      </c>
      <c r="J67" s="304" t="str">
        <f>LEFT(APT!D67,20)&amp;"."&amp;APTPay!E67</f>
        <v>Osidge Primary Schoo.5201.BS.I01.Jl21</v>
      </c>
      <c r="K67" s="120" t="b">
        <v>1</v>
      </c>
      <c r="L67" s="126" t="s">
        <v>3686</v>
      </c>
      <c r="M67" s="120" t="b">
        <v>1</v>
      </c>
      <c r="N67" s="120" t="s">
        <v>3687</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3501.BS.I01.Jl21</v>
      </c>
      <c r="F68" s="305">
        <f t="shared" ca="1" si="0"/>
        <v>44386</v>
      </c>
      <c r="G68" s="442">
        <f>APT!T68</f>
        <v>74905.023211632113</v>
      </c>
      <c r="H68" s="124">
        <f t="shared" ca="1" si="1"/>
        <v>44386</v>
      </c>
      <c r="I68" s="125">
        <v>0</v>
      </c>
      <c r="J68" s="304" t="str">
        <f>LEFT(APT!D68,20)&amp;"."&amp;APTPay!E68</f>
        <v>Our Lady of Lourdes .3501.BS.I01.Jl21</v>
      </c>
      <c r="K68" s="120" t="b">
        <v>1</v>
      </c>
      <c r="L68" s="126" t="s">
        <v>3686</v>
      </c>
      <c r="M68" s="120" t="b">
        <v>1</v>
      </c>
      <c r="N68" s="120" t="s">
        <v>3687</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2078.BS.I01.Jl21</v>
      </c>
      <c r="F69" s="305">
        <f t="shared" ca="1" si="0"/>
        <v>44386</v>
      </c>
      <c r="G69" s="442">
        <f>APT!T69</f>
        <v>114653.2353274848</v>
      </c>
      <c r="H69" s="124">
        <f t="shared" ca="1" si="1"/>
        <v>44386</v>
      </c>
      <c r="I69" s="125">
        <v>0</v>
      </c>
      <c r="J69" s="304" t="str">
        <f>LEFT(APT!D69,20)&amp;"."&amp;APTPay!E69</f>
        <v>Pardes House School.2078.BS.I01.Jl21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2071.BS.I01.Jl21</v>
      </c>
      <c r="F70" s="305">
        <f t="shared" ca="1" si="0"/>
        <v>44386</v>
      </c>
      <c r="G70" s="442">
        <f>APT!T70</f>
        <v>77711.318922156497</v>
      </c>
      <c r="H70" s="124">
        <f t="shared" ca="1" si="1"/>
        <v>44386</v>
      </c>
      <c r="I70" s="125">
        <v>0</v>
      </c>
      <c r="J70" s="304" t="str">
        <f>LEFT(APT!D70,20)&amp;"."&amp;APTPay!E70</f>
        <v>Queenswell Infant an.2071.BS.I01.Jl21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2072.BS.I01.Jl21</v>
      </c>
      <c r="F71" s="305">
        <f t="shared" ca="1" si="0"/>
        <v>44386</v>
      </c>
      <c r="G71" s="442">
        <f>APT!T71</f>
        <v>124948.21032510471</v>
      </c>
      <c r="H71" s="124">
        <f t="shared" ca="1" si="1"/>
        <v>44386</v>
      </c>
      <c r="I71" s="125">
        <v>0</v>
      </c>
      <c r="J71" s="304" t="str">
        <f>LEFT(APT!D71,20)&amp;"."&amp;APTPay!E71</f>
        <v>Queenswell Junior Sc.2072.BS.I01.Jl21</v>
      </c>
      <c r="K71" s="120" t="b">
        <v>1</v>
      </c>
      <c r="L71" s="126" t="s">
        <v>3686</v>
      </c>
      <c r="M71" s="120" t="b">
        <v>1</v>
      </c>
      <c r="N71" s="120" t="s">
        <v>3687</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3512.BS.I01.Jl21</v>
      </c>
      <c r="F72" s="305">
        <f t="shared" ca="1" si="0"/>
        <v>44386</v>
      </c>
      <c r="G72" s="442">
        <f>APT!T72</f>
        <v>121255.38461538461</v>
      </c>
      <c r="H72" s="124">
        <f t="shared" ca="1" si="1"/>
        <v>44386</v>
      </c>
      <c r="I72" s="125">
        <v>0</v>
      </c>
      <c r="J72" s="304" t="str">
        <f>LEFT(APT!D72,20)&amp;"."&amp;APTPay!E72</f>
        <v>Rosh Pinah.3512.BS.I01.Jl21</v>
      </c>
      <c r="K72" s="120" t="b">
        <v>1</v>
      </c>
      <c r="L72" s="126" t="s">
        <v>3686</v>
      </c>
      <c r="M72" s="120" t="b">
        <v>1</v>
      </c>
      <c r="N72" s="120" t="s">
        <v>3687</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3510.BS.I01.Jl21</v>
      </c>
      <c r="F73" s="305">
        <f t="shared" ca="1" si="0"/>
        <v>44386</v>
      </c>
      <c r="G73" s="442">
        <f>APT!T73</f>
        <v>130243.42086413866</v>
      </c>
      <c r="H73" s="124">
        <f t="shared" ca="1" si="1"/>
        <v>44386</v>
      </c>
      <c r="I73" s="125">
        <v>0</v>
      </c>
      <c r="J73" s="304" t="str">
        <f>LEFT(APT!D73,20)&amp;"."&amp;APTPay!E73</f>
        <v>Sacred Heart School.3510.BS.I01.Jl21</v>
      </c>
      <c r="K73" s="120" t="b">
        <v>1</v>
      </c>
      <c r="L73" s="126" t="s">
        <v>3686</v>
      </c>
      <c r="M73" s="120" t="b">
        <v>1</v>
      </c>
      <c r="N73" s="120" t="s">
        <v>3687</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3502.BS.I01.Jl21</v>
      </c>
      <c r="F74" s="305">
        <f t="shared" ca="1" si="0"/>
        <v>44386</v>
      </c>
      <c r="G74" s="442">
        <f>APT!T74</f>
        <v>138005.50707440072</v>
      </c>
      <c r="H74" s="124">
        <f t="shared" ca="1" si="1"/>
        <v>44386</v>
      </c>
      <c r="I74" s="125">
        <v>0</v>
      </c>
      <c r="J74" s="304" t="str">
        <f>LEFT(APT!D74,20)&amp;"."&amp;APTPay!E74</f>
        <v>St Agnes RC Primary .3502.BS.I01.Jl21</v>
      </c>
      <c r="K74" s="120" t="b">
        <v>1</v>
      </c>
      <c r="L74" s="126" t="s">
        <v>3686</v>
      </c>
      <c r="M74" s="120" t="b">
        <v>1</v>
      </c>
      <c r="N74" s="120" t="s">
        <v>3687</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3315.BS.I01.Jl21</v>
      </c>
      <c r="F75" s="305">
        <f t="shared" ca="1" si="0"/>
        <v>44386</v>
      </c>
      <c r="G75" s="442">
        <f>APT!T75</f>
        <v>72957.959914549458</v>
      </c>
      <c r="H75" s="124">
        <f t="shared" ca="1" si="1"/>
        <v>44386</v>
      </c>
      <c r="I75" s="125">
        <v>0</v>
      </c>
      <c r="J75" s="304" t="str">
        <f>LEFT(APT!D75,20)&amp;"."&amp;APTPay!E75</f>
        <v>St Andrew's C E.3315.BS.I01.Jl21</v>
      </c>
      <c r="K75" s="120" t="b">
        <v>1</v>
      </c>
      <c r="L75" s="126" t="s">
        <v>3686</v>
      </c>
      <c r="M75" s="120" t="b">
        <v>1</v>
      </c>
      <c r="N75" s="120" t="s">
        <v>3687</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3504.BS.I01.Jl21</v>
      </c>
      <c r="F76" s="305">
        <f t="shared" ca="1" si="0"/>
        <v>44386</v>
      </c>
      <c r="G76" s="442">
        <f>APT!T76</f>
        <v>140386.74123738936</v>
      </c>
      <c r="H76" s="124">
        <f t="shared" ca="1" si="1"/>
        <v>44386</v>
      </c>
      <c r="I76" s="125">
        <v>0</v>
      </c>
      <c r="J76" s="304" t="str">
        <f>LEFT(APT!D76,20)&amp;"."&amp;APTPay!E76</f>
        <v>St Catherines R C Pr.3504.BS.I01.Jl21</v>
      </c>
      <c r="K76" s="120" t="b">
        <v>1</v>
      </c>
      <c r="L76" s="126" t="s">
        <v>3686</v>
      </c>
      <c r="M76" s="120" t="b">
        <v>1</v>
      </c>
      <c r="N76" s="120" t="s">
        <v>3687</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3309.BS.I01.Jl21</v>
      </c>
      <c r="F77" s="305">
        <f t="shared" ca="1" si="0"/>
        <v>44386</v>
      </c>
      <c r="G77" s="442">
        <f>APT!T77</f>
        <v>73606.25437894369</v>
      </c>
      <c r="H77" s="124">
        <f t="shared" ca="1" si="1"/>
        <v>44386</v>
      </c>
      <c r="I77" s="125">
        <v>0</v>
      </c>
      <c r="J77" s="304" t="str">
        <f>LEFT(APT!D77,20)&amp;"."&amp;APTPay!E77</f>
        <v>St Johns CE N20.3309.BS.I01.Jl21</v>
      </c>
      <c r="K77" s="120" t="b">
        <v>1</v>
      </c>
      <c r="L77" s="126" t="s">
        <v>3686</v>
      </c>
      <c r="M77" s="120" t="b">
        <v>1</v>
      </c>
      <c r="N77" s="120" t="s">
        <v>3687</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3307.BS.I01.Jl21</v>
      </c>
      <c r="F78" s="305">
        <f t="shared" ca="1" si="0"/>
        <v>44386</v>
      </c>
      <c r="G78" s="442">
        <f>APT!T78</f>
        <v>73907.802485760447</v>
      </c>
      <c r="H78" s="124">
        <f t="shared" ca="1" si="1"/>
        <v>44386</v>
      </c>
      <c r="I78" s="125">
        <v>0</v>
      </c>
      <c r="J78" s="304" t="str">
        <f>LEFT(APT!D78,20)&amp;"."&amp;APTPay!E78</f>
        <v>St John's CE School .3307.BS.I01.Jl21</v>
      </c>
      <c r="K78" s="120" t="b">
        <v>1</v>
      </c>
      <c r="L78" s="126" t="s">
        <v>3686</v>
      </c>
      <c r="M78" s="120" t="b">
        <v>1</v>
      </c>
      <c r="N78" s="120" t="s">
        <v>3687</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3509.BS.I01.Jl21</v>
      </c>
      <c r="F79" s="305">
        <f t="shared" ca="1" si="0"/>
        <v>44386</v>
      </c>
      <c r="G79" s="442">
        <f>APT!T79</f>
        <v>169197.95303574557</v>
      </c>
      <c r="H79" s="124">
        <f t="shared" ca="1" si="1"/>
        <v>44386</v>
      </c>
      <c r="I79" s="125">
        <v>0</v>
      </c>
      <c r="J79" s="304" t="str">
        <f>LEFT(APT!D79,20)&amp;"."&amp;APTPay!E79</f>
        <v>St Joseph's Primary .3509.BS.I01.Jl21</v>
      </c>
      <c r="K79" s="120" t="b">
        <v>1</v>
      </c>
      <c r="L79" s="126" t="s">
        <v>3686</v>
      </c>
      <c r="M79" s="120" t="b">
        <v>1</v>
      </c>
      <c r="N79" s="120" t="s">
        <v>3687</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3311.BS.I01.Jl21</v>
      </c>
      <c r="F80" s="305">
        <f t="shared" ca="1" si="0"/>
        <v>44386</v>
      </c>
      <c r="G80" s="442">
        <f>APT!T80</f>
        <v>139675.49169851234</v>
      </c>
      <c r="H80" s="124">
        <f t="shared" ca="1" si="1"/>
        <v>44386</v>
      </c>
      <c r="I80" s="125">
        <v>0</v>
      </c>
      <c r="J80" s="304" t="str">
        <f>LEFT(APT!D80,20)&amp;"."&amp;APTPay!E80</f>
        <v>St Mary's C E Primar.3311.BS.I01.Jl21</v>
      </c>
      <c r="K80" s="120" t="b">
        <v>1</v>
      </c>
      <c r="L80" s="126" t="s">
        <v>3686</v>
      </c>
      <c r="M80" s="120" t="b">
        <v>1</v>
      </c>
      <c r="N80" s="120" t="s">
        <v>3687</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3312.BS.I01.Jl21</v>
      </c>
      <c r="F81" s="305">
        <f t="shared" ca="1" si="0"/>
        <v>44386</v>
      </c>
      <c r="G81" s="442">
        <f>APT!T81</f>
        <v>74374.778930965331</v>
      </c>
      <c r="H81" s="124">
        <f t="shared" ca="1" si="1"/>
        <v>44386</v>
      </c>
      <c r="I81" s="125">
        <v>0</v>
      </c>
      <c r="J81" s="304" t="str">
        <f>LEFT(APT!D81,20)&amp;"."&amp;APTPay!E81</f>
        <v>St Mary's School EN4.3312.BS.I01.Jl21</v>
      </c>
      <c r="K81" s="120" t="b">
        <v>1</v>
      </c>
      <c r="L81" s="126" t="s">
        <v>3686</v>
      </c>
      <c r="M81" s="120" t="b">
        <v>1</v>
      </c>
      <c r="N81" s="120" t="s">
        <v>3687</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3314.BS.I01.Jl21</v>
      </c>
      <c r="F82" s="305">
        <f t="shared" ca="1" si="0"/>
        <v>44386</v>
      </c>
      <c r="G82" s="442">
        <f>APT!T82</f>
        <v>73441.687162004659</v>
      </c>
      <c r="H82" s="124">
        <f t="shared" ca="1" si="1"/>
        <v>44386</v>
      </c>
      <c r="I82" s="125">
        <v>0</v>
      </c>
      <c r="J82" s="304" t="str">
        <f>LEFT(APT!D82,20)&amp;"."&amp;APTPay!E82</f>
        <v>St Pauls CE Primary,.3314.BS.I01.Jl21</v>
      </c>
      <c r="K82" s="120" t="b">
        <v>1</v>
      </c>
      <c r="L82" s="126" t="s">
        <v>3686</v>
      </c>
      <c r="M82" s="120" t="b">
        <v>1</v>
      </c>
      <c r="N82" s="120" t="s">
        <v>3687</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3313.BS.I01.Jl21</v>
      </c>
      <c r="F83" s="305">
        <f t="shared" ca="1" si="0"/>
        <v>44386</v>
      </c>
      <c r="G83" s="442">
        <f>APT!T83</f>
        <v>72800.837464662007</v>
      </c>
      <c r="H83" s="124">
        <f t="shared" ca="1" si="1"/>
        <v>44386</v>
      </c>
      <c r="I83" s="125">
        <v>0</v>
      </c>
      <c r="J83" s="304" t="str">
        <f>LEFT(APT!D83,20)&amp;"."&amp;APTPay!E83</f>
        <v>St. Pauls CE Primary.3313.BS.I01.Jl21</v>
      </c>
      <c r="K83" s="120" t="b">
        <v>1</v>
      </c>
      <c r="L83" s="126" t="s">
        <v>3686</v>
      </c>
      <c r="M83" s="120" t="b">
        <v>1</v>
      </c>
      <c r="N83" s="120" t="s">
        <v>3687</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3507.BS.I01.Jl21</v>
      </c>
      <c r="F84" s="305">
        <f t="shared" ca="1" si="0"/>
        <v>44386</v>
      </c>
      <c r="G84" s="442">
        <f>APT!T84</f>
        <v>63898.794862903407</v>
      </c>
      <c r="H84" s="124">
        <f t="shared" ca="1" si="1"/>
        <v>44386</v>
      </c>
      <c r="I84" s="125">
        <v>0</v>
      </c>
      <c r="J84" s="304" t="str">
        <f>LEFT(APT!D84,20)&amp;"."&amp;APTPay!E84</f>
        <v>St Theresa's R.C. Pr.3507.BS.I01.Jl21</v>
      </c>
      <c r="K84" s="120" t="b">
        <v>1</v>
      </c>
      <c r="L84" s="126" t="s">
        <v>3686</v>
      </c>
      <c r="M84" s="120" t="b">
        <v>1</v>
      </c>
      <c r="N84" s="120" t="s">
        <v>3687</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3506.BS.I01.Jl21</v>
      </c>
      <c r="F85" s="305">
        <f t="shared" ref="F85:F148" ca="1" si="3">TODAY()</f>
        <v>44386</v>
      </c>
      <c r="G85" s="442">
        <f>APT!T85</f>
        <v>98858.04094247696</v>
      </c>
      <c r="H85" s="124">
        <f t="shared" ref="H85:H148" ca="1" si="4">F85</f>
        <v>44386</v>
      </c>
      <c r="I85" s="125">
        <v>0</v>
      </c>
      <c r="J85" s="304" t="str">
        <f>LEFT(APT!D85,20)&amp;"."&amp;APTPay!E85</f>
        <v>St Vincent's Catholi.3506.BS.I01.Jl21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2070.BS.I01.Jl21</v>
      </c>
      <c r="F86" s="305">
        <f t="shared" ca="1" si="3"/>
        <v>44386</v>
      </c>
      <c r="G86" s="442">
        <f>APT!T86</f>
        <v>86751.794828266269</v>
      </c>
      <c r="H86" s="124">
        <f t="shared" ca="1" si="4"/>
        <v>44386</v>
      </c>
      <c r="I86" s="125">
        <v>0</v>
      </c>
      <c r="J86" s="304" t="str">
        <f>LEFT(APT!D86,20)&amp;"."&amp;APTPay!E86</f>
        <v>Sunnyfields Primary .2070.BS.I01.Jl21</v>
      </c>
      <c r="K86" s="120" t="b">
        <v>1</v>
      </c>
      <c r="L86" s="126" t="s">
        <v>3686</v>
      </c>
      <c r="M86" s="120" t="b">
        <v>1</v>
      </c>
      <c r="N86" s="120" t="s">
        <v>3687</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3316.BS.I01.Jl21</v>
      </c>
      <c r="F87" s="305">
        <f t="shared" ca="1" si="3"/>
        <v>44386</v>
      </c>
      <c r="G87" s="442">
        <f>APT!T87</f>
        <v>74411.919348923082</v>
      </c>
      <c r="H87" s="124">
        <f t="shared" ca="1" si="4"/>
        <v>44386</v>
      </c>
      <c r="I87" s="125">
        <v>0</v>
      </c>
      <c r="J87" s="304" t="str">
        <f>LEFT(APT!D87,20)&amp;"."&amp;APTPay!E87</f>
        <v>Trent  C of E Primar.3316.BS.I01.Jl21</v>
      </c>
      <c r="K87" s="120" t="b">
        <v>1</v>
      </c>
      <c r="L87" s="126" t="s">
        <v>3686</v>
      </c>
      <c r="M87" s="120" t="b">
        <v>1</v>
      </c>
      <c r="N87" s="120" t="s">
        <v>3687</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2055.BS.I01.Jl21</v>
      </c>
      <c r="F88" s="305">
        <f t="shared" ca="1" si="3"/>
        <v>44386</v>
      </c>
      <c r="G88" s="442">
        <f>APT!T88</f>
        <v>84780.264093013422</v>
      </c>
      <c r="H88" s="124">
        <f t="shared" ca="1" si="4"/>
        <v>44386</v>
      </c>
      <c r="I88" s="125">
        <v>0</v>
      </c>
      <c r="J88" s="304" t="str">
        <f>LEFT(APT!D88,20)&amp;"."&amp;APTPay!E88</f>
        <v>Tudor School.2055.BS.I01.Jl21</v>
      </c>
      <c r="K88" s="120" t="b">
        <v>1</v>
      </c>
      <c r="L88" s="126" t="s">
        <v>3686</v>
      </c>
      <c r="M88" s="120" t="b">
        <v>1</v>
      </c>
      <c r="N88" s="120" t="s">
        <v>3687</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2057.BS.I01.Jl21</v>
      </c>
      <c r="F89" s="305">
        <f t="shared" ca="1" si="3"/>
        <v>44386</v>
      </c>
      <c r="G89" s="442">
        <f>APT!T89</f>
        <v>179421.68511912361</v>
      </c>
      <c r="H89" s="124">
        <f t="shared" ca="1" si="4"/>
        <v>44386</v>
      </c>
      <c r="I89" s="125">
        <v>0</v>
      </c>
      <c r="J89" s="304" t="str">
        <f>LEFT(APT!D89,20)&amp;"."&amp;APTPay!E89</f>
        <v>Underhill School.2057.BS.I01.Jl21</v>
      </c>
      <c r="K89" s="120" t="b">
        <v>1</v>
      </c>
      <c r="L89" s="126" t="s">
        <v>3686</v>
      </c>
      <c r="M89" s="120" t="b">
        <v>1</v>
      </c>
      <c r="N89" s="120" t="s">
        <v>3687</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2076.BS.I01.Jl21</v>
      </c>
      <c r="F90" s="305">
        <f t="shared" ca="1" si="3"/>
        <v>44386</v>
      </c>
      <c r="G90" s="442">
        <f>APT!T90</f>
        <v>138830.98610642494</v>
      </c>
      <c r="H90" s="124">
        <f t="shared" ca="1" si="4"/>
        <v>44386</v>
      </c>
      <c r="I90" s="125">
        <v>0</v>
      </c>
      <c r="J90" s="304" t="str">
        <f>LEFT(APT!D90,20)&amp;"."&amp;APTPay!E90</f>
        <v>Wessex  Gardens Prim.2076.BS.I01.Jl21</v>
      </c>
      <c r="K90" s="120" t="b">
        <v>1</v>
      </c>
      <c r="L90" s="126" t="s">
        <v>3686</v>
      </c>
      <c r="M90" s="120" t="b">
        <v>1</v>
      </c>
      <c r="N90" s="120" t="s">
        <v>3687</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2060.BS.I01.Jl21</v>
      </c>
      <c r="F91" s="305">
        <f t="shared" ca="1" si="3"/>
        <v>44386</v>
      </c>
      <c r="G91" s="442">
        <f>APT!T91</f>
        <v>184552.02785360196</v>
      </c>
      <c r="H91" s="124">
        <f t="shared" ca="1" si="4"/>
        <v>44386</v>
      </c>
      <c r="I91" s="125">
        <v>0</v>
      </c>
      <c r="J91" s="304" t="str">
        <f>LEFT(APT!D91,20)&amp;"."&amp;APTPay!E91</f>
        <v>Whitings Hill Primar.2060.BS.I01.Jl21</v>
      </c>
      <c r="K91" s="120" t="b">
        <v>1</v>
      </c>
      <c r="L91" s="126" t="s">
        <v>3686</v>
      </c>
      <c r="M91" s="120" t="b">
        <v>1</v>
      </c>
      <c r="N91" s="120" t="s">
        <v>3687</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3518.BS.I01.Jl21</v>
      </c>
      <c r="F92" s="305">
        <f t="shared" ca="1" si="3"/>
        <v>44386</v>
      </c>
      <c r="G92" s="442">
        <f>APT!T92</f>
        <v>161004.75887325915</v>
      </c>
      <c r="H92" s="124">
        <f t="shared" ca="1" si="4"/>
        <v>44386</v>
      </c>
      <c r="I92" s="125">
        <v>0</v>
      </c>
      <c r="J92" s="304" t="str">
        <f>LEFT(APT!D92,20)&amp;"."&amp;APTPay!E92</f>
        <v>Woodcroft Primary Sc.3518.BS.I01.Jl21</v>
      </c>
      <c r="K92" s="120" t="b">
        <v>1</v>
      </c>
      <c r="L92" s="126" t="s">
        <v>3686</v>
      </c>
      <c r="M92" s="120" t="b">
        <v>1</v>
      </c>
      <c r="N92" s="120" t="s">
        <v>3687</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2054.BS.I01.Jl21</v>
      </c>
      <c r="F93" s="305">
        <f t="shared" ca="1" si="3"/>
        <v>44386</v>
      </c>
      <c r="G93" s="442">
        <f>APT!T93</f>
        <v>73247.374762156061</v>
      </c>
      <c r="H93" s="124">
        <f t="shared" ca="1" si="4"/>
        <v>44386</v>
      </c>
      <c r="I93" s="125">
        <v>0</v>
      </c>
      <c r="J93" s="304" t="str">
        <f>LEFT(APT!D93,20)&amp;"."&amp;APTPay!E93</f>
        <v>Woodridge  Primary S.2054.BS.I01.Jl21</v>
      </c>
      <c r="K93" s="120" t="b">
        <v>1</v>
      </c>
      <c r="L93" s="126" t="s">
        <v>3686</v>
      </c>
      <c r="M93" s="120" t="b">
        <v>1</v>
      </c>
      <c r="N93" s="120" t="s">
        <v>3687</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5405.BS.I01.Jl21</v>
      </c>
      <c r="F94" s="305">
        <f t="shared" ca="1" si="3"/>
        <v>44386</v>
      </c>
      <c r="G94" s="442">
        <f>APT!T94</f>
        <v>398557.3096121538</v>
      </c>
      <c r="H94" s="124">
        <f t="shared" ca="1" si="4"/>
        <v>44386</v>
      </c>
      <c r="I94" s="125">
        <v>0</v>
      </c>
      <c r="J94" s="304" t="str">
        <f>LEFT(APT!D94,20)&amp;"."&amp;APTPay!E94</f>
        <v>Finchley Catholic Hi.5405.BS.I01.Jl21</v>
      </c>
      <c r="K94" s="120" t="b">
        <v>1</v>
      </c>
      <c r="L94" s="126" t="s">
        <v>3686</v>
      </c>
      <c r="M94" s="120" t="b">
        <v>1</v>
      </c>
      <c r="N94" s="120" t="s">
        <v>3687</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4003.BS.I01.Jl21</v>
      </c>
      <c r="F95" s="305">
        <f t="shared" ca="1" si="3"/>
        <v>44386</v>
      </c>
      <c r="G95" s="442">
        <f>APT!T95</f>
        <v>395264.99866107671</v>
      </c>
      <c r="H95" s="124">
        <f t="shared" ca="1" si="4"/>
        <v>44386</v>
      </c>
      <c r="I95" s="125">
        <v>0</v>
      </c>
      <c r="J95" s="304" t="str">
        <f>LEFT(APT!D95,20)&amp;"."&amp;APTPay!E95</f>
        <v>Friern Barnet School.4003.BS.I01.Jl21</v>
      </c>
      <c r="K95" s="120" t="b">
        <v>1</v>
      </c>
      <c r="L95" s="126" t="s">
        <v>3686</v>
      </c>
      <c r="M95" s="120" t="b">
        <v>1</v>
      </c>
      <c r="N95" s="120" t="s">
        <v>3687</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5427.BS.I01.Jl21</v>
      </c>
      <c r="F96" s="305">
        <f t="shared" ca="1" si="3"/>
        <v>44386</v>
      </c>
      <c r="G96" s="442">
        <f>APT!T96</f>
        <v>507713.34003301815</v>
      </c>
      <c r="H96" s="124">
        <f t="shared" ca="1" si="4"/>
        <v>44386</v>
      </c>
      <c r="I96" s="125">
        <v>0</v>
      </c>
      <c r="J96" s="304" t="str">
        <f>LEFT(APT!D96,20)&amp;"."&amp;APTPay!E96</f>
        <v>JCoSS.5427.BS.I01.Jl21</v>
      </c>
      <c r="K96" s="120" t="b">
        <v>1</v>
      </c>
      <c r="L96" s="126" t="s">
        <v>3686</v>
      </c>
      <c r="M96" s="120" t="b">
        <v>1</v>
      </c>
      <c r="N96" s="120" t="s">
        <v>3687</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4004.BS.I01.Jl21</v>
      </c>
      <c r="F97" s="305">
        <f t="shared" ca="1" si="3"/>
        <v>44386</v>
      </c>
      <c r="G97" s="442">
        <f>APT!T97</f>
        <v>125627.90020303574</v>
      </c>
      <c r="H97" s="124">
        <f t="shared" ca="1" si="4"/>
        <v>44386</v>
      </c>
      <c r="I97" s="125">
        <v>0</v>
      </c>
      <c r="J97" s="304" t="str">
        <f>LEFT(APT!D97,20)&amp;"."&amp;APTPay!E97</f>
        <v>Menorah High School .4004.BS.I01.Jl21</v>
      </c>
      <c r="K97" s="120" t="b">
        <v>1</v>
      </c>
      <c r="L97" s="126" t="s">
        <v>3686</v>
      </c>
      <c r="M97" s="120" t="b">
        <v>1</v>
      </c>
      <c r="N97" s="120" t="s">
        <v>3687</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5404.BS.I01.Jl21</v>
      </c>
      <c r="F98" s="305">
        <f t="shared" ca="1" si="3"/>
        <v>44386</v>
      </c>
      <c r="G98" s="442">
        <f>APT!T98</f>
        <v>259454.68391569794</v>
      </c>
      <c r="H98" s="124">
        <f t="shared" ca="1" si="4"/>
        <v>44386</v>
      </c>
      <c r="I98" s="125">
        <v>0</v>
      </c>
      <c r="J98" s="304" t="str">
        <f>LEFT(APT!D98,20)&amp;"."&amp;APTPay!E98</f>
        <v>St Michaels Catholic.5404.BS.I01.Jl21</v>
      </c>
      <c r="K98" s="120" t="b">
        <v>1</v>
      </c>
      <c r="L98" s="126" t="s">
        <v>3686</v>
      </c>
      <c r="M98" s="120" t="b">
        <v>1</v>
      </c>
      <c r="N98" s="120" t="s">
        <v>3687</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5407.BS.I01.Jl21</v>
      </c>
      <c r="F99" s="305">
        <f t="shared" ca="1" si="3"/>
        <v>44386</v>
      </c>
      <c r="G99" s="442">
        <f>APT!T99</f>
        <v>504646.66277548234</v>
      </c>
      <c r="H99" s="124">
        <f t="shared" ca="1" si="4"/>
        <v>44386</v>
      </c>
      <c r="I99" s="125">
        <v>0</v>
      </c>
      <c r="J99" s="304" t="str">
        <f>LEFT(APT!D99,20)&amp;"."&amp;APTPay!E99</f>
        <v>St. James' Catholic .5407.BS.I01.Jl21</v>
      </c>
      <c r="K99" s="120" t="b">
        <v>1</v>
      </c>
      <c r="L99" s="126" t="s">
        <v>3686</v>
      </c>
      <c r="M99" s="120" t="b">
        <v>1</v>
      </c>
      <c r="N99" s="120" t="s">
        <v>3687</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3521.BS.I01.Jl21</v>
      </c>
      <c r="F100" s="305">
        <f t="shared" ca="1" si="3"/>
        <v>44386</v>
      </c>
      <c r="G100" s="442">
        <f>APT!T100</f>
        <v>632240.66921041254</v>
      </c>
      <c r="H100" s="124">
        <f t="shared" ca="1" si="4"/>
        <v>44386</v>
      </c>
      <c r="I100" s="125">
        <v>0</v>
      </c>
      <c r="J100" s="304" t="str">
        <f>LEFT(APT!D100,20)&amp;"."&amp;APTPay!E100</f>
        <v>St Mary's &amp; St John'.3521.BS.I01.Jl21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x14ac:dyDescent="0.25">
      <c r="A101" s="117">
        <v>1</v>
      </c>
      <c r="B101" s="118">
        <v>2</v>
      </c>
      <c r="C101" s="303">
        <f>APT!J101</f>
        <v>0</v>
      </c>
      <c r="D101" s="120" t="b">
        <v>1</v>
      </c>
      <c r="E101" s="304" t="str">
        <f>RIGHT(APT!C101,4)&amp;"."&amp;APT!M101&amp;"."&amp;APT!K101&amp;"."&amp;$C$5</f>
        <v>...Jl21</v>
      </c>
      <c r="F101" s="305">
        <f t="shared" ca="1" si="3"/>
        <v>44386</v>
      </c>
      <c r="G101" s="442">
        <f>APT!T101</f>
        <v>0</v>
      </c>
      <c r="H101" s="124">
        <f t="shared" ca="1" si="4"/>
        <v>44386</v>
      </c>
      <c r="I101" s="125">
        <v>0</v>
      </c>
      <c r="J101" s="304" t="str">
        <f>LEFT(APT!D101,20)&amp;"."&amp;APTPay!E101</f>
        <v>....Jl21</v>
      </c>
      <c r="K101" s="120" t="b">
        <v>1</v>
      </c>
      <c r="L101" s="126" t="s">
        <v>3686</v>
      </c>
      <c r="M101" s="120" t="b">
        <v>1</v>
      </c>
      <c r="N101" s="120" t="s">
        <v>3687</v>
      </c>
      <c r="O101" s="307">
        <f>APT!I101</f>
        <v>0</v>
      </c>
      <c r="P101" s="120" t="b">
        <v>1</v>
      </c>
      <c r="Q101" s="120" t="b">
        <v>1</v>
      </c>
      <c r="R101" s="120" t="b">
        <v>1</v>
      </c>
      <c r="T101" s="11" t="str">
        <f t="shared" si="5"/>
        <v>OK</v>
      </c>
    </row>
    <row r="102" spans="1:20" s="301" customFormat="1" x14ac:dyDescent="0.25">
      <c r="A102" s="117">
        <v>1</v>
      </c>
      <c r="B102" s="118">
        <v>2</v>
      </c>
      <c r="C102" s="303">
        <f>APT!J102</f>
        <v>0</v>
      </c>
      <c r="D102" s="120" t="b">
        <v>1</v>
      </c>
      <c r="E102" s="304" t="str">
        <f>RIGHT(APT!C102,4)&amp;"."&amp;APT!M102&amp;"."&amp;APT!K102&amp;"."&amp;$C$5</f>
        <v>...Jl21</v>
      </c>
      <c r="F102" s="305">
        <f t="shared" ca="1" si="3"/>
        <v>44386</v>
      </c>
      <c r="G102" s="442">
        <f>APT!T102</f>
        <v>0</v>
      </c>
      <c r="H102" s="124">
        <f t="shared" ca="1" si="4"/>
        <v>44386</v>
      </c>
      <c r="I102" s="125">
        <v>0</v>
      </c>
      <c r="J102" s="304" t="str">
        <f>LEFT(APT!D102,20)&amp;"."&amp;APTPay!E102</f>
        <v>....Jl21</v>
      </c>
      <c r="K102" s="120" t="b">
        <v>1</v>
      </c>
      <c r="L102" s="126" t="s">
        <v>3686</v>
      </c>
      <c r="M102" s="120" t="b">
        <v>1</v>
      </c>
      <c r="N102" s="120" t="s">
        <v>3687</v>
      </c>
      <c r="O102" s="307">
        <f>APT!I102</f>
        <v>0</v>
      </c>
      <c r="P102" s="120" t="b">
        <v>1</v>
      </c>
      <c r="Q102" s="120" t="b">
        <v>1</v>
      </c>
      <c r="R102" s="120" t="b">
        <v>1</v>
      </c>
      <c r="T102" s="11" t="str">
        <f t="shared" si="5"/>
        <v>NOOOOO</v>
      </c>
    </row>
    <row r="103" spans="1:20" s="301" customFormat="1" x14ac:dyDescent="0.25">
      <c r="A103" s="117">
        <v>1</v>
      </c>
      <c r="B103" s="118">
        <v>2</v>
      </c>
      <c r="C103" s="303">
        <f>APT!J103</f>
        <v>0</v>
      </c>
      <c r="D103" s="120" t="b">
        <v>1</v>
      </c>
      <c r="E103" s="304" t="str">
        <f>RIGHT(APT!C103,4)&amp;"."&amp;APT!M103&amp;"."&amp;APT!K103&amp;"."&amp;$C$5</f>
        <v>...Jl21</v>
      </c>
      <c r="F103" s="305">
        <f t="shared" ca="1" si="3"/>
        <v>44386</v>
      </c>
      <c r="G103" s="442">
        <f>APT!T103</f>
        <v>0</v>
      </c>
      <c r="H103" s="124">
        <f t="shared" ca="1" si="4"/>
        <v>44386</v>
      </c>
      <c r="I103" s="125">
        <v>0</v>
      </c>
      <c r="J103" s="304" t="str">
        <f>LEFT(APT!D103,20)&amp;"."&amp;APTPay!E103</f>
        <v>....Jl21</v>
      </c>
      <c r="K103" s="120" t="b">
        <v>1</v>
      </c>
      <c r="L103" s="126" t="s">
        <v>3686</v>
      </c>
      <c r="M103" s="120" t="b">
        <v>1</v>
      </c>
      <c r="N103" s="120" t="s">
        <v>3687</v>
      </c>
      <c r="O103" s="307">
        <f>APT!I103</f>
        <v>0</v>
      </c>
      <c r="P103" s="120" t="b">
        <v>1</v>
      </c>
      <c r="Q103" s="120" t="b">
        <v>1</v>
      </c>
      <c r="R103" s="120" t="b">
        <v>1</v>
      </c>
      <c r="T103" s="11" t="str">
        <f t="shared" si="5"/>
        <v>NOOOOO</v>
      </c>
    </row>
    <row r="104" spans="1:20" s="301" customFormat="1" x14ac:dyDescent="0.25">
      <c r="A104" s="117">
        <v>1</v>
      </c>
      <c r="B104" s="118">
        <v>2</v>
      </c>
      <c r="C104" s="303">
        <f>APT!J104</f>
        <v>0</v>
      </c>
      <c r="D104" s="120" t="b">
        <v>1</v>
      </c>
      <c r="E104" s="304" t="str">
        <f>RIGHT(APT!C104,4)&amp;"."&amp;APT!M104&amp;"."&amp;APT!K104&amp;"."&amp;$C$5</f>
        <v>...Jl21</v>
      </c>
      <c r="F104" s="305">
        <f t="shared" ca="1" si="3"/>
        <v>44386</v>
      </c>
      <c r="G104" s="442">
        <f>APT!T104</f>
        <v>0</v>
      </c>
      <c r="H104" s="124">
        <f t="shared" ca="1" si="4"/>
        <v>44386</v>
      </c>
      <c r="I104" s="125">
        <v>0</v>
      </c>
      <c r="J104" s="304" t="str">
        <f>LEFT(APT!D104,20)&amp;"."&amp;APTPay!E104</f>
        <v>....Jl21</v>
      </c>
      <c r="K104" s="120" t="b">
        <v>1</v>
      </c>
      <c r="L104" s="126" t="s">
        <v>3686</v>
      </c>
      <c r="M104" s="120" t="b">
        <v>1</v>
      </c>
      <c r="N104" s="120" t="s">
        <v>3687</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...Jl21</v>
      </c>
      <c r="F105" s="305">
        <f t="shared" ca="1" si="3"/>
        <v>44386</v>
      </c>
      <c r="G105" s="442">
        <f>APT!T105</f>
        <v>0</v>
      </c>
      <c r="H105" s="124">
        <f t="shared" ca="1" si="4"/>
        <v>44386</v>
      </c>
      <c r="I105" s="125">
        <v>0</v>
      </c>
      <c r="J105" s="304" t="str">
        <f>LEFT(APT!D105,20)&amp;"."&amp;APTPay!E105</f>
        <v>....Jl21</v>
      </c>
      <c r="K105" s="120" t="b">
        <v>1</v>
      </c>
      <c r="L105" s="126" t="s">
        <v>3686</v>
      </c>
      <c r="M105" s="120" t="b">
        <v>1</v>
      </c>
      <c r="N105" s="120" t="s">
        <v>3687</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...Jl21</v>
      </c>
      <c r="F106" s="305">
        <f t="shared" ca="1" si="3"/>
        <v>44386</v>
      </c>
      <c r="G106" s="442">
        <f>APT!T106</f>
        <v>0</v>
      </c>
      <c r="H106" s="124">
        <f t="shared" ca="1" si="4"/>
        <v>44386</v>
      </c>
      <c r="I106" s="125">
        <v>0</v>
      </c>
      <c r="J106" s="304" t="str">
        <f>LEFT(APT!D106,20)&amp;"."&amp;APTPay!E106</f>
        <v>....Jl21</v>
      </c>
      <c r="K106" s="120" t="b">
        <v>1</v>
      </c>
      <c r="L106" s="126" t="s">
        <v>3686</v>
      </c>
      <c r="M106" s="120" t="b">
        <v>1</v>
      </c>
      <c r="N106" s="120" t="s">
        <v>3687</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...Jl21</v>
      </c>
      <c r="F107" s="305">
        <f t="shared" ca="1" si="3"/>
        <v>44386</v>
      </c>
      <c r="G107" s="442">
        <f>APT!T107</f>
        <v>0</v>
      </c>
      <c r="H107" s="124">
        <f t="shared" ca="1" si="4"/>
        <v>44386</v>
      </c>
      <c r="I107" s="125">
        <v>0</v>
      </c>
      <c r="J107" s="304" t="str">
        <f>LEFT(APT!D107,20)&amp;"."&amp;APTPay!E107</f>
        <v>....Jl21</v>
      </c>
      <c r="K107" s="120" t="b">
        <v>1</v>
      </c>
      <c r="L107" s="126" t="s">
        <v>3686</v>
      </c>
      <c r="M107" s="120" t="b">
        <v>1</v>
      </c>
      <c r="N107" s="120" t="s">
        <v>3687</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...Jl21</v>
      </c>
      <c r="F108" s="305">
        <f t="shared" ca="1" si="3"/>
        <v>44386</v>
      </c>
      <c r="G108" s="442">
        <f>APT!T108</f>
        <v>0</v>
      </c>
      <c r="H108" s="124">
        <f t="shared" ca="1" si="4"/>
        <v>44386</v>
      </c>
      <c r="I108" s="125">
        <v>0</v>
      </c>
      <c r="J108" s="304" t="str">
        <f>LEFT(APT!D108,20)&amp;"."&amp;APTPay!E108</f>
        <v>....Jl21</v>
      </c>
      <c r="K108" s="120" t="b">
        <v>1</v>
      </c>
      <c r="L108" s="126" t="s">
        <v>3686</v>
      </c>
      <c r="M108" s="120" t="b">
        <v>1</v>
      </c>
      <c r="N108" s="120" t="s">
        <v>3687</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...Jl21</v>
      </c>
      <c r="F109" s="305">
        <f t="shared" ca="1" si="3"/>
        <v>44386</v>
      </c>
      <c r="G109" s="442">
        <f>APT!T109</f>
        <v>0</v>
      </c>
      <c r="H109" s="124">
        <f t="shared" ca="1" si="4"/>
        <v>44386</v>
      </c>
      <c r="I109" s="125">
        <v>0</v>
      </c>
      <c r="J109" s="304" t="str">
        <f>LEFT(APT!D109,20)&amp;"."&amp;APTPay!E109</f>
        <v>....Jl21</v>
      </c>
      <c r="K109" s="120" t="b">
        <v>1</v>
      </c>
      <c r="L109" s="126" t="s">
        <v>3686</v>
      </c>
      <c r="M109" s="120" t="b">
        <v>1</v>
      </c>
      <c r="N109" s="120" t="s">
        <v>3687</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...Jl21</v>
      </c>
      <c r="F110" s="305">
        <f t="shared" ca="1" si="3"/>
        <v>44386</v>
      </c>
      <c r="G110" s="442">
        <f>APT!T110</f>
        <v>0</v>
      </c>
      <c r="H110" s="124">
        <f t="shared" ca="1" si="4"/>
        <v>44386</v>
      </c>
      <c r="I110" s="125">
        <v>0</v>
      </c>
      <c r="J110" s="304" t="str">
        <f>LEFT(APT!D110,20)&amp;"."&amp;APTPay!E110</f>
        <v>....Jl21</v>
      </c>
      <c r="K110" s="120" t="b">
        <v>1</v>
      </c>
      <c r="L110" s="126" t="s">
        <v>3686</v>
      </c>
      <c r="M110" s="120" t="b">
        <v>1</v>
      </c>
      <c r="N110" s="120" t="s">
        <v>3687</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...Jl21</v>
      </c>
      <c r="F111" s="305">
        <f t="shared" ca="1" si="3"/>
        <v>44386</v>
      </c>
      <c r="G111" s="442">
        <f>APT!T111</f>
        <v>0</v>
      </c>
      <c r="H111" s="124">
        <f t="shared" ca="1" si="4"/>
        <v>44386</v>
      </c>
      <c r="I111" s="125">
        <v>0</v>
      </c>
      <c r="J111" s="304" t="str">
        <f>LEFT(APT!D111,20)&amp;"."&amp;APTPay!E111</f>
        <v>....Jl21</v>
      </c>
      <c r="K111" s="120" t="b">
        <v>1</v>
      </c>
      <c r="L111" s="126" t="s">
        <v>3686</v>
      </c>
      <c r="M111" s="120" t="b">
        <v>1</v>
      </c>
      <c r="N111" s="120" t="s">
        <v>3687</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...Jl21</v>
      </c>
      <c r="F112" s="305">
        <f t="shared" ca="1" si="3"/>
        <v>44386</v>
      </c>
      <c r="G112" s="442">
        <f>APT!T112</f>
        <v>0</v>
      </c>
      <c r="H112" s="124">
        <f t="shared" ca="1" si="4"/>
        <v>44386</v>
      </c>
      <c r="I112" s="125">
        <v>0</v>
      </c>
      <c r="J112" s="304" t="str">
        <f>LEFT(APT!D112,20)&amp;"."&amp;APTPay!E112</f>
        <v>....Jl21</v>
      </c>
      <c r="K112" s="120" t="b">
        <v>1</v>
      </c>
      <c r="L112" s="126" t="s">
        <v>3686</v>
      </c>
      <c r="M112" s="120" t="b">
        <v>1</v>
      </c>
      <c r="N112" s="120" t="s">
        <v>3687</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...Jl21</v>
      </c>
      <c r="F113" s="305">
        <f t="shared" ca="1" si="3"/>
        <v>44386</v>
      </c>
      <c r="G113" s="442">
        <f>APT!T113</f>
        <v>0</v>
      </c>
      <c r="H113" s="124">
        <f t="shared" ca="1" si="4"/>
        <v>44386</v>
      </c>
      <c r="I113" s="125">
        <v>0</v>
      </c>
      <c r="J113" s="304" t="str">
        <f>LEFT(APT!D113,20)&amp;"."&amp;APTPay!E113</f>
        <v>....Jl21</v>
      </c>
      <c r="K113" s="120" t="b">
        <v>1</v>
      </c>
      <c r="L113" s="126" t="s">
        <v>3686</v>
      </c>
      <c r="M113" s="120" t="b">
        <v>1</v>
      </c>
      <c r="N113" s="120" t="s">
        <v>3687</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...Jl21</v>
      </c>
      <c r="F114" s="305">
        <f t="shared" ca="1" si="3"/>
        <v>44386</v>
      </c>
      <c r="G114" s="442">
        <f>APT!T114</f>
        <v>0</v>
      </c>
      <c r="H114" s="124">
        <f t="shared" ca="1" si="4"/>
        <v>44386</v>
      </c>
      <c r="I114" s="125">
        <v>0</v>
      </c>
      <c r="J114" s="304" t="str">
        <f>LEFT(APT!D114,20)&amp;"."&amp;APTPay!E114</f>
        <v>....Jl21</v>
      </c>
      <c r="K114" s="120" t="b">
        <v>1</v>
      </c>
      <c r="L114" s="126" t="s">
        <v>3686</v>
      </c>
      <c r="M114" s="120" t="b">
        <v>1</v>
      </c>
      <c r="N114" s="120" t="s">
        <v>3687</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...Jl21</v>
      </c>
      <c r="F115" s="305">
        <f t="shared" ca="1" si="3"/>
        <v>44386</v>
      </c>
      <c r="G115" s="442">
        <f>APT!T115</f>
        <v>0</v>
      </c>
      <c r="H115" s="124">
        <f t="shared" ca="1" si="4"/>
        <v>44386</v>
      </c>
      <c r="I115" s="125">
        <v>0</v>
      </c>
      <c r="J115" s="304" t="str">
        <f>LEFT(APT!D115,20)&amp;"."&amp;APTPay!E115</f>
        <v>....Jl21</v>
      </c>
      <c r="K115" s="120" t="b">
        <v>1</v>
      </c>
      <c r="L115" s="126" t="s">
        <v>3686</v>
      </c>
      <c r="M115" s="120" t="b">
        <v>1</v>
      </c>
      <c r="N115" s="120" t="s">
        <v>3687</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...Jl21</v>
      </c>
      <c r="F116" s="305">
        <f t="shared" ca="1" si="3"/>
        <v>44386</v>
      </c>
      <c r="G116" s="442">
        <f>APT!T116</f>
        <v>0</v>
      </c>
      <c r="H116" s="124">
        <f t="shared" ca="1" si="4"/>
        <v>44386</v>
      </c>
      <c r="I116" s="125">
        <v>0</v>
      </c>
      <c r="J116" s="304" t="str">
        <f>LEFT(APT!D116,20)&amp;"."&amp;APTPay!E116</f>
        <v>....Jl21</v>
      </c>
      <c r="K116" s="120" t="b">
        <v>1</v>
      </c>
      <c r="L116" s="126" t="s">
        <v>3686</v>
      </c>
      <c r="M116" s="120" t="b">
        <v>1</v>
      </c>
      <c r="N116" s="120" t="s">
        <v>3687</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...Jl21</v>
      </c>
      <c r="F117" s="305">
        <f t="shared" ca="1" si="3"/>
        <v>44386</v>
      </c>
      <c r="G117" s="442">
        <f>APT!T117</f>
        <v>0</v>
      </c>
      <c r="H117" s="124">
        <f t="shared" ca="1" si="4"/>
        <v>44386</v>
      </c>
      <c r="I117" s="125">
        <v>0</v>
      </c>
      <c r="J117" s="304" t="str">
        <f>LEFT(APT!D117,20)&amp;"."&amp;APTPay!E117</f>
        <v>....Jl21</v>
      </c>
      <c r="K117" s="120" t="b">
        <v>1</v>
      </c>
      <c r="L117" s="126" t="s">
        <v>3686</v>
      </c>
      <c r="M117" s="120" t="b">
        <v>1</v>
      </c>
      <c r="N117" s="120" t="s">
        <v>3687</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...Jl21</v>
      </c>
      <c r="F118" s="305">
        <f t="shared" ca="1" si="3"/>
        <v>44386</v>
      </c>
      <c r="G118" s="442">
        <f>APT!T118</f>
        <v>0</v>
      </c>
      <c r="H118" s="124">
        <f t="shared" ca="1" si="4"/>
        <v>44386</v>
      </c>
      <c r="I118" s="125">
        <v>0</v>
      </c>
      <c r="J118" s="304" t="str">
        <f>LEFT(APT!D118,20)&amp;"."&amp;APTPay!E118</f>
        <v>....Jl21</v>
      </c>
      <c r="K118" s="120" t="b">
        <v>1</v>
      </c>
      <c r="L118" s="126" t="s">
        <v>3686</v>
      </c>
      <c r="M118" s="120" t="b">
        <v>1</v>
      </c>
      <c r="N118" s="120" t="s">
        <v>3687</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...Jl21</v>
      </c>
      <c r="F119" s="305">
        <f t="shared" ca="1" si="3"/>
        <v>44386</v>
      </c>
      <c r="G119" s="442">
        <f>APT!T119</f>
        <v>0</v>
      </c>
      <c r="H119" s="124">
        <f t="shared" ca="1" si="4"/>
        <v>44386</v>
      </c>
      <c r="I119" s="125">
        <v>0</v>
      </c>
      <c r="J119" s="304" t="str">
        <f>LEFT(APT!D119,20)&amp;"."&amp;APTPay!E119</f>
        <v>....Jl21</v>
      </c>
      <c r="K119" s="120" t="b">
        <v>1</v>
      </c>
      <c r="L119" s="126" t="s">
        <v>3686</v>
      </c>
      <c r="M119" s="120" t="b">
        <v>1</v>
      </c>
      <c r="N119" s="120" t="s">
        <v>3687</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...Jl21</v>
      </c>
      <c r="F120" s="305">
        <f t="shared" ca="1" si="3"/>
        <v>44386</v>
      </c>
      <c r="G120" s="442">
        <f>APT!T120</f>
        <v>0</v>
      </c>
      <c r="H120" s="124">
        <f t="shared" ca="1" si="4"/>
        <v>44386</v>
      </c>
      <c r="I120" s="125">
        <v>0</v>
      </c>
      <c r="J120" s="304" t="str">
        <f>LEFT(APT!D120,20)&amp;"."&amp;APTPay!E120</f>
        <v>....Jl21</v>
      </c>
      <c r="K120" s="120" t="b">
        <v>1</v>
      </c>
      <c r="L120" s="126" t="s">
        <v>3686</v>
      </c>
      <c r="M120" s="120" t="b">
        <v>1</v>
      </c>
      <c r="N120" s="120" t="s">
        <v>3687</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...Jl21</v>
      </c>
      <c r="F121" s="305">
        <f t="shared" ca="1" si="3"/>
        <v>44386</v>
      </c>
      <c r="G121" s="442">
        <f>APT!T121</f>
        <v>0</v>
      </c>
      <c r="H121" s="124">
        <f t="shared" ca="1" si="4"/>
        <v>44386</v>
      </c>
      <c r="I121" s="125">
        <v>0</v>
      </c>
      <c r="J121" s="304" t="str">
        <f>LEFT(APT!D121,20)&amp;"."&amp;APTPay!E121</f>
        <v>....Jl21</v>
      </c>
      <c r="K121" s="120" t="b">
        <v>1</v>
      </c>
      <c r="L121" s="126" t="s">
        <v>3686</v>
      </c>
      <c r="M121" s="120" t="b">
        <v>1</v>
      </c>
      <c r="N121" s="120" t="s">
        <v>3687</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...Jl21</v>
      </c>
      <c r="F122" s="305">
        <f t="shared" ca="1" si="3"/>
        <v>44386</v>
      </c>
      <c r="G122" s="442">
        <f>APT!T122</f>
        <v>0</v>
      </c>
      <c r="H122" s="124">
        <f t="shared" ca="1" si="4"/>
        <v>44386</v>
      </c>
      <c r="I122" s="125">
        <v>0</v>
      </c>
      <c r="J122" s="304" t="str">
        <f>LEFT(APT!D122,20)&amp;"."&amp;APTPay!E122</f>
        <v>....Jl21</v>
      </c>
      <c r="K122" s="120" t="b">
        <v>1</v>
      </c>
      <c r="L122" s="126" t="s">
        <v>3686</v>
      </c>
      <c r="M122" s="120" t="b">
        <v>1</v>
      </c>
      <c r="N122" s="120" t="s">
        <v>3687</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...Jl21</v>
      </c>
      <c r="F123" s="305">
        <f t="shared" ca="1" si="3"/>
        <v>44386</v>
      </c>
      <c r="G123" s="442">
        <f>APT!T123</f>
        <v>0</v>
      </c>
      <c r="H123" s="124">
        <f t="shared" ca="1" si="4"/>
        <v>44386</v>
      </c>
      <c r="I123" s="125">
        <v>0</v>
      </c>
      <c r="J123" s="304" t="str">
        <f>LEFT(APT!D123,20)&amp;"."&amp;APTPay!E123</f>
        <v>....Jl21</v>
      </c>
      <c r="K123" s="120" t="b">
        <v>1</v>
      </c>
      <c r="L123" s="126" t="s">
        <v>3686</v>
      </c>
      <c r="M123" s="120" t="b">
        <v>1</v>
      </c>
      <c r="N123" s="120" t="s">
        <v>3687</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...Jl21</v>
      </c>
      <c r="F124" s="305">
        <f t="shared" ca="1" si="3"/>
        <v>44386</v>
      </c>
      <c r="G124" s="442">
        <f>APT!T124</f>
        <v>0</v>
      </c>
      <c r="H124" s="124">
        <f t="shared" ca="1" si="4"/>
        <v>44386</v>
      </c>
      <c r="I124" s="125">
        <v>0</v>
      </c>
      <c r="J124" s="304" t="str">
        <f>LEFT(APT!D124,20)&amp;"."&amp;APTPay!E124</f>
        <v>....Jl21</v>
      </c>
      <c r="K124" s="120" t="b">
        <v>1</v>
      </c>
      <c r="L124" s="126" t="s">
        <v>3686</v>
      </c>
      <c r="M124" s="120" t="b">
        <v>1</v>
      </c>
      <c r="N124" s="120" t="s">
        <v>3687</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...Jl21</v>
      </c>
      <c r="F125" s="305">
        <f t="shared" ca="1" si="3"/>
        <v>44386</v>
      </c>
      <c r="G125" s="442">
        <f>APT!T125</f>
        <v>0</v>
      </c>
      <c r="H125" s="124">
        <f t="shared" ca="1" si="4"/>
        <v>44386</v>
      </c>
      <c r="I125" s="125">
        <v>0</v>
      </c>
      <c r="J125" s="304" t="str">
        <f>LEFT(APT!D125,20)&amp;"."&amp;APTPay!E125</f>
        <v>....Jl21</v>
      </c>
      <c r="K125" s="120" t="b">
        <v>1</v>
      </c>
      <c r="L125" s="126" t="s">
        <v>3686</v>
      </c>
      <c r="M125" s="120" t="b">
        <v>1</v>
      </c>
      <c r="N125" s="120" t="s">
        <v>3687</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...Jl21</v>
      </c>
      <c r="F126" s="305">
        <f t="shared" ca="1" si="3"/>
        <v>44386</v>
      </c>
      <c r="G126" s="442">
        <f>APT!T126</f>
        <v>0</v>
      </c>
      <c r="H126" s="124">
        <f t="shared" ca="1" si="4"/>
        <v>44386</v>
      </c>
      <c r="I126" s="125">
        <v>0</v>
      </c>
      <c r="J126" s="304" t="str">
        <f>LEFT(APT!D126,20)&amp;"."&amp;APTPay!E126</f>
        <v>....Jl21</v>
      </c>
      <c r="K126" s="120" t="b">
        <v>1</v>
      </c>
      <c r="L126" s="126" t="s">
        <v>3686</v>
      </c>
      <c r="M126" s="120" t="b">
        <v>1</v>
      </c>
      <c r="N126" s="120" t="s">
        <v>3687</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...Jl21</v>
      </c>
      <c r="F127" s="305">
        <f t="shared" ca="1" si="3"/>
        <v>44386</v>
      </c>
      <c r="G127" s="442">
        <f>APT!T127</f>
        <v>0</v>
      </c>
      <c r="H127" s="124">
        <f t="shared" ca="1" si="4"/>
        <v>44386</v>
      </c>
      <c r="I127" s="125">
        <v>0</v>
      </c>
      <c r="J127" s="304" t="str">
        <f>LEFT(APT!D127,20)&amp;"."&amp;APTPay!E127</f>
        <v>....Jl21</v>
      </c>
      <c r="K127" s="120" t="b">
        <v>1</v>
      </c>
      <c r="L127" s="126" t="s">
        <v>3686</v>
      </c>
      <c r="M127" s="120" t="b">
        <v>1</v>
      </c>
      <c r="N127" s="120" t="s">
        <v>3687</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...Jl21</v>
      </c>
      <c r="F128" s="305">
        <f t="shared" ca="1" si="3"/>
        <v>44386</v>
      </c>
      <c r="G128" s="442">
        <f>APT!T128</f>
        <v>0</v>
      </c>
      <c r="H128" s="124">
        <f t="shared" ca="1" si="4"/>
        <v>44386</v>
      </c>
      <c r="I128" s="125">
        <v>0</v>
      </c>
      <c r="J128" s="304" t="str">
        <f>LEFT(APT!D128,20)&amp;"."&amp;APTPay!E128</f>
        <v>....Jl21</v>
      </c>
      <c r="K128" s="120" t="b">
        <v>1</v>
      </c>
      <c r="L128" s="126" t="s">
        <v>3686</v>
      </c>
      <c r="M128" s="120" t="b">
        <v>1</v>
      </c>
      <c r="N128" s="120" t="s">
        <v>3687</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...Jl21</v>
      </c>
      <c r="F129" s="305">
        <f t="shared" ca="1" si="3"/>
        <v>44386</v>
      </c>
      <c r="G129" s="442">
        <f>APT!T129</f>
        <v>0</v>
      </c>
      <c r="H129" s="124">
        <f t="shared" ca="1" si="4"/>
        <v>44386</v>
      </c>
      <c r="I129" s="125">
        <v>0</v>
      </c>
      <c r="J129" s="304" t="str">
        <f>LEFT(APT!D129,20)&amp;"."&amp;APTPay!E129</f>
        <v>....Jl21</v>
      </c>
      <c r="K129" s="120" t="b">
        <v>1</v>
      </c>
      <c r="L129" s="126" t="s">
        <v>3686</v>
      </c>
      <c r="M129" s="120" t="b">
        <v>1</v>
      </c>
      <c r="N129" s="120" t="s">
        <v>3687</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...Jl21</v>
      </c>
      <c r="F130" s="305">
        <f t="shared" ca="1" si="3"/>
        <v>44386</v>
      </c>
      <c r="G130" s="442">
        <f>APT!T130</f>
        <v>0</v>
      </c>
      <c r="H130" s="124">
        <f t="shared" ca="1" si="4"/>
        <v>44386</v>
      </c>
      <c r="I130" s="125">
        <v>0</v>
      </c>
      <c r="J130" s="304" t="str">
        <f>LEFT(APT!D130,20)&amp;"."&amp;APTPay!E130</f>
        <v>....Jl21</v>
      </c>
      <c r="K130" s="120" t="b">
        <v>1</v>
      </c>
      <c r="L130" s="126" t="s">
        <v>3686</v>
      </c>
      <c r="M130" s="120" t="b">
        <v>1</v>
      </c>
      <c r="N130" s="120" t="s">
        <v>3687</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...Jl21</v>
      </c>
      <c r="F131" s="305">
        <f t="shared" ca="1" si="3"/>
        <v>44386</v>
      </c>
      <c r="G131" s="442">
        <f>APT!T131</f>
        <v>0</v>
      </c>
      <c r="H131" s="124">
        <f t="shared" ca="1" si="4"/>
        <v>44386</v>
      </c>
      <c r="I131" s="125">
        <v>0</v>
      </c>
      <c r="J131" s="304" t="str">
        <f>LEFT(APT!D131,20)&amp;"."&amp;APTPay!E131</f>
        <v>....Jl21</v>
      </c>
      <c r="K131" s="120" t="b">
        <v>1</v>
      </c>
      <c r="L131" s="126" t="s">
        <v>3686</v>
      </c>
      <c r="M131" s="120" t="b">
        <v>1</v>
      </c>
      <c r="N131" s="120" t="s">
        <v>3687</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...Jl21</v>
      </c>
      <c r="F132" s="305">
        <f t="shared" ca="1" si="3"/>
        <v>44386</v>
      </c>
      <c r="G132" s="442">
        <f>APT!T132</f>
        <v>0</v>
      </c>
      <c r="H132" s="124">
        <f t="shared" ca="1" si="4"/>
        <v>44386</v>
      </c>
      <c r="I132" s="125">
        <v>0</v>
      </c>
      <c r="J132" s="304" t="str">
        <f>LEFT(APT!D132,20)&amp;"."&amp;APTPay!E132</f>
        <v>....Jl21</v>
      </c>
      <c r="K132" s="120" t="b">
        <v>1</v>
      </c>
      <c r="L132" s="126" t="s">
        <v>3686</v>
      </c>
      <c r="M132" s="120" t="b">
        <v>1</v>
      </c>
      <c r="N132" s="120" t="s">
        <v>3687</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...Jl21</v>
      </c>
      <c r="F133" s="305">
        <f t="shared" ca="1" si="3"/>
        <v>44386</v>
      </c>
      <c r="G133" s="442">
        <f>APT!T133</f>
        <v>0</v>
      </c>
      <c r="H133" s="124">
        <f t="shared" ca="1" si="4"/>
        <v>44386</v>
      </c>
      <c r="I133" s="125">
        <v>0</v>
      </c>
      <c r="J133" s="304" t="str">
        <f>LEFT(APT!D133,20)&amp;"."&amp;APTPay!E133</f>
        <v>....Jl21</v>
      </c>
      <c r="K133" s="120" t="b">
        <v>1</v>
      </c>
      <c r="L133" s="126" t="s">
        <v>3686</v>
      </c>
      <c r="M133" s="120" t="b">
        <v>1</v>
      </c>
      <c r="N133" s="120" t="s">
        <v>3687</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...Jl21</v>
      </c>
      <c r="F134" s="305">
        <f t="shared" ca="1" si="3"/>
        <v>44386</v>
      </c>
      <c r="G134" s="442">
        <f>APT!T134</f>
        <v>0</v>
      </c>
      <c r="H134" s="124">
        <f t="shared" ca="1" si="4"/>
        <v>44386</v>
      </c>
      <c r="I134" s="125">
        <v>0</v>
      </c>
      <c r="J134" s="304" t="str">
        <f>LEFT(APT!D134,20)&amp;"."&amp;APTPay!E134</f>
        <v>....Jl21</v>
      </c>
      <c r="K134" s="120" t="b">
        <v>1</v>
      </c>
      <c r="L134" s="126" t="s">
        <v>3686</v>
      </c>
      <c r="M134" s="120" t="b">
        <v>1</v>
      </c>
      <c r="N134" s="120" t="s">
        <v>3687</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...Jl21</v>
      </c>
      <c r="F135" s="305">
        <f t="shared" ca="1" si="3"/>
        <v>44386</v>
      </c>
      <c r="G135" s="442">
        <f>APT!T135</f>
        <v>0</v>
      </c>
      <c r="H135" s="124">
        <f t="shared" ca="1" si="4"/>
        <v>44386</v>
      </c>
      <c r="I135" s="125">
        <v>0</v>
      </c>
      <c r="J135" s="304" t="str">
        <f>LEFT(APT!D135,20)&amp;"."&amp;APTPay!E135</f>
        <v>....Jl21</v>
      </c>
      <c r="K135" s="120" t="b">
        <v>1</v>
      </c>
      <c r="L135" s="126" t="s">
        <v>3686</v>
      </c>
      <c r="M135" s="120" t="b">
        <v>1</v>
      </c>
      <c r="N135" s="120" t="s">
        <v>3687</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...Jl21</v>
      </c>
      <c r="F136" s="305">
        <f t="shared" ca="1" si="3"/>
        <v>44386</v>
      </c>
      <c r="G136" s="442">
        <f>APT!T136</f>
        <v>0</v>
      </c>
      <c r="H136" s="124">
        <f t="shared" ca="1" si="4"/>
        <v>44386</v>
      </c>
      <c r="I136" s="125">
        <v>0</v>
      </c>
      <c r="J136" s="304" t="str">
        <f>LEFT(APT!D136,20)&amp;"."&amp;APTPay!E136</f>
        <v>....Jl21</v>
      </c>
      <c r="K136" s="120" t="b">
        <v>1</v>
      </c>
      <c r="L136" s="126" t="s">
        <v>3686</v>
      </c>
      <c r="M136" s="120" t="b">
        <v>1</v>
      </c>
      <c r="N136" s="120" t="s">
        <v>3687</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...Jl21</v>
      </c>
      <c r="F137" s="305">
        <f t="shared" ca="1" si="3"/>
        <v>44386</v>
      </c>
      <c r="G137" s="442">
        <f>APT!T137</f>
        <v>0</v>
      </c>
      <c r="H137" s="124">
        <f t="shared" ca="1" si="4"/>
        <v>44386</v>
      </c>
      <c r="I137" s="125">
        <v>0</v>
      </c>
      <c r="J137" s="304" t="str">
        <f>LEFT(APT!D137,20)&amp;"."&amp;APTPay!E137</f>
        <v>....Jl21</v>
      </c>
      <c r="K137" s="120" t="b">
        <v>1</v>
      </c>
      <c r="L137" s="126" t="s">
        <v>3686</v>
      </c>
      <c r="M137" s="120" t="b">
        <v>1</v>
      </c>
      <c r="N137" s="120" t="s">
        <v>3687</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...Jl21</v>
      </c>
      <c r="F138" s="305">
        <f t="shared" ca="1" si="3"/>
        <v>44386</v>
      </c>
      <c r="G138" s="442">
        <f>APT!T138</f>
        <v>0</v>
      </c>
      <c r="H138" s="124">
        <f t="shared" ca="1" si="4"/>
        <v>44386</v>
      </c>
      <c r="I138" s="125">
        <v>0</v>
      </c>
      <c r="J138" s="304" t="str">
        <f>LEFT(APT!D138,20)&amp;"."&amp;APTPay!E138</f>
        <v>....Jl21</v>
      </c>
      <c r="K138" s="120" t="b">
        <v>1</v>
      </c>
      <c r="L138" s="126" t="s">
        <v>3686</v>
      </c>
      <c r="M138" s="120" t="b">
        <v>1</v>
      </c>
      <c r="N138" s="120" t="s">
        <v>3687</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...Jl21</v>
      </c>
      <c r="F139" s="305">
        <f t="shared" ca="1" si="3"/>
        <v>44386</v>
      </c>
      <c r="G139" s="442">
        <f>APT!T139</f>
        <v>0</v>
      </c>
      <c r="H139" s="124">
        <f t="shared" ca="1" si="4"/>
        <v>44386</v>
      </c>
      <c r="I139" s="125">
        <v>0</v>
      </c>
      <c r="J139" s="304" t="str">
        <f>LEFT(APT!D139,20)&amp;"."&amp;APTPay!E139</f>
        <v>....Jl21</v>
      </c>
      <c r="K139" s="120" t="b">
        <v>1</v>
      </c>
      <c r="L139" s="126" t="s">
        <v>3686</v>
      </c>
      <c r="M139" s="120" t="b">
        <v>1</v>
      </c>
      <c r="N139" s="120" t="s">
        <v>3687</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...Jl21</v>
      </c>
      <c r="F140" s="305">
        <f t="shared" ca="1" si="3"/>
        <v>44386</v>
      </c>
      <c r="G140" s="442">
        <f>APT!T140</f>
        <v>0</v>
      </c>
      <c r="H140" s="124">
        <f t="shared" ca="1" si="4"/>
        <v>44386</v>
      </c>
      <c r="I140" s="125">
        <v>0</v>
      </c>
      <c r="J140" s="304" t="str">
        <f>LEFT(APT!D140,20)&amp;"."&amp;APTPay!E140</f>
        <v>....Jl21</v>
      </c>
      <c r="K140" s="120" t="b">
        <v>1</v>
      </c>
      <c r="L140" s="126" t="s">
        <v>3686</v>
      </c>
      <c r="M140" s="120" t="b">
        <v>1</v>
      </c>
      <c r="N140" s="120" t="s">
        <v>3687</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...Jl21</v>
      </c>
      <c r="F141" s="305">
        <f t="shared" ca="1" si="3"/>
        <v>44386</v>
      </c>
      <c r="G141" s="442">
        <f>APT!T141</f>
        <v>0</v>
      </c>
      <c r="H141" s="124">
        <f t="shared" ca="1" si="4"/>
        <v>44386</v>
      </c>
      <c r="I141" s="125">
        <v>0</v>
      </c>
      <c r="J141" s="304" t="str">
        <f>LEFT(APT!D141,20)&amp;"."&amp;APTPay!E141</f>
        <v>....Jl21</v>
      </c>
      <c r="K141" s="120" t="b">
        <v>1</v>
      </c>
      <c r="L141" s="126" t="s">
        <v>3686</v>
      </c>
      <c r="M141" s="120" t="b">
        <v>1</v>
      </c>
      <c r="N141" s="120" t="s">
        <v>3687</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...Jl21</v>
      </c>
      <c r="F142" s="305">
        <f t="shared" ca="1" si="3"/>
        <v>44386</v>
      </c>
      <c r="G142" s="442">
        <f>APT!T142</f>
        <v>0</v>
      </c>
      <c r="H142" s="124">
        <f t="shared" ca="1" si="4"/>
        <v>44386</v>
      </c>
      <c r="I142" s="125">
        <v>0</v>
      </c>
      <c r="J142" s="304" t="str">
        <f>LEFT(APT!D142,20)&amp;"."&amp;APTPay!E142</f>
        <v>....Jl21</v>
      </c>
      <c r="K142" s="120" t="b">
        <v>1</v>
      </c>
      <c r="L142" s="126" t="s">
        <v>3686</v>
      </c>
      <c r="M142" s="120" t="b">
        <v>1</v>
      </c>
      <c r="N142" s="120" t="s">
        <v>3687</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...Jl21</v>
      </c>
      <c r="F143" s="305">
        <f t="shared" ca="1" si="3"/>
        <v>44386</v>
      </c>
      <c r="G143" s="442">
        <f>APT!T143</f>
        <v>0</v>
      </c>
      <c r="H143" s="124">
        <f t="shared" ca="1" si="4"/>
        <v>44386</v>
      </c>
      <c r="I143" s="125">
        <v>0</v>
      </c>
      <c r="J143" s="304" t="str">
        <f>LEFT(APT!D143,20)&amp;"."&amp;APTPay!E143</f>
        <v>....Jl21</v>
      </c>
      <c r="K143" s="120" t="b">
        <v>1</v>
      </c>
      <c r="L143" s="126" t="s">
        <v>3686</v>
      </c>
      <c r="M143" s="120" t="b">
        <v>1</v>
      </c>
      <c r="N143" s="120" t="s">
        <v>3687</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...Jl21</v>
      </c>
      <c r="F144" s="305">
        <f t="shared" ca="1" si="3"/>
        <v>44386</v>
      </c>
      <c r="G144" s="442">
        <f>APT!T144</f>
        <v>0</v>
      </c>
      <c r="H144" s="124">
        <f t="shared" ca="1" si="4"/>
        <v>44386</v>
      </c>
      <c r="I144" s="125">
        <v>0</v>
      </c>
      <c r="J144" s="304" t="str">
        <f>LEFT(APT!D144,20)&amp;"."&amp;APTPay!E144</f>
        <v>....Jl21</v>
      </c>
      <c r="K144" s="120" t="b">
        <v>1</v>
      </c>
      <c r="L144" s="126" t="s">
        <v>3686</v>
      </c>
      <c r="M144" s="120" t="b">
        <v>1</v>
      </c>
      <c r="N144" s="120" t="s">
        <v>3687</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...Jl21</v>
      </c>
      <c r="F145" s="305">
        <f t="shared" ca="1" si="3"/>
        <v>44386</v>
      </c>
      <c r="G145" s="442">
        <f>APT!T145</f>
        <v>0</v>
      </c>
      <c r="H145" s="124">
        <f t="shared" ca="1" si="4"/>
        <v>44386</v>
      </c>
      <c r="I145" s="125">
        <v>0</v>
      </c>
      <c r="J145" s="304" t="str">
        <f>LEFT(APT!D145,20)&amp;"."&amp;APTPay!E145</f>
        <v>....Jl21</v>
      </c>
      <c r="K145" s="120" t="b">
        <v>1</v>
      </c>
      <c r="L145" s="126" t="s">
        <v>3686</v>
      </c>
      <c r="M145" s="120" t="b">
        <v>1</v>
      </c>
      <c r="N145" s="120" t="s">
        <v>3687</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...Jl21</v>
      </c>
      <c r="F146" s="305">
        <f t="shared" ca="1" si="3"/>
        <v>44386</v>
      </c>
      <c r="G146" s="442">
        <f>APT!T146</f>
        <v>0</v>
      </c>
      <c r="H146" s="124">
        <f t="shared" ca="1" si="4"/>
        <v>44386</v>
      </c>
      <c r="I146" s="125">
        <v>0</v>
      </c>
      <c r="J146" s="304" t="str">
        <f>LEFT(APT!D146,20)&amp;"."&amp;APTPay!E146</f>
        <v>....Jl21</v>
      </c>
      <c r="K146" s="120" t="b">
        <v>1</v>
      </c>
      <c r="L146" s="126" t="s">
        <v>3686</v>
      </c>
      <c r="M146" s="120" t="b">
        <v>1</v>
      </c>
      <c r="N146" s="120" t="s">
        <v>3687</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...Jl21</v>
      </c>
      <c r="F147" s="305">
        <f t="shared" ca="1" si="3"/>
        <v>44386</v>
      </c>
      <c r="G147" s="442">
        <f>APT!T147</f>
        <v>0</v>
      </c>
      <c r="H147" s="124">
        <f t="shared" ca="1" si="4"/>
        <v>44386</v>
      </c>
      <c r="I147" s="125">
        <v>0</v>
      </c>
      <c r="J147" s="304" t="str">
        <f>LEFT(APT!D147,20)&amp;"."&amp;APTPay!E147</f>
        <v>....Jl21</v>
      </c>
      <c r="K147" s="120" t="b">
        <v>1</v>
      </c>
      <c r="L147" s="126" t="s">
        <v>3686</v>
      </c>
      <c r="M147" s="120" t="b">
        <v>1</v>
      </c>
      <c r="N147" s="120" t="s">
        <v>3687</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...Jl21</v>
      </c>
      <c r="F148" s="305">
        <f t="shared" ca="1" si="3"/>
        <v>44386</v>
      </c>
      <c r="G148" s="442">
        <f>APT!T148</f>
        <v>0</v>
      </c>
      <c r="H148" s="124">
        <f t="shared" ca="1" si="4"/>
        <v>44386</v>
      </c>
      <c r="I148" s="125">
        <v>0</v>
      </c>
      <c r="J148" s="304" t="str">
        <f>LEFT(APT!D148,20)&amp;"."&amp;APTPay!E148</f>
        <v>....Jl21</v>
      </c>
      <c r="K148" s="120" t="b">
        <v>1</v>
      </c>
      <c r="L148" s="126" t="s">
        <v>3686</v>
      </c>
      <c r="M148" s="120" t="b">
        <v>1</v>
      </c>
      <c r="N148" s="120" t="s">
        <v>3687</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...Jl21</v>
      </c>
      <c r="F149" s="305">
        <f t="shared" ref="F149:F185" ca="1" si="6">TODAY()</f>
        <v>44386</v>
      </c>
      <c r="G149" s="442">
        <f>APT!T149</f>
        <v>0</v>
      </c>
      <c r="H149" s="124">
        <f t="shared" ref="H149:H185" ca="1" si="7">F149</f>
        <v>44386</v>
      </c>
      <c r="I149" s="125">
        <v>0</v>
      </c>
      <c r="J149" s="304" t="str">
        <f>LEFT(APT!D149,20)&amp;"."&amp;APTPay!E149</f>
        <v>....Jl21</v>
      </c>
      <c r="K149" s="120" t="b">
        <v>1</v>
      </c>
      <c r="L149" s="126" t="s">
        <v>3686</v>
      </c>
      <c r="M149" s="120" t="b">
        <v>1</v>
      </c>
      <c r="N149" s="120" t="s">
        <v>3687</v>
      </c>
      <c r="O149" s="307">
        <f>APT!I149</f>
        <v>0</v>
      </c>
      <c r="P149" s="120" t="b">
        <v>1</v>
      </c>
      <c r="Q149" s="120" t="b">
        <v>1</v>
      </c>
      <c r="R149" s="120" t="b">
        <v>1</v>
      </c>
      <c r="T149" s="11" t="str">
        <f t="shared" ref="T149:T185" si="8">IF(E149=E148,"NOOOOO","OK")</f>
        <v>NOOOOO</v>
      </c>
    </row>
    <row r="150" spans="1:20" x14ac:dyDescent="0.25">
      <c r="A150" s="117">
        <v>1</v>
      </c>
      <c r="B150" s="118">
        <v>2</v>
      </c>
      <c r="C150" s="303">
        <f>APT!J150</f>
        <v>0</v>
      </c>
      <c r="D150" s="120" t="b">
        <v>1</v>
      </c>
      <c r="E150" s="304" t="str">
        <f>RIGHT(APT!C150,4)&amp;"."&amp;APT!M150&amp;"."&amp;APT!K150&amp;"."&amp;$C$5</f>
        <v>...Jl21</v>
      </c>
      <c r="F150" s="305">
        <f t="shared" ca="1" si="6"/>
        <v>44386</v>
      </c>
      <c r="G150" s="442">
        <f>APT!T150</f>
        <v>0</v>
      </c>
      <c r="H150" s="124">
        <f t="shared" ca="1" si="7"/>
        <v>44386</v>
      </c>
      <c r="I150" s="125">
        <v>0</v>
      </c>
      <c r="J150" s="304" t="str">
        <f>LEFT(APT!D150,20)&amp;"."&amp;APTPay!E150</f>
        <v>....Jl21</v>
      </c>
      <c r="K150" s="120" t="b">
        <v>1</v>
      </c>
      <c r="L150" s="126" t="s">
        <v>3686</v>
      </c>
      <c r="M150" s="120" t="b">
        <v>1</v>
      </c>
      <c r="N150" s="120" t="s">
        <v>3687</v>
      </c>
      <c r="O150" s="307">
        <f>APT!I150</f>
        <v>0</v>
      </c>
      <c r="P150" s="120" t="b">
        <v>1</v>
      </c>
      <c r="Q150" s="120" t="b">
        <v>1</v>
      </c>
      <c r="R150" s="120" t="b">
        <v>1</v>
      </c>
      <c r="T150" s="11" t="str">
        <f t="shared" si="8"/>
        <v>NOOOOO</v>
      </c>
    </row>
    <row r="151" spans="1:20" x14ac:dyDescent="0.25">
      <c r="A151" s="117">
        <v>1</v>
      </c>
      <c r="B151" s="118">
        <v>2</v>
      </c>
      <c r="C151" s="303">
        <f>APT!J151</f>
        <v>0</v>
      </c>
      <c r="D151" s="120" t="b">
        <v>1</v>
      </c>
      <c r="E151" s="304" t="str">
        <f>RIGHT(APT!C151,4)&amp;"."&amp;APT!M151&amp;"."&amp;APT!K151&amp;"."&amp;$C$5</f>
        <v>...Jl21</v>
      </c>
      <c r="F151" s="305">
        <f t="shared" ca="1" si="6"/>
        <v>44386</v>
      </c>
      <c r="G151" s="442">
        <f>APT!T151</f>
        <v>0</v>
      </c>
      <c r="H151" s="124">
        <f t="shared" ca="1" si="7"/>
        <v>44386</v>
      </c>
      <c r="I151" s="125">
        <v>0</v>
      </c>
      <c r="J151" s="304" t="str">
        <f>LEFT(APT!D151,20)&amp;"."&amp;APTPay!E151</f>
        <v>....Jl21</v>
      </c>
      <c r="K151" s="120" t="b">
        <v>1</v>
      </c>
      <c r="L151" s="126" t="s">
        <v>3686</v>
      </c>
      <c r="M151" s="120" t="b">
        <v>1</v>
      </c>
      <c r="N151" s="120" t="s">
        <v>3687</v>
      </c>
      <c r="O151" s="307">
        <f>APT!I151</f>
        <v>0</v>
      </c>
      <c r="P151" s="120" t="b">
        <v>1</v>
      </c>
      <c r="Q151" s="120" t="b">
        <v>1</v>
      </c>
      <c r="R151" s="120" t="b">
        <v>1</v>
      </c>
      <c r="T151" s="11" t="str">
        <f t="shared" si="8"/>
        <v>NOOOOO</v>
      </c>
    </row>
    <row r="152" spans="1:20" x14ac:dyDescent="0.25">
      <c r="A152" s="117">
        <v>1</v>
      </c>
      <c r="B152" s="118">
        <v>2</v>
      </c>
      <c r="C152" s="303">
        <f>APT!J152</f>
        <v>0</v>
      </c>
      <c r="D152" s="120" t="b">
        <v>1</v>
      </c>
      <c r="E152" s="304" t="str">
        <f>RIGHT(APT!C152,4)&amp;"."&amp;APT!M152&amp;"."&amp;APT!K152&amp;"."&amp;$C$5</f>
        <v>...Jl21</v>
      </c>
      <c r="F152" s="305">
        <f t="shared" ca="1" si="6"/>
        <v>44386</v>
      </c>
      <c r="G152" s="442">
        <f>APT!T152</f>
        <v>0</v>
      </c>
      <c r="H152" s="124">
        <f t="shared" ca="1" si="7"/>
        <v>44386</v>
      </c>
      <c r="I152" s="125">
        <v>0</v>
      </c>
      <c r="J152" s="304" t="str">
        <f>LEFT(APT!D152,20)&amp;"."&amp;APTPay!E152</f>
        <v>....Jl21</v>
      </c>
      <c r="K152" s="120" t="b">
        <v>1</v>
      </c>
      <c r="L152" s="126" t="s">
        <v>3686</v>
      </c>
      <c r="M152" s="120" t="b">
        <v>1</v>
      </c>
      <c r="N152" s="120" t="s">
        <v>3687</v>
      </c>
      <c r="O152" s="307">
        <f>APT!I152</f>
        <v>0</v>
      </c>
      <c r="P152" s="120" t="b">
        <v>1</v>
      </c>
      <c r="Q152" s="120" t="b">
        <v>1</v>
      </c>
      <c r="R152" s="120" t="b">
        <v>1</v>
      </c>
      <c r="T152" s="11" t="str">
        <f t="shared" si="8"/>
        <v>NOOOOO</v>
      </c>
    </row>
    <row r="153" spans="1:20" x14ac:dyDescent="0.25">
      <c r="A153" s="117">
        <v>1</v>
      </c>
      <c r="B153" s="118">
        <v>2</v>
      </c>
      <c r="C153" s="303">
        <f>APT!J153</f>
        <v>0</v>
      </c>
      <c r="D153" s="120" t="b">
        <v>1</v>
      </c>
      <c r="E153" s="304" t="str">
        <f>RIGHT(APT!C153,4)&amp;"."&amp;APT!M153&amp;"."&amp;APT!K153&amp;"."&amp;$C$5</f>
        <v>...Jl21</v>
      </c>
      <c r="F153" s="305">
        <f t="shared" ca="1" si="6"/>
        <v>44386</v>
      </c>
      <c r="G153" s="442">
        <f>APT!T153</f>
        <v>0</v>
      </c>
      <c r="H153" s="124">
        <f t="shared" ca="1" si="7"/>
        <v>44386</v>
      </c>
      <c r="I153" s="125">
        <v>0</v>
      </c>
      <c r="J153" s="304" t="str">
        <f>LEFT(APT!D153,20)&amp;"."&amp;APTPay!E153</f>
        <v>....Jl21</v>
      </c>
      <c r="K153" s="120" t="b">
        <v>1</v>
      </c>
      <c r="L153" s="126" t="s">
        <v>3686</v>
      </c>
      <c r="M153" s="120" t="b">
        <v>1</v>
      </c>
      <c r="N153" s="120" t="s">
        <v>3687</v>
      </c>
      <c r="O153" s="307">
        <f>APT!I153</f>
        <v>0</v>
      </c>
      <c r="P153" s="120" t="b">
        <v>1</v>
      </c>
      <c r="Q153" s="120" t="b">
        <v>1</v>
      </c>
      <c r="R153" s="120" t="b">
        <v>1</v>
      </c>
      <c r="T153" s="11" t="str">
        <f t="shared" si="8"/>
        <v>NOOOOO</v>
      </c>
    </row>
    <row r="154" spans="1:20" x14ac:dyDescent="0.25">
      <c r="A154" s="117">
        <v>1</v>
      </c>
      <c r="B154" s="118">
        <v>2</v>
      </c>
      <c r="C154" s="303">
        <f>APT!J154</f>
        <v>0</v>
      </c>
      <c r="D154" s="120" t="b">
        <v>1</v>
      </c>
      <c r="E154" s="304" t="str">
        <f>RIGHT(APT!C154,4)&amp;"."&amp;APT!M154&amp;"."&amp;APT!K154&amp;"."&amp;$C$5</f>
        <v>...Jl21</v>
      </c>
      <c r="F154" s="305">
        <f t="shared" ca="1" si="6"/>
        <v>44386</v>
      </c>
      <c r="G154" s="442">
        <f>APT!T154</f>
        <v>0</v>
      </c>
      <c r="H154" s="124">
        <f t="shared" ca="1" si="7"/>
        <v>44386</v>
      </c>
      <c r="I154" s="125">
        <v>0</v>
      </c>
      <c r="J154" s="304" t="str">
        <f>LEFT(APT!D154,20)&amp;"."&amp;APTPay!E154</f>
        <v>....Jl21</v>
      </c>
      <c r="K154" s="120" t="b">
        <v>1</v>
      </c>
      <c r="L154" s="126" t="s">
        <v>3686</v>
      </c>
      <c r="M154" s="120" t="b">
        <v>1</v>
      </c>
      <c r="N154" s="120" t="s">
        <v>3687</v>
      </c>
      <c r="O154" s="307">
        <f>APT!I154</f>
        <v>0</v>
      </c>
      <c r="P154" s="120" t="b">
        <v>1</v>
      </c>
      <c r="Q154" s="120" t="b">
        <v>1</v>
      </c>
      <c r="R154" s="120" t="b">
        <v>1</v>
      </c>
      <c r="T154" s="11" t="str">
        <f t="shared" si="8"/>
        <v>NOOOOO</v>
      </c>
    </row>
    <row r="155" spans="1:20" x14ac:dyDescent="0.25">
      <c r="A155" s="117">
        <v>1</v>
      </c>
      <c r="B155" s="118">
        <v>2</v>
      </c>
      <c r="C155" s="303">
        <f>APT!J155</f>
        <v>0</v>
      </c>
      <c r="D155" s="120" t="b">
        <v>1</v>
      </c>
      <c r="E155" s="304" t="str">
        <f>RIGHT(APT!C155,4)&amp;"."&amp;APT!M155&amp;"."&amp;APT!K155&amp;"."&amp;$C$5</f>
        <v>...Jl21</v>
      </c>
      <c r="F155" s="305">
        <f t="shared" ca="1" si="6"/>
        <v>44386</v>
      </c>
      <c r="G155" s="442">
        <f>APT!T155</f>
        <v>0</v>
      </c>
      <c r="H155" s="124">
        <f t="shared" ca="1" si="7"/>
        <v>44386</v>
      </c>
      <c r="I155" s="125">
        <v>0</v>
      </c>
      <c r="J155" s="304" t="str">
        <f>LEFT(APT!D155,20)&amp;"."&amp;APTPay!E155</f>
        <v>....Jl21</v>
      </c>
      <c r="K155" s="120" t="b">
        <v>1</v>
      </c>
      <c r="L155" s="126" t="s">
        <v>3686</v>
      </c>
      <c r="M155" s="120" t="b">
        <v>1</v>
      </c>
      <c r="N155" s="120" t="s">
        <v>3687</v>
      </c>
      <c r="O155" s="307">
        <f>APT!I155</f>
        <v>0</v>
      </c>
      <c r="P155" s="120" t="b">
        <v>1</v>
      </c>
      <c r="Q155" s="120" t="b">
        <v>1</v>
      </c>
      <c r="R155" s="120" t="b">
        <v>1</v>
      </c>
      <c r="T155" s="11" t="str">
        <f t="shared" si="8"/>
        <v>NOOOOO</v>
      </c>
    </row>
    <row r="156" spans="1:20" x14ac:dyDescent="0.25">
      <c r="A156" s="117">
        <v>1</v>
      </c>
      <c r="B156" s="118">
        <v>2</v>
      </c>
      <c r="C156" s="303">
        <f>APT!J156</f>
        <v>0</v>
      </c>
      <c r="D156" s="120" t="b">
        <v>1</v>
      </c>
      <c r="E156" s="304" t="str">
        <f>RIGHT(APT!C156,4)&amp;"."&amp;APT!M156&amp;"."&amp;APT!K156&amp;"."&amp;$C$5</f>
        <v>...Jl21</v>
      </c>
      <c r="F156" s="305">
        <f t="shared" ca="1" si="6"/>
        <v>44386</v>
      </c>
      <c r="G156" s="442">
        <f>APT!T156</f>
        <v>0</v>
      </c>
      <c r="H156" s="124">
        <f t="shared" ca="1" si="7"/>
        <v>44386</v>
      </c>
      <c r="I156" s="125">
        <v>0</v>
      </c>
      <c r="J156" s="304" t="str">
        <f>LEFT(APT!D156,20)&amp;"."&amp;APTPay!E156</f>
        <v>....Jl21</v>
      </c>
      <c r="K156" s="120" t="b">
        <v>1</v>
      </c>
      <c r="L156" s="126" t="s">
        <v>3686</v>
      </c>
      <c r="M156" s="120" t="b">
        <v>1</v>
      </c>
      <c r="N156" s="120" t="s">
        <v>3687</v>
      </c>
      <c r="O156" s="307">
        <f>APT!I156</f>
        <v>0</v>
      </c>
      <c r="P156" s="120" t="b">
        <v>1</v>
      </c>
      <c r="Q156" s="120" t="b">
        <v>1</v>
      </c>
      <c r="R156" s="120" t="b">
        <v>1</v>
      </c>
      <c r="T156" s="11" t="str">
        <f t="shared" si="8"/>
        <v>NOOOOO</v>
      </c>
    </row>
    <row r="157" spans="1:20" x14ac:dyDescent="0.25">
      <c r="A157" s="117">
        <v>1</v>
      </c>
      <c r="B157" s="118">
        <v>2</v>
      </c>
      <c r="C157" s="303">
        <f>APT!J157</f>
        <v>0</v>
      </c>
      <c r="D157" s="120" t="b">
        <v>1</v>
      </c>
      <c r="E157" s="304" t="str">
        <f>RIGHT(APT!C157,4)&amp;"."&amp;APT!M157&amp;"."&amp;APT!K157&amp;"."&amp;$C$5</f>
        <v>...Jl21</v>
      </c>
      <c r="F157" s="305">
        <f t="shared" ca="1" si="6"/>
        <v>44386</v>
      </c>
      <c r="G157" s="442">
        <f>APT!T157</f>
        <v>0</v>
      </c>
      <c r="H157" s="124">
        <f t="shared" ca="1" si="7"/>
        <v>44386</v>
      </c>
      <c r="I157" s="125">
        <v>0</v>
      </c>
      <c r="J157" s="304" t="str">
        <f>LEFT(APT!D157,20)&amp;"."&amp;APTPay!E157</f>
        <v>....Jl21</v>
      </c>
      <c r="K157" s="120" t="b">
        <v>1</v>
      </c>
      <c r="L157" s="126" t="s">
        <v>3686</v>
      </c>
      <c r="M157" s="120" t="b">
        <v>1</v>
      </c>
      <c r="N157" s="120" t="s">
        <v>3687</v>
      </c>
      <c r="O157" s="307">
        <f>APT!I157</f>
        <v>0</v>
      </c>
      <c r="P157" s="120" t="b">
        <v>1</v>
      </c>
      <c r="Q157" s="120" t="b">
        <v>1</v>
      </c>
      <c r="R157" s="120" t="b">
        <v>1</v>
      </c>
      <c r="T157" s="11" t="str">
        <f t="shared" si="8"/>
        <v>NOOOOO</v>
      </c>
    </row>
    <row r="158" spans="1:20" x14ac:dyDescent="0.25">
      <c r="A158" s="117">
        <v>1</v>
      </c>
      <c r="B158" s="118">
        <v>2</v>
      </c>
      <c r="C158" s="303">
        <f>APT!J158</f>
        <v>0</v>
      </c>
      <c r="D158" s="120" t="b">
        <v>1</v>
      </c>
      <c r="E158" s="304" t="str">
        <f>RIGHT(APT!C158,4)&amp;"."&amp;APT!M158&amp;"."&amp;APT!K158&amp;"."&amp;$C$5</f>
        <v>...Jl21</v>
      </c>
      <c r="F158" s="305">
        <f t="shared" ca="1" si="6"/>
        <v>44386</v>
      </c>
      <c r="G158" s="442">
        <f>APT!T158</f>
        <v>0</v>
      </c>
      <c r="H158" s="124">
        <f t="shared" ca="1" si="7"/>
        <v>44386</v>
      </c>
      <c r="I158" s="125">
        <v>0</v>
      </c>
      <c r="J158" s="304" t="str">
        <f>LEFT(APT!D158,20)&amp;"."&amp;APTPay!E158</f>
        <v>....Jl21</v>
      </c>
      <c r="K158" s="120" t="b">
        <v>1</v>
      </c>
      <c r="L158" s="126" t="s">
        <v>3686</v>
      </c>
      <c r="M158" s="120" t="b">
        <v>1</v>
      </c>
      <c r="N158" s="120" t="s">
        <v>3687</v>
      </c>
      <c r="O158" s="307">
        <f>APT!I158</f>
        <v>0</v>
      </c>
      <c r="P158" s="120" t="b">
        <v>1</v>
      </c>
      <c r="Q158" s="120" t="b">
        <v>1</v>
      </c>
      <c r="R158" s="120" t="b">
        <v>1</v>
      </c>
      <c r="T158" s="11" t="str">
        <f t="shared" si="8"/>
        <v>NOOOOO</v>
      </c>
    </row>
    <row r="159" spans="1:20" x14ac:dyDescent="0.25">
      <c r="A159" s="117">
        <v>1</v>
      </c>
      <c r="B159" s="118">
        <v>2</v>
      </c>
      <c r="C159" s="303">
        <f>APT!J159</f>
        <v>0</v>
      </c>
      <c r="D159" s="120" t="b">
        <v>1</v>
      </c>
      <c r="E159" s="304" t="str">
        <f>RIGHT(APT!C159,4)&amp;"."&amp;APT!M159&amp;"."&amp;APT!K159&amp;"."&amp;$C$5</f>
        <v>...Jl21</v>
      </c>
      <c r="F159" s="305">
        <f t="shared" ca="1" si="6"/>
        <v>44386</v>
      </c>
      <c r="G159" s="442">
        <f>APT!T159</f>
        <v>0</v>
      </c>
      <c r="H159" s="124">
        <f t="shared" ca="1" si="7"/>
        <v>44386</v>
      </c>
      <c r="I159" s="125">
        <v>0</v>
      </c>
      <c r="J159" s="304" t="str">
        <f>LEFT(APT!D159,20)&amp;"."&amp;APTPay!E159</f>
        <v>....Jl21</v>
      </c>
      <c r="K159" s="120" t="b">
        <v>1</v>
      </c>
      <c r="L159" s="126" t="s">
        <v>3686</v>
      </c>
      <c r="M159" s="120" t="b">
        <v>1</v>
      </c>
      <c r="N159" s="120" t="s">
        <v>3687</v>
      </c>
      <c r="O159" s="307">
        <f>APT!I159</f>
        <v>0</v>
      </c>
      <c r="P159" s="120" t="b">
        <v>1</v>
      </c>
      <c r="Q159" s="120" t="b">
        <v>1</v>
      </c>
      <c r="R159" s="120" t="b">
        <v>1</v>
      </c>
      <c r="T159" s="11" t="str">
        <f t="shared" si="8"/>
        <v>NOOOOO</v>
      </c>
    </row>
    <row r="160" spans="1:20" x14ac:dyDescent="0.25">
      <c r="A160" s="117">
        <v>1</v>
      </c>
      <c r="B160" s="118">
        <v>2</v>
      </c>
      <c r="C160" s="303">
        <f>APT!J160</f>
        <v>0</v>
      </c>
      <c r="D160" s="120" t="b">
        <v>1</v>
      </c>
      <c r="E160" s="304" t="str">
        <f>RIGHT(APT!C160,4)&amp;"."&amp;APT!M160&amp;"."&amp;APT!K160&amp;"."&amp;$C$5</f>
        <v>...Jl21</v>
      </c>
      <c r="F160" s="305">
        <f t="shared" ca="1" si="6"/>
        <v>44386</v>
      </c>
      <c r="G160" s="442">
        <f>APT!T160</f>
        <v>0</v>
      </c>
      <c r="H160" s="124">
        <f t="shared" ca="1" si="7"/>
        <v>44386</v>
      </c>
      <c r="I160" s="125">
        <v>0</v>
      </c>
      <c r="J160" s="304" t="str">
        <f>LEFT(APT!D160,20)&amp;"."&amp;APTPay!E160</f>
        <v>....Jl21</v>
      </c>
      <c r="K160" s="120" t="b">
        <v>1</v>
      </c>
      <c r="L160" s="126" t="s">
        <v>3686</v>
      </c>
      <c r="M160" s="120" t="b">
        <v>1</v>
      </c>
      <c r="N160" s="120" t="s">
        <v>3687</v>
      </c>
      <c r="O160" s="307">
        <f>APT!I160</f>
        <v>0</v>
      </c>
      <c r="P160" s="120" t="b">
        <v>1</v>
      </c>
      <c r="Q160" s="120" t="b">
        <v>1</v>
      </c>
      <c r="R160" s="120" t="b">
        <v>1</v>
      </c>
      <c r="T160" s="11" t="str">
        <f t="shared" si="8"/>
        <v>NOOOOO</v>
      </c>
    </row>
    <row r="161" spans="1:20" x14ac:dyDescent="0.25">
      <c r="A161" s="117">
        <v>1</v>
      </c>
      <c r="B161" s="118">
        <v>2</v>
      </c>
      <c r="C161" s="303">
        <f>APT!J161</f>
        <v>0</v>
      </c>
      <c r="D161" s="120" t="b">
        <v>1</v>
      </c>
      <c r="E161" s="304" t="str">
        <f>RIGHT(APT!C161,4)&amp;"."&amp;APT!M161&amp;"."&amp;APT!K161&amp;"."&amp;$C$5</f>
        <v>...Jl21</v>
      </c>
      <c r="F161" s="305">
        <f t="shared" ca="1" si="6"/>
        <v>44386</v>
      </c>
      <c r="G161" s="442">
        <f>APT!T161</f>
        <v>0</v>
      </c>
      <c r="H161" s="124">
        <f t="shared" ca="1" si="7"/>
        <v>44386</v>
      </c>
      <c r="I161" s="125">
        <v>0</v>
      </c>
      <c r="J161" s="304" t="str">
        <f>LEFT(APT!D161,20)&amp;"."&amp;APTPay!E161</f>
        <v>....Jl21</v>
      </c>
      <c r="K161" s="120" t="b">
        <v>1</v>
      </c>
      <c r="L161" s="126" t="s">
        <v>3686</v>
      </c>
      <c r="M161" s="120" t="b">
        <v>1</v>
      </c>
      <c r="N161" s="120" t="s">
        <v>3687</v>
      </c>
      <c r="O161" s="307">
        <f>APT!I161</f>
        <v>0</v>
      </c>
      <c r="P161" s="120" t="b">
        <v>1</v>
      </c>
      <c r="Q161" s="120" t="b">
        <v>1</v>
      </c>
      <c r="R161" s="120" t="b">
        <v>1</v>
      </c>
      <c r="T161" s="11" t="str">
        <f t="shared" si="8"/>
        <v>NOOOOO</v>
      </c>
    </row>
    <row r="162" spans="1:20" x14ac:dyDescent="0.25">
      <c r="A162" s="117">
        <v>1</v>
      </c>
      <c r="B162" s="118">
        <v>2</v>
      </c>
      <c r="C162" s="303">
        <f>APT!J162</f>
        <v>0</v>
      </c>
      <c r="D162" s="120" t="b">
        <v>1</v>
      </c>
      <c r="E162" s="304" t="str">
        <f>RIGHT(APT!C162,4)&amp;"."&amp;APT!M162&amp;"."&amp;APT!K162&amp;"."&amp;$C$5</f>
        <v>...Jl21</v>
      </c>
      <c r="F162" s="305">
        <f t="shared" ca="1" si="6"/>
        <v>44386</v>
      </c>
      <c r="G162" s="442">
        <f>APT!T162</f>
        <v>0</v>
      </c>
      <c r="H162" s="124">
        <f t="shared" ca="1" si="7"/>
        <v>44386</v>
      </c>
      <c r="I162" s="125">
        <v>0</v>
      </c>
      <c r="J162" s="304" t="str">
        <f>LEFT(APT!D162,20)&amp;"."&amp;APTPay!E162</f>
        <v>....Jl21</v>
      </c>
      <c r="K162" s="120" t="b">
        <v>1</v>
      </c>
      <c r="L162" s="126" t="s">
        <v>3686</v>
      </c>
      <c r="M162" s="120" t="b">
        <v>1</v>
      </c>
      <c r="N162" s="120" t="s">
        <v>3687</v>
      </c>
      <c r="O162" s="307">
        <f>APT!I162</f>
        <v>0</v>
      </c>
      <c r="P162" s="120" t="b">
        <v>1</v>
      </c>
      <c r="Q162" s="120" t="b">
        <v>1</v>
      </c>
      <c r="R162" s="120" t="b">
        <v>1</v>
      </c>
      <c r="T162" s="11" t="str">
        <f t="shared" si="8"/>
        <v>NOOOOO</v>
      </c>
    </row>
    <row r="163" spans="1:20" x14ac:dyDescent="0.25">
      <c r="A163" s="117">
        <v>1</v>
      </c>
      <c r="B163" s="118">
        <v>2</v>
      </c>
      <c r="C163" s="303">
        <f>APT!J163</f>
        <v>0</v>
      </c>
      <c r="D163" s="120" t="b">
        <v>1</v>
      </c>
      <c r="E163" s="304" t="str">
        <f>RIGHT(APT!C163,4)&amp;"."&amp;APT!M163&amp;"."&amp;APT!K163&amp;"."&amp;$C$5</f>
        <v>...Jl21</v>
      </c>
      <c r="F163" s="305">
        <f t="shared" ca="1" si="6"/>
        <v>44386</v>
      </c>
      <c r="G163" s="442">
        <f>APT!T163</f>
        <v>0</v>
      </c>
      <c r="H163" s="124">
        <f t="shared" ca="1" si="7"/>
        <v>44386</v>
      </c>
      <c r="I163" s="125">
        <v>0</v>
      </c>
      <c r="J163" s="304" t="str">
        <f>LEFT(APT!D163,20)&amp;"."&amp;APTPay!E163</f>
        <v>....Jl21</v>
      </c>
      <c r="K163" s="120" t="b">
        <v>1</v>
      </c>
      <c r="L163" s="126" t="s">
        <v>3686</v>
      </c>
      <c r="M163" s="120" t="b">
        <v>1</v>
      </c>
      <c r="N163" s="120" t="s">
        <v>3687</v>
      </c>
      <c r="O163" s="307">
        <f>APT!I163</f>
        <v>0</v>
      </c>
      <c r="P163" s="120" t="b">
        <v>1</v>
      </c>
      <c r="Q163" s="120" t="b">
        <v>1</v>
      </c>
      <c r="R163" s="120" t="b">
        <v>1</v>
      </c>
      <c r="T163" s="11" t="str">
        <f t="shared" si="8"/>
        <v>NOOOOO</v>
      </c>
    </row>
    <row r="164" spans="1:20" x14ac:dyDescent="0.25">
      <c r="A164" s="117">
        <v>1</v>
      </c>
      <c r="B164" s="118">
        <v>2</v>
      </c>
      <c r="C164" s="303">
        <f>APT!J164</f>
        <v>0</v>
      </c>
      <c r="D164" s="120" t="b">
        <v>1</v>
      </c>
      <c r="E164" s="304" t="str">
        <f>RIGHT(APT!C164,4)&amp;"."&amp;APT!M164&amp;"."&amp;APT!K164&amp;"."&amp;$C$5</f>
        <v>...Jl21</v>
      </c>
      <c r="F164" s="305">
        <f t="shared" ca="1" si="6"/>
        <v>44386</v>
      </c>
      <c r="G164" s="442">
        <f>APT!T164</f>
        <v>0</v>
      </c>
      <c r="H164" s="124">
        <f t="shared" ca="1" si="7"/>
        <v>44386</v>
      </c>
      <c r="I164" s="125">
        <v>0</v>
      </c>
      <c r="J164" s="304" t="str">
        <f>LEFT(APT!D164,20)&amp;"."&amp;APTPay!E164</f>
        <v>....Jl21</v>
      </c>
      <c r="K164" s="120" t="b">
        <v>1</v>
      </c>
      <c r="L164" s="126" t="s">
        <v>3686</v>
      </c>
      <c r="M164" s="120" t="b">
        <v>1</v>
      </c>
      <c r="N164" s="120" t="s">
        <v>3687</v>
      </c>
      <c r="O164" s="307">
        <f>APT!I164</f>
        <v>0</v>
      </c>
      <c r="P164" s="120" t="b">
        <v>1</v>
      </c>
      <c r="Q164" s="120" t="b">
        <v>1</v>
      </c>
      <c r="R164" s="120" t="b">
        <v>1</v>
      </c>
      <c r="T164" s="11" t="str">
        <f t="shared" si="8"/>
        <v>NOOOOO</v>
      </c>
    </row>
    <row r="165" spans="1:20" x14ac:dyDescent="0.25">
      <c r="A165" s="117">
        <v>1</v>
      </c>
      <c r="B165" s="118">
        <v>2</v>
      </c>
      <c r="C165" s="303">
        <f>APT!J165</f>
        <v>0</v>
      </c>
      <c r="D165" s="120" t="b">
        <v>1</v>
      </c>
      <c r="E165" s="304" t="str">
        <f>RIGHT(APT!C165,4)&amp;"."&amp;APT!M165&amp;"."&amp;APT!K165&amp;"."&amp;$C$5</f>
        <v>...Jl21</v>
      </c>
      <c r="F165" s="305">
        <f t="shared" ca="1" si="6"/>
        <v>44386</v>
      </c>
      <c r="G165" s="442">
        <f>APT!T165</f>
        <v>0</v>
      </c>
      <c r="H165" s="124">
        <f t="shared" ca="1" si="7"/>
        <v>44386</v>
      </c>
      <c r="I165" s="125">
        <v>0</v>
      </c>
      <c r="J165" s="304" t="str">
        <f>LEFT(APT!D165,20)&amp;"."&amp;APTPay!E165</f>
        <v>....Jl21</v>
      </c>
      <c r="K165" s="120" t="b">
        <v>1</v>
      </c>
      <c r="L165" s="126" t="s">
        <v>3686</v>
      </c>
      <c r="M165" s="120" t="b">
        <v>1</v>
      </c>
      <c r="N165" s="120" t="s">
        <v>3687</v>
      </c>
      <c r="O165" s="307">
        <f>APT!I165</f>
        <v>0</v>
      </c>
      <c r="P165" s="120" t="b">
        <v>1</v>
      </c>
      <c r="Q165" s="120" t="b">
        <v>1</v>
      </c>
      <c r="R165" s="120" t="b">
        <v>1</v>
      </c>
      <c r="T165" s="11" t="str">
        <f t="shared" si="8"/>
        <v>NOOOOO</v>
      </c>
    </row>
    <row r="166" spans="1:20" x14ac:dyDescent="0.25">
      <c r="A166" s="117">
        <v>1</v>
      </c>
      <c r="B166" s="118">
        <v>2</v>
      </c>
      <c r="C166" s="303">
        <f>APT!J166</f>
        <v>0</v>
      </c>
      <c r="D166" s="120" t="b">
        <v>1</v>
      </c>
      <c r="E166" s="304" t="str">
        <f>RIGHT(APT!C166,4)&amp;"."&amp;APT!M166&amp;"."&amp;APT!K166&amp;"."&amp;$C$5</f>
        <v>...Jl21</v>
      </c>
      <c r="F166" s="305">
        <f t="shared" ca="1" si="6"/>
        <v>44386</v>
      </c>
      <c r="G166" s="442">
        <f>APT!T166</f>
        <v>0</v>
      </c>
      <c r="H166" s="124">
        <f t="shared" ca="1" si="7"/>
        <v>44386</v>
      </c>
      <c r="I166" s="125">
        <v>0</v>
      </c>
      <c r="J166" s="304" t="str">
        <f>LEFT(APT!D166,20)&amp;"."&amp;APTPay!E166</f>
        <v>....Jl21</v>
      </c>
      <c r="K166" s="120" t="b">
        <v>1</v>
      </c>
      <c r="L166" s="126" t="s">
        <v>3686</v>
      </c>
      <c r="M166" s="120" t="b">
        <v>1</v>
      </c>
      <c r="N166" s="120" t="s">
        <v>3687</v>
      </c>
      <c r="O166" s="307">
        <f>APT!I166</f>
        <v>0</v>
      </c>
      <c r="P166" s="120" t="b">
        <v>1</v>
      </c>
      <c r="Q166" s="120" t="b">
        <v>1</v>
      </c>
      <c r="R166" s="120" t="b">
        <v>1</v>
      </c>
      <c r="T166" s="11" t="str">
        <f t="shared" si="8"/>
        <v>NOOOOO</v>
      </c>
    </row>
    <row r="167" spans="1:20" x14ac:dyDescent="0.25">
      <c r="A167" s="117">
        <v>1</v>
      </c>
      <c r="B167" s="118">
        <v>2</v>
      </c>
      <c r="C167" s="303">
        <f>APT!J167</f>
        <v>0</v>
      </c>
      <c r="D167" s="120" t="b">
        <v>1</v>
      </c>
      <c r="E167" s="304" t="str">
        <f>RIGHT(APT!C167,4)&amp;"."&amp;APT!M167&amp;"."&amp;APT!K167&amp;"."&amp;$C$5</f>
        <v>...Jl21</v>
      </c>
      <c r="F167" s="305">
        <f t="shared" ca="1" si="6"/>
        <v>44386</v>
      </c>
      <c r="G167" s="442">
        <f>APT!T167</f>
        <v>0</v>
      </c>
      <c r="H167" s="124">
        <f t="shared" ca="1" si="7"/>
        <v>44386</v>
      </c>
      <c r="I167" s="125">
        <v>0</v>
      </c>
      <c r="J167" s="304" t="str">
        <f>LEFT(APT!D167,20)&amp;"."&amp;APTPay!E167</f>
        <v>....Jl21</v>
      </c>
      <c r="K167" s="120" t="b">
        <v>1</v>
      </c>
      <c r="L167" s="126" t="s">
        <v>3686</v>
      </c>
      <c r="M167" s="120" t="b">
        <v>1</v>
      </c>
      <c r="N167" s="120" t="s">
        <v>3687</v>
      </c>
      <c r="O167" s="307">
        <f>APT!I167</f>
        <v>0</v>
      </c>
      <c r="P167" s="120" t="b">
        <v>1</v>
      </c>
      <c r="Q167" s="120" t="b">
        <v>1</v>
      </c>
      <c r="R167" s="120" t="b">
        <v>1</v>
      </c>
      <c r="T167" s="11" t="str">
        <f t="shared" si="8"/>
        <v>NOOOOO</v>
      </c>
    </row>
    <row r="168" spans="1:20" x14ac:dyDescent="0.25">
      <c r="A168" s="117">
        <v>1</v>
      </c>
      <c r="B168" s="118">
        <v>2</v>
      </c>
      <c r="C168" s="303">
        <f>APT!J168</f>
        <v>0</v>
      </c>
      <c r="D168" s="120" t="b">
        <v>1</v>
      </c>
      <c r="E168" s="304" t="str">
        <f>RIGHT(APT!C168,4)&amp;"."&amp;APT!M168&amp;"."&amp;APT!K168&amp;"."&amp;$C$5</f>
        <v>...Jl21</v>
      </c>
      <c r="F168" s="305">
        <f t="shared" ca="1" si="6"/>
        <v>44386</v>
      </c>
      <c r="G168" s="442">
        <f>APT!T168</f>
        <v>0</v>
      </c>
      <c r="H168" s="124">
        <f t="shared" ca="1" si="7"/>
        <v>44386</v>
      </c>
      <c r="I168" s="125">
        <v>0</v>
      </c>
      <c r="J168" s="304" t="str">
        <f>LEFT(APT!D168,20)&amp;"."&amp;APTPay!E168</f>
        <v>....Jl21</v>
      </c>
      <c r="K168" s="120" t="b">
        <v>1</v>
      </c>
      <c r="L168" s="126" t="s">
        <v>3686</v>
      </c>
      <c r="M168" s="120" t="b">
        <v>1</v>
      </c>
      <c r="N168" s="120" t="s">
        <v>3687</v>
      </c>
      <c r="O168" s="307">
        <f>APT!I168</f>
        <v>0</v>
      </c>
      <c r="P168" s="120" t="b">
        <v>1</v>
      </c>
      <c r="Q168" s="120" t="b">
        <v>1</v>
      </c>
      <c r="R168" s="120" t="b">
        <v>1</v>
      </c>
      <c r="T168" s="11" t="str">
        <f t="shared" si="8"/>
        <v>NOOOOO</v>
      </c>
    </row>
    <row r="169" spans="1:20" x14ac:dyDescent="0.25">
      <c r="A169" s="117">
        <v>1</v>
      </c>
      <c r="B169" s="118">
        <v>2</v>
      </c>
      <c r="C169" s="303">
        <f>APT!J169</f>
        <v>0</v>
      </c>
      <c r="D169" s="120" t="b">
        <v>1</v>
      </c>
      <c r="E169" s="304" t="str">
        <f>RIGHT(APT!C169,4)&amp;"."&amp;APT!M169&amp;"."&amp;APT!K169&amp;"."&amp;$C$5</f>
        <v>...Jl21</v>
      </c>
      <c r="F169" s="305">
        <f t="shared" ca="1" si="6"/>
        <v>44386</v>
      </c>
      <c r="G169" s="442">
        <f>APT!T169</f>
        <v>0</v>
      </c>
      <c r="H169" s="124">
        <f t="shared" ca="1" si="7"/>
        <v>44386</v>
      </c>
      <c r="I169" s="125">
        <v>0</v>
      </c>
      <c r="J169" s="304" t="str">
        <f>LEFT(APT!D169,20)&amp;"."&amp;APTPay!E169</f>
        <v>....Jl21</v>
      </c>
      <c r="K169" s="120" t="b">
        <v>1</v>
      </c>
      <c r="L169" s="126" t="s">
        <v>3686</v>
      </c>
      <c r="M169" s="120" t="b">
        <v>1</v>
      </c>
      <c r="N169" s="120" t="s">
        <v>3687</v>
      </c>
      <c r="O169" s="307">
        <f>APT!I169</f>
        <v>0</v>
      </c>
      <c r="P169" s="120" t="b">
        <v>1</v>
      </c>
      <c r="Q169" s="120" t="b">
        <v>1</v>
      </c>
      <c r="R169" s="120" t="b">
        <v>1</v>
      </c>
      <c r="T169" s="11" t="str">
        <f t="shared" si="8"/>
        <v>NOOOOO</v>
      </c>
    </row>
    <row r="170" spans="1:20" x14ac:dyDescent="0.25">
      <c r="A170" s="117">
        <v>1</v>
      </c>
      <c r="B170" s="118">
        <v>2</v>
      </c>
      <c r="C170" s="303">
        <f>APT!J170</f>
        <v>0</v>
      </c>
      <c r="D170" s="120" t="b">
        <v>1</v>
      </c>
      <c r="E170" s="304" t="str">
        <f>RIGHT(APT!C170,4)&amp;"."&amp;APT!M170&amp;"."&amp;APT!K170&amp;"."&amp;$C$5</f>
        <v>...Jl21</v>
      </c>
      <c r="F170" s="305">
        <f t="shared" ca="1" si="6"/>
        <v>44386</v>
      </c>
      <c r="G170" s="442">
        <f>APT!T170</f>
        <v>0</v>
      </c>
      <c r="H170" s="124">
        <f t="shared" ca="1" si="7"/>
        <v>44386</v>
      </c>
      <c r="I170" s="125">
        <v>0</v>
      </c>
      <c r="J170" s="304" t="str">
        <f>LEFT(APT!D170,20)&amp;"."&amp;APTPay!E170</f>
        <v>....Jl21</v>
      </c>
      <c r="K170" s="120" t="b">
        <v>1</v>
      </c>
      <c r="L170" s="126" t="s">
        <v>3686</v>
      </c>
      <c r="M170" s="120" t="b">
        <v>1</v>
      </c>
      <c r="N170" s="120" t="s">
        <v>3687</v>
      </c>
      <c r="O170" s="307">
        <f>APT!I170</f>
        <v>0</v>
      </c>
      <c r="P170" s="120" t="b">
        <v>1</v>
      </c>
      <c r="Q170" s="120" t="b">
        <v>1</v>
      </c>
      <c r="R170" s="120" t="b">
        <v>1</v>
      </c>
      <c r="T170" s="11" t="str">
        <f t="shared" si="8"/>
        <v>NOOOOO</v>
      </c>
    </row>
    <row r="171" spans="1:20" x14ac:dyDescent="0.25">
      <c r="A171" s="117">
        <v>1</v>
      </c>
      <c r="B171" s="118">
        <v>2</v>
      </c>
      <c r="C171" s="303">
        <f>APT!J171</f>
        <v>0</v>
      </c>
      <c r="D171" s="120" t="b">
        <v>1</v>
      </c>
      <c r="E171" s="304" t="str">
        <f>RIGHT(APT!C171,4)&amp;"."&amp;APT!M171&amp;"."&amp;APT!K171&amp;"."&amp;$C$5</f>
        <v>...Jl21</v>
      </c>
      <c r="F171" s="305">
        <f t="shared" ca="1" si="6"/>
        <v>44386</v>
      </c>
      <c r="G171" s="442">
        <f>APT!T171</f>
        <v>0</v>
      </c>
      <c r="H171" s="124">
        <f t="shared" ca="1" si="7"/>
        <v>44386</v>
      </c>
      <c r="I171" s="125">
        <v>0</v>
      </c>
      <c r="J171" s="304" t="str">
        <f>LEFT(APT!D171,20)&amp;"."&amp;APTPay!E171</f>
        <v>....Jl21</v>
      </c>
      <c r="K171" s="120" t="b">
        <v>1</v>
      </c>
      <c r="L171" s="126" t="s">
        <v>3686</v>
      </c>
      <c r="M171" s="120" t="b">
        <v>1</v>
      </c>
      <c r="N171" s="120" t="s">
        <v>3687</v>
      </c>
      <c r="O171" s="307">
        <f>APT!I171</f>
        <v>0</v>
      </c>
      <c r="P171" s="120" t="b">
        <v>1</v>
      </c>
      <c r="Q171" s="120" t="b">
        <v>1</v>
      </c>
      <c r="R171" s="120" t="b">
        <v>1</v>
      </c>
      <c r="T171" s="11" t="str">
        <f t="shared" si="8"/>
        <v>NOOOOO</v>
      </c>
    </row>
    <row r="172" spans="1:20" x14ac:dyDescent="0.25">
      <c r="A172" s="117">
        <v>1</v>
      </c>
      <c r="B172" s="118">
        <v>2</v>
      </c>
      <c r="C172" s="303">
        <f>APT!J172</f>
        <v>0</v>
      </c>
      <c r="D172" s="120" t="b">
        <v>1</v>
      </c>
      <c r="E172" s="304" t="str">
        <f>RIGHT(APT!C172,4)&amp;"."&amp;APT!M172&amp;"."&amp;APT!K172&amp;"."&amp;$C$5</f>
        <v>...Jl21</v>
      </c>
      <c r="F172" s="305">
        <f t="shared" ca="1" si="6"/>
        <v>44386</v>
      </c>
      <c r="G172" s="442">
        <f>APT!T172</f>
        <v>0</v>
      </c>
      <c r="H172" s="124">
        <f t="shared" ca="1" si="7"/>
        <v>44386</v>
      </c>
      <c r="I172" s="125">
        <v>0</v>
      </c>
      <c r="J172" s="304" t="str">
        <f>LEFT(APT!D172,20)&amp;"."&amp;APTPay!E172</f>
        <v>....Jl21</v>
      </c>
      <c r="K172" s="120" t="b">
        <v>1</v>
      </c>
      <c r="L172" s="126" t="s">
        <v>3686</v>
      </c>
      <c r="M172" s="120" t="b">
        <v>1</v>
      </c>
      <c r="N172" s="120" t="s">
        <v>3687</v>
      </c>
      <c r="O172" s="307">
        <f>APT!I172</f>
        <v>0</v>
      </c>
      <c r="P172" s="120" t="b">
        <v>1</v>
      </c>
      <c r="Q172" s="120" t="b">
        <v>1</v>
      </c>
      <c r="R172" s="120" t="b">
        <v>1</v>
      </c>
      <c r="T172" s="11" t="str">
        <f t="shared" si="8"/>
        <v>NOOOOO</v>
      </c>
    </row>
    <row r="173" spans="1:20" x14ac:dyDescent="0.25">
      <c r="A173" s="117">
        <v>1</v>
      </c>
      <c r="B173" s="118">
        <v>2</v>
      </c>
      <c r="C173" s="303">
        <f>APT!J173</f>
        <v>0</v>
      </c>
      <c r="D173" s="120" t="b">
        <v>1</v>
      </c>
      <c r="E173" s="304" t="str">
        <f>RIGHT(APT!C173,4)&amp;"."&amp;APT!M173&amp;"."&amp;APT!K173&amp;"."&amp;$C$5</f>
        <v>...Jl21</v>
      </c>
      <c r="F173" s="305">
        <f t="shared" ca="1" si="6"/>
        <v>44386</v>
      </c>
      <c r="G173" s="442">
        <f>APT!T173</f>
        <v>0</v>
      </c>
      <c r="H173" s="124">
        <f t="shared" ca="1" si="7"/>
        <v>44386</v>
      </c>
      <c r="I173" s="125">
        <v>0</v>
      </c>
      <c r="J173" s="304" t="str">
        <f>LEFT(APT!D173,20)&amp;"."&amp;APTPay!E173</f>
        <v>....Jl21</v>
      </c>
      <c r="K173" s="120" t="b">
        <v>1</v>
      </c>
      <c r="L173" s="126" t="s">
        <v>3686</v>
      </c>
      <c r="M173" s="120" t="b">
        <v>1</v>
      </c>
      <c r="N173" s="120" t="s">
        <v>3687</v>
      </c>
      <c r="O173" s="307">
        <f>APT!I173</f>
        <v>0</v>
      </c>
      <c r="P173" s="120" t="b">
        <v>1</v>
      </c>
      <c r="Q173" s="120" t="b">
        <v>1</v>
      </c>
      <c r="R173" s="120" t="b">
        <v>1</v>
      </c>
      <c r="T173" s="11" t="str">
        <f t="shared" si="8"/>
        <v>NOOOOO</v>
      </c>
    </row>
    <row r="174" spans="1:20" x14ac:dyDescent="0.25">
      <c r="A174" s="117">
        <v>1</v>
      </c>
      <c r="B174" s="118">
        <v>2</v>
      </c>
      <c r="C174" s="303">
        <f>APT!J174</f>
        <v>0</v>
      </c>
      <c r="D174" s="120" t="b">
        <v>1</v>
      </c>
      <c r="E174" s="304" t="str">
        <f>RIGHT(APT!C174,4)&amp;"."&amp;APT!M174&amp;"."&amp;APT!K174&amp;"."&amp;$C$5</f>
        <v>...Jl21</v>
      </c>
      <c r="F174" s="305">
        <f t="shared" ca="1" si="6"/>
        <v>44386</v>
      </c>
      <c r="G174" s="442">
        <f>APT!T174</f>
        <v>0</v>
      </c>
      <c r="H174" s="124">
        <f t="shared" ca="1" si="7"/>
        <v>44386</v>
      </c>
      <c r="I174" s="125">
        <v>0</v>
      </c>
      <c r="J174" s="304" t="str">
        <f>LEFT(APT!D174,20)&amp;"."&amp;APTPay!E174</f>
        <v>....Jl21</v>
      </c>
      <c r="K174" s="120" t="b">
        <v>1</v>
      </c>
      <c r="L174" s="126" t="s">
        <v>3686</v>
      </c>
      <c r="M174" s="120" t="b">
        <v>1</v>
      </c>
      <c r="N174" s="120" t="s">
        <v>3687</v>
      </c>
      <c r="O174" s="307">
        <f>APT!I174</f>
        <v>0</v>
      </c>
      <c r="P174" s="120" t="b">
        <v>1</v>
      </c>
      <c r="Q174" s="120" t="b">
        <v>1</v>
      </c>
      <c r="R174" s="120" t="b">
        <v>1</v>
      </c>
      <c r="T174" s="11" t="str">
        <f t="shared" si="8"/>
        <v>NOOOOO</v>
      </c>
    </row>
    <row r="175" spans="1:20" x14ac:dyDescent="0.25">
      <c r="A175" s="117">
        <v>1</v>
      </c>
      <c r="B175" s="118">
        <v>2</v>
      </c>
      <c r="C175" s="303">
        <f>APT!J175</f>
        <v>0</v>
      </c>
      <c r="D175" s="120" t="b">
        <v>1</v>
      </c>
      <c r="E175" s="304" t="str">
        <f>RIGHT(APT!C175,4)&amp;"."&amp;APT!M175&amp;"."&amp;APT!K175&amp;"."&amp;$C$5</f>
        <v>...Jl21</v>
      </c>
      <c r="F175" s="305">
        <f t="shared" ca="1" si="6"/>
        <v>44386</v>
      </c>
      <c r="G175" s="442">
        <f>APT!T175</f>
        <v>0</v>
      </c>
      <c r="H175" s="124">
        <f t="shared" ca="1" si="7"/>
        <v>44386</v>
      </c>
      <c r="I175" s="125">
        <v>0</v>
      </c>
      <c r="J175" s="304" t="str">
        <f>LEFT(APT!D175,20)&amp;"."&amp;APTPay!E175</f>
        <v>....Jl21</v>
      </c>
      <c r="K175" s="120" t="b">
        <v>1</v>
      </c>
      <c r="L175" s="126" t="s">
        <v>3686</v>
      </c>
      <c r="M175" s="120" t="b">
        <v>1</v>
      </c>
      <c r="N175" s="120" t="s">
        <v>3687</v>
      </c>
      <c r="O175" s="307">
        <f>APT!I175</f>
        <v>0</v>
      </c>
      <c r="P175" s="120" t="b">
        <v>1</v>
      </c>
      <c r="Q175" s="120" t="b">
        <v>1</v>
      </c>
      <c r="R175" s="120" t="b">
        <v>1</v>
      </c>
      <c r="T175" s="11" t="str">
        <f t="shared" si="8"/>
        <v>NOOOOO</v>
      </c>
    </row>
    <row r="176" spans="1:20" x14ac:dyDescent="0.25">
      <c r="A176" s="117">
        <v>1</v>
      </c>
      <c r="B176" s="118">
        <v>2</v>
      </c>
      <c r="C176" s="303">
        <f>APT!J176</f>
        <v>0</v>
      </c>
      <c r="D176" s="120" t="b">
        <v>1</v>
      </c>
      <c r="E176" s="304" t="str">
        <f>RIGHT(APT!C176,4)&amp;"."&amp;APT!M176&amp;"."&amp;APT!K176&amp;"."&amp;$C$5</f>
        <v>...Jl21</v>
      </c>
      <c r="F176" s="305">
        <f t="shared" ca="1" si="6"/>
        <v>44386</v>
      </c>
      <c r="G176" s="442">
        <f>APT!T176</f>
        <v>0</v>
      </c>
      <c r="H176" s="124">
        <f t="shared" ca="1" si="7"/>
        <v>44386</v>
      </c>
      <c r="I176" s="125">
        <v>0</v>
      </c>
      <c r="J176" s="304" t="str">
        <f>LEFT(APT!D176,20)&amp;"."&amp;APTPay!E176</f>
        <v>....Jl21</v>
      </c>
      <c r="K176" s="120" t="b">
        <v>1</v>
      </c>
      <c r="L176" s="126" t="s">
        <v>3686</v>
      </c>
      <c r="M176" s="120" t="b">
        <v>1</v>
      </c>
      <c r="N176" s="120" t="s">
        <v>3687</v>
      </c>
      <c r="O176" s="307">
        <f>APT!I176</f>
        <v>0</v>
      </c>
      <c r="P176" s="120" t="b">
        <v>1</v>
      </c>
      <c r="Q176" s="120" t="b">
        <v>1</v>
      </c>
      <c r="R176" s="120" t="b">
        <v>1</v>
      </c>
      <c r="T176" s="11" t="str">
        <f t="shared" si="8"/>
        <v>NOOOOO</v>
      </c>
    </row>
    <row r="177" spans="1:20" x14ac:dyDescent="0.25">
      <c r="A177" s="117">
        <v>1</v>
      </c>
      <c r="B177" s="118">
        <v>2</v>
      </c>
      <c r="C177" s="303">
        <f>APT!J177</f>
        <v>0</v>
      </c>
      <c r="D177" s="120" t="b">
        <v>1</v>
      </c>
      <c r="E177" s="304" t="str">
        <f>RIGHT(APT!C177,4)&amp;"."&amp;APT!M177&amp;"."&amp;APT!K177&amp;"."&amp;$C$5</f>
        <v>...Jl21</v>
      </c>
      <c r="F177" s="305">
        <f t="shared" ca="1" si="6"/>
        <v>44386</v>
      </c>
      <c r="G177" s="442">
        <f>APT!T177</f>
        <v>0</v>
      </c>
      <c r="H177" s="124">
        <f t="shared" ca="1" si="7"/>
        <v>44386</v>
      </c>
      <c r="I177" s="125">
        <v>0</v>
      </c>
      <c r="J177" s="304" t="str">
        <f>LEFT(APT!D177,20)&amp;"."&amp;APTPay!E177</f>
        <v>....Jl21</v>
      </c>
      <c r="K177" s="120" t="b">
        <v>1</v>
      </c>
      <c r="L177" s="126" t="s">
        <v>3686</v>
      </c>
      <c r="M177" s="120" t="b">
        <v>1</v>
      </c>
      <c r="N177" s="120" t="s">
        <v>3687</v>
      </c>
      <c r="O177" s="307">
        <f>APT!I177</f>
        <v>0</v>
      </c>
      <c r="P177" s="120" t="b">
        <v>1</v>
      </c>
      <c r="Q177" s="120" t="b">
        <v>1</v>
      </c>
      <c r="R177" s="120" t="b">
        <v>1</v>
      </c>
      <c r="T177" s="11" t="str">
        <f t="shared" si="8"/>
        <v>NOOOOO</v>
      </c>
    </row>
    <row r="178" spans="1:20" x14ac:dyDescent="0.25">
      <c r="A178" s="117">
        <v>1</v>
      </c>
      <c r="B178" s="118">
        <v>2</v>
      </c>
      <c r="C178" s="303">
        <f>APT!J178</f>
        <v>0</v>
      </c>
      <c r="D178" s="120" t="b">
        <v>1</v>
      </c>
      <c r="E178" s="304" t="str">
        <f>RIGHT(APT!C178,4)&amp;"."&amp;APT!M178&amp;"."&amp;APT!K178&amp;"."&amp;$C$5</f>
        <v>...Jl21</v>
      </c>
      <c r="F178" s="305">
        <f t="shared" ca="1" si="6"/>
        <v>44386</v>
      </c>
      <c r="G178" s="442">
        <f>APT!T178</f>
        <v>0</v>
      </c>
      <c r="H178" s="124">
        <f t="shared" ca="1" si="7"/>
        <v>44386</v>
      </c>
      <c r="I178" s="125">
        <v>0</v>
      </c>
      <c r="J178" s="304" t="str">
        <f>LEFT(APT!D178,20)&amp;"."&amp;APTPay!E178</f>
        <v>....Jl21</v>
      </c>
      <c r="K178" s="120" t="b">
        <v>1</v>
      </c>
      <c r="L178" s="126" t="s">
        <v>3686</v>
      </c>
      <c r="M178" s="120" t="b">
        <v>1</v>
      </c>
      <c r="N178" s="120" t="s">
        <v>3687</v>
      </c>
      <c r="O178" s="307">
        <f>APT!I178</f>
        <v>0</v>
      </c>
      <c r="P178" s="120" t="b">
        <v>1</v>
      </c>
      <c r="Q178" s="120" t="b">
        <v>1</v>
      </c>
      <c r="R178" s="120" t="b">
        <v>1</v>
      </c>
      <c r="T178" s="11" t="str">
        <f t="shared" si="8"/>
        <v>NOOOOO</v>
      </c>
    </row>
    <row r="179" spans="1:20" x14ac:dyDescent="0.25">
      <c r="A179" s="117">
        <v>1</v>
      </c>
      <c r="B179" s="118">
        <v>2</v>
      </c>
      <c r="C179" s="303">
        <f>APT!J179</f>
        <v>0</v>
      </c>
      <c r="D179" s="120" t="b">
        <v>1</v>
      </c>
      <c r="E179" s="304" t="str">
        <f>RIGHT(APT!C179,4)&amp;"."&amp;APT!M179&amp;"."&amp;APT!K179&amp;"."&amp;$C$5</f>
        <v>...Jl21</v>
      </c>
      <c r="F179" s="305">
        <f t="shared" ca="1" si="6"/>
        <v>44386</v>
      </c>
      <c r="G179" s="442">
        <f>APT!T179</f>
        <v>0</v>
      </c>
      <c r="H179" s="124">
        <f t="shared" ca="1" si="7"/>
        <v>44386</v>
      </c>
      <c r="I179" s="125">
        <v>0</v>
      </c>
      <c r="J179" s="304" t="str">
        <f>LEFT(APT!D179,20)&amp;"."&amp;APTPay!E179</f>
        <v>....Jl21</v>
      </c>
      <c r="K179" s="120" t="b">
        <v>1</v>
      </c>
      <c r="L179" s="126" t="s">
        <v>3686</v>
      </c>
      <c r="M179" s="120" t="b">
        <v>1</v>
      </c>
      <c r="N179" s="120" t="s">
        <v>3687</v>
      </c>
      <c r="O179" s="307">
        <f>APT!I179</f>
        <v>0</v>
      </c>
      <c r="P179" s="120" t="b">
        <v>1</v>
      </c>
      <c r="Q179" s="120" t="b">
        <v>1</v>
      </c>
      <c r="R179" s="120" t="b">
        <v>1</v>
      </c>
      <c r="T179" s="11" t="str">
        <f t="shared" si="8"/>
        <v>NOOOOO</v>
      </c>
    </row>
    <row r="180" spans="1:20" x14ac:dyDescent="0.25">
      <c r="A180" s="117">
        <v>1</v>
      </c>
      <c r="B180" s="118">
        <v>2</v>
      </c>
      <c r="C180" s="303">
        <f>APT!J180</f>
        <v>0</v>
      </c>
      <c r="D180" s="120" t="b">
        <v>1</v>
      </c>
      <c r="E180" s="304" t="str">
        <f>RIGHT(APT!C180,4)&amp;"."&amp;APT!M180&amp;"."&amp;APT!K180&amp;"."&amp;$C$5</f>
        <v>...Jl21</v>
      </c>
      <c r="F180" s="305">
        <f t="shared" ca="1" si="6"/>
        <v>44386</v>
      </c>
      <c r="G180" s="442">
        <f>APT!T180</f>
        <v>0</v>
      </c>
      <c r="H180" s="124">
        <f t="shared" ca="1" si="7"/>
        <v>44386</v>
      </c>
      <c r="I180" s="125">
        <v>0</v>
      </c>
      <c r="J180" s="304" t="str">
        <f>LEFT(APT!D180,20)&amp;"."&amp;APTPay!E180</f>
        <v>....Jl21</v>
      </c>
      <c r="K180" s="120" t="b">
        <v>1</v>
      </c>
      <c r="L180" s="126" t="s">
        <v>3686</v>
      </c>
      <c r="M180" s="120" t="b">
        <v>1</v>
      </c>
      <c r="N180" s="120" t="s">
        <v>3687</v>
      </c>
      <c r="O180" s="307">
        <f>APT!I180</f>
        <v>0</v>
      </c>
      <c r="P180" s="120" t="b">
        <v>1</v>
      </c>
      <c r="Q180" s="120" t="b">
        <v>1</v>
      </c>
      <c r="R180" s="120" t="b">
        <v>1</v>
      </c>
      <c r="T180" s="11" t="str">
        <f t="shared" si="8"/>
        <v>NOOOOO</v>
      </c>
    </row>
    <row r="181" spans="1:20" x14ac:dyDescent="0.25">
      <c r="A181" s="117">
        <v>1</v>
      </c>
      <c r="B181" s="118">
        <v>2</v>
      </c>
      <c r="C181" s="303">
        <f>APT!J181</f>
        <v>0</v>
      </c>
      <c r="D181" s="120" t="b">
        <v>1</v>
      </c>
      <c r="E181" s="304" t="str">
        <f>RIGHT(APT!C181,4)&amp;"."&amp;APT!M181&amp;"."&amp;APT!K181&amp;"."&amp;$C$5</f>
        <v>...Jl21</v>
      </c>
      <c r="F181" s="305">
        <f t="shared" ca="1" si="6"/>
        <v>44386</v>
      </c>
      <c r="G181" s="442">
        <f>APT!T181</f>
        <v>0</v>
      </c>
      <c r="H181" s="124">
        <f t="shared" ca="1" si="7"/>
        <v>44386</v>
      </c>
      <c r="I181" s="125">
        <v>0</v>
      </c>
      <c r="J181" s="304" t="str">
        <f>LEFT(APT!D181,20)&amp;"."&amp;APTPay!E181</f>
        <v>....Jl21</v>
      </c>
      <c r="K181" s="120" t="b">
        <v>1</v>
      </c>
      <c r="L181" s="126" t="s">
        <v>3686</v>
      </c>
      <c r="M181" s="120" t="b">
        <v>1</v>
      </c>
      <c r="N181" s="120" t="s">
        <v>3687</v>
      </c>
      <c r="O181" s="307">
        <f>APT!I181</f>
        <v>0</v>
      </c>
      <c r="P181" s="120" t="b">
        <v>1</v>
      </c>
      <c r="Q181" s="120" t="b">
        <v>1</v>
      </c>
      <c r="R181" s="120" t="b">
        <v>1</v>
      </c>
      <c r="T181" s="11" t="str">
        <f t="shared" si="8"/>
        <v>NOOOOO</v>
      </c>
    </row>
    <row r="182" spans="1:20" x14ac:dyDescent="0.25">
      <c r="A182" s="117">
        <v>1</v>
      </c>
      <c r="B182" s="118">
        <v>2</v>
      </c>
      <c r="C182" s="303">
        <f>APT!J182</f>
        <v>0</v>
      </c>
      <c r="D182" s="120" t="b">
        <v>1</v>
      </c>
      <c r="E182" s="304" t="str">
        <f>RIGHT(APT!C182,4)&amp;"."&amp;APT!M182&amp;"."&amp;APT!K182&amp;"."&amp;$C$5</f>
        <v>...Jl21</v>
      </c>
      <c r="F182" s="305">
        <f t="shared" ca="1" si="6"/>
        <v>44386</v>
      </c>
      <c r="G182" s="442">
        <f>APT!T182</f>
        <v>0</v>
      </c>
      <c r="H182" s="124">
        <f t="shared" ca="1" si="7"/>
        <v>44386</v>
      </c>
      <c r="I182" s="125">
        <v>0</v>
      </c>
      <c r="J182" s="304" t="str">
        <f>LEFT(APT!D182,20)&amp;"."&amp;APTPay!E182</f>
        <v>....Jl21</v>
      </c>
      <c r="K182" s="120" t="b">
        <v>1</v>
      </c>
      <c r="L182" s="126" t="s">
        <v>3686</v>
      </c>
      <c r="M182" s="120" t="b">
        <v>1</v>
      </c>
      <c r="N182" s="120" t="s">
        <v>3687</v>
      </c>
      <c r="O182" s="307">
        <f>APT!I182</f>
        <v>0</v>
      </c>
      <c r="P182" s="120" t="b">
        <v>1</v>
      </c>
      <c r="Q182" s="120" t="b">
        <v>1</v>
      </c>
      <c r="R182" s="120" t="b">
        <v>1</v>
      </c>
      <c r="T182" s="11" t="str">
        <f t="shared" si="8"/>
        <v>NOOOOO</v>
      </c>
    </row>
    <row r="183" spans="1:20" x14ac:dyDescent="0.25">
      <c r="A183" s="117">
        <v>1</v>
      </c>
      <c r="B183" s="118">
        <v>2</v>
      </c>
      <c r="C183" s="303">
        <f>APT!J183</f>
        <v>0</v>
      </c>
      <c r="D183" s="120" t="b">
        <v>1</v>
      </c>
      <c r="E183" s="304" t="str">
        <f>RIGHT(APT!C183,4)&amp;"."&amp;APT!M183&amp;"."&amp;APT!K183&amp;"."&amp;$C$5</f>
        <v>...Jl21</v>
      </c>
      <c r="F183" s="305">
        <f t="shared" ca="1" si="6"/>
        <v>44386</v>
      </c>
      <c r="G183" s="442">
        <f>APT!T183</f>
        <v>0</v>
      </c>
      <c r="H183" s="124">
        <f t="shared" ca="1" si="7"/>
        <v>44386</v>
      </c>
      <c r="I183" s="125">
        <v>0</v>
      </c>
      <c r="J183" s="304" t="str">
        <f>LEFT(APT!D183,20)&amp;"."&amp;APTPay!E183</f>
        <v>....Jl21</v>
      </c>
      <c r="K183" s="120" t="b">
        <v>1</v>
      </c>
      <c r="L183" s="126" t="s">
        <v>3686</v>
      </c>
      <c r="M183" s="120" t="b">
        <v>1</v>
      </c>
      <c r="N183" s="120" t="s">
        <v>3687</v>
      </c>
      <c r="O183" s="307">
        <f>APT!I183</f>
        <v>0</v>
      </c>
      <c r="P183" s="120" t="b">
        <v>1</v>
      </c>
      <c r="Q183" s="120" t="b">
        <v>1</v>
      </c>
      <c r="R183" s="120" t="b">
        <v>1</v>
      </c>
      <c r="T183" s="11" t="str">
        <f t="shared" si="8"/>
        <v>NOOOOO</v>
      </c>
    </row>
    <row r="184" spans="1:20" x14ac:dyDescent="0.25">
      <c r="A184" s="117">
        <v>1</v>
      </c>
      <c r="B184" s="118">
        <v>2</v>
      </c>
      <c r="C184" s="303">
        <f>APT!J184</f>
        <v>0</v>
      </c>
      <c r="D184" s="120" t="b">
        <v>1</v>
      </c>
      <c r="E184" s="304" t="str">
        <f>RIGHT(APT!C184,4)&amp;"."&amp;APT!M184&amp;"."&amp;APT!K184&amp;"."&amp;$C$5</f>
        <v>...Jl21</v>
      </c>
      <c r="F184" s="305">
        <f t="shared" ca="1" si="6"/>
        <v>44386</v>
      </c>
      <c r="G184" s="442">
        <f>APT!T184</f>
        <v>0</v>
      </c>
      <c r="H184" s="124">
        <f t="shared" ca="1" si="7"/>
        <v>44386</v>
      </c>
      <c r="I184" s="125">
        <v>0</v>
      </c>
      <c r="J184" s="304" t="str">
        <f>LEFT(APT!D184,20)&amp;"."&amp;APTPay!E184</f>
        <v>....Jl21</v>
      </c>
      <c r="K184" s="120" t="b">
        <v>1</v>
      </c>
      <c r="L184" s="126" t="s">
        <v>3686</v>
      </c>
      <c r="M184" s="120" t="b">
        <v>1</v>
      </c>
      <c r="N184" s="120" t="s">
        <v>3687</v>
      </c>
      <c r="O184" s="307">
        <f>APT!I184</f>
        <v>0</v>
      </c>
      <c r="P184" s="120" t="b">
        <v>1</v>
      </c>
      <c r="Q184" s="120" t="b">
        <v>1</v>
      </c>
      <c r="R184" s="120" t="b">
        <v>1</v>
      </c>
      <c r="T184" s="11" t="str">
        <f t="shared" si="8"/>
        <v>NOOOOO</v>
      </c>
    </row>
    <row r="185" spans="1:20" x14ac:dyDescent="0.25">
      <c r="A185" s="117">
        <v>1</v>
      </c>
      <c r="B185" s="118">
        <v>2</v>
      </c>
      <c r="C185" s="303">
        <f>APT!J185</f>
        <v>0</v>
      </c>
      <c r="D185" s="120" t="b">
        <v>1</v>
      </c>
      <c r="E185" s="304" t="str">
        <f>RIGHT(APT!C185,4)&amp;"."&amp;APT!M185&amp;"."&amp;APT!K185&amp;"."&amp;$C$5</f>
        <v>...Jl21</v>
      </c>
      <c r="F185" s="305">
        <f t="shared" ca="1" si="6"/>
        <v>44386</v>
      </c>
      <c r="G185" s="442">
        <f>APT!T185</f>
        <v>0</v>
      </c>
      <c r="H185" s="124">
        <f t="shared" ca="1" si="7"/>
        <v>44386</v>
      </c>
      <c r="I185" s="125">
        <v>0</v>
      </c>
      <c r="J185" s="304" t="str">
        <f>LEFT(APT!D185,20)&amp;"."&amp;APTPay!E185</f>
        <v>....Jl21</v>
      </c>
      <c r="K185" s="120" t="b">
        <v>1</v>
      </c>
      <c r="L185" s="126" t="s">
        <v>3686</v>
      </c>
      <c r="M185" s="120" t="b">
        <v>1</v>
      </c>
      <c r="N185" s="120" t="s">
        <v>3687</v>
      </c>
      <c r="O185" s="307">
        <f>APT!I185</f>
        <v>0</v>
      </c>
      <c r="P185" s="120" t="b">
        <v>1</v>
      </c>
      <c r="Q185" s="120" t="b">
        <v>1</v>
      </c>
      <c r="R185" s="120" t="b">
        <v>1</v>
      </c>
      <c r="T185" s="11" t="str">
        <f t="shared" si="8"/>
        <v>NOOOOO</v>
      </c>
    </row>
  </sheetData>
  <autoFilter ref="A19:J185"/>
  <mergeCells count="5">
    <mergeCell ref="A1:N1"/>
    <mergeCell ref="B3:E3"/>
    <mergeCell ref="H3:I3"/>
    <mergeCell ref="C7:D8"/>
    <mergeCell ref="C10:D11"/>
  </mergeCells>
  <conditionalFormatting sqref="G20:G185">
    <cfRule type="cellIs" dxfId="95" priority="4" operator="lessThan">
      <formula>0</formula>
    </cfRule>
    <cfRule type="cellIs" dxfId="94" priority="5" operator="equal">
      <formula>0</formula>
    </cfRule>
  </conditionalFormatting>
  <conditionalFormatting sqref="C7:D8">
    <cfRule type="cellIs" dxfId="93" priority="3" operator="equal">
      <formula>"Error"</formula>
    </cfRule>
  </conditionalFormatting>
  <conditionalFormatting sqref="C10:D11">
    <cfRule type="cellIs" dxfId="92" priority="2" operator="equal">
      <formula>"Error"</formula>
    </cfRule>
  </conditionalFormatting>
  <conditionalFormatting sqref="C7:D8 C10:D11">
    <cfRule type="cellIs" dxfId="9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K133" activePane="bottomRight" state="frozen"/>
      <selection activeCell="A7" sqref="A7"/>
      <selection pane="topRight" activeCell="F7" sqref="F7"/>
      <selection pane="bottomLeft" activeCell="A20" sqref="A20"/>
      <selection pane="bottomRight" activeCell="X138" sqref="X138"/>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26" t="s">
        <v>3621</v>
      </c>
      <c r="B1" s="527"/>
      <c r="C1" s="527"/>
      <c r="D1" s="527"/>
      <c r="E1" s="527"/>
      <c r="F1" s="527"/>
      <c r="G1" s="527"/>
      <c r="H1" s="527"/>
      <c r="I1" s="527"/>
      <c r="J1" s="527"/>
      <c r="K1" s="527"/>
      <c r="L1" s="527"/>
      <c r="M1" s="527"/>
      <c r="N1" s="528"/>
      <c r="O1" s="29"/>
      <c r="P1" s="29"/>
      <c r="Q1" t="s">
        <v>3540</v>
      </c>
      <c r="R1" t="s">
        <v>3541</v>
      </c>
      <c r="S1" t="s">
        <v>3542</v>
      </c>
      <c r="T1" t="s">
        <v>3543</v>
      </c>
      <c r="U1" t="s">
        <v>3544</v>
      </c>
      <c r="V1" t="s">
        <v>3545</v>
      </c>
      <c r="X1" t="s">
        <v>3546</v>
      </c>
      <c r="AA1" t="s">
        <v>3547</v>
      </c>
      <c r="AC1" t="s">
        <v>3548</v>
      </c>
      <c r="AD1" t="s">
        <v>3549</v>
      </c>
      <c r="AE1" t="s">
        <v>3550</v>
      </c>
      <c r="AF1" t="s">
        <v>3551</v>
      </c>
      <c r="AG1" t="s">
        <v>3552</v>
      </c>
      <c r="AJ1" t="s">
        <v>4011</v>
      </c>
      <c r="AK1">
        <v>10162</v>
      </c>
    </row>
    <row r="2" spans="1:37" ht="15.75" thickBot="1" x14ac:dyDescent="0.3">
      <c r="AJ2" t="s">
        <v>3625</v>
      </c>
      <c r="AK2">
        <v>10163</v>
      </c>
    </row>
    <row r="3" spans="1:37" ht="26.25" thickTop="1" thickBot="1" x14ac:dyDescent="0.55000000000000004">
      <c r="A3" s="32" t="s">
        <v>3556</v>
      </c>
      <c r="B3" s="529" t="s">
        <v>22</v>
      </c>
      <c r="C3" s="529"/>
      <c r="D3" s="529"/>
      <c r="E3" s="529"/>
      <c r="F3" s="530"/>
      <c r="H3" s="33" t="s">
        <v>3558</v>
      </c>
      <c r="I3" s="34">
        <f>COUNTIF(D20:D593,"&gt;0")</f>
        <v>0</v>
      </c>
      <c r="J3" s="35" t="s">
        <v>3559</v>
      </c>
      <c r="K3" s="35"/>
      <c r="L3" s="35"/>
      <c r="M3" s="35"/>
      <c r="N3" s="36"/>
      <c r="O3" s="37"/>
      <c r="P3" s="37"/>
      <c r="AJ3" t="s">
        <v>48</v>
      </c>
      <c r="AK3">
        <v>11510</v>
      </c>
    </row>
    <row r="4" spans="1:37" ht="16.5" thickTop="1" thickBot="1" x14ac:dyDescent="0.3">
      <c r="A4" s="32" t="s">
        <v>3561</v>
      </c>
      <c r="B4" s="531" t="s">
        <v>66</v>
      </c>
      <c r="C4" s="532"/>
      <c r="H4" s="32" t="s">
        <v>3562</v>
      </c>
      <c r="I4" s="34">
        <f>COUNTIF(G20:G637,"&gt;0")</f>
        <v>0</v>
      </c>
      <c r="J4" s="38" t="s">
        <v>3563</v>
      </c>
      <c r="K4" s="34">
        <f>COUNTIF(G20:G637,"&lt;0")</f>
        <v>0</v>
      </c>
      <c r="L4" s="38" t="s">
        <v>3564</v>
      </c>
      <c r="M4" s="34">
        <f>COUNTIF(G20:G637,"=0")</f>
        <v>0</v>
      </c>
    </row>
    <row r="5" spans="1:37" ht="15.75" thickTop="1" x14ac:dyDescent="0.25">
      <c r="A5" s="32" t="s">
        <v>3566</v>
      </c>
      <c r="B5" s="523"/>
      <c r="C5" s="524"/>
      <c r="D5" s="524"/>
      <c r="E5" s="524"/>
      <c r="F5" s="524"/>
      <c r="G5" s="524"/>
      <c r="H5" s="524"/>
      <c r="I5" s="524"/>
      <c r="J5" s="524"/>
      <c r="K5" s="524"/>
      <c r="L5" s="524"/>
      <c r="M5" s="524"/>
      <c r="N5" s="525"/>
      <c r="O5" s="39"/>
      <c r="P5" s="39"/>
    </row>
    <row r="6" spans="1:37" x14ac:dyDescent="0.25">
      <c r="B6" s="523"/>
      <c r="C6" s="524"/>
      <c r="D6" s="524"/>
      <c r="E6" s="524"/>
      <c r="F6" s="524"/>
      <c r="G6" s="524"/>
      <c r="H6" s="524"/>
      <c r="I6" s="524"/>
      <c r="J6" s="524"/>
      <c r="K6" s="524"/>
      <c r="L6" s="524"/>
      <c r="M6" s="524"/>
      <c r="N6" s="525"/>
      <c r="O6" s="39"/>
      <c r="P6" s="39"/>
    </row>
    <row r="7" spans="1:37" x14ac:dyDescent="0.25">
      <c r="B7" s="523"/>
      <c r="C7" s="524"/>
      <c r="D7" s="524"/>
      <c r="E7" s="524"/>
      <c r="F7" s="524"/>
      <c r="G7" s="524"/>
      <c r="H7" s="524"/>
      <c r="I7" s="524"/>
      <c r="J7" s="524"/>
      <c r="K7" s="524"/>
      <c r="L7" s="524"/>
      <c r="M7" s="524"/>
      <c r="N7" s="525"/>
      <c r="O7" s="39"/>
      <c r="P7" s="39"/>
    </row>
    <row r="8" spans="1:37" x14ac:dyDescent="0.25">
      <c r="B8" s="533"/>
      <c r="C8" s="533"/>
      <c r="D8" s="533"/>
      <c r="E8" s="533"/>
      <c r="F8" s="533"/>
      <c r="G8" s="533"/>
      <c r="H8" s="533"/>
      <c r="I8" s="533"/>
      <c r="J8" s="533"/>
      <c r="K8" s="533"/>
      <c r="L8" s="533"/>
      <c r="M8" s="533"/>
      <c r="N8" s="533"/>
      <c r="O8" s="39"/>
      <c r="P8" s="39"/>
    </row>
    <row r="9" spans="1:37" x14ac:dyDescent="0.25">
      <c r="B9" s="533"/>
      <c r="C9" s="533"/>
      <c r="D9" s="533"/>
      <c r="E9" s="533"/>
      <c r="F9" s="533"/>
      <c r="G9" s="533"/>
      <c r="H9" s="533"/>
      <c r="I9" s="533"/>
      <c r="J9" s="533"/>
      <c r="K9" s="533"/>
      <c r="L9" s="533"/>
      <c r="M9" s="533"/>
      <c r="N9" s="533"/>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16"/>
      <c r="C11" s="517"/>
      <c r="D11" s="517"/>
      <c r="E11" s="518"/>
      <c r="F11" s="516"/>
      <c r="G11" s="517"/>
      <c r="H11" s="517"/>
      <c r="I11" s="517"/>
      <c r="J11" s="517"/>
      <c r="K11" s="517"/>
      <c r="L11" s="517"/>
      <c r="M11" s="517"/>
      <c r="N11" s="518"/>
      <c r="O11" s="46"/>
      <c r="P11" s="46"/>
    </row>
    <row r="12" spans="1:37" x14ac:dyDescent="0.25">
      <c r="A12" s="37"/>
      <c r="B12" s="516" t="s">
        <v>4536</v>
      </c>
      <c r="C12" s="517"/>
      <c r="D12" s="517"/>
      <c r="E12" s="518"/>
      <c r="F12" s="541" t="s">
        <v>4540</v>
      </c>
      <c r="G12" s="542"/>
      <c r="H12" s="542"/>
      <c r="I12" s="542"/>
      <c r="J12" s="542"/>
      <c r="K12" s="542"/>
      <c r="L12" s="542"/>
      <c r="M12" s="542"/>
      <c r="N12" s="543"/>
      <c r="O12" s="46"/>
      <c r="P12" s="46"/>
    </row>
    <row r="13" spans="1:37" x14ac:dyDescent="0.25">
      <c r="A13" s="37"/>
      <c r="B13" s="516" t="s">
        <v>4537</v>
      </c>
      <c r="C13" s="517"/>
      <c r="D13" s="517"/>
      <c r="E13" s="518"/>
      <c r="F13" s="541" t="s">
        <v>4541</v>
      </c>
      <c r="G13" s="542"/>
      <c r="H13" s="542"/>
      <c r="I13" s="542"/>
      <c r="J13" s="542"/>
      <c r="K13" s="542"/>
      <c r="L13" s="542"/>
      <c r="M13" s="542"/>
      <c r="N13" s="543"/>
      <c r="O13" s="46"/>
      <c r="P13" s="46"/>
    </row>
    <row r="14" spans="1:37" x14ac:dyDescent="0.25">
      <c r="A14" s="37"/>
      <c r="B14" s="516" t="s">
        <v>4538</v>
      </c>
      <c r="C14" s="517"/>
      <c r="D14" s="517"/>
      <c r="E14" s="518"/>
      <c r="F14" s="541" t="s">
        <v>4542</v>
      </c>
      <c r="G14" s="542"/>
      <c r="H14" s="542"/>
      <c r="I14" s="542"/>
      <c r="J14" s="542"/>
      <c r="K14" s="542"/>
      <c r="L14" s="542"/>
      <c r="M14" s="542"/>
      <c r="N14" s="543"/>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1020440</v>
      </c>
      <c r="AC14" s="47">
        <f t="shared" si="0"/>
        <v>0</v>
      </c>
      <c r="AD14" s="47">
        <f t="shared" si="0"/>
        <v>0</v>
      </c>
      <c r="AE14" s="47">
        <f t="shared" si="0"/>
        <v>344601480</v>
      </c>
      <c r="AF14" s="47">
        <f t="shared" si="0"/>
        <v>342263</v>
      </c>
      <c r="AG14" s="47">
        <f t="shared" si="0"/>
        <v>1020440</v>
      </c>
      <c r="AH14" s="47">
        <f t="shared" si="0"/>
        <v>1020440</v>
      </c>
      <c r="AI14" s="48" t="s">
        <v>3582</v>
      </c>
    </row>
    <row r="15" spans="1:37" x14ac:dyDescent="0.25">
      <c r="A15" s="37"/>
      <c r="B15" s="516" t="s">
        <v>4539</v>
      </c>
      <c r="C15" s="517"/>
      <c r="D15" s="517"/>
      <c r="E15" s="518"/>
      <c r="F15" s="541" t="s">
        <v>4543</v>
      </c>
      <c r="G15" s="542"/>
      <c r="H15" s="542"/>
      <c r="I15" s="542"/>
      <c r="J15" s="542"/>
      <c r="K15" s="542"/>
      <c r="L15" s="542"/>
      <c r="M15" s="542"/>
      <c r="N15" s="543"/>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1020440</v>
      </c>
      <c r="AC15" s="49">
        <f t="shared" si="1"/>
        <v>0</v>
      </c>
      <c r="AD15" s="49">
        <f t="shared" si="1"/>
        <v>0</v>
      </c>
      <c r="AE15" s="49">
        <f t="shared" si="1"/>
        <v>344601480</v>
      </c>
      <c r="AF15" s="49">
        <f t="shared" si="1"/>
        <v>342263</v>
      </c>
      <c r="AG15" s="49">
        <f t="shared" si="1"/>
        <v>1020440</v>
      </c>
      <c r="AH15" s="49">
        <f t="shared" si="1"/>
        <v>1020440</v>
      </c>
      <c r="AI15" s="48" t="s">
        <v>3562</v>
      </c>
    </row>
    <row r="16" spans="1:37" x14ac:dyDescent="0.25">
      <c r="A16" s="37"/>
      <c r="B16" s="516"/>
      <c r="C16" s="517"/>
      <c r="D16" s="517"/>
      <c r="E16" s="518"/>
      <c r="F16" s="516"/>
      <c r="G16" s="517"/>
      <c r="H16" s="517"/>
      <c r="I16" s="517"/>
      <c r="J16" s="517"/>
      <c r="K16" s="517"/>
      <c r="L16" s="517"/>
      <c r="M16" s="517"/>
      <c r="N16" s="518"/>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16"/>
      <c r="C17" s="517"/>
      <c r="D17" s="517"/>
      <c r="E17" s="518"/>
      <c r="F17" t="s">
        <v>461</v>
      </c>
      <c r="G17" s="282" t="s">
        <v>4161</v>
      </c>
      <c r="I17" s="282"/>
      <c r="K17" s="282"/>
      <c r="M17" s="282"/>
      <c r="O17" s="46"/>
      <c r="P17" s="46"/>
      <c r="Q17" s="520"/>
      <c r="R17" s="520"/>
      <c r="S17" s="520"/>
      <c r="T17" s="520"/>
      <c r="U17" s="520"/>
      <c r="V17" s="520"/>
      <c r="W17" s="520"/>
      <c r="X17" s="520"/>
      <c r="Y17" s="520"/>
      <c r="Z17" s="520"/>
      <c r="AA17" s="520"/>
      <c r="AB17" s="520"/>
      <c r="AC17" s="520"/>
      <c r="AD17" s="520"/>
      <c r="AE17" s="520"/>
      <c r="AF17" s="520"/>
      <c r="AG17" s="520"/>
    </row>
    <row r="18" spans="1:36" ht="48.75" customHeight="1" thickBot="1" x14ac:dyDescent="0.3">
      <c r="A18" t="s">
        <v>3584</v>
      </c>
      <c r="F18" t="s">
        <v>22</v>
      </c>
      <c r="G18" s="282" t="s">
        <v>4160</v>
      </c>
      <c r="I18" s="52"/>
      <c r="Q18" s="53">
        <f>2/13</f>
        <v>0.15384615384615385</v>
      </c>
      <c r="R18" s="53">
        <f>1/13</f>
        <v>7.6923076923076927E-2</v>
      </c>
      <c r="S18" s="53">
        <f>1/13</f>
        <v>7.6923076923076927E-2</v>
      </c>
      <c r="T18" s="53">
        <f>1/13</f>
        <v>7.6923076923076927E-2</v>
      </c>
      <c r="U18" s="53">
        <f>1/13</f>
        <v>7.6923076923076927E-2</v>
      </c>
      <c r="V18" s="53"/>
      <c r="W18" s="53" t="s">
        <v>4159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4535</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4708</v>
      </c>
      <c r="W19" s="287" t="s">
        <v>4534</v>
      </c>
      <c r="X19" s="287" t="s">
        <v>33</v>
      </c>
      <c r="Y19" s="287" t="s">
        <v>34</v>
      </c>
      <c r="Z19" s="287" t="s">
        <v>35</v>
      </c>
      <c r="AA19" s="287" t="s">
        <v>36</v>
      </c>
      <c r="AB19" s="287" t="s">
        <v>37</v>
      </c>
      <c r="AC19" s="287" t="s">
        <v>4519</v>
      </c>
      <c r="AD19" s="287" t="s">
        <v>3604</v>
      </c>
      <c r="AE19" s="64" t="s">
        <v>3605</v>
      </c>
      <c r="AF19" s="302" t="s">
        <v>3605</v>
      </c>
      <c r="AG19" s="302" t="s">
        <v>4699</v>
      </c>
      <c r="AH19" s="302" t="s">
        <v>4700</v>
      </c>
      <c r="AI19" s="302" t="s">
        <v>4701</v>
      </c>
      <c r="AJ19" s="302" t="s">
        <v>4702</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4698</v>
      </c>
      <c r="H20" s="74" t="s">
        <v>4533</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37">
        <f>SUM(Q20:S20)</f>
        <v>2285</v>
      </c>
      <c r="AH20" s="437">
        <f>SUM(Q20:V20)</f>
        <v>2285</v>
      </c>
      <c r="AI20" s="437">
        <f>SUM(Q20:Y20)</f>
        <v>2285</v>
      </c>
      <c r="AJ20" s="437">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4698</v>
      </c>
      <c r="H21" s="295" t="s">
        <v>4533</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37">
        <f t="shared" ref="AG21:AG63" si="9">SUM(Q21:S21)</f>
        <v>2156</v>
      </c>
      <c r="AH21" s="437">
        <f t="shared" ref="AH21:AH63" si="10">SUM(Q21:V21)</f>
        <v>2156</v>
      </c>
      <c r="AI21" s="437">
        <f t="shared" ref="AI21:AI63" si="11">SUM(Q21:Y21)</f>
        <v>2156</v>
      </c>
      <c r="AJ21" s="437">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4698</v>
      </c>
      <c r="H22" s="295" t="s">
        <v>4533</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37">
        <f t="shared" si="9"/>
        <v>2393</v>
      </c>
      <c r="AH22" s="437">
        <f t="shared" si="10"/>
        <v>2393</v>
      </c>
      <c r="AI22" s="437">
        <f t="shared" si="11"/>
        <v>2393</v>
      </c>
      <c r="AJ22" s="437">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4698</v>
      </c>
      <c r="H23" s="295" t="s">
        <v>4533</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37">
        <f t="shared" si="9"/>
        <v>2156</v>
      </c>
      <c r="AH23" s="437">
        <f t="shared" si="10"/>
        <v>2156</v>
      </c>
      <c r="AI23" s="437">
        <f t="shared" si="11"/>
        <v>2156</v>
      </c>
      <c r="AJ23" s="437">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4698</v>
      </c>
      <c r="H24" s="295" t="s">
        <v>4533</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37">
        <f t="shared" si="9"/>
        <v>798</v>
      </c>
      <c r="AH24" s="437">
        <f t="shared" si="10"/>
        <v>798</v>
      </c>
      <c r="AI24" s="437">
        <f t="shared" si="11"/>
        <v>798</v>
      </c>
      <c r="AJ24" s="437">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4698</v>
      </c>
      <c r="H25" s="295" t="s">
        <v>4533</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37">
        <f t="shared" si="9"/>
        <v>690</v>
      </c>
      <c r="AH25" s="437">
        <f t="shared" si="10"/>
        <v>690</v>
      </c>
      <c r="AI25" s="437">
        <f t="shared" si="11"/>
        <v>690</v>
      </c>
      <c r="AJ25" s="437">
        <f t="shared" si="12"/>
        <v>690</v>
      </c>
    </row>
    <row r="26" spans="1:36" x14ac:dyDescent="0.25">
      <c r="A26" t="str">
        <f t="shared" si="13"/>
        <v>TPG</v>
      </c>
      <c r="B26" s="75">
        <v>44320</v>
      </c>
      <c r="C26" s="74">
        <v>3022002</v>
      </c>
      <c r="D26" t="str">
        <f>VLOOKUP(C26,Schools!A:B,2,0)</f>
        <v>Barnfield School</v>
      </c>
      <c r="E26" t="str">
        <f>VLOOKUP(C26,Schools!$A:$Z,3,0)</f>
        <v>M</v>
      </c>
      <c r="F26" s="76">
        <v>992</v>
      </c>
      <c r="G26" s="74" t="s">
        <v>4698</v>
      </c>
      <c r="H26" s="295" t="s">
        <v>4533</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37">
        <f t="shared" si="9"/>
        <v>992</v>
      </c>
      <c r="AH26" s="437">
        <f t="shared" si="10"/>
        <v>992</v>
      </c>
      <c r="AI26" s="437">
        <f t="shared" si="11"/>
        <v>992</v>
      </c>
      <c r="AJ26" s="437">
        <f t="shared" si="12"/>
        <v>992</v>
      </c>
    </row>
    <row r="27" spans="1:36" x14ac:dyDescent="0.25">
      <c r="A27" t="str">
        <f t="shared" si="13"/>
        <v>TPG</v>
      </c>
      <c r="B27" s="75">
        <v>44320</v>
      </c>
      <c r="C27" s="74">
        <v>3022079</v>
      </c>
      <c r="D27" t="str">
        <f>VLOOKUP(C27,Schools!A:B,2,0)</f>
        <v>Beis Yaakov</v>
      </c>
      <c r="E27" t="str">
        <f>VLOOKUP(C27,Schools!$A:$Z,3,0)</f>
        <v>M</v>
      </c>
      <c r="F27" s="76">
        <v>1352</v>
      </c>
      <c r="G27" s="74" t="s">
        <v>4698</v>
      </c>
      <c r="H27" s="295" t="s">
        <v>4533</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37">
        <f t="shared" si="9"/>
        <v>1352</v>
      </c>
      <c r="AH27" s="437">
        <f t="shared" si="10"/>
        <v>1352</v>
      </c>
      <c r="AI27" s="437">
        <f t="shared" si="11"/>
        <v>1352</v>
      </c>
      <c r="AJ27" s="437">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4698</v>
      </c>
      <c r="H28" s="295" t="s">
        <v>4533</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37">
        <f t="shared" si="9"/>
        <v>539</v>
      </c>
      <c r="AH28" s="437">
        <f t="shared" si="10"/>
        <v>539</v>
      </c>
      <c r="AI28" s="437">
        <f t="shared" si="11"/>
        <v>539</v>
      </c>
      <c r="AJ28" s="437">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4698</v>
      </c>
      <c r="H29" s="295" t="s">
        <v>4533</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37">
        <f t="shared" si="9"/>
        <v>1100</v>
      </c>
      <c r="AH29" s="437">
        <f t="shared" si="10"/>
        <v>1100</v>
      </c>
      <c r="AI29" s="437">
        <f t="shared" si="11"/>
        <v>1100</v>
      </c>
      <c r="AJ29" s="437">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4698</v>
      </c>
      <c r="H30" s="295" t="s">
        <v>4533</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37">
        <f t="shared" si="9"/>
        <v>1121</v>
      </c>
      <c r="AH30" s="437">
        <f t="shared" si="10"/>
        <v>1121</v>
      </c>
      <c r="AI30" s="437">
        <f t="shared" si="11"/>
        <v>1121</v>
      </c>
      <c r="AJ30" s="437">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4698</v>
      </c>
      <c r="H31" s="295" t="s">
        <v>4533</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37">
        <f t="shared" si="9"/>
        <v>949</v>
      </c>
      <c r="AH31" s="437">
        <f t="shared" si="10"/>
        <v>949</v>
      </c>
      <c r="AI31" s="437">
        <f t="shared" si="11"/>
        <v>949</v>
      </c>
      <c r="AJ31" s="437">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4698</v>
      </c>
      <c r="H32" s="295" t="s">
        <v>4533</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37">
        <f t="shared" si="9"/>
        <v>798</v>
      </c>
      <c r="AH32" s="437">
        <f t="shared" si="10"/>
        <v>798</v>
      </c>
      <c r="AI32" s="437">
        <f t="shared" si="11"/>
        <v>798</v>
      </c>
      <c r="AJ32" s="437">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4698</v>
      </c>
      <c r="H33" s="295" t="s">
        <v>4533</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37">
        <f t="shared" si="9"/>
        <v>517</v>
      </c>
      <c r="AH33" s="437">
        <f t="shared" si="10"/>
        <v>517</v>
      </c>
      <c r="AI33" s="437">
        <f t="shared" si="11"/>
        <v>517</v>
      </c>
      <c r="AJ33" s="437">
        <f t="shared" si="12"/>
        <v>517</v>
      </c>
    </row>
    <row r="34" spans="1:36" x14ac:dyDescent="0.25">
      <c r="A34" t="str">
        <f t="shared" si="13"/>
        <v>TPG</v>
      </c>
      <c r="B34" s="75">
        <v>44320</v>
      </c>
      <c r="C34" s="74">
        <v>3022014</v>
      </c>
      <c r="D34" t="str">
        <f>VLOOKUP(C34,Schools!A:B,2,0)</f>
        <v>Colindale School</v>
      </c>
      <c r="E34" t="str">
        <f>VLOOKUP(C34,Schools!$A:$Z,3,0)</f>
        <v>M</v>
      </c>
      <c r="F34" s="76">
        <v>1682</v>
      </c>
      <c r="G34" s="74" t="s">
        <v>4698</v>
      </c>
      <c r="H34" s="295" t="s">
        <v>4533</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37">
        <f t="shared" si="9"/>
        <v>1682</v>
      </c>
      <c r="AH34" s="437">
        <f t="shared" si="10"/>
        <v>1682</v>
      </c>
      <c r="AI34" s="437">
        <f t="shared" si="11"/>
        <v>1682</v>
      </c>
      <c r="AJ34" s="437">
        <f t="shared" si="12"/>
        <v>1682</v>
      </c>
    </row>
    <row r="35" spans="1:36" x14ac:dyDescent="0.25">
      <c r="A35" t="str">
        <f t="shared" si="13"/>
        <v>TPG</v>
      </c>
      <c r="B35" s="75">
        <v>44320</v>
      </c>
      <c r="C35" s="74">
        <v>3022015</v>
      </c>
      <c r="D35" t="str">
        <f>VLOOKUP(C35,Schools!A:B,2,0)</f>
        <v>Coppetts Wood</v>
      </c>
      <c r="E35" t="str">
        <f>VLOOKUP(C35,Schools!$A:$Z,3,0)</f>
        <v>M</v>
      </c>
      <c r="F35" s="76">
        <v>949</v>
      </c>
      <c r="G35" s="74" t="s">
        <v>4698</v>
      </c>
      <c r="H35" s="295" t="s">
        <v>4533</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37">
        <f t="shared" si="9"/>
        <v>949</v>
      </c>
      <c r="AH35" s="437">
        <f t="shared" si="10"/>
        <v>949</v>
      </c>
      <c r="AI35" s="437">
        <f t="shared" si="11"/>
        <v>949</v>
      </c>
      <c r="AJ35" s="437">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4698</v>
      </c>
      <c r="H36" s="295" t="s">
        <v>4533</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37">
        <f t="shared" si="9"/>
        <v>841</v>
      </c>
      <c r="AH36" s="437">
        <f t="shared" si="10"/>
        <v>841</v>
      </c>
      <c r="AI36" s="437">
        <f t="shared" si="11"/>
        <v>841</v>
      </c>
      <c r="AJ36" s="437">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4698</v>
      </c>
      <c r="H37" s="295" t="s">
        <v>4533</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37">
        <f t="shared" si="9"/>
        <v>1164</v>
      </c>
      <c r="AH37" s="437">
        <f t="shared" si="10"/>
        <v>1164</v>
      </c>
      <c r="AI37" s="437">
        <f t="shared" si="11"/>
        <v>1164</v>
      </c>
      <c r="AJ37" s="437">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4698</v>
      </c>
      <c r="H38" s="295" t="s">
        <v>4533</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37">
        <f t="shared" si="9"/>
        <v>819</v>
      </c>
      <c r="AH38" s="437">
        <f t="shared" si="10"/>
        <v>819</v>
      </c>
      <c r="AI38" s="437">
        <f t="shared" si="11"/>
        <v>819</v>
      </c>
      <c r="AJ38" s="437">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4698</v>
      </c>
      <c r="H39" s="295" t="s">
        <v>4533</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37">
        <f t="shared" si="9"/>
        <v>1660</v>
      </c>
      <c r="AH39" s="437">
        <f t="shared" si="10"/>
        <v>1660</v>
      </c>
      <c r="AI39" s="437">
        <f t="shared" si="11"/>
        <v>1660</v>
      </c>
      <c r="AJ39" s="437">
        <f t="shared" si="12"/>
        <v>1660</v>
      </c>
    </row>
    <row r="40" spans="1:36" x14ac:dyDescent="0.25">
      <c r="A40" t="str">
        <f t="shared" si="13"/>
        <v>TPG</v>
      </c>
      <c r="B40" s="75">
        <v>44320</v>
      </c>
      <c r="C40" s="74">
        <v>3022026</v>
      </c>
      <c r="D40" t="str">
        <f>VLOOKUP(C40,Schools!A:B,2,0)</f>
        <v>Frith Manor School</v>
      </c>
      <c r="E40" t="str">
        <f>VLOOKUP(C40,Schools!$A:$Z,3,0)</f>
        <v>M</v>
      </c>
      <c r="F40" s="76">
        <v>970</v>
      </c>
      <c r="G40" s="74" t="s">
        <v>4698</v>
      </c>
      <c r="H40" s="295" t="s">
        <v>4533</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37">
        <f t="shared" si="9"/>
        <v>970</v>
      </c>
      <c r="AH40" s="437">
        <f t="shared" si="10"/>
        <v>970</v>
      </c>
      <c r="AI40" s="437">
        <f t="shared" si="11"/>
        <v>970</v>
      </c>
      <c r="AJ40" s="437">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4698</v>
      </c>
      <c r="H41" s="295" t="s">
        <v>4533</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37">
        <f t="shared" si="9"/>
        <v>1100</v>
      </c>
      <c r="AH41" s="437">
        <f t="shared" si="10"/>
        <v>1100</v>
      </c>
      <c r="AI41" s="437">
        <f t="shared" si="11"/>
        <v>1100</v>
      </c>
      <c r="AJ41" s="437">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4698</v>
      </c>
      <c r="H42" s="295" t="s">
        <v>4533</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37">
        <f t="shared" si="9"/>
        <v>539</v>
      </c>
      <c r="AH42" s="437">
        <f t="shared" si="10"/>
        <v>539</v>
      </c>
      <c r="AI42" s="437">
        <f t="shared" si="11"/>
        <v>539</v>
      </c>
      <c r="AJ42" s="437">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4698</v>
      </c>
      <c r="H43" s="295" t="s">
        <v>4533</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37">
        <f t="shared" si="9"/>
        <v>625</v>
      </c>
      <c r="AH43" s="437">
        <f t="shared" si="10"/>
        <v>625</v>
      </c>
      <c r="AI43" s="437">
        <f t="shared" si="11"/>
        <v>625</v>
      </c>
      <c r="AJ43" s="437">
        <f t="shared" si="12"/>
        <v>625</v>
      </c>
    </row>
    <row r="44" spans="1:36" x14ac:dyDescent="0.25">
      <c r="A44" t="str">
        <f t="shared" si="13"/>
        <v>TPG</v>
      </c>
      <c r="B44" s="75">
        <v>44320</v>
      </c>
      <c r="C44" s="74">
        <v>3022032</v>
      </c>
      <c r="D44" t="str">
        <f>VLOOKUP(C44,Schools!A:B,2,0)</f>
        <v>Holly Park School</v>
      </c>
      <c r="E44" t="str">
        <f>VLOOKUP(C44,Schools!$A:$Z,3,0)</f>
        <v>M</v>
      </c>
      <c r="F44" s="76">
        <v>949</v>
      </c>
      <c r="G44" s="74" t="s">
        <v>4698</v>
      </c>
      <c r="H44" s="295" t="s">
        <v>4533</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37">
        <f t="shared" si="9"/>
        <v>949</v>
      </c>
      <c r="AH44" s="437">
        <f t="shared" si="10"/>
        <v>949</v>
      </c>
      <c r="AI44" s="437">
        <f t="shared" si="11"/>
        <v>949</v>
      </c>
      <c r="AJ44" s="437">
        <f t="shared" si="12"/>
        <v>949</v>
      </c>
    </row>
    <row r="45" spans="1:36" x14ac:dyDescent="0.25">
      <c r="A45" t="str">
        <f t="shared" si="13"/>
        <v>TPG</v>
      </c>
      <c r="B45" s="75">
        <v>44320</v>
      </c>
      <c r="C45" s="74">
        <v>3023304</v>
      </c>
      <c r="D45" t="str">
        <f>VLOOKUP(C45,Schools!A:B,2,0)</f>
        <v>Holy Trinity School</v>
      </c>
      <c r="E45" t="str">
        <f>VLOOKUP(C45,Schools!$A:$Z,3,0)</f>
        <v>M</v>
      </c>
      <c r="F45" s="76">
        <v>604</v>
      </c>
      <c r="G45" s="74" t="s">
        <v>4698</v>
      </c>
      <c r="H45" s="295" t="s">
        <v>4533</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37">
        <f t="shared" si="9"/>
        <v>604</v>
      </c>
      <c r="AH45" s="437">
        <f t="shared" si="10"/>
        <v>604</v>
      </c>
      <c r="AI45" s="437">
        <f t="shared" si="11"/>
        <v>604</v>
      </c>
      <c r="AJ45" s="437">
        <f t="shared" si="12"/>
        <v>604</v>
      </c>
    </row>
    <row r="46" spans="1:36" x14ac:dyDescent="0.25">
      <c r="A46" t="str">
        <f t="shared" si="13"/>
        <v>TPG</v>
      </c>
      <c r="B46" s="75">
        <v>44320</v>
      </c>
      <c r="C46" s="74">
        <v>3022036</v>
      </c>
      <c r="D46" t="str">
        <f>VLOOKUP(C46,Schools!A:B,2,0)</f>
        <v>Livingstone School</v>
      </c>
      <c r="E46" t="str">
        <f>VLOOKUP(C46,Schools!$A:$Z,3,0)</f>
        <v>M</v>
      </c>
      <c r="F46" s="76">
        <v>992</v>
      </c>
      <c r="G46" s="74" t="s">
        <v>4698</v>
      </c>
      <c r="H46" s="295" t="s">
        <v>4533</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37">
        <f t="shared" si="9"/>
        <v>992</v>
      </c>
      <c r="AH46" s="437">
        <f t="shared" si="10"/>
        <v>992</v>
      </c>
      <c r="AI46" s="437">
        <f t="shared" si="11"/>
        <v>992</v>
      </c>
      <c r="AJ46" s="437">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4698</v>
      </c>
      <c r="H47" s="295" t="s">
        <v>4533</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37">
        <f t="shared" si="9"/>
        <v>690</v>
      </c>
      <c r="AH47" s="437">
        <f t="shared" si="10"/>
        <v>690</v>
      </c>
      <c r="AI47" s="437">
        <f t="shared" si="11"/>
        <v>690</v>
      </c>
      <c r="AJ47" s="437">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4698</v>
      </c>
      <c r="H48" s="295" t="s">
        <v>4533</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37">
        <f t="shared" si="9"/>
        <v>1401</v>
      </c>
      <c r="AH48" s="437">
        <f t="shared" si="10"/>
        <v>1401</v>
      </c>
      <c r="AI48" s="437">
        <f t="shared" si="11"/>
        <v>1401</v>
      </c>
      <c r="AJ48" s="437">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4698</v>
      </c>
      <c r="H49" s="295" t="s">
        <v>4533</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37">
        <f t="shared" si="9"/>
        <v>453</v>
      </c>
      <c r="AH49" s="437">
        <f t="shared" si="10"/>
        <v>453</v>
      </c>
      <c r="AI49" s="437">
        <f t="shared" si="11"/>
        <v>453</v>
      </c>
      <c r="AJ49" s="437">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4698</v>
      </c>
      <c r="H50" s="295" t="s">
        <v>4533</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37">
        <f t="shared" si="9"/>
        <v>949</v>
      </c>
      <c r="AH50" s="437">
        <f t="shared" si="10"/>
        <v>949</v>
      </c>
      <c r="AI50" s="437">
        <f t="shared" si="11"/>
        <v>949</v>
      </c>
      <c r="AJ50" s="437">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4698</v>
      </c>
      <c r="H51" s="295" t="s">
        <v>4533</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37">
        <f t="shared" si="9"/>
        <v>1121</v>
      </c>
      <c r="AH51" s="437">
        <f t="shared" si="10"/>
        <v>1121</v>
      </c>
      <c r="AI51" s="437">
        <f t="shared" si="11"/>
        <v>1121</v>
      </c>
      <c r="AJ51" s="437">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4698</v>
      </c>
      <c r="H52" s="295" t="s">
        <v>4533</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37">
        <f t="shared" si="9"/>
        <v>647</v>
      </c>
      <c r="AH52" s="437">
        <f t="shared" si="10"/>
        <v>647</v>
      </c>
      <c r="AI52" s="437">
        <f t="shared" si="11"/>
        <v>647</v>
      </c>
      <c r="AJ52" s="437">
        <f t="shared" si="12"/>
        <v>647</v>
      </c>
    </row>
    <row r="53" spans="1:36" x14ac:dyDescent="0.25">
      <c r="A53" t="str">
        <f t="shared" si="13"/>
        <v>TPG</v>
      </c>
      <c r="B53" s="75">
        <v>44320</v>
      </c>
      <c r="C53" s="74">
        <v>3022045</v>
      </c>
      <c r="D53" t="str">
        <f>VLOOKUP(C53,Schools!A:B,2,0)</f>
        <v>Northside School</v>
      </c>
      <c r="E53" t="str">
        <f>VLOOKUP(C53,Schools!$A:$Z,3,0)</f>
        <v>M</v>
      </c>
      <c r="F53" s="76">
        <v>992</v>
      </c>
      <c r="G53" s="74" t="s">
        <v>4698</v>
      </c>
      <c r="H53" s="295" t="s">
        <v>4533</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37">
        <f t="shared" si="9"/>
        <v>992</v>
      </c>
      <c r="AH53" s="437">
        <f t="shared" si="10"/>
        <v>992</v>
      </c>
      <c r="AI53" s="437">
        <f t="shared" si="11"/>
        <v>992</v>
      </c>
      <c r="AJ53" s="437">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4698</v>
      </c>
      <c r="H54" s="295" t="s">
        <v>4533</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37">
        <f t="shared" si="9"/>
        <v>2717</v>
      </c>
      <c r="AH54" s="437">
        <f t="shared" si="10"/>
        <v>2717</v>
      </c>
      <c r="AI54" s="437">
        <f t="shared" si="11"/>
        <v>2717</v>
      </c>
      <c r="AJ54" s="437">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4698</v>
      </c>
      <c r="H55" s="295" t="s">
        <v>4533</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37">
        <f t="shared" si="9"/>
        <v>517</v>
      </c>
      <c r="AH55" s="437">
        <f t="shared" si="10"/>
        <v>517</v>
      </c>
      <c r="AI55" s="437">
        <f t="shared" si="11"/>
        <v>517</v>
      </c>
      <c r="AJ55" s="437">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4698</v>
      </c>
      <c r="H56" s="295" t="s">
        <v>4533</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37">
        <f t="shared" si="9"/>
        <v>1164</v>
      </c>
      <c r="AH56" s="437">
        <f t="shared" si="10"/>
        <v>1164</v>
      </c>
      <c r="AI56" s="437">
        <f t="shared" si="11"/>
        <v>1164</v>
      </c>
      <c r="AJ56" s="437">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4698</v>
      </c>
      <c r="H57" s="295" t="s">
        <v>4533</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37">
        <f t="shared" si="9"/>
        <v>474</v>
      </c>
      <c r="AH57" s="437">
        <f t="shared" si="10"/>
        <v>474</v>
      </c>
      <c r="AI57" s="437">
        <f t="shared" si="11"/>
        <v>474</v>
      </c>
      <c r="AJ57" s="437">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4698</v>
      </c>
      <c r="H58" s="295" t="s">
        <v>4533</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37">
        <f t="shared" si="9"/>
        <v>819</v>
      </c>
      <c r="AH58" s="437">
        <f t="shared" si="10"/>
        <v>819</v>
      </c>
      <c r="AI58" s="437">
        <f t="shared" si="11"/>
        <v>819</v>
      </c>
      <c r="AJ58" s="437">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4698</v>
      </c>
      <c r="H59" s="295" t="s">
        <v>4533</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37">
        <f t="shared" si="9"/>
        <v>927</v>
      </c>
      <c r="AH59" s="437">
        <f t="shared" si="10"/>
        <v>927</v>
      </c>
      <c r="AI59" s="437">
        <f t="shared" si="11"/>
        <v>927</v>
      </c>
      <c r="AJ59" s="437">
        <f t="shared" si="12"/>
        <v>927</v>
      </c>
    </row>
    <row r="60" spans="1:36" x14ac:dyDescent="0.25">
      <c r="A60" t="str">
        <f t="shared" si="17"/>
        <v>TPG</v>
      </c>
      <c r="B60" s="75">
        <v>44320</v>
      </c>
      <c r="C60" s="74">
        <v>3023309</v>
      </c>
      <c r="D60" t="str">
        <f>VLOOKUP(C60,Schools!A:B,2,0)</f>
        <v>St Johns CE N20</v>
      </c>
      <c r="E60" t="str">
        <f>VLOOKUP(C60,Schools!$A:$Z,3,0)</f>
        <v>M</v>
      </c>
      <c r="F60" s="76">
        <v>561</v>
      </c>
      <c r="G60" s="74" t="s">
        <v>4698</v>
      </c>
      <c r="H60" s="295" t="s">
        <v>4533</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37">
        <f t="shared" si="9"/>
        <v>561</v>
      </c>
      <c r="AH60" s="437">
        <f t="shared" si="10"/>
        <v>561</v>
      </c>
      <c r="AI60" s="437">
        <f t="shared" si="11"/>
        <v>561</v>
      </c>
      <c r="AJ60" s="437">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4698</v>
      </c>
      <c r="H61" s="295" t="s">
        <v>4533</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37">
        <f t="shared" si="9"/>
        <v>517</v>
      </c>
      <c r="AH61" s="437">
        <f t="shared" si="10"/>
        <v>517</v>
      </c>
      <c r="AI61" s="437">
        <f t="shared" si="11"/>
        <v>517</v>
      </c>
      <c r="AJ61" s="437">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4698</v>
      </c>
      <c r="H62" s="295" t="s">
        <v>4533</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37">
        <f t="shared" si="9"/>
        <v>539</v>
      </c>
      <c r="AH62" s="437">
        <f t="shared" si="10"/>
        <v>539</v>
      </c>
      <c r="AI62" s="437">
        <f t="shared" si="11"/>
        <v>539</v>
      </c>
      <c r="AJ62" s="437">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4698</v>
      </c>
      <c r="H63" s="295" t="s">
        <v>4533</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37">
        <f t="shared" si="9"/>
        <v>1143</v>
      </c>
      <c r="AH63" s="437">
        <f t="shared" si="10"/>
        <v>1143</v>
      </c>
      <c r="AI63" s="437">
        <f t="shared" si="11"/>
        <v>1143</v>
      </c>
      <c r="AJ63" s="437">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4698</v>
      </c>
      <c r="H64" s="295" t="s">
        <v>4533</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37">
        <f t="shared" ref="AG64:AG100" si="18">SUM(Q64:S64)</f>
        <v>496</v>
      </c>
      <c r="AH64" s="437">
        <f t="shared" ref="AH64:AH100" si="19">SUM(Q64:V64)</f>
        <v>496</v>
      </c>
      <c r="AI64" s="437">
        <f t="shared" ref="AI64:AI100" si="20">SUM(Q64:Y64)</f>
        <v>496</v>
      </c>
      <c r="AJ64" s="437">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4698</v>
      </c>
      <c r="H65" s="295" t="s">
        <v>4533</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37">
        <f t="shared" si="18"/>
        <v>1056</v>
      </c>
      <c r="AH65" s="437">
        <f t="shared" si="19"/>
        <v>1056</v>
      </c>
      <c r="AI65" s="437">
        <f t="shared" si="20"/>
        <v>1056</v>
      </c>
      <c r="AJ65" s="437">
        <f t="shared" si="21"/>
        <v>1056</v>
      </c>
    </row>
    <row r="66" spans="1:36" x14ac:dyDescent="0.25">
      <c r="A66" t="str">
        <f t="shared" si="17"/>
        <v>TPG</v>
      </c>
      <c r="B66" s="75">
        <v>44320</v>
      </c>
      <c r="C66" s="74">
        <v>3022055</v>
      </c>
      <c r="D66" t="str">
        <f>VLOOKUP(C66,Schools!A:B,2,0)</f>
        <v>Tudor School</v>
      </c>
      <c r="E66" t="str">
        <f>VLOOKUP(C66,Schools!$A:$Z,3,0)</f>
        <v>M</v>
      </c>
      <c r="F66" s="76">
        <v>496</v>
      </c>
      <c r="G66" s="74" t="s">
        <v>4698</v>
      </c>
      <c r="H66" s="295" t="s">
        <v>4533</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37">
        <f t="shared" si="18"/>
        <v>496</v>
      </c>
      <c r="AH66" s="437">
        <f t="shared" si="19"/>
        <v>496</v>
      </c>
      <c r="AI66" s="437">
        <f t="shared" si="20"/>
        <v>496</v>
      </c>
      <c r="AJ66" s="437">
        <f t="shared" si="21"/>
        <v>496</v>
      </c>
    </row>
    <row r="67" spans="1:36" x14ac:dyDescent="0.25">
      <c r="A67" t="str">
        <f t="shared" si="17"/>
        <v>TPG</v>
      </c>
      <c r="B67" s="75">
        <v>44320</v>
      </c>
      <c r="C67" s="74">
        <v>3022057</v>
      </c>
      <c r="D67" t="str">
        <f>VLOOKUP(C67,Schools!A:B,2,0)</f>
        <v>Underhill School</v>
      </c>
      <c r="E67" t="str">
        <f>VLOOKUP(C67,Schools!$A:$Z,3,0)</f>
        <v>M</v>
      </c>
      <c r="F67" s="76">
        <v>711</v>
      </c>
      <c r="G67" s="74" t="s">
        <v>4698</v>
      </c>
      <c r="H67" s="295" t="s">
        <v>4533</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37">
        <f t="shared" si="18"/>
        <v>711</v>
      </c>
      <c r="AH67" s="437">
        <f t="shared" si="19"/>
        <v>711</v>
      </c>
      <c r="AI67" s="437">
        <f t="shared" si="20"/>
        <v>711</v>
      </c>
      <c r="AJ67" s="437">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4698</v>
      </c>
      <c r="H68" s="295" t="s">
        <v>4533</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37">
        <f t="shared" si="18"/>
        <v>819</v>
      </c>
      <c r="AH68" s="437">
        <f t="shared" si="19"/>
        <v>819</v>
      </c>
      <c r="AI68" s="437">
        <f t="shared" si="20"/>
        <v>819</v>
      </c>
      <c r="AJ68" s="437">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4698</v>
      </c>
      <c r="H69" s="295" t="s">
        <v>4533</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37">
        <f t="shared" si="18"/>
        <v>1056</v>
      </c>
      <c r="AH69" s="437">
        <f t="shared" si="19"/>
        <v>1056</v>
      </c>
      <c r="AI69" s="437">
        <f t="shared" si="20"/>
        <v>1056</v>
      </c>
      <c r="AJ69" s="437">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4698</v>
      </c>
      <c r="H70" s="295" t="s">
        <v>4533</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37">
        <f t="shared" si="18"/>
        <v>776</v>
      </c>
      <c r="AH70" s="437">
        <f t="shared" si="19"/>
        <v>776</v>
      </c>
      <c r="AI70" s="437">
        <f t="shared" si="20"/>
        <v>776</v>
      </c>
      <c r="AJ70" s="437">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4698</v>
      </c>
      <c r="H71" s="295" t="s">
        <v>4533</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37">
        <f t="shared" si="18"/>
        <v>10103</v>
      </c>
      <c r="AH71" s="437">
        <f t="shared" si="19"/>
        <v>10103</v>
      </c>
      <c r="AI71" s="437">
        <f t="shared" si="20"/>
        <v>10103</v>
      </c>
      <c r="AJ71" s="437">
        <f t="shared" si="21"/>
        <v>10103</v>
      </c>
    </row>
    <row r="72" spans="1:36" x14ac:dyDescent="0.25">
      <c r="A72" t="str">
        <f t="shared" si="17"/>
        <v>TPG</v>
      </c>
      <c r="B72" s="75">
        <v>44320</v>
      </c>
      <c r="C72" s="74">
        <v>3025427</v>
      </c>
      <c r="D72" t="str">
        <f>VLOOKUP(C72,Schools!A:B,2,0)</f>
        <v>JCoSS</v>
      </c>
      <c r="E72" t="str">
        <f>VLOOKUP(C72,Schools!$A:$Z,3,0)</f>
        <v>M</v>
      </c>
      <c r="F72" s="76">
        <v>9310</v>
      </c>
      <c r="G72" s="74" t="s">
        <v>4698</v>
      </c>
      <c r="H72" s="295" t="s">
        <v>4533</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37">
        <f t="shared" si="18"/>
        <v>9310</v>
      </c>
      <c r="AH72" s="437">
        <f t="shared" si="19"/>
        <v>9310</v>
      </c>
      <c r="AI72" s="437">
        <f t="shared" si="20"/>
        <v>9310</v>
      </c>
      <c r="AJ72" s="437">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4698</v>
      </c>
      <c r="H73" s="295" t="s">
        <v>4533</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37">
        <f t="shared" si="18"/>
        <v>2333</v>
      </c>
      <c r="AH73" s="437">
        <f t="shared" si="19"/>
        <v>2333</v>
      </c>
      <c r="AI73" s="437">
        <f t="shared" si="20"/>
        <v>2333</v>
      </c>
      <c r="AJ73" s="437">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4698</v>
      </c>
      <c r="H74" s="295" t="s">
        <v>4533</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37">
        <f t="shared" si="18"/>
        <v>7335</v>
      </c>
      <c r="AH74" s="437">
        <f t="shared" si="19"/>
        <v>7335</v>
      </c>
      <c r="AI74" s="437">
        <f t="shared" si="20"/>
        <v>7335</v>
      </c>
      <c r="AJ74" s="437">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4698</v>
      </c>
      <c r="H75" s="295" t="s">
        <v>4533</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37">
        <f t="shared" si="18"/>
        <v>5227</v>
      </c>
      <c r="AH75" s="437">
        <f t="shared" si="19"/>
        <v>5227</v>
      </c>
      <c r="AI75" s="437">
        <f t="shared" si="20"/>
        <v>5227</v>
      </c>
      <c r="AJ75" s="437">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4698</v>
      </c>
      <c r="H76" s="295" t="s">
        <v>4533</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37">
        <f t="shared" si="18"/>
        <v>3380</v>
      </c>
      <c r="AH76" s="437">
        <f t="shared" si="19"/>
        <v>3380</v>
      </c>
      <c r="AI76" s="437">
        <f t="shared" si="20"/>
        <v>3380</v>
      </c>
      <c r="AJ76" s="437">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4698</v>
      </c>
      <c r="H77" s="299" t="s">
        <v>4533</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37">
        <f t="shared" si="18"/>
        <v>6458</v>
      </c>
      <c r="AH77" s="437">
        <f t="shared" si="19"/>
        <v>6458</v>
      </c>
      <c r="AI77" s="437">
        <f t="shared" si="20"/>
        <v>6458</v>
      </c>
      <c r="AJ77" s="437">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4698</v>
      </c>
      <c r="H78" s="299" t="s">
        <v>4533</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37">
        <f t="shared" si="18"/>
        <v>6092</v>
      </c>
      <c r="AH78" s="437">
        <f t="shared" si="19"/>
        <v>6092</v>
      </c>
      <c r="AI78" s="437">
        <f t="shared" si="20"/>
        <v>6092</v>
      </c>
      <c r="AJ78" s="437">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4698</v>
      </c>
      <c r="H79" s="299" t="s">
        <v>4533</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37">
        <f t="shared" si="18"/>
        <v>6762</v>
      </c>
      <c r="AH79" s="437">
        <f t="shared" si="19"/>
        <v>6762</v>
      </c>
      <c r="AI79" s="437">
        <f t="shared" si="20"/>
        <v>6762</v>
      </c>
      <c r="AJ79" s="437">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4698</v>
      </c>
      <c r="H80" s="299" t="s">
        <v>4533</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37">
        <f t="shared" si="18"/>
        <v>6092</v>
      </c>
      <c r="AH80" s="437">
        <f t="shared" si="19"/>
        <v>6092</v>
      </c>
      <c r="AI80" s="437">
        <f t="shared" si="20"/>
        <v>6092</v>
      </c>
      <c r="AJ80" s="437">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4698</v>
      </c>
      <c r="H81" s="299" t="s">
        <v>4533</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37">
        <f t="shared" si="18"/>
        <v>2254</v>
      </c>
      <c r="AH81" s="437">
        <f t="shared" si="19"/>
        <v>2254</v>
      </c>
      <c r="AI81" s="437">
        <f t="shared" si="20"/>
        <v>2254</v>
      </c>
      <c r="AJ81" s="437">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4698</v>
      </c>
      <c r="H82" s="299" t="s">
        <v>4533</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37">
        <f t="shared" si="18"/>
        <v>1949</v>
      </c>
      <c r="AH82" s="437">
        <f t="shared" si="19"/>
        <v>1949</v>
      </c>
      <c r="AI82" s="437">
        <f t="shared" si="20"/>
        <v>1949</v>
      </c>
      <c r="AJ82" s="437">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4698</v>
      </c>
      <c r="H83" s="299" t="s">
        <v>4533</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37">
        <f t="shared" si="18"/>
        <v>2802</v>
      </c>
      <c r="AH83" s="437">
        <f t="shared" si="19"/>
        <v>2802</v>
      </c>
      <c r="AI83" s="437">
        <f t="shared" si="20"/>
        <v>2802</v>
      </c>
      <c r="AJ83" s="437">
        <f t="shared" si="21"/>
        <v>2802</v>
      </c>
    </row>
    <row r="84" spans="1:36" x14ac:dyDescent="0.25">
      <c r="A84" t="str">
        <f t="shared" si="26"/>
        <v>TPG</v>
      </c>
      <c r="B84" s="300">
        <v>43955</v>
      </c>
      <c r="C84" s="299">
        <v>3022079</v>
      </c>
      <c r="D84" t="str">
        <f>VLOOKUP(C84,Schools!A:B,2,0)</f>
        <v>Beis Yaakov</v>
      </c>
      <c r="E84" t="str">
        <f>VLOOKUP(C84,Schools!$A:$Z,3,0)</f>
        <v>M</v>
      </c>
      <c r="F84" s="213">
        <v>3820</v>
      </c>
      <c r="G84" s="299" t="s">
        <v>4698</v>
      </c>
      <c r="H84" s="299" t="s">
        <v>4533</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37">
        <f t="shared" si="18"/>
        <v>3820</v>
      </c>
      <c r="AH84" s="437">
        <f t="shared" si="19"/>
        <v>3820</v>
      </c>
      <c r="AI84" s="437">
        <f t="shared" si="20"/>
        <v>3820</v>
      </c>
      <c r="AJ84" s="437">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4698</v>
      </c>
      <c r="H85" s="299" t="s">
        <v>4533</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37">
        <f t="shared" si="18"/>
        <v>1523</v>
      </c>
      <c r="AH85" s="437">
        <f t="shared" si="19"/>
        <v>1523</v>
      </c>
      <c r="AI85" s="437">
        <f t="shared" si="20"/>
        <v>1523</v>
      </c>
      <c r="AJ85" s="437">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4698</v>
      </c>
      <c r="H86" s="299" t="s">
        <v>4533</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37">
        <f t="shared" si="18"/>
        <v>3107</v>
      </c>
      <c r="AH86" s="437">
        <f t="shared" si="19"/>
        <v>3107</v>
      </c>
      <c r="AI86" s="437">
        <f t="shared" si="20"/>
        <v>3107</v>
      </c>
      <c r="AJ86" s="437">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4698</v>
      </c>
      <c r="H87" s="299" t="s">
        <v>4533</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37">
        <f t="shared" si="18"/>
        <v>3168</v>
      </c>
      <c r="AH87" s="437">
        <f t="shared" si="19"/>
        <v>3168</v>
      </c>
      <c r="AI87" s="437">
        <f t="shared" si="20"/>
        <v>3168</v>
      </c>
      <c r="AJ87" s="437">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4698</v>
      </c>
      <c r="H88" s="299" t="s">
        <v>4533</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37">
        <f t="shared" si="18"/>
        <v>2680</v>
      </c>
      <c r="AH88" s="437">
        <f t="shared" si="19"/>
        <v>2680</v>
      </c>
      <c r="AI88" s="437">
        <f t="shared" si="20"/>
        <v>2680</v>
      </c>
      <c r="AJ88" s="437">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4698</v>
      </c>
      <c r="H89" s="299" t="s">
        <v>4533</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37">
        <f t="shared" si="18"/>
        <v>2254</v>
      </c>
      <c r="AH89" s="437">
        <f t="shared" si="19"/>
        <v>2254</v>
      </c>
      <c r="AI89" s="437">
        <f t="shared" si="20"/>
        <v>2254</v>
      </c>
      <c r="AJ89" s="437">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4698</v>
      </c>
      <c r="H90" s="299" t="s">
        <v>4533</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37">
        <f t="shared" si="18"/>
        <v>1462</v>
      </c>
      <c r="AH90" s="437">
        <f t="shared" si="19"/>
        <v>1462</v>
      </c>
      <c r="AI90" s="437">
        <f t="shared" si="20"/>
        <v>1462</v>
      </c>
      <c r="AJ90" s="437">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4698</v>
      </c>
      <c r="H91" s="299" t="s">
        <v>4533</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37">
        <f t="shared" si="18"/>
        <v>4752</v>
      </c>
      <c r="AH91" s="437">
        <f t="shared" si="19"/>
        <v>4752</v>
      </c>
      <c r="AI91" s="437">
        <f t="shared" si="20"/>
        <v>4752</v>
      </c>
      <c r="AJ91" s="437">
        <f t="shared" si="21"/>
        <v>4752</v>
      </c>
    </row>
    <row r="92" spans="1:36" x14ac:dyDescent="0.25">
      <c r="A92" t="str">
        <f t="shared" si="26"/>
        <v>TPG</v>
      </c>
      <c r="B92" s="300">
        <v>43955</v>
      </c>
      <c r="C92" s="299">
        <v>3022015</v>
      </c>
      <c r="D92" t="str">
        <f>VLOOKUP(C92,Schools!A:B,2,0)</f>
        <v>Coppetts Wood</v>
      </c>
      <c r="E92" t="str">
        <f>VLOOKUP(C92,Schools!$A:$Z,3,0)</f>
        <v>M</v>
      </c>
      <c r="F92" s="213">
        <v>2680</v>
      </c>
      <c r="G92" s="299" t="s">
        <v>4698</v>
      </c>
      <c r="H92" s="299" t="s">
        <v>4533</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37">
        <f t="shared" si="18"/>
        <v>2680</v>
      </c>
      <c r="AH92" s="437">
        <f t="shared" si="19"/>
        <v>2680</v>
      </c>
      <c r="AI92" s="437">
        <f t="shared" si="20"/>
        <v>2680</v>
      </c>
      <c r="AJ92" s="437">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4698</v>
      </c>
      <c r="H93" s="299" t="s">
        <v>4533</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37">
        <f t="shared" si="18"/>
        <v>2376</v>
      </c>
      <c r="AH93" s="437">
        <f t="shared" si="19"/>
        <v>2376</v>
      </c>
      <c r="AI93" s="437">
        <f t="shared" si="20"/>
        <v>2376</v>
      </c>
      <c r="AJ93" s="437">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4698</v>
      </c>
      <c r="H94" s="299" t="s">
        <v>4533</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37">
        <f t="shared" si="18"/>
        <v>3290</v>
      </c>
      <c r="AH94" s="437">
        <f t="shared" si="19"/>
        <v>3290</v>
      </c>
      <c r="AI94" s="437">
        <f t="shared" si="20"/>
        <v>3290</v>
      </c>
      <c r="AJ94" s="437">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4698</v>
      </c>
      <c r="H95" s="299" t="s">
        <v>4533</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37">
        <f t="shared" si="18"/>
        <v>2315</v>
      </c>
      <c r="AH95" s="437">
        <f t="shared" si="19"/>
        <v>2315</v>
      </c>
      <c r="AI95" s="437">
        <f t="shared" si="20"/>
        <v>2315</v>
      </c>
      <c r="AJ95" s="437">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4698</v>
      </c>
      <c r="H96" s="299" t="s">
        <v>4533</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37">
        <f t="shared" si="18"/>
        <v>4691</v>
      </c>
      <c r="AH96" s="437">
        <f t="shared" si="19"/>
        <v>4691</v>
      </c>
      <c r="AI96" s="437">
        <f t="shared" si="20"/>
        <v>4691</v>
      </c>
      <c r="AJ96" s="437">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4698</v>
      </c>
      <c r="H97" s="299" t="s">
        <v>4533</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37">
        <f t="shared" si="18"/>
        <v>2741</v>
      </c>
      <c r="AH97" s="437">
        <f t="shared" si="19"/>
        <v>2741</v>
      </c>
      <c r="AI97" s="437">
        <f t="shared" si="20"/>
        <v>2741</v>
      </c>
      <c r="AJ97" s="437">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4698</v>
      </c>
      <c r="H98" s="299" t="s">
        <v>4533</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37">
        <f t="shared" si="18"/>
        <v>3107</v>
      </c>
      <c r="AH98" s="437">
        <f t="shared" si="19"/>
        <v>3107</v>
      </c>
      <c r="AI98" s="437">
        <f t="shared" si="20"/>
        <v>3107</v>
      </c>
      <c r="AJ98" s="437">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4698</v>
      </c>
      <c r="H99" s="299" t="s">
        <v>4533</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37">
        <f t="shared" si="18"/>
        <v>1523</v>
      </c>
      <c r="AH99" s="437">
        <f t="shared" si="19"/>
        <v>1523</v>
      </c>
      <c r="AI99" s="437">
        <f t="shared" si="20"/>
        <v>1523</v>
      </c>
      <c r="AJ99" s="437">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4698</v>
      </c>
      <c r="H100" s="299" t="s">
        <v>4533</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37">
        <f t="shared" si="18"/>
        <v>1767</v>
      </c>
      <c r="AH100" s="437">
        <f t="shared" si="19"/>
        <v>1767</v>
      </c>
      <c r="AI100" s="437">
        <f t="shared" si="20"/>
        <v>1767</v>
      </c>
      <c r="AJ100" s="437">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4698</v>
      </c>
      <c r="H101" s="299" t="s">
        <v>4533</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37">
        <f t="shared" ref="AG101:AG141" si="30">SUM(Q101:S101)</f>
        <v>2680</v>
      </c>
      <c r="AH101" s="437">
        <f t="shared" ref="AH101:AH141" si="31">SUM(Q101:V101)</f>
        <v>2680</v>
      </c>
      <c r="AI101" s="437">
        <f t="shared" ref="AI101:AI141" si="32">SUM(Q101:Y101)</f>
        <v>2680</v>
      </c>
      <c r="AJ101" s="437">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4698</v>
      </c>
      <c r="H102" s="299" t="s">
        <v>4533</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37">
        <f t="shared" si="30"/>
        <v>1706</v>
      </c>
      <c r="AH102" s="437">
        <f t="shared" si="31"/>
        <v>1706</v>
      </c>
      <c r="AI102" s="437">
        <f t="shared" si="32"/>
        <v>1706</v>
      </c>
      <c r="AJ102" s="437">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4698</v>
      </c>
      <c r="H103" s="299" t="s">
        <v>4533</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37">
        <f t="shared" si="30"/>
        <v>2802</v>
      </c>
      <c r="AH103" s="437">
        <f t="shared" si="31"/>
        <v>2802</v>
      </c>
      <c r="AI103" s="437">
        <f t="shared" si="32"/>
        <v>2802</v>
      </c>
      <c r="AJ103" s="437">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4698</v>
      </c>
      <c r="H104" s="299" t="s">
        <v>4533</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37">
        <f t="shared" si="30"/>
        <v>1949</v>
      </c>
      <c r="AH104" s="437">
        <f t="shared" si="31"/>
        <v>1949</v>
      </c>
      <c r="AI104" s="437">
        <f t="shared" si="32"/>
        <v>1949</v>
      </c>
      <c r="AJ104" s="437">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4698</v>
      </c>
      <c r="H105" s="299" t="s">
        <v>4533</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37">
        <f t="shared" si="30"/>
        <v>3960</v>
      </c>
      <c r="AH105" s="437">
        <f t="shared" si="31"/>
        <v>3960</v>
      </c>
      <c r="AI105" s="437">
        <f t="shared" si="32"/>
        <v>3960</v>
      </c>
      <c r="AJ105" s="437">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4698</v>
      </c>
      <c r="H106" s="299" t="s">
        <v>4533</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37">
        <f t="shared" si="30"/>
        <v>1279</v>
      </c>
      <c r="AH106" s="437">
        <f t="shared" si="31"/>
        <v>1279</v>
      </c>
      <c r="AI106" s="437">
        <f t="shared" si="32"/>
        <v>1279</v>
      </c>
      <c r="AJ106" s="437">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4698</v>
      </c>
      <c r="H107" s="299" t="s">
        <v>4533</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37">
        <f t="shared" si="30"/>
        <v>2680</v>
      </c>
      <c r="AH107" s="437">
        <f t="shared" si="31"/>
        <v>2680</v>
      </c>
      <c r="AI107" s="437">
        <f t="shared" si="32"/>
        <v>2680</v>
      </c>
      <c r="AJ107" s="437">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4698</v>
      </c>
      <c r="H108" s="299" t="s">
        <v>4533</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37">
        <f t="shared" si="30"/>
        <v>3168</v>
      </c>
      <c r="AH108" s="437">
        <f t="shared" si="31"/>
        <v>3168</v>
      </c>
      <c r="AI108" s="437">
        <f t="shared" si="32"/>
        <v>3168</v>
      </c>
      <c r="AJ108" s="437">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4698</v>
      </c>
      <c r="H109" s="299" t="s">
        <v>4533</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37">
        <f t="shared" si="30"/>
        <v>1828</v>
      </c>
      <c r="AH109" s="437">
        <f t="shared" si="31"/>
        <v>1828</v>
      </c>
      <c r="AI109" s="437">
        <f t="shared" si="32"/>
        <v>1828</v>
      </c>
      <c r="AJ109" s="437">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4698</v>
      </c>
      <c r="H110" s="299" t="s">
        <v>4533</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37">
        <f t="shared" si="30"/>
        <v>2802</v>
      </c>
      <c r="AH110" s="437">
        <f t="shared" si="31"/>
        <v>2802</v>
      </c>
      <c r="AI110" s="437">
        <f t="shared" si="32"/>
        <v>2802</v>
      </c>
      <c r="AJ110" s="437">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4698</v>
      </c>
      <c r="H111" s="299" t="s">
        <v>4533</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37">
        <f t="shared" si="30"/>
        <v>7676</v>
      </c>
      <c r="AH111" s="437">
        <f t="shared" si="31"/>
        <v>7676</v>
      </c>
      <c r="AI111" s="437">
        <f t="shared" si="32"/>
        <v>7676</v>
      </c>
      <c r="AJ111" s="437">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4698</v>
      </c>
      <c r="H112" s="299" t="s">
        <v>4533</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37">
        <f t="shared" si="30"/>
        <v>1462</v>
      </c>
      <c r="AH112" s="437">
        <f t="shared" si="31"/>
        <v>1462</v>
      </c>
      <c r="AI112" s="437">
        <f t="shared" si="32"/>
        <v>1462</v>
      </c>
      <c r="AJ112" s="437">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4698</v>
      </c>
      <c r="H113" s="299" t="s">
        <v>4533</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37">
        <f t="shared" si="30"/>
        <v>3290</v>
      </c>
      <c r="AH113" s="437">
        <f t="shared" si="31"/>
        <v>3290</v>
      </c>
      <c r="AI113" s="437">
        <f t="shared" si="32"/>
        <v>3290</v>
      </c>
      <c r="AJ113" s="437">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4698</v>
      </c>
      <c r="H114" s="299" t="s">
        <v>4533</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37">
        <f t="shared" si="30"/>
        <v>1340</v>
      </c>
      <c r="AH114" s="437">
        <f t="shared" si="31"/>
        <v>1340</v>
      </c>
      <c r="AI114" s="437">
        <f t="shared" si="32"/>
        <v>1340</v>
      </c>
      <c r="AJ114" s="437">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4698</v>
      </c>
      <c r="H115" s="299" t="s">
        <v>4533</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37">
        <f t="shared" si="30"/>
        <v>2315</v>
      </c>
      <c r="AH115" s="437">
        <f t="shared" si="31"/>
        <v>2315</v>
      </c>
      <c r="AI115" s="437">
        <f t="shared" si="32"/>
        <v>2315</v>
      </c>
      <c r="AJ115" s="437">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4698</v>
      </c>
      <c r="H116" s="299" t="s">
        <v>4533</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37">
        <f t="shared" si="30"/>
        <v>2620</v>
      </c>
      <c r="AH116" s="437">
        <f t="shared" si="31"/>
        <v>2620</v>
      </c>
      <c r="AI116" s="437">
        <f t="shared" si="32"/>
        <v>2620</v>
      </c>
      <c r="AJ116" s="437">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4698</v>
      </c>
      <c r="H117" s="299" t="s">
        <v>4533</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37">
        <f t="shared" si="30"/>
        <v>1584</v>
      </c>
      <c r="AH117" s="437">
        <f t="shared" si="31"/>
        <v>1584</v>
      </c>
      <c r="AI117" s="437">
        <f t="shared" si="32"/>
        <v>1584</v>
      </c>
      <c r="AJ117" s="437">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4698</v>
      </c>
      <c r="H118" s="299" t="s">
        <v>4533</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37">
        <f t="shared" si="30"/>
        <v>1462</v>
      </c>
      <c r="AH118" s="437">
        <f t="shared" si="31"/>
        <v>1462</v>
      </c>
      <c r="AI118" s="437">
        <f t="shared" si="32"/>
        <v>1462</v>
      </c>
      <c r="AJ118" s="437">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4698</v>
      </c>
      <c r="H119" s="299" t="s">
        <v>4533</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37">
        <f t="shared" si="30"/>
        <v>1523</v>
      </c>
      <c r="AH119" s="437">
        <f t="shared" si="31"/>
        <v>1523</v>
      </c>
      <c r="AI119" s="437">
        <f t="shared" si="32"/>
        <v>1523</v>
      </c>
      <c r="AJ119" s="437">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4698</v>
      </c>
      <c r="H120" s="299" t="s">
        <v>4533</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37">
        <f t="shared" si="30"/>
        <v>3229</v>
      </c>
      <c r="AH120" s="437">
        <f t="shared" si="31"/>
        <v>3229</v>
      </c>
      <c r="AI120" s="437">
        <f t="shared" si="32"/>
        <v>3229</v>
      </c>
      <c r="AJ120" s="437">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4698</v>
      </c>
      <c r="H121" s="299" t="s">
        <v>4533</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37">
        <f t="shared" si="30"/>
        <v>1401</v>
      </c>
      <c r="AH121" s="437">
        <f t="shared" si="31"/>
        <v>1401</v>
      </c>
      <c r="AI121" s="437">
        <f t="shared" si="32"/>
        <v>1401</v>
      </c>
      <c r="AJ121" s="437">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4698</v>
      </c>
      <c r="H122" s="299" t="s">
        <v>4533</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37">
        <f t="shared" si="30"/>
        <v>2985</v>
      </c>
      <c r="AH122" s="437">
        <f t="shared" si="31"/>
        <v>2985</v>
      </c>
      <c r="AI122" s="437">
        <f t="shared" si="32"/>
        <v>2985</v>
      </c>
      <c r="AJ122" s="437">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4698</v>
      </c>
      <c r="H123" s="299" t="s">
        <v>4533</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37">
        <f t="shared" si="30"/>
        <v>1401</v>
      </c>
      <c r="AH123" s="437">
        <f t="shared" si="31"/>
        <v>1401</v>
      </c>
      <c r="AI123" s="437">
        <f t="shared" si="32"/>
        <v>1401</v>
      </c>
      <c r="AJ123" s="437">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4698</v>
      </c>
      <c r="H124" s="299" t="s">
        <v>4533</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37">
        <f t="shared" si="30"/>
        <v>2010</v>
      </c>
      <c r="AH124" s="437">
        <f t="shared" si="31"/>
        <v>2010</v>
      </c>
      <c r="AI124" s="437">
        <f t="shared" si="32"/>
        <v>2010</v>
      </c>
      <c r="AJ124" s="437">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4698</v>
      </c>
      <c r="H125" s="299" t="s">
        <v>4533</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37">
        <f t="shared" si="30"/>
        <v>2315</v>
      </c>
      <c r="AH125" s="437">
        <f t="shared" si="31"/>
        <v>2315</v>
      </c>
      <c r="AI125" s="437">
        <f t="shared" si="32"/>
        <v>2315</v>
      </c>
      <c r="AJ125" s="437">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4698</v>
      </c>
      <c r="H126" s="299" t="s">
        <v>4533</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37">
        <f t="shared" si="30"/>
        <v>2985</v>
      </c>
      <c r="AH126" s="437">
        <f t="shared" si="31"/>
        <v>2985</v>
      </c>
      <c r="AI126" s="437">
        <f t="shared" si="32"/>
        <v>2985</v>
      </c>
      <c r="AJ126" s="437">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4698</v>
      </c>
      <c r="H127" s="299" t="s">
        <v>4533</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37">
        <f t="shared" si="30"/>
        <v>2193</v>
      </c>
      <c r="AH127" s="437">
        <f t="shared" si="31"/>
        <v>2193</v>
      </c>
      <c r="AI127" s="437">
        <f t="shared" si="32"/>
        <v>2193</v>
      </c>
      <c r="AJ127" s="437">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4698</v>
      </c>
      <c r="H128" s="299" t="s">
        <v>4533</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37">
        <f t="shared" si="30"/>
        <v>28545</v>
      </c>
      <c r="AH128" s="437">
        <f t="shared" si="31"/>
        <v>28545</v>
      </c>
      <c r="AI128" s="437">
        <f t="shared" si="32"/>
        <v>28545</v>
      </c>
      <c r="AJ128" s="437">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4698</v>
      </c>
      <c r="H129" s="299" t="s">
        <v>4533</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37">
        <f t="shared" si="30"/>
        <v>26304</v>
      </c>
      <c r="AH129" s="437">
        <f t="shared" si="31"/>
        <v>26304</v>
      </c>
      <c r="AI129" s="437">
        <f t="shared" si="32"/>
        <v>26304</v>
      </c>
      <c r="AJ129" s="437">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4698</v>
      </c>
      <c r="H130" s="299" t="s">
        <v>4533</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37">
        <f t="shared" si="30"/>
        <v>6592</v>
      </c>
      <c r="AH130" s="437">
        <f t="shared" si="31"/>
        <v>6592</v>
      </c>
      <c r="AI130" s="437">
        <f t="shared" si="32"/>
        <v>6592</v>
      </c>
      <c r="AJ130" s="437">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4698</v>
      </c>
      <c r="H131" s="299" t="s">
        <v>4533</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37">
        <f t="shared" si="30"/>
        <v>20725</v>
      </c>
      <c r="AH131" s="437">
        <f t="shared" si="31"/>
        <v>20725</v>
      </c>
      <c r="AI131" s="437">
        <f t="shared" si="32"/>
        <v>20725</v>
      </c>
      <c r="AJ131" s="437">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4698</v>
      </c>
      <c r="H132" s="299" t="s">
        <v>4533</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37">
        <f t="shared" si="30"/>
        <v>14768</v>
      </c>
      <c r="AH132" s="437">
        <f t="shared" si="31"/>
        <v>14768</v>
      </c>
      <c r="AI132" s="437">
        <f t="shared" si="32"/>
        <v>14768</v>
      </c>
      <c r="AJ132" s="437">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4698</v>
      </c>
      <c r="H133" s="299" t="s">
        <v>4533</v>
      </c>
      <c r="I133" t="str">
        <f t="shared" si="34"/>
        <v>11294/543965</v>
      </c>
      <c r="J133" s="297">
        <f>VLOOKUP(C133,Schools!$A:$Z,9,0)</f>
        <v>400135</v>
      </c>
      <c r="K133" s="211" t="s">
        <v>66</v>
      </c>
      <c r="L133" s="211" t="s">
        <v>461</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37">
        <f t="shared" si="30"/>
        <v>9550</v>
      </c>
      <c r="AH133" s="437">
        <f t="shared" si="31"/>
        <v>9550</v>
      </c>
      <c r="AI133" s="437">
        <f t="shared" si="32"/>
        <v>9550</v>
      </c>
      <c r="AJ133" s="437">
        <f t="shared" si="33"/>
        <v>9550</v>
      </c>
    </row>
    <row r="134" spans="1:36" x14ac:dyDescent="0.25">
      <c r="A134" s="301" t="str">
        <f t="shared" si="37"/>
        <v>TPG</v>
      </c>
      <c r="B134" s="397">
        <v>44385</v>
      </c>
      <c r="C134" s="295">
        <v>3021102</v>
      </c>
      <c r="D134" s="301" t="s">
        <v>315</v>
      </c>
      <c r="E134" s="301" t="str">
        <f>VLOOKUP(C134,Schools!$A:$Z,3,0)</f>
        <v>M</v>
      </c>
      <c r="F134" s="213">
        <v>12105</v>
      </c>
      <c r="G134" s="299" t="s">
        <v>4698</v>
      </c>
      <c r="H134" s="299" t="s">
        <v>4533</v>
      </c>
      <c r="I134" s="301" t="str">
        <f t="shared" ref="I134:I141" si="40">O134&amp;"/"&amp;P134</f>
        <v>11392/543965</v>
      </c>
      <c r="J134" s="301">
        <f>VLOOKUP(C134,Schools!$A:$Z,9,0)</f>
        <v>400157</v>
      </c>
      <c r="K134" s="299" t="s">
        <v>66</v>
      </c>
      <c r="L134" s="299" t="s">
        <v>4965</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37">
        <f t="shared" si="33"/>
        <v>12105</v>
      </c>
    </row>
    <row r="135" spans="1:36" x14ac:dyDescent="0.25">
      <c r="A135" s="301" t="str">
        <f t="shared" si="37"/>
        <v>TPG</v>
      </c>
      <c r="B135" s="397">
        <v>44385</v>
      </c>
      <c r="C135" s="295">
        <v>3021100</v>
      </c>
      <c r="D135" s="301" t="s">
        <v>313</v>
      </c>
      <c r="E135" s="301" t="str">
        <f>VLOOKUP(C135,Schools!$A:$Z,3,0)</f>
        <v>M</v>
      </c>
      <c r="F135" s="213">
        <v>27734</v>
      </c>
      <c r="G135" s="299" t="s">
        <v>4698</v>
      </c>
      <c r="H135" s="299" t="s">
        <v>4533</v>
      </c>
      <c r="I135" s="301" t="str">
        <f t="shared" si="40"/>
        <v>11392/543965</v>
      </c>
      <c r="J135" s="301">
        <f>VLOOKUP(C135,Schools!$A:$Z,9,0)</f>
        <v>400156</v>
      </c>
      <c r="K135" s="299" t="s">
        <v>66</v>
      </c>
      <c r="L135" s="299" t="s">
        <v>4965</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37">
        <f t="shared" si="33"/>
        <v>27734</v>
      </c>
    </row>
    <row r="136" spans="1:36" x14ac:dyDescent="0.25">
      <c r="A136" s="301" t="str">
        <f t="shared" si="37"/>
        <v>TPG</v>
      </c>
      <c r="B136" s="397">
        <v>44385</v>
      </c>
      <c r="C136" s="295">
        <v>3027010</v>
      </c>
      <c r="D136" s="301" t="s">
        <v>76</v>
      </c>
      <c r="E136" s="301" t="str">
        <f>VLOOKUP(C136,Schools!$A:$Z,3,0)</f>
        <v>M</v>
      </c>
      <c r="F136" s="213">
        <v>24475</v>
      </c>
      <c r="G136" s="299" t="s">
        <v>4698</v>
      </c>
      <c r="H136" s="299" t="s">
        <v>4533</v>
      </c>
      <c r="I136" s="301" t="str">
        <f t="shared" si="40"/>
        <v>10161/543965</v>
      </c>
      <c r="J136" s="301">
        <f>VLOOKUP(C136,Schools!$A:$Z,9,0)</f>
        <v>400063</v>
      </c>
      <c r="K136" s="299" t="s">
        <v>66</v>
      </c>
      <c r="L136" s="299" t="s">
        <v>4965</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37">
        <f t="shared" si="33"/>
        <v>24475</v>
      </c>
    </row>
    <row r="137" spans="1:36" x14ac:dyDescent="0.25">
      <c r="A137" s="301" t="str">
        <f t="shared" si="37"/>
        <v>TPG</v>
      </c>
      <c r="B137" s="397">
        <v>44385</v>
      </c>
      <c r="C137" s="295">
        <v>3027005</v>
      </c>
      <c r="D137" s="301" t="s">
        <v>67</v>
      </c>
      <c r="E137" s="301" t="str">
        <f>VLOOKUP(C137,Schools!$A:$Z,3,0)</f>
        <v>M</v>
      </c>
      <c r="F137" s="213">
        <v>33825</v>
      </c>
      <c r="G137" s="299" t="s">
        <v>4698</v>
      </c>
      <c r="H137" s="299" t="s">
        <v>4533</v>
      </c>
      <c r="I137" s="301" t="str">
        <f t="shared" si="40"/>
        <v>10161/543965</v>
      </c>
      <c r="J137" s="301">
        <f>VLOOKUP(C137,Schools!$A:$Z,9,0)</f>
        <v>400034</v>
      </c>
      <c r="K137" s="299" t="s">
        <v>66</v>
      </c>
      <c r="L137" s="299" t="s">
        <v>4965</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37">
        <f t="shared" si="33"/>
        <v>33825</v>
      </c>
    </row>
    <row r="138" spans="1:36" x14ac:dyDescent="0.25">
      <c r="A138" s="301" t="str">
        <f t="shared" si="37"/>
        <v>TPG</v>
      </c>
      <c r="B138" s="397">
        <v>44385</v>
      </c>
      <c r="C138" s="295">
        <v>3027009</v>
      </c>
      <c r="D138" s="301" t="s">
        <v>74</v>
      </c>
      <c r="E138" s="301" t="str">
        <f>VLOOKUP(C138,Schools!$A:$Z,3,0)</f>
        <v>M</v>
      </c>
      <c r="F138" s="213">
        <v>37950</v>
      </c>
      <c r="G138" s="299" t="s">
        <v>4698</v>
      </c>
      <c r="H138" s="299" t="s">
        <v>4533</v>
      </c>
      <c r="I138" s="301" t="str">
        <f t="shared" si="40"/>
        <v>10161/543965</v>
      </c>
      <c r="J138" s="301">
        <f>VLOOKUP(C138,Schools!$A:$Z,9,0)</f>
        <v>400091</v>
      </c>
      <c r="K138" s="299" t="s">
        <v>66</v>
      </c>
      <c r="L138" s="299" t="s">
        <v>4965</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37">
        <f t="shared" si="33"/>
        <v>37950</v>
      </c>
    </row>
    <row r="139" spans="1:36" x14ac:dyDescent="0.25">
      <c r="A139" s="301" t="str">
        <f t="shared" si="37"/>
        <v>TPG</v>
      </c>
      <c r="B139" s="397">
        <v>44385</v>
      </c>
      <c r="C139" s="295">
        <v>3026085</v>
      </c>
      <c r="D139" s="301" t="s">
        <v>88</v>
      </c>
      <c r="E139" s="301" t="str">
        <f>VLOOKUP(C139,Schools!$A:$Z,3,0)</f>
        <v>A</v>
      </c>
      <c r="F139" s="213">
        <v>11825</v>
      </c>
      <c r="G139" s="299" t="s">
        <v>4698</v>
      </c>
      <c r="H139" s="299" t="s">
        <v>4533</v>
      </c>
      <c r="I139" s="301" t="str">
        <f t="shared" si="40"/>
        <v>10161/516500</v>
      </c>
      <c r="J139" s="301">
        <f>VLOOKUP(C139,Schools!$A:$Z,9,0)</f>
        <v>105221</v>
      </c>
      <c r="K139" s="299" t="s">
        <v>66</v>
      </c>
      <c r="L139" s="299" t="s">
        <v>4965</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37">
        <f t="shared" si="33"/>
        <v>11825</v>
      </c>
    </row>
    <row r="140" spans="1:36" x14ac:dyDescent="0.25">
      <c r="A140" s="301" t="str">
        <f t="shared" si="37"/>
        <v>TPG</v>
      </c>
      <c r="B140" s="397">
        <v>44385</v>
      </c>
      <c r="C140" s="295">
        <v>3025950</v>
      </c>
      <c r="D140" s="301" t="s">
        <v>78</v>
      </c>
      <c r="E140" s="301" t="str">
        <f>VLOOKUP(C140,Schools!$A:$Z,3,0)</f>
        <v>A</v>
      </c>
      <c r="F140" s="213">
        <v>11000</v>
      </c>
      <c r="G140" s="299" t="s">
        <v>4698</v>
      </c>
      <c r="H140" s="299" t="s">
        <v>4533</v>
      </c>
      <c r="I140" s="301" t="str">
        <f t="shared" si="40"/>
        <v>10161/516500</v>
      </c>
      <c r="J140" s="301">
        <f>VLOOKUP(C140,Schools!$A:$Z,9,0)</f>
        <v>157308</v>
      </c>
      <c r="K140" s="299" t="s">
        <v>66</v>
      </c>
      <c r="L140" s="299" t="s">
        <v>4965</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37">
        <f t="shared" si="33"/>
        <v>11000</v>
      </c>
    </row>
    <row r="141" spans="1:36" x14ac:dyDescent="0.25">
      <c r="A141" s="301" t="str">
        <f t="shared" si="37"/>
        <v>TPG</v>
      </c>
      <c r="B141" s="397">
        <v>44385</v>
      </c>
      <c r="C141" s="295">
        <v>3027000</v>
      </c>
      <c r="D141" s="301" t="s">
        <v>80</v>
      </c>
      <c r="E141" s="301" t="str">
        <f>VLOOKUP(C141,Schools!$A:$Z,3,0)</f>
        <v>A</v>
      </c>
      <c r="F141" s="213">
        <v>53625</v>
      </c>
      <c r="G141" s="299" t="s">
        <v>4698</v>
      </c>
      <c r="H141" s="299" t="s">
        <v>4533</v>
      </c>
      <c r="I141" s="301" t="str">
        <f t="shared" si="40"/>
        <v>10161/516500</v>
      </c>
      <c r="J141" s="301">
        <f>VLOOKUP(C141,Schools!$A:$Z,9,0)</f>
        <v>156901</v>
      </c>
      <c r="K141" s="299" t="s">
        <v>66</v>
      </c>
      <c r="L141" s="299" t="s">
        <v>4965</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37">
        <f t="shared" si="33"/>
        <v>53625</v>
      </c>
    </row>
    <row r="142" spans="1:36" x14ac:dyDescent="0.25">
      <c r="A142" s="301" t="str">
        <f t="shared" si="37"/>
        <v>TPG</v>
      </c>
      <c r="B142" s="397">
        <v>44385</v>
      </c>
      <c r="C142" s="488">
        <v>3021102</v>
      </c>
      <c r="D142" s="301" t="s">
        <v>315</v>
      </c>
      <c r="E142" s="301" t="str">
        <f>VLOOKUP(C142,Schools!$A:$Z,3,0)</f>
        <v>M</v>
      </c>
      <c r="F142" s="489">
        <v>16947</v>
      </c>
      <c r="G142" s="488" t="s">
        <v>4955</v>
      </c>
      <c r="H142" s="488" t="s">
        <v>4963</v>
      </c>
      <c r="I142" s="301" t="str">
        <f t="shared" ref="I142:I149" si="43">O142&amp;"/"&amp;P142</f>
        <v>11392/543965</v>
      </c>
      <c r="J142" s="301">
        <f>VLOOKUP(C142,Schools!$A:$Z,9,0)</f>
        <v>400157</v>
      </c>
      <c r="K142" s="488" t="s">
        <v>66</v>
      </c>
      <c r="L142" s="488" t="s">
        <v>4965</v>
      </c>
      <c r="M142" s="488" t="str">
        <f t="shared" ref="M142:M149" si="44">L142</f>
        <v>TPGTPECG</v>
      </c>
      <c r="N142" s="298" t="str">
        <f>VLOOKUP(C142,Schools!A:D,4,0)</f>
        <v>PRU</v>
      </c>
      <c r="O142" s="301">
        <v>11392</v>
      </c>
      <c r="P142" s="298">
        <f t="shared" si="39"/>
        <v>543965</v>
      </c>
      <c r="Q142" s="78"/>
      <c r="R142" s="78"/>
      <c r="S142" s="78"/>
      <c r="T142" s="78"/>
      <c r="U142" s="78"/>
      <c r="V142" s="286">
        <f>F142</f>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37">
        <f t="shared" ref="AJ142:AJ149" si="50">SUM(Q142:AB142)</f>
        <v>16947</v>
      </c>
    </row>
    <row r="143" spans="1:36" x14ac:dyDescent="0.25">
      <c r="A143" s="301" t="str">
        <f t="shared" si="37"/>
        <v>TPG</v>
      </c>
      <c r="B143" s="397">
        <v>44385</v>
      </c>
      <c r="C143" s="488">
        <v>3021100</v>
      </c>
      <c r="D143" s="301" t="s">
        <v>313</v>
      </c>
      <c r="E143" s="301" t="str">
        <f>VLOOKUP(C143,Schools!$A:$Z,3,0)</f>
        <v>M</v>
      </c>
      <c r="F143" s="489">
        <v>96440</v>
      </c>
      <c r="G143" s="488" t="s">
        <v>4956</v>
      </c>
      <c r="H143" s="488" t="s">
        <v>4963</v>
      </c>
      <c r="I143" s="301" t="str">
        <f t="shared" si="43"/>
        <v>11392/543965</v>
      </c>
      <c r="J143" s="301">
        <f>VLOOKUP(C143,Schools!$A:$Z,9,0)</f>
        <v>400156</v>
      </c>
      <c r="K143" s="488" t="s">
        <v>66</v>
      </c>
      <c r="L143" s="488" t="s">
        <v>4965</v>
      </c>
      <c r="M143" s="488" t="str">
        <f t="shared" si="44"/>
        <v>TPGTPECG</v>
      </c>
      <c r="N143" s="298" t="str">
        <f>VLOOKUP(C143,Schools!A:D,4,0)</f>
        <v>PRU</v>
      </c>
      <c r="O143" s="301">
        <v>11392</v>
      </c>
      <c r="P143" s="298">
        <f t="shared" si="39"/>
        <v>543965</v>
      </c>
      <c r="Q143" s="78"/>
      <c r="R143" s="78"/>
      <c r="S143" s="78"/>
      <c r="T143" s="78"/>
      <c r="U143" s="78"/>
      <c r="V143" s="286">
        <f t="shared" ref="V143:V149" si="51">F143</f>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37">
        <f t="shared" si="50"/>
        <v>96440</v>
      </c>
    </row>
    <row r="144" spans="1:36" x14ac:dyDescent="0.25">
      <c r="A144" s="301" t="str">
        <f t="shared" si="37"/>
        <v>TPG</v>
      </c>
      <c r="B144" s="397">
        <v>44385</v>
      </c>
      <c r="C144" s="488">
        <v>3027010</v>
      </c>
      <c r="D144" s="301" t="s">
        <v>76</v>
      </c>
      <c r="E144" s="301" t="str">
        <f>VLOOKUP(C144,Schools!$A:$Z,3,0)</f>
        <v>M</v>
      </c>
      <c r="F144" s="489">
        <v>61930</v>
      </c>
      <c r="G144" s="488" t="s">
        <v>4957</v>
      </c>
      <c r="H144" s="488" t="s">
        <v>4963</v>
      </c>
      <c r="I144" s="301" t="str">
        <f t="shared" si="43"/>
        <v>10161/543965</v>
      </c>
      <c r="J144" s="301">
        <f>VLOOKUP(C144,Schools!$A:$Z,9,0)</f>
        <v>400063</v>
      </c>
      <c r="K144" s="488" t="s">
        <v>66</v>
      </c>
      <c r="L144" s="488" t="s">
        <v>4965</v>
      </c>
      <c r="M144" s="488" t="str">
        <f t="shared" si="44"/>
        <v>TPGTPECG</v>
      </c>
      <c r="N144" s="298" t="str">
        <f>VLOOKUP(C144,Schools!A:D,4,0)</f>
        <v>Special</v>
      </c>
      <c r="O144" s="301">
        <v>10161</v>
      </c>
      <c r="P144" s="298">
        <f t="shared" si="39"/>
        <v>543965</v>
      </c>
      <c r="Q144" s="78"/>
      <c r="R144" s="78"/>
      <c r="S144" s="78"/>
      <c r="T144" s="78"/>
      <c r="U144" s="78"/>
      <c r="V144" s="286">
        <f t="shared" si="51"/>
        <v>61930</v>
      </c>
      <c r="W144" s="78"/>
      <c r="X144" s="78"/>
      <c r="Y144" s="78"/>
      <c r="Z144" s="78"/>
      <c r="AA144" s="78"/>
      <c r="AB144" s="78"/>
      <c r="AC144" s="78">
        <f t="shared" si="45"/>
        <v>61930</v>
      </c>
      <c r="AD144" s="52">
        <f t="shared" si="46"/>
        <v>0</v>
      </c>
      <c r="AE144" s="78"/>
      <c r="AF144" s="78"/>
      <c r="AG144" s="78">
        <f t="shared" si="47"/>
        <v>0</v>
      </c>
      <c r="AH144" s="51">
        <f t="shared" si="48"/>
        <v>61930</v>
      </c>
      <c r="AI144" s="51">
        <f t="shared" si="49"/>
        <v>61930</v>
      </c>
      <c r="AJ144" s="437">
        <f t="shared" si="50"/>
        <v>61930</v>
      </c>
    </row>
    <row r="145" spans="1:36" x14ac:dyDescent="0.25">
      <c r="A145" s="301" t="str">
        <f t="shared" si="37"/>
        <v>TPG</v>
      </c>
      <c r="B145" s="397">
        <v>44385</v>
      </c>
      <c r="C145" s="488">
        <v>3027005</v>
      </c>
      <c r="D145" s="301" t="s">
        <v>67</v>
      </c>
      <c r="E145" s="301" t="str">
        <f>VLOOKUP(C145,Schools!$A:$Z,3,0)</f>
        <v>M</v>
      </c>
      <c r="F145" s="489">
        <v>53332</v>
      </c>
      <c r="G145" s="488" t="s">
        <v>4958</v>
      </c>
      <c r="H145" s="488" t="s">
        <v>4963</v>
      </c>
      <c r="I145" s="301" t="str">
        <f t="shared" si="43"/>
        <v>10161/543965</v>
      </c>
      <c r="J145" s="301">
        <f>VLOOKUP(C145,Schools!$A:$Z,9,0)</f>
        <v>400034</v>
      </c>
      <c r="K145" s="488" t="s">
        <v>66</v>
      </c>
      <c r="L145" s="488" t="s">
        <v>4965</v>
      </c>
      <c r="M145" s="488" t="str">
        <f t="shared" si="44"/>
        <v>TPGTPECG</v>
      </c>
      <c r="N145" s="298" t="str">
        <f>VLOOKUP(C145,Schools!A:D,4,0)</f>
        <v>Special</v>
      </c>
      <c r="O145" s="301">
        <v>10161</v>
      </c>
      <c r="P145" s="298">
        <f t="shared" si="39"/>
        <v>543965</v>
      </c>
      <c r="Q145" s="78"/>
      <c r="R145" s="78"/>
      <c r="S145" s="78"/>
      <c r="T145" s="78"/>
      <c r="U145" s="78"/>
      <c r="V145" s="286">
        <f t="shared" si="51"/>
        <v>53332</v>
      </c>
      <c r="W145" s="78"/>
      <c r="X145" s="78"/>
      <c r="Y145" s="78"/>
      <c r="Z145" s="78"/>
      <c r="AA145" s="78"/>
      <c r="AB145" s="78"/>
      <c r="AC145" s="78">
        <f t="shared" si="45"/>
        <v>53332</v>
      </c>
      <c r="AD145" s="52">
        <f t="shared" si="46"/>
        <v>0</v>
      </c>
      <c r="AE145" s="78"/>
      <c r="AF145" s="78"/>
      <c r="AG145" s="78">
        <f t="shared" si="47"/>
        <v>0</v>
      </c>
      <c r="AH145" s="51">
        <f t="shared" si="48"/>
        <v>53332</v>
      </c>
      <c r="AI145" s="51">
        <f t="shared" si="49"/>
        <v>53332</v>
      </c>
      <c r="AJ145" s="437">
        <f t="shared" si="50"/>
        <v>53332</v>
      </c>
    </row>
    <row r="146" spans="1:36" x14ac:dyDescent="0.25">
      <c r="A146" s="301" t="str">
        <f t="shared" si="37"/>
        <v>TPG</v>
      </c>
      <c r="B146" s="397">
        <v>44385</v>
      </c>
      <c r="C146" s="488">
        <v>3027009</v>
      </c>
      <c r="D146" s="301" t="s">
        <v>74</v>
      </c>
      <c r="E146" s="301" t="str">
        <f>VLOOKUP(C146,Schools!$A:$Z,3,0)</f>
        <v>M</v>
      </c>
      <c r="F146" s="489">
        <v>106373</v>
      </c>
      <c r="G146" s="488" t="s">
        <v>4959</v>
      </c>
      <c r="H146" s="488" t="s">
        <v>4963</v>
      </c>
      <c r="I146" s="301" t="str">
        <f t="shared" si="43"/>
        <v>10161/543965</v>
      </c>
      <c r="J146" s="301">
        <f>VLOOKUP(C146,Schools!$A:$Z,9,0)</f>
        <v>400091</v>
      </c>
      <c r="K146" s="488" t="s">
        <v>66</v>
      </c>
      <c r="L146" s="488" t="s">
        <v>4965</v>
      </c>
      <c r="M146" s="488" t="str">
        <f t="shared" si="44"/>
        <v>TPGTPECG</v>
      </c>
      <c r="N146" s="298" t="str">
        <f>VLOOKUP(C146,Schools!A:D,4,0)</f>
        <v>Special</v>
      </c>
      <c r="O146" s="301">
        <v>10161</v>
      </c>
      <c r="P146" s="298">
        <f t="shared" si="39"/>
        <v>543965</v>
      </c>
      <c r="Q146" s="78"/>
      <c r="R146" s="78"/>
      <c r="S146" s="78"/>
      <c r="T146" s="78"/>
      <c r="U146" s="78"/>
      <c r="V146" s="286">
        <f t="shared" si="51"/>
        <v>106373</v>
      </c>
      <c r="W146" s="78"/>
      <c r="X146" s="78"/>
      <c r="Y146" s="78"/>
      <c r="Z146" s="78"/>
      <c r="AA146" s="78"/>
      <c r="AB146" s="78"/>
      <c r="AC146" s="78">
        <f t="shared" si="45"/>
        <v>106373</v>
      </c>
      <c r="AD146" s="52">
        <f t="shared" si="46"/>
        <v>0</v>
      </c>
      <c r="AE146" s="78"/>
      <c r="AF146" s="78"/>
      <c r="AG146" s="78">
        <f t="shared" si="47"/>
        <v>0</v>
      </c>
      <c r="AH146" s="51">
        <f t="shared" si="48"/>
        <v>106373</v>
      </c>
      <c r="AI146" s="51">
        <f t="shared" si="49"/>
        <v>106373</v>
      </c>
      <c r="AJ146" s="437">
        <f t="shared" si="50"/>
        <v>106373</v>
      </c>
    </row>
    <row r="147" spans="1:36" x14ac:dyDescent="0.25">
      <c r="A147" s="301" t="str">
        <f t="shared" si="37"/>
        <v>TPG</v>
      </c>
      <c r="B147" s="397">
        <v>44385</v>
      </c>
      <c r="C147" s="488">
        <v>3026085</v>
      </c>
      <c r="D147" s="301" t="s">
        <v>88</v>
      </c>
      <c r="E147" s="301" t="str">
        <f>VLOOKUP(C147,Schools!$A:$Z,3,0)</f>
        <v>A</v>
      </c>
      <c r="F147" s="489">
        <v>21068</v>
      </c>
      <c r="G147" s="488" t="s">
        <v>4960</v>
      </c>
      <c r="H147" s="488" t="s">
        <v>4963</v>
      </c>
      <c r="I147" s="301" t="str">
        <f t="shared" si="43"/>
        <v>10161/516500</v>
      </c>
      <c r="J147" s="301">
        <f>VLOOKUP(C147,Schools!$A:$Z,9,0)</f>
        <v>105221</v>
      </c>
      <c r="K147" s="488" t="s">
        <v>66</v>
      </c>
      <c r="L147" s="488" t="s">
        <v>4965</v>
      </c>
      <c r="M147" s="488" t="str">
        <f t="shared" si="44"/>
        <v>TPGTPECG</v>
      </c>
      <c r="N147" s="298" t="str">
        <f>VLOOKUP(C147,Schools!A:D,4,0)</f>
        <v>Special</v>
      </c>
      <c r="O147" s="301">
        <v>10161</v>
      </c>
      <c r="P147" s="298">
        <f t="shared" si="39"/>
        <v>516500</v>
      </c>
      <c r="Q147" s="78"/>
      <c r="R147" s="78"/>
      <c r="S147" s="78"/>
      <c r="T147" s="78"/>
      <c r="U147" s="78"/>
      <c r="V147" s="286">
        <f t="shared" si="51"/>
        <v>21068</v>
      </c>
      <c r="W147" s="78"/>
      <c r="X147" s="78"/>
      <c r="Y147" s="78"/>
      <c r="Z147" s="78"/>
      <c r="AA147" s="78"/>
      <c r="AB147" s="78"/>
      <c r="AC147" s="78">
        <f t="shared" si="45"/>
        <v>21068</v>
      </c>
      <c r="AD147" s="52">
        <f t="shared" si="46"/>
        <v>0</v>
      </c>
      <c r="AE147" s="78"/>
      <c r="AF147" s="78"/>
      <c r="AG147" s="78">
        <f t="shared" si="47"/>
        <v>0</v>
      </c>
      <c r="AH147" s="51">
        <f t="shared" si="48"/>
        <v>21068</v>
      </c>
      <c r="AI147" s="51">
        <f t="shared" si="49"/>
        <v>21068</v>
      </c>
      <c r="AJ147" s="437">
        <f t="shared" si="50"/>
        <v>21068</v>
      </c>
    </row>
    <row r="148" spans="1:36" x14ac:dyDescent="0.25">
      <c r="A148" s="301" t="str">
        <f t="shared" si="37"/>
        <v>TPG</v>
      </c>
      <c r="B148" s="397">
        <v>44385</v>
      </c>
      <c r="C148" s="488">
        <v>3025950</v>
      </c>
      <c r="D148" s="301" t="s">
        <v>78</v>
      </c>
      <c r="E148" s="301" t="str">
        <f>VLOOKUP(C148,Schools!$A:$Z,3,0)</f>
        <v>A</v>
      </c>
      <c r="F148" s="489">
        <v>21542</v>
      </c>
      <c r="G148" s="488" t="s">
        <v>4961</v>
      </c>
      <c r="H148" s="488" t="s">
        <v>4963</v>
      </c>
      <c r="I148" s="301" t="str">
        <f t="shared" si="43"/>
        <v>10161/516500</v>
      </c>
      <c r="J148" s="301">
        <f>VLOOKUP(C148,Schools!$A:$Z,9,0)</f>
        <v>157308</v>
      </c>
      <c r="K148" s="488" t="s">
        <v>66</v>
      </c>
      <c r="L148" s="488" t="s">
        <v>4965</v>
      </c>
      <c r="M148" s="488" t="str">
        <f t="shared" si="44"/>
        <v>TPGTPECG</v>
      </c>
      <c r="N148" s="298" t="str">
        <f>VLOOKUP(C148,Schools!A:D,4,0)</f>
        <v>Special</v>
      </c>
      <c r="O148" s="301">
        <v>10161</v>
      </c>
      <c r="P148" s="298">
        <f t="shared" si="39"/>
        <v>516500</v>
      </c>
      <c r="Q148" s="78"/>
      <c r="R148" s="78"/>
      <c r="S148" s="78"/>
      <c r="T148" s="78"/>
      <c r="U148" s="78"/>
      <c r="V148" s="286">
        <f t="shared" si="51"/>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37">
        <f t="shared" si="50"/>
        <v>21542</v>
      </c>
    </row>
    <row r="149" spans="1:36" x14ac:dyDescent="0.25">
      <c r="A149" s="301" t="str">
        <f t="shared" si="37"/>
        <v>TPG</v>
      </c>
      <c r="B149" s="397">
        <v>44385</v>
      </c>
      <c r="C149" s="488">
        <v>3027000</v>
      </c>
      <c r="D149" s="301" t="s">
        <v>80</v>
      </c>
      <c r="E149" s="301" t="str">
        <f>VLOOKUP(C149,Schools!$A:$Z,3,0)</f>
        <v>A</v>
      </c>
      <c r="F149" s="489">
        <v>88006</v>
      </c>
      <c r="G149" s="488" t="s">
        <v>4962</v>
      </c>
      <c r="H149" s="488" t="s">
        <v>4963</v>
      </c>
      <c r="I149" s="301" t="str">
        <f t="shared" si="43"/>
        <v>10161/516500</v>
      </c>
      <c r="J149" s="301">
        <f>VLOOKUP(C149,Schools!$A:$Z,9,0)</f>
        <v>156901</v>
      </c>
      <c r="K149" s="488" t="s">
        <v>66</v>
      </c>
      <c r="L149" s="488" t="s">
        <v>4965</v>
      </c>
      <c r="M149" s="488" t="str">
        <f t="shared" si="44"/>
        <v>TPGTPECG</v>
      </c>
      <c r="N149" s="298" t="str">
        <f>VLOOKUP(C149,Schools!A:D,4,0)</f>
        <v>Special</v>
      </c>
      <c r="O149" s="301">
        <v>10161</v>
      </c>
      <c r="P149" s="298">
        <f t="shared" si="39"/>
        <v>516500</v>
      </c>
      <c r="Q149" s="78"/>
      <c r="R149" s="78"/>
      <c r="S149" s="78"/>
      <c r="T149" s="78"/>
      <c r="U149" s="78"/>
      <c r="V149" s="286">
        <f t="shared" si="51"/>
        <v>88006</v>
      </c>
      <c r="W149" s="78"/>
      <c r="X149" s="78"/>
      <c r="Y149" s="78"/>
      <c r="Z149" s="78"/>
      <c r="AA149" s="78"/>
      <c r="AB149" s="78"/>
      <c r="AC149" s="78">
        <f t="shared" si="45"/>
        <v>88006</v>
      </c>
      <c r="AD149" s="52">
        <f t="shared" si="46"/>
        <v>0</v>
      </c>
      <c r="AE149" s="78"/>
      <c r="AF149" s="78"/>
      <c r="AG149" s="78">
        <f t="shared" si="47"/>
        <v>0</v>
      </c>
      <c r="AH149" s="51">
        <f t="shared" si="48"/>
        <v>88006</v>
      </c>
      <c r="AI149" s="51">
        <f t="shared" si="49"/>
        <v>88006</v>
      </c>
      <c r="AJ149" s="437">
        <f t="shared" si="50"/>
        <v>88006</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workbookViewId="0">
      <selection activeCell="H134" sqref="H134"/>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22</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SUMIF(TPG!T20:T149,"&gt;0")</f>
        <v>212539</v>
      </c>
      <c r="C7" s="539" t="str">
        <f>IF(ROUND(ABS(B7-B8),0)&gt;0,"Error","OK")</f>
        <v>OK</v>
      </c>
      <c r="D7" s="540"/>
      <c r="P7" s="30" t="s">
        <v>3639</v>
      </c>
      <c r="Q7" s="30">
        <v>21</v>
      </c>
      <c r="R7" s="30" t="s">
        <v>4713</v>
      </c>
      <c r="S7" s="30" t="s">
        <v>3630</v>
      </c>
    </row>
    <row r="8" spans="1:22" ht="16.5" thickTop="1" thickBot="1" x14ac:dyDescent="0.3">
      <c r="A8" s="83" t="s">
        <v>3642</v>
      </c>
      <c r="B8" s="85">
        <f>SUM(G20:G964)</f>
        <v>212539</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COUNTIF(TPG!T20:T149,"&gt;0")</f>
        <v>8</v>
      </c>
      <c r="C10" s="539" t="str">
        <f>IF(ROUND(ABS(B10-B11),0)&gt;0,"Error","OK")</f>
        <v>OK</v>
      </c>
      <c r="D10" s="540"/>
      <c r="P10" s="30" t="s">
        <v>3650</v>
      </c>
      <c r="Q10" s="30">
        <v>24</v>
      </c>
      <c r="R10" s="30" t="s">
        <v>4716</v>
      </c>
      <c r="S10" s="30" t="s">
        <v>3641</v>
      </c>
    </row>
    <row r="11" spans="1:22" ht="16.5" thickTop="1" thickBot="1" x14ac:dyDescent="0.3">
      <c r="A11" s="83" t="s">
        <v>3653</v>
      </c>
      <c r="B11" s="83">
        <f>COUNTIF(G20:G973,"&gt;0")</f>
        <v>8</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212539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TPG!J20</f>
        <v>400102</v>
      </c>
      <c r="D20" s="120" t="b">
        <v>1</v>
      </c>
      <c r="E20" s="121" t="str">
        <f>RIGHT(TPG!C20,4)&amp;"."&amp;TPG!M20&amp;"."&amp;TPG!K20&amp;"."&amp;$C$5</f>
        <v>1000.TPG.I01.Jl21</v>
      </c>
      <c r="F20" s="122">
        <f ca="1">TODAY()</f>
        <v>44386</v>
      </c>
      <c r="G20" s="123">
        <f>TPG!T20</f>
        <v>0</v>
      </c>
      <c r="H20" s="124">
        <f ca="1">F20</f>
        <v>44386</v>
      </c>
      <c r="I20" s="125">
        <v>0</v>
      </c>
      <c r="J20" s="121" t="str">
        <f>LEFT(TPG!D20,20)&amp;"."&amp;TPGPAY!E20</f>
        <v>Brookhill Nursery.1000.TPG.I01.Jl21</v>
      </c>
      <c r="K20" s="120" t="b">
        <v>1</v>
      </c>
      <c r="L20" s="126" t="s">
        <v>3686</v>
      </c>
      <c r="M20" s="120" t="b">
        <v>1</v>
      </c>
      <c r="N20" s="120" t="s">
        <v>3687</v>
      </c>
      <c r="O20" s="307" t="str">
        <f>TPG!I20</f>
        <v>11294/543965</v>
      </c>
      <c r="P20" s="120" t="b">
        <v>1</v>
      </c>
      <c r="Q20" s="120" t="b">
        <v>1</v>
      </c>
      <c r="R20" s="120" t="b">
        <v>1</v>
      </c>
      <c r="T20" s="11">
        <f>LEN(E20)</f>
        <v>17</v>
      </c>
      <c r="U20" s="379">
        <f>LEN(J20)</f>
        <v>35</v>
      </c>
    </row>
    <row r="21" spans="1:21" hidden="1" x14ac:dyDescent="0.25">
      <c r="A21" s="117">
        <v>1</v>
      </c>
      <c r="B21" s="118">
        <v>2</v>
      </c>
      <c r="C21" s="303">
        <f>TPG!J21</f>
        <v>400102</v>
      </c>
      <c r="D21" s="120" t="b">
        <v>1</v>
      </c>
      <c r="E21" s="304" t="str">
        <f>RIGHT(TPG!C21,4)&amp;"."&amp;TPG!M21&amp;"."&amp;TPG!K21&amp;"."&amp;$C$5</f>
        <v>1001.TPG.I01.Jl21</v>
      </c>
      <c r="F21" s="305">
        <f t="shared" ref="F21:F84" ca="1" si="0">TODAY()</f>
        <v>44386</v>
      </c>
      <c r="G21" s="306">
        <f>TPG!T21</f>
        <v>0</v>
      </c>
      <c r="H21" s="124">
        <f t="shared" ref="H21:H84" ca="1" si="1">F21</f>
        <v>44386</v>
      </c>
      <c r="I21" s="125">
        <v>0</v>
      </c>
      <c r="J21" s="304" t="str">
        <f>LEFT(TPG!D21,20)&amp;"."&amp;TPGPAY!E21</f>
        <v>Hampden Way Nursery.1001.TPG.I01.Jl21</v>
      </c>
      <c r="K21" s="120" t="b">
        <v>1</v>
      </c>
      <c r="L21" s="126" t="s">
        <v>3686</v>
      </c>
      <c r="M21" s="120" t="b">
        <v>1</v>
      </c>
      <c r="N21" s="120" t="s">
        <v>3687</v>
      </c>
      <c r="O21" s="307" t="str">
        <f>TPG!I21</f>
        <v>11294/543965</v>
      </c>
      <c r="P21" s="120" t="b">
        <v>1</v>
      </c>
      <c r="Q21" s="120" t="b">
        <v>1</v>
      </c>
      <c r="R21" s="120" t="b">
        <v>1</v>
      </c>
      <c r="T21" s="11">
        <f t="shared" ref="T21:T84" si="2">LEN(E21)</f>
        <v>17</v>
      </c>
      <c r="U21" s="379">
        <f t="shared" ref="U21:U84" si="3">LEN(J21)</f>
        <v>37</v>
      </c>
    </row>
    <row r="22" spans="1:21" hidden="1" x14ac:dyDescent="0.25">
      <c r="A22" s="117">
        <v>1</v>
      </c>
      <c r="B22" s="118">
        <v>2</v>
      </c>
      <c r="C22" s="303">
        <f>TPG!J22</f>
        <v>400102</v>
      </c>
      <c r="D22" s="120" t="b">
        <v>1</v>
      </c>
      <c r="E22" s="304" t="str">
        <f>RIGHT(TPG!C22,4)&amp;"."&amp;TPG!M22&amp;"."&amp;TPG!K22&amp;"."&amp;$C$5</f>
        <v>1003.TPG.I01.Jl21</v>
      </c>
      <c r="F22" s="305">
        <f t="shared" ca="1" si="0"/>
        <v>44386</v>
      </c>
      <c r="G22" s="306">
        <f>TPG!T22</f>
        <v>0</v>
      </c>
      <c r="H22" s="124">
        <f t="shared" ca="1" si="1"/>
        <v>44386</v>
      </c>
      <c r="I22" s="125">
        <v>0</v>
      </c>
      <c r="J22" s="304" t="str">
        <f>LEFT(TPG!D22,20)&amp;"."&amp;TPGPAY!E22</f>
        <v>St Margaret's Nurser.1003.TPG.I01.Jl21</v>
      </c>
      <c r="K22" s="120" t="b">
        <v>1</v>
      </c>
      <c r="L22" s="126" t="s">
        <v>3686</v>
      </c>
      <c r="M22" s="120" t="b">
        <v>1</v>
      </c>
      <c r="N22" s="120" t="s">
        <v>3687</v>
      </c>
      <c r="O22" s="307" t="str">
        <f>TPG!I22</f>
        <v>11294/543965</v>
      </c>
      <c r="P22" s="120" t="b">
        <v>1</v>
      </c>
      <c r="Q22" s="120" t="b">
        <v>1</v>
      </c>
      <c r="R22" s="120" t="b">
        <v>1</v>
      </c>
      <c r="T22" s="11">
        <f t="shared" si="2"/>
        <v>17</v>
      </c>
      <c r="U22" s="379">
        <f t="shared" si="3"/>
        <v>38</v>
      </c>
    </row>
    <row r="23" spans="1:21" hidden="1" x14ac:dyDescent="0.25">
      <c r="A23" s="117">
        <v>1</v>
      </c>
      <c r="B23" s="118">
        <v>2</v>
      </c>
      <c r="C23" s="303">
        <f>TPG!J23</f>
        <v>400072</v>
      </c>
      <c r="D23" s="120" t="b">
        <v>1</v>
      </c>
      <c r="E23" s="304" t="str">
        <f>RIGHT(TPG!C23,4)&amp;"."&amp;TPG!M23&amp;"."&amp;TPG!K23&amp;"."&amp;$C$5</f>
        <v>1002.TPG.I01.Jl21</v>
      </c>
      <c r="F23" s="305">
        <f t="shared" ca="1" si="0"/>
        <v>44386</v>
      </c>
      <c r="G23" s="306">
        <f>TPG!T23</f>
        <v>0</v>
      </c>
      <c r="H23" s="124">
        <f t="shared" ca="1" si="1"/>
        <v>44386</v>
      </c>
      <c r="I23" s="125">
        <v>0</v>
      </c>
      <c r="J23" s="304" t="str">
        <f>LEFT(TPG!D23,20)&amp;"."&amp;TPGPAY!E23</f>
        <v>Moss Hall Nursery.1002.TPG.I01.Jl21</v>
      </c>
      <c r="K23" s="120" t="b">
        <v>1</v>
      </c>
      <c r="L23" s="126" t="s">
        <v>3686</v>
      </c>
      <c r="M23" s="120" t="b">
        <v>1</v>
      </c>
      <c r="N23" s="120" t="s">
        <v>3687</v>
      </c>
      <c r="O23" s="307" t="str">
        <f>TPG!I23</f>
        <v>11294/543965</v>
      </c>
      <c r="P23" s="120" t="b">
        <v>1</v>
      </c>
      <c r="Q23" s="120" t="b">
        <v>1</v>
      </c>
      <c r="R23" s="120" t="b">
        <v>1</v>
      </c>
      <c r="T23" s="11">
        <f t="shared" si="2"/>
        <v>17</v>
      </c>
      <c r="U23" s="379">
        <f t="shared" si="3"/>
        <v>35</v>
      </c>
    </row>
    <row r="24" spans="1:21" hidden="1" x14ac:dyDescent="0.25">
      <c r="A24" s="117">
        <v>1</v>
      </c>
      <c r="B24" s="118">
        <v>2</v>
      </c>
      <c r="C24" s="303">
        <f>TPG!J24</f>
        <v>400015</v>
      </c>
      <c r="D24" s="120" t="b">
        <v>1</v>
      </c>
      <c r="E24" s="304" t="str">
        <f>RIGHT(TPG!C24,4)&amp;"."&amp;TPG!M24&amp;"."&amp;TPG!K24&amp;"."&amp;$C$5</f>
        <v>3317.TPG.I01.Jl21</v>
      </c>
      <c r="F24" s="305">
        <f t="shared" ca="1" si="0"/>
        <v>44386</v>
      </c>
      <c r="G24" s="306">
        <f>TPG!T24</f>
        <v>0</v>
      </c>
      <c r="H24" s="124">
        <f t="shared" ca="1" si="1"/>
        <v>44386</v>
      </c>
      <c r="I24" s="125">
        <v>0</v>
      </c>
      <c r="J24" s="304" t="str">
        <f>LEFT(TPG!D24,20)&amp;"."&amp;TPGPAY!E24</f>
        <v>All Saints' CE Prima.3317.TPG.I01.Jl21</v>
      </c>
      <c r="K24" s="120" t="b">
        <v>1</v>
      </c>
      <c r="L24" s="126" t="s">
        <v>3686</v>
      </c>
      <c r="M24" s="120" t="b">
        <v>1</v>
      </c>
      <c r="N24" s="120" t="s">
        <v>3687</v>
      </c>
      <c r="O24" s="307" t="str">
        <f>TPG!I24</f>
        <v>11294/543965</v>
      </c>
      <c r="P24" s="120" t="b">
        <v>1</v>
      </c>
      <c r="Q24" s="120" t="b">
        <v>1</v>
      </c>
      <c r="R24" s="120" t="b">
        <v>1</v>
      </c>
      <c r="T24" s="11">
        <f t="shared" si="2"/>
        <v>17</v>
      </c>
      <c r="U24" s="379">
        <f t="shared" si="3"/>
        <v>38</v>
      </c>
    </row>
    <row r="25" spans="1:21" hidden="1" x14ac:dyDescent="0.25">
      <c r="A25" s="117">
        <v>1</v>
      </c>
      <c r="B25" s="118">
        <v>2</v>
      </c>
      <c r="C25" s="303">
        <f>TPG!J25</f>
        <v>400023</v>
      </c>
      <c r="D25" s="120" t="b">
        <v>1</v>
      </c>
      <c r="E25" s="304" t="str">
        <f>RIGHT(TPG!C25,4)&amp;"."&amp;TPG!M25&amp;"."&amp;TPG!K25&amp;"."&amp;$C$5</f>
        <v>3500.TPG.I01.Jl21</v>
      </c>
      <c r="F25" s="305">
        <f t="shared" ca="1" si="0"/>
        <v>44386</v>
      </c>
      <c r="G25" s="306">
        <f>TPG!T25</f>
        <v>0</v>
      </c>
      <c r="H25" s="124">
        <f t="shared" ca="1" si="1"/>
        <v>44386</v>
      </c>
      <c r="I25" s="125">
        <v>0</v>
      </c>
      <c r="J25" s="304" t="str">
        <f>LEFT(TPG!D25,20)&amp;"."&amp;TPGPAY!E25</f>
        <v>Annunciation Catholi.3500.TPG.I01.Jl21</v>
      </c>
      <c r="K25" s="120" t="b">
        <v>1</v>
      </c>
      <c r="L25" s="126" t="s">
        <v>3686</v>
      </c>
      <c r="M25" s="120" t="b">
        <v>1</v>
      </c>
      <c r="N25" s="120" t="s">
        <v>3687</v>
      </c>
      <c r="O25" s="307" t="str">
        <f>TPG!I25</f>
        <v>11294/543965</v>
      </c>
      <c r="P25" s="120" t="b">
        <v>1</v>
      </c>
      <c r="Q25" s="120" t="b">
        <v>1</v>
      </c>
      <c r="R25" s="120" t="b">
        <v>1</v>
      </c>
      <c r="T25" s="11">
        <f t="shared" si="2"/>
        <v>17</v>
      </c>
      <c r="U25" s="379">
        <f t="shared" si="3"/>
        <v>38</v>
      </c>
    </row>
    <row r="26" spans="1:21" hidden="1" x14ac:dyDescent="0.25">
      <c r="A26" s="117">
        <v>1</v>
      </c>
      <c r="B26" s="118">
        <v>2</v>
      </c>
      <c r="C26" s="303">
        <f>TPG!J26</f>
        <v>400005</v>
      </c>
      <c r="D26" s="120" t="b">
        <v>1</v>
      </c>
      <c r="E26" s="304" t="str">
        <f>RIGHT(TPG!C26,4)&amp;"."&amp;TPG!M26&amp;"."&amp;TPG!K26&amp;"."&amp;$C$5</f>
        <v>2002.TPG.I01.Jl21</v>
      </c>
      <c r="F26" s="305">
        <f t="shared" ca="1" si="0"/>
        <v>44386</v>
      </c>
      <c r="G26" s="306">
        <f>TPG!T26</f>
        <v>0</v>
      </c>
      <c r="H26" s="124">
        <f t="shared" ca="1" si="1"/>
        <v>44386</v>
      </c>
      <c r="I26" s="125">
        <v>0</v>
      </c>
      <c r="J26" s="304" t="str">
        <f>LEFT(TPG!D26,20)&amp;"."&amp;TPGPAY!E26</f>
        <v>Barnfield School.2002.TPG.I01.Jl21</v>
      </c>
      <c r="K26" s="120" t="b">
        <v>1</v>
      </c>
      <c r="L26" s="126" t="s">
        <v>3686</v>
      </c>
      <c r="M26" s="120" t="b">
        <v>1</v>
      </c>
      <c r="N26" s="120" t="s">
        <v>3687</v>
      </c>
      <c r="O26" s="307" t="str">
        <f>TPG!I26</f>
        <v>11294/543965</v>
      </c>
      <c r="P26" s="120" t="b">
        <v>1</v>
      </c>
      <c r="Q26" s="120" t="b">
        <v>1</v>
      </c>
      <c r="R26" s="120" t="b">
        <v>1</v>
      </c>
      <c r="T26" s="11">
        <f t="shared" si="2"/>
        <v>17</v>
      </c>
      <c r="U26" s="379">
        <f t="shared" si="3"/>
        <v>34</v>
      </c>
    </row>
    <row r="27" spans="1:21" hidden="1" x14ac:dyDescent="0.25">
      <c r="A27" s="117">
        <v>1</v>
      </c>
      <c r="B27" s="118">
        <v>2</v>
      </c>
      <c r="C27" s="303">
        <f>TPG!J27</f>
        <v>400070</v>
      </c>
      <c r="D27" s="120" t="b">
        <v>1</v>
      </c>
      <c r="E27" s="304" t="str">
        <f>RIGHT(TPG!C27,4)&amp;"."&amp;TPG!M27&amp;"."&amp;TPG!K27&amp;"."&amp;$C$5</f>
        <v>2079.TPG.I01.Jl21</v>
      </c>
      <c r="F27" s="305">
        <f t="shared" ca="1" si="0"/>
        <v>44386</v>
      </c>
      <c r="G27" s="306">
        <f>TPG!T27</f>
        <v>0</v>
      </c>
      <c r="H27" s="124">
        <f t="shared" ca="1" si="1"/>
        <v>44386</v>
      </c>
      <c r="I27" s="125">
        <v>0</v>
      </c>
      <c r="J27" s="304" t="str">
        <f>LEFT(TPG!D27,20)&amp;"."&amp;TPGPAY!E27</f>
        <v>Beis Yaakov.2079.TPG.I01.Jl21</v>
      </c>
      <c r="K27" s="120" t="b">
        <v>1</v>
      </c>
      <c r="L27" s="126" t="s">
        <v>3686</v>
      </c>
      <c r="M27" s="120" t="b">
        <v>1</v>
      </c>
      <c r="N27" s="120" t="s">
        <v>3687</v>
      </c>
      <c r="O27" s="307" t="str">
        <f>TPG!I27</f>
        <v>11294/543965</v>
      </c>
      <c r="P27" s="120" t="b">
        <v>1</v>
      </c>
      <c r="Q27" s="120" t="b">
        <v>1</v>
      </c>
      <c r="R27" s="120" t="b">
        <v>1</v>
      </c>
      <c r="T27" s="11">
        <f t="shared" si="2"/>
        <v>17</v>
      </c>
      <c r="U27" s="379">
        <f t="shared" si="3"/>
        <v>29</v>
      </c>
    </row>
    <row r="28" spans="1:21" hidden="1" x14ac:dyDescent="0.25">
      <c r="A28" s="117">
        <v>1</v>
      </c>
      <c r="B28" s="118">
        <v>2</v>
      </c>
      <c r="C28" s="303">
        <f>TPG!J28</f>
        <v>400150</v>
      </c>
      <c r="D28" s="120" t="b">
        <v>1</v>
      </c>
      <c r="E28" s="304" t="str">
        <f>RIGHT(TPG!C28,4)&amp;"."&amp;TPG!M28&amp;"."&amp;TPG!K28&amp;"."&amp;$C$5</f>
        <v>3524.TPG.I01.Jl21</v>
      </c>
      <c r="F28" s="305">
        <f t="shared" ca="1" si="0"/>
        <v>44386</v>
      </c>
      <c r="G28" s="306">
        <f>TPG!T28</f>
        <v>0</v>
      </c>
      <c r="H28" s="124">
        <f t="shared" ca="1" si="1"/>
        <v>44386</v>
      </c>
      <c r="I28" s="125">
        <v>0</v>
      </c>
      <c r="J28" s="304" t="str">
        <f>LEFT(TPG!D28,20)&amp;"."&amp;TPGPAY!E28</f>
        <v>Beit Shvidler Primar.3524.TPG.I01.Jl21</v>
      </c>
      <c r="K28" s="120" t="b">
        <v>1</v>
      </c>
      <c r="L28" s="126" t="s">
        <v>3686</v>
      </c>
      <c r="M28" s="120" t="b">
        <v>1</v>
      </c>
      <c r="N28" s="120" t="s">
        <v>3687</v>
      </c>
      <c r="O28" s="307" t="str">
        <f>TPG!I28</f>
        <v>11294/543965</v>
      </c>
      <c r="P28" s="120" t="b">
        <v>1</v>
      </c>
      <c r="Q28" s="120" t="b">
        <v>1</v>
      </c>
      <c r="R28" s="120" t="b">
        <v>1</v>
      </c>
      <c r="T28" s="11">
        <f t="shared" si="2"/>
        <v>17</v>
      </c>
      <c r="U28" s="379">
        <f t="shared" si="3"/>
        <v>38</v>
      </c>
    </row>
    <row r="29" spans="1:21" hidden="1" x14ac:dyDescent="0.25">
      <c r="A29" s="117">
        <v>1</v>
      </c>
      <c r="B29" s="118">
        <v>2</v>
      </c>
      <c r="C29" s="303">
        <f>TPG!J29</f>
        <v>400051</v>
      </c>
      <c r="D29" s="120" t="b">
        <v>1</v>
      </c>
      <c r="E29" s="304" t="str">
        <f>RIGHT(TPG!C29,4)&amp;"."&amp;TPG!M29&amp;"."&amp;TPG!K29&amp;"."&amp;$C$5</f>
        <v>2003.TPG.I01.Jl21</v>
      </c>
      <c r="F29" s="305">
        <f t="shared" ca="1" si="0"/>
        <v>44386</v>
      </c>
      <c r="G29" s="306">
        <f>TPG!T29</f>
        <v>0</v>
      </c>
      <c r="H29" s="124">
        <f t="shared" ca="1" si="1"/>
        <v>44386</v>
      </c>
      <c r="I29" s="125">
        <v>0</v>
      </c>
      <c r="J29" s="304" t="str">
        <f>LEFT(TPG!D29,20)&amp;"."&amp;TPGPAY!E29</f>
        <v>Bell Lane Primary Sc.2003.TPG.I01.Jl21</v>
      </c>
      <c r="K29" s="120" t="b">
        <v>1</v>
      </c>
      <c r="L29" s="126" t="s">
        <v>3686</v>
      </c>
      <c r="M29" s="120" t="b">
        <v>1</v>
      </c>
      <c r="N29" s="120" t="s">
        <v>3687</v>
      </c>
      <c r="O29" s="307" t="str">
        <f>TPG!I29</f>
        <v>11294/543965</v>
      </c>
      <c r="P29" s="120" t="b">
        <v>1</v>
      </c>
      <c r="Q29" s="120" t="b">
        <v>1</v>
      </c>
      <c r="R29" s="120" t="b">
        <v>1</v>
      </c>
      <c r="T29" s="11">
        <f t="shared" si="2"/>
        <v>17</v>
      </c>
      <c r="U29" s="379">
        <f t="shared" si="3"/>
        <v>38</v>
      </c>
    </row>
    <row r="30" spans="1:21" hidden="1" x14ac:dyDescent="0.25">
      <c r="A30" s="117">
        <v>1</v>
      </c>
      <c r="B30" s="118">
        <v>2</v>
      </c>
      <c r="C30" s="303">
        <f>TPG!J30</f>
        <v>400024</v>
      </c>
      <c r="D30" s="120" t="b">
        <v>1</v>
      </c>
      <c r="E30" s="304" t="str">
        <f>RIGHT(TPG!C30,4)&amp;"."&amp;TPG!M30&amp;"."&amp;TPG!K30&amp;"."&amp;$C$5</f>
        <v>3511.TPG.I01.Jl21</v>
      </c>
      <c r="F30" s="305">
        <f t="shared" ca="1" si="0"/>
        <v>44386</v>
      </c>
      <c r="G30" s="306">
        <f>TPG!T30</f>
        <v>0</v>
      </c>
      <c r="H30" s="124">
        <f t="shared" ca="1" si="1"/>
        <v>44386</v>
      </c>
      <c r="I30" s="125">
        <v>0</v>
      </c>
      <c r="J30" s="304" t="str">
        <f>LEFT(TPG!D30,20)&amp;"."&amp;TPGPAY!E30</f>
        <v>Blessed Dominic Scho.3511.TPG.I01.Jl21</v>
      </c>
      <c r="K30" s="120" t="b">
        <v>1</v>
      </c>
      <c r="L30" s="126" t="s">
        <v>3686</v>
      </c>
      <c r="M30" s="120" t="b">
        <v>1</v>
      </c>
      <c r="N30" s="120" t="s">
        <v>3687</v>
      </c>
      <c r="O30" s="307" t="str">
        <f>TPG!I30</f>
        <v>11294/543965</v>
      </c>
      <c r="P30" s="120" t="b">
        <v>1</v>
      </c>
      <c r="Q30" s="120" t="b">
        <v>1</v>
      </c>
      <c r="R30" s="120" t="b">
        <v>1</v>
      </c>
      <c r="T30" s="11">
        <f t="shared" si="2"/>
        <v>17</v>
      </c>
      <c r="U30" s="379">
        <f t="shared" si="3"/>
        <v>38</v>
      </c>
    </row>
    <row r="31" spans="1:21" hidden="1" x14ac:dyDescent="0.25">
      <c r="A31" s="117">
        <v>1</v>
      </c>
      <c r="B31" s="118">
        <v>2</v>
      </c>
      <c r="C31" s="303">
        <f>TPG!J31</f>
        <v>400057</v>
      </c>
      <c r="D31" s="120" t="b">
        <v>1</v>
      </c>
      <c r="E31" s="304" t="str">
        <f>RIGHT(TPG!C31,4)&amp;"."&amp;TPG!M31&amp;"."&amp;TPG!K31&amp;"."&amp;$C$5</f>
        <v>2008.TPG.I01.Jl21</v>
      </c>
      <c r="F31" s="305">
        <f t="shared" ca="1" si="0"/>
        <v>44386</v>
      </c>
      <c r="G31" s="306">
        <f>TPG!T31</f>
        <v>0</v>
      </c>
      <c r="H31" s="124">
        <f t="shared" ca="1" si="1"/>
        <v>44386</v>
      </c>
      <c r="I31" s="125">
        <v>0</v>
      </c>
      <c r="J31" s="304" t="str">
        <f>LEFT(TPG!D31,20)&amp;"."&amp;TPGPAY!E31</f>
        <v>Brookland Infant  &amp; .2008.TPG.I01.Jl21</v>
      </c>
      <c r="K31" s="120" t="b">
        <v>1</v>
      </c>
      <c r="L31" s="126" t="s">
        <v>3686</v>
      </c>
      <c r="M31" s="120" t="b">
        <v>1</v>
      </c>
      <c r="N31" s="120" t="s">
        <v>3687</v>
      </c>
      <c r="O31" s="307" t="str">
        <f>TPG!I31</f>
        <v>11294/543965</v>
      </c>
      <c r="P31" s="120" t="b">
        <v>1</v>
      </c>
      <c r="Q31" s="120" t="b">
        <v>1</v>
      </c>
      <c r="R31" s="120" t="b">
        <v>1</v>
      </c>
      <c r="T31" s="11">
        <f t="shared" si="2"/>
        <v>17</v>
      </c>
      <c r="U31" s="379">
        <f t="shared" si="3"/>
        <v>38</v>
      </c>
    </row>
    <row r="32" spans="1:21" hidden="1" x14ac:dyDescent="0.25">
      <c r="A32" s="117">
        <v>1</v>
      </c>
      <c r="B32" s="118">
        <v>2</v>
      </c>
      <c r="C32" s="303">
        <f>TPG!J32</f>
        <v>400061</v>
      </c>
      <c r="D32" s="120" t="b">
        <v>1</v>
      </c>
      <c r="E32" s="304" t="str">
        <f>RIGHT(TPG!C32,4)&amp;"."&amp;TPG!M32&amp;"."&amp;TPG!K32&amp;"."&amp;$C$5</f>
        <v>2009.TPG.I01.Jl21</v>
      </c>
      <c r="F32" s="305">
        <f t="shared" ca="1" si="0"/>
        <v>44386</v>
      </c>
      <c r="G32" s="306">
        <f>TPG!T32</f>
        <v>0</v>
      </c>
      <c r="H32" s="124">
        <f t="shared" ca="1" si="1"/>
        <v>44386</v>
      </c>
      <c r="I32" s="125">
        <v>0</v>
      </c>
      <c r="J32" s="304" t="str">
        <f>LEFT(TPG!D32,20)&amp;"."&amp;TPGPAY!E32</f>
        <v>Brunswick Park Prima.2009.TPG.I01.Jl21</v>
      </c>
      <c r="K32" s="120" t="b">
        <v>1</v>
      </c>
      <c r="L32" s="126" t="s">
        <v>3686</v>
      </c>
      <c r="M32" s="120" t="b">
        <v>1</v>
      </c>
      <c r="N32" s="120" t="s">
        <v>3687</v>
      </c>
      <c r="O32" s="307" t="str">
        <f>TPG!I32</f>
        <v>11294/543965</v>
      </c>
      <c r="P32" s="120" t="b">
        <v>1</v>
      </c>
      <c r="Q32" s="120" t="b">
        <v>1</v>
      </c>
      <c r="R32" s="120" t="b">
        <v>1</v>
      </c>
      <c r="T32" s="11">
        <f t="shared" si="2"/>
        <v>17</v>
      </c>
      <c r="U32" s="379">
        <f t="shared" si="3"/>
        <v>38</v>
      </c>
    </row>
    <row r="33" spans="1:21" hidden="1" x14ac:dyDescent="0.25">
      <c r="A33" s="117">
        <v>1</v>
      </c>
      <c r="B33" s="118">
        <v>2</v>
      </c>
      <c r="C33" s="303">
        <f>TPG!J33</f>
        <v>400039</v>
      </c>
      <c r="D33" s="120" t="b">
        <v>1</v>
      </c>
      <c r="E33" s="304" t="str">
        <f>RIGHT(TPG!C33,4)&amp;"."&amp;TPG!M33&amp;"."&amp;TPG!K33&amp;"."&amp;$C$5</f>
        <v>3302.TPG.I01.Jl21</v>
      </c>
      <c r="F33" s="305">
        <f t="shared" ca="1" si="0"/>
        <v>44386</v>
      </c>
      <c r="G33" s="306">
        <f>TPG!T33</f>
        <v>0</v>
      </c>
      <c r="H33" s="124">
        <f t="shared" ca="1" si="1"/>
        <v>44386</v>
      </c>
      <c r="I33" s="125">
        <v>0</v>
      </c>
      <c r="J33" s="304" t="str">
        <f>LEFT(TPG!D33,20)&amp;"."&amp;TPGPAY!E33</f>
        <v>Christ Church CE Pri.3302.TPG.I01.Jl21</v>
      </c>
      <c r="K33" s="120" t="b">
        <v>1</v>
      </c>
      <c r="L33" s="126" t="s">
        <v>3686</v>
      </c>
      <c r="M33" s="120" t="b">
        <v>1</v>
      </c>
      <c r="N33" s="120" t="s">
        <v>3687</v>
      </c>
      <c r="O33" s="307" t="str">
        <f>TPG!I33</f>
        <v>11294/543965</v>
      </c>
      <c r="P33" s="120" t="b">
        <v>1</v>
      </c>
      <c r="Q33" s="120" t="b">
        <v>1</v>
      </c>
      <c r="R33" s="120" t="b">
        <v>1</v>
      </c>
      <c r="T33" s="11">
        <f t="shared" si="2"/>
        <v>17</v>
      </c>
      <c r="U33" s="379">
        <f t="shared" si="3"/>
        <v>38</v>
      </c>
    </row>
    <row r="34" spans="1:21" hidden="1" x14ac:dyDescent="0.25">
      <c r="A34" s="117">
        <v>1</v>
      </c>
      <c r="B34" s="118">
        <v>2</v>
      </c>
      <c r="C34" s="303">
        <f>TPG!J34</f>
        <v>400050</v>
      </c>
      <c r="D34" s="120" t="b">
        <v>1</v>
      </c>
      <c r="E34" s="304" t="str">
        <f>RIGHT(TPG!C34,4)&amp;"."&amp;TPG!M34&amp;"."&amp;TPG!K34&amp;"."&amp;$C$5</f>
        <v>2014.TPG.I01.Jl21</v>
      </c>
      <c r="F34" s="305">
        <f t="shared" ca="1" si="0"/>
        <v>44386</v>
      </c>
      <c r="G34" s="306">
        <f>TPG!T34</f>
        <v>0</v>
      </c>
      <c r="H34" s="124">
        <f t="shared" ca="1" si="1"/>
        <v>44386</v>
      </c>
      <c r="I34" s="125">
        <v>0</v>
      </c>
      <c r="J34" s="304" t="str">
        <f>LEFT(TPG!D34,20)&amp;"."&amp;TPGPAY!E34</f>
        <v>Colindale School.2014.TPG.I01.Jl21</v>
      </c>
      <c r="K34" s="120" t="b">
        <v>1</v>
      </c>
      <c r="L34" s="126" t="s">
        <v>3686</v>
      </c>
      <c r="M34" s="120" t="b">
        <v>1</v>
      </c>
      <c r="N34" s="120" t="s">
        <v>3687</v>
      </c>
      <c r="O34" s="307" t="str">
        <f>TPG!I34</f>
        <v>11294/543965</v>
      </c>
      <c r="P34" s="120" t="b">
        <v>1</v>
      </c>
      <c r="Q34" s="120" t="b">
        <v>1</v>
      </c>
      <c r="R34" s="120" t="b">
        <v>1</v>
      </c>
      <c r="T34" s="11">
        <f t="shared" si="2"/>
        <v>17</v>
      </c>
      <c r="U34" s="379">
        <f t="shared" si="3"/>
        <v>34</v>
      </c>
    </row>
    <row r="35" spans="1:21" hidden="1" x14ac:dyDescent="0.25">
      <c r="A35" s="117">
        <v>1</v>
      </c>
      <c r="B35" s="118">
        <v>2</v>
      </c>
      <c r="C35" s="303">
        <f>TPG!J35</f>
        <v>400059</v>
      </c>
      <c r="D35" s="120" t="b">
        <v>1</v>
      </c>
      <c r="E35" s="304" t="str">
        <f>RIGHT(TPG!C35,4)&amp;"."&amp;TPG!M35&amp;"."&amp;TPG!K35&amp;"."&amp;$C$5</f>
        <v>2015.TPG.I01.Jl21</v>
      </c>
      <c r="F35" s="305">
        <f t="shared" ca="1" si="0"/>
        <v>44386</v>
      </c>
      <c r="G35" s="306">
        <f>TPG!T35</f>
        <v>0</v>
      </c>
      <c r="H35" s="124">
        <f t="shared" ca="1" si="1"/>
        <v>44386</v>
      </c>
      <c r="I35" s="125">
        <v>0</v>
      </c>
      <c r="J35" s="304" t="str">
        <f>LEFT(TPG!D35,20)&amp;"."&amp;TPGPAY!E35</f>
        <v>Coppetts Wood.2015.TPG.I01.Jl21</v>
      </c>
      <c r="K35" s="120" t="b">
        <v>1</v>
      </c>
      <c r="L35" s="126" t="s">
        <v>3686</v>
      </c>
      <c r="M35" s="120" t="b">
        <v>1</v>
      </c>
      <c r="N35" s="120" t="s">
        <v>3687</v>
      </c>
      <c r="O35" s="307" t="str">
        <f>TPG!I35</f>
        <v>11294/543965</v>
      </c>
      <c r="P35" s="120" t="b">
        <v>1</v>
      </c>
      <c r="Q35" s="120" t="b">
        <v>1</v>
      </c>
      <c r="R35" s="120" t="b">
        <v>1</v>
      </c>
      <c r="T35" s="11">
        <f t="shared" si="2"/>
        <v>17</v>
      </c>
      <c r="U35" s="379">
        <f t="shared" si="3"/>
        <v>31</v>
      </c>
    </row>
    <row r="36" spans="1:21" hidden="1" x14ac:dyDescent="0.25">
      <c r="A36" s="117">
        <v>1</v>
      </c>
      <c r="B36" s="118">
        <v>2</v>
      </c>
      <c r="C36" s="303">
        <f>TPG!J36</f>
        <v>400036</v>
      </c>
      <c r="D36" s="120" t="b">
        <v>1</v>
      </c>
      <c r="E36" s="304" t="str">
        <f>RIGHT(TPG!C36,4)&amp;"."&amp;TPG!M36&amp;"."&amp;TPG!K36&amp;"."&amp;$C$5</f>
        <v>2019.TPG.I01.Jl21</v>
      </c>
      <c r="F36" s="305">
        <f t="shared" ca="1" si="0"/>
        <v>44386</v>
      </c>
      <c r="G36" s="306">
        <f>TPG!T36</f>
        <v>0</v>
      </c>
      <c r="H36" s="124">
        <f t="shared" ca="1" si="1"/>
        <v>44386</v>
      </c>
      <c r="I36" s="125">
        <v>0</v>
      </c>
      <c r="J36" s="304" t="str">
        <f>LEFT(TPG!D36,20)&amp;"."&amp;TPGPAY!E36</f>
        <v>Deansbrook Infant Sc.2019.TPG.I01.Jl21</v>
      </c>
      <c r="K36" s="120" t="b">
        <v>1</v>
      </c>
      <c r="L36" s="126" t="s">
        <v>3686</v>
      </c>
      <c r="M36" s="120" t="b">
        <v>1</v>
      </c>
      <c r="N36" s="120" t="s">
        <v>3687</v>
      </c>
      <c r="O36" s="307" t="str">
        <f>TPG!I36</f>
        <v>11294/543965</v>
      </c>
      <c r="P36" s="120" t="b">
        <v>1</v>
      </c>
      <c r="Q36" s="120" t="b">
        <v>1</v>
      </c>
      <c r="R36" s="120" t="b">
        <v>1</v>
      </c>
      <c r="T36" s="11">
        <f t="shared" si="2"/>
        <v>17</v>
      </c>
      <c r="U36" s="379">
        <f t="shared" si="3"/>
        <v>38</v>
      </c>
    </row>
    <row r="37" spans="1:21" hidden="1" x14ac:dyDescent="0.25">
      <c r="A37" s="117">
        <v>1</v>
      </c>
      <c r="B37" s="118">
        <v>2</v>
      </c>
      <c r="C37" s="303">
        <f>TPG!J37</f>
        <v>400042</v>
      </c>
      <c r="D37" s="120" t="b">
        <v>1</v>
      </c>
      <c r="E37" s="304" t="str">
        <f>RIGHT(TPG!C37,4)&amp;"."&amp;TPG!M37&amp;"."&amp;TPG!K37&amp;"."&amp;$C$5</f>
        <v>2021.TPG.I01.Jl21</v>
      </c>
      <c r="F37" s="305">
        <f t="shared" ca="1" si="0"/>
        <v>44386</v>
      </c>
      <c r="G37" s="306">
        <f>TPG!T37</f>
        <v>0</v>
      </c>
      <c r="H37" s="124">
        <f t="shared" ca="1" si="1"/>
        <v>44386</v>
      </c>
      <c r="I37" s="125">
        <v>0</v>
      </c>
      <c r="J37" s="304" t="str">
        <f>LEFT(TPG!D37,20)&amp;"."&amp;TPGPAY!E37</f>
        <v>Dollis Primary Schoo.2021.TPG.I01.Jl21</v>
      </c>
      <c r="K37" s="120" t="b">
        <v>1</v>
      </c>
      <c r="L37" s="126" t="s">
        <v>3686</v>
      </c>
      <c r="M37" s="120" t="b">
        <v>1</v>
      </c>
      <c r="N37" s="120" t="s">
        <v>3687</v>
      </c>
      <c r="O37" s="307" t="str">
        <f>TPG!I37</f>
        <v>11294/543965</v>
      </c>
      <c r="P37" s="120" t="b">
        <v>1</v>
      </c>
      <c r="Q37" s="120" t="b">
        <v>1</v>
      </c>
      <c r="R37" s="120" t="b">
        <v>1</v>
      </c>
      <c r="T37" s="11">
        <f t="shared" si="2"/>
        <v>17</v>
      </c>
      <c r="U37" s="379">
        <f t="shared" si="3"/>
        <v>38</v>
      </c>
    </row>
    <row r="38" spans="1:21" hidden="1" x14ac:dyDescent="0.25">
      <c r="A38" s="117">
        <v>1</v>
      </c>
      <c r="B38" s="118">
        <v>2</v>
      </c>
      <c r="C38" s="303">
        <f>TPG!J38</f>
        <v>400159</v>
      </c>
      <c r="D38" s="120" t="b">
        <v>1</v>
      </c>
      <c r="E38" s="304" t="str">
        <f>RIGHT(TPG!C38,4)&amp;"."&amp;TPG!M38&amp;"."&amp;TPG!K38&amp;"."&amp;$C$5</f>
        <v>2023.TPG.I01.Jl21</v>
      </c>
      <c r="F38" s="305">
        <f t="shared" ca="1" si="0"/>
        <v>44386</v>
      </c>
      <c r="G38" s="306">
        <f>TPG!T38</f>
        <v>0</v>
      </c>
      <c r="H38" s="124">
        <f t="shared" ca="1" si="1"/>
        <v>44386</v>
      </c>
      <c r="I38" s="125">
        <v>0</v>
      </c>
      <c r="J38" s="304" t="str">
        <f>LEFT(TPG!D38,20)&amp;"."&amp;TPGPAY!E38</f>
        <v>Edgware Primary Scho.2023.TPG.I01.Jl21</v>
      </c>
      <c r="K38" s="120" t="b">
        <v>1</v>
      </c>
      <c r="L38" s="126" t="s">
        <v>3686</v>
      </c>
      <c r="M38" s="120" t="b">
        <v>1</v>
      </c>
      <c r="N38" s="120" t="s">
        <v>3687</v>
      </c>
      <c r="O38" s="307" t="str">
        <f>TPG!I38</f>
        <v>11294/543965</v>
      </c>
      <c r="P38" s="120" t="b">
        <v>1</v>
      </c>
      <c r="Q38" s="120" t="b">
        <v>1</v>
      </c>
      <c r="R38" s="120" t="b">
        <v>1</v>
      </c>
      <c r="T38" s="11">
        <f t="shared" si="2"/>
        <v>17</v>
      </c>
      <c r="U38" s="379">
        <f t="shared" si="3"/>
        <v>38</v>
      </c>
    </row>
    <row r="39" spans="1:21" hidden="1" x14ac:dyDescent="0.25">
      <c r="A39" s="117">
        <v>1</v>
      </c>
      <c r="B39" s="118">
        <v>2</v>
      </c>
      <c r="C39" s="303">
        <f>TPG!J39</f>
        <v>400047</v>
      </c>
      <c r="D39" s="120" t="b">
        <v>1</v>
      </c>
      <c r="E39" s="304" t="str">
        <f>RIGHT(TPG!C39,4)&amp;"."&amp;TPG!M39&amp;"."&amp;TPG!K39&amp;"."&amp;$C$5</f>
        <v>2024.TPG.I01.Jl21</v>
      </c>
      <c r="F39" s="305">
        <f t="shared" ca="1" si="0"/>
        <v>44386</v>
      </c>
      <c r="G39" s="306">
        <f>TPG!T39</f>
        <v>0</v>
      </c>
      <c r="H39" s="124">
        <f t="shared" ca="1" si="1"/>
        <v>44386</v>
      </c>
      <c r="I39" s="125">
        <v>0</v>
      </c>
      <c r="J39" s="304" t="str">
        <f>LEFT(TPG!D39,20)&amp;"."&amp;TPGPAY!E39</f>
        <v>Fairway Primary Scho.2024.TPG.I01.Jl21</v>
      </c>
      <c r="K39" s="120" t="b">
        <v>1</v>
      </c>
      <c r="L39" s="126" t="s">
        <v>3686</v>
      </c>
      <c r="M39" s="120" t="b">
        <v>1</v>
      </c>
      <c r="N39" s="120" t="s">
        <v>3687</v>
      </c>
      <c r="O39" s="307" t="str">
        <f>TPG!I39</f>
        <v>11294/543965</v>
      </c>
      <c r="P39" s="120" t="b">
        <v>1</v>
      </c>
      <c r="Q39" s="120" t="b">
        <v>1</v>
      </c>
      <c r="R39" s="120" t="b">
        <v>1</v>
      </c>
      <c r="T39" s="11">
        <f t="shared" si="2"/>
        <v>17</v>
      </c>
      <c r="U39" s="379">
        <f t="shared" si="3"/>
        <v>38</v>
      </c>
    </row>
    <row r="40" spans="1:21" hidden="1" x14ac:dyDescent="0.25">
      <c r="A40" s="117">
        <v>1</v>
      </c>
      <c r="B40" s="118">
        <v>2</v>
      </c>
      <c r="C40" s="303">
        <f>TPG!J40</f>
        <v>400082</v>
      </c>
      <c r="D40" s="120" t="b">
        <v>1</v>
      </c>
      <c r="E40" s="304" t="str">
        <f>RIGHT(TPG!C40,4)&amp;"."&amp;TPG!M40&amp;"."&amp;TPG!K40&amp;"."&amp;$C$5</f>
        <v>2026.TPG.I01.Jl21</v>
      </c>
      <c r="F40" s="305">
        <f t="shared" ca="1" si="0"/>
        <v>44386</v>
      </c>
      <c r="G40" s="306">
        <f>TPG!T40</f>
        <v>0</v>
      </c>
      <c r="H40" s="124">
        <f t="shared" ca="1" si="1"/>
        <v>44386</v>
      </c>
      <c r="I40" s="125">
        <v>0</v>
      </c>
      <c r="J40" s="304" t="str">
        <f>LEFT(TPG!D40,20)&amp;"."&amp;TPGPAY!E40</f>
        <v>Frith Manor School.2026.TPG.I01.Jl21</v>
      </c>
      <c r="K40" s="120" t="b">
        <v>1</v>
      </c>
      <c r="L40" s="126" t="s">
        <v>3686</v>
      </c>
      <c r="M40" s="120" t="b">
        <v>1</v>
      </c>
      <c r="N40" s="120" t="s">
        <v>3687</v>
      </c>
      <c r="O40" s="307" t="str">
        <f>TPG!I40</f>
        <v>11294/543965</v>
      </c>
      <c r="P40" s="120" t="b">
        <v>1</v>
      </c>
      <c r="Q40" s="120" t="b">
        <v>1</v>
      </c>
      <c r="R40" s="120" t="b">
        <v>1</v>
      </c>
      <c r="T40" s="11">
        <f t="shared" si="2"/>
        <v>17</v>
      </c>
      <c r="U40" s="379">
        <f t="shared" si="3"/>
        <v>36</v>
      </c>
    </row>
    <row r="41" spans="1:21" hidden="1" x14ac:dyDescent="0.25">
      <c r="A41" s="117">
        <v>1</v>
      </c>
      <c r="B41" s="118">
        <v>2</v>
      </c>
      <c r="C41" s="303">
        <f>TPG!J41</f>
        <v>400035</v>
      </c>
      <c r="D41" s="120" t="b">
        <v>1</v>
      </c>
      <c r="E41" s="304" t="str">
        <f>RIGHT(TPG!C41,4)&amp;"."&amp;TPG!M41&amp;"."&amp;TPG!K41&amp;"."&amp;$C$5</f>
        <v>2029.TPG.I01.Jl21</v>
      </c>
      <c r="F41" s="305">
        <f t="shared" ca="1" si="0"/>
        <v>44386</v>
      </c>
      <c r="G41" s="306">
        <f>TPG!T41</f>
        <v>0</v>
      </c>
      <c r="H41" s="124">
        <f t="shared" ca="1" si="1"/>
        <v>44386</v>
      </c>
      <c r="I41" s="125">
        <v>0</v>
      </c>
      <c r="J41" s="304" t="str">
        <f>LEFT(TPG!D41,20)&amp;"."&amp;TPGPAY!E41</f>
        <v>Goldbeaters Primary .2029.TPG.I01.Jl21</v>
      </c>
      <c r="K41" s="120" t="b">
        <v>1</v>
      </c>
      <c r="L41" s="126" t="s">
        <v>3686</v>
      </c>
      <c r="M41" s="120" t="b">
        <v>1</v>
      </c>
      <c r="N41" s="120" t="s">
        <v>3687</v>
      </c>
      <c r="O41" s="307" t="str">
        <f>TPG!I41</f>
        <v>11294/543965</v>
      </c>
      <c r="P41" s="120" t="b">
        <v>1</v>
      </c>
      <c r="Q41" s="120" t="b">
        <v>1</v>
      </c>
      <c r="R41" s="120" t="b">
        <v>1</v>
      </c>
      <c r="T41" s="11">
        <f t="shared" si="2"/>
        <v>17</v>
      </c>
      <c r="U41" s="379">
        <f t="shared" si="3"/>
        <v>38</v>
      </c>
    </row>
    <row r="42" spans="1:21" hidden="1" x14ac:dyDescent="0.25">
      <c r="A42" s="117">
        <v>1</v>
      </c>
      <c r="B42" s="118">
        <v>2</v>
      </c>
      <c r="C42" s="303">
        <f>TPG!J42</f>
        <v>400108</v>
      </c>
      <c r="D42" s="120" t="b">
        <v>1</v>
      </c>
      <c r="E42" s="304" t="str">
        <f>RIGHT(TPG!C42,4)&amp;"."&amp;TPG!M42&amp;"."&amp;TPG!K42&amp;"."&amp;$C$5</f>
        <v>3516.TPG.I01.Jl21</v>
      </c>
      <c r="F42" s="305">
        <f t="shared" ca="1" si="0"/>
        <v>44386</v>
      </c>
      <c r="G42" s="306">
        <f>TPG!T42</f>
        <v>0</v>
      </c>
      <c r="H42" s="124">
        <f t="shared" ca="1" si="1"/>
        <v>44386</v>
      </c>
      <c r="I42" s="125">
        <v>0</v>
      </c>
      <c r="J42" s="304" t="str">
        <f>LEFT(TPG!D42,20)&amp;"."&amp;TPGPAY!E42</f>
        <v>Hasmonean Primary Sc.3516.TPG.I01.Jl21</v>
      </c>
      <c r="K42" s="120" t="b">
        <v>1</v>
      </c>
      <c r="L42" s="126" t="s">
        <v>3686</v>
      </c>
      <c r="M42" s="120" t="b">
        <v>1</v>
      </c>
      <c r="N42" s="120" t="s">
        <v>3687</v>
      </c>
      <c r="O42" s="307" t="str">
        <f>TPG!I42</f>
        <v>11294/543965</v>
      </c>
      <c r="P42" s="120" t="b">
        <v>1</v>
      </c>
      <c r="Q42" s="120" t="b">
        <v>1</v>
      </c>
      <c r="R42" s="120" t="b">
        <v>1</v>
      </c>
      <c r="T42" s="11">
        <f t="shared" si="2"/>
        <v>17</v>
      </c>
      <c r="U42" s="379">
        <f t="shared" si="3"/>
        <v>38</v>
      </c>
    </row>
    <row r="43" spans="1:21" hidden="1" x14ac:dyDescent="0.25">
      <c r="A43" s="117">
        <v>1</v>
      </c>
      <c r="B43" s="118">
        <v>2</v>
      </c>
      <c r="C43" s="303">
        <f>TPG!J43</f>
        <v>400026</v>
      </c>
      <c r="D43" s="120" t="b">
        <v>1</v>
      </c>
      <c r="E43" s="304" t="str">
        <f>RIGHT(TPG!C43,4)&amp;"."&amp;TPG!M43&amp;"."&amp;TPG!K43&amp;"."&amp;$C$5</f>
        <v>2031.TPG.I01.Jl21</v>
      </c>
      <c r="F43" s="305">
        <f t="shared" ca="1" si="0"/>
        <v>44386</v>
      </c>
      <c r="G43" s="306">
        <f>TPG!T43</f>
        <v>0</v>
      </c>
      <c r="H43" s="124">
        <f t="shared" ca="1" si="1"/>
        <v>44386</v>
      </c>
      <c r="I43" s="125">
        <v>0</v>
      </c>
      <c r="J43" s="304" t="str">
        <f>LEFT(TPG!D43,20)&amp;"."&amp;TPGPAY!E43</f>
        <v>Hollickwood JMI Scho.2031.TPG.I01.Jl21</v>
      </c>
      <c r="K43" s="120" t="b">
        <v>1</v>
      </c>
      <c r="L43" s="126" t="s">
        <v>3686</v>
      </c>
      <c r="M43" s="120" t="b">
        <v>1</v>
      </c>
      <c r="N43" s="120" t="s">
        <v>3687</v>
      </c>
      <c r="O43" s="307" t="str">
        <f>TPG!I43</f>
        <v>11294/543965</v>
      </c>
      <c r="P43" s="120" t="b">
        <v>1</v>
      </c>
      <c r="Q43" s="120" t="b">
        <v>1</v>
      </c>
      <c r="R43" s="120" t="b">
        <v>1</v>
      </c>
      <c r="T43" s="11">
        <f t="shared" si="2"/>
        <v>17</v>
      </c>
      <c r="U43" s="379">
        <f t="shared" si="3"/>
        <v>38</v>
      </c>
    </row>
    <row r="44" spans="1:21" hidden="1" x14ac:dyDescent="0.25">
      <c r="A44" s="117">
        <v>1</v>
      </c>
      <c r="B44" s="118">
        <v>2</v>
      </c>
      <c r="C44" s="303">
        <f>TPG!J44</f>
        <v>400084</v>
      </c>
      <c r="D44" s="120" t="b">
        <v>1</v>
      </c>
      <c r="E44" s="304" t="str">
        <f>RIGHT(TPG!C44,4)&amp;"."&amp;TPG!M44&amp;"."&amp;TPG!K44&amp;"."&amp;$C$5</f>
        <v>2032.TPG.I01.Jl21</v>
      </c>
      <c r="F44" s="305">
        <f t="shared" ca="1" si="0"/>
        <v>44386</v>
      </c>
      <c r="G44" s="306">
        <f>TPG!T44</f>
        <v>0</v>
      </c>
      <c r="H44" s="124">
        <f t="shared" ca="1" si="1"/>
        <v>44386</v>
      </c>
      <c r="I44" s="125">
        <v>0</v>
      </c>
      <c r="J44" s="304" t="str">
        <f>LEFT(TPG!D44,20)&amp;"."&amp;TPGPAY!E44</f>
        <v>Holly Park School.2032.TPG.I01.Jl21</v>
      </c>
      <c r="K44" s="120" t="b">
        <v>1</v>
      </c>
      <c r="L44" s="126" t="s">
        <v>3686</v>
      </c>
      <c r="M44" s="120" t="b">
        <v>1</v>
      </c>
      <c r="N44" s="120" t="s">
        <v>3687</v>
      </c>
      <c r="O44" s="307" t="str">
        <f>TPG!I44</f>
        <v>11294/543965</v>
      </c>
      <c r="P44" s="120" t="b">
        <v>1</v>
      </c>
      <c r="Q44" s="120" t="b">
        <v>1</v>
      </c>
      <c r="R44" s="120" t="b">
        <v>1</v>
      </c>
      <c r="T44" s="11">
        <f t="shared" si="2"/>
        <v>17</v>
      </c>
      <c r="U44" s="379">
        <f t="shared" si="3"/>
        <v>35</v>
      </c>
    </row>
    <row r="45" spans="1:21" hidden="1" x14ac:dyDescent="0.25">
      <c r="A45" s="117">
        <v>1</v>
      </c>
      <c r="B45" s="118">
        <v>2</v>
      </c>
      <c r="C45" s="303">
        <f>TPG!J45</f>
        <v>400008</v>
      </c>
      <c r="D45" s="120" t="b">
        <v>1</v>
      </c>
      <c r="E45" s="304" t="str">
        <f>RIGHT(TPG!C45,4)&amp;"."&amp;TPG!M45&amp;"."&amp;TPG!K45&amp;"."&amp;$C$5</f>
        <v>3304.TPG.I01.Jl21</v>
      </c>
      <c r="F45" s="305">
        <f t="shared" ca="1" si="0"/>
        <v>44386</v>
      </c>
      <c r="G45" s="306">
        <f>TPG!T45</f>
        <v>0</v>
      </c>
      <c r="H45" s="124">
        <f t="shared" ca="1" si="1"/>
        <v>44386</v>
      </c>
      <c r="I45" s="125">
        <v>0</v>
      </c>
      <c r="J45" s="304" t="str">
        <f>LEFT(TPG!D45,20)&amp;"."&amp;TPGPAY!E45</f>
        <v>Holy Trinity School.3304.TPG.I01.Jl21</v>
      </c>
      <c r="K45" s="120" t="b">
        <v>1</v>
      </c>
      <c r="L45" s="126" t="s">
        <v>3686</v>
      </c>
      <c r="M45" s="120" t="b">
        <v>1</v>
      </c>
      <c r="N45" s="120" t="s">
        <v>3687</v>
      </c>
      <c r="O45" s="307" t="str">
        <f>TPG!I45</f>
        <v>11294/543965</v>
      </c>
      <c r="P45" s="120" t="b">
        <v>1</v>
      </c>
      <c r="Q45" s="120" t="b">
        <v>1</v>
      </c>
      <c r="R45" s="120" t="b">
        <v>1</v>
      </c>
      <c r="T45" s="11">
        <f t="shared" si="2"/>
        <v>17</v>
      </c>
      <c r="U45" s="379">
        <f t="shared" si="3"/>
        <v>37</v>
      </c>
    </row>
    <row r="46" spans="1:21" hidden="1" x14ac:dyDescent="0.25">
      <c r="A46" s="117">
        <v>1</v>
      </c>
      <c r="B46" s="118">
        <v>2</v>
      </c>
      <c r="C46" s="303">
        <f>TPG!J46</f>
        <v>400046</v>
      </c>
      <c r="D46" s="120" t="b">
        <v>1</v>
      </c>
      <c r="E46" s="304" t="str">
        <f>RIGHT(TPG!C46,4)&amp;"."&amp;TPG!M46&amp;"."&amp;TPG!K46&amp;"."&amp;$C$5</f>
        <v>2036.TPG.I01.Jl21</v>
      </c>
      <c r="F46" s="305">
        <f t="shared" ca="1" si="0"/>
        <v>44386</v>
      </c>
      <c r="G46" s="306">
        <f>TPG!T46</f>
        <v>0</v>
      </c>
      <c r="H46" s="124">
        <f t="shared" ca="1" si="1"/>
        <v>44386</v>
      </c>
      <c r="I46" s="125">
        <v>0</v>
      </c>
      <c r="J46" s="304" t="str">
        <f>LEFT(TPG!D46,20)&amp;"."&amp;TPGPAY!E46</f>
        <v>Livingstone School.2036.TPG.I01.Jl21</v>
      </c>
      <c r="K46" s="120" t="b">
        <v>1</v>
      </c>
      <c r="L46" s="126" t="s">
        <v>3686</v>
      </c>
      <c r="M46" s="120" t="b">
        <v>1</v>
      </c>
      <c r="N46" s="120" t="s">
        <v>3687</v>
      </c>
      <c r="O46" s="307" t="str">
        <f>TPG!I46</f>
        <v>11294/543965</v>
      </c>
      <c r="P46" s="120" t="b">
        <v>1</v>
      </c>
      <c r="Q46" s="120" t="b">
        <v>1</v>
      </c>
      <c r="R46" s="120" t="b">
        <v>1</v>
      </c>
      <c r="T46" s="11">
        <f t="shared" si="2"/>
        <v>17</v>
      </c>
      <c r="U46" s="379">
        <f t="shared" si="3"/>
        <v>36</v>
      </c>
    </row>
    <row r="47" spans="1:21" hidden="1" x14ac:dyDescent="0.25">
      <c r="A47" s="117">
        <v>1</v>
      </c>
      <c r="B47" s="118">
        <v>2</v>
      </c>
      <c r="C47" s="303">
        <f>TPG!J47</f>
        <v>400030</v>
      </c>
      <c r="D47" s="120" t="b">
        <v>1</v>
      </c>
      <c r="E47" s="304" t="str">
        <f>RIGHT(TPG!C47,4)&amp;"."&amp;TPG!M47&amp;"."&amp;TPG!K47&amp;"."&amp;$C$5</f>
        <v>2037.TPG.I01.Jl21</v>
      </c>
      <c r="F47" s="305">
        <f t="shared" ca="1" si="0"/>
        <v>44386</v>
      </c>
      <c r="G47" s="306">
        <f>TPG!T47</f>
        <v>0</v>
      </c>
      <c r="H47" s="124">
        <f t="shared" ca="1" si="1"/>
        <v>44386</v>
      </c>
      <c r="I47" s="125">
        <v>0</v>
      </c>
      <c r="J47" s="304" t="str">
        <f>LEFT(TPG!D47,20)&amp;"."&amp;TPGPAY!E47</f>
        <v>Manorside Primary Sc.2037.TPG.I01.Jl21</v>
      </c>
      <c r="K47" s="120" t="b">
        <v>1</v>
      </c>
      <c r="L47" s="126" t="s">
        <v>3686</v>
      </c>
      <c r="M47" s="120" t="b">
        <v>1</v>
      </c>
      <c r="N47" s="120" t="s">
        <v>3687</v>
      </c>
      <c r="O47" s="307" t="str">
        <f>TPG!I47</f>
        <v>11294/543965</v>
      </c>
      <c r="P47" s="120" t="b">
        <v>1</v>
      </c>
      <c r="Q47" s="120" t="b">
        <v>1</v>
      </c>
      <c r="R47" s="120" t="b">
        <v>1</v>
      </c>
      <c r="T47" s="11">
        <f t="shared" si="2"/>
        <v>17</v>
      </c>
      <c r="U47" s="379">
        <f t="shared" si="3"/>
        <v>38</v>
      </c>
    </row>
    <row r="48" spans="1:21" hidden="1" x14ac:dyDescent="0.25">
      <c r="A48" s="117">
        <v>1</v>
      </c>
      <c r="B48" s="118">
        <v>2</v>
      </c>
      <c r="C48" s="303">
        <f>TPG!J48</f>
        <v>400130</v>
      </c>
      <c r="D48" s="120" t="b">
        <v>1</v>
      </c>
      <c r="E48" s="304" t="str">
        <f>RIGHT(TPG!C48,4)&amp;"."&amp;TPG!M48&amp;"."&amp;TPG!K48&amp;"."&amp;$C$5</f>
        <v>3523.TPG.I01.Jl21</v>
      </c>
      <c r="F48" s="305">
        <f t="shared" ca="1" si="0"/>
        <v>44386</v>
      </c>
      <c r="G48" s="306">
        <f>TPG!T48</f>
        <v>0</v>
      </c>
      <c r="H48" s="124">
        <f t="shared" ca="1" si="1"/>
        <v>44386</v>
      </c>
      <c r="I48" s="125">
        <v>0</v>
      </c>
      <c r="J48" s="304" t="str">
        <f>LEFT(TPG!D48,20)&amp;"."&amp;TPGPAY!E48</f>
        <v>Martin Primary Schoo.3523.TPG.I01.Jl21</v>
      </c>
      <c r="K48" s="120" t="b">
        <v>1</v>
      </c>
      <c r="L48" s="126" t="s">
        <v>3686</v>
      </c>
      <c r="M48" s="120" t="b">
        <v>1</v>
      </c>
      <c r="N48" s="120" t="s">
        <v>3687</v>
      </c>
      <c r="O48" s="307" t="str">
        <f>TPG!I48</f>
        <v>11294/543965</v>
      </c>
      <c r="P48" s="120" t="b">
        <v>1</v>
      </c>
      <c r="Q48" s="120" t="b">
        <v>1</v>
      </c>
      <c r="R48" s="120" t="b">
        <v>1</v>
      </c>
      <c r="T48" s="11">
        <f t="shared" si="2"/>
        <v>17</v>
      </c>
      <c r="U48" s="379">
        <f t="shared" si="3"/>
        <v>38</v>
      </c>
    </row>
    <row r="49" spans="1:21" hidden="1" x14ac:dyDescent="0.25">
      <c r="A49" s="117">
        <v>1</v>
      </c>
      <c r="B49" s="118">
        <v>2</v>
      </c>
      <c r="C49" s="303">
        <f>TPG!J49</f>
        <v>400112</v>
      </c>
      <c r="D49" s="120" t="b">
        <v>1</v>
      </c>
      <c r="E49" s="304" t="str">
        <f>RIGHT(TPG!C49,4)&amp;"."&amp;TPG!M49&amp;"."&amp;TPG!K49&amp;"."&amp;$C$5</f>
        <v>5948.TPG.I01.Jl21</v>
      </c>
      <c r="F49" s="305">
        <f t="shared" ca="1" si="0"/>
        <v>44386</v>
      </c>
      <c r="G49" s="306">
        <f>TPG!T49</f>
        <v>0</v>
      </c>
      <c r="H49" s="124">
        <f t="shared" ca="1" si="1"/>
        <v>44386</v>
      </c>
      <c r="I49" s="125">
        <v>0</v>
      </c>
      <c r="J49" s="304" t="str">
        <f>LEFT(TPG!D49,20)&amp;"."&amp;TPGPAY!E49</f>
        <v>Mathilda Marks-Kenne.5948.TPG.I01.Jl21</v>
      </c>
      <c r="K49" s="120" t="b">
        <v>1</v>
      </c>
      <c r="L49" s="126" t="s">
        <v>3686</v>
      </c>
      <c r="M49" s="120" t="b">
        <v>1</v>
      </c>
      <c r="N49" s="120" t="s">
        <v>3687</v>
      </c>
      <c r="O49" s="307" t="str">
        <f>TPG!I49</f>
        <v>11294/543965</v>
      </c>
      <c r="P49" s="120" t="b">
        <v>1</v>
      </c>
      <c r="Q49" s="120" t="b">
        <v>1</v>
      </c>
      <c r="R49" s="120" t="b">
        <v>1</v>
      </c>
      <c r="T49" s="11">
        <f t="shared" si="2"/>
        <v>17</v>
      </c>
      <c r="U49" s="379">
        <f t="shared" si="3"/>
        <v>38</v>
      </c>
    </row>
    <row r="50" spans="1:21" hidden="1" x14ac:dyDescent="0.25">
      <c r="A50" s="117">
        <v>1</v>
      </c>
      <c r="B50" s="118">
        <v>2</v>
      </c>
      <c r="C50" s="303">
        <f>TPG!J50</f>
        <v>400110</v>
      </c>
      <c r="D50" s="120" t="b">
        <v>1</v>
      </c>
      <c r="E50" s="304" t="str">
        <f>RIGHT(TPG!C50,4)&amp;"."&amp;TPG!M50&amp;"."&amp;TPG!K50&amp;"."&amp;$C$5</f>
        <v>5949.TPG.I01.Jl21</v>
      </c>
      <c r="F50" s="305">
        <f t="shared" ca="1" si="0"/>
        <v>44386</v>
      </c>
      <c r="G50" s="306">
        <f>TPG!T50</f>
        <v>0</v>
      </c>
      <c r="H50" s="124">
        <f t="shared" ca="1" si="1"/>
        <v>44386</v>
      </c>
      <c r="I50" s="125">
        <v>0</v>
      </c>
      <c r="J50" s="304" t="str">
        <f>LEFT(TPG!D50,20)&amp;"."&amp;TPGPAY!E50</f>
        <v>Menorah Foundation S.5949.TPG.I01.Jl21</v>
      </c>
      <c r="K50" s="120" t="b">
        <v>1</v>
      </c>
      <c r="L50" s="126" t="s">
        <v>3686</v>
      </c>
      <c r="M50" s="120" t="b">
        <v>1</v>
      </c>
      <c r="N50" s="120" t="s">
        <v>3687</v>
      </c>
      <c r="O50" s="307" t="str">
        <f>TPG!I50</f>
        <v>11294/543965</v>
      </c>
      <c r="P50" s="120" t="b">
        <v>1</v>
      </c>
      <c r="Q50" s="120" t="b">
        <v>1</v>
      </c>
      <c r="R50" s="120" t="b">
        <v>1</v>
      </c>
      <c r="T50" s="11">
        <f t="shared" si="2"/>
        <v>17</v>
      </c>
      <c r="U50" s="379">
        <f t="shared" si="3"/>
        <v>38</v>
      </c>
    </row>
    <row r="51" spans="1:21" hidden="1" x14ac:dyDescent="0.25">
      <c r="A51" s="117">
        <v>1</v>
      </c>
      <c r="B51" s="118">
        <v>2</v>
      </c>
      <c r="C51" s="303">
        <f>TPG!J51</f>
        <v>400007</v>
      </c>
      <c r="D51" s="120" t="b">
        <v>1</v>
      </c>
      <c r="E51" s="304" t="str">
        <f>RIGHT(TPG!C51,4)&amp;"."&amp;TPG!M51&amp;"."&amp;TPG!K51&amp;"."&amp;$C$5</f>
        <v>3513.TPG.I01.Jl21</v>
      </c>
      <c r="F51" s="305">
        <f t="shared" ca="1" si="0"/>
        <v>44386</v>
      </c>
      <c r="G51" s="306">
        <f>TPG!T51</f>
        <v>0</v>
      </c>
      <c r="H51" s="124">
        <f t="shared" ca="1" si="1"/>
        <v>44386</v>
      </c>
      <c r="I51" s="125">
        <v>0</v>
      </c>
      <c r="J51" s="304" t="str">
        <f>LEFT(TPG!D51,20)&amp;"."&amp;TPGPAY!E51</f>
        <v>Menorah Primary Scho.3513.TPG.I01.Jl21</v>
      </c>
      <c r="K51" s="120" t="b">
        <v>1</v>
      </c>
      <c r="L51" s="126" t="s">
        <v>3686</v>
      </c>
      <c r="M51" s="120" t="b">
        <v>1</v>
      </c>
      <c r="N51" s="120" t="s">
        <v>3687</v>
      </c>
      <c r="O51" s="307" t="str">
        <f>TPG!I51</f>
        <v>11294/543965</v>
      </c>
      <c r="P51" s="120" t="b">
        <v>1</v>
      </c>
      <c r="Q51" s="120" t="b">
        <v>1</v>
      </c>
      <c r="R51" s="120" t="b">
        <v>1</v>
      </c>
      <c r="T51" s="11">
        <f t="shared" si="2"/>
        <v>17</v>
      </c>
      <c r="U51" s="379">
        <f t="shared" si="3"/>
        <v>38</v>
      </c>
    </row>
    <row r="52" spans="1:21" hidden="1" x14ac:dyDescent="0.25">
      <c r="A52" s="117">
        <v>1</v>
      </c>
      <c r="B52" s="118">
        <v>2</v>
      </c>
      <c r="C52" s="303">
        <f>TPG!J52</f>
        <v>158733</v>
      </c>
      <c r="D52" s="120" t="b">
        <v>1</v>
      </c>
      <c r="E52" s="304" t="str">
        <f>RIGHT(TPG!C52,4)&amp;"."&amp;TPG!M52&amp;"."&amp;TPG!K52&amp;"."&amp;$C$5</f>
        <v>2053.TPG.I01.Jl21</v>
      </c>
      <c r="F52" s="305">
        <f t="shared" ca="1" si="0"/>
        <v>44386</v>
      </c>
      <c r="G52" s="306">
        <f>TPG!T52</f>
        <v>0</v>
      </c>
      <c r="H52" s="124">
        <f t="shared" ca="1" si="1"/>
        <v>44386</v>
      </c>
      <c r="I52" s="125">
        <v>0</v>
      </c>
      <c r="J52" s="304" t="str">
        <f>LEFT(TPG!D52,20)&amp;"."&amp;TPGPAY!E52</f>
        <v>Noam Primary School.2053.TPG.I01.Jl21</v>
      </c>
      <c r="K52" s="120" t="b">
        <v>1</v>
      </c>
      <c r="L52" s="126" t="s">
        <v>3686</v>
      </c>
      <c r="M52" s="120" t="b">
        <v>1</v>
      </c>
      <c r="N52" s="120" t="s">
        <v>3687</v>
      </c>
      <c r="O52" s="307" t="str">
        <f>TPG!I52</f>
        <v>11294/543965</v>
      </c>
      <c r="P52" s="120" t="b">
        <v>1</v>
      </c>
      <c r="Q52" s="120" t="b">
        <v>1</v>
      </c>
      <c r="R52" s="120" t="b">
        <v>1</v>
      </c>
      <c r="T52" s="11">
        <f t="shared" si="2"/>
        <v>17</v>
      </c>
      <c r="U52" s="379">
        <f t="shared" si="3"/>
        <v>37</v>
      </c>
    </row>
    <row r="53" spans="1:21" hidden="1" x14ac:dyDescent="0.25">
      <c r="A53" s="117">
        <v>1</v>
      </c>
      <c r="B53" s="118">
        <v>2</v>
      </c>
      <c r="C53" s="303">
        <f>TPG!J53</f>
        <v>400089</v>
      </c>
      <c r="D53" s="120" t="b">
        <v>1</v>
      </c>
      <c r="E53" s="304" t="str">
        <f>RIGHT(TPG!C53,4)&amp;"."&amp;TPG!M53&amp;"."&amp;TPG!K53&amp;"."&amp;$C$5</f>
        <v>2045.TPG.I01.Jl21</v>
      </c>
      <c r="F53" s="305">
        <f t="shared" ca="1" si="0"/>
        <v>44386</v>
      </c>
      <c r="G53" s="306">
        <f>TPG!T53</f>
        <v>0</v>
      </c>
      <c r="H53" s="124">
        <f t="shared" ca="1" si="1"/>
        <v>44386</v>
      </c>
      <c r="I53" s="125">
        <v>0</v>
      </c>
      <c r="J53" s="304" t="str">
        <f>LEFT(TPG!D53,20)&amp;"."&amp;TPGPAY!E53</f>
        <v>Northside School.2045.TPG.I01.Jl21</v>
      </c>
      <c r="K53" s="120" t="b">
        <v>1</v>
      </c>
      <c r="L53" s="126" t="s">
        <v>3686</v>
      </c>
      <c r="M53" s="120" t="b">
        <v>1</v>
      </c>
      <c r="N53" s="120" t="s">
        <v>3687</v>
      </c>
      <c r="O53" s="307" t="str">
        <f>TPG!I53</f>
        <v>11294/543965</v>
      </c>
      <c r="P53" s="120" t="b">
        <v>1</v>
      </c>
      <c r="Q53" s="120" t="b">
        <v>1</v>
      </c>
      <c r="R53" s="120" t="b">
        <v>1</v>
      </c>
      <c r="T53" s="11">
        <f t="shared" si="2"/>
        <v>17</v>
      </c>
      <c r="U53" s="379">
        <f t="shared" si="3"/>
        <v>34</v>
      </c>
    </row>
    <row r="54" spans="1:21" hidden="1" x14ac:dyDescent="0.25">
      <c r="A54" s="117">
        <v>1</v>
      </c>
      <c r="B54" s="118">
        <v>2</v>
      </c>
      <c r="C54" s="303">
        <f>TPG!J54</f>
        <v>400113</v>
      </c>
      <c r="D54" s="120" t="b">
        <v>1</v>
      </c>
      <c r="E54" s="304" t="str">
        <f>RIGHT(TPG!C54,4)&amp;"."&amp;TPG!M54&amp;"."&amp;TPG!K54&amp;"."&amp;$C$5</f>
        <v>2077.TPG.I01.Jl21</v>
      </c>
      <c r="F54" s="305">
        <f t="shared" ca="1" si="0"/>
        <v>44386</v>
      </c>
      <c r="G54" s="306">
        <f>TPG!T54</f>
        <v>0</v>
      </c>
      <c r="H54" s="124">
        <f t="shared" ca="1" si="1"/>
        <v>44386</v>
      </c>
      <c r="I54" s="125">
        <v>0</v>
      </c>
      <c r="J54" s="304" t="str">
        <f>LEFT(TPG!D54,20)&amp;"."&amp;TPGPAY!E54</f>
        <v>Orion Primary School.2077.TPG.I01.Jl21</v>
      </c>
      <c r="K54" s="120" t="b">
        <v>1</v>
      </c>
      <c r="L54" s="126" t="s">
        <v>3686</v>
      </c>
      <c r="M54" s="120" t="b">
        <v>1</v>
      </c>
      <c r="N54" s="120" t="s">
        <v>3687</v>
      </c>
      <c r="O54" s="307" t="str">
        <f>TPG!I54</f>
        <v>11294/543965</v>
      </c>
      <c r="P54" s="120" t="b">
        <v>1</v>
      </c>
      <c r="Q54" s="120" t="b">
        <v>1</v>
      </c>
      <c r="R54" s="120" t="b">
        <v>1</v>
      </c>
      <c r="T54" s="11">
        <f t="shared" si="2"/>
        <v>17</v>
      </c>
      <c r="U54" s="379">
        <f t="shared" si="3"/>
        <v>38</v>
      </c>
    </row>
    <row r="55" spans="1:21" hidden="1" x14ac:dyDescent="0.25">
      <c r="A55" s="117">
        <v>1</v>
      </c>
      <c r="B55" s="118">
        <v>2</v>
      </c>
      <c r="C55" s="303">
        <f>TPG!J55</f>
        <v>400003</v>
      </c>
      <c r="D55" s="120" t="b">
        <v>1</v>
      </c>
      <c r="E55" s="304" t="str">
        <f>RIGHT(TPG!C55,4)&amp;"."&amp;TPG!M55&amp;"."&amp;TPG!K55&amp;"."&amp;$C$5</f>
        <v>3501.TPG.I01.Jl21</v>
      </c>
      <c r="F55" s="305">
        <f t="shared" ca="1" si="0"/>
        <v>44386</v>
      </c>
      <c r="G55" s="306">
        <f>TPG!T55</f>
        <v>0</v>
      </c>
      <c r="H55" s="124">
        <f t="shared" ca="1" si="1"/>
        <v>44386</v>
      </c>
      <c r="I55" s="125">
        <v>0</v>
      </c>
      <c r="J55" s="304" t="str">
        <f>LEFT(TPG!D55,20)&amp;"."&amp;TPGPAY!E55</f>
        <v>Our Lady of Lourdes .3501.TPG.I01.Jl21</v>
      </c>
      <c r="K55" s="120" t="b">
        <v>1</v>
      </c>
      <c r="L55" s="126" t="s">
        <v>3686</v>
      </c>
      <c r="M55" s="120" t="b">
        <v>1</v>
      </c>
      <c r="N55" s="120" t="s">
        <v>3687</v>
      </c>
      <c r="O55" s="307" t="str">
        <f>TPG!I55</f>
        <v>11294/543965</v>
      </c>
      <c r="P55" s="120" t="b">
        <v>1</v>
      </c>
      <c r="Q55" s="120" t="b">
        <v>1</v>
      </c>
      <c r="R55" s="120" t="b">
        <v>1</v>
      </c>
      <c r="T55" s="11">
        <f t="shared" si="2"/>
        <v>17</v>
      </c>
      <c r="U55" s="379">
        <f t="shared" si="3"/>
        <v>38</v>
      </c>
    </row>
    <row r="56" spans="1:21" hidden="1" x14ac:dyDescent="0.25">
      <c r="A56" s="117">
        <v>1</v>
      </c>
      <c r="B56" s="118">
        <v>2</v>
      </c>
      <c r="C56" s="303">
        <f>TPG!J56</f>
        <v>400012</v>
      </c>
      <c r="D56" s="120" t="b">
        <v>1</v>
      </c>
      <c r="E56" s="304" t="str">
        <f>RIGHT(TPG!C56,4)&amp;"."&amp;TPG!M56&amp;"."&amp;TPG!K56&amp;"."&amp;$C$5</f>
        <v>2071.TPG.I01.Jl21</v>
      </c>
      <c r="F56" s="305">
        <f t="shared" ca="1" si="0"/>
        <v>44386</v>
      </c>
      <c r="G56" s="306">
        <f>TPG!T56</f>
        <v>0</v>
      </c>
      <c r="H56" s="124">
        <f t="shared" ca="1" si="1"/>
        <v>44386</v>
      </c>
      <c r="I56" s="125">
        <v>0</v>
      </c>
      <c r="J56" s="304" t="str">
        <f>LEFT(TPG!D56,20)&amp;"."&amp;TPGPAY!E56</f>
        <v>Queenswell Infant an.2071.TPG.I01.Jl21</v>
      </c>
      <c r="K56" s="120" t="b">
        <v>1</v>
      </c>
      <c r="L56" s="126" t="s">
        <v>3686</v>
      </c>
      <c r="M56" s="120" t="b">
        <v>1</v>
      </c>
      <c r="N56" s="120" t="s">
        <v>3687</v>
      </c>
      <c r="O56" s="307" t="str">
        <f>TPG!I56</f>
        <v>11294/543965</v>
      </c>
      <c r="P56" s="120" t="b">
        <v>1</v>
      </c>
      <c r="Q56" s="120" t="b">
        <v>1</v>
      </c>
      <c r="R56" s="120" t="b">
        <v>1</v>
      </c>
      <c r="T56" s="11">
        <f t="shared" si="2"/>
        <v>17</v>
      </c>
      <c r="U56" s="379">
        <f t="shared" si="3"/>
        <v>38</v>
      </c>
    </row>
    <row r="57" spans="1:21" hidden="1" x14ac:dyDescent="0.25">
      <c r="A57" s="117">
        <v>1</v>
      </c>
      <c r="B57" s="118">
        <v>2</v>
      </c>
      <c r="C57" s="303">
        <f>TPG!J57</f>
        <v>400093</v>
      </c>
      <c r="D57" s="120" t="b">
        <v>1</v>
      </c>
      <c r="E57" s="304" t="str">
        <f>RIGHT(TPG!C57,4)&amp;"."&amp;TPG!M57&amp;"."&amp;TPG!K57&amp;"."&amp;$C$5</f>
        <v>3512.TPG.I01.Jl21</v>
      </c>
      <c r="F57" s="305">
        <f t="shared" ca="1" si="0"/>
        <v>44386</v>
      </c>
      <c r="G57" s="306">
        <f>TPG!T57</f>
        <v>0</v>
      </c>
      <c r="H57" s="124">
        <f t="shared" ca="1" si="1"/>
        <v>44386</v>
      </c>
      <c r="I57" s="125">
        <v>0</v>
      </c>
      <c r="J57" s="304" t="str">
        <f>LEFT(TPG!D57,20)&amp;"."&amp;TPGPAY!E57</f>
        <v>Rosh Pinah.3512.TPG.I01.Jl21</v>
      </c>
      <c r="K57" s="120" t="b">
        <v>1</v>
      </c>
      <c r="L57" s="126" t="s">
        <v>3686</v>
      </c>
      <c r="M57" s="120" t="b">
        <v>1</v>
      </c>
      <c r="N57" s="120" t="s">
        <v>3687</v>
      </c>
      <c r="O57" s="307" t="str">
        <f>TPG!I57</f>
        <v>11294/543965</v>
      </c>
      <c r="P57" s="120" t="b">
        <v>1</v>
      </c>
      <c r="Q57" s="120" t="b">
        <v>1</v>
      </c>
      <c r="R57" s="120" t="b">
        <v>1</v>
      </c>
      <c r="T57" s="11">
        <f t="shared" si="2"/>
        <v>17</v>
      </c>
      <c r="U57" s="379">
        <f t="shared" si="3"/>
        <v>28</v>
      </c>
    </row>
    <row r="58" spans="1:21" hidden="1" x14ac:dyDescent="0.25">
      <c r="A58" s="117">
        <v>1</v>
      </c>
      <c r="B58" s="118">
        <v>2</v>
      </c>
      <c r="C58" s="303">
        <f>TPG!J58</f>
        <v>400096</v>
      </c>
      <c r="D58" s="120" t="b">
        <v>1</v>
      </c>
      <c r="E58" s="304" t="str">
        <f>RIGHT(TPG!C58,4)&amp;"."&amp;TPG!M58&amp;"."&amp;TPG!K58&amp;"."&amp;$C$5</f>
        <v>3502.TPG.I01.Jl21</v>
      </c>
      <c r="F58" s="305">
        <f t="shared" ca="1" si="0"/>
        <v>44386</v>
      </c>
      <c r="G58" s="306">
        <f>TPG!T58</f>
        <v>0</v>
      </c>
      <c r="H58" s="124">
        <f t="shared" ca="1" si="1"/>
        <v>44386</v>
      </c>
      <c r="I58" s="125">
        <v>0</v>
      </c>
      <c r="J58" s="304" t="str">
        <f>LEFT(TPG!D58,20)&amp;"."&amp;TPGPAY!E58</f>
        <v>St Agnes RC Primary .3502.TPG.I01.Jl21</v>
      </c>
      <c r="K58" s="120" t="b">
        <v>1</v>
      </c>
      <c r="L58" s="126" t="s">
        <v>3686</v>
      </c>
      <c r="M58" s="120" t="b">
        <v>1</v>
      </c>
      <c r="N58" s="120" t="s">
        <v>3687</v>
      </c>
      <c r="O58" s="307" t="str">
        <f>TPG!I58</f>
        <v>11294/543965</v>
      </c>
      <c r="P58" s="120" t="b">
        <v>1</v>
      </c>
      <c r="Q58" s="120" t="b">
        <v>1</v>
      </c>
      <c r="R58" s="120" t="b">
        <v>1</v>
      </c>
      <c r="T58" s="11">
        <f t="shared" si="2"/>
        <v>17</v>
      </c>
      <c r="U58" s="379">
        <f t="shared" si="3"/>
        <v>38</v>
      </c>
    </row>
    <row r="59" spans="1:21" hidden="1" x14ac:dyDescent="0.25">
      <c r="A59" s="117">
        <v>1</v>
      </c>
      <c r="B59" s="118">
        <v>2</v>
      </c>
      <c r="C59" s="303">
        <f>TPG!J59</f>
        <v>400064</v>
      </c>
      <c r="D59" s="120" t="b">
        <v>1</v>
      </c>
      <c r="E59" s="304" t="str">
        <f>RIGHT(TPG!C59,4)&amp;"."&amp;TPG!M59&amp;"."&amp;TPG!K59&amp;"."&amp;$C$5</f>
        <v>3504.TPG.I01.Jl21</v>
      </c>
      <c r="F59" s="305">
        <f t="shared" ca="1" si="0"/>
        <v>44386</v>
      </c>
      <c r="G59" s="306">
        <f>TPG!T59</f>
        <v>0</v>
      </c>
      <c r="H59" s="124">
        <f t="shared" ca="1" si="1"/>
        <v>44386</v>
      </c>
      <c r="I59" s="125">
        <v>0</v>
      </c>
      <c r="J59" s="304" t="str">
        <f>LEFT(TPG!D59,20)&amp;"."&amp;TPGPAY!E59</f>
        <v>St Catherines R C Pr.3504.TPG.I01.Jl21</v>
      </c>
      <c r="K59" s="120" t="b">
        <v>1</v>
      </c>
      <c r="L59" s="126" t="s">
        <v>3686</v>
      </c>
      <c r="M59" s="120" t="b">
        <v>1</v>
      </c>
      <c r="N59" s="120" t="s">
        <v>3687</v>
      </c>
      <c r="O59" s="307" t="str">
        <f>TPG!I59</f>
        <v>11294/543965</v>
      </c>
      <c r="P59" s="120" t="b">
        <v>1</v>
      </c>
      <c r="Q59" s="120" t="b">
        <v>1</v>
      </c>
      <c r="R59" s="120" t="b">
        <v>1</v>
      </c>
      <c r="T59" s="11">
        <f t="shared" si="2"/>
        <v>17</v>
      </c>
      <c r="U59" s="379">
        <f t="shared" si="3"/>
        <v>38</v>
      </c>
    </row>
    <row r="60" spans="1:21" hidden="1" x14ac:dyDescent="0.25">
      <c r="A60" s="117">
        <v>1</v>
      </c>
      <c r="B60" s="118">
        <v>2</v>
      </c>
      <c r="C60" s="303">
        <f>TPG!J60</f>
        <v>400098</v>
      </c>
      <c r="D60" s="120" t="b">
        <v>1</v>
      </c>
      <c r="E60" s="304" t="str">
        <f>RIGHT(TPG!C60,4)&amp;"."&amp;TPG!M60&amp;"."&amp;TPG!K60&amp;"."&amp;$C$5</f>
        <v>3309.TPG.I01.Jl21</v>
      </c>
      <c r="F60" s="305">
        <f t="shared" ca="1" si="0"/>
        <v>44386</v>
      </c>
      <c r="G60" s="306">
        <f>TPG!T60</f>
        <v>0</v>
      </c>
      <c r="H60" s="124">
        <f t="shared" ca="1" si="1"/>
        <v>44386</v>
      </c>
      <c r="I60" s="125">
        <v>0</v>
      </c>
      <c r="J60" s="304" t="str">
        <f>LEFT(TPG!D60,20)&amp;"."&amp;TPGPAY!E60</f>
        <v>St Johns CE N20.3309.TPG.I01.Jl21</v>
      </c>
      <c r="K60" s="120" t="b">
        <v>1</v>
      </c>
      <c r="L60" s="126" t="s">
        <v>3686</v>
      </c>
      <c r="M60" s="120" t="b">
        <v>1</v>
      </c>
      <c r="N60" s="120" t="s">
        <v>3687</v>
      </c>
      <c r="O60" s="307" t="str">
        <f>TPG!I60</f>
        <v>11294/543965</v>
      </c>
      <c r="P60" s="120" t="b">
        <v>1</v>
      </c>
      <c r="Q60" s="120" t="b">
        <v>1</v>
      </c>
      <c r="R60" s="120" t="b">
        <v>1</v>
      </c>
      <c r="T60" s="11">
        <f t="shared" si="2"/>
        <v>17</v>
      </c>
      <c r="U60" s="379">
        <f t="shared" si="3"/>
        <v>33</v>
      </c>
    </row>
    <row r="61" spans="1:21" hidden="1" x14ac:dyDescent="0.25">
      <c r="A61" s="117">
        <v>1</v>
      </c>
      <c r="B61" s="118">
        <v>2</v>
      </c>
      <c r="C61" s="303">
        <f>TPG!J61</f>
        <v>400114</v>
      </c>
      <c r="D61" s="120" t="b">
        <v>1</v>
      </c>
      <c r="E61" s="304" t="str">
        <f>RIGHT(TPG!C61,4)&amp;"."&amp;TPG!M61&amp;"."&amp;TPG!K61&amp;"."&amp;$C$5</f>
        <v>3307.TPG.I01.Jl21</v>
      </c>
      <c r="F61" s="305">
        <f t="shared" ca="1" si="0"/>
        <v>44386</v>
      </c>
      <c r="G61" s="306">
        <f>TPG!T61</f>
        <v>0</v>
      </c>
      <c r="H61" s="124">
        <f t="shared" ca="1" si="1"/>
        <v>44386</v>
      </c>
      <c r="I61" s="125">
        <v>0</v>
      </c>
      <c r="J61" s="304" t="str">
        <f>LEFT(TPG!D61,20)&amp;"."&amp;TPGPAY!E61</f>
        <v>St John's CE School .3307.TPG.I01.Jl21</v>
      </c>
      <c r="K61" s="120" t="b">
        <v>1</v>
      </c>
      <c r="L61" s="126" t="s">
        <v>3686</v>
      </c>
      <c r="M61" s="120" t="b">
        <v>1</v>
      </c>
      <c r="N61" s="120" t="s">
        <v>3687</v>
      </c>
      <c r="O61" s="307" t="str">
        <f>TPG!I61</f>
        <v>11294/543965</v>
      </c>
      <c r="P61" s="120" t="b">
        <v>1</v>
      </c>
      <c r="Q61" s="120" t="b">
        <v>1</v>
      </c>
      <c r="R61" s="120" t="b">
        <v>1</v>
      </c>
      <c r="T61" s="11">
        <f t="shared" si="2"/>
        <v>17</v>
      </c>
      <c r="U61" s="379">
        <f t="shared" si="3"/>
        <v>38</v>
      </c>
    </row>
    <row r="62" spans="1:21" hidden="1" x14ac:dyDescent="0.25">
      <c r="A62" s="117">
        <v>1</v>
      </c>
      <c r="B62" s="118">
        <v>2</v>
      </c>
      <c r="C62" s="303">
        <f>TPG!J62</f>
        <v>400066</v>
      </c>
      <c r="D62" s="120" t="b">
        <v>1</v>
      </c>
      <c r="E62" s="304" t="str">
        <f>RIGHT(TPG!C62,4)&amp;"."&amp;TPG!M62&amp;"."&amp;TPG!K62&amp;"."&amp;$C$5</f>
        <v>3509.TPG.I01.Jl21</v>
      </c>
      <c r="F62" s="305">
        <f t="shared" ca="1" si="0"/>
        <v>44386</v>
      </c>
      <c r="G62" s="306">
        <f>TPG!T62</f>
        <v>0</v>
      </c>
      <c r="H62" s="124">
        <f t="shared" ca="1" si="1"/>
        <v>44386</v>
      </c>
      <c r="I62" s="125">
        <v>0</v>
      </c>
      <c r="J62" s="304" t="str">
        <f>LEFT(TPG!D62,20)&amp;"."&amp;TPGPAY!E62</f>
        <v>St Joseph's Primary .3509.TPG.I01.Jl21</v>
      </c>
      <c r="K62" s="120" t="b">
        <v>1</v>
      </c>
      <c r="L62" s="126" t="s">
        <v>3686</v>
      </c>
      <c r="M62" s="120" t="b">
        <v>1</v>
      </c>
      <c r="N62" s="120" t="s">
        <v>3687</v>
      </c>
      <c r="O62" s="307" t="str">
        <f>TPG!I62</f>
        <v>11294/543965</v>
      </c>
      <c r="P62" s="120" t="b">
        <v>1</v>
      </c>
      <c r="Q62" s="120" t="b">
        <v>1</v>
      </c>
      <c r="R62" s="120" t="b">
        <v>1</v>
      </c>
      <c r="T62" s="11">
        <f t="shared" si="2"/>
        <v>17</v>
      </c>
      <c r="U62" s="379">
        <f t="shared" si="3"/>
        <v>38</v>
      </c>
    </row>
    <row r="63" spans="1:21" hidden="1" x14ac:dyDescent="0.25">
      <c r="A63" s="117">
        <v>1</v>
      </c>
      <c r="B63" s="118">
        <v>2</v>
      </c>
      <c r="C63" s="303">
        <f>TPG!J63</f>
        <v>400058</v>
      </c>
      <c r="D63" s="120" t="b">
        <v>1</v>
      </c>
      <c r="E63" s="304" t="str">
        <f>RIGHT(TPG!C63,4)&amp;"."&amp;TPG!M63&amp;"."&amp;TPG!K63&amp;"."&amp;$C$5</f>
        <v>3311.TPG.I01.Jl21</v>
      </c>
      <c r="F63" s="305">
        <f t="shared" ca="1" si="0"/>
        <v>44386</v>
      </c>
      <c r="G63" s="306">
        <f>TPG!T63</f>
        <v>0</v>
      </c>
      <c r="H63" s="124">
        <f t="shared" ca="1" si="1"/>
        <v>44386</v>
      </c>
      <c r="I63" s="125">
        <v>0</v>
      </c>
      <c r="J63" s="304" t="str">
        <f>LEFT(TPG!D63,20)&amp;"."&amp;TPGPAY!E63</f>
        <v>St Mary's C E Primar.3311.TPG.I01.Jl21</v>
      </c>
      <c r="K63" s="120" t="b">
        <v>1</v>
      </c>
      <c r="L63" s="126" t="s">
        <v>3686</v>
      </c>
      <c r="M63" s="120" t="b">
        <v>1</v>
      </c>
      <c r="N63" s="120" t="s">
        <v>3687</v>
      </c>
      <c r="O63" s="307" t="str">
        <f>TPG!I63</f>
        <v>11294/543965</v>
      </c>
      <c r="P63" s="120" t="b">
        <v>1</v>
      </c>
      <c r="Q63" s="120" t="b">
        <v>1</v>
      </c>
      <c r="R63" s="120" t="b">
        <v>1</v>
      </c>
      <c r="T63" s="11">
        <f t="shared" si="2"/>
        <v>17</v>
      </c>
      <c r="U63" s="379">
        <f t="shared" si="3"/>
        <v>38</v>
      </c>
    </row>
    <row r="64" spans="1:21" hidden="1" x14ac:dyDescent="0.25">
      <c r="A64" s="117">
        <v>1</v>
      </c>
      <c r="B64" s="118">
        <v>2</v>
      </c>
      <c r="C64" s="303">
        <f>TPG!J64</f>
        <v>400006</v>
      </c>
      <c r="D64" s="120" t="b">
        <v>1</v>
      </c>
      <c r="E64" s="304" t="str">
        <f>RIGHT(TPG!C64,4)&amp;"."&amp;TPG!M64&amp;"."&amp;TPG!K64&amp;"."&amp;$C$5</f>
        <v>3313.TPG.I01.Jl21</v>
      </c>
      <c r="F64" s="305">
        <f t="shared" ca="1" si="0"/>
        <v>44386</v>
      </c>
      <c r="G64" s="306">
        <f>TPG!T64</f>
        <v>0</v>
      </c>
      <c r="H64" s="124">
        <f t="shared" ca="1" si="1"/>
        <v>44386</v>
      </c>
      <c r="I64" s="125">
        <v>0</v>
      </c>
      <c r="J64" s="304" t="str">
        <f>LEFT(TPG!D64,20)&amp;"."&amp;TPGPAY!E64</f>
        <v>St. Pauls CE Primary.3313.TPG.I01.Jl21</v>
      </c>
      <c r="K64" s="120" t="b">
        <v>1</v>
      </c>
      <c r="L64" s="126" t="s">
        <v>3686</v>
      </c>
      <c r="M64" s="120" t="b">
        <v>1</v>
      </c>
      <c r="N64" s="120" t="s">
        <v>3687</v>
      </c>
      <c r="O64" s="307" t="str">
        <f>TPG!I64</f>
        <v>11294/543965</v>
      </c>
      <c r="P64" s="120" t="b">
        <v>1</v>
      </c>
      <c r="Q64" s="120" t="b">
        <v>1</v>
      </c>
      <c r="R64" s="120" t="b">
        <v>1</v>
      </c>
      <c r="T64" s="11">
        <f t="shared" si="2"/>
        <v>17</v>
      </c>
      <c r="U64" s="379">
        <f t="shared" si="3"/>
        <v>38</v>
      </c>
    </row>
    <row r="65" spans="1:21" hidden="1" x14ac:dyDescent="0.25">
      <c r="A65" s="117">
        <v>1</v>
      </c>
      <c r="B65" s="118">
        <v>2</v>
      </c>
      <c r="C65" s="303">
        <f>TPG!J65</f>
        <v>400038</v>
      </c>
      <c r="D65" s="120" t="b">
        <v>1</v>
      </c>
      <c r="E65" s="304" t="str">
        <f>RIGHT(TPG!C65,4)&amp;"."&amp;TPG!M65&amp;"."&amp;TPG!K65&amp;"."&amp;$C$5</f>
        <v>2070.TPG.I01.Jl21</v>
      </c>
      <c r="F65" s="305">
        <f t="shared" ca="1" si="0"/>
        <v>44386</v>
      </c>
      <c r="G65" s="306">
        <f>TPG!T65</f>
        <v>0</v>
      </c>
      <c r="H65" s="124">
        <f t="shared" ca="1" si="1"/>
        <v>44386</v>
      </c>
      <c r="I65" s="125">
        <v>0</v>
      </c>
      <c r="J65" s="304" t="str">
        <f>LEFT(TPG!D65,20)&amp;"."&amp;TPGPAY!E65</f>
        <v>Sunnyfields Primary .2070.TPG.I01.Jl21</v>
      </c>
      <c r="K65" s="120" t="b">
        <v>1</v>
      </c>
      <c r="L65" s="126" t="s">
        <v>3686</v>
      </c>
      <c r="M65" s="120" t="b">
        <v>1</v>
      </c>
      <c r="N65" s="120" t="s">
        <v>3687</v>
      </c>
      <c r="O65" s="307" t="str">
        <f>TPG!I65</f>
        <v>11294/543965</v>
      </c>
      <c r="P65" s="120" t="b">
        <v>1</v>
      </c>
      <c r="Q65" s="120" t="b">
        <v>1</v>
      </c>
      <c r="R65" s="120" t="b">
        <v>1</v>
      </c>
      <c r="T65" s="11">
        <f t="shared" si="2"/>
        <v>17</v>
      </c>
      <c r="U65" s="379">
        <f t="shared" si="3"/>
        <v>38</v>
      </c>
    </row>
    <row r="66" spans="1:21" hidden="1" x14ac:dyDescent="0.25">
      <c r="A66" s="117">
        <v>1</v>
      </c>
      <c r="B66" s="118">
        <v>2</v>
      </c>
      <c r="C66" s="303">
        <f>TPG!J66</f>
        <v>400101</v>
      </c>
      <c r="D66" s="120" t="b">
        <v>1</v>
      </c>
      <c r="E66" s="304" t="str">
        <f>RIGHT(TPG!C66,4)&amp;"."&amp;TPG!M66&amp;"."&amp;TPG!K66&amp;"."&amp;$C$5</f>
        <v>2055.TPG.I01.Jl21</v>
      </c>
      <c r="F66" s="305">
        <f t="shared" ca="1" si="0"/>
        <v>44386</v>
      </c>
      <c r="G66" s="306">
        <f>TPG!T66</f>
        <v>0</v>
      </c>
      <c r="H66" s="124">
        <f t="shared" ca="1" si="1"/>
        <v>44386</v>
      </c>
      <c r="I66" s="125">
        <v>0</v>
      </c>
      <c r="J66" s="304" t="str">
        <f>LEFT(TPG!D66,20)&amp;"."&amp;TPGPAY!E66</f>
        <v>Tudor School.2055.TPG.I01.Jl21</v>
      </c>
      <c r="K66" s="120" t="b">
        <v>1</v>
      </c>
      <c r="L66" s="126" t="s">
        <v>3686</v>
      </c>
      <c r="M66" s="120" t="b">
        <v>1</v>
      </c>
      <c r="N66" s="120" t="s">
        <v>3687</v>
      </c>
      <c r="O66" s="307" t="str">
        <f>TPG!I66</f>
        <v>11294/543965</v>
      </c>
      <c r="P66" s="120" t="b">
        <v>1</v>
      </c>
      <c r="Q66" s="120" t="b">
        <v>1</v>
      </c>
      <c r="R66" s="120" t="b">
        <v>1</v>
      </c>
      <c r="T66" s="11">
        <f t="shared" si="2"/>
        <v>17</v>
      </c>
      <c r="U66" s="379">
        <f t="shared" si="3"/>
        <v>30</v>
      </c>
    </row>
    <row r="67" spans="1:21" hidden="1" x14ac:dyDescent="0.25">
      <c r="A67" s="117">
        <v>1</v>
      </c>
      <c r="B67" s="118">
        <v>2</v>
      </c>
      <c r="C67" s="303">
        <f>TPG!J67</f>
        <v>400053</v>
      </c>
      <c r="D67" s="120" t="b">
        <v>1</v>
      </c>
      <c r="E67" s="304" t="str">
        <f>RIGHT(TPG!C67,4)&amp;"."&amp;TPG!M67&amp;"."&amp;TPG!K67&amp;"."&amp;$C$5</f>
        <v>2057.TPG.I01.Jl21</v>
      </c>
      <c r="F67" s="305">
        <f t="shared" ca="1" si="0"/>
        <v>44386</v>
      </c>
      <c r="G67" s="306">
        <f>TPG!T67</f>
        <v>0</v>
      </c>
      <c r="H67" s="124">
        <f t="shared" ca="1" si="1"/>
        <v>44386</v>
      </c>
      <c r="I67" s="125">
        <v>0</v>
      </c>
      <c r="J67" s="304" t="str">
        <f>LEFT(TPG!D67,20)&amp;"."&amp;TPGPAY!E67</f>
        <v>Underhill School.2057.TPG.I01.Jl21</v>
      </c>
      <c r="K67" s="120" t="b">
        <v>1</v>
      </c>
      <c r="L67" s="126" t="s">
        <v>3686</v>
      </c>
      <c r="M67" s="120" t="b">
        <v>1</v>
      </c>
      <c r="N67" s="120" t="s">
        <v>3687</v>
      </c>
      <c r="O67" s="307" t="str">
        <f>TPG!I67</f>
        <v>11294/543965</v>
      </c>
      <c r="P67" s="120" t="b">
        <v>1</v>
      </c>
      <c r="Q67" s="120" t="b">
        <v>1</v>
      </c>
      <c r="R67" s="120" t="b">
        <v>1</v>
      </c>
      <c r="T67" s="11">
        <f t="shared" si="2"/>
        <v>17</v>
      </c>
      <c r="U67" s="379">
        <f t="shared" si="3"/>
        <v>34</v>
      </c>
    </row>
    <row r="68" spans="1:21" hidden="1" x14ac:dyDescent="0.25">
      <c r="A68" s="117">
        <v>1</v>
      </c>
      <c r="B68" s="118">
        <v>2</v>
      </c>
      <c r="C68" s="303">
        <f>TPG!J68</f>
        <v>400111</v>
      </c>
      <c r="D68" s="120" t="b">
        <v>1</v>
      </c>
      <c r="E68" s="304" t="str">
        <f>RIGHT(TPG!C68,4)&amp;"."&amp;TPG!M68&amp;"."&amp;TPG!K68&amp;"."&amp;$C$5</f>
        <v>2076.TPG.I01.Jl21</v>
      </c>
      <c r="F68" s="305">
        <f t="shared" ca="1" si="0"/>
        <v>44386</v>
      </c>
      <c r="G68" s="306">
        <f>TPG!T68</f>
        <v>0</v>
      </c>
      <c r="H68" s="124">
        <f t="shared" ca="1" si="1"/>
        <v>44386</v>
      </c>
      <c r="I68" s="125">
        <v>0</v>
      </c>
      <c r="J68" s="304" t="str">
        <f>LEFT(TPG!D68,20)&amp;"."&amp;TPGPAY!E68</f>
        <v>Wessex  Gardens Prim.2076.TPG.I01.Jl21</v>
      </c>
      <c r="K68" s="120" t="b">
        <v>1</v>
      </c>
      <c r="L68" s="126" t="s">
        <v>3686</v>
      </c>
      <c r="M68" s="120" t="b">
        <v>1</v>
      </c>
      <c r="N68" s="120" t="s">
        <v>3687</v>
      </c>
      <c r="O68" s="307" t="str">
        <f>TPG!I68</f>
        <v>11294/543965</v>
      </c>
      <c r="P68" s="120" t="b">
        <v>1</v>
      </c>
      <c r="Q68" s="120" t="b">
        <v>1</v>
      </c>
      <c r="R68" s="120" t="b">
        <v>1</v>
      </c>
      <c r="T68" s="11">
        <f t="shared" si="2"/>
        <v>17</v>
      </c>
      <c r="U68" s="379">
        <f t="shared" si="3"/>
        <v>38</v>
      </c>
    </row>
    <row r="69" spans="1:21" hidden="1" x14ac:dyDescent="0.25">
      <c r="A69" s="117">
        <v>1</v>
      </c>
      <c r="B69" s="118">
        <v>2</v>
      </c>
      <c r="C69" s="303">
        <f>TPG!J69</f>
        <v>400011</v>
      </c>
      <c r="D69" s="120" t="b">
        <v>1</v>
      </c>
      <c r="E69" s="304" t="str">
        <f>RIGHT(TPG!C69,4)&amp;"."&amp;TPG!M69&amp;"."&amp;TPG!K69&amp;"."&amp;$C$5</f>
        <v>2060.TPG.I01.Jl21</v>
      </c>
      <c r="F69" s="305">
        <f t="shared" ca="1" si="0"/>
        <v>44386</v>
      </c>
      <c r="G69" s="306">
        <f>TPG!T69</f>
        <v>0</v>
      </c>
      <c r="H69" s="124">
        <f t="shared" ca="1" si="1"/>
        <v>44386</v>
      </c>
      <c r="I69" s="125">
        <v>0</v>
      </c>
      <c r="J69" s="304" t="str">
        <f>LEFT(TPG!D69,20)&amp;"."&amp;TPGPAY!E69</f>
        <v>Whitings Hill Primar.2060.TPG.I01.Jl21</v>
      </c>
      <c r="K69" s="120" t="b">
        <v>1</v>
      </c>
      <c r="L69" s="126" t="s">
        <v>3686</v>
      </c>
      <c r="M69" s="120" t="b">
        <v>1</v>
      </c>
      <c r="N69" s="120" t="s">
        <v>3687</v>
      </c>
      <c r="O69" s="307" t="str">
        <f>TPG!I69</f>
        <v>11294/543965</v>
      </c>
      <c r="P69" s="120" t="b">
        <v>1</v>
      </c>
      <c r="Q69" s="120" t="b">
        <v>1</v>
      </c>
      <c r="R69" s="120" t="b">
        <v>1</v>
      </c>
      <c r="T69" s="11">
        <f t="shared" si="2"/>
        <v>17</v>
      </c>
      <c r="U69" s="379">
        <f t="shared" si="3"/>
        <v>38</v>
      </c>
    </row>
    <row r="70" spans="1:21" hidden="1" x14ac:dyDescent="0.25">
      <c r="A70" s="117">
        <v>1</v>
      </c>
      <c r="B70" s="118">
        <v>2</v>
      </c>
      <c r="C70" s="303">
        <f>TPG!J70</f>
        <v>400117</v>
      </c>
      <c r="D70" s="120" t="b">
        <v>1</v>
      </c>
      <c r="E70" s="304" t="str">
        <f>RIGHT(TPG!C70,4)&amp;"."&amp;TPG!M70&amp;"."&amp;TPG!K70&amp;"."&amp;$C$5</f>
        <v>3518.TPG.I01.Jl21</v>
      </c>
      <c r="F70" s="305">
        <f t="shared" ca="1" si="0"/>
        <v>44386</v>
      </c>
      <c r="G70" s="306">
        <f>TPG!T70</f>
        <v>0</v>
      </c>
      <c r="H70" s="124">
        <f t="shared" ca="1" si="1"/>
        <v>44386</v>
      </c>
      <c r="I70" s="125">
        <v>0</v>
      </c>
      <c r="J70" s="304" t="str">
        <f>LEFT(TPG!D70,20)&amp;"."&amp;TPGPAY!E70</f>
        <v>Woodcroft Primary Sc.3518.TPG.I01.Jl21</v>
      </c>
      <c r="K70" s="120" t="b">
        <v>1</v>
      </c>
      <c r="L70" s="126" t="s">
        <v>3686</v>
      </c>
      <c r="M70" s="120" t="b">
        <v>1</v>
      </c>
      <c r="N70" s="120" t="s">
        <v>3687</v>
      </c>
      <c r="O70" s="307" t="str">
        <f>TPG!I70</f>
        <v>11294/543965</v>
      </c>
      <c r="P70" s="120" t="b">
        <v>1</v>
      </c>
      <c r="Q70" s="120" t="b">
        <v>1</v>
      </c>
      <c r="R70" s="120" t="b">
        <v>1</v>
      </c>
      <c r="T70" s="11">
        <f t="shared" si="2"/>
        <v>17</v>
      </c>
      <c r="U70" s="379">
        <f t="shared" si="3"/>
        <v>38</v>
      </c>
    </row>
    <row r="71" spans="1:21" hidden="1" x14ac:dyDescent="0.25">
      <c r="A71" s="117">
        <v>1</v>
      </c>
      <c r="B71" s="118">
        <v>2</v>
      </c>
      <c r="C71" s="303">
        <f>TPG!J71</f>
        <v>400041</v>
      </c>
      <c r="D71" s="120" t="b">
        <v>1</v>
      </c>
      <c r="E71" s="304" t="str">
        <f>RIGHT(TPG!C71,4)&amp;"."&amp;TPG!M71&amp;"."&amp;TPG!K71&amp;"."&amp;$C$5</f>
        <v>5405.TPG.I01.Jl21</v>
      </c>
      <c r="F71" s="305">
        <f t="shared" ca="1" si="0"/>
        <v>44386</v>
      </c>
      <c r="G71" s="306">
        <f>TPG!T71</f>
        <v>0</v>
      </c>
      <c r="H71" s="124">
        <f t="shared" ca="1" si="1"/>
        <v>44386</v>
      </c>
      <c r="I71" s="125">
        <v>0</v>
      </c>
      <c r="J71" s="304" t="str">
        <f>LEFT(TPG!D71,20)&amp;"."&amp;TPGPAY!E71</f>
        <v>Finchley Catholic Hi.5405.TPG.I01.Jl21</v>
      </c>
      <c r="K71" s="120" t="b">
        <v>1</v>
      </c>
      <c r="L71" s="126" t="s">
        <v>3686</v>
      </c>
      <c r="M71" s="120" t="b">
        <v>1</v>
      </c>
      <c r="N71" s="120" t="s">
        <v>3687</v>
      </c>
      <c r="O71" s="307" t="str">
        <f>TPG!I71</f>
        <v>11294/543965</v>
      </c>
      <c r="P71" s="120" t="b">
        <v>1</v>
      </c>
      <c r="Q71" s="120" t="b">
        <v>1</v>
      </c>
      <c r="R71" s="120" t="b">
        <v>1</v>
      </c>
      <c r="T71" s="11">
        <f t="shared" si="2"/>
        <v>17</v>
      </c>
      <c r="U71" s="379">
        <f t="shared" si="3"/>
        <v>38</v>
      </c>
    </row>
    <row r="72" spans="1:21" hidden="1" x14ac:dyDescent="0.25">
      <c r="A72" s="117">
        <v>1</v>
      </c>
      <c r="B72" s="118">
        <v>2</v>
      </c>
      <c r="C72" s="303">
        <f>TPG!J72</f>
        <v>400140</v>
      </c>
      <c r="D72" s="120" t="b">
        <v>1</v>
      </c>
      <c r="E72" s="304" t="str">
        <f>RIGHT(TPG!C72,4)&amp;"."&amp;TPG!M72&amp;"."&amp;TPG!K72&amp;"."&amp;$C$5</f>
        <v>5427.TPG.I01.Jl21</v>
      </c>
      <c r="F72" s="305">
        <f t="shared" ca="1" si="0"/>
        <v>44386</v>
      </c>
      <c r="G72" s="306">
        <f>TPG!T72</f>
        <v>0</v>
      </c>
      <c r="H72" s="124">
        <f t="shared" ca="1" si="1"/>
        <v>44386</v>
      </c>
      <c r="I72" s="125">
        <v>0</v>
      </c>
      <c r="J72" s="304" t="str">
        <f>LEFT(TPG!D72,20)&amp;"."&amp;TPGPAY!E72</f>
        <v>JCoSS.5427.TPG.I01.Jl21</v>
      </c>
      <c r="K72" s="120" t="b">
        <v>1</v>
      </c>
      <c r="L72" s="126" t="s">
        <v>3686</v>
      </c>
      <c r="M72" s="120" t="b">
        <v>1</v>
      </c>
      <c r="N72" s="120" t="s">
        <v>3687</v>
      </c>
      <c r="O72" s="307" t="str">
        <f>TPG!I72</f>
        <v>11294/543965</v>
      </c>
      <c r="P72" s="120" t="b">
        <v>1</v>
      </c>
      <c r="Q72" s="120" t="b">
        <v>1</v>
      </c>
      <c r="R72" s="120" t="b">
        <v>1</v>
      </c>
      <c r="T72" s="11">
        <f t="shared" si="2"/>
        <v>17</v>
      </c>
      <c r="U72" s="379">
        <f t="shared" si="3"/>
        <v>23</v>
      </c>
    </row>
    <row r="73" spans="1:21" hidden="1" x14ac:dyDescent="0.25">
      <c r="A73" s="117">
        <v>1</v>
      </c>
      <c r="B73" s="118">
        <v>2</v>
      </c>
      <c r="C73" s="303">
        <f>TPG!J73</f>
        <v>107953</v>
      </c>
      <c r="D73" s="120" t="b">
        <v>1</v>
      </c>
      <c r="E73" s="304" t="str">
        <f>RIGHT(TPG!C73,4)&amp;"."&amp;TPG!M73&amp;"."&amp;TPG!K73&amp;"."&amp;$C$5</f>
        <v>4004.TPG.I01.Jl21</v>
      </c>
      <c r="F73" s="305">
        <f t="shared" ca="1" si="0"/>
        <v>44386</v>
      </c>
      <c r="G73" s="306">
        <f>TPG!T73</f>
        <v>0</v>
      </c>
      <c r="H73" s="124">
        <f t="shared" ca="1" si="1"/>
        <v>44386</v>
      </c>
      <c r="I73" s="125">
        <v>0</v>
      </c>
      <c r="J73" s="304" t="str">
        <f>LEFT(TPG!D73,20)&amp;"."&amp;TPGPAY!E73</f>
        <v>Menorah High School .4004.TPG.I01.Jl21</v>
      </c>
      <c r="K73" s="120" t="b">
        <v>1</v>
      </c>
      <c r="L73" s="126" t="s">
        <v>3686</v>
      </c>
      <c r="M73" s="120" t="b">
        <v>1</v>
      </c>
      <c r="N73" s="120" t="s">
        <v>3687</v>
      </c>
      <c r="O73" s="307" t="str">
        <f>TPG!I73</f>
        <v>11294/543965</v>
      </c>
      <c r="P73" s="120" t="b">
        <v>1</v>
      </c>
      <c r="Q73" s="120" t="b">
        <v>1</v>
      </c>
      <c r="R73" s="120" t="b">
        <v>1</v>
      </c>
      <c r="T73" s="11">
        <f t="shared" si="2"/>
        <v>17</v>
      </c>
      <c r="U73" s="379">
        <f t="shared" si="3"/>
        <v>38</v>
      </c>
    </row>
    <row r="74" spans="1:21" hidden="1" x14ac:dyDescent="0.25">
      <c r="A74" s="117">
        <v>1</v>
      </c>
      <c r="B74" s="118">
        <v>2</v>
      </c>
      <c r="C74" s="303">
        <f>TPG!J74</f>
        <v>400029</v>
      </c>
      <c r="D74" s="120" t="b">
        <v>1</v>
      </c>
      <c r="E74" s="304" t="str">
        <f>RIGHT(TPG!C74,4)&amp;"."&amp;TPG!M74&amp;"."&amp;TPG!K74&amp;"."&amp;$C$5</f>
        <v>5404.TPG.I01.Jl21</v>
      </c>
      <c r="F74" s="305">
        <f t="shared" ca="1" si="0"/>
        <v>44386</v>
      </c>
      <c r="G74" s="306">
        <f>TPG!T74</f>
        <v>0</v>
      </c>
      <c r="H74" s="124">
        <f t="shared" ca="1" si="1"/>
        <v>44386</v>
      </c>
      <c r="I74" s="125">
        <v>0</v>
      </c>
      <c r="J74" s="304" t="str">
        <f>LEFT(TPG!D74,20)&amp;"."&amp;TPGPAY!E74</f>
        <v>St Michaels Catholic.5404.TPG.I01.Jl21</v>
      </c>
      <c r="K74" s="120" t="b">
        <v>1</v>
      </c>
      <c r="L74" s="126" t="s">
        <v>3686</v>
      </c>
      <c r="M74" s="120" t="b">
        <v>1</v>
      </c>
      <c r="N74" s="120" t="s">
        <v>3687</v>
      </c>
      <c r="O74" s="307" t="str">
        <f>TPG!I74</f>
        <v>11294/543965</v>
      </c>
      <c r="P74" s="120" t="b">
        <v>1</v>
      </c>
      <c r="Q74" s="120" t="b">
        <v>1</v>
      </c>
      <c r="R74" s="120" t="b">
        <v>1</v>
      </c>
      <c r="T74" s="11">
        <f t="shared" si="2"/>
        <v>17</v>
      </c>
      <c r="U74" s="379">
        <f t="shared" si="3"/>
        <v>38</v>
      </c>
    </row>
    <row r="75" spans="1:21" hidden="1" x14ac:dyDescent="0.25">
      <c r="A75" s="117">
        <v>1</v>
      </c>
      <c r="B75" s="118">
        <v>2</v>
      </c>
      <c r="C75" s="303">
        <f>TPG!J75</f>
        <v>400013</v>
      </c>
      <c r="D75" s="120" t="b">
        <v>1</v>
      </c>
      <c r="E75" s="304" t="str">
        <f>RIGHT(TPG!C75,4)&amp;"."&amp;TPG!M75&amp;"."&amp;TPG!K75&amp;"."&amp;$C$5</f>
        <v>5407.TPG.I01.Jl21</v>
      </c>
      <c r="F75" s="305">
        <f t="shared" ca="1" si="0"/>
        <v>44386</v>
      </c>
      <c r="G75" s="306">
        <f>TPG!T75</f>
        <v>0</v>
      </c>
      <c r="H75" s="124">
        <f t="shared" ca="1" si="1"/>
        <v>44386</v>
      </c>
      <c r="I75" s="125">
        <v>0</v>
      </c>
      <c r="J75" s="304" t="str">
        <f>LEFT(TPG!D75,20)&amp;"."&amp;TPGPAY!E75</f>
        <v>St. James' Catholic .5407.TPG.I01.Jl21</v>
      </c>
      <c r="K75" s="120" t="b">
        <v>1</v>
      </c>
      <c r="L75" s="126" t="s">
        <v>3686</v>
      </c>
      <c r="M75" s="120" t="b">
        <v>1</v>
      </c>
      <c r="N75" s="120" t="s">
        <v>3687</v>
      </c>
      <c r="O75" s="307" t="str">
        <f>TPG!I75</f>
        <v>11294/543965</v>
      </c>
      <c r="P75" s="120" t="b">
        <v>1</v>
      </c>
      <c r="Q75" s="120" t="b">
        <v>1</v>
      </c>
      <c r="R75" s="120" t="b">
        <v>1</v>
      </c>
      <c r="T75" s="11">
        <f t="shared" si="2"/>
        <v>17</v>
      </c>
      <c r="U75" s="379">
        <f t="shared" si="3"/>
        <v>38</v>
      </c>
    </row>
    <row r="76" spans="1:21" hidden="1" x14ac:dyDescent="0.25">
      <c r="A76" s="117">
        <v>1</v>
      </c>
      <c r="B76" s="118">
        <v>2</v>
      </c>
      <c r="C76" s="303">
        <f>TPG!J76</f>
        <v>400135</v>
      </c>
      <c r="D76" s="120" t="b">
        <v>1</v>
      </c>
      <c r="E76" s="304" t="str">
        <f>RIGHT(TPG!C76,4)&amp;"."&amp;TPG!M76&amp;"."&amp;TPG!K76&amp;"."&amp;$C$5</f>
        <v>3521.TPG.I01.Jl21</v>
      </c>
      <c r="F76" s="305">
        <f t="shared" ca="1" si="0"/>
        <v>44386</v>
      </c>
      <c r="G76" s="306">
        <f>TPG!T76</f>
        <v>0</v>
      </c>
      <c r="H76" s="124">
        <f t="shared" ca="1" si="1"/>
        <v>44386</v>
      </c>
      <c r="I76" s="125">
        <v>0</v>
      </c>
      <c r="J76" s="304" t="str">
        <f>LEFT(TPG!D76,20)&amp;"."&amp;TPGPAY!E76</f>
        <v>St Mary's &amp; St John'.3521.TPG.I01.Jl21</v>
      </c>
      <c r="K76" s="120" t="b">
        <v>1</v>
      </c>
      <c r="L76" s="126" t="s">
        <v>3686</v>
      </c>
      <c r="M76" s="120" t="b">
        <v>1</v>
      </c>
      <c r="N76" s="120" t="s">
        <v>3687</v>
      </c>
      <c r="O76" s="307" t="str">
        <f>TPG!I76</f>
        <v>11294/543965</v>
      </c>
      <c r="P76" s="120" t="b">
        <v>1</v>
      </c>
      <c r="Q76" s="120" t="b">
        <v>1</v>
      </c>
      <c r="R76" s="120" t="b">
        <v>1</v>
      </c>
      <c r="T76" s="11">
        <f t="shared" si="2"/>
        <v>17</v>
      </c>
      <c r="U76" s="379">
        <f t="shared" si="3"/>
        <v>38</v>
      </c>
    </row>
    <row r="77" spans="1:21" hidden="1" x14ac:dyDescent="0.25">
      <c r="A77" s="117">
        <v>1</v>
      </c>
      <c r="B77" s="118">
        <v>2</v>
      </c>
      <c r="C77" s="303">
        <f>TPG!J77</f>
        <v>400102</v>
      </c>
      <c r="D77" s="120" t="b">
        <v>1</v>
      </c>
      <c r="E77" s="304" t="str">
        <f>RIGHT(TPG!C77,4)&amp;"."&amp;TPG!M77&amp;"."&amp;TPG!K77&amp;"."&amp;$C$5</f>
        <v>1000.TPECG.I01.Jl21</v>
      </c>
      <c r="F77" s="305">
        <f t="shared" ca="1" si="0"/>
        <v>44386</v>
      </c>
      <c r="G77" s="306">
        <f>TPG!T77</f>
        <v>0</v>
      </c>
      <c r="H77" s="124">
        <f t="shared" ca="1" si="1"/>
        <v>44386</v>
      </c>
      <c r="I77" s="125">
        <v>0</v>
      </c>
      <c r="J77" s="304" t="str">
        <f>LEFT(TPG!D77,20)&amp;"."&amp;TPGPAY!E77</f>
        <v>Brookhill Nursery.1000.TPECG.I01.Jl21</v>
      </c>
      <c r="K77" s="120" t="b">
        <v>1</v>
      </c>
      <c r="L77" s="126" t="s">
        <v>3686</v>
      </c>
      <c r="M77" s="120" t="b">
        <v>1</v>
      </c>
      <c r="N77" s="120" t="s">
        <v>3687</v>
      </c>
      <c r="O77" s="307" t="str">
        <f>TPG!I77</f>
        <v>11294/543965</v>
      </c>
      <c r="P77" s="120" t="b">
        <v>1</v>
      </c>
      <c r="Q77" s="120" t="b">
        <v>1</v>
      </c>
      <c r="R77" s="120" t="b">
        <v>1</v>
      </c>
      <c r="T77" s="11">
        <f t="shared" si="2"/>
        <v>19</v>
      </c>
      <c r="U77" s="379">
        <f t="shared" si="3"/>
        <v>37</v>
      </c>
    </row>
    <row r="78" spans="1:21" hidden="1" x14ac:dyDescent="0.25">
      <c r="A78" s="117">
        <v>1</v>
      </c>
      <c r="B78" s="118">
        <v>2</v>
      </c>
      <c r="C78" s="303">
        <f>TPG!J78</f>
        <v>400102</v>
      </c>
      <c r="D78" s="120" t="b">
        <v>1</v>
      </c>
      <c r="E78" s="304" t="str">
        <f>RIGHT(TPG!C78,4)&amp;"."&amp;TPG!M78&amp;"."&amp;TPG!K78&amp;"."&amp;$C$5</f>
        <v>1001.TPECG.I01.Jl21</v>
      </c>
      <c r="F78" s="305">
        <f t="shared" ca="1" si="0"/>
        <v>44386</v>
      </c>
      <c r="G78" s="306">
        <f>TPG!T78</f>
        <v>0</v>
      </c>
      <c r="H78" s="124">
        <f t="shared" ca="1" si="1"/>
        <v>44386</v>
      </c>
      <c r="I78" s="125">
        <v>0</v>
      </c>
      <c r="J78" s="304" t="str">
        <f>LEFT(TPG!D78,20)&amp;"."&amp;TPGPAY!E78</f>
        <v>Hampden Way Nursery.1001.TPECG.I01.Jl21</v>
      </c>
      <c r="K78" s="120" t="b">
        <v>1</v>
      </c>
      <c r="L78" s="126" t="s">
        <v>3686</v>
      </c>
      <c r="M78" s="120" t="b">
        <v>1</v>
      </c>
      <c r="N78" s="120" t="s">
        <v>3687</v>
      </c>
      <c r="O78" s="307" t="str">
        <f>TPG!I78</f>
        <v>11294/543965</v>
      </c>
      <c r="P78" s="120" t="b">
        <v>1</v>
      </c>
      <c r="Q78" s="120" t="b">
        <v>1</v>
      </c>
      <c r="R78" s="120" t="b">
        <v>1</v>
      </c>
      <c r="T78" s="11">
        <f t="shared" si="2"/>
        <v>19</v>
      </c>
      <c r="U78" s="379">
        <f t="shared" si="3"/>
        <v>39</v>
      </c>
    </row>
    <row r="79" spans="1:21" hidden="1" x14ac:dyDescent="0.25">
      <c r="A79" s="117">
        <v>1</v>
      </c>
      <c r="B79" s="118">
        <v>2</v>
      </c>
      <c r="C79" s="303">
        <f>TPG!J79</f>
        <v>400102</v>
      </c>
      <c r="D79" s="120" t="b">
        <v>1</v>
      </c>
      <c r="E79" s="304" t="str">
        <f>RIGHT(TPG!C79,4)&amp;"."&amp;TPG!M79&amp;"."&amp;TPG!K79&amp;"."&amp;$C$5</f>
        <v>1003.TPECG.I01.Jl21</v>
      </c>
      <c r="F79" s="305">
        <f t="shared" ca="1" si="0"/>
        <v>44386</v>
      </c>
      <c r="G79" s="306">
        <f>TPG!T79</f>
        <v>0</v>
      </c>
      <c r="H79" s="124">
        <f t="shared" ca="1" si="1"/>
        <v>44386</v>
      </c>
      <c r="I79" s="125">
        <v>0</v>
      </c>
      <c r="J79" s="304" t="str">
        <f>LEFT(TPG!D79,20)&amp;"."&amp;TPGPAY!E79</f>
        <v>St Margaret's Nurser.1003.TPECG.I01.Jl21</v>
      </c>
      <c r="K79" s="120" t="b">
        <v>1</v>
      </c>
      <c r="L79" s="126" t="s">
        <v>3686</v>
      </c>
      <c r="M79" s="120" t="b">
        <v>1</v>
      </c>
      <c r="N79" s="120" t="s">
        <v>3687</v>
      </c>
      <c r="O79" s="307" t="str">
        <f>TPG!I79</f>
        <v>11294/543965</v>
      </c>
      <c r="P79" s="120" t="b">
        <v>1</v>
      </c>
      <c r="Q79" s="120" t="b">
        <v>1</v>
      </c>
      <c r="R79" s="120" t="b">
        <v>1</v>
      </c>
      <c r="T79" s="11">
        <f t="shared" si="2"/>
        <v>19</v>
      </c>
      <c r="U79" s="379">
        <f t="shared" si="3"/>
        <v>40</v>
      </c>
    </row>
    <row r="80" spans="1:21" hidden="1" x14ac:dyDescent="0.25">
      <c r="A80" s="117">
        <v>1</v>
      </c>
      <c r="B80" s="118">
        <v>2</v>
      </c>
      <c r="C80" s="303">
        <f>TPG!J80</f>
        <v>400072</v>
      </c>
      <c r="D80" s="120" t="b">
        <v>1</v>
      </c>
      <c r="E80" s="304" t="str">
        <f>RIGHT(TPG!C80,4)&amp;"."&amp;TPG!M80&amp;"."&amp;TPG!K80&amp;"."&amp;$C$5</f>
        <v>1002.TPECG.I01.Jl21</v>
      </c>
      <c r="F80" s="305">
        <f t="shared" ca="1" si="0"/>
        <v>44386</v>
      </c>
      <c r="G80" s="306">
        <f>TPG!T80</f>
        <v>0</v>
      </c>
      <c r="H80" s="124">
        <f t="shared" ca="1" si="1"/>
        <v>44386</v>
      </c>
      <c r="I80" s="125">
        <v>0</v>
      </c>
      <c r="J80" s="304" t="str">
        <f>LEFT(TPG!D80,20)&amp;"."&amp;TPGPAY!E80</f>
        <v>Moss Hall Nursery.1002.TPECG.I01.Jl21</v>
      </c>
      <c r="K80" s="120" t="b">
        <v>1</v>
      </c>
      <c r="L80" s="126" t="s">
        <v>3686</v>
      </c>
      <c r="M80" s="120" t="b">
        <v>1</v>
      </c>
      <c r="N80" s="120" t="s">
        <v>3687</v>
      </c>
      <c r="O80" s="307" t="str">
        <f>TPG!I80</f>
        <v>11294/543965</v>
      </c>
      <c r="P80" s="120" t="b">
        <v>1</v>
      </c>
      <c r="Q80" s="120" t="b">
        <v>1</v>
      </c>
      <c r="R80" s="120" t="b">
        <v>1</v>
      </c>
      <c r="T80" s="11">
        <f t="shared" si="2"/>
        <v>19</v>
      </c>
      <c r="U80" s="379">
        <f t="shared" si="3"/>
        <v>37</v>
      </c>
    </row>
    <row r="81" spans="1:21" hidden="1" x14ac:dyDescent="0.25">
      <c r="A81" s="117">
        <v>1</v>
      </c>
      <c r="B81" s="118">
        <v>2</v>
      </c>
      <c r="C81" s="303">
        <f>TPG!J81</f>
        <v>400015</v>
      </c>
      <c r="D81" s="120" t="b">
        <v>1</v>
      </c>
      <c r="E81" s="304" t="str">
        <f>RIGHT(TPG!C81,4)&amp;"."&amp;TPG!M81&amp;"."&amp;TPG!K81&amp;"."&amp;$C$5</f>
        <v>3317.TPECG.I01.Jl21</v>
      </c>
      <c r="F81" s="305">
        <f t="shared" ca="1" si="0"/>
        <v>44386</v>
      </c>
      <c r="G81" s="306">
        <f>TPG!T81</f>
        <v>0</v>
      </c>
      <c r="H81" s="124">
        <f t="shared" ca="1" si="1"/>
        <v>44386</v>
      </c>
      <c r="I81" s="125">
        <v>0</v>
      </c>
      <c r="J81" s="304" t="str">
        <f>LEFT(TPG!D81,20)&amp;"."&amp;TPGPAY!E81</f>
        <v>All Saints' CE Prima.3317.TPECG.I01.Jl21</v>
      </c>
      <c r="K81" s="120" t="b">
        <v>1</v>
      </c>
      <c r="L81" s="126" t="s">
        <v>3686</v>
      </c>
      <c r="M81" s="120" t="b">
        <v>1</v>
      </c>
      <c r="N81" s="120" t="s">
        <v>3687</v>
      </c>
      <c r="O81" s="307" t="str">
        <f>TPG!I81</f>
        <v>11294/543965</v>
      </c>
      <c r="P81" s="120" t="b">
        <v>1</v>
      </c>
      <c r="Q81" s="120" t="b">
        <v>1</v>
      </c>
      <c r="R81" s="120" t="b">
        <v>1</v>
      </c>
      <c r="T81" s="11">
        <f t="shared" si="2"/>
        <v>19</v>
      </c>
      <c r="U81" s="379">
        <f t="shared" si="3"/>
        <v>40</v>
      </c>
    </row>
    <row r="82" spans="1:21" hidden="1" x14ac:dyDescent="0.25">
      <c r="A82" s="117">
        <v>1</v>
      </c>
      <c r="B82" s="118">
        <v>2</v>
      </c>
      <c r="C82" s="303">
        <f>TPG!J82</f>
        <v>400023</v>
      </c>
      <c r="D82" s="120" t="b">
        <v>1</v>
      </c>
      <c r="E82" s="304" t="str">
        <f>RIGHT(TPG!C82,4)&amp;"."&amp;TPG!M82&amp;"."&amp;TPG!K82&amp;"."&amp;$C$5</f>
        <v>3500.TPECG.I01.Jl21</v>
      </c>
      <c r="F82" s="305">
        <f t="shared" ca="1" si="0"/>
        <v>44386</v>
      </c>
      <c r="G82" s="306">
        <f>TPG!T82</f>
        <v>0</v>
      </c>
      <c r="H82" s="124">
        <f t="shared" ca="1" si="1"/>
        <v>44386</v>
      </c>
      <c r="I82" s="125">
        <v>0</v>
      </c>
      <c r="J82" s="304" t="str">
        <f>LEFT(TPG!D82,20)&amp;"."&amp;TPGPAY!E82</f>
        <v>Annunciation Catholi.3500.TPECG.I01.Jl21</v>
      </c>
      <c r="K82" s="120" t="b">
        <v>1</v>
      </c>
      <c r="L82" s="126" t="s">
        <v>3686</v>
      </c>
      <c r="M82" s="120" t="b">
        <v>1</v>
      </c>
      <c r="N82" s="120" t="s">
        <v>3687</v>
      </c>
      <c r="O82" s="307" t="str">
        <f>TPG!I82</f>
        <v>11294/543965</v>
      </c>
      <c r="P82" s="120" t="b">
        <v>1</v>
      </c>
      <c r="Q82" s="120" t="b">
        <v>1</v>
      </c>
      <c r="R82" s="120" t="b">
        <v>1</v>
      </c>
      <c r="T82" s="11">
        <f t="shared" si="2"/>
        <v>19</v>
      </c>
      <c r="U82" s="379">
        <f t="shared" si="3"/>
        <v>40</v>
      </c>
    </row>
    <row r="83" spans="1:21" hidden="1" x14ac:dyDescent="0.25">
      <c r="A83" s="117">
        <v>1</v>
      </c>
      <c r="B83" s="118">
        <v>2</v>
      </c>
      <c r="C83" s="303">
        <f>TPG!J83</f>
        <v>400005</v>
      </c>
      <c r="D83" s="120" t="b">
        <v>1</v>
      </c>
      <c r="E83" s="304" t="str">
        <f>RIGHT(TPG!C83,4)&amp;"."&amp;TPG!M83&amp;"."&amp;TPG!K83&amp;"."&amp;$C$5</f>
        <v>2002.TPECG.I01.Jl21</v>
      </c>
      <c r="F83" s="305">
        <f t="shared" ca="1" si="0"/>
        <v>44386</v>
      </c>
      <c r="G83" s="306">
        <f>TPG!T83</f>
        <v>0</v>
      </c>
      <c r="H83" s="124">
        <f t="shared" ca="1" si="1"/>
        <v>44386</v>
      </c>
      <c r="I83" s="125">
        <v>0</v>
      </c>
      <c r="J83" s="304" t="str">
        <f>LEFT(TPG!D83,20)&amp;"."&amp;TPGPAY!E83</f>
        <v>Barnfield School.2002.TPECG.I01.Jl21</v>
      </c>
      <c r="K83" s="120" t="b">
        <v>1</v>
      </c>
      <c r="L83" s="126" t="s">
        <v>3686</v>
      </c>
      <c r="M83" s="120" t="b">
        <v>1</v>
      </c>
      <c r="N83" s="120" t="s">
        <v>3687</v>
      </c>
      <c r="O83" s="307" t="str">
        <f>TPG!I83</f>
        <v>11294/543965</v>
      </c>
      <c r="P83" s="120" t="b">
        <v>1</v>
      </c>
      <c r="Q83" s="120" t="b">
        <v>1</v>
      </c>
      <c r="R83" s="120" t="b">
        <v>1</v>
      </c>
      <c r="T83" s="11">
        <f t="shared" si="2"/>
        <v>19</v>
      </c>
      <c r="U83" s="379">
        <f t="shared" si="3"/>
        <v>36</v>
      </c>
    </row>
    <row r="84" spans="1:21" hidden="1" x14ac:dyDescent="0.25">
      <c r="A84" s="117">
        <v>1</v>
      </c>
      <c r="B84" s="118">
        <v>2</v>
      </c>
      <c r="C84" s="303">
        <f>TPG!J84</f>
        <v>400070</v>
      </c>
      <c r="D84" s="120" t="b">
        <v>1</v>
      </c>
      <c r="E84" s="304" t="str">
        <f>RIGHT(TPG!C84,4)&amp;"."&amp;TPG!M84&amp;"."&amp;TPG!K84&amp;"."&amp;$C$5</f>
        <v>2079.TPECG.I01.Jl21</v>
      </c>
      <c r="F84" s="305">
        <f t="shared" ca="1" si="0"/>
        <v>44386</v>
      </c>
      <c r="G84" s="306">
        <f>TPG!T84</f>
        <v>0</v>
      </c>
      <c r="H84" s="124">
        <f t="shared" ca="1" si="1"/>
        <v>44386</v>
      </c>
      <c r="I84" s="125">
        <v>0</v>
      </c>
      <c r="J84" s="304" t="str">
        <f>LEFT(TPG!D84,20)&amp;"."&amp;TPGPAY!E84</f>
        <v>Beis Yaakov.2079.TPECG.I01.Jl21</v>
      </c>
      <c r="K84" s="120" t="b">
        <v>1</v>
      </c>
      <c r="L84" s="126" t="s">
        <v>3686</v>
      </c>
      <c r="M84" s="120" t="b">
        <v>1</v>
      </c>
      <c r="N84" s="120" t="s">
        <v>3687</v>
      </c>
      <c r="O84" s="307" t="str">
        <f>TPG!I84</f>
        <v>11294/543965</v>
      </c>
      <c r="P84" s="120" t="b">
        <v>1</v>
      </c>
      <c r="Q84" s="120" t="b">
        <v>1</v>
      </c>
      <c r="R84" s="120" t="b">
        <v>1</v>
      </c>
      <c r="T84" s="11">
        <f t="shared" si="2"/>
        <v>19</v>
      </c>
      <c r="U84" s="379">
        <f t="shared" si="3"/>
        <v>31</v>
      </c>
    </row>
    <row r="85" spans="1:21" hidden="1" x14ac:dyDescent="0.25">
      <c r="A85" s="117">
        <v>1</v>
      </c>
      <c r="B85" s="118">
        <v>2</v>
      </c>
      <c r="C85" s="303">
        <f>TPG!J85</f>
        <v>400150</v>
      </c>
      <c r="D85" s="120" t="b">
        <v>1</v>
      </c>
      <c r="E85" s="304" t="str">
        <f>RIGHT(TPG!C85,4)&amp;"."&amp;TPG!M85&amp;"."&amp;TPG!K85&amp;"."&amp;$C$5</f>
        <v>3524.TPECG.I01.Jl21</v>
      </c>
      <c r="F85" s="305">
        <f t="shared" ref="F85:F148" ca="1" si="4">TODAY()</f>
        <v>44386</v>
      </c>
      <c r="G85" s="306">
        <f>TPG!T85</f>
        <v>0</v>
      </c>
      <c r="H85" s="124">
        <f t="shared" ref="H85:H148" ca="1" si="5">F85</f>
        <v>44386</v>
      </c>
      <c r="I85" s="125">
        <v>0</v>
      </c>
      <c r="J85" s="304" t="str">
        <f>LEFT(TPG!D85,20)&amp;"."&amp;TPGPAY!E85</f>
        <v>Beit Shvidler Primar.3524.TPECG.I01.Jl21</v>
      </c>
      <c r="K85" s="120" t="b">
        <v>1</v>
      </c>
      <c r="L85" s="126" t="s">
        <v>3686</v>
      </c>
      <c r="M85" s="120" t="b">
        <v>1</v>
      </c>
      <c r="N85" s="120" t="s">
        <v>3687</v>
      </c>
      <c r="O85" s="307" t="str">
        <f>TPG!I85</f>
        <v>11294/543965</v>
      </c>
      <c r="P85" s="120" t="b">
        <v>1</v>
      </c>
      <c r="Q85" s="120" t="b">
        <v>1</v>
      </c>
      <c r="R85" s="120" t="b">
        <v>1</v>
      </c>
      <c r="T85" s="11">
        <f t="shared" ref="T85:T148" si="6">LEN(E85)</f>
        <v>19</v>
      </c>
      <c r="U85" s="379">
        <f t="shared" ref="U85:U148" si="7">LEN(J85)</f>
        <v>40</v>
      </c>
    </row>
    <row r="86" spans="1:21" hidden="1" x14ac:dyDescent="0.25">
      <c r="A86" s="117">
        <v>1</v>
      </c>
      <c r="B86" s="118">
        <v>2</v>
      </c>
      <c r="C86" s="303">
        <f>TPG!J86</f>
        <v>400051</v>
      </c>
      <c r="D86" s="120" t="b">
        <v>1</v>
      </c>
      <c r="E86" s="304" t="str">
        <f>RIGHT(TPG!C86,4)&amp;"."&amp;TPG!M86&amp;"."&amp;TPG!K86&amp;"."&amp;$C$5</f>
        <v>2003.TPECG.I01.Jl21</v>
      </c>
      <c r="F86" s="305">
        <f t="shared" ca="1" si="4"/>
        <v>44386</v>
      </c>
      <c r="G86" s="306">
        <f>TPG!T86</f>
        <v>0</v>
      </c>
      <c r="H86" s="124">
        <f t="shared" ca="1" si="5"/>
        <v>44386</v>
      </c>
      <c r="I86" s="125">
        <v>0</v>
      </c>
      <c r="J86" s="304" t="str">
        <f>LEFT(TPG!D86,20)&amp;"."&amp;TPGPAY!E86</f>
        <v>Bell Lane Primary Sc.2003.TPECG.I01.Jl21</v>
      </c>
      <c r="K86" s="120" t="b">
        <v>1</v>
      </c>
      <c r="L86" s="126" t="s">
        <v>3686</v>
      </c>
      <c r="M86" s="120" t="b">
        <v>1</v>
      </c>
      <c r="N86" s="120" t="s">
        <v>3687</v>
      </c>
      <c r="O86" s="307" t="str">
        <f>TPG!I86</f>
        <v>11294/543965</v>
      </c>
      <c r="P86" s="120" t="b">
        <v>1</v>
      </c>
      <c r="Q86" s="120" t="b">
        <v>1</v>
      </c>
      <c r="R86" s="120" t="b">
        <v>1</v>
      </c>
      <c r="T86" s="11">
        <f t="shared" si="6"/>
        <v>19</v>
      </c>
      <c r="U86" s="379">
        <f t="shared" si="7"/>
        <v>40</v>
      </c>
    </row>
    <row r="87" spans="1:21" hidden="1" x14ac:dyDescent="0.25">
      <c r="A87" s="117">
        <v>1</v>
      </c>
      <c r="B87" s="118">
        <v>2</v>
      </c>
      <c r="C87" s="303">
        <f>TPG!J87</f>
        <v>400024</v>
      </c>
      <c r="D87" s="120" t="b">
        <v>1</v>
      </c>
      <c r="E87" s="304" t="str">
        <f>RIGHT(TPG!C87,4)&amp;"."&amp;TPG!M87&amp;"."&amp;TPG!K87&amp;"."&amp;$C$5</f>
        <v>3511.TPECG.I01.Jl21</v>
      </c>
      <c r="F87" s="305">
        <f t="shared" ca="1" si="4"/>
        <v>44386</v>
      </c>
      <c r="G87" s="306">
        <f>TPG!T87</f>
        <v>0</v>
      </c>
      <c r="H87" s="124">
        <f t="shared" ca="1" si="5"/>
        <v>44386</v>
      </c>
      <c r="I87" s="125">
        <v>0</v>
      </c>
      <c r="J87" s="304" t="str">
        <f>LEFT(TPG!D87,20)&amp;"."&amp;TPGPAY!E87</f>
        <v>Blessed Dominic Scho.3511.TPECG.I01.Jl21</v>
      </c>
      <c r="K87" s="120" t="b">
        <v>1</v>
      </c>
      <c r="L87" s="126" t="s">
        <v>3686</v>
      </c>
      <c r="M87" s="120" t="b">
        <v>1</v>
      </c>
      <c r="N87" s="120" t="s">
        <v>3687</v>
      </c>
      <c r="O87" s="307" t="str">
        <f>TPG!I87</f>
        <v>11294/543965</v>
      </c>
      <c r="P87" s="120" t="b">
        <v>1</v>
      </c>
      <c r="Q87" s="120" t="b">
        <v>1</v>
      </c>
      <c r="R87" s="120" t="b">
        <v>1</v>
      </c>
      <c r="T87" s="11">
        <f t="shared" si="6"/>
        <v>19</v>
      </c>
      <c r="U87" s="379">
        <f t="shared" si="7"/>
        <v>40</v>
      </c>
    </row>
    <row r="88" spans="1:21" hidden="1" x14ac:dyDescent="0.25">
      <c r="A88" s="117">
        <v>1</v>
      </c>
      <c r="B88" s="118">
        <v>2</v>
      </c>
      <c r="C88" s="303">
        <f>TPG!J88</f>
        <v>400057</v>
      </c>
      <c r="D88" s="120" t="b">
        <v>1</v>
      </c>
      <c r="E88" s="304" t="str">
        <f>RIGHT(TPG!C88,4)&amp;"."&amp;TPG!M88&amp;"."&amp;TPG!K88&amp;"."&amp;$C$5</f>
        <v>2008.TPECG.I01.Jl21</v>
      </c>
      <c r="F88" s="305">
        <f t="shared" ca="1" si="4"/>
        <v>44386</v>
      </c>
      <c r="G88" s="306">
        <f>TPG!T88</f>
        <v>0</v>
      </c>
      <c r="H88" s="124">
        <f t="shared" ca="1" si="5"/>
        <v>44386</v>
      </c>
      <c r="I88" s="125">
        <v>0</v>
      </c>
      <c r="J88" s="304" t="str">
        <f>LEFT(TPG!D88,20)&amp;"."&amp;TPGPAY!E88</f>
        <v>Brookland Infant  &amp; .2008.TPECG.I01.Jl21</v>
      </c>
      <c r="K88" s="120" t="b">
        <v>1</v>
      </c>
      <c r="L88" s="126" t="s">
        <v>3686</v>
      </c>
      <c r="M88" s="120" t="b">
        <v>1</v>
      </c>
      <c r="N88" s="120" t="s">
        <v>3687</v>
      </c>
      <c r="O88" s="307" t="str">
        <f>TPG!I88</f>
        <v>11294/543965</v>
      </c>
      <c r="P88" s="120" t="b">
        <v>1</v>
      </c>
      <c r="Q88" s="120" t="b">
        <v>1</v>
      </c>
      <c r="R88" s="120" t="b">
        <v>1</v>
      </c>
      <c r="T88" s="11">
        <f t="shared" si="6"/>
        <v>19</v>
      </c>
      <c r="U88" s="379">
        <f t="shared" si="7"/>
        <v>40</v>
      </c>
    </row>
    <row r="89" spans="1:21" hidden="1" x14ac:dyDescent="0.25">
      <c r="A89" s="117">
        <v>1</v>
      </c>
      <c r="B89" s="118">
        <v>2</v>
      </c>
      <c r="C89" s="303">
        <f>TPG!J89</f>
        <v>400061</v>
      </c>
      <c r="D89" s="120" t="b">
        <v>1</v>
      </c>
      <c r="E89" s="304" t="str">
        <f>RIGHT(TPG!C89,4)&amp;"."&amp;TPG!M89&amp;"."&amp;TPG!K89&amp;"."&amp;$C$5</f>
        <v>2009.TPECG.I01.Jl21</v>
      </c>
      <c r="F89" s="305">
        <f t="shared" ca="1" si="4"/>
        <v>44386</v>
      </c>
      <c r="G89" s="306">
        <f>TPG!T89</f>
        <v>0</v>
      </c>
      <c r="H89" s="124">
        <f t="shared" ca="1" si="5"/>
        <v>44386</v>
      </c>
      <c r="I89" s="125">
        <v>0</v>
      </c>
      <c r="J89" s="304" t="str">
        <f>LEFT(TPG!D89,20)&amp;"."&amp;TPGPAY!E89</f>
        <v>Brunswick Park Prima.2009.TPECG.I01.Jl21</v>
      </c>
      <c r="K89" s="120" t="b">
        <v>1</v>
      </c>
      <c r="L89" s="126" t="s">
        <v>3686</v>
      </c>
      <c r="M89" s="120" t="b">
        <v>1</v>
      </c>
      <c r="N89" s="120" t="s">
        <v>3687</v>
      </c>
      <c r="O89" s="307" t="str">
        <f>TPG!I89</f>
        <v>11294/543965</v>
      </c>
      <c r="P89" s="120" t="b">
        <v>1</v>
      </c>
      <c r="Q89" s="120" t="b">
        <v>1</v>
      </c>
      <c r="R89" s="120" t="b">
        <v>1</v>
      </c>
      <c r="T89" s="11">
        <f t="shared" si="6"/>
        <v>19</v>
      </c>
      <c r="U89" s="379">
        <f t="shared" si="7"/>
        <v>40</v>
      </c>
    </row>
    <row r="90" spans="1:21" hidden="1" x14ac:dyDescent="0.25">
      <c r="A90" s="117">
        <v>1</v>
      </c>
      <c r="B90" s="118">
        <v>2</v>
      </c>
      <c r="C90" s="303">
        <f>TPG!J90</f>
        <v>400039</v>
      </c>
      <c r="D90" s="120" t="b">
        <v>1</v>
      </c>
      <c r="E90" s="304" t="str">
        <f>RIGHT(TPG!C90,4)&amp;"."&amp;TPG!M90&amp;"."&amp;TPG!K90&amp;"."&amp;$C$5</f>
        <v>3302.TPECG.I01.Jl21</v>
      </c>
      <c r="F90" s="305">
        <f t="shared" ca="1" si="4"/>
        <v>44386</v>
      </c>
      <c r="G90" s="306">
        <f>TPG!T90</f>
        <v>0</v>
      </c>
      <c r="H90" s="124">
        <f t="shared" ca="1" si="5"/>
        <v>44386</v>
      </c>
      <c r="I90" s="125">
        <v>0</v>
      </c>
      <c r="J90" s="304" t="str">
        <f>LEFT(TPG!D90,20)&amp;"."&amp;TPGPAY!E90</f>
        <v>Christ Church CE Pri.3302.TPECG.I01.Jl21</v>
      </c>
      <c r="K90" s="120" t="b">
        <v>1</v>
      </c>
      <c r="L90" s="126" t="s">
        <v>3686</v>
      </c>
      <c r="M90" s="120" t="b">
        <v>1</v>
      </c>
      <c r="N90" s="120" t="s">
        <v>3687</v>
      </c>
      <c r="O90" s="307" t="str">
        <f>TPG!I90</f>
        <v>11294/543965</v>
      </c>
      <c r="P90" s="120" t="b">
        <v>1</v>
      </c>
      <c r="Q90" s="120" t="b">
        <v>1</v>
      </c>
      <c r="R90" s="120" t="b">
        <v>1</v>
      </c>
      <c r="T90" s="11">
        <f t="shared" si="6"/>
        <v>19</v>
      </c>
      <c r="U90" s="379">
        <f t="shared" si="7"/>
        <v>40</v>
      </c>
    </row>
    <row r="91" spans="1:21" hidden="1" x14ac:dyDescent="0.25">
      <c r="A91" s="117">
        <v>1</v>
      </c>
      <c r="B91" s="118">
        <v>2</v>
      </c>
      <c r="C91" s="303">
        <f>TPG!J91</f>
        <v>400050</v>
      </c>
      <c r="D91" s="120" t="b">
        <v>1</v>
      </c>
      <c r="E91" s="304" t="str">
        <f>RIGHT(TPG!C91,4)&amp;"."&amp;TPG!M91&amp;"."&amp;TPG!K91&amp;"."&amp;$C$5</f>
        <v>2014.TPECG.I01.Jl21</v>
      </c>
      <c r="F91" s="305">
        <f t="shared" ca="1" si="4"/>
        <v>44386</v>
      </c>
      <c r="G91" s="306">
        <f>TPG!T91</f>
        <v>0</v>
      </c>
      <c r="H91" s="124">
        <f t="shared" ca="1" si="5"/>
        <v>44386</v>
      </c>
      <c r="I91" s="125">
        <v>0</v>
      </c>
      <c r="J91" s="304" t="str">
        <f>LEFT(TPG!D91,20)&amp;"."&amp;TPGPAY!E91</f>
        <v>Colindale School.2014.TPECG.I01.Jl21</v>
      </c>
      <c r="K91" s="120" t="b">
        <v>1</v>
      </c>
      <c r="L91" s="126" t="s">
        <v>3686</v>
      </c>
      <c r="M91" s="120" t="b">
        <v>1</v>
      </c>
      <c r="N91" s="120" t="s">
        <v>3687</v>
      </c>
      <c r="O91" s="307" t="str">
        <f>TPG!I91</f>
        <v>11294/543965</v>
      </c>
      <c r="P91" s="120" t="b">
        <v>1</v>
      </c>
      <c r="Q91" s="120" t="b">
        <v>1</v>
      </c>
      <c r="R91" s="120" t="b">
        <v>1</v>
      </c>
      <c r="T91" s="11">
        <f t="shared" si="6"/>
        <v>19</v>
      </c>
      <c r="U91" s="379">
        <f t="shared" si="7"/>
        <v>36</v>
      </c>
    </row>
    <row r="92" spans="1:21" hidden="1" x14ac:dyDescent="0.25">
      <c r="A92" s="117">
        <v>1</v>
      </c>
      <c r="B92" s="118">
        <v>2</v>
      </c>
      <c r="C92" s="303">
        <f>TPG!J92</f>
        <v>400059</v>
      </c>
      <c r="D92" s="120" t="b">
        <v>1</v>
      </c>
      <c r="E92" s="304" t="str">
        <f>RIGHT(TPG!C92,4)&amp;"."&amp;TPG!M92&amp;"."&amp;TPG!K92&amp;"."&amp;$C$5</f>
        <v>2015.TPECG.I01.Jl21</v>
      </c>
      <c r="F92" s="305">
        <f t="shared" ca="1" si="4"/>
        <v>44386</v>
      </c>
      <c r="G92" s="306">
        <f>TPG!T92</f>
        <v>0</v>
      </c>
      <c r="H92" s="124">
        <f t="shared" ca="1" si="5"/>
        <v>44386</v>
      </c>
      <c r="I92" s="125">
        <v>0</v>
      </c>
      <c r="J92" s="304" t="str">
        <f>LEFT(TPG!D92,20)&amp;"."&amp;TPGPAY!E92</f>
        <v>Coppetts Wood.2015.TPECG.I01.Jl21</v>
      </c>
      <c r="K92" s="120" t="b">
        <v>1</v>
      </c>
      <c r="L92" s="126" t="s">
        <v>3686</v>
      </c>
      <c r="M92" s="120" t="b">
        <v>1</v>
      </c>
      <c r="N92" s="120" t="s">
        <v>3687</v>
      </c>
      <c r="O92" s="307" t="str">
        <f>TPG!I92</f>
        <v>11294/543965</v>
      </c>
      <c r="P92" s="120" t="b">
        <v>1</v>
      </c>
      <c r="Q92" s="120" t="b">
        <v>1</v>
      </c>
      <c r="R92" s="120" t="b">
        <v>1</v>
      </c>
      <c r="T92" s="11">
        <f t="shared" si="6"/>
        <v>19</v>
      </c>
      <c r="U92" s="379">
        <f t="shared" si="7"/>
        <v>33</v>
      </c>
    </row>
    <row r="93" spans="1:21" hidden="1" x14ac:dyDescent="0.25">
      <c r="A93" s="117">
        <v>1</v>
      </c>
      <c r="B93" s="118">
        <v>2</v>
      </c>
      <c r="C93" s="303">
        <f>TPG!J93</f>
        <v>400036</v>
      </c>
      <c r="D93" s="120" t="b">
        <v>1</v>
      </c>
      <c r="E93" s="304" t="str">
        <f>RIGHT(TPG!C93,4)&amp;"."&amp;TPG!M93&amp;"."&amp;TPG!K93&amp;"."&amp;$C$5</f>
        <v>2019.TPECG.I01.Jl21</v>
      </c>
      <c r="F93" s="305">
        <f t="shared" ca="1" si="4"/>
        <v>44386</v>
      </c>
      <c r="G93" s="306">
        <f>TPG!T93</f>
        <v>0</v>
      </c>
      <c r="H93" s="124">
        <f t="shared" ca="1" si="5"/>
        <v>44386</v>
      </c>
      <c r="I93" s="125">
        <v>0</v>
      </c>
      <c r="J93" s="304" t="str">
        <f>LEFT(TPG!D93,20)&amp;"."&amp;TPGPAY!E93</f>
        <v>Deansbrook Infant Sc.2019.TPECG.I01.Jl21</v>
      </c>
      <c r="K93" s="120" t="b">
        <v>1</v>
      </c>
      <c r="L93" s="126" t="s">
        <v>3686</v>
      </c>
      <c r="M93" s="120" t="b">
        <v>1</v>
      </c>
      <c r="N93" s="120" t="s">
        <v>3687</v>
      </c>
      <c r="O93" s="307" t="str">
        <f>TPG!I93</f>
        <v>11294/543965</v>
      </c>
      <c r="P93" s="120" t="b">
        <v>1</v>
      </c>
      <c r="Q93" s="120" t="b">
        <v>1</v>
      </c>
      <c r="R93" s="120" t="b">
        <v>1</v>
      </c>
      <c r="T93" s="11">
        <f t="shared" si="6"/>
        <v>19</v>
      </c>
      <c r="U93" s="379">
        <f t="shared" si="7"/>
        <v>40</v>
      </c>
    </row>
    <row r="94" spans="1:21" hidden="1" x14ac:dyDescent="0.25">
      <c r="A94" s="117">
        <v>1</v>
      </c>
      <c r="B94" s="118">
        <v>2</v>
      </c>
      <c r="C94" s="303">
        <f>TPG!J94</f>
        <v>400042</v>
      </c>
      <c r="D94" s="120" t="b">
        <v>1</v>
      </c>
      <c r="E94" s="304" t="str">
        <f>RIGHT(TPG!C94,4)&amp;"."&amp;TPG!M94&amp;"."&amp;TPG!K94&amp;"."&amp;$C$5</f>
        <v>2021.TPECG.I01.Jl21</v>
      </c>
      <c r="F94" s="305">
        <f t="shared" ca="1" si="4"/>
        <v>44386</v>
      </c>
      <c r="G94" s="306">
        <f>TPG!T94</f>
        <v>0</v>
      </c>
      <c r="H94" s="124">
        <f t="shared" ca="1" si="5"/>
        <v>44386</v>
      </c>
      <c r="I94" s="125">
        <v>0</v>
      </c>
      <c r="J94" s="304" t="str">
        <f>LEFT(TPG!D94,20)&amp;"."&amp;TPGPAY!E94</f>
        <v>Dollis Primary Schoo.2021.TPECG.I01.Jl21</v>
      </c>
      <c r="K94" s="120" t="b">
        <v>1</v>
      </c>
      <c r="L94" s="126" t="s">
        <v>3686</v>
      </c>
      <c r="M94" s="120" t="b">
        <v>1</v>
      </c>
      <c r="N94" s="120" t="s">
        <v>3687</v>
      </c>
      <c r="O94" s="307" t="str">
        <f>TPG!I94</f>
        <v>11294/543965</v>
      </c>
      <c r="P94" s="120" t="b">
        <v>1</v>
      </c>
      <c r="Q94" s="120" t="b">
        <v>1</v>
      </c>
      <c r="R94" s="120" t="b">
        <v>1</v>
      </c>
      <c r="T94" s="11">
        <f t="shared" si="6"/>
        <v>19</v>
      </c>
      <c r="U94" s="379">
        <f t="shared" si="7"/>
        <v>40</v>
      </c>
    </row>
    <row r="95" spans="1:21" hidden="1" x14ac:dyDescent="0.25">
      <c r="A95" s="117">
        <v>1</v>
      </c>
      <c r="B95" s="118">
        <v>2</v>
      </c>
      <c r="C95" s="303">
        <f>TPG!J95</f>
        <v>400159</v>
      </c>
      <c r="D95" s="120" t="b">
        <v>1</v>
      </c>
      <c r="E95" s="304" t="str">
        <f>RIGHT(TPG!C95,4)&amp;"."&amp;TPG!M95&amp;"."&amp;TPG!K95&amp;"."&amp;$C$5</f>
        <v>2023.TPECG.I01.Jl21</v>
      </c>
      <c r="F95" s="305">
        <f t="shared" ca="1" si="4"/>
        <v>44386</v>
      </c>
      <c r="G95" s="306">
        <f>TPG!T95</f>
        <v>0</v>
      </c>
      <c r="H95" s="124">
        <f t="shared" ca="1" si="5"/>
        <v>44386</v>
      </c>
      <c r="I95" s="125">
        <v>0</v>
      </c>
      <c r="J95" s="304" t="str">
        <f>LEFT(TPG!D95,20)&amp;"."&amp;TPGPAY!E95</f>
        <v>Edgware Primary Scho.2023.TPECG.I01.Jl21</v>
      </c>
      <c r="K95" s="120" t="b">
        <v>1</v>
      </c>
      <c r="L95" s="126" t="s">
        <v>3686</v>
      </c>
      <c r="M95" s="120" t="b">
        <v>1</v>
      </c>
      <c r="N95" s="120" t="s">
        <v>3687</v>
      </c>
      <c r="O95" s="307" t="str">
        <f>TPG!I95</f>
        <v>11294/543965</v>
      </c>
      <c r="P95" s="120" t="b">
        <v>1</v>
      </c>
      <c r="Q95" s="120" t="b">
        <v>1</v>
      </c>
      <c r="R95" s="120" t="b">
        <v>1</v>
      </c>
      <c r="T95" s="11">
        <f t="shared" si="6"/>
        <v>19</v>
      </c>
      <c r="U95" s="379">
        <f t="shared" si="7"/>
        <v>40</v>
      </c>
    </row>
    <row r="96" spans="1:21" hidden="1" x14ac:dyDescent="0.25">
      <c r="A96" s="117">
        <v>1</v>
      </c>
      <c r="B96" s="118">
        <v>2</v>
      </c>
      <c r="C96" s="303">
        <f>TPG!J96</f>
        <v>400047</v>
      </c>
      <c r="D96" s="120" t="b">
        <v>1</v>
      </c>
      <c r="E96" s="304" t="str">
        <f>RIGHT(TPG!C96,4)&amp;"."&amp;TPG!M96&amp;"."&amp;TPG!K96&amp;"."&amp;$C$5</f>
        <v>2024.TPECG.I01.Jl21</v>
      </c>
      <c r="F96" s="305">
        <f t="shared" ca="1" si="4"/>
        <v>44386</v>
      </c>
      <c r="G96" s="306">
        <f>TPG!T96</f>
        <v>0</v>
      </c>
      <c r="H96" s="124">
        <f t="shared" ca="1" si="5"/>
        <v>44386</v>
      </c>
      <c r="I96" s="125">
        <v>0</v>
      </c>
      <c r="J96" s="304" t="str">
        <f>LEFT(TPG!D96,20)&amp;"."&amp;TPGPAY!E96</f>
        <v>Fairway Primary Scho.2024.TPECG.I01.Jl21</v>
      </c>
      <c r="K96" s="120" t="b">
        <v>1</v>
      </c>
      <c r="L96" s="126" t="s">
        <v>3686</v>
      </c>
      <c r="M96" s="120" t="b">
        <v>1</v>
      </c>
      <c r="N96" s="120" t="s">
        <v>3687</v>
      </c>
      <c r="O96" s="307" t="str">
        <f>TPG!I96</f>
        <v>11294/543965</v>
      </c>
      <c r="P96" s="120" t="b">
        <v>1</v>
      </c>
      <c r="Q96" s="120" t="b">
        <v>1</v>
      </c>
      <c r="R96" s="120" t="b">
        <v>1</v>
      </c>
      <c r="T96" s="11">
        <f t="shared" si="6"/>
        <v>19</v>
      </c>
      <c r="U96" s="379">
        <f t="shared" si="7"/>
        <v>40</v>
      </c>
    </row>
    <row r="97" spans="1:21" hidden="1" x14ac:dyDescent="0.25">
      <c r="A97" s="117">
        <v>1</v>
      </c>
      <c r="B97" s="118">
        <v>2</v>
      </c>
      <c r="C97" s="303">
        <f>TPG!J97</f>
        <v>400082</v>
      </c>
      <c r="D97" s="120" t="b">
        <v>1</v>
      </c>
      <c r="E97" s="304" t="str">
        <f>RIGHT(TPG!C97,4)&amp;"."&amp;TPG!M97&amp;"."&amp;TPG!K97&amp;"."&amp;$C$5</f>
        <v>2026.TPECG.I01.Jl21</v>
      </c>
      <c r="F97" s="305">
        <f t="shared" ca="1" si="4"/>
        <v>44386</v>
      </c>
      <c r="G97" s="306">
        <f>TPG!T97</f>
        <v>0</v>
      </c>
      <c r="H97" s="124">
        <f t="shared" ca="1" si="5"/>
        <v>44386</v>
      </c>
      <c r="I97" s="125">
        <v>0</v>
      </c>
      <c r="J97" s="304" t="str">
        <f>LEFT(TPG!D97,20)&amp;"."&amp;TPGPAY!E97</f>
        <v>Frith Manor School.2026.TPECG.I01.Jl21</v>
      </c>
      <c r="K97" s="120" t="b">
        <v>1</v>
      </c>
      <c r="L97" s="126" t="s">
        <v>3686</v>
      </c>
      <c r="M97" s="120" t="b">
        <v>1</v>
      </c>
      <c r="N97" s="120" t="s">
        <v>3687</v>
      </c>
      <c r="O97" s="307" t="str">
        <f>TPG!I97</f>
        <v>11294/543965</v>
      </c>
      <c r="P97" s="120" t="b">
        <v>1</v>
      </c>
      <c r="Q97" s="120" t="b">
        <v>1</v>
      </c>
      <c r="R97" s="120" t="b">
        <v>1</v>
      </c>
      <c r="T97" s="11">
        <f t="shared" si="6"/>
        <v>19</v>
      </c>
      <c r="U97" s="379">
        <f t="shared" si="7"/>
        <v>38</v>
      </c>
    </row>
    <row r="98" spans="1:21" hidden="1" x14ac:dyDescent="0.25">
      <c r="A98" s="117">
        <v>1</v>
      </c>
      <c r="B98" s="118">
        <v>2</v>
      </c>
      <c r="C98" s="303">
        <f>TPG!J98</f>
        <v>400035</v>
      </c>
      <c r="D98" s="120" t="b">
        <v>1</v>
      </c>
      <c r="E98" s="304" t="str">
        <f>RIGHT(TPG!C98,4)&amp;"."&amp;TPG!M98&amp;"."&amp;TPG!K98&amp;"."&amp;$C$5</f>
        <v>2029.TPECG.I01.Jl21</v>
      </c>
      <c r="F98" s="305">
        <f t="shared" ca="1" si="4"/>
        <v>44386</v>
      </c>
      <c r="G98" s="306">
        <f>TPG!T98</f>
        <v>0</v>
      </c>
      <c r="H98" s="124">
        <f t="shared" ca="1" si="5"/>
        <v>44386</v>
      </c>
      <c r="I98" s="125">
        <v>0</v>
      </c>
      <c r="J98" s="304" t="str">
        <f>LEFT(TPG!D98,20)&amp;"."&amp;TPGPAY!E98</f>
        <v>Goldbeaters Primary .2029.TPECG.I01.Jl21</v>
      </c>
      <c r="K98" s="120" t="b">
        <v>1</v>
      </c>
      <c r="L98" s="126" t="s">
        <v>3686</v>
      </c>
      <c r="M98" s="120" t="b">
        <v>1</v>
      </c>
      <c r="N98" s="120" t="s">
        <v>3687</v>
      </c>
      <c r="O98" s="307" t="str">
        <f>TPG!I98</f>
        <v>11294/543965</v>
      </c>
      <c r="P98" s="120" t="b">
        <v>1</v>
      </c>
      <c r="Q98" s="120" t="b">
        <v>1</v>
      </c>
      <c r="R98" s="120" t="b">
        <v>1</v>
      </c>
      <c r="T98" s="11">
        <f t="shared" si="6"/>
        <v>19</v>
      </c>
      <c r="U98" s="379">
        <f t="shared" si="7"/>
        <v>40</v>
      </c>
    </row>
    <row r="99" spans="1:21" hidden="1" x14ac:dyDescent="0.25">
      <c r="A99" s="117">
        <v>1</v>
      </c>
      <c r="B99" s="118">
        <v>2</v>
      </c>
      <c r="C99" s="303">
        <f>TPG!J99</f>
        <v>400108</v>
      </c>
      <c r="D99" s="120" t="b">
        <v>1</v>
      </c>
      <c r="E99" s="304" t="str">
        <f>RIGHT(TPG!C99,4)&amp;"."&amp;TPG!M99&amp;"."&amp;TPG!K99&amp;"."&amp;$C$5</f>
        <v>3516.TPECG.I01.Jl21</v>
      </c>
      <c r="F99" s="305">
        <f t="shared" ca="1" si="4"/>
        <v>44386</v>
      </c>
      <c r="G99" s="306">
        <f>TPG!T99</f>
        <v>0</v>
      </c>
      <c r="H99" s="124">
        <f t="shared" ca="1" si="5"/>
        <v>44386</v>
      </c>
      <c r="I99" s="125">
        <v>0</v>
      </c>
      <c r="J99" s="304" t="str">
        <f>LEFT(TPG!D99,20)&amp;"."&amp;TPGPAY!E99</f>
        <v>Hasmonean Primary Sc.3516.TPECG.I01.Jl21</v>
      </c>
      <c r="K99" s="120" t="b">
        <v>1</v>
      </c>
      <c r="L99" s="126" t="s">
        <v>3686</v>
      </c>
      <c r="M99" s="120" t="b">
        <v>1</v>
      </c>
      <c r="N99" s="120" t="s">
        <v>3687</v>
      </c>
      <c r="O99" s="307" t="str">
        <f>TPG!I99</f>
        <v>11294/543965</v>
      </c>
      <c r="P99" s="120" t="b">
        <v>1</v>
      </c>
      <c r="Q99" s="120" t="b">
        <v>1</v>
      </c>
      <c r="R99" s="120" t="b">
        <v>1</v>
      </c>
      <c r="T99" s="11">
        <f t="shared" si="6"/>
        <v>19</v>
      </c>
      <c r="U99" s="379">
        <f t="shared" si="7"/>
        <v>40</v>
      </c>
    </row>
    <row r="100" spans="1:21" hidden="1" x14ac:dyDescent="0.25">
      <c r="A100" s="117">
        <v>1</v>
      </c>
      <c r="B100" s="118">
        <v>2</v>
      </c>
      <c r="C100" s="303">
        <f>TPG!J100</f>
        <v>400026</v>
      </c>
      <c r="D100" s="120" t="b">
        <v>1</v>
      </c>
      <c r="E100" s="304" t="str">
        <f>RIGHT(TPG!C100,4)&amp;"."&amp;TPG!M100&amp;"."&amp;TPG!K100&amp;"."&amp;$C$5</f>
        <v>2031.TPECG.I01.Jl21</v>
      </c>
      <c r="F100" s="305">
        <f t="shared" ca="1" si="4"/>
        <v>44386</v>
      </c>
      <c r="G100" s="306">
        <f>TPG!T100</f>
        <v>0</v>
      </c>
      <c r="H100" s="124">
        <f t="shared" ca="1" si="5"/>
        <v>44386</v>
      </c>
      <c r="I100" s="125">
        <v>0</v>
      </c>
      <c r="J100" s="304" t="str">
        <f>LEFT(TPG!D100,20)&amp;"."&amp;TPGPAY!E100</f>
        <v>Hollickwood JMI Scho.2031.TPECG.I01.Jl21</v>
      </c>
      <c r="K100" s="120" t="b">
        <v>1</v>
      </c>
      <c r="L100" s="126" t="s">
        <v>3686</v>
      </c>
      <c r="M100" s="120" t="b">
        <v>1</v>
      </c>
      <c r="N100" s="120" t="s">
        <v>3687</v>
      </c>
      <c r="O100" s="307" t="str">
        <f>TPG!I100</f>
        <v>11294/543965</v>
      </c>
      <c r="P100" s="120" t="b">
        <v>1</v>
      </c>
      <c r="Q100" s="120" t="b">
        <v>1</v>
      </c>
      <c r="R100" s="120" t="b">
        <v>1</v>
      </c>
      <c r="T100" s="11">
        <f t="shared" si="6"/>
        <v>19</v>
      </c>
      <c r="U100" s="379">
        <f t="shared" si="7"/>
        <v>40</v>
      </c>
    </row>
    <row r="101" spans="1:21" hidden="1" x14ac:dyDescent="0.25">
      <c r="A101" s="117">
        <v>1</v>
      </c>
      <c r="B101" s="118">
        <v>2</v>
      </c>
      <c r="C101" s="303">
        <f>TPG!J101</f>
        <v>400084</v>
      </c>
      <c r="D101" s="120" t="b">
        <v>1</v>
      </c>
      <c r="E101" s="304" t="str">
        <f>RIGHT(TPG!C101,4)&amp;"."&amp;TPG!M101&amp;"."&amp;TPG!K101&amp;"."&amp;$C$5</f>
        <v>2032.TPECG.I01.Jl21</v>
      </c>
      <c r="F101" s="305">
        <f t="shared" ca="1" si="4"/>
        <v>44386</v>
      </c>
      <c r="G101" s="306">
        <f>TPG!T101</f>
        <v>0</v>
      </c>
      <c r="H101" s="124">
        <f t="shared" ca="1" si="5"/>
        <v>44386</v>
      </c>
      <c r="I101" s="125">
        <v>0</v>
      </c>
      <c r="J101" s="304" t="str">
        <f>LEFT(TPG!D101,20)&amp;"."&amp;TPGPAY!E101</f>
        <v>Holly Park School.2032.TPECG.I01.Jl21</v>
      </c>
      <c r="K101" s="120" t="b">
        <v>1</v>
      </c>
      <c r="L101" s="126" t="s">
        <v>3686</v>
      </c>
      <c r="M101" s="120" t="b">
        <v>1</v>
      </c>
      <c r="N101" s="120" t="s">
        <v>3687</v>
      </c>
      <c r="O101" s="307" t="str">
        <f>TPG!I101</f>
        <v>11294/543965</v>
      </c>
      <c r="P101" s="120" t="b">
        <v>1</v>
      </c>
      <c r="Q101" s="120" t="b">
        <v>1</v>
      </c>
      <c r="R101" s="120" t="b">
        <v>1</v>
      </c>
      <c r="T101" s="11">
        <f t="shared" si="6"/>
        <v>19</v>
      </c>
      <c r="U101" s="379">
        <f t="shared" si="7"/>
        <v>37</v>
      </c>
    </row>
    <row r="102" spans="1:21" hidden="1" x14ac:dyDescent="0.25">
      <c r="A102" s="117">
        <v>1</v>
      </c>
      <c r="B102" s="118">
        <v>2</v>
      </c>
      <c r="C102" s="303">
        <f>TPG!J102</f>
        <v>400008</v>
      </c>
      <c r="D102" s="120" t="b">
        <v>1</v>
      </c>
      <c r="E102" s="304" t="str">
        <f>RIGHT(TPG!C102,4)&amp;"."&amp;TPG!M102&amp;"."&amp;TPG!K102&amp;"."&amp;$C$5</f>
        <v>3304.TPECG.I01.Jl21</v>
      </c>
      <c r="F102" s="305">
        <f t="shared" ca="1" si="4"/>
        <v>44386</v>
      </c>
      <c r="G102" s="306">
        <f>TPG!T102</f>
        <v>0</v>
      </c>
      <c r="H102" s="124">
        <f t="shared" ca="1" si="5"/>
        <v>44386</v>
      </c>
      <c r="I102" s="125">
        <v>0</v>
      </c>
      <c r="J102" s="304" t="str">
        <f>LEFT(TPG!D102,20)&amp;"."&amp;TPGPAY!E102</f>
        <v>Holy Trinity School.3304.TPECG.I01.Jl21</v>
      </c>
      <c r="K102" s="120" t="b">
        <v>1</v>
      </c>
      <c r="L102" s="126" t="s">
        <v>3686</v>
      </c>
      <c r="M102" s="120" t="b">
        <v>1</v>
      </c>
      <c r="N102" s="120" t="s">
        <v>3687</v>
      </c>
      <c r="O102" s="307" t="str">
        <f>TPG!I102</f>
        <v>11294/543965</v>
      </c>
      <c r="P102" s="120" t="b">
        <v>1</v>
      </c>
      <c r="Q102" s="120" t="b">
        <v>1</v>
      </c>
      <c r="R102" s="120" t="b">
        <v>1</v>
      </c>
      <c r="T102" s="11">
        <f t="shared" si="6"/>
        <v>19</v>
      </c>
      <c r="U102" s="379">
        <f t="shared" si="7"/>
        <v>39</v>
      </c>
    </row>
    <row r="103" spans="1:21" hidden="1" x14ac:dyDescent="0.25">
      <c r="A103" s="117">
        <v>1</v>
      </c>
      <c r="B103" s="118">
        <v>2</v>
      </c>
      <c r="C103" s="303">
        <f>TPG!J103</f>
        <v>400046</v>
      </c>
      <c r="D103" s="120" t="b">
        <v>1</v>
      </c>
      <c r="E103" s="304" t="str">
        <f>RIGHT(TPG!C103,4)&amp;"."&amp;TPG!M103&amp;"."&amp;TPG!K103&amp;"."&amp;$C$5</f>
        <v>2036.TPECG.I01.Jl21</v>
      </c>
      <c r="F103" s="305">
        <f t="shared" ca="1" si="4"/>
        <v>44386</v>
      </c>
      <c r="G103" s="306">
        <f>TPG!T103</f>
        <v>0</v>
      </c>
      <c r="H103" s="124">
        <f t="shared" ca="1" si="5"/>
        <v>44386</v>
      </c>
      <c r="I103" s="125">
        <v>0</v>
      </c>
      <c r="J103" s="304" t="str">
        <f>LEFT(TPG!D103,20)&amp;"."&amp;TPGPAY!E103</f>
        <v>Livingstone School.2036.TPECG.I01.Jl21</v>
      </c>
      <c r="K103" s="120" t="b">
        <v>1</v>
      </c>
      <c r="L103" s="126" t="s">
        <v>3686</v>
      </c>
      <c r="M103" s="120" t="b">
        <v>1</v>
      </c>
      <c r="N103" s="120" t="s">
        <v>3687</v>
      </c>
      <c r="O103" s="307" t="str">
        <f>TPG!I103</f>
        <v>11294/543965</v>
      </c>
      <c r="P103" s="120" t="b">
        <v>1</v>
      </c>
      <c r="Q103" s="120" t="b">
        <v>1</v>
      </c>
      <c r="R103" s="120" t="b">
        <v>1</v>
      </c>
      <c r="T103" s="11">
        <f t="shared" si="6"/>
        <v>19</v>
      </c>
      <c r="U103" s="379">
        <f t="shared" si="7"/>
        <v>38</v>
      </c>
    </row>
    <row r="104" spans="1:21" hidden="1" x14ac:dyDescent="0.25">
      <c r="A104" s="117">
        <v>1</v>
      </c>
      <c r="B104" s="118">
        <v>2</v>
      </c>
      <c r="C104" s="303">
        <f>TPG!J104</f>
        <v>400030</v>
      </c>
      <c r="D104" s="120" t="b">
        <v>1</v>
      </c>
      <c r="E104" s="304" t="str">
        <f>RIGHT(TPG!C104,4)&amp;"."&amp;TPG!M104&amp;"."&amp;TPG!K104&amp;"."&amp;$C$5</f>
        <v>2037.TPECG.I01.Jl21</v>
      </c>
      <c r="F104" s="305">
        <f t="shared" ca="1" si="4"/>
        <v>44386</v>
      </c>
      <c r="G104" s="306">
        <f>TPG!T104</f>
        <v>0</v>
      </c>
      <c r="H104" s="124">
        <f t="shared" ca="1" si="5"/>
        <v>44386</v>
      </c>
      <c r="I104" s="125">
        <v>0</v>
      </c>
      <c r="J104" s="304" t="str">
        <f>LEFT(TPG!D104,20)&amp;"."&amp;TPGPAY!E104</f>
        <v>Manorside Primary Sc.2037.TPECG.I01.Jl21</v>
      </c>
      <c r="K104" s="120" t="b">
        <v>1</v>
      </c>
      <c r="L104" s="126" t="s">
        <v>3686</v>
      </c>
      <c r="M104" s="120" t="b">
        <v>1</v>
      </c>
      <c r="N104" s="120" t="s">
        <v>3687</v>
      </c>
      <c r="O104" s="307" t="str">
        <f>TPG!I104</f>
        <v>11294/543965</v>
      </c>
      <c r="P104" s="120" t="b">
        <v>1</v>
      </c>
      <c r="Q104" s="120" t="b">
        <v>1</v>
      </c>
      <c r="R104" s="120" t="b">
        <v>1</v>
      </c>
      <c r="T104" s="11">
        <f t="shared" si="6"/>
        <v>19</v>
      </c>
      <c r="U104" s="379">
        <f t="shared" si="7"/>
        <v>40</v>
      </c>
    </row>
    <row r="105" spans="1:21" hidden="1" x14ac:dyDescent="0.25">
      <c r="A105" s="117">
        <v>1</v>
      </c>
      <c r="B105" s="118">
        <v>2</v>
      </c>
      <c r="C105" s="303">
        <f>TPG!J105</f>
        <v>400130</v>
      </c>
      <c r="D105" s="120" t="b">
        <v>1</v>
      </c>
      <c r="E105" s="304" t="str">
        <f>RIGHT(TPG!C105,4)&amp;"."&amp;TPG!M105&amp;"."&amp;TPG!K105&amp;"."&amp;$C$5</f>
        <v>3523.TPECG.I01.Jl21</v>
      </c>
      <c r="F105" s="305">
        <f t="shared" ca="1" si="4"/>
        <v>44386</v>
      </c>
      <c r="G105" s="306">
        <f>TPG!T105</f>
        <v>0</v>
      </c>
      <c r="H105" s="124">
        <f t="shared" ca="1" si="5"/>
        <v>44386</v>
      </c>
      <c r="I105" s="125">
        <v>0</v>
      </c>
      <c r="J105" s="304" t="str">
        <f>LEFT(TPG!D105,20)&amp;"."&amp;TPGPAY!E105</f>
        <v>Martin Primary Schoo.3523.TPECG.I01.Jl21</v>
      </c>
      <c r="K105" s="120" t="b">
        <v>1</v>
      </c>
      <c r="L105" s="126" t="s">
        <v>3686</v>
      </c>
      <c r="M105" s="120" t="b">
        <v>1</v>
      </c>
      <c r="N105" s="120" t="s">
        <v>3687</v>
      </c>
      <c r="O105" s="307" t="str">
        <f>TPG!I105</f>
        <v>11294/543965</v>
      </c>
      <c r="P105" s="120" t="b">
        <v>1</v>
      </c>
      <c r="Q105" s="120" t="b">
        <v>1</v>
      </c>
      <c r="R105" s="120" t="b">
        <v>1</v>
      </c>
      <c r="T105" s="11">
        <f t="shared" si="6"/>
        <v>19</v>
      </c>
      <c r="U105" s="379">
        <f t="shared" si="7"/>
        <v>40</v>
      </c>
    </row>
    <row r="106" spans="1:21" hidden="1" x14ac:dyDescent="0.25">
      <c r="A106" s="117">
        <v>1</v>
      </c>
      <c r="B106" s="118">
        <v>2</v>
      </c>
      <c r="C106" s="303">
        <f>TPG!J106</f>
        <v>400112</v>
      </c>
      <c r="D106" s="120" t="b">
        <v>1</v>
      </c>
      <c r="E106" s="304" t="str">
        <f>RIGHT(TPG!C106,4)&amp;"."&amp;TPG!M106&amp;"."&amp;TPG!K106&amp;"."&amp;$C$5</f>
        <v>5948.TPECG.I01.Jl21</v>
      </c>
      <c r="F106" s="305">
        <f t="shared" ca="1" si="4"/>
        <v>44386</v>
      </c>
      <c r="G106" s="306">
        <f>TPG!T106</f>
        <v>0</v>
      </c>
      <c r="H106" s="124">
        <f t="shared" ca="1" si="5"/>
        <v>44386</v>
      </c>
      <c r="I106" s="125">
        <v>0</v>
      </c>
      <c r="J106" s="304" t="str">
        <f>LEFT(TPG!D106,20)&amp;"."&amp;TPGPAY!E106</f>
        <v>Mathilda Marks-Kenne.5948.TPECG.I01.Jl21</v>
      </c>
      <c r="K106" s="120" t="b">
        <v>1</v>
      </c>
      <c r="L106" s="126" t="s">
        <v>3686</v>
      </c>
      <c r="M106" s="120" t="b">
        <v>1</v>
      </c>
      <c r="N106" s="120" t="s">
        <v>3687</v>
      </c>
      <c r="O106" s="307" t="str">
        <f>TPG!I106</f>
        <v>11294/543965</v>
      </c>
      <c r="P106" s="120" t="b">
        <v>1</v>
      </c>
      <c r="Q106" s="120" t="b">
        <v>1</v>
      </c>
      <c r="R106" s="120" t="b">
        <v>1</v>
      </c>
      <c r="T106" s="11">
        <f t="shared" si="6"/>
        <v>19</v>
      </c>
      <c r="U106" s="379">
        <f t="shared" si="7"/>
        <v>40</v>
      </c>
    </row>
    <row r="107" spans="1:21" hidden="1" x14ac:dyDescent="0.25">
      <c r="A107" s="117">
        <v>1</v>
      </c>
      <c r="B107" s="118">
        <v>2</v>
      </c>
      <c r="C107" s="303">
        <f>TPG!J107</f>
        <v>400110</v>
      </c>
      <c r="D107" s="120" t="b">
        <v>1</v>
      </c>
      <c r="E107" s="304" t="str">
        <f>RIGHT(TPG!C107,4)&amp;"."&amp;TPG!M107&amp;"."&amp;TPG!K107&amp;"."&amp;$C$5</f>
        <v>5949.TPECG.I01.Jl21</v>
      </c>
      <c r="F107" s="305">
        <f t="shared" ca="1" si="4"/>
        <v>44386</v>
      </c>
      <c r="G107" s="306">
        <f>TPG!T107</f>
        <v>0</v>
      </c>
      <c r="H107" s="124">
        <f t="shared" ca="1" si="5"/>
        <v>44386</v>
      </c>
      <c r="I107" s="125">
        <v>0</v>
      </c>
      <c r="J107" s="304" t="str">
        <f>LEFT(TPG!D107,20)&amp;"."&amp;TPGPAY!E107</f>
        <v>Menorah Foundation S.5949.TPECG.I01.Jl21</v>
      </c>
      <c r="K107" s="120" t="b">
        <v>1</v>
      </c>
      <c r="L107" s="126" t="s">
        <v>3686</v>
      </c>
      <c r="M107" s="120" t="b">
        <v>1</v>
      </c>
      <c r="N107" s="120" t="s">
        <v>3687</v>
      </c>
      <c r="O107" s="307" t="str">
        <f>TPG!I107</f>
        <v>11294/543965</v>
      </c>
      <c r="P107" s="120" t="b">
        <v>1</v>
      </c>
      <c r="Q107" s="120" t="b">
        <v>1</v>
      </c>
      <c r="R107" s="120" t="b">
        <v>1</v>
      </c>
      <c r="T107" s="11">
        <f t="shared" si="6"/>
        <v>19</v>
      </c>
      <c r="U107" s="379">
        <f t="shared" si="7"/>
        <v>40</v>
      </c>
    </row>
    <row r="108" spans="1:21" hidden="1" x14ac:dyDescent="0.25">
      <c r="A108" s="117">
        <v>1</v>
      </c>
      <c r="B108" s="118">
        <v>2</v>
      </c>
      <c r="C108" s="303">
        <f>TPG!J108</f>
        <v>400007</v>
      </c>
      <c r="D108" s="120" t="b">
        <v>1</v>
      </c>
      <c r="E108" s="304" t="str">
        <f>RIGHT(TPG!C108,4)&amp;"."&amp;TPG!M108&amp;"."&amp;TPG!K108&amp;"."&amp;$C$5</f>
        <v>3513.TPECG.I01.Jl21</v>
      </c>
      <c r="F108" s="305">
        <f t="shared" ca="1" si="4"/>
        <v>44386</v>
      </c>
      <c r="G108" s="306">
        <f>TPG!T108</f>
        <v>0</v>
      </c>
      <c r="H108" s="124">
        <f t="shared" ca="1" si="5"/>
        <v>44386</v>
      </c>
      <c r="I108" s="125">
        <v>0</v>
      </c>
      <c r="J108" s="304" t="str">
        <f>LEFT(TPG!D108,20)&amp;"."&amp;TPGPAY!E108</f>
        <v>Menorah Primary Scho.3513.TPECG.I01.Jl21</v>
      </c>
      <c r="K108" s="120" t="b">
        <v>1</v>
      </c>
      <c r="L108" s="126" t="s">
        <v>3686</v>
      </c>
      <c r="M108" s="120" t="b">
        <v>1</v>
      </c>
      <c r="N108" s="120" t="s">
        <v>3687</v>
      </c>
      <c r="O108" s="307" t="str">
        <f>TPG!I108</f>
        <v>11294/543965</v>
      </c>
      <c r="P108" s="120" t="b">
        <v>1</v>
      </c>
      <c r="Q108" s="120" t="b">
        <v>1</v>
      </c>
      <c r="R108" s="120" t="b">
        <v>1</v>
      </c>
      <c r="T108" s="11">
        <f t="shared" si="6"/>
        <v>19</v>
      </c>
      <c r="U108" s="379">
        <f t="shared" si="7"/>
        <v>40</v>
      </c>
    </row>
    <row r="109" spans="1:21" hidden="1" x14ac:dyDescent="0.25">
      <c r="A109" s="117">
        <v>1</v>
      </c>
      <c r="B109" s="118">
        <v>2</v>
      </c>
      <c r="C109" s="303">
        <f>TPG!J109</f>
        <v>158733</v>
      </c>
      <c r="D109" s="120" t="b">
        <v>1</v>
      </c>
      <c r="E109" s="304" t="str">
        <f>RIGHT(TPG!C109,4)&amp;"."&amp;TPG!M109&amp;"."&amp;TPG!K109&amp;"."&amp;$C$5</f>
        <v>2053.TPECG.I01.Jl21</v>
      </c>
      <c r="F109" s="305">
        <f t="shared" ca="1" si="4"/>
        <v>44386</v>
      </c>
      <c r="G109" s="306">
        <f>TPG!T109</f>
        <v>0</v>
      </c>
      <c r="H109" s="124">
        <f t="shared" ca="1" si="5"/>
        <v>44386</v>
      </c>
      <c r="I109" s="125">
        <v>0</v>
      </c>
      <c r="J109" s="304" t="str">
        <f>LEFT(TPG!D109,20)&amp;"."&amp;TPGPAY!E109</f>
        <v>Noam Primary School.2053.TPECG.I01.Jl21</v>
      </c>
      <c r="K109" s="120" t="b">
        <v>1</v>
      </c>
      <c r="L109" s="126" t="s">
        <v>3686</v>
      </c>
      <c r="M109" s="120" t="b">
        <v>1</v>
      </c>
      <c r="N109" s="120" t="s">
        <v>3687</v>
      </c>
      <c r="O109" s="307" t="str">
        <f>TPG!I109</f>
        <v>11294/543965</v>
      </c>
      <c r="P109" s="120" t="b">
        <v>1</v>
      </c>
      <c r="Q109" s="120" t="b">
        <v>1</v>
      </c>
      <c r="R109" s="120" t="b">
        <v>1</v>
      </c>
      <c r="T109" s="11">
        <f t="shared" si="6"/>
        <v>19</v>
      </c>
      <c r="U109" s="379">
        <f t="shared" si="7"/>
        <v>39</v>
      </c>
    </row>
    <row r="110" spans="1:21" hidden="1" x14ac:dyDescent="0.25">
      <c r="A110" s="117">
        <v>1</v>
      </c>
      <c r="B110" s="118">
        <v>2</v>
      </c>
      <c r="C110" s="303">
        <f>TPG!J110</f>
        <v>400089</v>
      </c>
      <c r="D110" s="120" t="b">
        <v>1</v>
      </c>
      <c r="E110" s="304" t="str">
        <f>RIGHT(TPG!C110,4)&amp;"."&amp;TPG!M110&amp;"."&amp;TPG!K110&amp;"."&amp;$C$5</f>
        <v>2045.TPECG.I01.Jl21</v>
      </c>
      <c r="F110" s="305">
        <f t="shared" ca="1" si="4"/>
        <v>44386</v>
      </c>
      <c r="G110" s="306">
        <f>TPG!T110</f>
        <v>0</v>
      </c>
      <c r="H110" s="124">
        <f t="shared" ca="1" si="5"/>
        <v>44386</v>
      </c>
      <c r="I110" s="125">
        <v>0</v>
      </c>
      <c r="J110" s="304" t="str">
        <f>LEFT(TPG!D110,20)&amp;"."&amp;TPGPAY!E110</f>
        <v>Northside School.2045.TPECG.I01.Jl21</v>
      </c>
      <c r="K110" s="120" t="b">
        <v>1</v>
      </c>
      <c r="L110" s="126" t="s">
        <v>3686</v>
      </c>
      <c r="M110" s="120" t="b">
        <v>1</v>
      </c>
      <c r="N110" s="120" t="s">
        <v>3687</v>
      </c>
      <c r="O110" s="307" t="str">
        <f>TPG!I110</f>
        <v>11294/543965</v>
      </c>
      <c r="P110" s="120" t="b">
        <v>1</v>
      </c>
      <c r="Q110" s="120" t="b">
        <v>1</v>
      </c>
      <c r="R110" s="120" t="b">
        <v>1</v>
      </c>
      <c r="T110" s="11">
        <f t="shared" si="6"/>
        <v>19</v>
      </c>
      <c r="U110" s="379">
        <f t="shared" si="7"/>
        <v>36</v>
      </c>
    </row>
    <row r="111" spans="1:21" hidden="1" x14ac:dyDescent="0.25">
      <c r="A111" s="117">
        <v>1</v>
      </c>
      <c r="B111" s="118">
        <v>2</v>
      </c>
      <c r="C111" s="303">
        <f>TPG!J111</f>
        <v>400113</v>
      </c>
      <c r="D111" s="120" t="b">
        <v>1</v>
      </c>
      <c r="E111" s="304" t="str">
        <f>RIGHT(TPG!C111,4)&amp;"."&amp;TPG!M111&amp;"."&amp;TPG!K111&amp;"."&amp;$C$5</f>
        <v>2077.TPECG.I01.Jl21</v>
      </c>
      <c r="F111" s="305">
        <f t="shared" ca="1" si="4"/>
        <v>44386</v>
      </c>
      <c r="G111" s="306">
        <f>TPG!T111</f>
        <v>0</v>
      </c>
      <c r="H111" s="124">
        <f t="shared" ca="1" si="5"/>
        <v>44386</v>
      </c>
      <c r="I111" s="125">
        <v>0</v>
      </c>
      <c r="J111" s="304" t="str">
        <f>LEFT(TPG!D111,20)&amp;"."&amp;TPGPAY!E111</f>
        <v>Orion Primary School.2077.TPECG.I01.Jl21</v>
      </c>
      <c r="K111" s="120" t="b">
        <v>1</v>
      </c>
      <c r="L111" s="126" t="s">
        <v>3686</v>
      </c>
      <c r="M111" s="120" t="b">
        <v>1</v>
      </c>
      <c r="N111" s="120" t="s">
        <v>3687</v>
      </c>
      <c r="O111" s="307" t="str">
        <f>TPG!I111</f>
        <v>11294/543965</v>
      </c>
      <c r="P111" s="120" t="b">
        <v>1</v>
      </c>
      <c r="Q111" s="120" t="b">
        <v>1</v>
      </c>
      <c r="R111" s="120" t="b">
        <v>1</v>
      </c>
      <c r="T111" s="11">
        <f t="shared" si="6"/>
        <v>19</v>
      </c>
      <c r="U111" s="379">
        <f t="shared" si="7"/>
        <v>40</v>
      </c>
    </row>
    <row r="112" spans="1:21" hidden="1" x14ac:dyDescent="0.25">
      <c r="A112" s="117">
        <v>1</v>
      </c>
      <c r="B112" s="118">
        <v>2</v>
      </c>
      <c r="C112" s="303">
        <f>TPG!J112</f>
        <v>400003</v>
      </c>
      <c r="D112" s="120" t="b">
        <v>1</v>
      </c>
      <c r="E112" s="304" t="str">
        <f>RIGHT(TPG!C112,4)&amp;"."&amp;TPG!M112&amp;"."&amp;TPG!K112&amp;"."&amp;$C$5</f>
        <v>3501.TPECG.I01.Jl21</v>
      </c>
      <c r="F112" s="305">
        <f t="shared" ca="1" si="4"/>
        <v>44386</v>
      </c>
      <c r="G112" s="306">
        <f>TPG!T112</f>
        <v>0</v>
      </c>
      <c r="H112" s="124">
        <f t="shared" ca="1" si="5"/>
        <v>44386</v>
      </c>
      <c r="I112" s="125">
        <v>0</v>
      </c>
      <c r="J112" s="304" t="str">
        <f>LEFT(TPG!D112,20)&amp;"."&amp;TPGPAY!E112</f>
        <v>Our Lady of Lourdes .3501.TPECG.I01.Jl21</v>
      </c>
      <c r="K112" s="120" t="b">
        <v>1</v>
      </c>
      <c r="L112" s="126" t="s">
        <v>3686</v>
      </c>
      <c r="M112" s="120" t="b">
        <v>1</v>
      </c>
      <c r="N112" s="120" t="s">
        <v>3687</v>
      </c>
      <c r="O112" s="307" t="str">
        <f>TPG!I112</f>
        <v>11294/543965</v>
      </c>
      <c r="P112" s="120" t="b">
        <v>1</v>
      </c>
      <c r="Q112" s="120" t="b">
        <v>1</v>
      </c>
      <c r="R112" s="120" t="b">
        <v>1</v>
      </c>
      <c r="T112" s="11">
        <f t="shared" si="6"/>
        <v>19</v>
      </c>
      <c r="U112" s="379">
        <f t="shared" si="7"/>
        <v>40</v>
      </c>
    </row>
    <row r="113" spans="1:21" hidden="1" x14ac:dyDescent="0.25">
      <c r="A113" s="117">
        <v>1</v>
      </c>
      <c r="B113" s="118">
        <v>2</v>
      </c>
      <c r="C113" s="303">
        <f>TPG!J113</f>
        <v>400012</v>
      </c>
      <c r="D113" s="120" t="b">
        <v>1</v>
      </c>
      <c r="E113" s="304" t="str">
        <f>RIGHT(TPG!C113,4)&amp;"."&amp;TPG!M113&amp;"."&amp;TPG!K113&amp;"."&amp;$C$5</f>
        <v>2071.TPECG.I01.Jl21</v>
      </c>
      <c r="F113" s="305">
        <f t="shared" ca="1" si="4"/>
        <v>44386</v>
      </c>
      <c r="G113" s="306">
        <f>TPG!T113</f>
        <v>0</v>
      </c>
      <c r="H113" s="124">
        <f t="shared" ca="1" si="5"/>
        <v>44386</v>
      </c>
      <c r="I113" s="125">
        <v>0</v>
      </c>
      <c r="J113" s="304" t="str">
        <f>LEFT(TPG!D113,20)&amp;"."&amp;TPGPAY!E113</f>
        <v>Queenswell Infant an.2071.TPECG.I01.Jl21</v>
      </c>
      <c r="K113" s="120" t="b">
        <v>1</v>
      </c>
      <c r="L113" s="126" t="s">
        <v>3686</v>
      </c>
      <c r="M113" s="120" t="b">
        <v>1</v>
      </c>
      <c r="N113" s="120" t="s">
        <v>3687</v>
      </c>
      <c r="O113" s="307" t="str">
        <f>TPG!I113</f>
        <v>11294/543965</v>
      </c>
      <c r="P113" s="120" t="b">
        <v>1</v>
      </c>
      <c r="Q113" s="120" t="b">
        <v>1</v>
      </c>
      <c r="R113" s="120" t="b">
        <v>1</v>
      </c>
      <c r="T113" s="11">
        <f t="shared" si="6"/>
        <v>19</v>
      </c>
      <c r="U113" s="379">
        <f t="shared" si="7"/>
        <v>40</v>
      </c>
    </row>
    <row r="114" spans="1:21" hidden="1" x14ac:dyDescent="0.25">
      <c r="A114" s="117">
        <v>1</v>
      </c>
      <c r="B114" s="118">
        <v>2</v>
      </c>
      <c r="C114" s="303">
        <f>TPG!J114</f>
        <v>400093</v>
      </c>
      <c r="D114" s="120" t="b">
        <v>1</v>
      </c>
      <c r="E114" s="304" t="str">
        <f>RIGHT(TPG!C114,4)&amp;"."&amp;TPG!M114&amp;"."&amp;TPG!K114&amp;"."&amp;$C$5</f>
        <v>3512.TPECG.I01.Jl21</v>
      </c>
      <c r="F114" s="305">
        <f t="shared" ca="1" si="4"/>
        <v>44386</v>
      </c>
      <c r="G114" s="306">
        <f>TPG!T114</f>
        <v>0</v>
      </c>
      <c r="H114" s="124">
        <f t="shared" ca="1" si="5"/>
        <v>44386</v>
      </c>
      <c r="I114" s="125">
        <v>0</v>
      </c>
      <c r="J114" s="304" t="str">
        <f>LEFT(TPG!D114,20)&amp;"."&amp;TPGPAY!E114</f>
        <v>Rosh Pinah.3512.TPECG.I01.Jl21</v>
      </c>
      <c r="K114" s="120" t="b">
        <v>1</v>
      </c>
      <c r="L114" s="126" t="s">
        <v>3686</v>
      </c>
      <c r="M114" s="120" t="b">
        <v>1</v>
      </c>
      <c r="N114" s="120" t="s">
        <v>3687</v>
      </c>
      <c r="O114" s="307" t="str">
        <f>TPG!I114</f>
        <v>11294/543965</v>
      </c>
      <c r="P114" s="120" t="b">
        <v>1</v>
      </c>
      <c r="Q114" s="120" t="b">
        <v>1</v>
      </c>
      <c r="R114" s="120" t="b">
        <v>1</v>
      </c>
      <c r="T114" s="11">
        <f t="shared" si="6"/>
        <v>19</v>
      </c>
      <c r="U114" s="379">
        <f t="shared" si="7"/>
        <v>30</v>
      </c>
    </row>
    <row r="115" spans="1:21" hidden="1" x14ac:dyDescent="0.25">
      <c r="A115" s="117">
        <v>1</v>
      </c>
      <c r="B115" s="118">
        <v>2</v>
      </c>
      <c r="C115" s="303">
        <f>TPG!J115</f>
        <v>400096</v>
      </c>
      <c r="D115" s="120" t="b">
        <v>1</v>
      </c>
      <c r="E115" s="304" t="str">
        <f>RIGHT(TPG!C115,4)&amp;"."&amp;TPG!M115&amp;"."&amp;TPG!K115&amp;"."&amp;$C$5</f>
        <v>3502.TPECG.I01.Jl21</v>
      </c>
      <c r="F115" s="305">
        <f t="shared" ca="1" si="4"/>
        <v>44386</v>
      </c>
      <c r="G115" s="306">
        <f>TPG!T115</f>
        <v>0</v>
      </c>
      <c r="H115" s="124">
        <f t="shared" ca="1" si="5"/>
        <v>44386</v>
      </c>
      <c r="I115" s="125">
        <v>0</v>
      </c>
      <c r="J115" s="304" t="str">
        <f>LEFT(TPG!D115,20)&amp;"."&amp;TPGPAY!E115</f>
        <v>St Agnes RC Primary .3502.TPECG.I01.Jl21</v>
      </c>
      <c r="K115" s="120" t="b">
        <v>1</v>
      </c>
      <c r="L115" s="126" t="s">
        <v>3686</v>
      </c>
      <c r="M115" s="120" t="b">
        <v>1</v>
      </c>
      <c r="N115" s="120" t="s">
        <v>3687</v>
      </c>
      <c r="O115" s="307" t="str">
        <f>TPG!I115</f>
        <v>11294/543965</v>
      </c>
      <c r="P115" s="120" t="b">
        <v>1</v>
      </c>
      <c r="Q115" s="120" t="b">
        <v>1</v>
      </c>
      <c r="R115" s="120" t="b">
        <v>1</v>
      </c>
      <c r="T115" s="11">
        <f t="shared" si="6"/>
        <v>19</v>
      </c>
      <c r="U115" s="379">
        <f t="shared" si="7"/>
        <v>40</v>
      </c>
    </row>
    <row r="116" spans="1:21" hidden="1" x14ac:dyDescent="0.25">
      <c r="A116" s="117">
        <v>1</v>
      </c>
      <c r="B116" s="118">
        <v>2</v>
      </c>
      <c r="C116" s="303">
        <f>TPG!J116</f>
        <v>400064</v>
      </c>
      <c r="D116" s="120" t="b">
        <v>1</v>
      </c>
      <c r="E116" s="304" t="str">
        <f>RIGHT(TPG!C116,4)&amp;"."&amp;TPG!M116&amp;"."&amp;TPG!K116&amp;"."&amp;$C$5</f>
        <v>3504.TPECG.I01.Jl21</v>
      </c>
      <c r="F116" s="305">
        <f t="shared" ca="1" si="4"/>
        <v>44386</v>
      </c>
      <c r="G116" s="306">
        <f>TPG!T116</f>
        <v>0</v>
      </c>
      <c r="H116" s="124">
        <f t="shared" ca="1" si="5"/>
        <v>44386</v>
      </c>
      <c r="I116" s="125">
        <v>0</v>
      </c>
      <c r="J116" s="304" t="str">
        <f>LEFT(TPG!D116,20)&amp;"."&amp;TPGPAY!E116</f>
        <v>St Catherines R C Pr.3504.TPECG.I01.Jl21</v>
      </c>
      <c r="K116" s="120" t="b">
        <v>1</v>
      </c>
      <c r="L116" s="126" t="s">
        <v>3686</v>
      </c>
      <c r="M116" s="120" t="b">
        <v>1</v>
      </c>
      <c r="N116" s="120" t="s">
        <v>3687</v>
      </c>
      <c r="O116" s="307" t="str">
        <f>TPG!I116</f>
        <v>11294/543965</v>
      </c>
      <c r="P116" s="120" t="b">
        <v>1</v>
      </c>
      <c r="Q116" s="120" t="b">
        <v>1</v>
      </c>
      <c r="R116" s="120" t="b">
        <v>1</v>
      </c>
      <c r="T116" s="11">
        <f t="shared" si="6"/>
        <v>19</v>
      </c>
      <c r="U116" s="379">
        <f t="shared" si="7"/>
        <v>40</v>
      </c>
    </row>
    <row r="117" spans="1:21" hidden="1" x14ac:dyDescent="0.25">
      <c r="A117" s="117">
        <v>1</v>
      </c>
      <c r="B117" s="118">
        <v>2</v>
      </c>
      <c r="C117" s="303">
        <f>TPG!J117</f>
        <v>400098</v>
      </c>
      <c r="D117" s="120" t="b">
        <v>1</v>
      </c>
      <c r="E117" s="304" t="str">
        <f>RIGHT(TPG!C117,4)&amp;"."&amp;TPG!M117&amp;"."&amp;TPG!K117&amp;"."&amp;$C$5</f>
        <v>3309.TPECG.I01.Jl21</v>
      </c>
      <c r="F117" s="305">
        <f t="shared" ca="1" si="4"/>
        <v>44386</v>
      </c>
      <c r="G117" s="306">
        <f>TPG!T117</f>
        <v>0</v>
      </c>
      <c r="H117" s="124">
        <f t="shared" ca="1" si="5"/>
        <v>44386</v>
      </c>
      <c r="I117" s="125">
        <v>0</v>
      </c>
      <c r="J117" s="304" t="str">
        <f>LEFT(TPG!D117,20)&amp;"."&amp;TPGPAY!E117</f>
        <v>St Johns CE N20.3309.TPECG.I01.Jl21</v>
      </c>
      <c r="K117" s="120" t="b">
        <v>1</v>
      </c>
      <c r="L117" s="126" t="s">
        <v>3686</v>
      </c>
      <c r="M117" s="120" t="b">
        <v>1</v>
      </c>
      <c r="N117" s="120" t="s">
        <v>3687</v>
      </c>
      <c r="O117" s="307" t="str">
        <f>TPG!I117</f>
        <v>11294/543965</v>
      </c>
      <c r="P117" s="120" t="b">
        <v>1</v>
      </c>
      <c r="Q117" s="120" t="b">
        <v>1</v>
      </c>
      <c r="R117" s="120" t="b">
        <v>1</v>
      </c>
      <c r="T117" s="11">
        <f t="shared" si="6"/>
        <v>19</v>
      </c>
      <c r="U117" s="379">
        <f t="shared" si="7"/>
        <v>35</v>
      </c>
    </row>
    <row r="118" spans="1:21" hidden="1" x14ac:dyDescent="0.25">
      <c r="A118" s="117">
        <v>1</v>
      </c>
      <c r="B118" s="118">
        <v>2</v>
      </c>
      <c r="C118" s="303">
        <f>TPG!J118</f>
        <v>400114</v>
      </c>
      <c r="D118" s="120" t="b">
        <v>1</v>
      </c>
      <c r="E118" s="304" t="str">
        <f>RIGHT(TPG!C118,4)&amp;"."&amp;TPG!M118&amp;"."&amp;TPG!K118&amp;"."&amp;$C$5</f>
        <v>3307.TPECG.I01.Jl21</v>
      </c>
      <c r="F118" s="305">
        <f t="shared" ca="1" si="4"/>
        <v>44386</v>
      </c>
      <c r="G118" s="306">
        <f>TPG!T118</f>
        <v>0</v>
      </c>
      <c r="H118" s="124">
        <f t="shared" ca="1" si="5"/>
        <v>44386</v>
      </c>
      <c r="I118" s="125">
        <v>0</v>
      </c>
      <c r="J118" s="304" t="str">
        <f>LEFT(TPG!D118,20)&amp;"."&amp;TPGPAY!E118</f>
        <v>St John's CE School .3307.TPECG.I01.Jl21</v>
      </c>
      <c r="K118" s="120" t="b">
        <v>1</v>
      </c>
      <c r="L118" s="126" t="s">
        <v>3686</v>
      </c>
      <c r="M118" s="120" t="b">
        <v>1</v>
      </c>
      <c r="N118" s="120" t="s">
        <v>3687</v>
      </c>
      <c r="O118" s="307" t="str">
        <f>TPG!I118</f>
        <v>11294/543965</v>
      </c>
      <c r="P118" s="120" t="b">
        <v>1</v>
      </c>
      <c r="Q118" s="120" t="b">
        <v>1</v>
      </c>
      <c r="R118" s="120" t="b">
        <v>1</v>
      </c>
      <c r="T118" s="11">
        <f t="shared" si="6"/>
        <v>19</v>
      </c>
      <c r="U118" s="379">
        <f t="shared" si="7"/>
        <v>40</v>
      </c>
    </row>
    <row r="119" spans="1:21" hidden="1" x14ac:dyDescent="0.25">
      <c r="A119" s="117">
        <v>1</v>
      </c>
      <c r="B119" s="118">
        <v>2</v>
      </c>
      <c r="C119" s="303">
        <f>TPG!J119</f>
        <v>400066</v>
      </c>
      <c r="D119" s="120" t="b">
        <v>1</v>
      </c>
      <c r="E119" s="304" t="str">
        <f>RIGHT(TPG!C119,4)&amp;"."&amp;TPG!M119&amp;"."&amp;TPG!K119&amp;"."&amp;$C$5</f>
        <v>3509.TPECG.I01.Jl21</v>
      </c>
      <c r="F119" s="305">
        <f t="shared" ca="1" si="4"/>
        <v>44386</v>
      </c>
      <c r="G119" s="306">
        <f>TPG!T119</f>
        <v>0</v>
      </c>
      <c r="H119" s="124">
        <f t="shared" ca="1" si="5"/>
        <v>44386</v>
      </c>
      <c r="I119" s="125">
        <v>0</v>
      </c>
      <c r="J119" s="304" t="str">
        <f>LEFT(TPG!D119,20)&amp;"."&amp;TPGPAY!E119</f>
        <v>St Joseph's Primary .3509.TPECG.I01.Jl21</v>
      </c>
      <c r="K119" s="120" t="b">
        <v>1</v>
      </c>
      <c r="L119" s="126" t="s">
        <v>3686</v>
      </c>
      <c r="M119" s="120" t="b">
        <v>1</v>
      </c>
      <c r="N119" s="120" t="s">
        <v>3687</v>
      </c>
      <c r="O119" s="307" t="str">
        <f>TPG!I119</f>
        <v>11294/543965</v>
      </c>
      <c r="P119" s="120" t="b">
        <v>1</v>
      </c>
      <c r="Q119" s="120" t="b">
        <v>1</v>
      </c>
      <c r="R119" s="120" t="b">
        <v>1</v>
      </c>
      <c r="T119" s="11">
        <f t="shared" si="6"/>
        <v>19</v>
      </c>
      <c r="U119" s="379">
        <f t="shared" si="7"/>
        <v>40</v>
      </c>
    </row>
    <row r="120" spans="1:21" hidden="1" x14ac:dyDescent="0.25">
      <c r="A120" s="117">
        <v>1</v>
      </c>
      <c r="B120" s="118">
        <v>2</v>
      </c>
      <c r="C120" s="303">
        <f>TPG!J120</f>
        <v>400058</v>
      </c>
      <c r="D120" s="120" t="b">
        <v>1</v>
      </c>
      <c r="E120" s="304" t="str">
        <f>RIGHT(TPG!C120,4)&amp;"."&amp;TPG!M120&amp;"."&amp;TPG!K120&amp;"."&amp;$C$5</f>
        <v>3311.TPECG.I01.Jl21</v>
      </c>
      <c r="F120" s="305">
        <f t="shared" ca="1" si="4"/>
        <v>44386</v>
      </c>
      <c r="G120" s="306">
        <f>TPG!T120</f>
        <v>0</v>
      </c>
      <c r="H120" s="124">
        <f t="shared" ca="1" si="5"/>
        <v>44386</v>
      </c>
      <c r="I120" s="125">
        <v>0</v>
      </c>
      <c r="J120" s="304" t="str">
        <f>LEFT(TPG!D120,20)&amp;"."&amp;TPGPAY!E120</f>
        <v>St Mary's C E Primar.3311.TPECG.I01.Jl21</v>
      </c>
      <c r="K120" s="120" t="b">
        <v>1</v>
      </c>
      <c r="L120" s="126" t="s">
        <v>3686</v>
      </c>
      <c r="M120" s="120" t="b">
        <v>1</v>
      </c>
      <c r="N120" s="120" t="s">
        <v>3687</v>
      </c>
      <c r="O120" s="307" t="str">
        <f>TPG!I120</f>
        <v>11294/543965</v>
      </c>
      <c r="P120" s="120" t="b">
        <v>1</v>
      </c>
      <c r="Q120" s="120" t="b">
        <v>1</v>
      </c>
      <c r="R120" s="120" t="b">
        <v>1</v>
      </c>
      <c r="T120" s="11">
        <f t="shared" si="6"/>
        <v>19</v>
      </c>
      <c r="U120" s="379">
        <f t="shared" si="7"/>
        <v>40</v>
      </c>
    </row>
    <row r="121" spans="1:21" hidden="1" x14ac:dyDescent="0.25">
      <c r="A121" s="117">
        <v>1</v>
      </c>
      <c r="B121" s="118">
        <v>2</v>
      </c>
      <c r="C121" s="303">
        <f>TPG!J121</f>
        <v>400006</v>
      </c>
      <c r="D121" s="120" t="b">
        <v>1</v>
      </c>
      <c r="E121" s="304" t="str">
        <f>RIGHT(TPG!C121,4)&amp;"."&amp;TPG!M121&amp;"."&amp;TPG!K121&amp;"."&amp;$C$5</f>
        <v>3313.TPECG.I01.Jl21</v>
      </c>
      <c r="F121" s="305">
        <f t="shared" ca="1" si="4"/>
        <v>44386</v>
      </c>
      <c r="G121" s="306">
        <f>TPG!T121</f>
        <v>0</v>
      </c>
      <c r="H121" s="124">
        <f t="shared" ca="1" si="5"/>
        <v>44386</v>
      </c>
      <c r="I121" s="125">
        <v>0</v>
      </c>
      <c r="J121" s="304" t="str">
        <f>LEFT(TPG!D121,20)&amp;"."&amp;TPGPAY!E121</f>
        <v>St. Pauls CE Primary.3313.TPECG.I01.Jl21</v>
      </c>
      <c r="K121" s="120" t="b">
        <v>1</v>
      </c>
      <c r="L121" s="126" t="s">
        <v>3686</v>
      </c>
      <c r="M121" s="120" t="b">
        <v>1</v>
      </c>
      <c r="N121" s="120" t="s">
        <v>3687</v>
      </c>
      <c r="O121" s="307" t="str">
        <f>TPG!I121</f>
        <v>11294/543965</v>
      </c>
      <c r="P121" s="120" t="b">
        <v>1</v>
      </c>
      <c r="Q121" s="120" t="b">
        <v>1</v>
      </c>
      <c r="R121" s="120" t="b">
        <v>1</v>
      </c>
      <c r="T121" s="11">
        <f t="shared" si="6"/>
        <v>19</v>
      </c>
      <c r="U121" s="379">
        <f t="shared" si="7"/>
        <v>40</v>
      </c>
    </row>
    <row r="122" spans="1:21" hidden="1" x14ac:dyDescent="0.25">
      <c r="A122" s="117">
        <v>1</v>
      </c>
      <c r="B122" s="118">
        <v>2</v>
      </c>
      <c r="C122" s="303">
        <f>TPG!J122</f>
        <v>400038</v>
      </c>
      <c r="D122" s="120" t="b">
        <v>1</v>
      </c>
      <c r="E122" s="304" t="str">
        <f>RIGHT(TPG!C122,4)&amp;"."&amp;TPG!M122&amp;"."&amp;TPG!K122&amp;"."&amp;$C$5</f>
        <v>2070.TPECG.I01.Jl21</v>
      </c>
      <c r="F122" s="305">
        <f t="shared" ca="1" si="4"/>
        <v>44386</v>
      </c>
      <c r="G122" s="306">
        <f>TPG!T122</f>
        <v>0</v>
      </c>
      <c r="H122" s="124">
        <f t="shared" ca="1" si="5"/>
        <v>44386</v>
      </c>
      <c r="I122" s="125">
        <v>0</v>
      </c>
      <c r="J122" s="304" t="str">
        <f>LEFT(TPG!D122,20)&amp;"."&amp;TPGPAY!E122</f>
        <v>Sunnyfields Primary .2070.TPECG.I01.Jl21</v>
      </c>
      <c r="K122" s="120" t="b">
        <v>1</v>
      </c>
      <c r="L122" s="126" t="s">
        <v>3686</v>
      </c>
      <c r="M122" s="120" t="b">
        <v>1</v>
      </c>
      <c r="N122" s="120" t="s">
        <v>3687</v>
      </c>
      <c r="O122" s="307" t="str">
        <f>TPG!I122</f>
        <v>11294/543965</v>
      </c>
      <c r="P122" s="120" t="b">
        <v>1</v>
      </c>
      <c r="Q122" s="120" t="b">
        <v>1</v>
      </c>
      <c r="R122" s="120" t="b">
        <v>1</v>
      </c>
      <c r="T122" s="11">
        <f t="shared" si="6"/>
        <v>19</v>
      </c>
      <c r="U122" s="379">
        <f t="shared" si="7"/>
        <v>40</v>
      </c>
    </row>
    <row r="123" spans="1:21" hidden="1" x14ac:dyDescent="0.25">
      <c r="A123" s="117">
        <v>1</v>
      </c>
      <c r="B123" s="118">
        <v>2</v>
      </c>
      <c r="C123" s="303">
        <f>TPG!J123</f>
        <v>400101</v>
      </c>
      <c r="D123" s="120" t="b">
        <v>1</v>
      </c>
      <c r="E123" s="304" t="str">
        <f>RIGHT(TPG!C123,4)&amp;"."&amp;TPG!M123&amp;"."&amp;TPG!K123&amp;"."&amp;$C$5</f>
        <v>2055.TPECG.I01.Jl21</v>
      </c>
      <c r="F123" s="305">
        <f t="shared" ca="1" si="4"/>
        <v>44386</v>
      </c>
      <c r="G123" s="306">
        <f>TPG!T123</f>
        <v>0</v>
      </c>
      <c r="H123" s="124">
        <f t="shared" ca="1" si="5"/>
        <v>44386</v>
      </c>
      <c r="I123" s="125">
        <v>0</v>
      </c>
      <c r="J123" s="304" t="str">
        <f>LEFT(TPG!D123,20)&amp;"."&amp;TPGPAY!E123</f>
        <v>Tudor School.2055.TPECG.I01.Jl21</v>
      </c>
      <c r="K123" s="120" t="b">
        <v>1</v>
      </c>
      <c r="L123" s="126" t="s">
        <v>3686</v>
      </c>
      <c r="M123" s="120" t="b">
        <v>1</v>
      </c>
      <c r="N123" s="120" t="s">
        <v>3687</v>
      </c>
      <c r="O123" s="307" t="str">
        <f>TPG!I123</f>
        <v>11294/543965</v>
      </c>
      <c r="P123" s="120" t="b">
        <v>1</v>
      </c>
      <c r="Q123" s="120" t="b">
        <v>1</v>
      </c>
      <c r="R123" s="120" t="b">
        <v>1</v>
      </c>
      <c r="T123" s="11">
        <f t="shared" si="6"/>
        <v>19</v>
      </c>
      <c r="U123" s="379">
        <f t="shared" si="7"/>
        <v>32</v>
      </c>
    </row>
    <row r="124" spans="1:21" hidden="1" x14ac:dyDescent="0.25">
      <c r="A124" s="117">
        <v>1</v>
      </c>
      <c r="B124" s="118">
        <v>2</v>
      </c>
      <c r="C124" s="303">
        <f>TPG!J124</f>
        <v>400053</v>
      </c>
      <c r="D124" s="120" t="b">
        <v>1</v>
      </c>
      <c r="E124" s="304" t="str">
        <f>RIGHT(TPG!C124,4)&amp;"."&amp;TPG!M124&amp;"."&amp;TPG!K124&amp;"."&amp;$C$5</f>
        <v>2057.TPECG.I01.Jl21</v>
      </c>
      <c r="F124" s="305">
        <f t="shared" ca="1" si="4"/>
        <v>44386</v>
      </c>
      <c r="G124" s="306">
        <f>TPG!T124</f>
        <v>0</v>
      </c>
      <c r="H124" s="124">
        <f t="shared" ca="1" si="5"/>
        <v>44386</v>
      </c>
      <c r="I124" s="125">
        <v>0</v>
      </c>
      <c r="J124" s="304" t="str">
        <f>LEFT(TPG!D124,20)&amp;"."&amp;TPGPAY!E124</f>
        <v>Underhill School.2057.TPECG.I01.Jl21</v>
      </c>
      <c r="K124" s="120" t="b">
        <v>1</v>
      </c>
      <c r="L124" s="126" t="s">
        <v>3686</v>
      </c>
      <c r="M124" s="120" t="b">
        <v>1</v>
      </c>
      <c r="N124" s="120" t="s">
        <v>3687</v>
      </c>
      <c r="O124" s="307" t="str">
        <f>TPG!I124</f>
        <v>11294/543965</v>
      </c>
      <c r="P124" s="120" t="b">
        <v>1</v>
      </c>
      <c r="Q124" s="120" t="b">
        <v>1</v>
      </c>
      <c r="R124" s="120" t="b">
        <v>1</v>
      </c>
      <c r="T124" s="11">
        <f t="shared" si="6"/>
        <v>19</v>
      </c>
      <c r="U124" s="379">
        <f t="shared" si="7"/>
        <v>36</v>
      </c>
    </row>
    <row r="125" spans="1:21" hidden="1" x14ac:dyDescent="0.25">
      <c r="A125" s="117">
        <v>1</v>
      </c>
      <c r="B125" s="118">
        <v>2</v>
      </c>
      <c r="C125" s="303">
        <f>TPG!J125</f>
        <v>400111</v>
      </c>
      <c r="D125" s="120" t="b">
        <v>1</v>
      </c>
      <c r="E125" s="304" t="str">
        <f>RIGHT(TPG!C125,4)&amp;"."&amp;TPG!M125&amp;"."&amp;TPG!K125&amp;"."&amp;$C$5</f>
        <v>2076.TPECG.I01.Jl21</v>
      </c>
      <c r="F125" s="305">
        <f t="shared" ca="1" si="4"/>
        <v>44386</v>
      </c>
      <c r="G125" s="306">
        <f>TPG!T125</f>
        <v>0</v>
      </c>
      <c r="H125" s="124">
        <f t="shared" ca="1" si="5"/>
        <v>44386</v>
      </c>
      <c r="I125" s="125">
        <v>0</v>
      </c>
      <c r="J125" s="304" t="str">
        <f>LEFT(TPG!D125,20)&amp;"."&amp;TPGPAY!E125</f>
        <v>Wessex  Gardens Prim.2076.TPECG.I01.Jl21</v>
      </c>
      <c r="K125" s="120" t="b">
        <v>1</v>
      </c>
      <c r="L125" s="126" t="s">
        <v>3686</v>
      </c>
      <c r="M125" s="120" t="b">
        <v>1</v>
      </c>
      <c r="N125" s="120" t="s">
        <v>3687</v>
      </c>
      <c r="O125" s="307" t="str">
        <f>TPG!I125</f>
        <v>11294/543965</v>
      </c>
      <c r="P125" s="120" t="b">
        <v>1</v>
      </c>
      <c r="Q125" s="120" t="b">
        <v>1</v>
      </c>
      <c r="R125" s="120" t="b">
        <v>1</v>
      </c>
      <c r="T125" s="11">
        <f t="shared" si="6"/>
        <v>19</v>
      </c>
      <c r="U125" s="379">
        <f t="shared" si="7"/>
        <v>40</v>
      </c>
    </row>
    <row r="126" spans="1:21" hidden="1" x14ac:dyDescent="0.25">
      <c r="A126" s="117">
        <v>1</v>
      </c>
      <c r="B126" s="118">
        <v>2</v>
      </c>
      <c r="C126" s="303">
        <f>TPG!J126</f>
        <v>400011</v>
      </c>
      <c r="D126" s="120" t="b">
        <v>1</v>
      </c>
      <c r="E126" s="304" t="str">
        <f>RIGHT(TPG!C126,4)&amp;"."&amp;TPG!M126&amp;"."&amp;TPG!K126&amp;"."&amp;$C$5</f>
        <v>2060.TPECG.I01.Jl21</v>
      </c>
      <c r="F126" s="305">
        <f t="shared" ca="1" si="4"/>
        <v>44386</v>
      </c>
      <c r="G126" s="306">
        <f>TPG!T126</f>
        <v>0</v>
      </c>
      <c r="H126" s="124">
        <f t="shared" ca="1" si="5"/>
        <v>44386</v>
      </c>
      <c r="I126" s="125">
        <v>0</v>
      </c>
      <c r="J126" s="304" t="str">
        <f>LEFT(TPG!D126,20)&amp;"."&amp;TPGPAY!E126</f>
        <v>Whitings Hill Primar.2060.TPECG.I01.Jl21</v>
      </c>
      <c r="K126" s="120" t="b">
        <v>1</v>
      </c>
      <c r="L126" s="126" t="s">
        <v>3686</v>
      </c>
      <c r="M126" s="120" t="b">
        <v>1</v>
      </c>
      <c r="N126" s="120" t="s">
        <v>3687</v>
      </c>
      <c r="O126" s="307" t="str">
        <f>TPG!I126</f>
        <v>11294/543965</v>
      </c>
      <c r="P126" s="120" t="b">
        <v>1</v>
      </c>
      <c r="Q126" s="120" t="b">
        <v>1</v>
      </c>
      <c r="R126" s="120" t="b">
        <v>1</v>
      </c>
      <c r="T126" s="11">
        <f t="shared" si="6"/>
        <v>19</v>
      </c>
      <c r="U126" s="379">
        <f t="shared" si="7"/>
        <v>40</v>
      </c>
    </row>
    <row r="127" spans="1:21" hidden="1" x14ac:dyDescent="0.25">
      <c r="A127" s="117">
        <v>1</v>
      </c>
      <c r="B127" s="118">
        <v>2</v>
      </c>
      <c r="C127" s="303">
        <f>TPG!J127</f>
        <v>400117</v>
      </c>
      <c r="D127" s="120" t="b">
        <v>1</v>
      </c>
      <c r="E127" s="304" t="str">
        <f>RIGHT(TPG!C127,4)&amp;"."&amp;TPG!M127&amp;"."&amp;TPG!K127&amp;"."&amp;$C$5</f>
        <v>3518.TPECG.I01.Jl21</v>
      </c>
      <c r="F127" s="305">
        <f t="shared" ca="1" si="4"/>
        <v>44386</v>
      </c>
      <c r="G127" s="306">
        <f>TPG!T127</f>
        <v>0</v>
      </c>
      <c r="H127" s="124">
        <f t="shared" ca="1" si="5"/>
        <v>44386</v>
      </c>
      <c r="I127" s="125">
        <v>0</v>
      </c>
      <c r="J127" s="304" t="str">
        <f>LEFT(TPG!D127,20)&amp;"."&amp;TPGPAY!E127</f>
        <v>Woodcroft Primary Sc.3518.TPECG.I01.Jl21</v>
      </c>
      <c r="K127" s="120" t="b">
        <v>1</v>
      </c>
      <c r="L127" s="126" t="s">
        <v>3686</v>
      </c>
      <c r="M127" s="120" t="b">
        <v>1</v>
      </c>
      <c r="N127" s="120" t="s">
        <v>3687</v>
      </c>
      <c r="O127" s="307" t="str">
        <f>TPG!I127</f>
        <v>11294/543965</v>
      </c>
      <c r="P127" s="120" t="b">
        <v>1</v>
      </c>
      <c r="Q127" s="120" t="b">
        <v>1</v>
      </c>
      <c r="R127" s="120" t="b">
        <v>1</v>
      </c>
      <c r="T127" s="11">
        <f t="shared" si="6"/>
        <v>19</v>
      </c>
      <c r="U127" s="379">
        <f t="shared" si="7"/>
        <v>40</v>
      </c>
    </row>
    <row r="128" spans="1:21" hidden="1" x14ac:dyDescent="0.25">
      <c r="A128" s="117">
        <v>1</v>
      </c>
      <c r="B128" s="118">
        <v>2</v>
      </c>
      <c r="C128" s="303">
        <f>TPG!J128</f>
        <v>400041</v>
      </c>
      <c r="D128" s="120" t="b">
        <v>1</v>
      </c>
      <c r="E128" s="304" t="str">
        <f>RIGHT(TPG!C128,4)&amp;"."&amp;TPG!M128&amp;"."&amp;TPG!K128&amp;"."&amp;$C$5</f>
        <v>5405.TPECG.I01.Jl21</v>
      </c>
      <c r="F128" s="305">
        <f t="shared" ca="1" si="4"/>
        <v>44386</v>
      </c>
      <c r="G128" s="306">
        <f>TPG!T128</f>
        <v>0</v>
      </c>
      <c r="H128" s="124">
        <f t="shared" ca="1" si="5"/>
        <v>44386</v>
      </c>
      <c r="I128" s="125">
        <v>0</v>
      </c>
      <c r="J128" s="304" t="str">
        <f>LEFT(TPG!D128,20)&amp;"."&amp;TPGPAY!E128</f>
        <v>Finchley Catholic Hi.5405.TPECG.I01.Jl21</v>
      </c>
      <c r="K128" s="120" t="b">
        <v>1</v>
      </c>
      <c r="L128" s="126" t="s">
        <v>3686</v>
      </c>
      <c r="M128" s="120" t="b">
        <v>1</v>
      </c>
      <c r="N128" s="120" t="s">
        <v>3687</v>
      </c>
      <c r="O128" s="307" t="str">
        <f>TPG!I128</f>
        <v>11294/543965</v>
      </c>
      <c r="P128" s="120" t="b">
        <v>1</v>
      </c>
      <c r="Q128" s="120" t="b">
        <v>1</v>
      </c>
      <c r="R128" s="120" t="b">
        <v>1</v>
      </c>
      <c r="T128" s="11">
        <f t="shared" si="6"/>
        <v>19</v>
      </c>
      <c r="U128" s="379">
        <f t="shared" si="7"/>
        <v>40</v>
      </c>
    </row>
    <row r="129" spans="1:21" hidden="1" x14ac:dyDescent="0.25">
      <c r="A129" s="117">
        <v>1</v>
      </c>
      <c r="B129" s="118">
        <v>2</v>
      </c>
      <c r="C129" s="303">
        <f>TPG!J129</f>
        <v>400140</v>
      </c>
      <c r="D129" s="120" t="b">
        <v>1</v>
      </c>
      <c r="E129" s="304" t="str">
        <f>RIGHT(TPG!C129,4)&amp;"."&amp;TPG!M129&amp;"."&amp;TPG!K129&amp;"."&amp;$C$5</f>
        <v>5427.TPECG.I01.Jl21</v>
      </c>
      <c r="F129" s="305">
        <f t="shared" ca="1" si="4"/>
        <v>44386</v>
      </c>
      <c r="G129" s="306">
        <f>TPG!T129</f>
        <v>0</v>
      </c>
      <c r="H129" s="124">
        <f t="shared" ca="1" si="5"/>
        <v>44386</v>
      </c>
      <c r="I129" s="125">
        <v>0</v>
      </c>
      <c r="J129" s="304" t="str">
        <f>LEFT(TPG!D129,20)&amp;"."&amp;TPGPAY!E129</f>
        <v>JCoSS.5427.TPECG.I01.Jl21</v>
      </c>
      <c r="K129" s="120" t="b">
        <v>1</v>
      </c>
      <c r="L129" s="126" t="s">
        <v>3686</v>
      </c>
      <c r="M129" s="120" t="b">
        <v>1</v>
      </c>
      <c r="N129" s="120" t="s">
        <v>3687</v>
      </c>
      <c r="O129" s="307" t="str">
        <f>TPG!I129</f>
        <v>11294/543965</v>
      </c>
      <c r="P129" s="120" t="b">
        <v>1</v>
      </c>
      <c r="Q129" s="120" t="b">
        <v>1</v>
      </c>
      <c r="R129" s="120" t="b">
        <v>1</v>
      </c>
      <c r="T129" s="11">
        <f t="shared" si="6"/>
        <v>19</v>
      </c>
      <c r="U129" s="379">
        <f t="shared" si="7"/>
        <v>25</v>
      </c>
    </row>
    <row r="130" spans="1:21" hidden="1" x14ac:dyDescent="0.25">
      <c r="A130" s="117">
        <v>1</v>
      </c>
      <c r="B130" s="118">
        <v>2</v>
      </c>
      <c r="C130" s="303">
        <f>TPG!J130</f>
        <v>107953</v>
      </c>
      <c r="D130" s="120" t="b">
        <v>1</v>
      </c>
      <c r="E130" s="304" t="str">
        <f>RIGHT(TPG!C130,4)&amp;"."&amp;TPG!M130&amp;"."&amp;TPG!K130&amp;"."&amp;$C$5</f>
        <v>4004.TPECG.I01.Jl21</v>
      </c>
      <c r="F130" s="305">
        <f t="shared" ca="1" si="4"/>
        <v>44386</v>
      </c>
      <c r="G130" s="306">
        <f>TPG!T130</f>
        <v>0</v>
      </c>
      <c r="H130" s="124">
        <f t="shared" ca="1" si="5"/>
        <v>44386</v>
      </c>
      <c r="I130" s="125">
        <v>0</v>
      </c>
      <c r="J130" s="304" t="str">
        <f>LEFT(TPG!D130,20)&amp;"."&amp;TPGPAY!E130</f>
        <v>Menorah High School .4004.TPECG.I01.Jl21</v>
      </c>
      <c r="K130" s="120" t="b">
        <v>1</v>
      </c>
      <c r="L130" s="126" t="s">
        <v>3686</v>
      </c>
      <c r="M130" s="120" t="b">
        <v>1</v>
      </c>
      <c r="N130" s="120" t="s">
        <v>3687</v>
      </c>
      <c r="O130" s="307" t="str">
        <f>TPG!I130</f>
        <v>11294/543965</v>
      </c>
      <c r="P130" s="120" t="b">
        <v>1</v>
      </c>
      <c r="Q130" s="120" t="b">
        <v>1</v>
      </c>
      <c r="R130" s="120" t="b">
        <v>1</v>
      </c>
      <c r="T130" s="11">
        <f t="shared" si="6"/>
        <v>19</v>
      </c>
      <c r="U130" s="379">
        <f t="shared" si="7"/>
        <v>40</v>
      </c>
    </row>
    <row r="131" spans="1:21" hidden="1" x14ac:dyDescent="0.25">
      <c r="A131" s="117">
        <v>1</v>
      </c>
      <c r="B131" s="118">
        <v>2</v>
      </c>
      <c r="C131" s="303">
        <f>TPG!J131</f>
        <v>400029</v>
      </c>
      <c r="D131" s="120" t="b">
        <v>1</v>
      </c>
      <c r="E131" s="304" t="str">
        <f>RIGHT(TPG!C131,4)&amp;"."&amp;TPG!M131&amp;"."&amp;TPG!K131&amp;"."&amp;$C$5</f>
        <v>5404.TPECG.I01.Jl21</v>
      </c>
      <c r="F131" s="305">
        <f t="shared" ca="1" si="4"/>
        <v>44386</v>
      </c>
      <c r="G131" s="306">
        <f>TPG!T131</f>
        <v>0</v>
      </c>
      <c r="H131" s="124">
        <f t="shared" ca="1" si="5"/>
        <v>44386</v>
      </c>
      <c r="I131" s="125">
        <v>0</v>
      </c>
      <c r="J131" s="304" t="str">
        <f>LEFT(TPG!D131,20)&amp;"."&amp;TPGPAY!E131</f>
        <v>St Michaels Catholic.5404.TPECG.I01.Jl21</v>
      </c>
      <c r="K131" s="120" t="b">
        <v>1</v>
      </c>
      <c r="L131" s="126" t="s">
        <v>3686</v>
      </c>
      <c r="M131" s="120" t="b">
        <v>1</v>
      </c>
      <c r="N131" s="120" t="s">
        <v>3687</v>
      </c>
      <c r="O131" s="307" t="str">
        <f>TPG!I131</f>
        <v>11294/543965</v>
      </c>
      <c r="P131" s="120" t="b">
        <v>1</v>
      </c>
      <c r="Q131" s="120" t="b">
        <v>1</v>
      </c>
      <c r="R131" s="120" t="b">
        <v>1</v>
      </c>
      <c r="T131" s="11">
        <f t="shared" si="6"/>
        <v>19</v>
      </c>
      <c r="U131" s="379">
        <f t="shared" si="7"/>
        <v>40</v>
      </c>
    </row>
    <row r="132" spans="1:21" hidden="1" x14ac:dyDescent="0.25">
      <c r="A132" s="117">
        <v>1</v>
      </c>
      <c r="B132" s="118">
        <v>2</v>
      </c>
      <c r="C132" s="303">
        <f>TPG!J132</f>
        <v>400013</v>
      </c>
      <c r="D132" s="120" t="b">
        <v>1</v>
      </c>
      <c r="E132" s="304" t="str">
        <f>RIGHT(TPG!C132,4)&amp;"."&amp;TPG!M132&amp;"."&amp;TPG!K132&amp;"."&amp;$C$5</f>
        <v>5407.TPECG.I01.Jl21</v>
      </c>
      <c r="F132" s="305">
        <f t="shared" ca="1" si="4"/>
        <v>44386</v>
      </c>
      <c r="G132" s="306">
        <f>TPG!T132</f>
        <v>0</v>
      </c>
      <c r="H132" s="124">
        <f t="shared" ca="1" si="5"/>
        <v>44386</v>
      </c>
      <c r="I132" s="125">
        <v>0</v>
      </c>
      <c r="J132" s="304" t="str">
        <f>LEFT(TPG!D132,20)&amp;"."&amp;TPGPAY!E132</f>
        <v>St. James' Catholic .5407.TPECG.I01.Jl21</v>
      </c>
      <c r="K132" s="120" t="b">
        <v>1</v>
      </c>
      <c r="L132" s="126" t="s">
        <v>3686</v>
      </c>
      <c r="M132" s="120" t="b">
        <v>1</v>
      </c>
      <c r="N132" s="120" t="s">
        <v>3687</v>
      </c>
      <c r="O132" s="307" t="str">
        <f>TPG!I132</f>
        <v>11294/543965</v>
      </c>
      <c r="P132" s="120" t="b">
        <v>1</v>
      </c>
      <c r="Q132" s="120" t="b">
        <v>1</v>
      </c>
      <c r="R132" s="120" t="b">
        <v>1</v>
      </c>
      <c r="T132" s="11">
        <f t="shared" si="6"/>
        <v>19</v>
      </c>
      <c r="U132" s="379">
        <f t="shared" si="7"/>
        <v>40</v>
      </c>
    </row>
    <row r="133" spans="1:21" hidden="1" x14ac:dyDescent="0.25">
      <c r="A133" s="117">
        <v>1</v>
      </c>
      <c r="B133" s="118">
        <v>2</v>
      </c>
      <c r="C133" s="303">
        <f>TPG!J133</f>
        <v>400135</v>
      </c>
      <c r="D133" s="120" t="b">
        <v>1</v>
      </c>
      <c r="E133" s="304" t="str">
        <f>RIGHT(TPG!C133,4)&amp;"."&amp;TPG!M133&amp;"."&amp;TPG!K133&amp;"."&amp;$C$5</f>
        <v>3521.TPECG.I01.Jl21</v>
      </c>
      <c r="F133" s="305">
        <f t="shared" ca="1" si="4"/>
        <v>44386</v>
      </c>
      <c r="G133" s="306">
        <f>TPG!T133</f>
        <v>0</v>
      </c>
      <c r="H133" s="124">
        <f t="shared" ca="1" si="5"/>
        <v>44386</v>
      </c>
      <c r="I133" s="125">
        <v>0</v>
      </c>
      <c r="J133" s="304" t="str">
        <f>LEFT(TPG!D133,20)&amp;"."&amp;TPGPAY!E133</f>
        <v>St Mary's &amp; St John'.3521.TPECG.I01.Jl21</v>
      </c>
      <c r="K133" s="120" t="b">
        <v>1</v>
      </c>
      <c r="L133" s="126" t="s">
        <v>3686</v>
      </c>
      <c r="M133" s="120" t="b">
        <v>1</v>
      </c>
      <c r="N133" s="120" t="s">
        <v>3687</v>
      </c>
      <c r="O133" s="307" t="str">
        <f>TPG!I133</f>
        <v>11294/543965</v>
      </c>
      <c r="P133" s="120" t="b">
        <v>1</v>
      </c>
      <c r="Q133" s="120" t="b">
        <v>1</v>
      </c>
      <c r="R133" s="120" t="b">
        <v>1</v>
      </c>
      <c r="T133" s="11">
        <f t="shared" si="6"/>
        <v>19</v>
      </c>
      <c r="U133" s="379">
        <f t="shared" si="7"/>
        <v>40</v>
      </c>
    </row>
    <row r="134" spans="1:21" x14ac:dyDescent="0.25">
      <c r="A134" s="117">
        <v>1</v>
      </c>
      <c r="B134" s="118">
        <v>2</v>
      </c>
      <c r="C134" s="303">
        <f>TPG!J134</f>
        <v>400157</v>
      </c>
      <c r="D134" s="120" t="b">
        <v>1</v>
      </c>
      <c r="E134" s="304" t="str">
        <f>RIGHT(TPG!C134,4)&amp;"."&amp;TPG!M134&amp;"."&amp;TPG!K134&amp;"."&amp;$C$5</f>
        <v>1102.TPGTPECG.I01.Jl21</v>
      </c>
      <c r="F134" s="305">
        <f t="shared" ca="1" si="4"/>
        <v>44386</v>
      </c>
      <c r="G134" s="306">
        <f>TPG!T134</f>
        <v>12105</v>
      </c>
      <c r="H134" s="124">
        <f t="shared" ca="1" si="5"/>
        <v>44386</v>
      </c>
      <c r="I134" s="125">
        <v>0</v>
      </c>
      <c r="J134" s="304" t="str">
        <f>LEFT(TPG!D134,20)&amp;"."&amp;TPGPAY!E134</f>
        <v>Northgate.1102.TPGTPECG.I01.Jl21</v>
      </c>
      <c r="K134" s="120" t="b">
        <v>1</v>
      </c>
      <c r="L134" s="126" t="s">
        <v>3686</v>
      </c>
      <c r="M134" s="120" t="b">
        <v>1</v>
      </c>
      <c r="N134" s="120" t="s">
        <v>3687</v>
      </c>
      <c r="O134" s="307" t="str">
        <f>TPG!I134</f>
        <v>11392/543965</v>
      </c>
      <c r="P134" s="120" t="b">
        <v>1</v>
      </c>
      <c r="Q134" s="120" t="b">
        <v>1</v>
      </c>
      <c r="R134" s="120" t="b">
        <v>1</v>
      </c>
      <c r="T134" s="11">
        <f t="shared" si="6"/>
        <v>22</v>
      </c>
      <c r="U134" s="379">
        <f t="shared" si="7"/>
        <v>32</v>
      </c>
    </row>
    <row r="135" spans="1:21" x14ac:dyDescent="0.25">
      <c r="A135" s="117">
        <v>1</v>
      </c>
      <c r="B135" s="118">
        <v>2</v>
      </c>
      <c r="C135" s="303">
        <f>TPG!J135</f>
        <v>400156</v>
      </c>
      <c r="D135" s="120" t="b">
        <v>1</v>
      </c>
      <c r="E135" s="304" t="str">
        <f>RIGHT(TPG!C135,4)&amp;"."&amp;TPG!M135&amp;"."&amp;TPG!K135&amp;"."&amp;$C$5</f>
        <v>1100.TPGTPECG.I01.Jl21</v>
      </c>
      <c r="F135" s="305">
        <f t="shared" ca="1" si="4"/>
        <v>44386</v>
      </c>
      <c r="G135" s="306">
        <f>TPG!T135</f>
        <v>27734</v>
      </c>
      <c r="H135" s="124">
        <f t="shared" ca="1" si="5"/>
        <v>44386</v>
      </c>
      <c r="I135" s="125">
        <v>0</v>
      </c>
      <c r="J135" s="304" t="str">
        <f>LEFT(TPG!D135,20)&amp;"."&amp;TPGPAY!E135</f>
        <v>Pavilion.1100.TPGTPECG.I01.Jl21</v>
      </c>
      <c r="K135" s="120" t="b">
        <v>1</v>
      </c>
      <c r="L135" s="126" t="s">
        <v>3686</v>
      </c>
      <c r="M135" s="120" t="b">
        <v>1</v>
      </c>
      <c r="N135" s="120" t="s">
        <v>3687</v>
      </c>
      <c r="O135" s="307" t="str">
        <f>TPG!I135</f>
        <v>11392/543965</v>
      </c>
      <c r="P135" s="120" t="b">
        <v>1</v>
      </c>
      <c r="Q135" s="120" t="b">
        <v>1</v>
      </c>
      <c r="R135" s="120" t="b">
        <v>1</v>
      </c>
      <c r="T135" s="11">
        <f t="shared" si="6"/>
        <v>22</v>
      </c>
      <c r="U135" s="379">
        <f t="shared" si="7"/>
        <v>31</v>
      </c>
    </row>
    <row r="136" spans="1:21" x14ac:dyDescent="0.25">
      <c r="A136" s="117">
        <v>1</v>
      </c>
      <c r="B136" s="118">
        <v>2</v>
      </c>
      <c r="C136" s="303">
        <f>TPG!J136</f>
        <v>400063</v>
      </c>
      <c r="D136" s="120" t="b">
        <v>1</v>
      </c>
      <c r="E136" s="304" t="str">
        <f>RIGHT(TPG!C136,4)&amp;"."&amp;TPG!M136&amp;"."&amp;TPG!K136&amp;"."&amp;$C$5</f>
        <v>7010.TPGTPECG.I01.Jl21</v>
      </c>
      <c r="F136" s="305">
        <f t="shared" ca="1" si="4"/>
        <v>44386</v>
      </c>
      <c r="G136" s="306">
        <f>TPG!T136</f>
        <v>24475</v>
      </c>
      <c r="H136" s="124">
        <f t="shared" ca="1" si="5"/>
        <v>44386</v>
      </c>
      <c r="I136" s="125">
        <v>0</v>
      </c>
      <c r="J136" s="304" t="str">
        <f>LEFT(TPG!D136,20)&amp;"."&amp;TPGPAY!E136</f>
        <v>Mapledown.7010.TPGTPECG.I01.Jl21</v>
      </c>
      <c r="K136" s="120" t="b">
        <v>1</v>
      </c>
      <c r="L136" s="126" t="s">
        <v>3686</v>
      </c>
      <c r="M136" s="120" t="b">
        <v>1</v>
      </c>
      <c r="N136" s="120" t="s">
        <v>3687</v>
      </c>
      <c r="O136" s="307" t="str">
        <f>TPG!I136</f>
        <v>10161/543965</v>
      </c>
      <c r="P136" s="120" t="b">
        <v>1</v>
      </c>
      <c r="Q136" s="120" t="b">
        <v>1</v>
      </c>
      <c r="R136" s="120" t="b">
        <v>1</v>
      </c>
      <c r="T136" s="11">
        <f t="shared" si="6"/>
        <v>22</v>
      </c>
      <c r="U136" s="379">
        <f t="shared" si="7"/>
        <v>32</v>
      </c>
    </row>
    <row r="137" spans="1:21" x14ac:dyDescent="0.25">
      <c r="A137" s="117">
        <v>1</v>
      </c>
      <c r="B137" s="118">
        <v>2</v>
      </c>
      <c r="C137" s="303">
        <f>TPG!J137</f>
        <v>400034</v>
      </c>
      <c r="D137" s="120" t="b">
        <v>1</v>
      </c>
      <c r="E137" s="304" t="str">
        <f>RIGHT(TPG!C137,4)&amp;"."&amp;TPG!M137&amp;"."&amp;TPG!K137&amp;"."&amp;$C$5</f>
        <v>7005.TPGTPECG.I01.Jl21</v>
      </c>
      <c r="F137" s="305">
        <f t="shared" ca="1" si="4"/>
        <v>44386</v>
      </c>
      <c r="G137" s="306">
        <f>TPG!T137</f>
        <v>33825</v>
      </c>
      <c r="H137" s="124">
        <f t="shared" ca="1" si="5"/>
        <v>44386</v>
      </c>
      <c r="I137" s="125">
        <v>0</v>
      </c>
      <c r="J137" s="304" t="str">
        <f>LEFT(TPG!D137,20)&amp;"."&amp;TPGPAY!E137</f>
        <v>Northway.7005.TPGTPECG.I01.Jl21</v>
      </c>
      <c r="K137" s="120" t="b">
        <v>1</v>
      </c>
      <c r="L137" s="126" t="s">
        <v>3686</v>
      </c>
      <c r="M137" s="120" t="b">
        <v>1</v>
      </c>
      <c r="N137" s="120" t="s">
        <v>3687</v>
      </c>
      <c r="O137" s="307" t="str">
        <f>TPG!I137</f>
        <v>10161/543965</v>
      </c>
      <c r="P137" s="120" t="b">
        <v>1</v>
      </c>
      <c r="Q137" s="120" t="b">
        <v>1</v>
      </c>
      <c r="R137" s="120" t="b">
        <v>1</v>
      </c>
      <c r="T137" s="11">
        <f t="shared" si="6"/>
        <v>22</v>
      </c>
      <c r="U137" s="379">
        <f t="shared" si="7"/>
        <v>31</v>
      </c>
    </row>
    <row r="138" spans="1:21" x14ac:dyDescent="0.25">
      <c r="A138" s="117">
        <v>1</v>
      </c>
      <c r="B138" s="118">
        <v>2</v>
      </c>
      <c r="C138" s="303">
        <f>TPG!J138</f>
        <v>400091</v>
      </c>
      <c r="D138" s="120" t="b">
        <v>1</v>
      </c>
      <c r="E138" s="304" t="str">
        <f>RIGHT(TPG!C138,4)&amp;"."&amp;TPG!M138&amp;"."&amp;TPG!K138&amp;"."&amp;$C$5</f>
        <v>7009.TPGTPECG.I01.Jl21</v>
      </c>
      <c r="F138" s="305">
        <f t="shared" ca="1" si="4"/>
        <v>44386</v>
      </c>
      <c r="G138" s="306">
        <f>TPG!T138</f>
        <v>37950</v>
      </c>
      <c r="H138" s="124">
        <f t="shared" ca="1" si="5"/>
        <v>44386</v>
      </c>
      <c r="I138" s="125">
        <v>0</v>
      </c>
      <c r="J138" s="304" t="str">
        <f>LEFT(TPG!D138,20)&amp;"."&amp;TPGPAY!E138</f>
        <v>Oakleigh.7009.TPGTPECG.I01.Jl21</v>
      </c>
      <c r="K138" s="120" t="b">
        <v>1</v>
      </c>
      <c r="L138" s="126" t="s">
        <v>3686</v>
      </c>
      <c r="M138" s="120" t="b">
        <v>1</v>
      </c>
      <c r="N138" s="120" t="s">
        <v>3687</v>
      </c>
      <c r="O138" s="307" t="str">
        <f>TPG!I138</f>
        <v>10161/543965</v>
      </c>
      <c r="P138" s="120" t="b">
        <v>1</v>
      </c>
      <c r="Q138" s="120" t="b">
        <v>1</v>
      </c>
      <c r="R138" s="120" t="b">
        <v>1</v>
      </c>
      <c r="T138" s="11">
        <f t="shared" si="6"/>
        <v>22</v>
      </c>
      <c r="U138" s="379">
        <f t="shared" si="7"/>
        <v>31</v>
      </c>
    </row>
    <row r="139" spans="1:21" x14ac:dyDescent="0.25">
      <c r="A139" s="117">
        <v>1</v>
      </c>
      <c r="B139" s="118">
        <v>2</v>
      </c>
      <c r="C139" s="303">
        <f>TPG!J139</f>
        <v>105221</v>
      </c>
      <c r="D139" s="120" t="b">
        <v>1</v>
      </c>
      <c r="E139" s="304" t="str">
        <f>RIGHT(TPG!C139,4)&amp;"."&amp;TPG!M139&amp;"."&amp;TPG!K139&amp;"."&amp;$C$5</f>
        <v>6085.TPGTPECG.I01.Jl21</v>
      </c>
      <c r="F139" s="305">
        <f t="shared" ca="1" si="4"/>
        <v>44386</v>
      </c>
      <c r="G139" s="306">
        <f>TPG!T139</f>
        <v>11825</v>
      </c>
      <c r="H139" s="124">
        <f t="shared" ca="1" si="5"/>
        <v>44386</v>
      </c>
      <c r="I139" s="125">
        <v>0</v>
      </c>
      <c r="J139" s="304" t="str">
        <f>LEFT(TPG!D139,20)&amp;"."&amp;TPGPAY!E139</f>
        <v>Kisharon Inclusive S.6085.TPGTPECG.I01.Jl21</v>
      </c>
      <c r="K139" s="120" t="b">
        <v>1</v>
      </c>
      <c r="L139" s="126" t="s">
        <v>3686</v>
      </c>
      <c r="M139" s="120" t="b">
        <v>1</v>
      </c>
      <c r="N139" s="120" t="s">
        <v>3687</v>
      </c>
      <c r="O139" s="307" t="str">
        <f>TPG!I139</f>
        <v>10161/516500</v>
      </c>
      <c r="P139" s="120" t="b">
        <v>1</v>
      </c>
      <c r="Q139" s="120" t="b">
        <v>1</v>
      </c>
      <c r="R139" s="120" t="b">
        <v>1</v>
      </c>
      <c r="T139" s="11">
        <f t="shared" si="6"/>
        <v>22</v>
      </c>
      <c r="U139" s="379">
        <f t="shared" si="7"/>
        <v>43</v>
      </c>
    </row>
    <row r="140" spans="1:21" x14ac:dyDescent="0.25">
      <c r="A140" s="117">
        <v>1</v>
      </c>
      <c r="B140" s="118">
        <v>2</v>
      </c>
      <c r="C140" s="303">
        <f>TPG!J140</f>
        <v>157308</v>
      </c>
      <c r="D140" s="120" t="b">
        <v>1</v>
      </c>
      <c r="E140" s="304" t="str">
        <f>RIGHT(TPG!C140,4)&amp;"."&amp;TPG!M140&amp;"."&amp;TPG!K140&amp;"."&amp;$C$5</f>
        <v>5950.TPGTPECG.I01.Jl21</v>
      </c>
      <c r="F140" s="305">
        <f t="shared" ca="1" si="4"/>
        <v>44386</v>
      </c>
      <c r="G140" s="306">
        <f>TPG!T140</f>
        <v>11000</v>
      </c>
      <c r="H140" s="124">
        <f t="shared" ca="1" si="5"/>
        <v>44386</v>
      </c>
      <c r="I140" s="125">
        <v>0</v>
      </c>
      <c r="J140" s="304" t="str">
        <f>LEFT(TPG!D140,20)&amp;"."&amp;TPGPAY!E140</f>
        <v>Oak Hill School.5950.TPGTPECG.I01.Jl21</v>
      </c>
      <c r="K140" s="120" t="b">
        <v>1</v>
      </c>
      <c r="L140" s="126" t="s">
        <v>3686</v>
      </c>
      <c r="M140" s="120" t="b">
        <v>1</v>
      </c>
      <c r="N140" s="120" t="s">
        <v>3687</v>
      </c>
      <c r="O140" s="307" t="str">
        <f>TPG!I140</f>
        <v>10161/516500</v>
      </c>
      <c r="P140" s="120" t="b">
        <v>1</v>
      </c>
      <c r="Q140" s="120" t="b">
        <v>1</v>
      </c>
      <c r="R140" s="120" t="b">
        <v>1</v>
      </c>
      <c r="T140" s="11">
        <f t="shared" si="6"/>
        <v>22</v>
      </c>
      <c r="U140" s="379">
        <f t="shared" si="7"/>
        <v>38</v>
      </c>
    </row>
    <row r="141" spans="1:21" x14ac:dyDescent="0.25">
      <c r="A141" s="117">
        <v>1</v>
      </c>
      <c r="B141" s="118">
        <v>2</v>
      </c>
      <c r="C141" s="303">
        <f>TPG!J141</f>
        <v>156901</v>
      </c>
      <c r="D141" s="120" t="b">
        <v>1</v>
      </c>
      <c r="E141" s="304" t="str">
        <f>RIGHT(TPG!C141,4)&amp;"."&amp;TPG!M141&amp;"."&amp;TPG!K141&amp;"."&amp;$C$5</f>
        <v>7000.TPGTPECG.I01.Jl21</v>
      </c>
      <c r="F141" s="305">
        <f t="shared" ca="1" si="4"/>
        <v>44386</v>
      </c>
      <c r="G141" s="306">
        <f>TPG!T141</f>
        <v>53625</v>
      </c>
      <c r="H141" s="124">
        <f t="shared" ca="1" si="5"/>
        <v>44386</v>
      </c>
      <c r="I141" s="125">
        <v>0</v>
      </c>
      <c r="J141" s="304" t="str">
        <f>LEFT(TPG!D141,20)&amp;"."&amp;TPGPAY!E141</f>
        <v>Oak Lodge Academy.7000.TPGTPECG.I01.Jl21</v>
      </c>
      <c r="K141" s="120" t="b">
        <v>1</v>
      </c>
      <c r="L141" s="126" t="s">
        <v>3686</v>
      </c>
      <c r="M141" s="120" t="b">
        <v>1</v>
      </c>
      <c r="N141" s="120" t="s">
        <v>3687</v>
      </c>
      <c r="O141" s="307" t="str">
        <f>TPG!I141</f>
        <v>10161/516500</v>
      </c>
      <c r="P141" s="120" t="b">
        <v>1</v>
      </c>
      <c r="Q141" s="120" t="b">
        <v>1</v>
      </c>
      <c r="R141" s="120" t="b">
        <v>1</v>
      </c>
      <c r="T141" s="11">
        <f t="shared" si="6"/>
        <v>22</v>
      </c>
      <c r="U141" s="379">
        <f t="shared" si="7"/>
        <v>40</v>
      </c>
    </row>
    <row r="142" spans="1:21" hidden="1" x14ac:dyDescent="0.25">
      <c r="A142" s="117">
        <v>1</v>
      </c>
      <c r="B142" s="118">
        <v>2</v>
      </c>
      <c r="C142" s="303">
        <f>TPG!J142</f>
        <v>400157</v>
      </c>
      <c r="D142" s="120" t="b">
        <v>1</v>
      </c>
      <c r="E142" s="304" t="str">
        <f>RIGHT(TPG!C142,4)&amp;"."&amp;TPG!M142&amp;"."&amp;TPG!K142&amp;"."&amp;$C$5</f>
        <v>1102.TPGTPECG.I01.Jl21</v>
      </c>
      <c r="F142" s="305">
        <f t="shared" ca="1" si="4"/>
        <v>44386</v>
      </c>
      <c r="G142" s="306">
        <f>TPG!T142</f>
        <v>0</v>
      </c>
      <c r="H142" s="124">
        <f t="shared" ca="1" si="5"/>
        <v>44386</v>
      </c>
      <c r="I142" s="125">
        <v>0</v>
      </c>
      <c r="J142" s="304" t="str">
        <f>LEFT(TPG!D142,20)&amp;"."&amp;TPGPAY!E142</f>
        <v>Northgate.1102.TPGTPECG.I01.Jl21</v>
      </c>
      <c r="K142" s="120" t="b">
        <v>1</v>
      </c>
      <c r="L142" s="126" t="s">
        <v>3686</v>
      </c>
      <c r="M142" s="120" t="b">
        <v>1</v>
      </c>
      <c r="N142" s="120" t="s">
        <v>3687</v>
      </c>
      <c r="O142" s="307" t="str">
        <f>TPG!I142</f>
        <v>11392/543965</v>
      </c>
      <c r="P142" s="120" t="b">
        <v>1</v>
      </c>
      <c r="Q142" s="120" t="b">
        <v>1</v>
      </c>
      <c r="R142" s="120" t="b">
        <v>1</v>
      </c>
      <c r="T142" s="11">
        <f t="shared" si="6"/>
        <v>22</v>
      </c>
      <c r="U142" s="379">
        <f t="shared" si="7"/>
        <v>32</v>
      </c>
    </row>
    <row r="143" spans="1:21" hidden="1" x14ac:dyDescent="0.25">
      <c r="A143" s="117">
        <v>1</v>
      </c>
      <c r="B143" s="118">
        <v>2</v>
      </c>
      <c r="C143" s="303">
        <f>TPG!J143</f>
        <v>400156</v>
      </c>
      <c r="D143" s="120" t="b">
        <v>1</v>
      </c>
      <c r="E143" s="304" t="str">
        <f>RIGHT(TPG!C143,4)&amp;"."&amp;TPG!M143&amp;"."&amp;TPG!K143&amp;"."&amp;$C$5</f>
        <v>1100.TPGTPECG.I01.Jl21</v>
      </c>
      <c r="F143" s="305">
        <f t="shared" ca="1" si="4"/>
        <v>44386</v>
      </c>
      <c r="G143" s="306">
        <f>TPG!T143</f>
        <v>0</v>
      </c>
      <c r="H143" s="124">
        <f t="shared" ca="1" si="5"/>
        <v>44386</v>
      </c>
      <c r="I143" s="125">
        <v>0</v>
      </c>
      <c r="J143" s="304" t="str">
        <f>LEFT(TPG!D143,20)&amp;"."&amp;TPGPAY!E143</f>
        <v>Pavilion.1100.TPGTPECG.I01.Jl21</v>
      </c>
      <c r="K143" s="120" t="b">
        <v>1</v>
      </c>
      <c r="L143" s="126" t="s">
        <v>3686</v>
      </c>
      <c r="M143" s="120" t="b">
        <v>1</v>
      </c>
      <c r="N143" s="120" t="s">
        <v>3687</v>
      </c>
      <c r="O143" s="307" t="str">
        <f>TPG!I143</f>
        <v>11392/543965</v>
      </c>
      <c r="P143" s="120" t="b">
        <v>1</v>
      </c>
      <c r="Q143" s="120" t="b">
        <v>1</v>
      </c>
      <c r="R143" s="120" t="b">
        <v>1</v>
      </c>
      <c r="T143" s="11">
        <f t="shared" si="6"/>
        <v>22</v>
      </c>
      <c r="U143" s="379">
        <f t="shared" si="7"/>
        <v>31</v>
      </c>
    </row>
    <row r="144" spans="1:21" hidden="1" x14ac:dyDescent="0.25">
      <c r="A144" s="117">
        <v>1</v>
      </c>
      <c r="B144" s="118">
        <v>2</v>
      </c>
      <c r="C144" s="303">
        <f>TPG!J144</f>
        <v>400063</v>
      </c>
      <c r="D144" s="120" t="b">
        <v>1</v>
      </c>
      <c r="E144" s="304" t="str">
        <f>RIGHT(TPG!C144,4)&amp;"."&amp;TPG!M144&amp;"."&amp;TPG!K144&amp;"."&amp;$C$5</f>
        <v>7010.TPGTPECG.I01.Jl21</v>
      </c>
      <c r="F144" s="305">
        <f t="shared" ca="1" si="4"/>
        <v>44386</v>
      </c>
      <c r="G144" s="306">
        <f>TPG!T144</f>
        <v>0</v>
      </c>
      <c r="H144" s="124">
        <f t="shared" ca="1" si="5"/>
        <v>44386</v>
      </c>
      <c r="I144" s="125">
        <v>0</v>
      </c>
      <c r="J144" s="304" t="str">
        <f>LEFT(TPG!D144,20)&amp;"."&amp;TPGPAY!E144</f>
        <v>Mapledown.7010.TPGTPECG.I01.Jl21</v>
      </c>
      <c r="K144" s="120" t="b">
        <v>1</v>
      </c>
      <c r="L144" s="126" t="s">
        <v>3686</v>
      </c>
      <c r="M144" s="120" t="b">
        <v>1</v>
      </c>
      <c r="N144" s="120" t="s">
        <v>3687</v>
      </c>
      <c r="O144" s="307" t="str">
        <f>TPG!I144</f>
        <v>10161/543965</v>
      </c>
      <c r="P144" s="120" t="b">
        <v>1</v>
      </c>
      <c r="Q144" s="120" t="b">
        <v>1</v>
      </c>
      <c r="R144" s="120" t="b">
        <v>1</v>
      </c>
      <c r="T144" s="11">
        <f t="shared" si="6"/>
        <v>22</v>
      </c>
      <c r="U144" s="379">
        <f t="shared" si="7"/>
        <v>32</v>
      </c>
    </row>
    <row r="145" spans="1:21" hidden="1" x14ac:dyDescent="0.25">
      <c r="A145" s="117">
        <v>1</v>
      </c>
      <c r="B145" s="118">
        <v>2</v>
      </c>
      <c r="C145" s="303">
        <f>TPG!J145</f>
        <v>400034</v>
      </c>
      <c r="D145" s="120" t="b">
        <v>1</v>
      </c>
      <c r="E145" s="304" t="str">
        <f>RIGHT(TPG!C145,4)&amp;"."&amp;TPG!M145&amp;"."&amp;TPG!K145&amp;"."&amp;$C$5</f>
        <v>7005.TPGTPECG.I01.Jl21</v>
      </c>
      <c r="F145" s="305">
        <f t="shared" ca="1" si="4"/>
        <v>44386</v>
      </c>
      <c r="G145" s="306">
        <f>TPG!T145</f>
        <v>0</v>
      </c>
      <c r="H145" s="124">
        <f t="shared" ca="1" si="5"/>
        <v>44386</v>
      </c>
      <c r="I145" s="125">
        <v>0</v>
      </c>
      <c r="J145" s="304" t="str">
        <f>LEFT(TPG!D145,20)&amp;"."&amp;TPGPAY!E145</f>
        <v>Northway.7005.TPGTPECG.I01.Jl21</v>
      </c>
      <c r="K145" s="120" t="b">
        <v>1</v>
      </c>
      <c r="L145" s="126" t="s">
        <v>3686</v>
      </c>
      <c r="M145" s="120" t="b">
        <v>1</v>
      </c>
      <c r="N145" s="120" t="s">
        <v>3687</v>
      </c>
      <c r="O145" s="307" t="str">
        <f>TPG!I145</f>
        <v>10161/543965</v>
      </c>
      <c r="P145" s="120" t="b">
        <v>1</v>
      </c>
      <c r="Q145" s="120" t="b">
        <v>1</v>
      </c>
      <c r="R145" s="120" t="b">
        <v>1</v>
      </c>
      <c r="T145" s="11">
        <f t="shared" si="6"/>
        <v>22</v>
      </c>
      <c r="U145" s="379">
        <f t="shared" si="7"/>
        <v>31</v>
      </c>
    </row>
    <row r="146" spans="1:21" hidden="1" x14ac:dyDescent="0.25">
      <c r="A146" s="117">
        <v>1</v>
      </c>
      <c r="B146" s="118">
        <v>2</v>
      </c>
      <c r="C146" s="303">
        <f>TPG!J146</f>
        <v>400091</v>
      </c>
      <c r="D146" s="120" t="b">
        <v>1</v>
      </c>
      <c r="E146" s="304" t="str">
        <f>RIGHT(TPG!C146,4)&amp;"."&amp;TPG!M146&amp;"."&amp;TPG!K146&amp;"."&amp;$C$5</f>
        <v>7009.TPGTPECG.I01.Jl21</v>
      </c>
      <c r="F146" s="305">
        <f t="shared" ca="1" si="4"/>
        <v>44386</v>
      </c>
      <c r="G146" s="306">
        <f>TPG!T146</f>
        <v>0</v>
      </c>
      <c r="H146" s="124">
        <f t="shared" ca="1" si="5"/>
        <v>44386</v>
      </c>
      <c r="I146" s="125">
        <v>0</v>
      </c>
      <c r="J146" s="304" t="str">
        <f>LEFT(TPG!D146,20)&amp;"."&amp;TPGPAY!E146</f>
        <v>Oakleigh.7009.TPGTPECG.I01.Jl21</v>
      </c>
      <c r="K146" s="120" t="b">
        <v>1</v>
      </c>
      <c r="L146" s="126" t="s">
        <v>3686</v>
      </c>
      <c r="M146" s="120" t="b">
        <v>1</v>
      </c>
      <c r="N146" s="120" t="s">
        <v>3687</v>
      </c>
      <c r="O146" s="307" t="str">
        <f>TPG!I146</f>
        <v>10161/543965</v>
      </c>
      <c r="P146" s="120" t="b">
        <v>1</v>
      </c>
      <c r="Q146" s="120" t="b">
        <v>1</v>
      </c>
      <c r="R146" s="120" t="b">
        <v>1</v>
      </c>
      <c r="T146" s="11">
        <f t="shared" si="6"/>
        <v>22</v>
      </c>
      <c r="U146" s="379">
        <f t="shared" si="7"/>
        <v>31</v>
      </c>
    </row>
    <row r="147" spans="1:21" hidden="1" x14ac:dyDescent="0.25">
      <c r="A147" s="117">
        <v>1</v>
      </c>
      <c r="B147" s="118">
        <v>2</v>
      </c>
      <c r="C147" s="303">
        <f>TPG!J147</f>
        <v>105221</v>
      </c>
      <c r="D147" s="120" t="b">
        <v>1</v>
      </c>
      <c r="E147" s="304" t="str">
        <f>RIGHT(TPG!C147,4)&amp;"."&amp;TPG!M147&amp;"."&amp;TPG!K147&amp;"."&amp;$C$5</f>
        <v>6085.TPGTPECG.I01.Jl21</v>
      </c>
      <c r="F147" s="305">
        <f t="shared" ca="1" si="4"/>
        <v>44386</v>
      </c>
      <c r="G147" s="306">
        <f>TPG!T147</f>
        <v>0</v>
      </c>
      <c r="H147" s="124">
        <f t="shared" ca="1" si="5"/>
        <v>44386</v>
      </c>
      <c r="I147" s="125">
        <v>0</v>
      </c>
      <c r="J147" s="304" t="str">
        <f>LEFT(TPG!D147,20)&amp;"."&amp;TPGPAY!E147</f>
        <v>Kisharon Inclusive S.6085.TPGTPECG.I01.Jl21</v>
      </c>
      <c r="K147" s="120" t="b">
        <v>1</v>
      </c>
      <c r="L147" s="126" t="s">
        <v>3686</v>
      </c>
      <c r="M147" s="120" t="b">
        <v>1</v>
      </c>
      <c r="N147" s="120" t="s">
        <v>3687</v>
      </c>
      <c r="O147" s="307" t="str">
        <f>TPG!I147</f>
        <v>10161/516500</v>
      </c>
      <c r="P147" s="120" t="b">
        <v>1</v>
      </c>
      <c r="Q147" s="120" t="b">
        <v>1</v>
      </c>
      <c r="R147" s="120" t="b">
        <v>1</v>
      </c>
      <c r="T147" s="11">
        <f t="shared" si="6"/>
        <v>22</v>
      </c>
      <c r="U147" s="379">
        <f t="shared" si="7"/>
        <v>43</v>
      </c>
    </row>
    <row r="148" spans="1:21" hidden="1" x14ac:dyDescent="0.25">
      <c r="A148" s="117">
        <v>1</v>
      </c>
      <c r="B148" s="118">
        <v>2</v>
      </c>
      <c r="C148" s="303">
        <f>TPG!J148</f>
        <v>157308</v>
      </c>
      <c r="D148" s="120" t="b">
        <v>1</v>
      </c>
      <c r="E148" s="304" t="str">
        <f>RIGHT(TPG!C148,4)&amp;"."&amp;TPG!M148&amp;"."&amp;TPG!K148&amp;"."&amp;$C$5</f>
        <v>5950.TPGTPECG.I01.Jl21</v>
      </c>
      <c r="F148" s="305">
        <f t="shared" ca="1" si="4"/>
        <v>44386</v>
      </c>
      <c r="G148" s="306">
        <f>TPG!T148</f>
        <v>0</v>
      </c>
      <c r="H148" s="124">
        <f t="shared" ca="1" si="5"/>
        <v>44386</v>
      </c>
      <c r="I148" s="125">
        <v>0</v>
      </c>
      <c r="J148" s="304" t="str">
        <f>LEFT(TPG!D148,20)&amp;"."&amp;TPGPAY!E148</f>
        <v>Oak Hill School.5950.TPGTPECG.I01.Jl21</v>
      </c>
      <c r="K148" s="120" t="b">
        <v>1</v>
      </c>
      <c r="L148" s="126" t="s">
        <v>3686</v>
      </c>
      <c r="M148" s="120" t="b">
        <v>1</v>
      </c>
      <c r="N148" s="120" t="s">
        <v>3687</v>
      </c>
      <c r="O148" s="307" t="str">
        <f>TPG!I148</f>
        <v>10161/516500</v>
      </c>
      <c r="P148" s="120" t="b">
        <v>1</v>
      </c>
      <c r="Q148" s="120" t="b">
        <v>1</v>
      </c>
      <c r="R148" s="120" t="b">
        <v>1</v>
      </c>
      <c r="T148" s="11">
        <f t="shared" si="6"/>
        <v>22</v>
      </c>
      <c r="U148" s="379">
        <f t="shared" si="7"/>
        <v>38</v>
      </c>
    </row>
    <row r="149" spans="1:21" hidden="1" x14ac:dyDescent="0.25">
      <c r="A149" s="117">
        <v>1</v>
      </c>
      <c r="B149" s="118">
        <v>2</v>
      </c>
      <c r="C149" s="303">
        <f>TPG!J149</f>
        <v>156901</v>
      </c>
      <c r="D149" s="120" t="b">
        <v>1</v>
      </c>
      <c r="E149" s="304" t="str">
        <f>RIGHT(TPG!C149,4)&amp;"."&amp;TPG!M149&amp;"."&amp;TPG!K149&amp;"."&amp;$C$5</f>
        <v>7000.TPGTPECG.I01.Jl21</v>
      </c>
      <c r="F149" s="305">
        <f t="shared" ref="F149:F212" ca="1" si="8">TODAY()</f>
        <v>44386</v>
      </c>
      <c r="G149" s="306">
        <f>TPG!T149</f>
        <v>0</v>
      </c>
      <c r="H149" s="124">
        <f t="shared" ref="H149:H212" ca="1" si="9">F149</f>
        <v>44386</v>
      </c>
      <c r="I149" s="125">
        <v>0</v>
      </c>
      <c r="J149" s="304" t="str">
        <f>LEFT(TPG!D149,20)&amp;"."&amp;TPGPAY!E149</f>
        <v>Oak Lodge Academy.7000.TPGTPECG.I01.Jl21</v>
      </c>
      <c r="K149" s="120" t="b">
        <v>1</v>
      </c>
      <c r="L149" s="126" t="s">
        <v>3686</v>
      </c>
      <c r="M149" s="120" t="b">
        <v>1</v>
      </c>
      <c r="N149" s="120" t="s">
        <v>3687</v>
      </c>
      <c r="O149" s="307" t="str">
        <f>TPG!I149</f>
        <v>10161/516500</v>
      </c>
      <c r="P149" s="120" t="b">
        <v>1</v>
      </c>
      <c r="Q149" s="120" t="b">
        <v>1</v>
      </c>
      <c r="R149" s="120" t="b">
        <v>1</v>
      </c>
      <c r="T149" s="11">
        <f t="shared" ref="T149:T212" si="10">LEN(E149)</f>
        <v>22</v>
      </c>
      <c r="U149" s="379">
        <f t="shared" ref="U149:U212" si="11">LEN(J149)</f>
        <v>40</v>
      </c>
    </row>
    <row r="150" spans="1:21" hidden="1" x14ac:dyDescent="0.25">
      <c r="A150" s="117">
        <v>1</v>
      </c>
      <c r="B150" s="118">
        <v>2</v>
      </c>
      <c r="C150" s="303">
        <f>TPG!J150</f>
        <v>0</v>
      </c>
      <c r="D150" s="120" t="b">
        <v>1</v>
      </c>
      <c r="E150" s="304" t="str">
        <f>RIGHT(TPG!C150,4)&amp;"."&amp;TPG!M150&amp;"."&amp;TPG!K150&amp;"."&amp;$C$5</f>
        <v>...Jl21</v>
      </c>
      <c r="F150" s="305">
        <f t="shared" ca="1" si="8"/>
        <v>44386</v>
      </c>
      <c r="G150" s="306">
        <f>TPG!T150</f>
        <v>0</v>
      </c>
      <c r="H150" s="124">
        <f t="shared" ca="1" si="9"/>
        <v>44386</v>
      </c>
      <c r="I150" s="125">
        <v>0</v>
      </c>
      <c r="J150" s="304" t="str">
        <f>LEFT(TPG!D150,20)&amp;"."&amp;TPGPAY!E150</f>
        <v>....Jl21</v>
      </c>
      <c r="K150" s="120" t="b">
        <v>1</v>
      </c>
      <c r="L150" s="126" t="s">
        <v>3686</v>
      </c>
      <c r="M150" s="120" t="b">
        <v>1</v>
      </c>
      <c r="N150" s="120" t="s">
        <v>3687</v>
      </c>
      <c r="O150" s="307">
        <f>TPG!I150</f>
        <v>0</v>
      </c>
      <c r="P150" s="120" t="b">
        <v>1</v>
      </c>
      <c r="Q150" s="120" t="b">
        <v>1</v>
      </c>
      <c r="R150" s="120" t="b">
        <v>1</v>
      </c>
      <c r="T150" s="11">
        <f t="shared" si="10"/>
        <v>7</v>
      </c>
      <c r="U150" s="379">
        <f t="shared" si="11"/>
        <v>8</v>
      </c>
    </row>
    <row r="151" spans="1:21" hidden="1" x14ac:dyDescent="0.25">
      <c r="A151" s="117">
        <v>1</v>
      </c>
      <c r="B151" s="118">
        <v>2</v>
      </c>
      <c r="C151" s="303">
        <f>TPG!J151</f>
        <v>0</v>
      </c>
      <c r="D151" s="120" t="b">
        <v>1</v>
      </c>
      <c r="E151" s="304" t="str">
        <f>RIGHT(TPG!C151,4)&amp;"."&amp;TPG!M151&amp;"."&amp;TPG!K151&amp;"."&amp;$C$5</f>
        <v>...Jl21</v>
      </c>
      <c r="F151" s="305">
        <f t="shared" ca="1" si="8"/>
        <v>44386</v>
      </c>
      <c r="G151" s="306">
        <f>TPG!T151</f>
        <v>0</v>
      </c>
      <c r="H151" s="124">
        <f t="shared" ca="1" si="9"/>
        <v>44386</v>
      </c>
      <c r="I151" s="125">
        <v>0</v>
      </c>
      <c r="J151" s="304" t="str">
        <f>LEFT(TPG!D151,20)&amp;"."&amp;TPGPAY!E151</f>
        <v>....Jl21</v>
      </c>
      <c r="K151" s="120" t="b">
        <v>1</v>
      </c>
      <c r="L151" s="126" t="s">
        <v>3686</v>
      </c>
      <c r="M151" s="120" t="b">
        <v>1</v>
      </c>
      <c r="N151" s="120" t="s">
        <v>3687</v>
      </c>
      <c r="O151" s="307">
        <f>TPG!I151</f>
        <v>0</v>
      </c>
      <c r="P151" s="120" t="b">
        <v>1</v>
      </c>
      <c r="Q151" s="120" t="b">
        <v>1</v>
      </c>
      <c r="R151" s="120" t="b">
        <v>1</v>
      </c>
      <c r="T151" s="11">
        <f t="shared" si="10"/>
        <v>7</v>
      </c>
      <c r="U151" s="379">
        <f t="shared" si="11"/>
        <v>8</v>
      </c>
    </row>
    <row r="152" spans="1:21" hidden="1" x14ac:dyDescent="0.25">
      <c r="A152" s="117">
        <v>1</v>
      </c>
      <c r="B152" s="118">
        <v>2</v>
      </c>
      <c r="C152" s="303">
        <f>TPG!J152</f>
        <v>0</v>
      </c>
      <c r="D152" s="120" t="b">
        <v>1</v>
      </c>
      <c r="E152" s="304" t="str">
        <f>RIGHT(TPG!C152,4)&amp;"."&amp;TPG!M152&amp;"."&amp;TPG!K152&amp;"."&amp;$C$5</f>
        <v>...Jl21</v>
      </c>
      <c r="F152" s="305">
        <f t="shared" ca="1" si="8"/>
        <v>44386</v>
      </c>
      <c r="G152" s="306">
        <f>TPG!T152</f>
        <v>0</v>
      </c>
      <c r="H152" s="124">
        <f t="shared" ca="1" si="9"/>
        <v>44386</v>
      </c>
      <c r="I152" s="125">
        <v>0</v>
      </c>
      <c r="J152" s="304" t="str">
        <f>LEFT(TPG!D152,20)&amp;"."&amp;TPGPAY!E152</f>
        <v>....Jl21</v>
      </c>
      <c r="K152" s="120" t="b">
        <v>1</v>
      </c>
      <c r="L152" s="126" t="s">
        <v>3686</v>
      </c>
      <c r="M152" s="120" t="b">
        <v>1</v>
      </c>
      <c r="N152" s="120" t="s">
        <v>3687</v>
      </c>
      <c r="O152" s="307">
        <f>TPG!I152</f>
        <v>0</v>
      </c>
      <c r="P152" s="120" t="b">
        <v>1</v>
      </c>
      <c r="Q152" s="120" t="b">
        <v>1</v>
      </c>
      <c r="R152" s="120" t="b">
        <v>1</v>
      </c>
      <c r="T152" s="11">
        <f t="shared" si="10"/>
        <v>7</v>
      </c>
      <c r="U152" s="379">
        <f t="shared" si="11"/>
        <v>8</v>
      </c>
    </row>
    <row r="153" spans="1:21" hidden="1" x14ac:dyDescent="0.25">
      <c r="A153" s="117">
        <v>1</v>
      </c>
      <c r="B153" s="118">
        <v>2</v>
      </c>
      <c r="C153" s="303">
        <f>TPG!J153</f>
        <v>0</v>
      </c>
      <c r="D153" s="120" t="b">
        <v>1</v>
      </c>
      <c r="E153" s="304" t="str">
        <f>RIGHT(TPG!C153,4)&amp;"."&amp;TPG!M153&amp;"."&amp;TPG!K153&amp;"."&amp;$C$5</f>
        <v>...Jl21</v>
      </c>
      <c r="F153" s="305">
        <f t="shared" ca="1" si="8"/>
        <v>44386</v>
      </c>
      <c r="G153" s="306">
        <f>TPG!T153</f>
        <v>0</v>
      </c>
      <c r="H153" s="124">
        <f t="shared" ca="1" si="9"/>
        <v>44386</v>
      </c>
      <c r="I153" s="125">
        <v>0</v>
      </c>
      <c r="J153" s="304" t="str">
        <f>LEFT(TPG!D153,20)&amp;"."&amp;TPGPAY!E153</f>
        <v>....Jl21</v>
      </c>
      <c r="K153" s="120" t="b">
        <v>1</v>
      </c>
      <c r="L153" s="126" t="s">
        <v>3686</v>
      </c>
      <c r="M153" s="120" t="b">
        <v>1</v>
      </c>
      <c r="N153" s="120" t="s">
        <v>3687</v>
      </c>
      <c r="O153" s="307">
        <f>TPG!I153</f>
        <v>0</v>
      </c>
      <c r="P153" s="120" t="b">
        <v>1</v>
      </c>
      <c r="Q153" s="120" t="b">
        <v>1</v>
      </c>
      <c r="R153" s="120" t="b">
        <v>1</v>
      </c>
      <c r="T153" s="11">
        <f t="shared" si="10"/>
        <v>7</v>
      </c>
      <c r="U153" s="379">
        <f t="shared" si="11"/>
        <v>8</v>
      </c>
    </row>
    <row r="154" spans="1:21" hidden="1" x14ac:dyDescent="0.25">
      <c r="A154" s="117">
        <v>1</v>
      </c>
      <c r="B154" s="118">
        <v>2</v>
      </c>
      <c r="C154" s="303">
        <f>TPG!J154</f>
        <v>0</v>
      </c>
      <c r="D154" s="120" t="b">
        <v>1</v>
      </c>
      <c r="E154" s="304" t="str">
        <f>RIGHT(TPG!C154,4)&amp;"."&amp;TPG!M154&amp;"."&amp;TPG!K154&amp;"."&amp;$C$5</f>
        <v>...Jl21</v>
      </c>
      <c r="F154" s="305">
        <f t="shared" ca="1" si="8"/>
        <v>44386</v>
      </c>
      <c r="G154" s="306">
        <f>TPG!T154</f>
        <v>0</v>
      </c>
      <c r="H154" s="124">
        <f t="shared" ca="1" si="9"/>
        <v>44386</v>
      </c>
      <c r="I154" s="125">
        <v>0</v>
      </c>
      <c r="J154" s="304" t="str">
        <f>LEFT(TPG!D154,20)&amp;"."&amp;TPGPAY!E154</f>
        <v>....Jl21</v>
      </c>
      <c r="K154" s="120" t="b">
        <v>1</v>
      </c>
      <c r="L154" s="126" t="s">
        <v>3686</v>
      </c>
      <c r="M154" s="120" t="b">
        <v>1</v>
      </c>
      <c r="N154" s="120" t="s">
        <v>3687</v>
      </c>
      <c r="O154" s="307">
        <f>TPG!I154</f>
        <v>0</v>
      </c>
      <c r="P154" s="120" t="b">
        <v>1</v>
      </c>
      <c r="Q154" s="120" t="b">
        <v>1</v>
      </c>
      <c r="R154" s="120" t="b">
        <v>1</v>
      </c>
      <c r="T154" s="11">
        <f t="shared" si="10"/>
        <v>7</v>
      </c>
      <c r="U154" s="379">
        <f t="shared" si="11"/>
        <v>8</v>
      </c>
    </row>
    <row r="155" spans="1:21" hidden="1" x14ac:dyDescent="0.25">
      <c r="A155" s="117">
        <v>1</v>
      </c>
      <c r="B155" s="118">
        <v>2</v>
      </c>
      <c r="C155" s="303">
        <f>TPG!J155</f>
        <v>0</v>
      </c>
      <c r="D155" s="120" t="b">
        <v>1</v>
      </c>
      <c r="E155" s="304" t="str">
        <f>RIGHT(TPG!C155,4)&amp;"."&amp;TPG!M155&amp;"."&amp;TPG!K155&amp;"."&amp;$C$5</f>
        <v>...Jl21</v>
      </c>
      <c r="F155" s="305">
        <f t="shared" ca="1" si="8"/>
        <v>44386</v>
      </c>
      <c r="G155" s="306">
        <f>TPG!T155</f>
        <v>0</v>
      </c>
      <c r="H155" s="124">
        <f t="shared" ca="1" si="9"/>
        <v>44386</v>
      </c>
      <c r="I155" s="125">
        <v>0</v>
      </c>
      <c r="J155" s="304" t="str">
        <f>LEFT(TPG!D155,20)&amp;"."&amp;TPGPAY!E155</f>
        <v>....Jl21</v>
      </c>
      <c r="K155" s="120" t="b">
        <v>1</v>
      </c>
      <c r="L155" s="126" t="s">
        <v>3686</v>
      </c>
      <c r="M155" s="120" t="b">
        <v>1</v>
      </c>
      <c r="N155" s="120" t="s">
        <v>3687</v>
      </c>
      <c r="O155" s="307">
        <f>TPG!I155</f>
        <v>0</v>
      </c>
      <c r="P155" s="120" t="b">
        <v>1</v>
      </c>
      <c r="Q155" s="120" t="b">
        <v>1</v>
      </c>
      <c r="R155" s="120" t="b">
        <v>1</v>
      </c>
      <c r="T155" s="11">
        <f t="shared" si="10"/>
        <v>7</v>
      </c>
      <c r="U155" s="379">
        <f t="shared" si="11"/>
        <v>8</v>
      </c>
    </row>
    <row r="156" spans="1:21" hidden="1" x14ac:dyDescent="0.25">
      <c r="A156" s="117">
        <v>1</v>
      </c>
      <c r="B156" s="118">
        <v>2</v>
      </c>
      <c r="C156" s="303">
        <f>TPG!J156</f>
        <v>0</v>
      </c>
      <c r="D156" s="120" t="b">
        <v>1</v>
      </c>
      <c r="E156" s="304" t="str">
        <f>RIGHT(TPG!C156,4)&amp;"."&amp;TPG!M156&amp;"."&amp;TPG!K156&amp;"."&amp;$C$5</f>
        <v>...Jl21</v>
      </c>
      <c r="F156" s="305">
        <f t="shared" ca="1" si="8"/>
        <v>44386</v>
      </c>
      <c r="G156" s="306">
        <f>TPG!T156</f>
        <v>0</v>
      </c>
      <c r="H156" s="124">
        <f t="shared" ca="1" si="9"/>
        <v>44386</v>
      </c>
      <c r="I156" s="125">
        <v>0</v>
      </c>
      <c r="J156" s="304" t="str">
        <f>LEFT(TPG!D156,20)&amp;"."&amp;TPGPAY!E156</f>
        <v>....Jl21</v>
      </c>
      <c r="K156" s="120" t="b">
        <v>1</v>
      </c>
      <c r="L156" s="126" t="s">
        <v>3686</v>
      </c>
      <c r="M156" s="120" t="b">
        <v>1</v>
      </c>
      <c r="N156" s="120" t="s">
        <v>3687</v>
      </c>
      <c r="O156" s="307">
        <f>TPG!I156</f>
        <v>0</v>
      </c>
      <c r="P156" s="120" t="b">
        <v>1</v>
      </c>
      <c r="Q156" s="120" t="b">
        <v>1</v>
      </c>
      <c r="R156" s="120" t="b">
        <v>1</v>
      </c>
      <c r="T156" s="11">
        <f t="shared" si="10"/>
        <v>7</v>
      </c>
      <c r="U156" s="379">
        <f t="shared" si="11"/>
        <v>8</v>
      </c>
    </row>
    <row r="157" spans="1:21" hidden="1" x14ac:dyDescent="0.25">
      <c r="A157" s="117">
        <v>1</v>
      </c>
      <c r="B157" s="118">
        <v>2</v>
      </c>
      <c r="C157" s="303">
        <f>TPG!J157</f>
        <v>0</v>
      </c>
      <c r="D157" s="120" t="b">
        <v>1</v>
      </c>
      <c r="E157" s="304" t="str">
        <f>RIGHT(TPG!C157,4)&amp;"."&amp;TPG!M157&amp;"."&amp;TPG!K157&amp;"."&amp;$C$5</f>
        <v>...Jl21</v>
      </c>
      <c r="F157" s="305">
        <f t="shared" ca="1" si="8"/>
        <v>44386</v>
      </c>
      <c r="G157" s="306">
        <f>TPG!T157</f>
        <v>0</v>
      </c>
      <c r="H157" s="124">
        <f t="shared" ca="1" si="9"/>
        <v>44386</v>
      </c>
      <c r="I157" s="125">
        <v>0</v>
      </c>
      <c r="J157" s="304" t="str">
        <f>LEFT(TPG!D157,20)&amp;"."&amp;TPGPAY!E157</f>
        <v>....Jl21</v>
      </c>
      <c r="K157" s="120" t="b">
        <v>1</v>
      </c>
      <c r="L157" s="126" t="s">
        <v>3686</v>
      </c>
      <c r="M157" s="120" t="b">
        <v>1</v>
      </c>
      <c r="N157" s="120" t="s">
        <v>3687</v>
      </c>
      <c r="O157" s="307">
        <f>TPG!I157</f>
        <v>0</v>
      </c>
      <c r="P157" s="120" t="b">
        <v>1</v>
      </c>
      <c r="Q157" s="120" t="b">
        <v>1</v>
      </c>
      <c r="R157" s="120" t="b">
        <v>1</v>
      </c>
      <c r="T157" s="11">
        <f t="shared" si="10"/>
        <v>7</v>
      </c>
      <c r="U157" s="379">
        <f t="shared" si="11"/>
        <v>8</v>
      </c>
    </row>
    <row r="158" spans="1:21" hidden="1" x14ac:dyDescent="0.25">
      <c r="A158" s="117">
        <v>1</v>
      </c>
      <c r="B158" s="118">
        <v>2</v>
      </c>
      <c r="C158" s="303">
        <f>TPG!J158</f>
        <v>0</v>
      </c>
      <c r="D158" s="120" t="b">
        <v>1</v>
      </c>
      <c r="E158" s="304" t="str">
        <f>RIGHT(TPG!C158,4)&amp;"."&amp;TPG!M158&amp;"."&amp;TPG!K158&amp;"."&amp;$C$5</f>
        <v>...Jl21</v>
      </c>
      <c r="F158" s="305">
        <f t="shared" ca="1" si="8"/>
        <v>44386</v>
      </c>
      <c r="G158" s="306">
        <f>TPG!T158</f>
        <v>0</v>
      </c>
      <c r="H158" s="124">
        <f t="shared" ca="1" si="9"/>
        <v>44386</v>
      </c>
      <c r="I158" s="125">
        <v>0</v>
      </c>
      <c r="J158" s="304" t="str">
        <f>LEFT(TPG!D158,20)&amp;"."&amp;TPGPAY!E158</f>
        <v>....Jl21</v>
      </c>
      <c r="K158" s="120" t="b">
        <v>1</v>
      </c>
      <c r="L158" s="126" t="s">
        <v>3686</v>
      </c>
      <c r="M158" s="120" t="b">
        <v>1</v>
      </c>
      <c r="N158" s="120" t="s">
        <v>3687</v>
      </c>
      <c r="O158" s="307">
        <f>TPG!I158</f>
        <v>0</v>
      </c>
      <c r="P158" s="120" t="b">
        <v>1</v>
      </c>
      <c r="Q158" s="120" t="b">
        <v>1</v>
      </c>
      <c r="R158" s="120" t="b">
        <v>1</v>
      </c>
      <c r="T158" s="11">
        <f t="shared" si="10"/>
        <v>7</v>
      </c>
      <c r="U158" s="379">
        <f t="shared" si="11"/>
        <v>8</v>
      </c>
    </row>
    <row r="159" spans="1:21" hidden="1" x14ac:dyDescent="0.25">
      <c r="A159" s="117">
        <v>1</v>
      </c>
      <c r="B159" s="118">
        <v>2</v>
      </c>
      <c r="C159" s="303">
        <f>TPG!J159</f>
        <v>0</v>
      </c>
      <c r="D159" s="120" t="b">
        <v>1</v>
      </c>
      <c r="E159" s="304" t="str">
        <f>RIGHT(TPG!C159,4)&amp;"."&amp;TPG!M159&amp;"."&amp;TPG!K159&amp;"."&amp;$C$5</f>
        <v>...Jl21</v>
      </c>
      <c r="F159" s="305">
        <f t="shared" ca="1" si="8"/>
        <v>44386</v>
      </c>
      <c r="G159" s="306">
        <f>TPG!T159</f>
        <v>0</v>
      </c>
      <c r="H159" s="124">
        <f t="shared" ca="1" si="9"/>
        <v>44386</v>
      </c>
      <c r="I159" s="125">
        <v>0</v>
      </c>
      <c r="J159" s="304" t="str">
        <f>LEFT(TPG!D159,20)&amp;"."&amp;TPGPAY!E159</f>
        <v>....Jl21</v>
      </c>
      <c r="K159" s="120" t="b">
        <v>1</v>
      </c>
      <c r="L159" s="126" t="s">
        <v>3686</v>
      </c>
      <c r="M159" s="120" t="b">
        <v>1</v>
      </c>
      <c r="N159" s="120" t="s">
        <v>3687</v>
      </c>
      <c r="O159" s="307">
        <f>TPG!I159</f>
        <v>0</v>
      </c>
      <c r="P159" s="120" t="b">
        <v>1</v>
      </c>
      <c r="Q159" s="120" t="b">
        <v>1</v>
      </c>
      <c r="R159" s="120" t="b">
        <v>1</v>
      </c>
      <c r="T159" s="11">
        <f t="shared" si="10"/>
        <v>7</v>
      </c>
      <c r="U159" s="379">
        <f t="shared" si="11"/>
        <v>8</v>
      </c>
    </row>
    <row r="160" spans="1:21" hidden="1" x14ac:dyDescent="0.25">
      <c r="A160" s="117">
        <v>1</v>
      </c>
      <c r="B160" s="118">
        <v>2</v>
      </c>
      <c r="C160" s="303">
        <f>TPG!J160</f>
        <v>0</v>
      </c>
      <c r="D160" s="120" t="b">
        <v>1</v>
      </c>
      <c r="E160" s="304" t="str">
        <f>RIGHT(TPG!C160,4)&amp;"."&amp;TPG!M160&amp;"."&amp;TPG!K160&amp;"."&amp;$C$5</f>
        <v>...Jl21</v>
      </c>
      <c r="F160" s="305">
        <f t="shared" ca="1" si="8"/>
        <v>44386</v>
      </c>
      <c r="G160" s="306">
        <f>TPG!T160</f>
        <v>0</v>
      </c>
      <c r="H160" s="124">
        <f t="shared" ca="1" si="9"/>
        <v>44386</v>
      </c>
      <c r="I160" s="125">
        <v>0</v>
      </c>
      <c r="J160" s="304" t="str">
        <f>LEFT(TPG!D160,20)&amp;"."&amp;TPGPAY!E160</f>
        <v>....Jl21</v>
      </c>
      <c r="K160" s="120" t="b">
        <v>1</v>
      </c>
      <c r="L160" s="126" t="s">
        <v>3686</v>
      </c>
      <c r="M160" s="120" t="b">
        <v>1</v>
      </c>
      <c r="N160" s="120" t="s">
        <v>3687</v>
      </c>
      <c r="O160" s="307">
        <f>TPG!I160</f>
        <v>0</v>
      </c>
      <c r="P160" s="120" t="b">
        <v>1</v>
      </c>
      <c r="Q160" s="120" t="b">
        <v>1</v>
      </c>
      <c r="R160" s="120" t="b">
        <v>1</v>
      </c>
      <c r="T160" s="11">
        <f t="shared" si="10"/>
        <v>7</v>
      </c>
      <c r="U160" s="379">
        <f t="shared" si="11"/>
        <v>8</v>
      </c>
    </row>
    <row r="161" spans="1:21" hidden="1" x14ac:dyDescent="0.25">
      <c r="A161" s="117">
        <v>1</v>
      </c>
      <c r="B161" s="118">
        <v>2</v>
      </c>
      <c r="C161" s="303">
        <f>TPG!J161</f>
        <v>0</v>
      </c>
      <c r="D161" s="120" t="b">
        <v>1</v>
      </c>
      <c r="E161" s="304" t="str">
        <f>RIGHT(TPG!C161,4)&amp;"."&amp;TPG!M161&amp;"."&amp;TPG!K161&amp;"."&amp;$C$5</f>
        <v>...Jl21</v>
      </c>
      <c r="F161" s="305">
        <f t="shared" ca="1" si="8"/>
        <v>44386</v>
      </c>
      <c r="G161" s="306">
        <f>TPG!T161</f>
        <v>0</v>
      </c>
      <c r="H161" s="124">
        <f t="shared" ca="1" si="9"/>
        <v>44386</v>
      </c>
      <c r="I161" s="125">
        <v>0</v>
      </c>
      <c r="J161" s="304" t="str">
        <f>LEFT(TPG!D161,20)&amp;"."&amp;TPGPAY!E161</f>
        <v>....Jl21</v>
      </c>
      <c r="K161" s="120" t="b">
        <v>1</v>
      </c>
      <c r="L161" s="126" t="s">
        <v>3686</v>
      </c>
      <c r="M161" s="120" t="b">
        <v>1</v>
      </c>
      <c r="N161" s="120" t="s">
        <v>3687</v>
      </c>
      <c r="O161" s="307">
        <f>TPG!I161</f>
        <v>0</v>
      </c>
      <c r="P161" s="120" t="b">
        <v>1</v>
      </c>
      <c r="Q161" s="120" t="b">
        <v>1</v>
      </c>
      <c r="R161" s="120" t="b">
        <v>1</v>
      </c>
      <c r="T161" s="11">
        <f t="shared" si="10"/>
        <v>7</v>
      </c>
      <c r="U161" s="379">
        <f t="shared" si="11"/>
        <v>8</v>
      </c>
    </row>
    <row r="162" spans="1:21" hidden="1" x14ac:dyDescent="0.25">
      <c r="A162" s="117">
        <v>1</v>
      </c>
      <c r="B162" s="118">
        <v>2</v>
      </c>
      <c r="C162" s="303">
        <f>TPG!J162</f>
        <v>0</v>
      </c>
      <c r="D162" s="120" t="b">
        <v>1</v>
      </c>
      <c r="E162" s="304" t="str">
        <f>RIGHT(TPG!C162,4)&amp;"."&amp;TPG!M162&amp;"."&amp;TPG!K162&amp;"."&amp;$C$5</f>
        <v>...Jl21</v>
      </c>
      <c r="F162" s="305">
        <f t="shared" ca="1" si="8"/>
        <v>44386</v>
      </c>
      <c r="G162" s="306">
        <f>TPG!T162</f>
        <v>0</v>
      </c>
      <c r="H162" s="124">
        <f t="shared" ca="1" si="9"/>
        <v>44386</v>
      </c>
      <c r="I162" s="125">
        <v>0</v>
      </c>
      <c r="J162" s="304" t="str">
        <f>LEFT(TPG!D162,20)&amp;"."&amp;TPGPAY!E162</f>
        <v>....Jl21</v>
      </c>
      <c r="K162" s="120" t="b">
        <v>1</v>
      </c>
      <c r="L162" s="126" t="s">
        <v>3686</v>
      </c>
      <c r="M162" s="120" t="b">
        <v>1</v>
      </c>
      <c r="N162" s="120" t="s">
        <v>3687</v>
      </c>
      <c r="O162" s="307">
        <f>TPG!I162</f>
        <v>0</v>
      </c>
      <c r="P162" s="120" t="b">
        <v>1</v>
      </c>
      <c r="Q162" s="120" t="b">
        <v>1</v>
      </c>
      <c r="R162" s="120" t="b">
        <v>1</v>
      </c>
      <c r="T162" s="11">
        <f t="shared" si="10"/>
        <v>7</v>
      </c>
      <c r="U162" s="379">
        <f t="shared" si="11"/>
        <v>8</v>
      </c>
    </row>
    <row r="163" spans="1:21" hidden="1" x14ac:dyDescent="0.25">
      <c r="A163" s="117">
        <v>1</v>
      </c>
      <c r="B163" s="118">
        <v>2</v>
      </c>
      <c r="C163" s="303">
        <f>TPG!J163</f>
        <v>0</v>
      </c>
      <c r="D163" s="120" t="b">
        <v>1</v>
      </c>
      <c r="E163" s="304" t="str">
        <f>RIGHT(TPG!C163,4)&amp;"."&amp;TPG!M163&amp;"."&amp;TPG!K163&amp;"."&amp;$C$5</f>
        <v>...Jl21</v>
      </c>
      <c r="F163" s="305">
        <f t="shared" ca="1" si="8"/>
        <v>44386</v>
      </c>
      <c r="G163" s="306">
        <f>TPG!T163</f>
        <v>0</v>
      </c>
      <c r="H163" s="124">
        <f t="shared" ca="1" si="9"/>
        <v>44386</v>
      </c>
      <c r="I163" s="125">
        <v>0</v>
      </c>
      <c r="J163" s="304" t="str">
        <f>LEFT(TPG!D163,20)&amp;"."&amp;TPGPAY!E163</f>
        <v>....Jl21</v>
      </c>
      <c r="K163" s="120" t="b">
        <v>1</v>
      </c>
      <c r="L163" s="126" t="s">
        <v>3686</v>
      </c>
      <c r="M163" s="120" t="b">
        <v>1</v>
      </c>
      <c r="N163" s="120" t="s">
        <v>3687</v>
      </c>
      <c r="O163" s="307">
        <f>TPG!I163</f>
        <v>0</v>
      </c>
      <c r="P163" s="120" t="b">
        <v>1</v>
      </c>
      <c r="Q163" s="120" t="b">
        <v>1</v>
      </c>
      <c r="R163" s="120" t="b">
        <v>1</v>
      </c>
      <c r="T163" s="11">
        <f t="shared" si="10"/>
        <v>7</v>
      </c>
      <c r="U163" s="379">
        <f t="shared" si="11"/>
        <v>8</v>
      </c>
    </row>
    <row r="164" spans="1:21" hidden="1" x14ac:dyDescent="0.25">
      <c r="A164" s="117">
        <v>1</v>
      </c>
      <c r="B164" s="118">
        <v>2</v>
      </c>
      <c r="C164" s="303">
        <f>TPG!J164</f>
        <v>0</v>
      </c>
      <c r="D164" s="120" t="b">
        <v>1</v>
      </c>
      <c r="E164" s="304" t="str">
        <f>RIGHT(TPG!C164,4)&amp;"."&amp;TPG!M164&amp;"."&amp;TPG!K164&amp;"."&amp;$C$5</f>
        <v>...Jl21</v>
      </c>
      <c r="F164" s="305">
        <f t="shared" ca="1" si="8"/>
        <v>44386</v>
      </c>
      <c r="G164" s="306">
        <f>TPG!T164</f>
        <v>0</v>
      </c>
      <c r="H164" s="124">
        <f t="shared" ca="1" si="9"/>
        <v>44386</v>
      </c>
      <c r="I164" s="125">
        <v>0</v>
      </c>
      <c r="J164" s="304" t="str">
        <f>LEFT(TPG!D164,20)&amp;"."&amp;TPGPAY!E164</f>
        <v>....Jl21</v>
      </c>
      <c r="K164" s="120" t="b">
        <v>1</v>
      </c>
      <c r="L164" s="126" t="s">
        <v>3686</v>
      </c>
      <c r="M164" s="120" t="b">
        <v>1</v>
      </c>
      <c r="N164" s="120" t="s">
        <v>3687</v>
      </c>
      <c r="O164" s="307">
        <f>TPG!I164</f>
        <v>0</v>
      </c>
      <c r="P164" s="120" t="b">
        <v>1</v>
      </c>
      <c r="Q164" s="120" t="b">
        <v>1</v>
      </c>
      <c r="R164" s="120" t="b">
        <v>1</v>
      </c>
      <c r="T164" s="11">
        <f t="shared" si="10"/>
        <v>7</v>
      </c>
      <c r="U164" s="379">
        <f t="shared" si="11"/>
        <v>8</v>
      </c>
    </row>
    <row r="165" spans="1:21" hidden="1" x14ac:dyDescent="0.25">
      <c r="A165" s="117">
        <v>1</v>
      </c>
      <c r="B165" s="118">
        <v>2</v>
      </c>
      <c r="C165" s="303">
        <f>TPG!J165</f>
        <v>0</v>
      </c>
      <c r="D165" s="120" t="b">
        <v>1</v>
      </c>
      <c r="E165" s="304" t="str">
        <f>RIGHT(TPG!C165,4)&amp;"."&amp;TPG!M165&amp;"."&amp;TPG!K165&amp;"."&amp;$C$5</f>
        <v>...Jl21</v>
      </c>
      <c r="F165" s="305">
        <f t="shared" ca="1" si="8"/>
        <v>44386</v>
      </c>
      <c r="G165" s="306">
        <f>TPG!T165</f>
        <v>0</v>
      </c>
      <c r="H165" s="124">
        <f t="shared" ca="1" si="9"/>
        <v>44386</v>
      </c>
      <c r="I165" s="125">
        <v>0</v>
      </c>
      <c r="J165" s="304" t="str">
        <f>LEFT(TPG!D165,20)&amp;"."&amp;TPGPAY!E165</f>
        <v>....Jl21</v>
      </c>
      <c r="K165" s="120" t="b">
        <v>1</v>
      </c>
      <c r="L165" s="126" t="s">
        <v>3686</v>
      </c>
      <c r="M165" s="120" t="b">
        <v>1</v>
      </c>
      <c r="N165" s="120" t="s">
        <v>3687</v>
      </c>
      <c r="O165" s="307">
        <f>TPG!I165</f>
        <v>0</v>
      </c>
      <c r="P165" s="120" t="b">
        <v>1</v>
      </c>
      <c r="Q165" s="120" t="b">
        <v>1</v>
      </c>
      <c r="R165" s="120" t="b">
        <v>1</v>
      </c>
      <c r="T165" s="11">
        <f t="shared" si="10"/>
        <v>7</v>
      </c>
      <c r="U165" s="379">
        <f t="shared" si="11"/>
        <v>8</v>
      </c>
    </row>
    <row r="166" spans="1:21" hidden="1" x14ac:dyDescent="0.25">
      <c r="A166" s="117">
        <v>1</v>
      </c>
      <c r="B166" s="118">
        <v>2</v>
      </c>
      <c r="C166" s="303">
        <f>TPG!J166</f>
        <v>0</v>
      </c>
      <c r="D166" s="120" t="b">
        <v>1</v>
      </c>
      <c r="E166" s="304" t="str">
        <f>RIGHT(TPG!C166,4)&amp;"."&amp;TPG!M166&amp;"."&amp;TPG!K166&amp;"."&amp;$C$5</f>
        <v>...Jl21</v>
      </c>
      <c r="F166" s="305">
        <f t="shared" ca="1" si="8"/>
        <v>44386</v>
      </c>
      <c r="G166" s="306">
        <f>TPG!T166</f>
        <v>0</v>
      </c>
      <c r="H166" s="124">
        <f t="shared" ca="1" si="9"/>
        <v>44386</v>
      </c>
      <c r="I166" s="125">
        <v>0</v>
      </c>
      <c r="J166" s="304" t="str">
        <f>LEFT(TPG!D166,20)&amp;"."&amp;TPGPAY!E166</f>
        <v>....Jl21</v>
      </c>
      <c r="K166" s="120" t="b">
        <v>1</v>
      </c>
      <c r="L166" s="126" t="s">
        <v>3686</v>
      </c>
      <c r="M166" s="120" t="b">
        <v>1</v>
      </c>
      <c r="N166" s="120" t="s">
        <v>3687</v>
      </c>
      <c r="O166" s="307">
        <f>TPG!I166</f>
        <v>0</v>
      </c>
      <c r="P166" s="120" t="b">
        <v>1</v>
      </c>
      <c r="Q166" s="120" t="b">
        <v>1</v>
      </c>
      <c r="R166" s="120" t="b">
        <v>1</v>
      </c>
      <c r="T166" s="11">
        <f t="shared" si="10"/>
        <v>7</v>
      </c>
      <c r="U166" s="379">
        <f t="shared" si="11"/>
        <v>8</v>
      </c>
    </row>
    <row r="167" spans="1:21" hidden="1" x14ac:dyDescent="0.25">
      <c r="A167" s="117">
        <v>1</v>
      </c>
      <c r="B167" s="118">
        <v>2</v>
      </c>
      <c r="C167" s="303">
        <f>TPG!J167</f>
        <v>0</v>
      </c>
      <c r="D167" s="120" t="b">
        <v>1</v>
      </c>
      <c r="E167" s="304" t="str">
        <f>RIGHT(TPG!C167,4)&amp;"."&amp;TPG!M167&amp;"."&amp;TPG!K167&amp;"."&amp;$C$5</f>
        <v>...Jl21</v>
      </c>
      <c r="F167" s="305">
        <f t="shared" ca="1" si="8"/>
        <v>44386</v>
      </c>
      <c r="G167" s="306">
        <f>TPG!T167</f>
        <v>0</v>
      </c>
      <c r="H167" s="124">
        <f t="shared" ca="1" si="9"/>
        <v>44386</v>
      </c>
      <c r="I167" s="125">
        <v>0</v>
      </c>
      <c r="J167" s="304" t="str">
        <f>LEFT(TPG!D167,20)&amp;"."&amp;TPGPAY!E167</f>
        <v>....Jl21</v>
      </c>
      <c r="K167" s="120" t="b">
        <v>1</v>
      </c>
      <c r="L167" s="126" t="s">
        <v>3686</v>
      </c>
      <c r="M167" s="120" t="b">
        <v>1</v>
      </c>
      <c r="N167" s="120" t="s">
        <v>3687</v>
      </c>
      <c r="O167" s="307">
        <f>TPG!I167</f>
        <v>0</v>
      </c>
      <c r="P167" s="120" t="b">
        <v>1</v>
      </c>
      <c r="Q167" s="120" t="b">
        <v>1</v>
      </c>
      <c r="R167" s="120" t="b">
        <v>1</v>
      </c>
      <c r="T167" s="11">
        <f t="shared" si="10"/>
        <v>7</v>
      </c>
      <c r="U167" s="379">
        <f t="shared" si="11"/>
        <v>8</v>
      </c>
    </row>
    <row r="168" spans="1:21" hidden="1" x14ac:dyDescent="0.25">
      <c r="A168" s="117">
        <v>1</v>
      </c>
      <c r="B168" s="118">
        <v>2</v>
      </c>
      <c r="C168" s="303">
        <f>TPG!J168</f>
        <v>0</v>
      </c>
      <c r="D168" s="120" t="b">
        <v>1</v>
      </c>
      <c r="E168" s="304" t="str">
        <f>RIGHT(TPG!C168,4)&amp;"."&amp;TPG!M168&amp;"."&amp;TPG!K168&amp;"."&amp;$C$5</f>
        <v>...Jl21</v>
      </c>
      <c r="F168" s="305">
        <f t="shared" ca="1" si="8"/>
        <v>44386</v>
      </c>
      <c r="G168" s="306">
        <f>TPG!T168</f>
        <v>0</v>
      </c>
      <c r="H168" s="124">
        <f t="shared" ca="1" si="9"/>
        <v>44386</v>
      </c>
      <c r="I168" s="125">
        <v>0</v>
      </c>
      <c r="J168" s="304" t="str">
        <f>LEFT(TPG!D168,20)&amp;"."&amp;TPGPAY!E168</f>
        <v>....Jl21</v>
      </c>
      <c r="K168" s="120" t="b">
        <v>1</v>
      </c>
      <c r="L168" s="126" t="s">
        <v>3686</v>
      </c>
      <c r="M168" s="120" t="b">
        <v>1</v>
      </c>
      <c r="N168" s="120" t="s">
        <v>3687</v>
      </c>
      <c r="O168" s="307">
        <f>TPG!I168</f>
        <v>0</v>
      </c>
      <c r="P168" s="120" t="b">
        <v>1</v>
      </c>
      <c r="Q168" s="120" t="b">
        <v>1</v>
      </c>
      <c r="R168" s="120" t="b">
        <v>1</v>
      </c>
      <c r="T168" s="11">
        <f t="shared" si="10"/>
        <v>7</v>
      </c>
      <c r="U168" s="379">
        <f t="shared" si="11"/>
        <v>8</v>
      </c>
    </row>
    <row r="169" spans="1:21" hidden="1" x14ac:dyDescent="0.25">
      <c r="A169" s="117">
        <v>1</v>
      </c>
      <c r="B169" s="118">
        <v>2</v>
      </c>
      <c r="C169" s="303">
        <f>TPG!J169</f>
        <v>0</v>
      </c>
      <c r="D169" s="120" t="b">
        <v>1</v>
      </c>
      <c r="E169" s="304" t="str">
        <f>RIGHT(TPG!C169,4)&amp;"."&amp;TPG!M169&amp;"."&amp;TPG!K169&amp;"."&amp;$C$5</f>
        <v>...Jl21</v>
      </c>
      <c r="F169" s="305">
        <f t="shared" ca="1" si="8"/>
        <v>44386</v>
      </c>
      <c r="G169" s="306">
        <f>TPG!T169</f>
        <v>0</v>
      </c>
      <c r="H169" s="124">
        <f t="shared" ca="1" si="9"/>
        <v>44386</v>
      </c>
      <c r="I169" s="125">
        <v>0</v>
      </c>
      <c r="J169" s="304" t="str">
        <f>LEFT(TPG!D169,20)&amp;"."&amp;TPGPAY!E169</f>
        <v>....Jl21</v>
      </c>
      <c r="K169" s="120" t="b">
        <v>1</v>
      </c>
      <c r="L169" s="126" t="s">
        <v>3686</v>
      </c>
      <c r="M169" s="120" t="b">
        <v>1</v>
      </c>
      <c r="N169" s="120" t="s">
        <v>3687</v>
      </c>
      <c r="O169" s="307">
        <f>TPG!I169</f>
        <v>0</v>
      </c>
      <c r="P169" s="120" t="b">
        <v>1</v>
      </c>
      <c r="Q169" s="120" t="b">
        <v>1</v>
      </c>
      <c r="R169" s="120" t="b">
        <v>1</v>
      </c>
      <c r="T169" s="11">
        <f t="shared" si="10"/>
        <v>7</v>
      </c>
      <c r="U169" s="379">
        <f t="shared" si="11"/>
        <v>8</v>
      </c>
    </row>
    <row r="170" spans="1:21" hidden="1" x14ac:dyDescent="0.25">
      <c r="A170" s="117">
        <v>1</v>
      </c>
      <c r="B170" s="118">
        <v>2</v>
      </c>
      <c r="C170" s="303">
        <f>TPG!J170</f>
        <v>0</v>
      </c>
      <c r="D170" s="120" t="b">
        <v>1</v>
      </c>
      <c r="E170" s="304" t="str">
        <f>RIGHT(TPG!C170,4)&amp;"."&amp;TPG!M170&amp;"."&amp;TPG!K170&amp;"."&amp;$C$5</f>
        <v>...Jl21</v>
      </c>
      <c r="F170" s="305">
        <f t="shared" ca="1" si="8"/>
        <v>44386</v>
      </c>
      <c r="G170" s="306">
        <f>TPG!T170</f>
        <v>0</v>
      </c>
      <c r="H170" s="124">
        <f t="shared" ca="1" si="9"/>
        <v>44386</v>
      </c>
      <c r="I170" s="125">
        <v>0</v>
      </c>
      <c r="J170" s="304" t="str">
        <f>LEFT(TPG!D170,20)&amp;"."&amp;TPGPAY!E170</f>
        <v>....Jl21</v>
      </c>
      <c r="K170" s="120" t="b">
        <v>1</v>
      </c>
      <c r="L170" s="126" t="s">
        <v>3686</v>
      </c>
      <c r="M170" s="120" t="b">
        <v>1</v>
      </c>
      <c r="N170" s="120" t="s">
        <v>3687</v>
      </c>
      <c r="O170" s="307">
        <f>TPG!I170</f>
        <v>0</v>
      </c>
      <c r="P170" s="120" t="b">
        <v>1</v>
      </c>
      <c r="Q170" s="120" t="b">
        <v>1</v>
      </c>
      <c r="R170" s="120" t="b">
        <v>1</v>
      </c>
      <c r="T170" s="11">
        <f t="shared" si="10"/>
        <v>7</v>
      </c>
      <c r="U170" s="379">
        <f t="shared" si="11"/>
        <v>8</v>
      </c>
    </row>
    <row r="171" spans="1:21" hidden="1" x14ac:dyDescent="0.25">
      <c r="A171" s="117">
        <v>1</v>
      </c>
      <c r="B171" s="118">
        <v>2</v>
      </c>
      <c r="C171" s="303">
        <f>TPG!J171</f>
        <v>0</v>
      </c>
      <c r="D171" s="120" t="b">
        <v>1</v>
      </c>
      <c r="E171" s="304" t="str">
        <f>RIGHT(TPG!C171,4)&amp;"."&amp;TPG!M171&amp;"."&amp;TPG!K171&amp;"."&amp;$C$5</f>
        <v>...Jl21</v>
      </c>
      <c r="F171" s="305">
        <f t="shared" ca="1" si="8"/>
        <v>44386</v>
      </c>
      <c r="G171" s="306">
        <f>TPG!T171</f>
        <v>0</v>
      </c>
      <c r="H171" s="124">
        <f t="shared" ca="1" si="9"/>
        <v>44386</v>
      </c>
      <c r="I171" s="125">
        <v>0</v>
      </c>
      <c r="J171" s="304" t="str">
        <f>LEFT(TPG!D171,20)&amp;"."&amp;TPGPAY!E171</f>
        <v>....Jl21</v>
      </c>
      <c r="K171" s="120" t="b">
        <v>1</v>
      </c>
      <c r="L171" s="126" t="s">
        <v>3686</v>
      </c>
      <c r="M171" s="120" t="b">
        <v>1</v>
      </c>
      <c r="N171" s="120" t="s">
        <v>3687</v>
      </c>
      <c r="O171" s="307">
        <f>TPG!I171</f>
        <v>0</v>
      </c>
      <c r="P171" s="120" t="b">
        <v>1</v>
      </c>
      <c r="Q171" s="120" t="b">
        <v>1</v>
      </c>
      <c r="R171" s="120" t="b">
        <v>1</v>
      </c>
      <c r="T171" s="11">
        <f t="shared" si="10"/>
        <v>7</v>
      </c>
      <c r="U171" s="379">
        <f t="shared" si="11"/>
        <v>8</v>
      </c>
    </row>
    <row r="172" spans="1:21" hidden="1" x14ac:dyDescent="0.25">
      <c r="A172" s="117">
        <v>1</v>
      </c>
      <c r="B172" s="118">
        <v>2</v>
      </c>
      <c r="C172" s="303">
        <f>TPG!J172</f>
        <v>0</v>
      </c>
      <c r="D172" s="120" t="b">
        <v>1</v>
      </c>
      <c r="E172" s="304" t="str">
        <f>RIGHT(TPG!C172,4)&amp;"."&amp;TPG!M172&amp;"."&amp;TPG!K172&amp;"."&amp;$C$5</f>
        <v>...Jl21</v>
      </c>
      <c r="F172" s="305">
        <f t="shared" ca="1" si="8"/>
        <v>44386</v>
      </c>
      <c r="G172" s="306">
        <f>TPG!T172</f>
        <v>0</v>
      </c>
      <c r="H172" s="124">
        <f t="shared" ca="1" si="9"/>
        <v>44386</v>
      </c>
      <c r="I172" s="125">
        <v>0</v>
      </c>
      <c r="J172" s="304" t="str">
        <f>LEFT(TPG!D172,20)&amp;"."&amp;TPGPAY!E172</f>
        <v>....Jl21</v>
      </c>
      <c r="K172" s="120" t="b">
        <v>1</v>
      </c>
      <c r="L172" s="126" t="s">
        <v>3686</v>
      </c>
      <c r="M172" s="120" t="b">
        <v>1</v>
      </c>
      <c r="N172" s="120" t="s">
        <v>3687</v>
      </c>
      <c r="O172" s="307">
        <f>TPG!I172</f>
        <v>0</v>
      </c>
      <c r="P172" s="120" t="b">
        <v>1</v>
      </c>
      <c r="Q172" s="120" t="b">
        <v>1</v>
      </c>
      <c r="R172" s="120" t="b">
        <v>1</v>
      </c>
      <c r="T172" s="11">
        <f t="shared" si="10"/>
        <v>7</v>
      </c>
      <c r="U172" s="379">
        <f t="shared" si="11"/>
        <v>8</v>
      </c>
    </row>
    <row r="173" spans="1:21" hidden="1" x14ac:dyDescent="0.25">
      <c r="A173" s="117">
        <v>1</v>
      </c>
      <c r="B173" s="118">
        <v>2</v>
      </c>
      <c r="C173" s="303">
        <f>TPG!J173</f>
        <v>0</v>
      </c>
      <c r="D173" s="120" t="b">
        <v>1</v>
      </c>
      <c r="E173" s="304" t="str">
        <f>RIGHT(TPG!C173,4)&amp;"."&amp;TPG!M173&amp;"."&amp;TPG!K173&amp;"."&amp;$C$5</f>
        <v>...Jl21</v>
      </c>
      <c r="F173" s="305">
        <f t="shared" ca="1" si="8"/>
        <v>44386</v>
      </c>
      <c r="G173" s="306">
        <f>TPG!T173</f>
        <v>0</v>
      </c>
      <c r="H173" s="124">
        <f t="shared" ca="1" si="9"/>
        <v>44386</v>
      </c>
      <c r="I173" s="125">
        <v>0</v>
      </c>
      <c r="J173" s="304" t="str">
        <f>LEFT(TPG!D173,20)&amp;"."&amp;TPGPAY!E173</f>
        <v>....Jl21</v>
      </c>
      <c r="K173" s="120" t="b">
        <v>1</v>
      </c>
      <c r="L173" s="126" t="s">
        <v>3686</v>
      </c>
      <c r="M173" s="120" t="b">
        <v>1</v>
      </c>
      <c r="N173" s="120" t="s">
        <v>3687</v>
      </c>
      <c r="O173" s="307">
        <f>TPG!I173</f>
        <v>0</v>
      </c>
      <c r="P173" s="120" t="b">
        <v>1</v>
      </c>
      <c r="Q173" s="120" t="b">
        <v>1</v>
      </c>
      <c r="R173" s="120" t="b">
        <v>1</v>
      </c>
      <c r="T173" s="11">
        <f t="shared" si="10"/>
        <v>7</v>
      </c>
      <c r="U173" s="379">
        <f t="shared" si="11"/>
        <v>8</v>
      </c>
    </row>
    <row r="174" spans="1:21" hidden="1" x14ac:dyDescent="0.25">
      <c r="A174" s="117">
        <v>1</v>
      </c>
      <c r="B174" s="118">
        <v>2</v>
      </c>
      <c r="C174" s="303">
        <f>TPG!J174</f>
        <v>0</v>
      </c>
      <c r="D174" s="120" t="b">
        <v>1</v>
      </c>
      <c r="E174" s="304" t="str">
        <f>RIGHT(TPG!C174,4)&amp;"."&amp;TPG!M174&amp;"."&amp;TPG!K174&amp;"."&amp;$C$5</f>
        <v>...Jl21</v>
      </c>
      <c r="F174" s="305">
        <f t="shared" ca="1" si="8"/>
        <v>44386</v>
      </c>
      <c r="G174" s="306">
        <f>TPG!T174</f>
        <v>0</v>
      </c>
      <c r="H174" s="124">
        <f t="shared" ca="1" si="9"/>
        <v>44386</v>
      </c>
      <c r="I174" s="125">
        <v>0</v>
      </c>
      <c r="J174" s="304" t="str">
        <f>LEFT(TPG!D174,20)&amp;"."&amp;TPGPAY!E174</f>
        <v>....Jl21</v>
      </c>
      <c r="K174" s="120" t="b">
        <v>1</v>
      </c>
      <c r="L174" s="126" t="s">
        <v>3686</v>
      </c>
      <c r="M174" s="120" t="b">
        <v>1</v>
      </c>
      <c r="N174" s="120" t="s">
        <v>3687</v>
      </c>
      <c r="O174" s="307">
        <f>TPG!I174</f>
        <v>0</v>
      </c>
      <c r="P174" s="120" t="b">
        <v>1</v>
      </c>
      <c r="Q174" s="120" t="b">
        <v>1</v>
      </c>
      <c r="R174" s="120" t="b">
        <v>1</v>
      </c>
      <c r="T174" s="11">
        <f t="shared" si="10"/>
        <v>7</v>
      </c>
      <c r="U174" s="379">
        <f t="shared" si="11"/>
        <v>8</v>
      </c>
    </row>
    <row r="175" spans="1:21" hidden="1" x14ac:dyDescent="0.25">
      <c r="A175" s="117">
        <v>1</v>
      </c>
      <c r="B175" s="118">
        <v>2</v>
      </c>
      <c r="C175" s="303">
        <f>TPG!J175</f>
        <v>0</v>
      </c>
      <c r="D175" s="120" t="b">
        <v>1</v>
      </c>
      <c r="E175" s="304" t="str">
        <f>RIGHT(TPG!C175,4)&amp;"."&amp;TPG!M175&amp;"."&amp;TPG!K175&amp;"."&amp;$C$5</f>
        <v>...Jl21</v>
      </c>
      <c r="F175" s="305">
        <f t="shared" ca="1" si="8"/>
        <v>44386</v>
      </c>
      <c r="G175" s="306">
        <f>TPG!T175</f>
        <v>0</v>
      </c>
      <c r="H175" s="124">
        <f t="shared" ca="1" si="9"/>
        <v>44386</v>
      </c>
      <c r="I175" s="125">
        <v>0</v>
      </c>
      <c r="J175" s="304" t="str">
        <f>LEFT(TPG!D175,20)&amp;"."&amp;TPGPAY!E175</f>
        <v>....Jl21</v>
      </c>
      <c r="K175" s="120" t="b">
        <v>1</v>
      </c>
      <c r="L175" s="126" t="s">
        <v>3686</v>
      </c>
      <c r="M175" s="120" t="b">
        <v>1</v>
      </c>
      <c r="N175" s="120" t="s">
        <v>3687</v>
      </c>
      <c r="O175" s="307">
        <f>TPG!I175</f>
        <v>0</v>
      </c>
      <c r="P175" s="120" t="b">
        <v>1</v>
      </c>
      <c r="Q175" s="120" t="b">
        <v>1</v>
      </c>
      <c r="R175" s="120" t="b">
        <v>1</v>
      </c>
      <c r="T175" s="11">
        <f t="shared" si="10"/>
        <v>7</v>
      </c>
      <c r="U175" s="379">
        <f t="shared" si="11"/>
        <v>8</v>
      </c>
    </row>
    <row r="176" spans="1:21" hidden="1" x14ac:dyDescent="0.25">
      <c r="A176" s="117">
        <v>1</v>
      </c>
      <c r="B176" s="118">
        <v>2</v>
      </c>
      <c r="C176" s="303">
        <f>TPG!J176</f>
        <v>0</v>
      </c>
      <c r="D176" s="120" t="b">
        <v>1</v>
      </c>
      <c r="E176" s="304" t="str">
        <f>RIGHT(TPG!C176,4)&amp;"."&amp;TPG!M176&amp;"."&amp;TPG!K176&amp;"."&amp;$C$5</f>
        <v>...Jl21</v>
      </c>
      <c r="F176" s="305">
        <f t="shared" ca="1" si="8"/>
        <v>44386</v>
      </c>
      <c r="G176" s="306">
        <f>TPG!T176</f>
        <v>0</v>
      </c>
      <c r="H176" s="124">
        <f t="shared" ca="1" si="9"/>
        <v>44386</v>
      </c>
      <c r="I176" s="125">
        <v>0</v>
      </c>
      <c r="J176" s="304" t="str">
        <f>LEFT(TPG!D176,20)&amp;"."&amp;TPGPAY!E176</f>
        <v>....Jl21</v>
      </c>
      <c r="K176" s="120" t="b">
        <v>1</v>
      </c>
      <c r="L176" s="126" t="s">
        <v>3686</v>
      </c>
      <c r="M176" s="120" t="b">
        <v>1</v>
      </c>
      <c r="N176" s="120" t="s">
        <v>3687</v>
      </c>
      <c r="O176" s="307">
        <f>TPG!I176</f>
        <v>0</v>
      </c>
      <c r="P176" s="120" t="b">
        <v>1</v>
      </c>
      <c r="Q176" s="120" t="b">
        <v>1</v>
      </c>
      <c r="R176" s="120" t="b">
        <v>1</v>
      </c>
      <c r="T176" s="11">
        <f t="shared" si="10"/>
        <v>7</v>
      </c>
      <c r="U176" s="379">
        <f t="shared" si="11"/>
        <v>8</v>
      </c>
    </row>
    <row r="177" spans="1:21" hidden="1" x14ac:dyDescent="0.25">
      <c r="A177" s="117">
        <v>1</v>
      </c>
      <c r="B177" s="118">
        <v>2</v>
      </c>
      <c r="C177" s="303">
        <f>TPG!J177</f>
        <v>0</v>
      </c>
      <c r="D177" s="120" t="b">
        <v>1</v>
      </c>
      <c r="E177" s="304" t="str">
        <f>RIGHT(TPG!C177,4)&amp;"."&amp;TPG!M177&amp;"."&amp;TPG!K177&amp;"."&amp;$C$5</f>
        <v>...Jl21</v>
      </c>
      <c r="F177" s="305">
        <f t="shared" ca="1" si="8"/>
        <v>44386</v>
      </c>
      <c r="G177" s="306">
        <f>TPG!T177</f>
        <v>0</v>
      </c>
      <c r="H177" s="124">
        <f t="shared" ca="1" si="9"/>
        <v>44386</v>
      </c>
      <c r="I177" s="125">
        <v>0</v>
      </c>
      <c r="J177" s="304" t="str">
        <f>LEFT(TPG!D177,20)&amp;"."&amp;TPGPAY!E177</f>
        <v>....Jl21</v>
      </c>
      <c r="K177" s="120" t="b">
        <v>1</v>
      </c>
      <c r="L177" s="126" t="s">
        <v>3686</v>
      </c>
      <c r="M177" s="120" t="b">
        <v>1</v>
      </c>
      <c r="N177" s="120" t="s">
        <v>3687</v>
      </c>
      <c r="O177" s="307">
        <f>TPG!I177</f>
        <v>0</v>
      </c>
      <c r="P177" s="120" t="b">
        <v>1</v>
      </c>
      <c r="Q177" s="120" t="b">
        <v>1</v>
      </c>
      <c r="R177" s="120" t="b">
        <v>1</v>
      </c>
      <c r="T177" s="11">
        <f t="shared" si="10"/>
        <v>7</v>
      </c>
      <c r="U177" s="379">
        <f t="shared" si="11"/>
        <v>8</v>
      </c>
    </row>
    <row r="178" spans="1:21" hidden="1" x14ac:dyDescent="0.25">
      <c r="A178" s="117">
        <v>1</v>
      </c>
      <c r="B178" s="118">
        <v>2</v>
      </c>
      <c r="C178" s="303">
        <f>TPG!J178</f>
        <v>0</v>
      </c>
      <c r="D178" s="120" t="b">
        <v>1</v>
      </c>
      <c r="E178" s="304" t="str">
        <f>RIGHT(TPG!C178,4)&amp;"."&amp;TPG!M178&amp;"."&amp;TPG!K178&amp;"."&amp;$C$5</f>
        <v>...Jl21</v>
      </c>
      <c r="F178" s="305">
        <f t="shared" ca="1" si="8"/>
        <v>44386</v>
      </c>
      <c r="G178" s="306">
        <f>TPG!T178</f>
        <v>0</v>
      </c>
      <c r="H178" s="124">
        <f t="shared" ca="1" si="9"/>
        <v>44386</v>
      </c>
      <c r="I178" s="125">
        <v>0</v>
      </c>
      <c r="J178" s="304" t="str">
        <f>LEFT(TPG!D178,20)&amp;"."&amp;TPGPAY!E178</f>
        <v>....Jl21</v>
      </c>
      <c r="K178" s="120" t="b">
        <v>1</v>
      </c>
      <c r="L178" s="126" t="s">
        <v>3686</v>
      </c>
      <c r="M178" s="120" t="b">
        <v>1</v>
      </c>
      <c r="N178" s="120" t="s">
        <v>3687</v>
      </c>
      <c r="O178" s="307">
        <f>TPG!I178</f>
        <v>0</v>
      </c>
      <c r="P178" s="120" t="b">
        <v>1</v>
      </c>
      <c r="Q178" s="120" t="b">
        <v>1</v>
      </c>
      <c r="R178" s="120" t="b">
        <v>1</v>
      </c>
      <c r="T178" s="11">
        <f t="shared" si="10"/>
        <v>7</v>
      </c>
      <c r="U178" s="379">
        <f t="shared" si="11"/>
        <v>8</v>
      </c>
    </row>
    <row r="179" spans="1:21" hidden="1" x14ac:dyDescent="0.25">
      <c r="A179" s="117">
        <v>1</v>
      </c>
      <c r="B179" s="118">
        <v>2</v>
      </c>
      <c r="C179" s="303">
        <f>TPG!J179</f>
        <v>0</v>
      </c>
      <c r="D179" s="120" t="b">
        <v>1</v>
      </c>
      <c r="E179" s="304" t="str">
        <f>RIGHT(TPG!C179,4)&amp;"."&amp;TPG!M179&amp;"."&amp;TPG!K179&amp;"."&amp;$C$5</f>
        <v>...Jl21</v>
      </c>
      <c r="F179" s="305">
        <f t="shared" ca="1" si="8"/>
        <v>44386</v>
      </c>
      <c r="G179" s="306">
        <f>TPG!T179</f>
        <v>0</v>
      </c>
      <c r="H179" s="124">
        <f t="shared" ca="1" si="9"/>
        <v>44386</v>
      </c>
      <c r="I179" s="125">
        <v>0</v>
      </c>
      <c r="J179" s="304" t="str">
        <f>LEFT(TPG!D179,20)&amp;"."&amp;TPGPAY!E179</f>
        <v>....Jl21</v>
      </c>
      <c r="K179" s="120" t="b">
        <v>1</v>
      </c>
      <c r="L179" s="126" t="s">
        <v>3686</v>
      </c>
      <c r="M179" s="120" t="b">
        <v>1</v>
      </c>
      <c r="N179" s="120" t="s">
        <v>3687</v>
      </c>
      <c r="O179" s="307">
        <f>TPG!I179</f>
        <v>0</v>
      </c>
      <c r="P179" s="120" t="b">
        <v>1</v>
      </c>
      <c r="Q179" s="120" t="b">
        <v>1</v>
      </c>
      <c r="R179" s="120" t="b">
        <v>1</v>
      </c>
      <c r="T179" s="11">
        <f t="shared" si="10"/>
        <v>7</v>
      </c>
      <c r="U179" s="379">
        <f t="shared" si="11"/>
        <v>8</v>
      </c>
    </row>
    <row r="180" spans="1:21" hidden="1" x14ac:dyDescent="0.25">
      <c r="A180" s="117">
        <v>1</v>
      </c>
      <c r="B180" s="118">
        <v>2</v>
      </c>
      <c r="C180" s="303">
        <f>TPG!J180</f>
        <v>0</v>
      </c>
      <c r="D180" s="120" t="b">
        <v>1</v>
      </c>
      <c r="E180" s="304" t="str">
        <f>RIGHT(TPG!C180,4)&amp;"."&amp;TPG!M180&amp;"."&amp;TPG!K180&amp;"."&amp;$C$5</f>
        <v>...Jl21</v>
      </c>
      <c r="F180" s="305">
        <f t="shared" ca="1" si="8"/>
        <v>44386</v>
      </c>
      <c r="G180" s="306">
        <f>TPG!T180</f>
        <v>0</v>
      </c>
      <c r="H180" s="124">
        <f t="shared" ca="1" si="9"/>
        <v>44386</v>
      </c>
      <c r="I180" s="125">
        <v>0</v>
      </c>
      <c r="J180" s="304" t="str">
        <f>LEFT(TPG!D180,20)&amp;"."&amp;TPGPAY!E180</f>
        <v>....Jl21</v>
      </c>
      <c r="K180" s="120" t="b">
        <v>1</v>
      </c>
      <c r="L180" s="126" t="s">
        <v>3686</v>
      </c>
      <c r="M180" s="120" t="b">
        <v>1</v>
      </c>
      <c r="N180" s="120" t="s">
        <v>3687</v>
      </c>
      <c r="O180" s="307">
        <f>TPG!I180</f>
        <v>0</v>
      </c>
      <c r="P180" s="120" t="b">
        <v>1</v>
      </c>
      <c r="Q180" s="120" t="b">
        <v>1</v>
      </c>
      <c r="R180" s="120" t="b">
        <v>1</v>
      </c>
      <c r="T180" s="11">
        <f t="shared" si="10"/>
        <v>7</v>
      </c>
      <c r="U180" s="379">
        <f t="shared" si="11"/>
        <v>8</v>
      </c>
    </row>
    <row r="181" spans="1:21" hidden="1" x14ac:dyDescent="0.25">
      <c r="A181" s="117">
        <v>1</v>
      </c>
      <c r="B181" s="118">
        <v>2</v>
      </c>
      <c r="C181" s="303">
        <f>TPG!J181</f>
        <v>0</v>
      </c>
      <c r="D181" s="120" t="b">
        <v>1</v>
      </c>
      <c r="E181" s="304" t="str">
        <f>RIGHT(TPG!C181,4)&amp;"."&amp;TPG!M181&amp;"."&amp;TPG!K181&amp;"."&amp;$C$5</f>
        <v>...Jl21</v>
      </c>
      <c r="F181" s="305">
        <f t="shared" ca="1" si="8"/>
        <v>44386</v>
      </c>
      <c r="G181" s="306">
        <f>TPG!T181</f>
        <v>0</v>
      </c>
      <c r="H181" s="124">
        <f t="shared" ca="1" si="9"/>
        <v>44386</v>
      </c>
      <c r="I181" s="125">
        <v>0</v>
      </c>
      <c r="J181" s="304" t="str">
        <f>LEFT(TPG!D181,20)&amp;"."&amp;TPGPAY!E181</f>
        <v>....Jl21</v>
      </c>
      <c r="K181" s="120" t="b">
        <v>1</v>
      </c>
      <c r="L181" s="126" t="s">
        <v>3686</v>
      </c>
      <c r="M181" s="120" t="b">
        <v>1</v>
      </c>
      <c r="N181" s="120" t="s">
        <v>3687</v>
      </c>
      <c r="O181" s="307">
        <f>TPG!I181</f>
        <v>0</v>
      </c>
      <c r="P181" s="120" t="b">
        <v>1</v>
      </c>
      <c r="Q181" s="120" t="b">
        <v>1</v>
      </c>
      <c r="R181" s="120" t="b">
        <v>1</v>
      </c>
      <c r="T181" s="11">
        <f t="shared" si="10"/>
        <v>7</v>
      </c>
      <c r="U181" s="379">
        <f t="shared" si="11"/>
        <v>8</v>
      </c>
    </row>
    <row r="182" spans="1:21" hidden="1" x14ac:dyDescent="0.25">
      <c r="A182" s="117">
        <v>1</v>
      </c>
      <c r="B182" s="118">
        <v>2</v>
      </c>
      <c r="C182" s="303">
        <f>TPG!J182</f>
        <v>0</v>
      </c>
      <c r="D182" s="120" t="b">
        <v>1</v>
      </c>
      <c r="E182" s="304" t="str">
        <f>RIGHT(TPG!C182,4)&amp;"."&amp;TPG!M182&amp;"."&amp;TPG!K182&amp;"."&amp;$C$5</f>
        <v>...Jl21</v>
      </c>
      <c r="F182" s="305">
        <f t="shared" ca="1" si="8"/>
        <v>44386</v>
      </c>
      <c r="G182" s="306">
        <f>TPG!T182</f>
        <v>0</v>
      </c>
      <c r="H182" s="124">
        <f t="shared" ca="1" si="9"/>
        <v>44386</v>
      </c>
      <c r="I182" s="125">
        <v>0</v>
      </c>
      <c r="J182" s="304" t="str">
        <f>LEFT(TPG!D182,20)&amp;"."&amp;TPGPAY!E182</f>
        <v>....Jl21</v>
      </c>
      <c r="K182" s="120" t="b">
        <v>1</v>
      </c>
      <c r="L182" s="126" t="s">
        <v>3686</v>
      </c>
      <c r="M182" s="120" t="b">
        <v>1</v>
      </c>
      <c r="N182" s="120" t="s">
        <v>3687</v>
      </c>
      <c r="O182" s="307">
        <f>TPG!I182</f>
        <v>0</v>
      </c>
      <c r="P182" s="120" t="b">
        <v>1</v>
      </c>
      <c r="Q182" s="120" t="b">
        <v>1</v>
      </c>
      <c r="R182" s="120" t="b">
        <v>1</v>
      </c>
      <c r="T182" s="11">
        <f t="shared" si="10"/>
        <v>7</v>
      </c>
      <c r="U182" s="379">
        <f t="shared" si="11"/>
        <v>8</v>
      </c>
    </row>
    <row r="183" spans="1:21" hidden="1" x14ac:dyDescent="0.25">
      <c r="A183" s="117">
        <v>1</v>
      </c>
      <c r="B183" s="118">
        <v>2</v>
      </c>
      <c r="C183" s="303">
        <f>TPG!J183</f>
        <v>0</v>
      </c>
      <c r="D183" s="120" t="b">
        <v>1</v>
      </c>
      <c r="E183" s="304" t="str">
        <f>RIGHT(TPG!C183,4)&amp;"."&amp;TPG!M183&amp;"."&amp;TPG!K183&amp;"."&amp;$C$5</f>
        <v>...Jl21</v>
      </c>
      <c r="F183" s="305">
        <f t="shared" ca="1" si="8"/>
        <v>44386</v>
      </c>
      <c r="G183" s="306">
        <f>TPG!T183</f>
        <v>0</v>
      </c>
      <c r="H183" s="124">
        <f t="shared" ca="1" si="9"/>
        <v>44386</v>
      </c>
      <c r="I183" s="125">
        <v>0</v>
      </c>
      <c r="J183" s="304" t="str">
        <f>LEFT(TPG!D183,20)&amp;"."&amp;TPGPAY!E183</f>
        <v>....Jl21</v>
      </c>
      <c r="K183" s="120" t="b">
        <v>1</v>
      </c>
      <c r="L183" s="126" t="s">
        <v>3686</v>
      </c>
      <c r="M183" s="120" t="b">
        <v>1</v>
      </c>
      <c r="N183" s="120" t="s">
        <v>3687</v>
      </c>
      <c r="O183" s="307">
        <f>TPG!I183</f>
        <v>0</v>
      </c>
      <c r="P183" s="120" t="b">
        <v>1</v>
      </c>
      <c r="Q183" s="120" t="b">
        <v>1</v>
      </c>
      <c r="R183" s="120" t="b">
        <v>1</v>
      </c>
      <c r="T183" s="11">
        <f t="shared" si="10"/>
        <v>7</v>
      </c>
      <c r="U183" s="379">
        <f t="shared" si="11"/>
        <v>8</v>
      </c>
    </row>
    <row r="184" spans="1:21" hidden="1" x14ac:dyDescent="0.25">
      <c r="A184" s="117">
        <v>1</v>
      </c>
      <c r="B184" s="118">
        <v>2</v>
      </c>
      <c r="C184" s="303">
        <f>TPG!J184</f>
        <v>0</v>
      </c>
      <c r="D184" s="120" t="b">
        <v>1</v>
      </c>
      <c r="E184" s="304" t="str">
        <f>RIGHT(TPG!C184,4)&amp;"."&amp;TPG!M184&amp;"."&amp;TPG!K184&amp;"."&amp;$C$5</f>
        <v>...Jl21</v>
      </c>
      <c r="F184" s="305">
        <f t="shared" ca="1" si="8"/>
        <v>44386</v>
      </c>
      <c r="G184" s="306">
        <f>TPG!T184</f>
        <v>0</v>
      </c>
      <c r="H184" s="124">
        <f t="shared" ca="1" si="9"/>
        <v>44386</v>
      </c>
      <c r="I184" s="125">
        <v>0</v>
      </c>
      <c r="J184" s="304" t="str">
        <f>LEFT(TPG!D184,20)&amp;"."&amp;TPGPAY!E184</f>
        <v>....Jl21</v>
      </c>
      <c r="K184" s="120" t="b">
        <v>1</v>
      </c>
      <c r="L184" s="126" t="s">
        <v>3686</v>
      </c>
      <c r="M184" s="120" t="b">
        <v>1</v>
      </c>
      <c r="N184" s="120" t="s">
        <v>3687</v>
      </c>
      <c r="O184" s="307">
        <f>TPG!I184</f>
        <v>0</v>
      </c>
      <c r="P184" s="120" t="b">
        <v>1</v>
      </c>
      <c r="Q184" s="120" t="b">
        <v>1</v>
      </c>
      <c r="R184" s="120" t="b">
        <v>1</v>
      </c>
      <c r="T184" s="11">
        <f t="shared" si="10"/>
        <v>7</v>
      </c>
      <c r="U184" s="379">
        <f t="shared" si="11"/>
        <v>8</v>
      </c>
    </row>
    <row r="185" spans="1:21" hidden="1" x14ac:dyDescent="0.25">
      <c r="A185" s="117">
        <v>1</v>
      </c>
      <c r="B185" s="118">
        <v>2</v>
      </c>
      <c r="C185" s="303">
        <f>TPG!J185</f>
        <v>0</v>
      </c>
      <c r="D185" s="120" t="b">
        <v>1</v>
      </c>
      <c r="E185" s="304" t="str">
        <f>RIGHT(TPG!C185,4)&amp;"."&amp;TPG!M185&amp;"."&amp;TPG!K185&amp;"."&amp;$C$5</f>
        <v>...Jl21</v>
      </c>
      <c r="F185" s="305">
        <f t="shared" ca="1" si="8"/>
        <v>44386</v>
      </c>
      <c r="G185" s="306">
        <f>TPG!T185</f>
        <v>0</v>
      </c>
      <c r="H185" s="124">
        <f t="shared" ca="1" si="9"/>
        <v>44386</v>
      </c>
      <c r="I185" s="125">
        <v>0</v>
      </c>
      <c r="J185" s="304" t="str">
        <f>LEFT(TPG!D185,20)&amp;"."&amp;TPGPAY!E185</f>
        <v>....Jl21</v>
      </c>
      <c r="K185" s="120" t="b">
        <v>1</v>
      </c>
      <c r="L185" s="126" t="s">
        <v>3686</v>
      </c>
      <c r="M185" s="120" t="b">
        <v>1</v>
      </c>
      <c r="N185" s="120" t="s">
        <v>3687</v>
      </c>
      <c r="O185" s="307">
        <f>TPG!I185</f>
        <v>0</v>
      </c>
      <c r="P185" s="120" t="b">
        <v>1</v>
      </c>
      <c r="Q185" s="120" t="b">
        <v>1</v>
      </c>
      <c r="R185" s="120" t="b">
        <v>1</v>
      </c>
      <c r="T185" s="11">
        <f t="shared" si="10"/>
        <v>7</v>
      </c>
      <c r="U185" s="379">
        <f t="shared" si="11"/>
        <v>8</v>
      </c>
    </row>
    <row r="186" spans="1:21" hidden="1" x14ac:dyDescent="0.25">
      <c r="A186" s="117">
        <v>1</v>
      </c>
      <c r="B186" s="118">
        <v>2</v>
      </c>
      <c r="C186" s="303">
        <f>TPG!J186</f>
        <v>0</v>
      </c>
      <c r="D186" s="120" t="b">
        <v>1</v>
      </c>
      <c r="E186" s="304" t="str">
        <f>RIGHT(TPG!C186,4)&amp;"."&amp;TPG!M186&amp;"."&amp;TPG!K186&amp;"."&amp;$C$5</f>
        <v>...Jl21</v>
      </c>
      <c r="F186" s="305">
        <f t="shared" ca="1" si="8"/>
        <v>44386</v>
      </c>
      <c r="G186" s="306">
        <f>TPG!T186</f>
        <v>0</v>
      </c>
      <c r="H186" s="124">
        <f t="shared" ca="1" si="9"/>
        <v>44386</v>
      </c>
      <c r="I186" s="125">
        <v>0</v>
      </c>
      <c r="J186" s="304" t="str">
        <f>LEFT(TPG!D186,20)&amp;"."&amp;TPGPAY!E186</f>
        <v>....Jl21</v>
      </c>
      <c r="K186" s="120" t="b">
        <v>1</v>
      </c>
      <c r="L186" s="126" t="s">
        <v>3686</v>
      </c>
      <c r="M186" s="120" t="b">
        <v>1</v>
      </c>
      <c r="N186" s="120" t="s">
        <v>3687</v>
      </c>
      <c r="O186" s="307">
        <f>TPG!I186</f>
        <v>0</v>
      </c>
      <c r="P186" s="120" t="b">
        <v>1</v>
      </c>
      <c r="Q186" s="120" t="b">
        <v>1</v>
      </c>
      <c r="R186" s="120" t="b">
        <v>1</v>
      </c>
      <c r="T186" s="11">
        <f t="shared" si="10"/>
        <v>7</v>
      </c>
      <c r="U186" s="379">
        <f t="shared" si="11"/>
        <v>8</v>
      </c>
    </row>
    <row r="187" spans="1:21" hidden="1" x14ac:dyDescent="0.25">
      <c r="A187" s="117">
        <v>1</v>
      </c>
      <c r="B187" s="118">
        <v>2</v>
      </c>
      <c r="C187" s="303">
        <f>TPG!J187</f>
        <v>0</v>
      </c>
      <c r="D187" s="120" t="b">
        <v>1</v>
      </c>
      <c r="E187" s="304" t="str">
        <f>RIGHT(TPG!C187,4)&amp;"."&amp;TPG!M187&amp;"."&amp;TPG!K187&amp;"."&amp;$C$5</f>
        <v>...Jl21</v>
      </c>
      <c r="F187" s="305">
        <f t="shared" ca="1" si="8"/>
        <v>44386</v>
      </c>
      <c r="G187" s="306">
        <f>TPG!T187</f>
        <v>0</v>
      </c>
      <c r="H187" s="124">
        <f t="shared" ca="1" si="9"/>
        <v>44386</v>
      </c>
      <c r="I187" s="125">
        <v>0</v>
      </c>
      <c r="J187" s="304" t="str">
        <f>LEFT(TPG!D187,20)&amp;"."&amp;TPGPAY!E187</f>
        <v>....Jl21</v>
      </c>
      <c r="K187" s="120" t="b">
        <v>1</v>
      </c>
      <c r="L187" s="126" t="s">
        <v>3686</v>
      </c>
      <c r="M187" s="120" t="b">
        <v>1</v>
      </c>
      <c r="N187" s="120" t="s">
        <v>3687</v>
      </c>
      <c r="O187" s="307">
        <f>TPG!I187</f>
        <v>0</v>
      </c>
      <c r="P187" s="120" t="b">
        <v>1</v>
      </c>
      <c r="Q187" s="120" t="b">
        <v>1</v>
      </c>
      <c r="R187" s="120" t="b">
        <v>1</v>
      </c>
      <c r="T187" s="11">
        <f t="shared" si="10"/>
        <v>7</v>
      </c>
      <c r="U187" s="379">
        <f t="shared" si="11"/>
        <v>8</v>
      </c>
    </row>
    <row r="188" spans="1:21" hidden="1" x14ac:dyDescent="0.25">
      <c r="A188" s="117">
        <v>1</v>
      </c>
      <c r="B188" s="118">
        <v>2</v>
      </c>
      <c r="C188" s="303">
        <f>TPG!J188</f>
        <v>0</v>
      </c>
      <c r="D188" s="120" t="b">
        <v>1</v>
      </c>
      <c r="E188" s="304" t="str">
        <f>RIGHT(TPG!C188,4)&amp;"."&amp;TPG!M188&amp;"."&amp;TPG!K188&amp;"."&amp;$C$5</f>
        <v>...Jl21</v>
      </c>
      <c r="F188" s="305">
        <f t="shared" ca="1" si="8"/>
        <v>44386</v>
      </c>
      <c r="G188" s="306">
        <f>TPG!T188</f>
        <v>0</v>
      </c>
      <c r="H188" s="124">
        <f t="shared" ca="1" si="9"/>
        <v>44386</v>
      </c>
      <c r="I188" s="125">
        <v>0</v>
      </c>
      <c r="J188" s="304" t="str">
        <f>LEFT(TPG!D188,20)&amp;"."&amp;TPGPAY!E188</f>
        <v>....Jl21</v>
      </c>
      <c r="K188" s="120" t="b">
        <v>1</v>
      </c>
      <c r="L188" s="126" t="s">
        <v>3686</v>
      </c>
      <c r="M188" s="120" t="b">
        <v>1</v>
      </c>
      <c r="N188" s="120" t="s">
        <v>3687</v>
      </c>
      <c r="O188" s="307">
        <f>TPG!I188</f>
        <v>0</v>
      </c>
      <c r="P188" s="120" t="b">
        <v>1</v>
      </c>
      <c r="Q188" s="120" t="b">
        <v>1</v>
      </c>
      <c r="R188" s="120" t="b">
        <v>1</v>
      </c>
      <c r="T188" s="11">
        <f t="shared" si="10"/>
        <v>7</v>
      </c>
      <c r="U188" s="379">
        <f t="shared" si="11"/>
        <v>8</v>
      </c>
    </row>
    <row r="189" spans="1:21" hidden="1" x14ac:dyDescent="0.25">
      <c r="A189" s="117">
        <v>1</v>
      </c>
      <c r="B189" s="118">
        <v>2</v>
      </c>
      <c r="C189" s="303">
        <f>TPG!J189</f>
        <v>0</v>
      </c>
      <c r="D189" s="120" t="b">
        <v>1</v>
      </c>
      <c r="E189" s="304" t="str">
        <f>RIGHT(TPG!C189,4)&amp;"."&amp;TPG!M189&amp;"."&amp;TPG!K189&amp;"."&amp;$C$5</f>
        <v>...Jl21</v>
      </c>
      <c r="F189" s="305">
        <f t="shared" ca="1" si="8"/>
        <v>44386</v>
      </c>
      <c r="G189" s="306">
        <f>TPG!T189</f>
        <v>0</v>
      </c>
      <c r="H189" s="124">
        <f t="shared" ca="1" si="9"/>
        <v>44386</v>
      </c>
      <c r="I189" s="125">
        <v>0</v>
      </c>
      <c r="J189" s="304" t="str">
        <f>LEFT(TPG!D189,20)&amp;"."&amp;TPGPAY!E189</f>
        <v>....Jl21</v>
      </c>
      <c r="K189" s="120" t="b">
        <v>1</v>
      </c>
      <c r="L189" s="126" t="s">
        <v>3686</v>
      </c>
      <c r="M189" s="120" t="b">
        <v>1</v>
      </c>
      <c r="N189" s="120" t="s">
        <v>3687</v>
      </c>
      <c r="O189" s="307">
        <f>TPG!I189</f>
        <v>0</v>
      </c>
      <c r="P189" s="120" t="b">
        <v>1</v>
      </c>
      <c r="Q189" s="120" t="b">
        <v>1</v>
      </c>
      <c r="R189" s="120" t="b">
        <v>1</v>
      </c>
      <c r="T189" s="11">
        <f t="shared" si="10"/>
        <v>7</v>
      </c>
      <c r="U189" s="379">
        <f t="shared" si="11"/>
        <v>8</v>
      </c>
    </row>
    <row r="190" spans="1:21" hidden="1" x14ac:dyDescent="0.25">
      <c r="A190" s="117">
        <v>1</v>
      </c>
      <c r="B190" s="118">
        <v>2</v>
      </c>
      <c r="C190" s="303">
        <f>TPG!J190</f>
        <v>0</v>
      </c>
      <c r="D190" s="120" t="b">
        <v>1</v>
      </c>
      <c r="E190" s="304" t="str">
        <f>RIGHT(TPG!C190,4)&amp;"."&amp;TPG!M190&amp;"."&amp;TPG!K190&amp;"."&amp;$C$5</f>
        <v>...Jl21</v>
      </c>
      <c r="F190" s="305">
        <f t="shared" ca="1" si="8"/>
        <v>44386</v>
      </c>
      <c r="G190" s="306">
        <f>TPG!T190</f>
        <v>0</v>
      </c>
      <c r="H190" s="124">
        <f t="shared" ca="1" si="9"/>
        <v>44386</v>
      </c>
      <c r="I190" s="125">
        <v>0</v>
      </c>
      <c r="J190" s="304" t="str">
        <f>LEFT(TPG!D190,20)&amp;"."&amp;TPGPAY!E190</f>
        <v>....Jl21</v>
      </c>
      <c r="K190" s="120" t="b">
        <v>1</v>
      </c>
      <c r="L190" s="126" t="s">
        <v>3686</v>
      </c>
      <c r="M190" s="120" t="b">
        <v>1</v>
      </c>
      <c r="N190" s="120" t="s">
        <v>3687</v>
      </c>
      <c r="O190" s="307">
        <f>TPG!I190</f>
        <v>0</v>
      </c>
      <c r="P190" s="120" t="b">
        <v>1</v>
      </c>
      <c r="Q190" s="120" t="b">
        <v>1</v>
      </c>
      <c r="R190" s="120" t="b">
        <v>1</v>
      </c>
      <c r="T190" s="11">
        <f t="shared" si="10"/>
        <v>7</v>
      </c>
      <c r="U190" s="379">
        <f t="shared" si="11"/>
        <v>8</v>
      </c>
    </row>
    <row r="191" spans="1:21" hidden="1" x14ac:dyDescent="0.25">
      <c r="A191" s="117">
        <v>1</v>
      </c>
      <c r="B191" s="118">
        <v>2</v>
      </c>
      <c r="C191" s="303">
        <f>TPG!J191</f>
        <v>0</v>
      </c>
      <c r="D191" s="120" t="b">
        <v>1</v>
      </c>
      <c r="E191" s="304" t="str">
        <f>RIGHT(TPG!C191,4)&amp;"."&amp;TPG!M191&amp;"."&amp;TPG!K191&amp;"."&amp;$C$5</f>
        <v>...Jl21</v>
      </c>
      <c r="F191" s="305">
        <f t="shared" ca="1" si="8"/>
        <v>44386</v>
      </c>
      <c r="G191" s="306">
        <f>TPG!T191</f>
        <v>0</v>
      </c>
      <c r="H191" s="124">
        <f t="shared" ca="1" si="9"/>
        <v>44386</v>
      </c>
      <c r="I191" s="125">
        <v>0</v>
      </c>
      <c r="J191" s="304" t="str">
        <f>LEFT(TPG!D191,20)&amp;"."&amp;TPGPAY!E191</f>
        <v>....Jl21</v>
      </c>
      <c r="K191" s="120" t="b">
        <v>1</v>
      </c>
      <c r="L191" s="126" t="s">
        <v>3686</v>
      </c>
      <c r="M191" s="120" t="b">
        <v>1</v>
      </c>
      <c r="N191" s="120" t="s">
        <v>3687</v>
      </c>
      <c r="O191" s="307">
        <f>TPG!I191</f>
        <v>0</v>
      </c>
      <c r="P191" s="120" t="b">
        <v>1</v>
      </c>
      <c r="Q191" s="120" t="b">
        <v>1</v>
      </c>
      <c r="R191" s="120" t="b">
        <v>1</v>
      </c>
      <c r="T191" s="11">
        <f t="shared" si="10"/>
        <v>7</v>
      </c>
      <c r="U191" s="379">
        <f t="shared" si="11"/>
        <v>8</v>
      </c>
    </row>
    <row r="192" spans="1:21" hidden="1" x14ac:dyDescent="0.25">
      <c r="A192" s="117">
        <v>1</v>
      </c>
      <c r="B192" s="118">
        <v>2</v>
      </c>
      <c r="C192" s="303">
        <f>TPG!J192</f>
        <v>0</v>
      </c>
      <c r="D192" s="120" t="b">
        <v>1</v>
      </c>
      <c r="E192" s="304" t="str">
        <f>RIGHT(TPG!C192,4)&amp;"."&amp;TPG!M192&amp;"."&amp;TPG!K192&amp;"."&amp;$C$5</f>
        <v>...Jl21</v>
      </c>
      <c r="F192" s="305">
        <f t="shared" ca="1" si="8"/>
        <v>44386</v>
      </c>
      <c r="G192" s="306">
        <f>TPG!T192</f>
        <v>0</v>
      </c>
      <c r="H192" s="124">
        <f t="shared" ca="1" si="9"/>
        <v>44386</v>
      </c>
      <c r="I192" s="125">
        <v>0</v>
      </c>
      <c r="J192" s="304" t="str">
        <f>LEFT(TPG!D192,20)&amp;"."&amp;TPGPAY!E192</f>
        <v>....Jl21</v>
      </c>
      <c r="K192" s="120" t="b">
        <v>1</v>
      </c>
      <c r="L192" s="126" t="s">
        <v>3686</v>
      </c>
      <c r="M192" s="120" t="b">
        <v>1</v>
      </c>
      <c r="N192" s="120" t="s">
        <v>3687</v>
      </c>
      <c r="O192" s="307">
        <f>TPG!I192</f>
        <v>0</v>
      </c>
      <c r="P192" s="120" t="b">
        <v>1</v>
      </c>
      <c r="Q192" s="120" t="b">
        <v>1</v>
      </c>
      <c r="R192" s="120" t="b">
        <v>1</v>
      </c>
      <c r="T192" s="11">
        <f t="shared" si="10"/>
        <v>7</v>
      </c>
      <c r="U192" s="379">
        <f t="shared" si="11"/>
        <v>8</v>
      </c>
    </row>
    <row r="193" spans="1:21" hidden="1" x14ac:dyDescent="0.25">
      <c r="A193" s="117">
        <v>1</v>
      </c>
      <c r="B193" s="118">
        <v>2</v>
      </c>
      <c r="C193" s="303">
        <f>TPG!J193</f>
        <v>0</v>
      </c>
      <c r="D193" s="120" t="b">
        <v>1</v>
      </c>
      <c r="E193" s="304" t="str">
        <f>RIGHT(TPG!C193,4)&amp;"."&amp;TPG!M193&amp;"."&amp;TPG!K193&amp;"."&amp;$C$5</f>
        <v>...Jl21</v>
      </c>
      <c r="F193" s="305">
        <f t="shared" ca="1" si="8"/>
        <v>44386</v>
      </c>
      <c r="G193" s="306">
        <f>TPG!T193</f>
        <v>0</v>
      </c>
      <c r="H193" s="124">
        <f t="shared" ca="1" si="9"/>
        <v>44386</v>
      </c>
      <c r="I193" s="125">
        <v>0</v>
      </c>
      <c r="J193" s="304" t="str">
        <f>LEFT(TPG!D193,20)&amp;"."&amp;TPGPAY!E193</f>
        <v>....Jl21</v>
      </c>
      <c r="K193" s="120" t="b">
        <v>1</v>
      </c>
      <c r="L193" s="126" t="s">
        <v>3686</v>
      </c>
      <c r="M193" s="120" t="b">
        <v>1</v>
      </c>
      <c r="N193" s="120" t="s">
        <v>3687</v>
      </c>
      <c r="O193" s="307">
        <f>TPG!I193</f>
        <v>0</v>
      </c>
      <c r="P193" s="120" t="b">
        <v>1</v>
      </c>
      <c r="Q193" s="120" t="b">
        <v>1</v>
      </c>
      <c r="R193" s="120" t="b">
        <v>1</v>
      </c>
      <c r="T193" s="11">
        <f t="shared" si="10"/>
        <v>7</v>
      </c>
      <c r="U193" s="379">
        <f t="shared" si="11"/>
        <v>8</v>
      </c>
    </row>
    <row r="194" spans="1:21" hidden="1" x14ac:dyDescent="0.25">
      <c r="A194" s="117">
        <v>1</v>
      </c>
      <c r="B194" s="118">
        <v>2</v>
      </c>
      <c r="C194" s="303">
        <f>TPG!J194</f>
        <v>0</v>
      </c>
      <c r="D194" s="120" t="b">
        <v>1</v>
      </c>
      <c r="E194" s="304" t="str">
        <f>RIGHT(TPG!C194,4)&amp;"."&amp;TPG!M194&amp;"."&amp;TPG!K194&amp;"."&amp;$C$5</f>
        <v>...Jl21</v>
      </c>
      <c r="F194" s="305">
        <f t="shared" ca="1" si="8"/>
        <v>44386</v>
      </c>
      <c r="G194" s="306">
        <f>TPG!T194</f>
        <v>0</v>
      </c>
      <c r="H194" s="124">
        <f t="shared" ca="1" si="9"/>
        <v>44386</v>
      </c>
      <c r="I194" s="125">
        <v>0</v>
      </c>
      <c r="J194" s="304" t="str">
        <f>LEFT(TPG!D194,20)&amp;"."&amp;TPGPAY!E194</f>
        <v>....Jl21</v>
      </c>
      <c r="K194" s="120" t="b">
        <v>1</v>
      </c>
      <c r="L194" s="126" t="s">
        <v>3686</v>
      </c>
      <c r="M194" s="120" t="b">
        <v>1</v>
      </c>
      <c r="N194" s="120" t="s">
        <v>3687</v>
      </c>
      <c r="O194" s="307">
        <f>TPG!I194</f>
        <v>0</v>
      </c>
      <c r="P194" s="120" t="b">
        <v>1</v>
      </c>
      <c r="Q194" s="120" t="b">
        <v>1</v>
      </c>
      <c r="R194" s="120" t="b">
        <v>1</v>
      </c>
      <c r="T194" s="11">
        <f t="shared" si="10"/>
        <v>7</v>
      </c>
      <c r="U194" s="379">
        <f t="shared" si="11"/>
        <v>8</v>
      </c>
    </row>
    <row r="195" spans="1:21" hidden="1" x14ac:dyDescent="0.25">
      <c r="A195" s="117">
        <v>1</v>
      </c>
      <c r="B195" s="118">
        <v>2</v>
      </c>
      <c r="C195" s="303">
        <f>TPG!J195</f>
        <v>0</v>
      </c>
      <c r="D195" s="120" t="b">
        <v>1</v>
      </c>
      <c r="E195" s="304" t="str">
        <f>RIGHT(TPG!C195,4)&amp;"."&amp;TPG!M195&amp;"."&amp;TPG!K195&amp;"."&amp;$C$5</f>
        <v>...Jl21</v>
      </c>
      <c r="F195" s="305">
        <f t="shared" ca="1" si="8"/>
        <v>44386</v>
      </c>
      <c r="G195" s="306">
        <f>TPG!T195</f>
        <v>0</v>
      </c>
      <c r="H195" s="124">
        <f t="shared" ca="1" si="9"/>
        <v>44386</v>
      </c>
      <c r="I195" s="125">
        <v>0</v>
      </c>
      <c r="J195" s="304" t="str">
        <f>LEFT(TPG!D195,20)&amp;"."&amp;TPGPAY!E195</f>
        <v>....Jl21</v>
      </c>
      <c r="K195" s="120" t="b">
        <v>1</v>
      </c>
      <c r="L195" s="126" t="s">
        <v>3686</v>
      </c>
      <c r="M195" s="120" t="b">
        <v>1</v>
      </c>
      <c r="N195" s="120" t="s">
        <v>3687</v>
      </c>
      <c r="O195" s="307">
        <f>TPG!I195</f>
        <v>0</v>
      </c>
      <c r="P195" s="120" t="b">
        <v>1</v>
      </c>
      <c r="Q195" s="120" t="b">
        <v>1</v>
      </c>
      <c r="R195" s="120" t="b">
        <v>1</v>
      </c>
      <c r="T195" s="11">
        <f t="shared" si="10"/>
        <v>7</v>
      </c>
      <c r="U195" s="379">
        <f t="shared" si="11"/>
        <v>8</v>
      </c>
    </row>
    <row r="196" spans="1:21" hidden="1" x14ac:dyDescent="0.25">
      <c r="A196" s="117">
        <v>1</v>
      </c>
      <c r="B196" s="118">
        <v>2</v>
      </c>
      <c r="C196" s="303">
        <f>TPG!J196</f>
        <v>0</v>
      </c>
      <c r="D196" s="120" t="b">
        <v>1</v>
      </c>
      <c r="E196" s="304" t="str">
        <f>RIGHT(TPG!C196,4)&amp;"."&amp;TPG!M196&amp;"."&amp;TPG!K196&amp;"."&amp;$C$5</f>
        <v>...Jl21</v>
      </c>
      <c r="F196" s="305">
        <f t="shared" ca="1" si="8"/>
        <v>44386</v>
      </c>
      <c r="G196" s="306">
        <f>TPG!T196</f>
        <v>0</v>
      </c>
      <c r="H196" s="124">
        <f t="shared" ca="1" si="9"/>
        <v>44386</v>
      </c>
      <c r="I196" s="125">
        <v>0</v>
      </c>
      <c r="J196" s="304" t="str">
        <f>LEFT(TPG!D196,20)&amp;"."&amp;TPGPAY!E196</f>
        <v>....Jl21</v>
      </c>
      <c r="K196" s="120" t="b">
        <v>1</v>
      </c>
      <c r="L196" s="126" t="s">
        <v>3686</v>
      </c>
      <c r="M196" s="120" t="b">
        <v>1</v>
      </c>
      <c r="N196" s="120" t="s">
        <v>3687</v>
      </c>
      <c r="O196" s="307">
        <f>TPG!I196</f>
        <v>0</v>
      </c>
      <c r="P196" s="120" t="b">
        <v>1</v>
      </c>
      <c r="Q196" s="120" t="b">
        <v>1</v>
      </c>
      <c r="R196" s="120" t="b">
        <v>1</v>
      </c>
      <c r="T196" s="11">
        <f t="shared" si="10"/>
        <v>7</v>
      </c>
      <c r="U196" s="379">
        <f t="shared" si="11"/>
        <v>8</v>
      </c>
    </row>
    <row r="197" spans="1:21" hidden="1" x14ac:dyDescent="0.25">
      <c r="A197" s="117">
        <v>1</v>
      </c>
      <c r="B197" s="118">
        <v>2</v>
      </c>
      <c r="C197" s="303">
        <f>TPG!J197</f>
        <v>0</v>
      </c>
      <c r="D197" s="120" t="b">
        <v>1</v>
      </c>
      <c r="E197" s="304" t="str">
        <f>RIGHT(TPG!C197,4)&amp;"."&amp;TPG!M197&amp;"."&amp;TPG!K197&amp;"."&amp;$C$5</f>
        <v>...Jl21</v>
      </c>
      <c r="F197" s="305">
        <f t="shared" ca="1" si="8"/>
        <v>44386</v>
      </c>
      <c r="G197" s="306">
        <f>TPG!T197</f>
        <v>0</v>
      </c>
      <c r="H197" s="124">
        <f t="shared" ca="1" si="9"/>
        <v>44386</v>
      </c>
      <c r="I197" s="125">
        <v>0</v>
      </c>
      <c r="J197" s="304" t="str">
        <f>LEFT(TPG!D197,20)&amp;"."&amp;TPGPAY!E197</f>
        <v>....Jl21</v>
      </c>
      <c r="K197" s="120" t="b">
        <v>1</v>
      </c>
      <c r="L197" s="126" t="s">
        <v>3686</v>
      </c>
      <c r="M197" s="120" t="b">
        <v>1</v>
      </c>
      <c r="N197" s="120" t="s">
        <v>3687</v>
      </c>
      <c r="O197" s="307">
        <f>TPG!I197</f>
        <v>0</v>
      </c>
      <c r="P197" s="120" t="b">
        <v>1</v>
      </c>
      <c r="Q197" s="120" t="b">
        <v>1</v>
      </c>
      <c r="R197" s="120" t="b">
        <v>1</v>
      </c>
      <c r="T197" s="11">
        <f t="shared" si="10"/>
        <v>7</v>
      </c>
      <c r="U197" s="379">
        <f t="shared" si="11"/>
        <v>8</v>
      </c>
    </row>
    <row r="198" spans="1:21" hidden="1" x14ac:dyDescent="0.25">
      <c r="A198" s="117">
        <v>1</v>
      </c>
      <c r="B198" s="118">
        <v>2</v>
      </c>
      <c r="C198" s="303">
        <f>TPG!J198</f>
        <v>0</v>
      </c>
      <c r="D198" s="120" t="b">
        <v>1</v>
      </c>
      <c r="E198" s="304" t="str">
        <f>RIGHT(TPG!C198,4)&amp;"."&amp;TPG!M198&amp;"."&amp;TPG!K198&amp;"."&amp;$C$5</f>
        <v>...Jl21</v>
      </c>
      <c r="F198" s="305">
        <f t="shared" ca="1" si="8"/>
        <v>44386</v>
      </c>
      <c r="G198" s="306">
        <f>TPG!T198</f>
        <v>0</v>
      </c>
      <c r="H198" s="124">
        <f t="shared" ca="1" si="9"/>
        <v>44386</v>
      </c>
      <c r="I198" s="125">
        <v>0</v>
      </c>
      <c r="J198" s="304" t="str">
        <f>LEFT(TPG!D198,20)&amp;"."&amp;TPGPAY!E198</f>
        <v>....Jl21</v>
      </c>
      <c r="K198" s="120" t="b">
        <v>1</v>
      </c>
      <c r="L198" s="126" t="s">
        <v>3686</v>
      </c>
      <c r="M198" s="120" t="b">
        <v>1</v>
      </c>
      <c r="N198" s="120" t="s">
        <v>3687</v>
      </c>
      <c r="O198" s="307">
        <f>TPG!I198</f>
        <v>0</v>
      </c>
      <c r="P198" s="120" t="b">
        <v>1</v>
      </c>
      <c r="Q198" s="120" t="b">
        <v>1</v>
      </c>
      <c r="R198" s="120" t="b">
        <v>1</v>
      </c>
      <c r="T198" s="11">
        <f t="shared" si="10"/>
        <v>7</v>
      </c>
      <c r="U198" s="379">
        <f t="shared" si="11"/>
        <v>8</v>
      </c>
    </row>
    <row r="199" spans="1:21" hidden="1" x14ac:dyDescent="0.25">
      <c r="A199" s="117">
        <v>1</v>
      </c>
      <c r="B199" s="118">
        <v>2</v>
      </c>
      <c r="C199" s="303">
        <f>TPG!J199</f>
        <v>0</v>
      </c>
      <c r="D199" s="120" t="b">
        <v>1</v>
      </c>
      <c r="E199" s="304" t="str">
        <f>RIGHT(TPG!C199,4)&amp;"."&amp;TPG!M199&amp;"."&amp;TPG!K199&amp;"."&amp;$C$5</f>
        <v>...Jl21</v>
      </c>
      <c r="F199" s="305">
        <f t="shared" ca="1" si="8"/>
        <v>44386</v>
      </c>
      <c r="G199" s="306">
        <f>TPG!T199</f>
        <v>0</v>
      </c>
      <c r="H199" s="124">
        <f t="shared" ca="1" si="9"/>
        <v>44386</v>
      </c>
      <c r="I199" s="125">
        <v>0</v>
      </c>
      <c r="J199" s="304" t="str">
        <f>LEFT(TPG!D199,20)&amp;"."&amp;TPGPAY!E199</f>
        <v>....Jl21</v>
      </c>
      <c r="K199" s="120" t="b">
        <v>1</v>
      </c>
      <c r="L199" s="126" t="s">
        <v>3686</v>
      </c>
      <c r="M199" s="120" t="b">
        <v>1</v>
      </c>
      <c r="N199" s="120" t="s">
        <v>3687</v>
      </c>
      <c r="O199" s="307">
        <f>TPG!I199</f>
        <v>0</v>
      </c>
      <c r="P199" s="120" t="b">
        <v>1</v>
      </c>
      <c r="Q199" s="120" t="b">
        <v>1</v>
      </c>
      <c r="R199" s="120" t="b">
        <v>1</v>
      </c>
      <c r="T199" s="11">
        <f t="shared" si="10"/>
        <v>7</v>
      </c>
      <c r="U199" s="379">
        <f t="shared" si="11"/>
        <v>8</v>
      </c>
    </row>
    <row r="200" spans="1:21" hidden="1" x14ac:dyDescent="0.25">
      <c r="A200" s="117">
        <v>1</v>
      </c>
      <c r="B200" s="118">
        <v>2</v>
      </c>
      <c r="C200" s="303">
        <f>TPG!J200</f>
        <v>0</v>
      </c>
      <c r="D200" s="120" t="b">
        <v>1</v>
      </c>
      <c r="E200" s="304" t="str">
        <f>RIGHT(TPG!C200,4)&amp;"."&amp;TPG!M200&amp;"."&amp;TPG!K200&amp;"."&amp;$C$5</f>
        <v>...Jl21</v>
      </c>
      <c r="F200" s="305">
        <f t="shared" ca="1" si="8"/>
        <v>44386</v>
      </c>
      <c r="G200" s="306">
        <f>TPG!T200</f>
        <v>0</v>
      </c>
      <c r="H200" s="124">
        <f t="shared" ca="1" si="9"/>
        <v>44386</v>
      </c>
      <c r="I200" s="125">
        <v>0</v>
      </c>
      <c r="J200" s="304" t="str">
        <f>LEFT(TPG!D200,20)&amp;"."&amp;TPGPAY!E200</f>
        <v>....Jl21</v>
      </c>
      <c r="K200" s="120" t="b">
        <v>1</v>
      </c>
      <c r="L200" s="126" t="s">
        <v>3686</v>
      </c>
      <c r="M200" s="120" t="b">
        <v>1</v>
      </c>
      <c r="N200" s="120" t="s">
        <v>3687</v>
      </c>
      <c r="O200" s="307">
        <f>TPG!I200</f>
        <v>0</v>
      </c>
      <c r="P200" s="120" t="b">
        <v>1</v>
      </c>
      <c r="Q200" s="120" t="b">
        <v>1</v>
      </c>
      <c r="R200" s="120" t="b">
        <v>1</v>
      </c>
      <c r="T200" s="11">
        <f t="shared" si="10"/>
        <v>7</v>
      </c>
      <c r="U200" s="379">
        <f t="shared" si="11"/>
        <v>8</v>
      </c>
    </row>
    <row r="201" spans="1:21" hidden="1" x14ac:dyDescent="0.25">
      <c r="A201" s="117">
        <v>1</v>
      </c>
      <c r="B201" s="118">
        <v>2</v>
      </c>
      <c r="C201" s="303">
        <f>TPG!J201</f>
        <v>0</v>
      </c>
      <c r="D201" s="120" t="b">
        <v>1</v>
      </c>
      <c r="E201" s="304" t="str">
        <f>RIGHT(TPG!C201,4)&amp;"."&amp;TPG!M201&amp;"."&amp;TPG!K201&amp;"."&amp;$C$5</f>
        <v>...Jl21</v>
      </c>
      <c r="F201" s="305">
        <f t="shared" ca="1" si="8"/>
        <v>44386</v>
      </c>
      <c r="G201" s="306">
        <f>TPG!T201</f>
        <v>0</v>
      </c>
      <c r="H201" s="124">
        <f t="shared" ca="1" si="9"/>
        <v>44386</v>
      </c>
      <c r="I201" s="125">
        <v>0</v>
      </c>
      <c r="J201" s="304" t="str">
        <f>LEFT(TPG!D201,20)&amp;"."&amp;TPGPAY!E201</f>
        <v>....Jl21</v>
      </c>
      <c r="K201" s="120" t="b">
        <v>1</v>
      </c>
      <c r="L201" s="126" t="s">
        <v>3686</v>
      </c>
      <c r="M201" s="120" t="b">
        <v>1</v>
      </c>
      <c r="N201" s="120" t="s">
        <v>3687</v>
      </c>
      <c r="O201" s="307">
        <f>TPG!I201</f>
        <v>0</v>
      </c>
      <c r="P201" s="120" t="b">
        <v>1</v>
      </c>
      <c r="Q201" s="120" t="b">
        <v>1</v>
      </c>
      <c r="R201" s="120" t="b">
        <v>1</v>
      </c>
      <c r="T201" s="11">
        <f t="shared" si="10"/>
        <v>7</v>
      </c>
      <c r="U201" s="379">
        <f t="shared" si="11"/>
        <v>8</v>
      </c>
    </row>
    <row r="202" spans="1:21" hidden="1" x14ac:dyDescent="0.25">
      <c r="A202" s="117">
        <v>1</v>
      </c>
      <c r="B202" s="118">
        <v>2</v>
      </c>
      <c r="C202" s="303">
        <f>TPG!J202</f>
        <v>0</v>
      </c>
      <c r="D202" s="120" t="b">
        <v>1</v>
      </c>
      <c r="E202" s="304" t="str">
        <f>RIGHT(TPG!C202,4)&amp;"."&amp;TPG!M202&amp;"."&amp;TPG!K202&amp;"."&amp;$C$5</f>
        <v>...Jl21</v>
      </c>
      <c r="F202" s="305">
        <f t="shared" ca="1" si="8"/>
        <v>44386</v>
      </c>
      <c r="G202" s="306">
        <f>TPG!T202</f>
        <v>0</v>
      </c>
      <c r="H202" s="124">
        <f t="shared" ca="1" si="9"/>
        <v>44386</v>
      </c>
      <c r="I202" s="125">
        <v>0</v>
      </c>
      <c r="J202" s="304" t="str">
        <f>LEFT(TPG!D202,20)&amp;"."&amp;TPGPAY!E202</f>
        <v>....Jl21</v>
      </c>
      <c r="K202" s="120" t="b">
        <v>1</v>
      </c>
      <c r="L202" s="126" t="s">
        <v>3686</v>
      </c>
      <c r="M202" s="120" t="b">
        <v>1</v>
      </c>
      <c r="N202" s="120" t="s">
        <v>3687</v>
      </c>
      <c r="O202" s="307">
        <f>TPG!I202</f>
        <v>0</v>
      </c>
      <c r="P202" s="120" t="b">
        <v>1</v>
      </c>
      <c r="Q202" s="120" t="b">
        <v>1</v>
      </c>
      <c r="R202" s="120" t="b">
        <v>1</v>
      </c>
      <c r="T202" s="11">
        <f t="shared" si="10"/>
        <v>7</v>
      </c>
      <c r="U202" s="379">
        <f t="shared" si="11"/>
        <v>8</v>
      </c>
    </row>
    <row r="203" spans="1:21" hidden="1" x14ac:dyDescent="0.25">
      <c r="A203" s="117">
        <v>1</v>
      </c>
      <c r="B203" s="118">
        <v>2</v>
      </c>
      <c r="C203" s="303">
        <f>TPG!J203</f>
        <v>0</v>
      </c>
      <c r="D203" s="120" t="b">
        <v>1</v>
      </c>
      <c r="E203" s="304" t="str">
        <f>RIGHT(TPG!C203,4)&amp;"."&amp;TPG!M203&amp;"."&amp;TPG!K203&amp;"."&amp;$C$5</f>
        <v>...Jl21</v>
      </c>
      <c r="F203" s="305">
        <f t="shared" ca="1" si="8"/>
        <v>44386</v>
      </c>
      <c r="G203" s="306">
        <f>TPG!T203</f>
        <v>0</v>
      </c>
      <c r="H203" s="124">
        <f t="shared" ca="1" si="9"/>
        <v>44386</v>
      </c>
      <c r="I203" s="125">
        <v>0</v>
      </c>
      <c r="J203" s="304" t="str">
        <f>LEFT(TPG!D203,20)&amp;"."&amp;TPGPAY!E203</f>
        <v>....Jl21</v>
      </c>
      <c r="K203" s="120" t="b">
        <v>1</v>
      </c>
      <c r="L203" s="126" t="s">
        <v>3686</v>
      </c>
      <c r="M203" s="120" t="b">
        <v>1</v>
      </c>
      <c r="N203" s="120" t="s">
        <v>3687</v>
      </c>
      <c r="O203" s="307">
        <f>TPG!I203</f>
        <v>0</v>
      </c>
      <c r="P203" s="120" t="b">
        <v>1</v>
      </c>
      <c r="Q203" s="120" t="b">
        <v>1</v>
      </c>
      <c r="R203" s="120" t="b">
        <v>1</v>
      </c>
      <c r="T203" s="11">
        <f t="shared" si="10"/>
        <v>7</v>
      </c>
      <c r="U203" s="379">
        <f t="shared" si="11"/>
        <v>8</v>
      </c>
    </row>
    <row r="204" spans="1:21" hidden="1" x14ac:dyDescent="0.25">
      <c r="A204" s="117">
        <v>1</v>
      </c>
      <c r="B204" s="118">
        <v>2</v>
      </c>
      <c r="C204" s="303">
        <f>TPG!J204</f>
        <v>0</v>
      </c>
      <c r="D204" s="120" t="b">
        <v>1</v>
      </c>
      <c r="E204" s="304" t="str">
        <f>RIGHT(TPG!C204,4)&amp;"."&amp;TPG!M204&amp;"."&amp;TPG!K204&amp;"."&amp;$C$5</f>
        <v>...Jl21</v>
      </c>
      <c r="F204" s="305">
        <f t="shared" ca="1" si="8"/>
        <v>44386</v>
      </c>
      <c r="G204" s="306">
        <f>TPG!T204</f>
        <v>0</v>
      </c>
      <c r="H204" s="124">
        <f t="shared" ca="1" si="9"/>
        <v>44386</v>
      </c>
      <c r="I204" s="125">
        <v>0</v>
      </c>
      <c r="J204" s="304" t="str">
        <f>LEFT(TPG!D204,20)&amp;"."&amp;TPGPAY!E204</f>
        <v>....Jl21</v>
      </c>
      <c r="K204" s="120" t="b">
        <v>1</v>
      </c>
      <c r="L204" s="126" t="s">
        <v>3686</v>
      </c>
      <c r="M204" s="120" t="b">
        <v>1</v>
      </c>
      <c r="N204" s="120" t="s">
        <v>3687</v>
      </c>
      <c r="O204" s="307">
        <f>TPG!I204</f>
        <v>0</v>
      </c>
      <c r="P204" s="120" t="b">
        <v>1</v>
      </c>
      <c r="Q204" s="120" t="b">
        <v>1</v>
      </c>
      <c r="R204" s="120" t="b">
        <v>1</v>
      </c>
      <c r="T204" s="11">
        <f t="shared" si="10"/>
        <v>7</v>
      </c>
      <c r="U204" s="379">
        <f t="shared" si="11"/>
        <v>8</v>
      </c>
    </row>
    <row r="205" spans="1:21" hidden="1" x14ac:dyDescent="0.25">
      <c r="A205" s="117">
        <v>1</v>
      </c>
      <c r="B205" s="118">
        <v>2</v>
      </c>
      <c r="C205" s="303">
        <f>TPG!J205</f>
        <v>0</v>
      </c>
      <c r="D205" s="120" t="b">
        <v>1</v>
      </c>
      <c r="E205" s="304" t="str">
        <f>RIGHT(TPG!C205,4)&amp;"."&amp;TPG!M205&amp;"."&amp;TPG!K205&amp;"."&amp;$C$5</f>
        <v>...Jl21</v>
      </c>
      <c r="F205" s="305">
        <f t="shared" ca="1" si="8"/>
        <v>44386</v>
      </c>
      <c r="G205" s="306">
        <f>TPG!T205</f>
        <v>0</v>
      </c>
      <c r="H205" s="124">
        <f t="shared" ca="1" si="9"/>
        <v>44386</v>
      </c>
      <c r="I205" s="125">
        <v>0</v>
      </c>
      <c r="J205" s="304" t="str">
        <f>LEFT(TPG!D205,20)&amp;"."&amp;TPGPAY!E205</f>
        <v>....Jl21</v>
      </c>
      <c r="K205" s="120" t="b">
        <v>1</v>
      </c>
      <c r="L205" s="126" t="s">
        <v>3686</v>
      </c>
      <c r="M205" s="120" t="b">
        <v>1</v>
      </c>
      <c r="N205" s="120" t="s">
        <v>3687</v>
      </c>
      <c r="O205" s="307">
        <f>TPG!I205</f>
        <v>0</v>
      </c>
      <c r="P205" s="120" t="b">
        <v>1</v>
      </c>
      <c r="Q205" s="120" t="b">
        <v>1</v>
      </c>
      <c r="R205" s="120" t="b">
        <v>1</v>
      </c>
      <c r="T205" s="11">
        <f t="shared" si="10"/>
        <v>7</v>
      </c>
      <c r="U205" s="379">
        <f t="shared" si="11"/>
        <v>8</v>
      </c>
    </row>
    <row r="206" spans="1:21" hidden="1" x14ac:dyDescent="0.25">
      <c r="A206" s="117">
        <v>1</v>
      </c>
      <c r="B206" s="118">
        <v>2</v>
      </c>
      <c r="C206" s="303">
        <f>TPG!J206</f>
        <v>0</v>
      </c>
      <c r="D206" s="120" t="b">
        <v>1</v>
      </c>
      <c r="E206" s="304" t="str">
        <f>RIGHT(TPG!C206,4)&amp;"."&amp;TPG!M206&amp;"."&amp;TPG!K206&amp;"."&amp;$C$5</f>
        <v>...Jl21</v>
      </c>
      <c r="F206" s="305">
        <f t="shared" ca="1" si="8"/>
        <v>44386</v>
      </c>
      <c r="G206" s="306">
        <f>TPG!T206</f>
        <v>0</v>
      </c>
      <c r="H206" s="124">
        <f t="shared" ca="1" si="9"/>
        <v>44386</v>
      </c>
      <c r="I206" s="125">
        <v>0</v>
      </c>
      <c r="J206" s="304" t="str">
        <f>LEFT(TPG!D206,20)&amp;"."&amp;TPGPAY!E206</f>
        <v>....Jl21</v>
      </c>
      <c r="K206" s="120" t="b">
        <v>1</v>
      </c>
      <c r="L206" s="126" t="s">
        <v>3686</v>
      </c>
      <c r="M206" s="120" t="b">
        <v>1</v>
      </c>
      <c r="N206" s="120" t="s">
        <v>3687</v>
      </c>
      <c r="O206" s="307">
        <f>TPG!I206</f>
        <v>0</v>
      </c>
      <c r="P206" s="120" t="b">
        <v>1</v>
      </c>
      <c r="Q206" s="120" t="b">
        <v>1</v>
      </c>
      <c r="R206" s="120" t="b">
        <v>1</v>
      </c>
      <c r="T206" s="11">
        <f t="shared" si="10"/>
        <v>7</v>
      </c>
      <c r="U206" s="379">
        <f t="shared" si="11"/>
        <v>8</v>
      </c>
    </row>
    <row r="207" spans="1:21" hidden="1" x14ac:dyDescent="0.25">
      <c r="A207" s="117">
        <v>1</v>
      </c>
      <c r="B207" s="118">
        <v>2</v>
      </c>
      <c r="C207" s="303">
        <f>TPG!J207</f>
        <v>0</v>
      </c>
      <c r="D207" s="120" t="b">
        <v>1</v>
      </c>
      <c r="E207" s="304" t="str">
        <f>RIGHT(TPG!C207,4)&amp;"."&amp;TPG!M207&amp;"."&amp;TPG!K207&amp;"."&amp;$C$5</f>
        <v>...Jl21</v>
      </c>
      <c r="F207" s="305">
        <f t="shared" ca="1" si="8"/>
        <v>44386</v>
      </c>
      <c r="G207" s="306">
        <f>TPG!T207</f>
        <v>0</v>
      </c>
      <c r="H207" s="124">
        <f t="shared" ca="1" si="9"/>
        <v>44386</v>
      </c>
      <c r="I207" s="125">
        <v>0</v>
      </c>
      <c r="J207" s="304" t="str">
        <f>LEFT(TPG!D207,20)&amp;"."&amp;TPGPAY!E207</f>
        <v>....Jl21</v>
      </c>
      <c r="K207" s="120" t="b">
        <v>1</v>
      </c>
      <c r="L207" s="126" t="s">
        <v>3686</v>
      </c>
      <c r="M207" s="120" t="b">
        <v>1</v>
      </c>
      <c r="N207" s="120" t="s">
        <v>3687</v>
      </c>
      <c r="O207" s="307">
        <f>TPG!I207</f>
        <v>0</v>
      </c>
      <c r="P207" s="120" t="b">
        <v>1</v>
      </c>
      <c r="Q207" s="120" t="b">
        <v>1</v>
      </c>
      <c r="R207" s="120" t="b">
        <v>1</v>
      </c>
      <c r="T207" s="11">
        <f t="shared" si="10"/>
        <v>7</v>
      </c>
      <c r="U207" s="379">
        <f t="shared" si="11"/>
        <v>8</v>
      </c>
    </row>
    <row r="208" spans="1:21" hidden="1" x14ac:dyDescent="0.25">
      <c r="A208" s="117">
        <v>1</v>
      </c>
      <c r="B208" s="118">
        <v>2</v>
      </c>
      <c r="C208" s="303">
        <f>TPG!J208</f>
        <v>0</v>
      </c>
      <c r="D208" s="120" t="b">
        <v>1</v>
      </c>
      <c r="E208" s="304" t="str">
        <f>RIGHT(TPG!C208,4)&amp;"."&amp;TPG!M208&amp;"."&amp;TPG!K208&amp;"."&amp;$C$5</f>
        <v>...Jl21</v>
      </c>
      <c r="F208" s="305">
        <f t="shared" ca="1" si="8"/>
        <v>44386</v>
      </c>
      <c r="G208" s="306">
        <f>TPG!T208</f>
        <v>0</v>
      </c>
      <c r="H208" s="124">
        <f t="shared" ca="1" si="9"/>
        <v>44386</v>
      </c>
      <c r="I208" s="125">
        <v>0</v>
      </c>
      <c r="J208" s="304" t="str">
        <f>LEFT(TPG!D208,20)&amp;"."&amp;TPGPAY!E208</f>
        <v>....Jl21</v>
      </c>
      <c r="K208" s="120" t="b">
        <v>1</v>
      </c>
      <c r="L208" s="126" t="s">
        <v>3686</v>
      </c>
      <c r="M208" s="120" t="b">
        <v>1</v>
      </c>
      <c r="N208" s="120" t="s">
        <v>3687</v>
      </c>
      <c r="O208" s="307">
        <f>TPG!I208</f>
        <v>0</v>
      </c>
      <c r="P208" s="120" t="b">
        <v>1</v>
      </c>
      <c r="Q208" s="120" t="b">
        <v>1</v>
      </c>
      <c r="R208" s="120" t="b">
        <v>1</v>
      </c>
      <c r="T208" s="11">
        <f t="shared" si="10"/>
        <v>7</v>
      </c>
      <c r="U208" s="379">
        <f t="shared" si="11"/>
        <v>8</v>
      </c>
    </row>
    <row r="209" spans="1:21" hidden="1" x14ac:dyDescent="0.25">
      <c r="A209" s="117">
        <v>1</v>
      </c>
      <c r="B209" s="118">
        <v>2</v>
      </c>
      <c r="C209" s="303">
        <f>TPG!J209</f>
        <v>0</v>
      </c>
      <c r="D209" s="120" t="b">
        <v>1</v>
      </c>
      <c r="E209" s="304" t="str">
        <f>RIGHT(TPG!C209,4)&amp;"."&amp;TPG!M209&amp;"."&amp;TPG!K209&amp;"."&amp;$C$5</f>
        <v>...Jl21</v>
      </c>
      <c r="F209" s="305">
        <f t="shared" ca="1" si="8"/>
        <v>44386</v>
      </c>
      <c r="G209" s="306">
        <f>TPG!T209</f>
        <v>0</v>
      </c>
      <c r="H209" s="124">
        <f t="shared" ca="1" si="9"/>
        <v>44386</v>
      </c>
      <c r="I209" s="125">
        <v>0</v>
      </c>
      <c r="J209" s="304" t="str">
        <f>LEFT(TPG!D209,20)&amp;"."&amp;TPGPAY!E209</f>
        <v>....Jl21</v>
      </c>
      <c r="K209" s="120" t="b">
        <v>1</v>
      </c>
      <c r="L209" s="126" t="s">
        <v>3686</v>
      </c>
      <c r="M209" s="120" t="b">
        <v>1</v>
      </c>
      <c r="N209" s="120" t="s">
        <v>3687</v>
      </c>
      <c r="O209" s="307">
        <f>TPG!I209</f>
        <v>0</v>
      </c>
      <c r="P209" s="120" t="b">
        <v>1</v>
      </c>
      <c r="Q209" s="120" t="b">
        <v>1</v>
      </c>
      <c r="R209" s="120" t="b">
        <v>1</v>
      </c>
      <c r="T209" s="11">
        <f t="shared" si="10"/>
        <v>7</v>
      </c>
      <c r="U209" s="379">
        <f t="shared" si="11"/>
        <v>8</v>
      </c>
    </row>
    <row r="210" spans="1:21" hidden="1" x14ac:dyDescent="0.25">
      <c r="A210" s="117">
        <v>1</v>
      </c>
      <c r="B210" s="118">
        <v>2</v>
      </c>
      <c r="C210" s="303">
        <f>TPG!J210</f>
        <v>0</v>
      </c>
      <c r="D210" s="120" t="b">
        <v>1</v>
      </c>
      <c r="E210" s="304" t="str">
        <f>RIGHT(TPG!C210,4)&amp;"."&amp;TPG!M210&amp;"."&amp;TPG!K210&amp;"."&amp;$C$5</f>
        <v>...Jl21</v>
      </c>
      <c r="F210" s="305">
        <f t="shared" ca="1" si="8"/>
        <v>44386</v>
      </c>
      <c r="G210" s="306">
        <f>TPG!T210</f>
        <v>0</v>
      </c>
      <c r="H210" s="124">
        <f t="shared" ca="1" si="9"/>
        <v>44386</v>
      </c>
      <c r="I210" s="125">
        <v>0</v>
      </c>
      <c r="J210" s="304" t="str">
        <f>LEFT(TPG!D210,20)&amp;"."&amp;TPGPAY!E210</f>
        <v>....Jl21</v>
      </c>
      <c r="K210" s="120" t="b">
        <v>1</v>
      </c>
      <c r="L210" s="126" t="s">
        <v>3686</v>
      </c>
      <c r="M210" s="120" t="b">
        <v>1</v>
      </c>
      <c r="N210" s="120" t="s">
        <v>3687</v>
      </c>
      <c r="O210" s="307">
        <f>TPG!I210</f>
        <v>0</v>
      </c>
      <c r="P210" s="120" t="b">
        <v>1</v>
      </c>
      <c r="Q210" s="120" t="b">
        <v>1</v>
      </c>
      <c r="R210" s="120" t="b">
        <v>1</v>
      </c>
      <c r="T210" s="11">
        <f t="shared" si="10"/>
        <v>7</v>
      </c>
      <c r="U210" s="379">
        <f t="shared" si="11"/>
        <v>8</v>
      </c>
    </row>
    <row r="211" spans="1:21" hidden="1" x14ac:dyDescent="0.25">
      <c r="A211" s="117">
        <v>1</v>
      </c>
      <c r="B211" s="118">
        <v>2</v>
      </c>
      <c r="C211" s="303">
        <f>TPG!J211</f>
        <v>0</v>
      </c>
      <c r="D211" s="120" t="b">
        <v>1</v>
      </c>
      <c r="E211" s="304" t="str">
        <f>RIGHT(TPG!C211,4)&amp;"."&amp;TPG!M211&amp;"."&amp;TPG!K211&amp;"."&amp;$C$5</f>
        <v>...Jl21</v>
      </c>
      <c r="F211" s="305">
        <f t="shared" ca="1" si="8"/>
        <v>44386</v>
      </c>
      <c r="G211" s="306">
        <f>TPG!T211</f>
        <v>0</v>
      </c>
      <c r="H211" s="124">
        <f t="shared" ca="1" si="9"/>
        <v>44386</v>
      </c>
      <c r="I211" s="125">
        <v>0</v>
      </c>
      <c r="J211" s="304" t="str">
        <f>LEFT(TPG!D211,20)&amp;"."&amp;TPGPAY!E211</f>
        <v>....Jl21</v>
      </c>
      <c r="K211" s="120" t="b">
        <v>1</v>
      </c>
      <c r="L211" s="126" t="s">
        <v>3686</v>
      </c>
      <c r="M211" s="120" t="b">
        <v>1</v>
      </c>
      <c r="N211" s="120" t="s">
        <v>3687</v>
      </c>
      <c r="O211" s="307">
        <f>TPG!I211</f>
        <v>0</v>
      </c>
      <c r="P211" s="120" t="b">
        <v>1</v>
      </c>
      <c r="Q211" s="120" t="b">
        <v>1</v>
      </c>
      <c r="R211" s="120" t="b">
        <v>1</v>
      </c>
      <c r="T211" s="11">
        <f t="shared" si="10"/>
        <v>7</v>
      </c>
      <c r="U211" s="379">
        <f t="shared" si="11"/>
        <v>8</v>
      </c>
    </row>
    <row r="212" spans="1:21" hidden="1" x14ac:dyDescent="0.25">
      <c r="A212" s="117">
        <v>1</v>
      </c>
      <c r="B212" s="118">
        <v>2</v>
      </c>
      <c r="C212" s="303">
        <f>TPG!J212</f>
        <v>0</v>
      </c>
      <c r="D212" s="120" t="b">
        <v>1</v>
      </c>
      <c r="E212" s="304" t="str">
        <f>RIGHT(TPG!C212,4)&amp;"."&amp;TPG!M212&amp;"."&amp;TPG!K212&amp;"."&amp;$C$5</f>
        <v>...Jl21</v>
      </c>
      <c r="F212" s="305">
        <f t="shared" ca="1" si="8"/>
        <v>44386</v>
      </c>
      <c r="G212" s="306">
        <f>TPG!T212</f>
        <v>0</v>
      </c>
      <c r="H212" s="124">
        <f t="shared" ca="1" si="9"/>
        <v>44386</v>
      </c>
      <c r="I212" s="125">
        <v>0</v>
      </c>
      <c r="J212" s="304" t="str">
        <f>LEFT(TPG!D212,20)&amp;"."&amp;TPGPAY!E212</f>
        <v>....Jl21</v>
      </c>
      <c r="K212" s="120" t="b">
        <v>1</v>
      </c>
      <c r="L212" s="126" t="s">
        <v>3686</v>
      </c>
      <c r="M212" s="120" t="b">
        <v>1</v>
      </c>
      <c r="N212" s="120" t="s">
        <v>3687</v>
      </c>
      <c r="O212" s="307">
        <f>TPG!I212</f>
        <v>0</v>
      </c>
      <c r="P212" s="120" t="b">
        <v>1</v>
      </c>
      <c r="Q212" s="120" t="b">
        <v>1</v>
      </c>
      <c r="R212" s="120" t="b">
        <v>1</v>
      </c>
      <c r="T212" s="11">
        <f t="shared" si="10"/>
        <v>7</v>
      </c>
      <c r="U212" s="379">
        <f t="shared" si="11"/>
        <v>8</v>
      </c>
    </row>
    <row r="213" spans="1:21" hidden="1" x14ac:dyDescent="0.25">
      <c r="A213" s="117">
        <v>1</v>
      </c>
      <c r="B213" s="118">
        <v>2</v>
      </c>
      <c r="C213" s="303">
        <f>TPG!J213</f>
        <v>0</v>
      </c>
      <c r="D213" s="120" t="b">
        <v>1</v>
      </c>
      <c r="E213" s="304" t="str">
        <f>RIGHT(TPG!C213,4)&amp;"."&amp;TPG!M213&amp;"."&amp;TPG!K213&amp;"."&amp;$C$5</f>
        <v>...Jl21</v>
      </c>
      <c r="F213" s="305">
        <f t="shared" ref="F213:F276" ca="1" si="12">TODAY()</f>
        <v>44386</v>
      </c>
      <c r="G213" s="306">
        <f>TPG!T213</f>
        <v>0</v>
      </c>
      <c r="H213" s="124">
        <f t="shared" ref="H213:H276" ca="1" si="13">F213</f>
        <v>44386</v>
      </c>
      <c r="I213" s="125">
        <v>0</v>
      </c>
      <c r="J213" s="304" t="str">
        <f>LEFT(TPG!D213,20)&amp;"."&amp;TPGPAY!E213</f>
        <v>....Jl21</v>
      </c>
      <c r="K213" s="120" t="b">
        <v>1</v>
      </c>
      <c r="L213" s="126" t="s">
        <v>3686</v>
      </c>
      <c r="M213" s="120" t="b">
        <v>1</v>
      </c>
      <c r="N213" s="120" t="s">
        <v>3687</v>
      </c>
      <c r="O213" s="307">
        <f>TPG!I213</f>
        <v>0</v>
      </c>
      <c r="P213" s="120" t="b">
        <v>1</v>
      </c>
      <c r="Q213" s="120" t="b">
        <v>1</v>
      </c>
      <c r="R213" s="120" t="b">
        <v>1</v>
      </c>
      <c r="T213" s="11">
        <f t="shared" ref="T213:T276" si="14">LEN(E213)</f>
        <v>7</v>
      </c>
      <c r="U213" s="379">
        <f t="shared" ref="U213:U276" si="15">LEN(J213)</f>
        <v>8</v>
      </c>
    </row>
    <row r="214" spans="1:21" hidden="1" x14ac:dyDescent="0.25">
      <c r="A214" s="117">
        <v>1</v>
      </c>
      <c r="B214" s="118">
        <v>2</v>
      </c>
      <c r="C214" s="303">
        <f>TPG!J214</f>
        <v>0</v>
      </c>
      <c r="D214" s="120" t="b">
        <v>1</v>
      </c>
      <c r="E214" s="304" t="str">
        <f>RIGHT(TPG!C214,4)&amp;"."&amp;TPG!M214&amp;"."&amp;TPG!K214&amp;"."&amp;$C$5</f>
        <v>...Jl21</v>
      </c>
      <c r="F214" s="305">
        <f t="shared" ca="1" si="12"/>
        <v>44386</v>
      </c>
      <c r="G214" s="306">
        <f>TPG!T214</f>
        <v>0</v>
      </c>
      <c r="H214" s="124">
        <f t="shared" ca="1" si="13"/>
        <v>44386</v>
      </c>
      <c r="I214" s="125">
        <v>0</v>
      </c>
      <c r="J214" s="304" t="str">
        <f>LEFT(TPG!D214,20)&amp;"."&amp;TPGPAY!E214</f>
        <v>....Jl21</v>
      </c>
      <c r="K214" s="120" t="b">
        <v>1</v>
      </c>
      <c r="L214" s="126" t="s">
        <v>3686</v>
      </c>
      <c r="M214" s="120" t="b">
        <v>1</v>
      </c>
      <c r="N214" s="120" t="s">
        <v>3687</v>
      </c>
      <c r="O214" s="307">
        <f>TPG!I214</f>
        <v>0</v>
      </c>
      <c r="P214" s="120" t="b">
        <v>1</v>
      </c>
      <c r="Q214" s="120" t="b">
        <v>1</v>
      </c>
      <c r="R214" s="120" t="b">
        <v>1</v>
      </c>
      <c r="T214" s="11">
        <f t="shared" si="14"/>
        <v>7</v>
      </c>
      <c r="U214" s="379">
        <f t="shared" si="15"/>
        <v>8</v>
      </c>
    </row>
    <row r="215" spans="1:21" hidden="1" x14ac:dyDescent="0.25">
      <c r="A215" s="117">
        <v>1</v>
      </c>
      <c r="B215" s="118">
        <v>2</v>
      </c>
      <c r="C215" s="303">
        <f>TPG!J215</f>
        <v>0</v>
      </c>
      <c r="D215" s="120" t="b">
        <v>1</v>
      </c>
      <c r="E215" s="304" t="str">
        <f>RIGHT(TPG!C215,4)&amp;"."&amp;TPG!M215&amp;"."&amp;TPG!K215&amp;"."&amp;$C$5</f>
        <v>...Jl21</v>
      </c>
      <c r="F215" s="305">
        <f t="shared" ca="1" si="12"/>
        <v>44386</v>
      </c>
      <c r="G215" s="306">
        <f>TPG!T215</f>
        <v>0</v>
      </c>
      <c r="H215" s="124">
        <f t="shared" ca="1" si="13"/>
        <v>44386</v>
      </c>
      <c r="I215" s="125">
        <v>0</v>
      </c>
      <c r="J215" s="304" t="str">
        <f>LEFT(TPG!D215,20)&amp;"."&amp;TPGPAY!E215</f>
        <v>....Jl21</v>
      </c>
      <c r="K215" s="120" t="b">
        <v>1</v>
      </c>
      <c r="L215" s="126" t="s">
        <v>3686</v>
      </c>
      <c r="M215" s="120" t="b">
        <v>1</v>
      </c>
      <c r="N215" s="120" t="s">
        <v>3687</v>
      </c>
      <c r="O215" s="307">
        <f>TPG!I215</f>
        <v>0</v>
      </c>
      <c r="P215" s="120" t="b">
        <v>1</v>
      </c>
      <c r="Q215" s="120" t="b">
        <v>1</v>
      </c>
      <c r="R215" s="120" t="b">
        <v>1</v>
      </c>
      <c r="T215" s="11">
        <f t="shared" si="14"/>
        <v>7</v>
      </c>
      <c r="U215" s="379">
        <f t="shared" si="15"/>
        <v>8</v>
      </c>
    </row>
    <row r="216" spans="1:21" hidden="1" x14ac:dyDescent="0.25">
      <c r="A216" s="117">
        <v>1</v>
      </c>
      <c r="B216" s="118">
        <v>2</v>
      </c>
      <c r="C216" s="303">
        <f>TPG!J216</f>
        <v>0</v>
      </c>
      <c r="D216" s="120" t="b">
        <v>1</v>
      </c>
      <c r="E216" s="304" t="str">
        <f>RIGHT(TPG!C216,4)&amp;"."&amp;TPG!M216&amp;"."&amp;TPG!K216&amp;"."&amp;$C$5</f>
        <v>...Jl21</v>
      </c>
      <c r="F216" s="305">
        <f t="shared" ca="1" si="12"/>
        <v>44386</v>
      </c>
      <c r="G216" s="306">
        <f>TPG!T216</f>
        <v>0</v>
      </c>
      <c r="H216" s="124">
        <f t="shared" ca="1" si="13"/>
        <v>44386</v>
      </c>
      <c r="I216" s="125">
        <v>0</v>
      </c>
      <c r="J216" s="304" t="str">
        <f>LEFT(TPG!D216,20)&amp;"."&amp;TPGPAY!E216</f>
        <v>....Jl21</v>
      </c>
      <c r="K216" s="120" t="b">
        <v>1</v>
      </c>
      <c r="L216" s="126" t="s">
        <v>3686</v>
      </c>
      <c r="M216" s="120" t="b">
        <v>1</v>
      </c>
      <c r="N216" s="120" t="s">
        <v>3687</v>
      </c>
      <c r="O216" s="307">
        <f>TPG!I216</f>
        <v>0</v>
      </c>
      <c r="P216" s="120" t="b">
        <v>1</v>
      </c>
      <c r="Q216" s="120" t="b">
        <v>1</v>
      </c>
      <c r="R216" s="120" t="b">
        <v>1</v>
      </c>
      <c r="T216" s="11">
        <f t="shared" si="14"/>
        <v>7</v>
      </c>
      <c r="U216" s="379">
        <f t="shared" si="15"/>
        <v>8</v>
      </c>
    </row>
    <row r="217" spans="1:21" hidden="1" x14ac:dyDescent="0.25">
      <c r="A217" s="117">
        <v>1</v>
      </c>
      <c r="B217" s="118">
        <v>2</v>
      </c>
      <c r="C217" s="303">
        <f>TPG!J217</f>
        <v>0</v>
      </c>
      <c r="D217" s="120" t="b">
        <v>1</v>
      </c>
      <c r="E217" s="304" t="str">
        <f>RIGHT(TPG!C217,4)&amp;"."&amp;TPG!M217&amp;"."&amp;TPG!K217&amp;"."&amp;$C$5</f>
        <v>...Jl21</v>
      </c>
      <c r="F217" s="305">
        <f t="shared" ca="1" si="12"/>
        <v>44386</v>
      </c>
      <c r="G217" s="306">
        <f>TPG!T217</f>
        <v>0</v>
      </c>
      <c r="H217" s="124">
        <f t="shared" ca="1" si="13"/>
        <v>44386</v>
      </c>
      <c r="I217" s="125">
        <v>0</v>
      </c>
      <c r="J217" s="304" t="str">
        <f>LEFT(TPG!D217,20)&amp;"."&amp;TPGPAY!E217</f>
        <v>....Jl21</v>
      </c>
      <c r="K217" s="120" t="b">
        <v>1</v>
      </c>
      <c r="L217" s="126" t="s">
        <v>3686</v>
      </c>
      <c r="M217" s="120" t="b">
        <v>1</v>
      </c>
      <c r="N217" s="120" t="s">
        <v>3687</v>
      </c>
      <c r="O217" s="307">
        <f>TPG!I217</f>
        <v>0</v>
      </c>
      <c r="P217" s="120" t="b">
        <v>1</v>
      </c>
      <c r="Q217" s="120" t="b">
        <v>1</v>
      </c>
      <c r="R217" s="120" t="b">
        <v>1</v>
      </c>
      <c r="T217" s="11">
        <f t="shared" si="14"/>
        <v>7</v>
      </c>
      <c r="U217" s="379">
        <f t="shared" si="15"/>
        <v>8</v>
      </c>
    </row>
    <row r="218" spans="1:21" hidden="1" x14ac:dyDescent="0.25">
      <c r="A218" s="117">
        <v>1</v>
      </c>
      <c r="B218" s="118">
        <v>2</v>
      </c>
      <c r="C218" s="303">
        <f>TPG!J218</f>
        <v>0</v>
      </c>
      <c r="D218" s="120" t="b">
        <v>1</v>
      </c>
      <c r="E218" s="304" t="str">
        <f>RIGHT(TPG!C218,4)&amp;"."&amp;TPG!M218&amp;"."&amp;TPG!K218&amp;"."&amp;$C$5</f>
        <v>...Jl21</v>
      </c>
      <c r="F218" s="305">
        <f t="shared" ca="1" si="12"/>
        <v>44386</v>
      </c>
      <c r="G218" s="306">
        <f>TPG!T218</f>
        <v>0</v>
      </c>
      <c r="H218" s="124">
        <f t="shared" ca="1" si="13"/>
        <v>44386</v>
      </c>
      <c r="I218" s="125">
        <v>0</v>
      </c>
      <c r="J218" s="304" t="str">
        <f>LEFT(TPG!D218,20)&amp;"."&amp;TPGPAY!E218</f>
        <v>....Jl21</v>
      </c>
      <c r="K218" s="120" t="b">
        <v>1</v>
      </c>
      <c r="L218" s="126" t="s">
        <v>3686</v>
      </c>
      <c r="M218" s="120" t="b">
        <v>1</v>
      </c>
      <c r="N218" s="120" t="s">
        <v>3687</v>
      </c>
      <c r="O218" s="307">
        <f>TPG!I218</f>
        <v>0</v>
      </c>
      <c r="P218" s="120" t="b">
        <v>1</v>
      </c>
      <c r="Q218" s="120" t="b">
        <v>1</v>
      </c>
      <c r="R218" s="120" t="b">
        <v>1</v>
      </c>
      <c r="T218" s="11">
        <f t="shared" si="14"/>
        <v>7</v>
      </c>
      <c r="U218" s="379">
        <f t="shared" si="15"/>
        <v>8</v>
      </c>
    </row>
    <row r="219" spans="1:21" hidden="1" x14ac:dyDescent="0.25">
      <c r="A219" s="117">
        <v>1</v>
      </c>
      <c r="B219" s="118">
        <v>2</v>
      </c>
      <c r="C219" s="303">
        <f>TPG!J219</f>
        <v>0</v>
      </c>
      <c r="D219" s="120" t="b">
        <v>1</v>
      </c>
      <c r="E219" s="304" t="str">
        <f>RIGHT(TPG!C219,4)&amp;"."&amp;TPG!M219&amp;"."&amp;TPG!K219&amp;"."&amp;$C$5</f>
        <v>...Jl21</v>
      </c>
      <c r="F219" s="305">
        <f t="shared" ca="1" si="12"/>
        <v>44386</v>
      </c>
      <c r="G219" s="306">
        <f>TPG!T219</f>
        <v>0</v>
      </c>
      <c r="H219" s="124">
        <f t="shared" ca="1" si="13"/>
        <v>44386</v>
      </c>
      <c r="I219" s="125">
        <v>0</v>
      </c>
      <c r="J219" s="304" t="str">
        <f>LEFT(TPG!D219,20)&amp;"."&amp;TPGPAY!E219</f>
        <v>....Jl21</v>
      </c>
      <c r="K219" s="120" t="b">
        <v>1</v>
      </c>
      <c r="L219" s="126" t="s">
        <v>3686</v>
      </c>
      <c r="M219" s="120" t="b">
        <v>1</v>
      </c>
      <c r="N219" s="120" t="s">
        <v>3687</v>
      </c>
      <c r="O219" s="307">
        <f>TPG!I219</f>
        <v>0</v>
      </c>
      <c r="P219" s="120" t="b">
        <v>1</v>
      </c>
      <c r="Q219" s="120" t="b">
        <v>1</v>
      </c>
      <c r="R219" s="120" t="b">
        <v>1</v>
      </c>
      <c r="T219" s="11">
        <f t="shared" si="14"/>
        <v>7</v>
      </c>
      <c r="U219" s="379">
        <f t="shared" si="15"/>
        <v>8</v>
      </c>
    </row>
    <row r="220" spans="1:21" hidden="1" x14ac:dyDescent="0.25">
      <c r="A220" s="117">
        <v>1</v>
      </c>
      <c r="B220" s="118">
        <v>2</v>
      </c>
      <c r="C220" s="303">
        <f>TPG!J220</f>
        <v>0</v>
      </c>
      <c r="D220" s="120" t="b">
        <v>1</v>
      </c>
      <c r="E220" s="304" t="str">
        <f>RIGHT(TPG!C220,4)&amp;"."&amp;TPG!M220&amp;"."&amp;TPG!K220&amp;"."&amp;$C$5</f>
        <v>...Jl21</v>
      </c>
      <c r="F220" s="305">
        <f t="shared" ca="1" si="12"/>
        <v>44386</v>
      </c>
      <c r="G220" s="306">
        <f>TPG!T220</f>
        <v>0</v>
      </c>
      <c r="H220" s="124">
        <f t="shared" ca="1" si="13"/>
        <v>44386</v>
      </c>
      <c r="I220" s="125">
        <v>0</v>
      </c>
      <c r="J220" s="304" t="str">
        <f>LEFT(TPG!D220,20)&amp;"."&amp;TPGPAY!E220</f>
        <v>....Jl21</v>
      </c>
      <c r="K220" s="120" t="b">
        <v>1</v>
      </c>
      <c r="L220" s="126" t="s">
        <v>3686</v>
      </c>
      <c r="M220" s="120" t="b">
        <v>1</v>
      </c>
      <c r="N220" s="120" t="s">
        <v>3687</v>
      </c>
      <c r="O220" s="307">
        <f>TPG!I220</f>
        <v>0</v>
      </c>
      <c r="P220" s="120" t="b">
        <v>1</v>
      </c>
      <c r="Q220" s="120" t="b">
        <v>1</v>
      </c>
      <c r="R220" s="120" t="b">
        <v>1</v>
      </c>
      <c r="T220" s="11">
        <f t="shared" si="14"/>
        <v>7</v>
      </c>
      <c r="U220" s="379">
        <f t="shared" si="15"/>
        <v>8</v>
      </c>
    </row>
    <row r="221" spans="1:21" hidden="1" x14ac:dyDescent="0.25">
      <c r="A221" s="117">
        <v>1</v>
      </c>
      <c r="B221" s="118">
        <v>2</v>
      </c>
      <c r="C221" s="303">
        <f>TPG!J221</f>
        <v>0</v>
      </c>
      <c r="D221" s="120" t="b">
        <v>1</v>
      </c>
      <c r="E221" s="304" t="str">
        <f>RIGHT(TPG!C221,4)&amp;"."&amp;TPG!M221&amp;"."&amp;TPG!K221&amp;"."&amp;$C$5</f>
        <v>...Jl21</v>
      </c>
      <c r="F221" s="305">
        <f t="shared" ca="1" si="12"/>
        <v>44386</v>
      </c>
      <c r="G221" s="306">
        <f>TPG!T221</f>
        <v>0</v>
      </c>
      <c r="H221" s="124">
        <f t="shared" ca="1" si="13"/>
        <v>44386</v>
      </c>
      <c r="I221" s="125">
        <v>0</v>
      </c>
      <c r="J221" s="304" t="str">
        <f>LEFT(TPG!D221,20)&amp;"."&amp;TPGPAY!E221</f>
        <v>....Jl21</v>
      </c>
      <c r="K221" s="120" t="b">
        <v>1</v>
      </c>
      <c r="L221" s="126" t="s">
        <v>3686</v>
      </c>
      <c r="M221" s="120" t="b">
        <v>1</v>
      </c>
      <c r="N221" s="120" t="s">
        <v>3687</v>
      </c>
      <c r="O221" s="307">
        <f>TPG!I221</f>
        <v>0</v>
      </c>
      <c r="P221" s="120" t="b">
        <v>1</v>
      </c>
      <c r="Q221" s="120" t="b">
        <v>1</v>
      </c>
      <c r="R221" s="120" t="b">
        <v>1</v>
      </c>
      <c r="T221" s="11">
        <f t="shared" si="14"/>
        <v>7</v>
      </c>
      <c r="U221" s="379">
        <f t="shared" si="15"/>
        <v>8</v>
      </c>
    </row>
    <row r="222" spans="1:21" hidden="1" x14ac:dyDescent="0.25">
      <c r="A222" s="117">
        <v>1</v>
      </c>
      <c r="B222" s="118">
        <v>2</v>
      </c>
      <c r="C222" s="303">
        <f>TPG!J222</f>
        <v>0</v>
      </c>
      <c r="D222" s="120" t="b">
        <v>1</v>
      </c>
      <c r="E222" s="304" t="str">
        <f>RIGHT(TPG!C222,4)&amp;"."&amp;TPG!M222&amp;"."&amp;TPG!K222&amp;"."&amp;$C$5</f>
        <v>...Jl21</v>
      </c>
      <c r="F222" s="305">
        <f t="shared" ca="1" si="12"/>
        <v>44386</v>
      </c>
      <c r="G222" s="306">
        <f>TPG!T222</f>
        <v>0</v>
      </c>
      <c r="H222" s="124">
        <f t="shared" ca="1" si="13"/>
        <v>44386</v>
      </c>
      <c r="I222" s="125">
        <v>0</v>
      </c>
      <c r="J222" s="304" t="str">
        <f>LEFT(TPG!D222,20)&amp;"."&amp;TPGPAY!E222</f>
        <v>....Jl21</v>
      </c>
      <c r="K222" s="120" t="b">
        <v>1</v>
      </c>
      <c r="L222" s="126" t="s">
        <v>3686</v>
      </c>
      <c r="M222" s="120" t="b">
        <v>1</v>
      </c>
      <c r="N222" s="120" t="s">
        <v>3687</v>
      </c>
      <c r="O222" s="307">
        <f>TPG!I222</f>
        <v>0</v>
      </c>
      <c r="P222" s="120" t="b">
        <v>1</v>
      </c>
      <c r="Q222" s="120" t="b">
        <v>1</v>
      </c>
      <c r="R222" s="120" t="b">
        <v>1</v>
      </c>
      <c r="T222" s="11">
        <f t="shared" si="14"/>
        <v>7</v>
      </c>
      <c r="U222" s="379">
        <f t="shared" si="15"/>
        <v>8</v>
      </c>
    </row>
    <row r="223" spans="1:21" hidden="1" x14ac:dyDescent="0.25">
      <c r="A223" s="117">
        <v>1</v>
      </c>
      <c r="B223" s="118">
        <v>2</v>
      </c>
      <c r="C223" s="303">
        <f>TPG!J223</f>
        <v>0</v>
      </c>
      <c r="D223" s="120" t="b">
        <v>1</v>
      </c>
      <c r="E223" s="304" t="str">
        <f>RIGHT(TPG!C223,4)&amp;"."&amp;TPG!M223&amp;"."&amp;TPG!K223&amp;"."&amp;$C$5</f>
        <v>...Jl21</v>
      </c>
      <c r="F223" s="305">
        <f t="shared" ca="1" si="12"/>
        <v>44386</v>
      </c>
      <c r="G223" s="306">
        <f>TPG!T223</f>
        <v>0</v>
      </c>
      <c r="H223" s="124">
        <f t="shared" ca="1" si="13"/>
        <v>44386</v>
      </c>
      <c r="I223" s="125">
        <v>0</v>
      </c>
      <c r="J223" s="304" t="str">
        <f>LEFT(TPG!D223,20)&amp;"."&amp;TPGPAY!E223</f>
        <v>....Jl21</v>
      </c>
      <c r="K223" s="120" t="b">
        <v>1</v>
      </c>
      <c r="L223" s="126" t="s">
        <v>3686</v>
      </c>
      <c r="M223" s="120" t="b">
        <v>1</v>
      </c>
      <c r="N223" s="120" t="s">
        <v>3687</v>
      </c>
      <c r="O223" s="307">
        <f>TPG!I223</f>
        <v>0</v>
      </c>
      <c r="P223" s="120" t="b">
        <v>1</v>
      </c>
      <c r="Q223" s="120" t="b">
        <v>1</v>
      </c>
      <c r="R223" s="120" t="b">
        <v>1</v>
      </c>
      <c r="T223" s="11">
        <f t="shared" si="14"/>
        <v>7</v>
      </c>
      <c r="U223" s="379">
        <f t="shared" si="15"/>
        <v>8</v>
      </c>
    </row>
    <row r="224" spans="1:21" hidden="1" x14ac:dyDescent="0.25">
      <c r="A224" s="117">
        <v>1</v>
      </c>
      <c r="B224" s="118">
        <v>2</v>
      </c>
      <c r="C224" s="303">
        <f>TPG!J224</f>
        <v>0</v>
      </c>
      <c r="D224" s="120" t="b">
        <v>1</v>
      </c>
      <c r="E224" s="304" t="str">
        <f>RIGHT(TPG!C224,4)&amp;"."&amp;TPG!M224&amp;"."&amp;TPG!K224&amp;"."&amp;$C$5</f>
        <v>...Jl21</v>
      </c>
      <c r="F224" s="305">
        <f t="shared" ca="1" si="12"/>
        <v>44386</v>
      </c>
      <c r="G224" s="306">
        <f>TPG!T224</f>
        <v>0</v>
      </c>
      <c r="H224" s="124">
        <f t="shared" ca="1" si="13"/>
        <v>44386</v>
      </c>
      <c r="I224" s="125">
        <v>0</v>
      </c>
      <c r="J224" s="304" t="str">
        <f>LEFT(TPG!D224,20)&amp;"."&amp;TPGPAY!E224</f>
        <v>....Jl21</v>
      </c>
      <c r="K224" s="120" t="b">
        <v>1</v>
      </c>
      <c r="L224" s="126" t="s">
        <v>3686</v>
      </c>
      <c r="M224" s="120" t="b">
        <v>1</v>
      </c>
      <c r="N224" s="120" t="s">
        <v>3687</v>
      </c>
      <c r="O224" s="307">
        <f>TPG!I224</f>
        <v>0</v>
      </c>
      <c r="P224" s="120" t="b">
        <v>1</v>
      </c>
      <c r="Q224" s="120" t="b">
        <v>1</v>
      </c>
      <c r="R224" s="120" t="b">
        <v>1</v>
      </c>
      <c r="T224" s="11">
        <f t="shared" si="14"/>
        <v>7</v>
      </c>
      <c r="U224" s="379">
        <f t="shared" si="15"/>
        <v>8</v>
      </c>
    </row>
    <row r="225" spans="1:21" hidden="1" x14ac:dyDescent="0.25">
      <c r="A225" s="117">
        <v>1</v>
      </c>
      <c r="B225" s="118">
        <v>2</v>
      </c>
      <c r="C225" s="303">
        <f>TPG!J225</f>
        <v>0</v>
      </c>
      <c r="D225" s="120" t="b">
        <v>1</v>
      </c>
      <c r="E225" s="304" t="str">
        <f>RIGHT(TPG!C225,4)&amp;"."&amp;TPG!M225&amp;"."&amp;TPG!K225&amp;"."&amp;$C$5</f>
        <v>...Jl21</v>
      </c>
      <c r="F225" s="305">
        <f t="shared" ca="1" si="12"/>
        <v>44386</v>
      </c>
      <c r="G225" s="306">
        <f>TPG!T225</f>
        <v>0</v>
      </c>
      <c r="H225" s="124">
        <f t="shared" ca="1" si="13"/>
        <v>44386</v>
      </c>
      <c r="I225" s="125">
        <v>0</v>
      </c>
      <c r="J225" s="304" t="str">
        <f>LEFT(TPG!D225,20)&amp;"."&amp;TPGPAY!E225</f>
        <v>....Jl21</v>
      </c>
      <c r="K225" s="120" t="b">
        <v>1</v>
      </c>
      <c r="L225" s="126" t="s">
        <v>3686</v>
      </c>
      <c r="M225" s="120" t="b">
        <v>1</v>
      </c>
      <c r="N225" s="120" t="s">
        <v>3687</v>
      </c>
      <c r="O225" s="307">
        <f>TPG!I225</f>
        <v>0</v>
      </c>
      <c r="P225" s="120" t="b">
        <v>1</v>
      </c>
      <c r="Q225" s="120" t="b">
        <v>1</v>
      </c>
      <c r="R225" s="120" t="b">
        <v>1</v>
      </c>
      <c r="T225" s="11">
        <f t="shared" si="14"/>
        <v>7</v>
      </c>
      <c r="U225" s="379">
        <f t="shared" si="15"/>
        <v>8</v>
      </c>
    </row>
    <row r="226" spans="1:21" hidden="1" x14ac:dyDescent="0.25">
      <c r="A226" s="117">
        <v>1</v>
      </c>
      <c r="B226" s="118">
        <v>2</v>
      </c>
      <c r="C226" s="303">
        <f>TPG!J226</f>
        <v>0</v>
      </c>
      <c r="D226" s="120" t="b">
        <v>1</v>
      </c>
      <c r="E226" s="304" t="str">
        <f>RIGHT(TPG!C226,4)&amp;"."&amp;TPG!M226&amp;"."&amp;TPG!K226&amp;"."&amp;$C$5</f>
        <v>...Jl21</v>
      </c>
      <c r="F226" s="305">
        <f t="shared" ca="1" si="12"/>
        <v>44386</v>
      </c>
      <c r="G226" s="306">
        <f>TPG!T226</f>
        <v>0</v>
      </c>
      <c r="H226" s="124">
        <f t="shared" ca="1" si="13"/>
        <v>44386</v>
      </c>
      <c r="I226" s="125">
        <v>0</v>
      </c>
      <c r="J226" s="304" t="str">
        <f>LEFT(TPG!D226,20)&amp;"."&amp;TPGPAY!E226</f>
        <v>....Jl21</v>
      </c>
      <c r="K226" s="120" t="b">
        <v>1</v>
      </c>
      <c r="L226" s="126" t="s">
        <v>3686</v>
      </c>
      <c r="M226" s="120" t="b">
        <v>1</v>
      </c>
      <c r="N226" s="120" t="s">
        <v>3687</v>
      </c>
      <c r="O226" s="307">
        <f>TPG!I226</f>
        <v>0</v>
      </c>
      <c r="P226" s="120" t="b">
        <v>1</v>
      </c>
      <c r="Q226" s="120" t="b">
        <v>1</v>
      </c>
      <c r="R226" s="120" t="b">
        <v>1</v>
      </c>
      <c r="T226" s="11">
        <f t="shared" si="14"/>
        <v>7</v>
      </c>
      <c r="U226" s="379">
        <f t="shared" si="15"/>
        <v>8</v>
      </c>
    </row>
    <row r="227" spans="1:21" hidden="1" x14ac:dyDescent="0.25">
      <c r="A227" s="117">
        <v>1</v>
      </c>
      <c r="B227" s="118">
        <v>2</v>
      </c>
      <c r="C227" s="303">
        <f>TPG!J227</f>
        <v>0</v>
      </c>
      <c r="D227" s="120" t="b">
        <v>1</v>
      </c>
      <c r="E227" s="304" t="str">
        <f>RIGHT(TPG!C227,4)&amp;"."&amp;TPG!M227&amp;"."&amp;TPG!K227&amp;"."&amp;$C$5</f>
        <v>...Jl21</v>
      </c>
      <c r="F227" s="305">
        <f t="shared" ca="1" si="12"/>
        <v>44386</v>
      </c>
      <c r="G227" s="306">
        <f>TPG!T227</f>
        <v>0</v>
      </c>
      <c r="H227" s="124">
        <f t="shared" ca="1" si="13"/>
        <v>44386</v>
      </c>
      <c r="I227" s="125">
        <v>0</v>
      </c>
      <c r="J227" s="304" t="str">
        <f>LEFT(TPG!D227,20)&amp;"."&amp;TPGPAY!E227</f>
        <v>....Jl21</v>
      </c>
      <c r="K227" s="120" t="b">
        <v>1</v>
      </c>
      <c r="L227" s="126" t="s">
        <v>3686</v>
      </c>
      <c r="M227" s="120" t="b">
        <v>1</v>
      </c>
      <c r="N227" s="120" t="s">
        <v>3687</v>
      </c>
      <c r="O227" s="307">
        <f>TPG!I227</f>
        <v>0</v>
      </c>
      <c r="P227" s="120" t="b">
        <v>1</v>
      </c>
      <c r="Q227" s="120" t="b">
        <v>1</v>
      </c>
      <c r="R227" s="120" t="b">
        <v>1</v>
      </c>
      <c r="T227" s="11">
        <f t="shared" si="14"/>
        <v>7</v>
      </c>
      <c r="U227" s="379">
        <f t="shared" si="15"/>
        <v>8</v>
      </c>
    </row>
    <row r="228" spans="1:21" hidden="1" x14ac:dyDescent="0.25">
      <c r="A228" s="117">
        <v>1</v>
      </c>
      <c r="B228" s="118">
        <v>2</v>
      </c>
      <c r="C228" s="303">
        <f>TPG!J228</f>
        <v>0</v>
      </c>
      <c r="D228" s="120" t="b">
        <v>1</v>
      </c>
      <c r="E228" s="304" t="str">
        <f>RIGHT(TPG!C228,4)&amp;"."&amp;TPG!M228&amp;"."&amp;TPG!K228&amp;"."&amp;$C$5</f>
        <v>...Jl21</v>
      </c>
      <c r="F228" s="305">
        <f t="shared" ca="1" si="12"/>
        <v>44386</v>
      </c>
      <c r="G228" s="306">
        <f>TPG!T228</f>
        <v>0</v>
      </c>
      <c r="H228" s="124">
        <f t="shared" ca="1" si="13"/>
        <v>44386</v>
      </c>
      <c r="I228" s="125">
        <v>0</v>
      </c>
      <c r="J228" s="304" t="str">
        <f>LEFT(TPG!D228,20)&amp;"."&amp;TPGPAY!E228</f>
        <v>....Jl21</v>
      </c>
      <c r="K228" s="120" t="b">
        <v>1</v>
      </c>
      <c r="L228" s="126" t="s">
        <v>3686</v>
      </c>
      <c r="M228" s="120" t="b">
        <v>1</v>
      </c>
      <c r="N228" s="120" t="s">
        <v>3687</v>
      </c>
      <c r="O228" s="307">
        <f>TPG!I228</f>
        <v>0</v>
      </c>
      <c r="P228" s="120" t="b">
        <v>1</v>
      </c>
      <c r="Q228" s="120" t="b">
        <v>1</v>
      </c>
      <c r="R228" s="120" t="b">
        <v>1</v>
      </c>
      <c r="T228" s="11">
        <f t="shared" si="14"/>
        <v>7</v>
      </c>
      <c r="U228" s="379">
        <f t="shared" si="15"/>
        <v>8</v>
      </c>
    </row>
    <row r="229" spans="1:21" hidden="1" x14ac:dyDescent="0.25">
      <c r="A229" s="117">
        <v>1</v>
      </c>
      <c r="B229" s="118">
        <v>2</v>
      </c>
      <c r="C229" s="303">
        <f>TPG!J229</f>
        <v>0</v>
      </c>
      <c r="D229" s="120" t="b">
        <v>1</v>
      </c>
      <c r="E229" s="304" t="str">
        <f>RIGHT(TPG!C229,4)&amp;"."&amp;TPG!M229&amp;"."&amp;TPG!K229&amp;"."&amp;$C$5</f>
        <v>...Jl21</v>
      </c>
      <c r="F229" s="305">
        <f t="shared" ca="1" si="12"/>
        <v>44386</v>
      </c>
      <c r="G229" s="306">
        <f>TPG!T229</f>
        <v>0</v>
      </c>
      <c r="H229" s="124">
        <f t="shared" ca="1" si="13"/>
        <v>44386</v>
      </c>
      <c r="I229" s="125">
        <v>0</v>
      </c>
      <c r="J229" s="304" t="str">
        <f>LEFT(TPG!D229,20)&amp;"."&amp;TPGPAY!E229</f>
        <v>....Jl21</v>
      </c>
      <c r="K229" s="120" t="b">
        <v>1</v>
      </c>
      <c r="L229" s="126" t="s">
        <v>3686</v>
      </c>
      <c r="M229" s="120" t="b">
        <v>1</v>
      </c>
      <c r="N229" s="120" t="s">
        <v>3687</v>
      </c>
      <c r="O229" s="307">
        <f>TPG!I229</f>
        <v>0</v>
      </c>
      <c r="P229" s="120" t="b">
        <v>1</v>
      </c>
      <c r="Q229" s="120" t="b">
        <v>1</v>
      </c>
      <c r="R229" s="120" t="b">
        <v>1</v>
      </c>
      <c r="T229" s="11">
        <f t="shared" si="14"/>
        <v>7</v>
      </c>
      <c r="U229" s="379">
        <f t="shared" si="15"/>
        <v>8</v>
      </c>
    </row>
    <row r="230" spans="1:21" hidden="1" x14ac:dyDescent="0.25">
      <c r="A230" s="117">
        <v>1</v>
      </c>
      <c r="B230" s="118">
        <v>2</v>
      </c>
      <c r="C230" s="303">
        <f>TPG!J230</f>
        <v>0</v>
      </c>
      <c r="D230" s="120" t="b">
        <v>1</v>
      </c>
      <c r="E230" s="304" t="str">
        <f>RIGHT(TPG!C230,4)&amp;"."&amp;TPG!M230&amp;"."&amp;TPG!K230&amp;"."&amp;$C$5</f>
        <v>...Jl21</v>
      </c>
      <c r="F230" s="305">
        <f t="shared" ca="1" si="12"/>
        <v>44386</v>
      </c>
      <c r="G230" s="306">
        <f>TPG!T230</f>
        <v>0</v>
      </c>
      <c r="H230" s="124">
        <f t="shared" ca="1" si="13"/>
        <v>44386</v>
      </c>
      <c r="I230" s="125">
        <v>0</v>
      </c>
      <c r="J230" s="304" t="str">
        <f>LEFT(TPG!D230,20)&amp;"."&amp;TPGPAY!E230</f>
        <v>....Jl21</v>
      </c>
      <c r="K230" s="120" t="b">
        <v>1</v>
      </c>
      <c r="L230" s="126" t="s">
        <v>3686</v>
      </c>
      <c r="M230" s="120" t="b">
        <v>1</v>
      </c>
      <c r="N230" s="120" t="s">
        <v>3687</v>
      </c>
      <c r="O230" s="307">
        <f>TPG!I230</f>
        <v>0</v>
      </c>
      <c r="P230" s="120" t="b">
        <v>1</v>
      </c>
      <c r="Q230" s="120" t="b">
        <v>1</v>
      </c>
      <c r="R230" s="120" t="b">
        <v>1</v>
      </c>
      <c r="T230" s="11">
        <f t="shared" si="14"/>
        <v>7</v>
      </c>
      <c r="U230" s="379">
        <f t="shared" si="15"/>
        <v>8</v>
      </c>
    </row>
    <row r="231" spans="1:21" hidden="1" x14ac:dyDescent="0.25">
      <c r="A231" s="117">
        <v>1</v>
      </c>
      <c r="B231" s="118">
        <v>2</v>
      </c>
      <c r="C231" s="303">
        <f>TPG!J231</f>
        <v>0</v>
      </c>
      <c r="D231" s="120" t="b">
        <v>1</v>
      </c>
      <c r="E231" s="304" t="str">
        <f>RIGHT(TPG!C231,4)&amp;"."&amp;TPG!M231&amp;"."&amp;TPG!K231&amp;"."&amp;$C$5</f>
        <v>...Jl21</v>
      </c>
      <c r="F231" s="305">
        <f t="shared" ca="1" si="12"/>
        <v>44386</v>
      </c>
      <c r="G231" s="306">
        <f>TPG!T231</f>
        <v>0</v>
      </c>
      <c r="H231" s="124">
        <f t="shared" ca="1" si="13"/>
        <v>44386</v>
      </c>
      <c r="I231" s="125">
        <v>0</v>
      </c>
      <c r="J231" s="304" t="str">
        <f>LEFT(TPG!D231,20)&amp;"."&amp;TPGPAY!E231</f>
        <v>....Jl21</v>
      </c>
      <c r="K231" s="120" t="b">
        <v>1</v>
      </c>
      <c r="L231" s="126" t="s">
        <v>3686</v>
      </c>
      <c r="M231" s="120" t="b">
        <v>1</v>
      </c>
      <c r="N231" s="120" t="s">
        <v>3687</v>
      </c>
      <c r="O231" s="307">
        <f>TPG!I231</f>
        <v>0</v>
      </c>
      <c r="P231" s="120" t="b">
        <v>1</v>
      </c>
      <c r="Q231" s="120" t="b">
        <v>1</v>
      </c>
      <c r="R231" s="120" t="b">
        <v>1</v>
      </c>
      <c r="T231" s="11">
        <f t="shared" si="14"/>
        <v>7</v>
      </c>
      <c r="U231" s="379">
        <f t="shared" si="15"/>
        <v>8</v>
      </c>
    </row>
    <row r="232" spans="1:21" hidden="1" x14ac:dyDescent="0.25">
      <c r="A232" s="117">
        <v>1</v>
      </c>
      <c r="B232" s="118">
        <v>2</v>
      </c>
      <c r="C232" s="303">
        <f>TPG!J232</f>
        <v>0</v>
      </c>
      <c r="D232" s="120" t="b">
        <v>1</v>
      </c>
      <c r="E232" s="304" t="str">
        <f>RIGHT(TPG!C232,4)&amp;"."&amp;TPG!M232&amp;"."&amp;TPG!K232&amp;"."&amp;$C$5</f>
        <v>...Jl21</v>
      </c>
      <c r="F232" s="305">
        <f t="shared" ca="1" si="12"/>
        <v>44386</v>
      </c>
      <c r="G232" s="306">
        <f>TPG!T232</f>
        <v>0</v>
      </c>
      <c r="H232" s="124">
        <f t="shared" ca="1" si="13"/>
        <v>44386</v>
      </c>
      <c r="I232" s="125">
        <v>0</v>
      </c>
      <c r="J232" s="304" t="str">
        <f>LEFT(TPG!D232,20)&amp;"."&amp;TPGPAY!E232</f>
        <v>....Jl21</v>
      </c>
      <c r="K232" s="120" t="b">
        <v>1</v>
      </c>
      <c r="L232" s="126" t="s">
        <v>3686</v>
      </c>
      <c r="M232" s="120" t="b">
        <v>1</v>
      </c>
      <c r="N232" s="120" t="s">
        <v>3687</v>
      </c>
      <c r="O232" s="307">
        <f>TPG!I232</f>
        <v>0</v>
      </c>
      <c r="P232" s="120" t="b">
        <v>1</v>
      </c>
      <c r="Q232" s="120" t="b">
        <v>1</v>
      </c>
      <c r="R232" s="120" t="b">
        <v>1</v>
      </c>
      <c r="T232" s="11">
        <f t="shared" si="14"/>
        <v>7</v>
      </c>
      <c r="U232" s="379">
        <f t="shared" si="15"/>
        <v>8</v>
      </c>
    </row>
    <row r="233" spans="1:21" hidden="1" x14ac:dyDescent="0.25">
      <c r="A233" s="117">
        <v>1</v>
      </c>
      <c r="B233" s="118">
        <v>2</v>
      </c>
      <c r="C233" s="303">
        <f>TPG!J233</f>
        <v>0</v>
      </c>
      <c r="D233" s="120" t="b">
        <v>1</v>
      </c>
      <c r="E233" s="304" t="str">
        <f>RIGHT(TPG!C233,4)&amp;"."&amp;TPG!M233&amp;"."&amp;TPG!K233&amp;"."&amp;$C$5</f>
        <v>...Jl21</v>
      </c>
      <c r="F233" s="305">
        <f t="shared" ca="1" si="12"/>
        <v>44386</v>
      </c>
      <c r="G233" s="306">
        <f>TPG!T233</f>
        <v>0</v>
      </c>
      <c r="H233" s="124">
        <f t="shared" ca="1" si="13"/>
        <v>44386</v>
      </c>
      <c r="I233" s="125">
        <v>0</v>
      </c>
      <c r="J233" s="304" t="str">
        <f>LEFT(TPG!D233,20)&amp;"."&amp;TPGPAY!E233</f>
        <v>....Jl21</v>
      </c>
      <c r="K233" s="120" t="b">
        <v>1</v>
      </c>
      <c r="L233" s="126" t="s">
        <v>3686</v>
      </c>
      <c r="M233" s="120" t="b">
        <v>1</v>
      </c>
      <c r="N233" s="120" t="s">
        <v>3687</v>
      </c>
      <c r="O233" s="307">
        <f>TPG!I233</f>
        <v>0</v>
      </c>
      <c r="P233" s="120" t="b">
        <v>1</v>
      </c>
      <c r="Q233" s="120" t="b">
        <v>1</v>
      </c>
      <c r="R233" s="120" t="b">
        <v>1</v>
      </c>
      <c r="T233" s="11">
        <f t="shared" si="14"/>
        <v>7</v>
      </c>
      <c r="U233" s="379">
        <f t="shared" si="15"/>
        <v>8</v>
      </c>
    </row>
    <row r="234" spans="1:21" hidden="1" x14ac:dyDescent="0.25">
      <c r="A234" s="117">
        <v>1</v>
      </c>
      <c r="B234" s="118">
        <v>2</v>
      </c>
      <c r="C234" s="303">
        <f>TPG!J234</f>
        <v>0</v>
      </c>
      <c r="D234" s="120" t="b">
        <v>1</v>
      </c>
      <c r="E234" s="304" t="str">
        <f>RIGHT(TPG!C234,4)&amp;"."&amp;TPG!M234&amp;"."&amp;TPG!K234&amp;"."&amp;$C$5</f>
        <v>...Jl21</v>
      </c>
      <c r="F234" s="305">
        <f t="shared" ca="1" si="12"/>
        <v>44386</v>
      </c>
      <c r="G234" s="306">
        <f>TPG!T234</f>
        <v>0</v>
      </c>
      <c r="H234" s="124">
        <f t="shared" ca="1" si="13"/>
        <v>44386</v>
      </c>
      <c r="I234" s="125">
        <v>0</v>
      </c>
      <c r="J234" s="304" t="str">
        <f>LEFT(TPG!D234,20)&amp;"."&amp;TPGPAY!E234</f>
        <v>....Jl21</v>
      </c>
      <c r="K234" s="120" t="b">
        <v>1</v>
      </c>
      <c r="L234" s="126" t="s">
        <v>3686</v>
      </c>
      <c r="M234" s="120" t="b">
        <v>1</v>
      </c>
      <c r="N234" s="120" t="s">
        <v>3687</v>
      </c>
      <c r="O234" s="307">
        <f>TPG!I234</f>
        <v>0</v>
      </c>
      <c r="P234" s="120" t="b">
        <v>1</v>
      </c>
      <c r="Q234" s="120" t="b">
        <v>1</v>
      </c>
      <c r="R234" s="120" t="b">
        <v>1</v>
      </c>
      <c r="T234" s="11">
        <f t="shared" si="14"/>
        <v>7</v>
      </c>
      <c r="U234" s="379">
        <f t="shared" si="15"/>
        <v>8</v>
      </c>
    </row>
    <row r="235" spans="1:21" hidden="1" x14ac:dyDescent="0.25">
      <c r="A235" s="117">
        <v>1</v>
      </c>
      <c r="B235" s="118">
        <v>2</v>
      </c>
      <c r="C235" s="303">
        <f>TPG!J235</f>
        <v>0</v>
      </c>
      <c r="D235" s="120" t="b">
        <v>1</v>
      </c>
      <c r="E235" s="304" t="str">
        <f>RIGHT(TPG!C235,4)&amp;"."&amp;TPG!M235&amp;"."&amp;TPG!K235&amp;"."&amp;$C$5</f>
        <v>...Jl21</v>
      </c>
      <c r="F235" s="305">
        <f t="shared" ca="1" si="12"/>
        <v>44386</v>
      </c>
      <c r="G235" s="306">
        <f>TPG!T235</f>
        <v>0</v>
      </c>
      <c r="H235" s="124">
        <f t="shared" ca="1" si="13"/>
        <v>44386</v>
      </c>
      <c r="I235" s="125">
        <v>0</v>
      </c>
      <c r="J235" s="304" t="str">
        <f>LEFT(TPG!D235,20)&amp;"."&amp;TPGPAY!E235</f>
        <v>....Jl21</v>
      </c>
      <c r="K235" s="120" t="b">
        <v>1</v>
      </c>
      <c r="L235" s="126" t="s">
        <v>3686</v>
      </c>
      <c r="M235" s="120" t="b">
        <v>1</v>
      </c>
      <c r="N235" s="120" t="s">
        <v>3687</v>
      </c>
      <c r="O235" s="307">
        <f>TPG!I235</f>
        <v>0</v>
      </c>
      <c r="P235" s="120" t="b">
        <v>1</v>
      </c>
      <c r="Q235" s="120" t="b">
        <v>1</v>
      </c>
      <c r="R235" s="120" t="b">
        <v>1</v>
      </c>
      <c r="T235" s="11">
        <f t="shared" si="14"/>
        <v>7</v>
      </c>
      <c r="U235" s="379">
        <f t="shared" si="15"/>
        <v>8</v>
      </c>
    </row>
    <row r="236" spans="1:21" hidden="1" x14ac:dyDescent="0.25">
      <c r="A236" s="117">
        <v>1</v>
      </c>
      <c r="B236" s="118">
        <v>2</v>
      </c>
      <c r="C236" s="303">
        <f>TPG!J236</f>
        <v>0</v>
      </c>
      <c r="D236" s="120" t="b">
        <v>1</v>
      </c>
      <c r="E236" s="304" t="str">
        <f>RIGHT(TPG!C236,4)&amp;"."&amp;TPG!M236&amp;"."&amp;TPG!K236&amp;"."&amp;$C$5</f>
        <v>...Jl21</v>
      </c>
      <c r="F236" s="305">
        <f t="shared" ca="1" si="12"/>
        <v>44386</v>
      </c>
      <c r="G236" s="306">
        <f>TPG!T236</f>
        <v>0</v>
      </c>
      <c r="H236" s="124">
        <f t="shared" ca="1" si="13"/>
        <v>44386</v>
      </c>
      <c r="I236" s="125">
        <v>0</v>
      </c>
      <c r="J236" s="304" t="str">
        <f>LEFT(TPG!D236,20)&amp;"."&amp;TPGPAY!E236</f>
        <v>....Jl21</v>
      </c>
      <c r="K236" s="120" t="b">
        <v>1</v>
      </c>
      <c r="L236" s="126" t="s">
        <v>3686</v>
      </c>
      <c r="M236" s="120" t="b">
        <v>1</v>
      </c>
      <c r="N236" s="120" t="s">
        <v>3687</v>
      </c>
      <c r="O236" s="307">
        <f>TPG!I236</f>
        <v>0</v>
      </c>
      <c r="P236" s="120" t="b">
        <v>1</v>
      </c>
      <c r="Q236" s="120" t="b">
        <v>1</v>
      </c>
      <c r="R236" s="120" t="b">
        <v>1</v>
      </c>
      <c r="T236" s="11">
        <f t="shared" si="14"/>
        <v>7</v>
      </c>
      <c r="U236" s="379">
        <f t="shared" si="15"/>
        <v>8</v>
      </c>
    </row>
    <row r="237" spans="1:21" hidden="1" x14ac:dyDescent="0.25">
      <c r="A237" s="117">
        <v>1</v>
      </c>
      <c r="B237" s="118">
        <v>2</v>
      </c>
      <c r="C237" s="303">
        <f>TPG!J237</f>
        <v>0</v>
      </c>
      <c r="D237" s="120" t="b">
        <v>1</v>
      </c>
      <c r="E237" s="304" t="str">
        <f>RIGHT(TPG!C237,4)&amp;"."&amp;TPG!M237&amp;"."&amp;TPG!K237&amp;"."&amp;$C$5</f>
        <v>...Jl21</v>
      </c>
      <c r="F237" s="305">
        <f t="shared" ca="1" si="12"/>
        <v>44386</v>
      </c>
      <c r="G237" s="306">
        <f>TPG!T237</f>
        <v>0</v>
      </c>
      <c r="H237" s="124">
        <f t="shared" ca="1" si="13"/>
        <v>44386</v>
      </c>
      <c r="I237" s="125">
        <v>0</v>
      </c>
      <c r="J237" s="304" t="str">
        <f>LEFT(TPG!D237,20)&amp;"."&amp;TPGPAY!E237</f>
        <v>....Jl21</v>
      </c>
      <c r="K237" s="120" t="b">
        <v>1</v>
      </c>
      <c r="L237" s="126" t="s">
        <v>3686</v>
      </c>
      <c r="M237" s="120" t="b">
        <v>1</v>
      </c>
      <c r="N237" s="120" t="s">
        <v>3687</v>
      </c>
      <c r="O237" s="307">
        <f>TPG!I237</f>
        <v>0</v>
      </c>
      <c r="P237" s="120" t="b">
        <v>1</v>
      </c>
      <c r="Q237" s="120" t="b">
        <v>1</v>
      </c>
      <c r="R237" s="120" t="b">
        <v>1</v>
      </c>
      <c r="T237" s="11">
        <f t="shared" si="14"/>
        <v>7</v>
      </c>
      <c r="U237" s="379">
        <f t="shared" si="15"/>
        <v>8</v>
      </c>
    </row>
    <row r="238" spans="1:21" hidden="1" x14ac:dyDescent="0.25">
      <c r="A238" s="117">
        <v>1</v>
      </c>
      <c r="B238" s="118">
        <v>2</v>
      </c>
      <c r="C238" s="303">
        <f>TPG!J238</f>
        <v>0</v>
      </c>
      <c r="D238" s="120" t="b">
        <v>1</v>
      </c>
      <c r="E238" s="304" t="str">
        <f>RIGHT(TPG!C238,4)&amp;"."&amp;TPG!M238&amp;"."&amp;TPG!K238&amp;"."&amp;$C$5</f>
        <v>...Jl21</v>
      </c>
      <c r="F238" s="305">
        <f t="shared" ca="1" si="12"/>
        <v>44386</v>
      </c>
      <c r="G238" s="306">
        <f>TPG!T238</f>
        <v>0</v>
      </c>
      <c r="H238" s="124">
        <f t="shared" ca="1" si="13"/>
        <v>44386</v>
      </c>
      <c r="I238" s="125">
        <v>0</v>
      </c>
      <c r="J238" s="304" t="str">
        <f>LEFT(TPG!D238,20)&amp;"."&amp;TPGPAY!E238</f>
        <v>....Jl21</v>
      </c>
      <c r="K238" s="120" t="b">
        <v>1</v>
      </c>
      <c r="L238" s="126" t="s">
        <v>3686</v>
      </c>
      <c r="M238" s="120" t="b">
        <v>1</v>
      </c>
      <c r="N238" s="120" t="s">
        <v>3687</v>
      </c>
      <c r="O238" s="307">
        <f>TPG!I238</f>
        <v>0</v>
      </c>
      <c r="P238" s="120" t="b">
        <v>1</v>
      </c>
      <c r="Q238" s="120" t="b">
        <v>1</v>
      </c>
      <c r="R238" s="120" t="b">
        <v>1</v>
      </c>
      <c r="T238" s="11">
        <f t="shared" si="14"/>
        <v>7</v>
      </c>
      <c r="U238" s="379">
        <f t="shared" si="15"/>
        <v>8</v>
      </c>
    </row>
    <row r="239" spans="1:21" hidden="1" x14ac:dyDescent="0.25">
      <c r="A239" s="117">
        <v>1</v>
      </c>
      <c r="B239" s="118">
        <v>2</v>
      </c>
      <c r="C239" s="303">
        <f>TPG!J239</f>
        <v>0</v>
      </c>
      <c r="D239" s="120" t="b">
        <v>1</v>
      </c>
      <c r="E239" s="304" t="str">
        <f>RIGHT(TPG!C239,4)&amp;"."&amp;TPG!M239&amp;"."&amp;TPG!K239&amp;"."&amp;$C$5</f>
        <v>...Jl21</v>
      </c>
      <c r="F239" s="305">
        <f t="shared" ca="1" si="12"/>
        <v>44386</v>
      </c>
      <c r="G239" s="306">
        <f>TPG!T239</f>
        <v>0</v>
      </c>
      <c r="H239" s="124">
        <f t="shared" ca="1" si="13"/>
        <v>44386</v>
      </c>
      <c r="I239" s="125">
        <v>0</v>
      </c>
      <c r="J239" s="304" t="str">
        <f>LEFT(TPG!D239,20)&amp;"."&amp;TPGPAY!E239</f>
        <v>....Jl21</v>
      </c>
      <c r="K239" s="120" t="b">
        <v>1</v>
      </c>
      <c r="L239" s="126" t="s">
        <v>3686</v>
      </c>
      <c r="M239" s="120" t="b">
        <v>1</v>
      </c>
      <c r="N239" s="120" t="s">
        <v>3687</v>
      </c>
      <c r="O239" s="307">
        <f>TPG!I239</f>
        <v>0</v>
      </c>
      <c r="P239" s="120" t="b">
        <v>1</v>
      </c>
      <c r="Q239" s="120" t="b">
        <v>1</v>
      </c>
      <c r="R239" s="120" t="b">
        <v>1</v>
      </c>
      <c r="T239" s="11">
        <f t="shared" si="14"/>
        <v>7</v>
      </c>
      <c r="U239" s="379">
        <f t="shared" si="15"/>
        <v>8</v>
      </c>
    </row>
    <row r="240" spans="1:21" hidden="1" x14ac:dyDescent="0.25">
      <c r="A240" s="117">
        <v>1</v>
      </c>
      <c r="B240" s="118">
        <v>2</v>
      </c>
      <c r="C240" s="303">
        <f>TPG!J240</f>
        <v>0</v>
      </c>
      <c r="D240" s="120" t="b">
        <v>1</v>
      </c>
      <c r="E240" s="304" t="str">
        <f>RIGHT(TPG!C240,4)&amp;"."&amp;TPG!M240&amp;"."&amp;TPG!K240&amp;"."&amp;$C$5</f>
        <v>...Jl21</v>
      </c>
      <c r="F240" s="305">
        <f t="shared" ca="1" si="12"/>
        <v>44386</v>
      </c>
      <c r="G240" s="306">
        <f>TPG!T240</f>
        <v>0</v>
      </c>
      <c r="H240" s="124">
        <f t="shared" ca="1" si="13"/>
        <v>44386</v>
      </c>
      <c r="I240" s="125">
        <v>0</v>
      </c>
      <c r="J240" s="304" t="str">
        <f>LEFT(TPG!D240,20)&amp;"."&amp;TPGPAY!E240</f>
        <v>....Jl21</v>
      </c>
      <c r="K240" s="120" t="b">
        <v>1</v>
      </c>
      <c r="L240" s="126" t="s">
        <v>3686</v>
      </c>
      <c r="M240" s="120" t="b">
        <v>1</v>
      </c>
      <c r="N240" s="120" t="s">
        <v>3687</v>
      </c>
      <c r="O240" s="307">
        <f>TPG!I240</f>
        <v>0</v>
      </c>
      <c r="P240" s="120" t="b">
        <v>1</v>
      </c>
      <c r="Q240" s="120" t="b">
        <v>1</v>
      </c>
      <c r="R240" s="120" t="b">
        <v>1</v>
      </c>
      <c r="T240" s="11">
        <f t="shared" si="14"/>
        <v>7</v>
      </c>
      <c r="U240" s="379">
        <f t="shared" si="15"/>
        <v>8</v>
      </c>
    </row>
    <row r="241" spans="1:21" hidden="1" x14ac:dyDescent="0.25">
      <c r="A241" s="117">
        <v>1</v>
      </c>
      <c r="B241" s="118">
        <v>2</v>
      </c>
      <c r="C241" s="303">
        <f>TPG!J241</f>
        <v>0</v>
      </c>
      <c r="D241" s="120" t="b">
        <v>1</v>
      </c>
      <c r="E241" s="304" t="str">
        <f>RIGHT(TPG!C241,4)&amp;"."&amp;TPG!M241&amp;"."&amp;TPG!K241&amp;"."&amp;$C$5</f>
        <v>...Jl21</v>
      </c>
      <c r="F241" s="305">
        <f t="shared" ca="1" si="12"/>
        <v>44386</v>
      </c>
      <c r="G241" s="306">
        <f>TPG!T241</f>
        <v>0</v>
      </c>
      <c r="H241" s="124">
        <f t="shared" ca="1" si="13"/>
        <v>44386</v>
      </c>
      <c r="I241" s="125">
        <v>0</v>
      </c>
      <c r="J241" s="304" t="str">
        <f>LEFT(TPG!D241,20)&amp;"."&amp;TPGPAY!E241</f>
        <v>....Jl21</v>
      </c>
      <c r="K241" s="120" t="b">
        <v>1</v>
      </c>
      <c r="L241" s="126" t="s">
        <v>3686</v>
      </c>
      <c r="M241" s="120" t="b">
        <v>1</v>
      </c>
      <c r="N241" s="120" t="s">
        <v>3687</v>
      </c>
      <c r="O241" s="307">
        <f>TPG!I241</f>
        <v>0</v>
      </c>
      <c r="P241" s="120" t="b">
        <v>1</v>
      </c>
      <c r="Q241" s="120" t="b">
        <v>1</v>
      </c>
      <c r="R241" s="120" t="b">
        <v>1</v>
      </c>
      <c r="T241" s="11">
        <f t="shared" si="14"/>
        <v>7</v>
      </c>
      <c r="U241" s="379">
        <f t="shared" si="15"/>
        <v>8</v>
      </c>
    </row>
    <row r="242" spans="1:21" hidden="1" x14ac:dyDescent="0.25">
      <c r="A242" s="117">
        <v>1</v>
      </c>
      <c r="B242" s="118">
        <v>2</v>
      </c>
      <c r="C242" s="303">
        <f>TPG!J242</f>
        <v>0</v>
      </c>
      <c r="D242" s="120" t="b">
        <v>1</v>
      </c>
      <c r="E242" s="304" t="str">
        <f>RIGHT(TPG!C242,4)&amp;"."&amp;TPG!M242&amp;"."&amp;TPG!K242&amp;"."&amp;$C$5</f>
        <v>...Jl21</v>
      </c>
      <c r="F242" s="305">
        <f t="shared" ca="1" si="12"/>
        <v>44386</v>
      </c>
      <c r="G242" s="306">
        <f>TPG!T242</f>
        <v>0</v>
      </c>
      <c r="H242" s="124">
        <f t="shared" ca="1" si="13"/>
        <v>44386</v>
      </c>
      <c r="I242" s="125">
        <v>0</v>
      </c>
      <c r="J242" s="304" t="str">
        <f>LEFT(TPG!D242,20)&amp;"."&amp;TPGPAY!E242</f>
        <v>....Jl21</v>
      </c>
      <c r="K242" s="120" t="b">
        <v>1</v>
      </c>
      <c r="L242" s="126" t="s">
        <v>3686</v>
      </c>
      <c r="M242" s="120" t="b">
        <v>1</v>
      </c>
      <c r="N242" s="120" t="s">
        <v>3687</v>
      </c>
      <c r="O242" s="307">
        <f>TPG!I242</f>
        <v>0</v>
      </c>
      <c r="P242" s="120" t="b">
        <v>1</v>
      </c>
      <c r="Q242" s="120" t="b">
        <v>1</v>
      </c>
      <c r="R242" s="120" t="b">
        <v>1</v>
      </c>
      <c r="T242" s="11">
        <f t="shared" si="14"/>
        <v>7</v>
      </c>
      <c r="U242" s="379">
        <f t="shared" si="15"/>
        <v>8</v>
      </c>
    </row>
    <row r="243" spans="1:21" hidden="1" x14ac:dyDescent="0.25">
      <c r="A243" s="117">
        <v>1</v>
      </c>
      <c r="B243" s="118">
        <v>2</v>
      </c>
      <c r="C243" s="303">
        <f>TPG!J243</f>
        <v>0</v>
      </c>
      <c r="D243" s="120" t="b">
        <v>1</v>
      </c>
      <c r="E243" s="304" t="str">
        <f>RIGHT(TPG!C243,4)&amp;"."&amp;TPG!M243&amp;"."&amp;TPG!K243&amp;"."&amp;$C$5</f>
        <v>...Jl21</v>
      </c>
      <c r="F243" s="305">
        <f t="shared" ca="1" si="12"/>
        <v>44386</v>
      </c>
      <c r="G243" s="306">
        <f>TPG!T243</f>
        <v>0</v>
      </c>
      <c r="H243" s="124">
        <f t="shared" ca="1" si="13"/>
        <v>44386</v>
      </c>
      <c r="I243" s="125">
        <v>0</v>
      </c>
      <c r="J243" s="304" t="str">
        <f>LEFT(TPG!D243,20)&amp;"."&amp;TPGPAY!E243</f>
        <v>....Jl21</v>
      </c>
      <c r="K243" s="120" t="b">
        <v>1</v>
      </c>
      <c r="L243" s="126" t="s">
        <v>3686</v>
      </c>
      <c r="M243" s="120" t="b">
        <v>1</v>
      </c>
      <c r="N243" s="120" t="s">
        <v>3687</v>
      </c>
      <c r="O243" s="307">
        <f>TPG!I243</f>
        <v>0</v>
      </c>
      <c r="P243" s="120" t="b">
        <v>1</v>
      </c>
      <c r="Q243" s="120" t="b">
        <v>1</v>
      </c>
      <c r="R243" s="120" t="b">
        <v>1</v>
      </c>
      <c r="T243" s="11">
        <f t="shared" si="14"/>
        <v>7</v>
      </c>
      <c r="U243" s="379">
        <f t="shared" si="15"/>
        <v>8</v>
      </c>
    </row>
    <row r="244" spans="1:21" hidden="1" x14ac:dyDescent="0.25">
      <c r="A244" s="117">
        <v>1</v>
      </c>
      <c r="B244" s="118">
        <v>2</v>
      </c>
      <c r="C244" s="303">
        <f>TPG!J244</f>
        <v>0</v>
      </c>
      <c r="D244" s="120" t="b">
        <v>1</v>
      </c>
      <c r="E244" s="304" t="str">
        <f>RIGHT(TPG!C244,4)&amp;"."&amp;TPG!M244&amp;"."&amp;TPG!K244&amp;"."&amp;$C$5</f>
        <v>...Jl21</v>
      </c>
      <c r="F244" s="305">
        <f t="shared" ca="1" si="12"/>
        <v>44386</v>
      </c>
      <c r="G244" s="306">
        <f>TPG!T244</f>
        <v>0</v>
      </c>
      <c r="H244" s="124">
        <f t="shared" ca="1" si="13"/>
        <v>44386</v>
      </c>
      <c r="I244" s="125">
        <v>0</v>
      </c>
      <c r="J244" s="304" t="str">
        <f>LEFT(TPG!D244,20)&amp;"."&amp;TPGPAY!E244</f>
        <v>....Jl21</v>
      </c>
      <c r="K244" s="120" t="b">
        <v>1</v>
      </c>
      <c r="L244" s="126" t="s">
        <v>3686</v>
      </c>
      <c r="M244" s="120" t="b">
        <v>1</v>
      </c>
      <c r="N244" s="120" t="s">
        <v>3687</v>
      </c>
      <c r="O244" s="307">
        <f>TPG!I244</f>
        <v>0</v>
      </c>
      <c r="P244" s="120" t="b">
        <v>1</v>
      </c>
      <c r="Q244" s="120" t="b">
        <v>1</v>
      </c>
      <c r="R244" s="120" t="b">
        <v>1</v>
      </c>
      <c r="T244" s="11">
        <f t="shared" si="14"/>
        <v>7</v>
      </c>
      <c r="U244" s="379">
        <f t="shared" si="15"/>
        <v>8</v>
      </c>
    </row>
    <row r="245" spans="1:21" hidden="1" x14ac:dyDescent="0.25">
      <c r="A245" s="117">
        <v>1</v>
      </c>
      <c r="B245" s="118">
        <v>2</v>
      </c>
      <c r="C245" s="303">
        <f>TPG!J245</f>
        <v>0</v>
      </c>
      <c r="D245" s="120" t="b">
        <v>1</v>
      </c>
      <c r="E245" s="304" t="str">
        <f>RIGHT(TPG!C245,4)&amp;"."&amp;TPG!M245&amp;"."&amp;TPG!K245&amp;"."&amp;$C$5</f>
        <v>...Jl21</v>
      </c>
      <c r="F245" s="305">
        <f t="shared" ca="1" si="12"/>
        <v>44386</v>
      </c>
      <c r="G245" s="306">
        <f>TPG!T245</f>
        <v>0</v>
      </c>
      <c r="H245" s="124">
        <f t="shared" ca="1" si="13"/>
        <v>44386</v>
      </c>
      <c r="I245" s="125">
        <v>0</v>
      </c>
      <c r="J245" s="304" t="str">
        <f>LEFT(TPG!D245,20)&amp;"."&amp;TPGPAY!E245</f>
        <v>....Jl21</v>
      </c>
      <c r="K245" s="120" t="b">
        <v>1</v>
      </c>
      <c r="L245" s="126" t="s">
        <v>3686</v>
      </c>
      <c r="M245" s="120" t="b">
        <v>1</v>
      </c>
      <c r="N245" s="120" t="s">
        <v>3687</v>
      </c>
      <c r="O245" s="307">
        <f>TPG!I245</f>
        <v>0</v>
      </c>
      <c r="P245" s="120" t="b">
        <v>1</v>
      </c>
      <c r="Q245" s="120" t="b">
        <v>1</v>
      </c>
      <c r="R245" s="120" t="b">
        <v>1</v>
      </c>
      <c r="T245" s="11">
        <f t="shared" si="14"/>
        <v>7</v>
      </c>
      <c r="U245" s="379">
        <f t="shared" si="15"/>
        <v>8</v>
      </c>
    </row>
    <row r="246" spans="1:21" hidden="1" x14ac:dyDescent="0.25">
      <c r="A246" s="117">
        <v>1</v>
      </c>
      <c r="B246" s="118">
        <v>2</v>
      </c>
      <c r="C246" s="303">
        <f>TPG!J246</f>
        <v>0</v>
      </c>
      <c r="D246" s="120" t="b">
        <v>1</v>
      </c>
      <c r="E246" s="304" t="str">
        <f>RIGHT(TPG!C246,4)&amp;"."&amp;TPG!M246&amp;"."&amp;TPG!K246&amp;"."&amp;$C$5</f>
        <v>...Jl21</v>
      </c>
      <c r="F246" s="305">
        <f t="shared" ca="1" si="12"/>
        <v>44386</v>
      </c>
      <c r="G246" s="306">
        <f>TPG!T246</f>
        <v>0</v>
      </c>
      <c r="H246" s="124">
        <f t="shared" ca="1" si="13"/>
        <v>44386</v>
      </c>
      <c r="I246" s="125">
        <v>0</v>
      </c>
      <c r="J246" s="304" t="str">
        <f>LEFT(TPG!D246,20)&amp;"."&amp;TPGPAY!E246</f>
        <v>....Jl21</v>
      </c>
      <c r="K246" s="120" t="b">
        <v>1</v>
      </c>
      <c r="L246" s="126" t="s">
        <v>3686</v>
      </c>
      <c r="M246" s="120" t="b">
        <v>1</v>
      </c>
      <c r="N246" s="120" t="s">
        <v>3687</v>
      </c>
      <c r="O246" s="307">
        <f>TPG!I246</f>
        <v>0</v>
      </c>
      <c r="P246" s="120" t="b">
        <v>1</v>
      </c>
      <c r="Q246" s="120" t="b">
        <v>1</v>
      </c>
      <c r="R246" s="120" t="b">
        <v>1</v>
      </c>
      <c r="T246" s="11">
        <f t="shared" si="14"/>
        <v>7</v>
      </c>
      <c r="U246" s="379">
        <f t="shared" si="15"/>
        <v>8</v>
      </c>
    </row>
    <row r="247" spans="1:21" hidden="1" x14ac:dyDescent="0.25">
      <c r="A247" s="117">
        <v>1</v>
      </c>
      <c r="B247" s="118">
        <v>2</v>
      </c>
      <c r="C247" s="303">
        <f>TPG!J247</f>
        <v>0</v>
      </c>
      <c r="D247" s="120" t="b">
        <v>1</v>
      </c>
      <c r="E247" s="304" t="str">
        <f>RIGHT(TPG!C247,4)&amp;"."&amp;TPG!M247&amp;"."&amp;TPG!K247&amp;"."&amp;$C$5</f>
        <v>...Jl21</v>
      </c>
      <c r="F247" s="305">
        <f t="shared" ca="1" si="12"/>
        <v>44386</v>
      </c>
      <c r="G247" s="306">
        <f>TPG!T247</f>
        <v>0</v>
      </c>
      <c r="H247" s="124">
        <f t="shared" ca="1" si="13"/>
        <v>44386</v>
      </c>
      <c r="I247" s="125">
        <v>0</v>
      </c>
      <c r="J247" s="304" t="str">
        <f>LEFT(TPG!D247,20)&amp;"."&amp;TPGPAY!E247</f>
        <v>....Jl21</v>
      </c>
      <c r="K247" s="120" t="b">
        <v>1</v>
      </c>
      <c r="L247" s="126" t="s">
        <v>3686</v>
      </c>
      <c r="M247" s="120" t="b">
        <v>1</v>
      </c>
      <c r="N247" s="120" t="s">
        <v>3687</v>
      </c>
      <c r="O247" s="307">
        <f>TPG!I247</f>
        <v>0</v>
      </c>
      <c r="P247" s="120" t="b">
        <v>1</v>
      </c>
      <c r="Q247" s="120" t="b">
        <v>1</v>
      </c>
      <c r="R247" s="120" t="b">
        <v>1</v>
      </c>
      <c r="T247" s="11">
        <f t="shared" si="14"/>
        <v>7</v>
      </c>
      <c r="U247" s="379">
        <f t="shared" si="15"/>
        <v>8</v>
      </c>
    </row>
    <row r="248" spans="1:21" hidden="1" x14ac:dyDescent="0.25">
      <c r="A248" s="117">
        <v>1</v>
      </c>
      <c r="B248" s="118">
        <v>2</v>
      </c>
      <c r="C248" s="303">
        <f>TPG!J248</f>
        <v>0</v>
      </c>
      <c r="D248" s="120" t="b">
        <v>1</v>
      </c>
      <c r="E248" s="304" t="str">
        <f>RIGHT(TPG!C248,4)&amp;"."&amp;TPG!M248&amp;"."&amp;TPG!K248&amp;"."&amp;$C$5</f>
        <v>...Jl21</v>
      </c>
      <c r="F248" s="305">
        <f t="shared" ca="1" si="12"/>
        <v>44386</v>
      </c>
      <c r="G248" s="306">
        <f>TPG!T248</f>
        <v>0</v>
      </c>
      <c r="H248" s="124">
        <f t="shared" ca="1" si="13"/>
        <v>44386</v>
      </c>
      <c r="I248" s="125">
        <v>0</v>
      </c>
      <c r="J248" s="304" t="str">
        <f>LEFT(TPG!D248,20)&amp;"."&amp;TPGPAY!E248</f>
        <v>....Jl21</v>
      </c>
      <c r="K248" s="120" t="b">
        <v>1</v>
      </c>
      <c r="L248" s="126" t="s">
        <v>3686</v>
      </c>
      <c r="M248" s="120" t="b">
        <v>1</v>
      </c>
      <c r="N248" s="120" t="s">
        <v>3687</v>
      </c>
      <c r="O248" s="307">
        <f>TPG!I248</f>
        <v>0</v>
      </c>
      <c r="P248" s="120" t="b">
        <v>1</v>
      </c>
      <c r="Q248" s="120" t="b">
        <v>1</v>
      </c>
      <c r="R248" s="120" t="b">
        <v>1</v>
      </c>
      <c r="T248" s="11">
        <f t="shared" si="14"/>
        <v>7</v>
      </c>
      <c r="U248" s="379">
        <f t="shared" si="15"/>
        <v>8</v>
      </c>
    </row>
    <row r="249" spans="1:21" hidden="1" x14ac:dyDescent="0.25">
      <c r="A249" s="117">
        <v>1</v>
      </c>
      <c r="B249" s="118">
        <v>2</v>
      </c>
      <c r="C249" s="303">
        <f>TPG!J249</f>
        <v>0</v>
      </c>
      <c r="D249" s="120" t="b">
        <v>1</v>
      </c>
      <c r="E249" s="304" t="str">
        <f>RIGHT(TPG!C249,4)&amp;"."&amp;TPG!M249&amp;"."&amp;TPG!K249&amp;"."&amp;$C$5</f>
        <v>...Jl21</v>
      </c>
      <c r="F249" s="305">
        <f t="shared" ca="1" si="12"/>
        <v>44386</v>
      </c>
      <c r="G249" s="306">
        <f>TPG!T249</f>
        <v>0</v>
      </c>
      <c r="H249" s="124">
        <f t="shared" ca="1" si="13"/>
        <v>44386</v>
      </c>
      <c r="I249" s="125">
        <v>0</v>
      </c>
      <c r="J249" s="304" t="str">
        <f>LEFT(TPG!D249,20)&amp;"."&amp;TPGPAY!E249</f>
        <v>....Jl21</v>
      </c>
      <c r="K249" s="120" t="b">
        <v>1</v>
      </c>
      <c r="L249" s="126" t="s">
        <v>3686</v>
      </c>
      <c r="M249" s="120" t="b">
        <v>1</v>
      </c>
      <c r="N249" s="120" t="s">
        <v>3687</v>
      </c>
      <c r="O249" s="307">
        <f>TPG!I249</f>
        <v>0</v>
      </c>
      <c r="P249" s="120" t="b">
        <v>1</v>
      </c>
      <c r="Q249" s="120" t="b">
        <v>1</v>
      </c>
      <c r="R249" s="120" t="b">
        <v>1</v>
      </c>
      <c r="T249" s="11">
        <f t="shared" si="14"/>
        <v>7</v>
      </c>
      <c r="U249" s="379">
        <f t="shared" si="15"/>
        <v>8</v>
      </c>
    </row>
    <row r="250" spans="1:21" hidden="1" x14ac:dyDescent="0.25">
      <c r="A250" s="117">
        <v>1</v>
      </c>
      <c r="B250" s="118">
        <v>2</v>
      </c>
      <c r="C250" s="303">
        <f>TPG!J250</f>
        <v>0</v>
      </c>
      <c r="D250" s="120" t="b">
        <v>1</v>
      </c>
      <c r="E250" s="304" t="str">
        <f>RIGHT(TPG!C250,4)&amp;"."&amp;TPG!M250&amp;"."&amp;TPG!K250&amp;"."&amp;$C$5</f>
        <v>...Jl21</v>
      </c>
      <c r="F250" s="305">
        <f t="shared" ca="1" si="12"/>
        <v>44386</v>
      </c>
      <c r="G250" s="306">
        <f>TPG!T250</f>
        <v>0</v>
      </c>
      <c r="H250" s="124">
        <f t="shared" ca="1" si="13"/>
        <v>44386</v>
      </c>
      <c r="I250" s="125">
        <v>0</v>
      </c>
      <c r="J250" s="304" t="str">
        <f>LEFT(TPG!D250,20)&amp;"."&amp;TPGPAY!E250</f>
        <v>....Jl21</v>
      </c>
      <c r="K250" s="120" t="b">
        <v>1</v>
      </c>
      <c r="L250" s="126" t="s">
        <v>3686</v>
      </c>
      <c r="M250" s="120" t="b">
        <v>1</v>
      </c>
      <c r="N250" s="120" t="s">
        <v>3687</v>
      </c>
      <c r="O250" s="307">
        <f>TPG!I250</f>
        <v>0</v>
      </c>
      <c r="P250" s="120" t="b">
        <v>1</v>
      </c>
      <c r="Q250" s="120" t="b">
        <v>1</v>
      </c>
      <c r="R250" s="120" t="b">
        <v>1</v>
      </c>
      <c r="T250" s="11">
        <f t="shared" si="14"/>
        <v>7</v>
      </c>
      <c r="U250" s="379">
        <f t="shared" si="15"/>
        <v>8</v>
      </c>
    </row>
    <row r="251" spans="1:21" hidden="1" x14ac:dyDescent="0.25">
      <c r="A251" s="117">
        <v>1</v>
      </c>
      <c r="B251" s="118">
        <v>2</v>
      </c>
      <c r="C251" s="303">
        <f>TPG!J251</f>
        <v>0</v>
      </c>
      <c r="D251" s="120" t="b">
        <v>1</v>
      </c>
      <c r="E251" s="304" t="str">
        <f>RIGHT(TPG!C251,4)&amp;"."&amp;TPG!M251&amp;"."&amp;TPG!K251&amp;"."&amp;$C$5</f>
        <v>...Jl21</v>
      </c>
      <c r="F251" s="305">
        <f t="shared" ca="1" si="12"/>
        <v>44386</v>
      </c>
      <c r="G251" s="306">
        <f>TPG!T251</f>
        <v>0</v>
      </c>
      <c r="H251" s="124">
        <f t="shared" ca="1" si="13"/>
        <v>44386</v>
      </c>
      <c r="I251" s="125">
        <v>0</v>
      </c>
      <c r="J251" s="304" t="str">
        <f>LEFT(TPG!D251,20)&amp;"."&amp;TPGPAY!E251</f>
        <v>....Jl21</v>
      </c>
      <c r="K251" s="120" t="b">
        <v>1</v>
      </c>
      <c r="L251" s="126" t="s">
        <v>3686</v>
      </c>
      <c r="M251" s="120" t="b">
        <v>1</v>
      </c>
      <c r="N251" s="120" t="s">
        <v>3687</v>
      </c>
      <c r="O251" s="307">
        <f>TPG!I251</f>
        <v>0</v>
      </c>
      <c r="P251" s="120" t="b">
        <v>1</v>
      </c>
      <c r="Q251" s="120" t="b">
        <v>1</v>
      </c>
      <c r="R251" s="120" t="b">
        <v>1</v>
      </c>
      <c r="T251" s="11">
        <f t="shared" si="14"/>
        <v>7</v>
      </c>
      <c r="U251" s="379">
        <f t="shared" si="15"/>
        <v>8</v>
      </c>
    </row>
    <row r="252" spans="1:21" hidden="1" x14ac:dyDescent="0.25">
      <c r="A252" s="117">
        <v>1</v>
      </c>
      <c r="B252" s="118">
        <v>2</v>
      </c>
      <c r="C252" s="303">
        <f>TPG!J252</f>
        <v>0</v>
      </c>
      <c r="D252" s="120" t="b">
        <v>1</v>
      </c>
      <c r="E252" s="304" t="str">
        <f>RIGHT(TPG!C252,4)&amp;"."&amp;TPG!M252&amp;"."&amp;TPG!K252&amp;"."&amp;$C$5</f>
        <v>...Jl21</v>
      </c>
      <c r="F252" s="305">
        <f t="shared" ca="1" si="12"/>
        <v>44386</v>
      </c>
      <c r="G252" s="306">
        <f>TPG!T252</f>
        <v>0</v>
      </c>
      <c r="H252" s="124">
        <f t="shared" ca="1" si="13"/>
        <v>44386</v>
      </c>
      <c r="I252" s="125">
        <v>0</v>
      </c>
      <c r="J252" s="304" t="str">
        <f>LEFT(TPG!D252,20)&amp;"."&amp;TPGPAY!E252</f>
        <v>....Jl21</v>
      </c>
      <c r="K252" s="120" t="b">
        <v>1</v>
      </c>
      <c r="L252" s="126" t="s">
        <v>3686</v>
      </c>
      <c r="M252" s="120" t="b">
        <v>1</v>
      </c>
      <c r="N252" s="120" t="s">
        <v>3687</v>
      </c>
      <c r="O252" s="307">
        <f>TPG!I252</f>
        <v>0</v>
      </c>
      <c r="P252" s="120" t="b">
        <v>1</v>
      </c>
      <c r="Q252" s="120" t="b">
        <v>1</v>
      </c>
      <c r="R252" s="120" t="b">
        <v>1</v>
      </c>
      <c r="T252" s="11">
        <f t="shared" si="14"/>
        <v>7</v>
      </c>
      <c r="U252" s="379">
        <f t="shared" si="15"/>
        <v>8</v>
      </c>
    </row>
    <row r="253" spans="1:21" hidden="1" x14ac:dyDescent="0.25">
      <c r="A253" s="117">
        <v>1</v>
      </c>
      <c r="B253" s="118">
        <v>2</v>
      </c>
      <c r="C253" s="303">
        <f>TPG!J253</f>
        <v>0</v>
      </c>
      <c r="D253" s="120" t="b">
        <v>1</v>
      </c>
      <c r="E253" s="304" t="str">
        <f>RIGHT(TPG!C253,4)&amp;"."&amp;TPG!M253&amp;"."&amp;TPG!K253&amp;"."&amp;$C$5</f>
        <v>...Jl21</v>
      </c>
      <c r="F253" s="305">
        <f t="shared" ca="1" si="12"/>
        <v>44386</v>
      </c>
      <c r="G253" s="306">
        <f>TPG!T253</f>
        <v>0</v>
      </c>
      <c r="H253" s="124">
        <f t="shared" ca="1" si="13"/>
        <v>44386</v>
      </c>
      <c r="I253" s="125">
        <v>0</v>
      </c>
      <c r="J253" s="304" t="str">
        <f>LEFT(TPG!D253,20)&amp;"."&amp;TPGPAY!E253</f>
        <v>....Jl21</v>
      </c>
      <c r="K253" s="120" t="b">
        <v>1</v>
      </c>
      <c r="L253" s="126" t="s">
        <v>3686</v>
      </c>
      <c r="M253" s="120" t="b">
        <v>1</v>
      </c>
      <c r="N253" s="120" t="s">
        <v>3687</v>
      </c>
      <c r="O253" s="307">
        <f>TPG!I253</f>
        <v>0</v>
      </c>
      <c r="P253" s="120" t="b">
        <v>1</v>
      </c>
      <c r="Q253" s="120" t="b">
        <v>1</v>
      </c>
      <c r="R253" s="120" t="b">
        <v>1</v>
      </c>
      <c r="T253" s="11">
        <f t="shared" si="14"/>
        <v>7</v>
      </c>
      <c r="U253" s="379">
        <f t="shared" si="15"/>
        <v>8</v>
      </c>
    </row>
    <row r="254" spans="1:21" hidden="1" x14ac:dyDescent="0.25">
      <c r="A254" s="117">
        <v>1</v>
      </c>
      <c r="B254" s="118">
        <v>2</v>
      </c>
      <c r="C254" s="303">
        <f>TPG!J254</f>
        <v>0</v>
      </c>
      <c r="D254" s="120" t="b">
        <v>1</v>
      </c>
      <c r="E254" s="304" t="str">
        <f>RIGHT(TPG!C254,4)&amp;"."&amp;TPG!M254&amp;"."&amp;TPG!K254&amp;"."&amp;$C$5</f>
        <v>...Jl21</v>
      </c>
      <c r="F254" s="305">
        <f t="shared" ca="1" si="12"/>
        <v>44386</v>
      </c>
      <c r="G254" s="306">
        <f>TPG!T254</f>
        <v>0</v>
      </c>
      <c r="H254" s="124">
        <f t="shared" ca="1" si="13"/>
        <v>44386</v>
      </c>
      <c r="I254" s="125">
        <v>0</v>
      </c>
      <c r="J254" s="304" t="str">
        <f>LEFT(TPG!D254,20)&amp;"."&amp;TPGPAY!E254</f>
        <v>....Jl21</v>
      </c>
      <c r="K254" s="120" t="b">
        <v>1</v>
      </c>
      <c r="L254" s="126" t="s">
        <v>3686</v>
      </c>
      <c r="M254" s="120" t="b">
        <v>1</v>
      </c>
      <c r="N254" s="120" t="s">
        <v>3687</v>
      </c>
      <c r="O254" s="307">
        <f>TPG!I254</f>
        <v>0</v>
      </c>
      <c r="P254" s="120" t="b">
        <v>1</v>
      </c>
      <c r="Q254" s="120" t="b">
        <v>1</v>
      </c>
      <c r="R254" s="120" t="b">
        <v>1</v>
      </c>
      <c r="T254" s="11">
        <f t="shared" si="14"/>
        <v>7</v>
      </c>
      <c r="U254" s="379">
        <f t="shared" si="15"/>
        <v>8</v>
      </c>
    </row>
    <row r="255" spans="1:21" hidden="1" x14ac:dyDescent="0.25">
      <c r="A255" s="117">
        <v>1</v>
      </c>
      <c r="B255" s="118">
        <v>2</v>
      </c>
      <c r="C255" s="303">
        <f>TPG!J255</f>
        <v>0</v>
      </c>
      <c r="D255" s="120" t="b">
        <v>1</v>
      </c>
      <c r="E255" s="304" t="str">
        <f>RIGHT(TPG!C255,4)&amp;"."&amp;TPG!M255&amp;"."&amp;TPG!K255&amp;"."&amp;$C$5</f>
        <v>...Jl21</v>
      </c>
      <c r="F255" s="305">
        <f t="shared" ca="1" si="12"/>
        <v>44386</v>
      </c>
      <c r="G255" s="306">
        <f>TPG!T255</f>
        <v>0</v>
      </c>
      <c r="H255" s="124">
        <f t="shared" ca="1" si="13"/>
        <v>44386</v>
      </c>
      <c r="I255" s="125">
        <v>0</v>
      </c>
      <c r="J255" s="304" t="str">
        <f>LEFT(TPG!D255,20)&amp;"."&amp;TPGPAY!E255</f>
        <v>....Jl21</v>
      </c>
      <c r="K255" s="120" t="b">
        <v>1</v>
      </c>
      <c r="L255" s="126" t="s">
        <v>3686</v>
      </c>
      <c r="M255" s="120" t="b">
        <v>1</v>
      </c>
      <c r="N255" s="120" t="s">
        <v>3687</v>
      </c>
      <c r="O255" s="307">
        <f>TPG!I255</f>
        <v>0</v>
      </c>
      <c r="P255" s="120" t="b">
        <v>1</v>
      </c>
      <c r="Q255" s="120" t="b">
        <v>1</v>
      </c>
      <c r="R255" s="120" t="b">
        <v>1</v>
      </c>
      <c r="T255" s="11">
        <f t="shared" si="14"/>
        <v>7</v>
      </c>
      <c r="U255" s="379">
        <f t="shared" si="15"/>
        <v>8</v>
      </c>
    </row>
    <row r="256" spans="1:21" hidden="1" x14ac:dyDescent="0.25">
      <c r="A256" s="117">
        <v>1</v>
      </c>
      <c r="B256" s="118">
        <v>2</v>
      </c>
      <c r="C256" s="303">
        <f>TPG!J256</f>
        <v>0</v>
      </c>
      <c r="D256" s="120" t="b">
        <v>1</v>
      </c>
      <c r="E256" s="304" t="str">
        <f>RIGHT(TPG!C256,4)&amp;"."&amp;TPG!M256&amp;"."&amp;TPG!K256&amp;"."&amp;$C$5</f>
        <v>...Jl21</v>
      </c>
      <c r="F256" s="305">
        <f t="shared" ca="1" si="12"/>
        <v>44386</v>
      </c>
      <c r="G256" s="306">
        <f>TPG!T256</f>
        <v>0</v>
      </c>
      <c r="H256" s="124">
        <f t="shared" ca="1" si="13"/>
        <v>44386</v>
      </c>
      <c r="I256" s="125">
        <v>0</v>
      </c>
      <c r="J256" s="304" t="str">
        <f>LEFT(TPG!D256,20)&amp;"."&amp;TPGPAY!E256</f>
        <v>....Jl21</v>
      </c>
      <c r="K256" s="120" t="b">
        <v>1</v>
      </c>
      <c r="L256" s="126" t="s">
        <v>3686</v>
      </c>
      <c r="M256" s="120" t="b">
        <v>1</v>
      </c>
      <c r="N256" s="120" t="s">
        <v>3687</v>
      </c>
      <c r="O256" s="307">
        <f>TPG!I256</f>
        <v>0</v>
      </c>
      <c r="P256" s="120" t="b">
        <v>1</v>
      </c>
      <c r="Q256" s="120" t="b">
        <v>1</v>
      </c>
      <c r="R256" s="120" t="b">
        <v>1</v>
      </c>
      <c r="T256" s="11">
        <f t="shared" si="14"/>
        <v>7</v>
      </c>
      <c r="U256" s="379">
        <f t="shared" si="15"/>
        <v>8</v>
      </c>
    </row>
    <row r="257" spans="1:21" hidden="1" x14ac:dyDescent="0.25">
      <c r="A257" s="117">
        <v>1</v>
      </c>
      <c r="B257" s="118">
        <v>2</v>
      </c>
      <c r="C257" s="303">
        <f>TPG!J257</f>
        <v>0</v>
      </c>
      <c r="D257" s="120" t="b">
        <v>1</v>
      </c>
      <c r="E257" s="304" t="str">
        <f>RIGHT(TPG!C257,4)&amp;"."&amp;TPG!M257&amp;"."&amp;TPG!K257&amp;"."&amp;$C$5</f>
        <v>...Jl21</v>
      </c>
      <c r="F257" s="305">
        <f t="shared" ca="1" si="12"/>
        <v>44386</v>
      </c>
      <c r="G257" s="306">
        <f>TPG!T257</f>
        <v>0</v>
      </c>
      <c r="H257" s="124">
        <f t="shared" ca="1" si="13"/>
        <v>44386</v>
      </c>
      <c r="I257" s="125">
        <v>0</v>
      </c>
      <c r="J257" s="304" t="str">
        <f>LEFT(TPG!D257,20)&amp;"."&amp;TPGPAY!E257</f>
        <v>....Jl21</v>
      </c>
      <c r="K257" s="120" t="b">
        <v>1</v>
      </c>
      <c r="L257" s="126" t="s">
        <v>3686</v>
      </c>
      <c r="M257" s="120" t="b">
        <v>1</v>
      </c>
      <c r="N257" s="120" t="s">
        <v>3687</v>
      </c>
      <c r="O257" s="307">
        <f>TPG!I257</f>
        <v>0</v>
      </c>
      <c r="P257" s="120" t="b">
        <v>1</v>
      </c>
      <c r="Q257" s="120" t="b">
        <v>1</v>
      </c>
      <c r="R257" s="120" t="b">
        <v>1</v>
      </c>
      <c r="T257" s="11">
        <f t="shared" si="14"/>
        <v>7</v>
      </c>
      <c r="U257" s="379">
        <f t="shared" si="15"/>
        <v>8</v>
      </c>
    </row>
    <row r="258" spans="1:21" hidden="1" x14ac:dyDescent="0.25">
      <c r="A258" s="117">
        <v>1</v>
      </c>
      <c r="B258" s="118">
        <v>2</v>
      </c>
      <c r="C258" s="303">
        <f>TPG!J258</f>
        <v>0</v>
      </c>
      <c r="D258" s="120" t="b">
        <v>1</v>
      </c>
      <c r="E258" s="304" t="str">
        <f>RIGHT(TPG!C258,4)&amp;"."&amp;TPG!M258&amp;"."&amp;TPG!K258&amp;"."&amp;$C$5</f>
        <v>...Jl21</v>
      </c>
      <c r="F258" s="305">
        <f t="shared" ca="1" si="12"/>
        <v>44386</v>
      </c>
      <c r="G258" s="306">
        <f>TPG!T258</f>
        <v>0</v>
      </c>
      <c r="H258" s="124">
        <f t="shared" ca="1" si="13"/>
        <v>44386</v>
      </c>
      <c r="I258" s="125">
        <v>0</v>
      </c>
      <c r="J258" s="304" t="str">
        <f>LEFT(TPG!D258,20)&amp;"."&amp;TPGPAY!E258</f>
        <v>....Jl21</v>
      </c>
      <c r="K258" s="120" t="b">
        <v>1</v>
      </c>
      <c r="L258" s="126" t="s">
        <v>3686</v>
      </c>
      <c r="M258" s="120" t="b">
        <v>1</v>
      </c>
      <c r="N258" s="120" t="s">
        <v>3687</v>
      </c>
      <c r="O258" s="307">
        <f>TPG!I258</f>
        <v>0</v>
      </c>
      <c r="P258" s="120" t="b">
        <v>1</v>
      </c>
      <c r="Q258" s="120" t="b">
        <v>1</v>
      </c>
      <c r="R258" s="120" t="b">
        <v>1</v>
      </c>
      <c r="T258" s="11">
        <f t="shared" si="14"/>
        <v>7</v>
      </c>
      <c r="U258" s="379">
        <f t="shared" si="15"/>
        <v>8</v>
      </c>
    </row>
    <row r="259" spans="1:21" hidden="1" x14ac:dyDescent="0.25">
      <c r="A259" s="117">
        <v>1</v>
      </c>
      <c r="B259" s="118">
        <v>2</v>
      </c>
      <c r="C259" s="303">
        <f>TPG!J259</f>
        <v>0</v>
      </c>
      <c r="D259" s="120" t="b">
        <v>1</v>
      </c>
      <c r="E259" s="304" t="str">
        <f>RIGHT(TPG!C259,4)&amp;"."&amp;TPG!M259&amp;"."&amp;TPG!K259&amp;"."&amp;$C$5</f>
        <v>...Jl21</v>
      </c>
      <c r="F259" s="305">
        <f t="shared" ca="1" si="12"/>
        <v>44386</v>
      </c>
      <c r="G259" s="306">
        <f>TPG!T259</f>
        <v>0</v>
      </c>
      <c r="H259" s="124">
        <f t="shared" ca="1" si="13"/>
        <v>44386</v>
      </c>
      <c r="I259" s="125">
        <v>0</v>
      </c>
      <c r="J259" s="304" t="str">
        <f>LEFT(TPG!D259,20)&amp;"."&amp;TPGPAY!E259</f>
        <v>....Jl21</v>
      </c>
      <c r="K259" s="120" t="b">
        <v>1</v>
      </c>
      <c r="L259" s="126" t="s">
        <v>3686</v>
      </c>
      <c r="M259" s="120" t="b">
        <v>1</v>
      </c>
      <c r="N259" s="120" t="s">
        <v>3687</v>
      </c>
      <c r="O259" s="307">
        <f>TPG!I259</f>
        <v>0</v>
      </c>
      <c r="P259" s="120" t="b">
        <v>1</v>
      </c>
      <c r="Q259" s="120" t="b">
        <v>1</v>
      </c>
      <c r="R259" s="120" t="b">
        <v>1</v>
      </c>
      <c r="T259" s="11">
        <f t="shared" si="14"/>
        <v>7</v>
      </c>
      <c r="U259" s="379">
        <f t="shared" si="15"/>
        <v>8</v>
      </c>
    </row>
    <row r="260" spans="1:21" hidden="1" x14ac:dyDescent="0.25">
      <c r="A260" s="117">
        <v>1</v>
      </c>
      <c r="B260" s="118">
        <v>2</v>
      </c>
      <c r="C260" s="303">
        <f>TPG!J260</f>
        <v>0</v>
      </c>
      <c r="D260" s="120" t="b">
        <v>1</v>
      </c>
      <c r="E260" s="304" t="str">
        <f>RIGHT(TPG!C260,4)&amp;"."&amp;TPG!M260&amp;"."&amp;TPG!K260&amp;"."&amp;$C$5</f>
        <v>...Jl21</v>
      </c>
      <c r="F260" s="305">
        <f t="shared" ca="1" si="12"/>
        <v>44386</v>
      </c>
      <c r="G260" s="306">
        <f>TPG!T260</f>
        <v>0</v>
      </c>
      <c r="H260" s="124">
        <f t="shared" ca="1" si="13"/>
        <v>44386</v>
      </c>
      <c r="I260" s="125">
        <v>0</v>
      </c>
      <c r="J260" s="304" t="str">
        <f>LEFT(TPG!D260,20)&amp;"."&amp;TPGPAY!E260</f>
        <v>....Jl21</v>
      </c>
      <c r="K260" s="120" t="b">
        <v>1</v>
      </c>
      <c r="L260" s="126" t="s">
        <v>3686</v>
      </c>
      <c r="M260" s="120" t="b">
        <v>1</v>
      </c>
      <c r="N260" s="120" t="s">
        <v>3687</v>
      </c>
      <c r="O260" s="307">
        <f>TPG!I260</f>
        <v>0</v>
      </c>
      <c r="P260" s="120" t="b">
        <v>1</v>
      </c>
      <c r="Q260" s="120" t="b">
        <v>1</v>
      </c>
      <c r="R260" s="120" t="b">
        <v>1</v>
      </c>
      <c r="T260" s="11">
        <f t="shared" si="14"/>
        <v>7</v>
      </c>
      <c r="U260" s="379">
        <f t="shared" si="15"/>
        <v>8</v>
      </c>
    </row>
    <row r="261" spans="1:21" hidden="1" x14ac:dyDescent="0.25">
      <c r="A261" s="117">
        <v>1</v>
      </c>
      <c r="B261" s="118">
        <v>2</v>
      </c>
      <c r="C261" s="303">
        <f>TPG!J261</f>
        <v>0</v>
      </c>
      <c r="D261" s="120" t="b">
        <v>1</v>
      </c>
      <c r="E261" s="304" t="str">
        <f>RIGHT(TPG!C261,4)&amp;"."&amp;TPG!M261&amp;"."&amp;TPG!K261&amp;"."&amp;$C$5</f>
        <v>...Jl21</v>
      </c>
      <c r="F261" s="305">
        <f t="shared" ca="1" si="12"/>
        <v>44386</v>
      </c>
      <c r="G261" s="306">
        <f>TPG!T261</f>
        <v>0</v>
      </c>
      <c r="H261" s="124">
        <f t="shared" ca="1" si="13"/>
        <v>44386</v>
      </c>
      <c r="I261" s="125">
        <v>0</v>
      </c>
      <c r="J261" s="304" t="str">
        <f>LEFT(TPG!D261,20)&amp;"."&amp;TPGPAY!E261</f>
        <v>....Jl21</v>
      </c>
      <c r="K261" s="120" t="b">
        <v>1</v>
      </c>
      <c r="L261" s="126" t="s">
        <v>3686</v>
      </c>
      <c r="M261" s="120" t="b">
        <v>1</v>
      </c>
      <c r="N261" s="120" t="s">
        <v>3687</v>
      </c>
      <c r="O261" s="307">
        <f>TPG!I261</f>
        <v>0</v>
      </c>
      <c r="P261" s="120" t="b">
        <v>1</v>
      </c>
      <c r="Q261" s="120" t="b">
        <v>1</v>
      </c>
      <c r="R261" s="120" t="b">
        <v>1</v>
      </c>
      <c r="T261" s="11">
        <f t="shared" si="14"/>
        <v>7</v>
      </c>
      <c r="U261" s="379">
        <f t="shared" si="15"/>
        <v>8</v>
      </c>
    </row>
    <row r="262" spans="1:21" hidden="1" x14ac:dyDescent="0.25">
      <c r="A262" s="117">
        <v>1</v>
      </c>
      <c r="B262" s="118">
        <v>2</v>
      </c>
      <c r="C262" s="303">
        <f>TPG!J262</f>
        <v>0</v>
      </c>
      <c r="D262" s="120" t="b">
        <v>1</v>
      </c>
      <c r="E262" s="304" t="str">
        <f>RIGHT(TPG!C262,4)&amp;"."&amp;TPG!M262&amp;"."&amp;TPG!K262&amp;"."&amp;$C$5</f>
        <v>...Jl21</v>
      </c>
      <c r="F262" s="305">
        <f t="shared" ca="1" si="12"/>
        <v>44386</v>
      </c>
      <c r="G262" s="306">
        <f>TPG!T262</f>
        <v>0</v>
      </c>
      <c r="H262" s="124">
        <f t="shared" ca="1" si="13"/>
        <v>44386</v>
      </c>
      <c r="I262" s="125">
        <v>0</v>
      </c>
      <c r="J262" s="304" t="str">
        <f>LEFT(TPG!D262,20)&amp;"."&amp;TPGPAY!E262</f>
        <v>....Jl21</v>
      </c>
      <c r="K262" s="120" t="b">
        <v>1</v>
      </c>
      <c r="L262" s="126" t="s">
        <v>3686</v>
      </c>
      <c r="M262" s="120" t="b">
        <v>1</v>
      </c>
      <c r="N262" s="120" t="s">
        <v>3687</v>
      </c>
      <c r="O262" s="307">
        <f>TPG!I262</f>
        <v>0</v>
      </c>
      <c r="P262" s="120" t="b">
        <v>1</v>
      </c>
      <c r="Q262" s="120" t="b">
        <v>1</v>
      </c>
      <c r="R262" s="120" t="b">
        <v>1</v>
      </c>
      <c r="T262" s="11">
        <f t="shared" si="14"/>
        <v>7</v>
      </c>
      <c r="U262" s="379">
        <f t="shared" si="15"/>
        <v>8</v>
      </c>
    </row>
    <row r="263" spans="1:21" hidden="1" x14ac:dyDescent="0.25">
      <c r="A263" s="117">
        <v>1</v>
      </c>
      <c r="B263" s="118">
        <v>2</v>
      </c>
      <c r="C263" s="303">
        <f>TPG!J263</f>
        <v>0</v>
      </c>
      <c r="D263" s="120" t="b">
        <v>1</v>
      </c>
      <c r="E263" s="304" t="str">
        <f>RIGHT(TPG!C263,4)&amp;"."&amp;TPG!M263&amp;"."&amp;TPG!K263&amp;"."&amp;$C$5</f>
        <v>...Jl21</v>
      </c>
      <c r="F263" s="305">
        <f t="shared" ca="1" si="12"/>
        <v>44386</v>
      </c>
      <c r="G263" s="306">
        <f>TPG!T263</f>
        <v>0</v>
      </c>
      <c r="H263" s="124">
        <f t="shared" ca="1" si="13"/>
        <v>44386</v>
      </c>
      <c r="I263" s="125">
        <v>0</v>
      </c>
      <c r="J263" s="304" t="str">
        <f>LEFT(TPG!D263,20)&amp;"."&amp;TPGPAY!E263</f>
        <v>....Jl21</v>
      </c>
      <c r="K263" s="120" t="b">
        <v>1</v>
      </c>
      <c r="L263" s="126" t="s">
        <v>3686</v>
      </c>
      <c r="M263" s="120" t="b">
        <v>1</v>
      </c>
      <c r="N263" s="120" t="s">
        <v>3687</v>
      </c>
      <c r="O263" s="307">
        <f>TPG!I263</f>
        <v>0</v>
      </c>
      <c r="P263" s="120" t="b">
        <v>1</v>
      </c>
      <c r="Q263" s="120" t="b">
        <v>1</v>
      </c>
      <c r="R263" s="120" t="b">
        <v>1</v>
      </c>
      <c r="T263" s="11">
        <f t="shared" si="14"/>
        <v>7</v>
      </c>
      <c r="U263" s="379">
        <f t="shared" si="15"/>
        <v>8</v>
      </c>
    </row>
    <row r="264" spans="1:21" hidden="1" x14ac:dyDescent="0.25">
      <c r="A264" s="117">
        <v>1</v>
      </c>
      <c r="B264" s="118">
        <v>2</v>
      </c>
      <c r="C264" s="303">
        <f>TPG!J264</f>
        <v>0</v>
      </c>
      <c r="D264" s="120" t="b">
        <v>1</v>
      </c>
      <c r="E264" s="304" t="str">
        <f>RIGHT(TPG!C264,4)&amp;"."&amp;TPG!M264&amp;"."&amp;TPG!K264&amp;"."&amp;$C$5</f>
        <v>...Jl21</v>
      </c>
      <c r="F264" s="305">
        <f t="shared" ca="1" si="12"/>
        <v>44386</v>
      </c>
      <c r="G264" s="306">
        <f>TPG!T264</f>
        <v>0</v>
      </c>
      <c r="H264" s="124">
        <f t="shared" ca="1" si="13"/>
        <v>44386</v>
      </c>
      <c r="I264" s="125">
        <v>0</v>
      </c>
      <c r="J264" s="304" t="str">
        <f>LEFT(TPG!D264,20)&amp;"."&amp;TPGPAY!E264</f>
        <v>....Jl21</v>
      </c>
      <c r="K264" s="120" t="b">
        <v>1</v>
      </c>
      <c r="L264" s="126" t="s">
        <v>3686</v>
      </c>
      <c r="M264" s="120" t="b">
        <v>1</v>
      </c>
      <c r="N264" s="120" t="s">
        <v>3687</v>
      </c>
      <c r="O264" s="307">
        <f>TPG!I264</f>
        <v>0</v>
      </c>
      <c r="P264" s="120" t="b">
        <v>1</v>
      </c>
      <c r="Q264" s="120" t="b">
        <v>1</v>
      </c>
      <c r="R264" s="120" t="b">
        <v>1</v>
      </c>
      <c r="T264" s="11">
        <f t="shared" si="14"/>
        <v>7</v>
      </c>
      <c r="U264" s="379">
        <f t="shared" si="15"/>
        <v>8</v>
      </c>
    </row>
    <row r="265" spans="1:21" hidden="1" x14ac:dyDescent="0.25">
      <c r="A265" s="117">
        <v>1</v>
      </c>
      <c r="B265" s="118">
        <v>2</v>
      </c>
      <c r="C265" s="303">
        <f>TPG!J265</f>
        <v>0</v>
      </c>
      <c r="D265" s="120" t="b">
        <v>1</v>
      </c>
      <c r="E265" s="304" t="str">
        <f>RIGHT(TPG!C265,4)&amp;"."&amp;TPG!M265&amp;"."&amp;TPG!K265&amp;"."&amp;$C$5</f>
        <v>...Jl21</v>
      </c>
      <c r="F265" s="305">
        <f t="shared" ca="1" si="12"/>
        <v>44386</v>
      </c>
      <c r="G265" s="306">
        <f>TPG!T265</f>
        <v>0</v>
      </c>
      <c r="H265" s="124">
        <f t="shared" ca="1" si="13"/>
        <v>44386</v>
      </c>
      <c r="I265" s="125">
        <v>0</v>
      </c>
      <c r="J265" s="304" t="str">
        <f>LEFT(TPG!D265,20)&amp;"."&amp;TPGPAY!E265</f>
        <v>....Jl21</v>
      </c>
      <c r="K265" s="120" t="b">
        <v>1</v>
      </c>
      <c r="L265" s="126" t="s">
        <v>3686</v>
      </c>
      <c r="M265" s="120" t="b">
        <v>1</v>
      </c>
      <c r="N265" s="120" t="s">
        <v>3687</v>
      </c>
      <c r="O265" s="307">
        <f>TPG!I265</f>
        <v>0</v>
      </c>
      <c r="P265" s="120" t="b">
        <v>1</v>
      </c>
      <c r="Q265" s="120" t="b">
        <v>1</v>
      </c>
      <c r="R265" s="120" t="b">
        <v>1</v>
      </c>
      <c r="T265" s="11">
        <f t="shared" si="14"/>
        <v>7</v>
      </c>
      <c r="U265" s="379">
        <f t="shared" si="15"/>
        <v>8</v>
      </c>
    </row>
    <row r="266" spans="1:21" hidden="1" x14ac:dyDescent="0.25">
      <c r="A266" s="117">
        <v>1</v>
      </c>
      <c r="B266" s="118">
        <v>2</v>
      </c>
      <c r="C266" s="303">
        <f>TPG!J266</f>
        <v>0</v>
      </c>
      <c r="D266" s="120" t="b">
        <v>1</v>
      </c>
      <c r="E266" s="304" t="str">
        <f>RIGHT(TPG!C266,4)&amp;"."&amp;TPG!M266&amp;"."&amp;TPG!K266&amp;"."&amp;$C$5</f>
        <v>...Jl21</v>
      </c>
      <c r="F266" s="305">
        <f t="shared" ca="1" si="12"/>
        <v>44386</v>
      </c>
      <c r="G266" s="306">
        <f>TPG!T266</f>
        <v>0</v>
      </c>
      <c r="H266" s="124">
        <f t="shared" ca="1" si="13"/>
        <v>44386</v>
      </c>
      <c r="I266" s="125">
        <v>0</v>
      </c>
      <c r="J266" s="304" t="str">
        <f>LEFT(TPG!D266,20)&amp;"."&amp;TPGPAY!E266</f>
        <v>....Jl21</v>
      </c>
      <c r="K266" s="120" t="b">
        <v>1</v>
      </c>
      <c r="L266" s="126" t="s">
        <v>3686</v>
      </c>
      <c r="M266" s="120" t="b">
        <v>1</v>
      </c>
      <c r="N266" s="120" t="s">
        <v>3687</v>
      </c>
      <c r="O266" s="307">
        <f>TPG!I266</f>
        <v>0</v>
      </c>
      <c r="P266" s="120" t="b">
        <v>1</v>
      </c>
      <c r="Q266" s="120" t="b">
        <v>1</v>
      </c>
      <c r="R266" s="120" t="b">
        <v>1</v>
      </c>
      <c r="T266" s="11">
        <f t="shared" si="14"/>
        <v>7</v>
      </c>
      <c r="U266" s="379">
        <f t="shared" si="15"/>
        <v>8</v>
      </c>
    </row>
    <row r="267" spans="1:21" hidden="1" x14ac:dyDescent="0.25">
      <c r="A267" s="117">
        <v>1</v>
      </c>
      <c r="B267" s="118">
        <v>2</v>
      </c>
      <c r="C267" s="303">
        <f>TPG!J267</f>
        <v>0</v>
      </c>
      <c r="D267" s="120" t="b">
        <v>1</v>
      </c>
      <c r="E267" s="304" t="str">
        <f>RIGHT(TPG!C267,4)&amp;"."&amp;TPG!M267&amp;"."&amp;TPG!K267&amp;"."&amp;$C$5</f>
        <v>...Jl21</v>
      </c>
      <c r="F267" s="305">
        <f t="shared" ca="1" si="12"/>
        <v>44386</v>
      </c>
      <c r="G267" s="306">
        <f>TPG!T267</f>
        <v>0</v>
      </c>
      <c r="H267" s="124">
        <f t="shared" ca="1" si="13"/>
        <v>44386</v>
      </c>
      <c r="I267" s="125">
        <v>0</v>
      </c>
      <c r="J267" s="304" t="str">
        <f>LEFT(TPG!D267,20)&amp;"."&amp;TPGPAY!E267</f>
        <v>....Jl21</v>
      </c>
      <c r="K267" s="120" t="b">
        <v>1</v>
      </c>
      <c r="L267" s="126" t="s">
        <v>3686</v>
      </c>
      <c r="M267" s="120" t="b">
        <v>1</v>
      </c>
      <c r="N267" s="120" t="s">
        <v>3687</v>
      </c>
      <c r="O267" s="307">
        <f>TPG!I267</f>
        <v>0</v>
      </c>
      <c r="P267" s="120" t="b">
        <v>1</v>
      </c>
      <c r="Q267" s="120" t="b">
        <v>1</v>
      </c>
      <c r="R267" s="120" t="b">
        <v>1</v>
      </c>
      <c r="T267" s="11">
        <f t="shared" si="14"/>
        <v>7</v>
      </c>
      <c r="U267" s="379">
        <f t="shared" si="15"/>
        <v>8</v>
      </c>
    </row>
    <row r="268" spans="1:21" hidden="1" x14ac:dyDescent="0.25">
      <c r="A268" s="117">
        <v>1</v>
      </c>
      <c r="B268" s="118">
        <v>2</v>
      </c>
      <c r="C268" s="303">
        <f>TPG!J268</f>
        <v>0</v>
      </c>
      <c r="D268" s="120" t="b">
        <v>1</v>
      </c>
      <c r="E268" s="304" t="str">
        <f>RIGHT(TPG!C268,4)&amp;"."&amp;TPG!M268&amp;"."&amp;TPG!K268&amp;"."&amp;$C$5</f>
        <v>...Jl21</v>
      </c>
      <c r="F268" s="305">
        <f t="shared" ca="1" si="12"/>
        <v>44386</v>
      </c>
      <c r="G268" s="306">
        <f>TPG!T268</f>
        <v>0</v>
      </c>
      <c r="H268" s="124">
        <f t="shared" ca="1" si="13"/>
        <v>44386</v>
      </c>
      <c r="I268" s="125">
        <v>0</v>
      </c>
      <c r="J268" s="304" t="str">
        <f>LEFT(TPG!D268,20)&amp;"."&amp;TPGPAY!E268</f>
        <v>....Jl21</v>
      </c>
      <c r="K268" s="120" t="b">
        <v>1</v>
      </c>
      <c r="L268" s="126" t="s">
        <v>3686</v>
      </c>
      <c r="M268" s="120" t="b">
        <v>1</v>
      </c>
      <c r="N268" s="120" t="s">
        <v>3687</v>
      </c>
      <c r="O268" s="307">
        <f>TPG!I268</f>
        <v>0</v>
      </c>
      <c r="P268" s="120" t="b">
        <v>1</v>
      </c>
      <c r="Q268" s="120" t="b">
        <v>1</v>
      </c>
      <c r="R268" s="120" t="b">
        <v>1</v>
      </c>
      <c r="T268" s="11">
        <f t="shared" si="14"/>
        <v>7</v>
      </c>
      <c r="U268" s="379">
        <f t="shared" si="15"/>
        <v>8</v>
      </c>
    </row>
    <row r="269" spans="1:21" hidden="1" x14ac:dyDescent="0.25">
      <c r="A269" s="117">
        <v>1</v>
      </c>
      <c r="B269" s="118">
        <v>2</v>
      </c>
      <c r="C269" s="303">
        <f>TPG!J269</f>
        <v>0</v>
      </c>
      <c r="D269" s="120" t="b">
        <v>1</v>
      </c>
      <c r="E269" s="304" t="str">
        <f>RIGHT(TPG!C269,4)&amp;"."&amp;TPG!M269&amp;"."&amp;TPG!K269&amp;"."&amp;$C$5</f>
        <v>...Jl21</v>
      </c>
      <c r="F269" s="305">
        <f t="shared" ca="1" si="12"/>
        <v>44386</v>
      </c>
      <c r="G269" s="306">
        <f>TPG!T269</f>
        <v>0</v>
      </c>
      <c r="H269" s="124">
        <f t="shared" ca="1" si="13"/>
        <v>44386</v>
      </c>
      <c r="I269" s="125">
        <v>0</v>
      </c>
      <c r="J269" s="304" t="str">
        <f>LEFT(TPG!D269,20)&amp;"."&amp;TPGPAY!E269</f>
        <v>....Jl21</v>
      </c>
      <c r="K269" s="120" t="b">
        <v>1</v>
      </c>
      <c r="L269" s="126" t="s">
        <v>3686</v>
      </c>
      <c r="M269" s="120" t="b">
        <v>1</v>
      </c>
      <c r="N269" s="120" t="s">
        <v>3687</v>
      </c>
      <c r="O269" s="307">
        <f>TPG!I269</f>
        <v>0</v>
      </c>
      <c r="P269" s="120" t="b">
        <v>1</v>
      </c>
      <c r="Q269" s="120" t="b">
        <v>1</v>
      </c>
      <c r="R269" s="120" t="b">
        <v>1</v>
      </c>
      <c r="T269" s="11">
        <f t="shared" si="14"/>
        <v>7</v>
      </c>
      <c r="U269" s="379">
        <f t="shared" si="15"/>
        <v>8</v>
      </c>
    </row>
    <row r="270" spans="1:21" hidden="1" x14ac:dyDescent="0.25">
      <c r="A270" s="117">
        <v>1</v>
      </c>
      <c r="B270" s="118">
        <v>2</v>
      </c>
      <c r="C270" s="303">
        <f>TPG!J270</f>
        <v>0</v>
      </c>
      <c r="D270" s="120" t="b">
        <v>1</v>
      </c>
      <c r="E270" s="304" t="str">
        <f>RIGHT(TPG!C270,4)&amp;"."&amp;TPG!M270&amp;"."&amp;TPG!K270&amp;"."&amp;$C$5</f>
        <v>...Jl21</v>
      </c>
      <c r="F270" s="305">
        <f t="shared" ca="1" si="12"/>
        <v>44386</v>
      </c>
      <c r="G270" s="306">
        <f>TPG!T270</f>
        <v>0</v>
      </c>
      <c r="H270" s="124">
        <f t="shared" ca="1" si="13"/>
        <v>44386</v>
      </c>
      <c r="I270" s="125">
        <v>0</v>
      </c>
      <c r="J270" s="304" t="str">
        <f>LEFT(TPG!D270,20)&amp;"."&amp;TPGPAY!E270</f>
        <v>....Jl21</v>
      </c>
      <c r="K270" s="120" t="b">
        <v>1</v>
      </c>
      <c r="L270" s="126" t="s">
        <v>3686</v>
      </c>
      <c r="M270" s="120" t="b">
        <v>1</v>
      </c>
      <c r="N270" s="120" t="s">
        <v>3687</v>
      </c>
      <c r="O270" s="307">
        <f>TPG!I270</f>
        <v>0</v>
      </c>
      <c r="P270" s="120" t="b">
        <v>1</v>
      </c>
      <c r="Q270" s="120" t="b">
        <v>1</v>
      </c>
      <c r="R270" s="120" t="b">
        <v>1</v>
      </c>
      <c r="T270" s="11">
        <f t="shared" si="14"/>
        <v>7</v>
      </c>
      <c r="U270" s="379">
        <f t="shared" si="15"/>
        <v>8</v>
      </c>
    </row>
    <row r="271" spans="1:21" hidden="1" x14ac:dyDescent="0.25">
      <c r="A271" s="117">
        <v>1</v>
      </c>
      <c r="B271" s="118">
        <v>2</v>
      </c>
      <c r="C271" s="303">
        <f>TPG!J271</f>
        <v>0</v>
      </c>
      <c r="D271" s="120" t="b">
        <v>1</v>
      </c>
      <c r="E271" s="304" t="str">
        <f>RIGHT(TPG!C271,4)&amp;"."&amp;TPG!M271&amp;"."&amp;TPG!K271&amp;"."&amp;$C$5</f>
        <v>...Jl21</v>
      </c>
      <c r="F271" s="305">
        <f t="shared" ca="1" si="12"/>
        <v>44386</v>
      </c>
      <c r="G271" s="306">
        <f>TPG!T271</f>
        <v>0</v>
      </c>
      <c r="H271" s="124">
        <f t="shared" ca="1" si="13"/>
        <v>44386</v>
      </c>
      <c r="I271" s="125">
        <v>0</v>
      </c>
      <c r="J271" s="304" t="str">
        <f>LEFT(TPG!D271,20)&amp;"."&amp;TPGPAY!E271</f>
        <v>....Jl21</v>
      </c>
      <c r="K271" s="120" t="b">
        <v>1</v>
      </c>
      <c r="L271" s="126" t="s">
        <v>3686</v>
      </c>
      <c r="M271" s="120" t="b">
        <v>1</v>
      </c>
      <c r="N271" s="120" t="s">
        <v>3687</v>
      </c>
      <c r="O271" s="307">
        <f>TPG!I271</f>
        <v>0</v>
      </c>
      <c r="P271" s="120" t="b">
        <v>1</v>
      </c>
      <c r="Q271" s="120" t="b">
        <v>1</v>
      </c>
      <c r="R271" s="120" t="b">
        <v>1</v>
      </c>
      <c r="T271" s="11">
        <f t="shared" si="14"/>
        <v>7</v>
      </c>
      <c r="U271" s="379">
        <f t="shared" si="15"/>
        <v>8</v>
      </c>
    </row>
    <row r="272" spans="1:21" hidden="1" x14ac:dyDescent="0.25">
      <c r="A272" s="117">
        <v>1</v>
      </c>
      <c r="B272" s="118">
        <v>2</v>
      </c>
      <c r="C272" s="303">
        <f>TPG!J272</f>
        <v>0</v>
      </c>
      <c r="D272" s="120" t="b">
        <v>1</v>
      </c>
      <c r="E272" s="304" t="str">
        <f>RIGHT(TPG!C272,4)&amp;"."&amp;TPG!M272&amp;"."&amp;TPG!K272&amp;"."&amp;$C$5</f>
        <v>...Jl21</v>
      </c>
      <c r="F272" s="305">
        <f t="shared" ca="1" si="12"/>
        <v>44386</v>
      </c>
      <c r="G272" s="306">
        <f>TPG!T272</f>
        <v>0</v>
      </c>
      <c r="H272" s="124">
        <f t="shared" ca="1" si="13"/>
        <v>44386</v>
      </c>
      <c r="I272" s="125">
        <v>0</v>
      </c>
      <c r="J272" s="304" t="str">
        <f>LEFT(TPG!D272,20)&amp;"."&amp;TPGPAY!E272</f>
        <v>....Jl21</v>
      </c>
      <c r="K272" s="120" t="b">
        <v>1</v>
      </c>
      <c r="L272" s="126" t="s">
        <v>3686</v>
      </c>
      <c r="M272" s="120" t="b">
        <v>1</v>
      </c>
      <c r="N272" s="120" t="s">
        <v>3687</v>
      </c>
      <c r="O272" s="307">
        <f>TPG!I272</f>
        <v>0</v>
      </c>
      <c r="P272" s="120" t="b">
        <v>1</v>
      </c>
      <c r="Q272" s="120" t="b">
        <v>1</v>
      </c>
      <c r="R272" s="120" t="b">
        <v>1</v>
      </c>
      <c r="T272" s="11">
        <f t="shared" si="14"/>
        <v>7</v>
      </c>
      <c r="U272" s="379">
        <f t="shared" si="15"/>
        <v>8</v>
      </c>
    </row>
    <row r="273" spans="1:21" hidden="1" x14ac:dyDescent="0.25">
      <c r="A273" s="117">
        <v>1</v>
      </c>
      <c r="B273" s="118">
        <v>2</v>
      </c>
      <c r="C273" s="303">
        <f>TPG!J273</f>
        <v>0</v>
      </c>
      <c r="D273" s="120" t="b">
        <v>1</v>
      </c>
      <c r="E273" s="304" t="str">
        <f>RIGHT(TPG!C273,4)&amp;"."&amp;TPG!M273&amp;"."&amp;TPG!K273&amp;"."&amp;$C$5</f>
        <v>...Jl21</v>
      </c>
      <c r="F273" s="305">
        <f t="shared" ca="1" si="12"/>
        <v>44386</v>
      </c>
      <c r="G273" s="306">
        <f>TPG!T273</f>
        <v>0</v>
      </c>
      <c r="H273" s="124">
        <f t="shared" ca="1" si="13"/>
        <v>44386</v>
      </c>
      <c r="I273" s="125">
        <v>0</v>
      </c>
      <c r="J273" s="304" t="str">
        <f>LEFT(TPG!D273,20)&amp;"."&amp;TPGPAY!E273</f>
        <v>....Jl21</v>
      </c>
      <c r="K273" s="120" t="b">
        <v>1</v>
      </c>
      <c r="L273" s="126" t="s">
        <v>3686</v>
      </c>
      <c r="M273" s="120" t="b">
        <v>1</v>
      </c>
      <c r="N273" s="120" t="s">
        <v>3687</v>
      </c>
      <c r="O273" s="307">
        <f>TPG!I273</f>
        <v>0</v>
      </c>
      <c r="P273" s="120" t="b">
        <v>1</v>
      </c>
      <c r="Q273" s="120" t="b">
        <v>1</v>
      </c>
      <c r="R273" s="120" t="b">
        <v>1</v>
      </c>
      <c r="T273" s="11">
        <f t="shared" si="14"/>
        <v>7</v>
      </c>
      <c r="U273" s="379">
        <f t="shared" si="15"/>
        <v>8</v>
      </c>
    </row>
    <row r="274" spans="1:21" hidden="1" x14ac:dyDescent="0.25">
      <c r="A274" s="117">
        <v>1</v>
      </c>
      <c r="B274" s="118">
        <v>2</v>
      </c>
      <c r="C274" s="303">
        <f>TPG!J274</f>
        <v>0</v>
      </c>
      <c r="D274" s="120" t="b">
        <v>1</v>
      </c>
      <c r="E274" s="304" t="str">
        <f>RIGHT(TPG!C274,4)&amp;"."&amp;TPG!M274&amp;"."&amp;TPG!K274&amp;"."&amp;$C$5</f>
        <v>...Jl21</v>
      </c>
      <c r="F274" s="305">
        <f t="shared" ca="1" si="12"/>
        <v>44386</v>
      </c>
      <c r="G274" s="306">
        <f>TPG!T274</f>
        <v>0</v>
      </c>
      <c r="H274" s="124">
        <f t="shared" ca="1" si="13"/>
        <v>44386</v>
      </c>
      <c r="I274" s="125">
        <v>0</v>
      </c>
      <c r="J274" s="304" t="str">
        <f>LEFT(TPG!D274,20)&amp;"."&amp;TPGPAY!E274</f>
        <v>....Jl21</v>
      </c>
      <c r="K274" s="120" t="b">
        <v>1</v>
      </c>
      <c r="L274" s="126" t="s">
        <v>3686</v>
      </c>
      <c r="M274" s="120" t="b">
        <v>1</v>
      </c>
      <c r="N274" s="120" t="s">
        <v>3687</v>
      </c>
      <c r="O274" s="307">
        <f>TPG!I274</f>
        <v>0</v>
      </c>
      <c r="P274" s="120" t="b">
        <v>1</v>
      </c>
      <c r="Q274" s="120" t="b">
        <v>1</v>
      </c>
      <c r="R274" s="120" t="b">
        <v>1</v>
      </c>
      <c r="T274" s="11">
        <f t="shared" si="14"/>
        <v>7</v>
      </c>
      <c r="U274" s="379">
        <f t="shared" si="15"/>
        <v>8</v>
      </c>
    </row>
    <row r="275" spans="1:21" hidden="1" x14ac:dyDescent="0.25">
      <c r="A275" s="117">
        <v>1</v>
      </c>
      <c r="B275" s="118">
        <v>2</v>
      </c>
      <c r="C275" s="303">
        <f>TPG!J275</f>
        <v>0</v>
      </c>
      <c r="D275" s="120" t="b">
        <v>1</v>
      </c>
      <c r="E275" s="304" t="str">
        <f>RIGHT(TPG!C275,4)&amp;"."&amp;TPG!M275&amp;"."&amp;TPG!K275&amp;"."&amp;$C$5</f>
        <v>...Jl21</v>
      </c>
      <c r="F275" s="305">
        <f t="shared" ca="1" si="12"/>
        <v>44386</v>
      </c>
      <c r="G275" s="306">
        <f>TPG!T275</f>
        <v>0</v>
      </c>
      <c r="H275" s="124">
        <f t="shared" ca="1" si="13"/>
        <v>44386</v>
      </c>
      <c r="I275" s="125">
        <v>0</v>
      </c>
      <c r="J275" s="304" t="str">
        <f>LEFT(TPG!D275,20)&amp;"."&amp;TPGPAY!E275</f>
        <v>....Jl21</v>
      </c>
      <c r="K275" s="120" t="b">
        <v>1</v>
      </c>
      <c r="L275" s="126" t="s">
        <v>3686</v>
      </c>
      <c r="M275" s="120" t="b">
        <v>1</v>
      </c>
      <c r="N275" s="120" t="s">
        <v>3687</v>
      </c>
      <c r="O275" s="307">
        <f>TPG!I275</f>
        <v>0</v>
      </c>
      <c r="P275" s="120" t="b">
        <v>1</v>
      </c>
      <c r="Q275" s="120" t="b">
        <v>1</v>
      </c>
      <c r="R275" s="120" t="b">
        <v>1</v>
      </c>
      <c r="T275" s="11">
        <f t="shared" si="14"/>
        <v>7</v>
      </c>
      <c r="U275" s="379">
        <f t="shared" si="15"/>
        <v>8</v>
      </c>
    </row>
    <row r="276" spans="1:21" hidden="1" x14ac:dyDescent="0.25">
      <c r="A276" s="117">
        <v>1</v>
      </c>
      <c r="B276" s="118">
        <v>2</v>
      </c>
      <c r="C276" s="303">
        <f>TPG!J276</f>
        <v>0</v>
      </c>
      <c r="D276" s="120" t="b">
        <v>1</v>
      </c>
      <c r="E276" s="304" t="str">
        <f>RIGHT(TPG!C276,4)&amp;"."&amp;TPG!M276&amp;"."&amp;TPG!K276&amp;"."&amp;$C$5</f>
        <v>...Jl21</v>
      </c>
      <c r="F276" s="305">
        <f t="shared" ca="1" si="12"/>
        <v>44386</v>
      </c>
      <c r="G276" s="306">
        <f>TPG!T276</f>
        <v>0</v>
      </c>
      <c r="H276" s="124">
        <f t="shared" ca="1" si="13"/>
        <v>44386</v>
      </c>
      <c r="I276" s="125">
        <v>0</v>
      </c>
      <c r="J276" s="304" t="str">
        <f>LEFT(TPG!D276,20)&amp;"."&amp;TPGPAY!E276</f>
        <v>....Jl21</v>
      </c>
      <c r="K276" s="120" t="b">
        <v>1</v>
      </c>
      <c r="L276" s="126" t="s">
        <v>3686</v>
      </c>
      <c r="M276" s="120" t="b">
        <v>1</v>
      </c>
      <c r="N276" s="120" t="s">
        <v>3687</v>
      </c>
      <c r="O276" s="307">
        <f>TPG!I276</f>
        <v>0</v>
      </c>
      <c r="P276" s="120" t="b">
        <v>1</v>
      </c>
      <c r="Q276" s="120" t="b">
        <v>1</v>
      </c>
      <c r="R276" s="120" t="b">
        <v>1</v>
      </c>
      <c r="T276" s="11">
        <f t="shared" si="14"/>
        <v>7</v>
      </c>
      <c r="U276" s="379">
        <f t="shared" si="15"/>
        <v>8</v>
      </c>
    </row>
    <row r="277" spans="1:21" hidden="1" x14ac:dyDescent="0.25">
      <c r="A277" s="117">
        <v>1</v>
      </c>
      <c r="B277" s="118">
        <v>2</v>
      </c>
      <c r="C277" s="303">
        <f>TPG!J277</f>
        <v>0</v>
      </c>
      <c r="D277" s="120" t="b">
        <v>1</v>
      </c>
      <c r="E277" s="304" t="str">
        <f>RIGHT(TPG!C277,4)&amp;"."&amp;TPG!M277&amp;"."&amp;TPG!K277&amp;"."&amp;$C$5</f>
        <v>...Jl21</v>
      </c>
      <c r="F277" s="305">
        <f t="shared" ref="F277:F340" ca="1" si="16">TODAY()</f>
        <v>44386</v>
      </c>
      <c r="G277" s="306">
        <f>TPG!T277</f>
        <v>0</v>
      </c>
      <c r="H277" s="124">
        <f t="shared" ref="H277:H340" ca="1" si="17">F277</f>
        <v>44386</v>
      </c>
      <c r="I277" s="125">
        <v>0</v>
      </c>
      <c r="J277" s="304" t="str">
        <f>LEFT(TPG!D277,20)&amp;"."&amp;TPGPAY!E277</f>
        <v>....Jl21</v>
      </c>
      <c r="K277" s="120" t="b">
        <v>1</v>
      </c>
      <c r="L277" s="126" t="s">
        <v>3686</v>
      </c>
      <c r="M277" s="120" t="b">
        <v>1</v>
      </c>
      <c r="N277" s="120" t="s">
        <v>3687</v>
      </c>
      <c r="O277" s="307">
        <f>TPG!I277</f>
        <v>0</v>
      </c>
      <c r="P277" s="120" t="b">
        <v>1</v>
      </c>
      <c r="Q277" s="120" t="b">
        <v>1</v>
      </c>
      <c r="R277" s="120" t="b">
        <v>1</v>
      </c>
      <c r="T277" s="11">
        <f t="shared" ref="T277:T340" si="18">LEN(E277)</f>
        <v>7</v>
      </c>
      <c r="U277" s="379">
        <f t="shared" ref="U277:U340" si="19">LEN(J277)</f>
        <v>8</v>
      </c>
    </row>
    <row r="278" spans="1:21" hidden="1" x14ac:dyDescent="0.25">
      <c r="A278" s="117">
        <v>1</v>
      </c>
      <c r="B278" s="118">
        <v>2</v>
      </c>
      <c r="C278" s="303">
        <f>TPG!J278</f>
        <v>0</v>
      </c>
      <c r="D278" s="120" t="b">
        <v>1</v>
      </c>
      <c r="E278" s="304" t="str">
        <f>RIGHT(TPG!C278,4)&amp;"."&amp;TPG!M278&amp;"."&amp;TPG!K278&amp;"."&amp;$C$5</f>
        <v>...Jl21</v>
      </c>
      <c r="F278" s="305">
        <f t="shared" ca="1" si="16"/>
        <v>44386</v>
      </c>
      <c r="G278" s="306">
        <f>TPG!T278</f>
        <v>0</v>
      </c>
      <c r="H278" s="124">
        <f t="shared" ca="1" si="17"/>
        <v>44386</v>
      </c>
      <c r="I278" s="125">
        <v>0</v>
      </c>
      <c r="J278" s="304" t="str">
        <f>LEFT(TPG!D278,20)&amp;"."&amp;TPGPAY!E278</f>
        <v>....Jl21</v>
      </c>
      <c r="K278" s="120" t="b">
        <v>1</v>
      </c>
      <c r="L278" s="126" t="s">
        <v>3686</v>
      </c>
      <c r="M278" s="120" t="b">
        <v>1</v>
      </c>
      <c r="N278" s="120" t="s">
        <v>3687</v>
      </c>
      <c r="O278" s="307">
        <f>TPG!I278</f>
        <v>0</v>
      </c>
      <c r="P278" s="120" t="b">
        <v>1</v>
      </c>
      <c r="Q278" s="120" t="b">
        <v>1</v>
      </c>
      <c r="R278" s="120" t="b">
        <v>1</v>
      </c>
      <c r="T278" s="11">
        <f t="shared" si="18"/>
        <v>7</v>
      </c>
      <c r="U278" s="379">
        <f t="shared" si="19"/>
        <v>8</v>
      </c>
    </row>
    <row r="279" spans="1:21" hidden="1" x14ac:dyDescent="0.25">
      <c r="A279" s="117">
        <v>1</v>
      </c>
      <c r="B279" s="118">
        <v>2</v>
      </c>
      <c r="C279" s="303">
        <f>TPG!J279</f>
        <v>0</v>
      </c>
      <c r="D279" s="120" t="b">
        <v>1</v>
      </c>
      <c r="E279" s="304" t="str">
        <f>RIGHT(TPG!C279,4)&amp;"."&amp;TPG!M279&amp;"."&amp;TPG!K279&amp;"."&amp;$C$5</f>
        <v>...Jl21</v>
      </c>
      <c r="F279" s="305">
        <f t="shared" ca="1" si="16"/>
        <v>44386</v>
      </c>
      <c r="G279" s="306">
        <f>TPG!T279</f>
        <v>0</v>
      </c>
      <c r="H279" s="124">
        <f t="shared" ca="1" si="17"/>
        <v>44386</v>
      </c>
      <c r="I279" s="125">
        <v>0</v>
      </c>
      <c r="J279" s="304" t="str">
        <f>LEFT(TPG!D279,20)&amp;"."&amp;TPGPAY!E279</f>
        <v>....Jl21</v>
      </c>
      <c r="K279" s="120" t="b">
        <v>1</v>
      </c>
      <c r="L279" s="126" t="s">
        <v>3686</v>
      </c>
      <c r="M279" s="120" t="b">
        <v>1</v>
      </c>
      <c r="N279" s="120" t="s">
        <v>3687</v>
      </c>
      <c r="O279" s="307">
        <f>TPG!I279</f>
        <v>0</v>
      </c>
      <c r="P279" s="120" t="b">
        <v>1</v>
      </c>
      <c r="Q279" s="120" t="b">
        <v>1</v>
      </c>
      <c r="R279" s="120" t="b">
        <v>1</v>
      </c>
      <c r="T279" s="11">
        <f t="shared" si="18"/>
        <v>7</v>
      </c>
      <c r="U279" s="379">
        <f t="shared" si="19"/>
        <v>8</v>
      </c>
    </row>
    <row r="280" spans="1:21" hidden="1" x14ac:dyDescent="0.25">
      <c r="A280" s="117">
        <v>1</v>
      </c>
      <c r="B280" s="118">
        <v>2</v>
      </c>
      <c r="C280" s="303">
        <f>TPG!J280</f>
        <v>0</v>
      </c>
      <c r="D280" s="120" t="b">
        <v>1</v>
      </c>
      <c r="E280" s="304" t="str">
        <f>RIGHT(TPG!C280,4)&amp;"."&amp;TPG!M280&amp;"."&amp;TPG!K280&amp;"."&amp;$C$5</f>
        <v>...Jl21</v>
      </c>
      <c r="F280" s="305">
        <f t="shared" ca="1" si="16"/>
        <v>44386</v>
      </c>
      <c r="G280" s="306">
        <f>TPG!T280</f>
        <v>0</v>
      </c>
      <c r="H280" s="124">
        <f t="shared" ca="1" si="17"/>
        <v>44386</v>
      </c>
      <c r="I280" s="125">
        <v>0</v>
      </c>
      <c r="J280" s="304" t="str">
        <f>LEFT(TPG!D280,20)&amp;"."&amp;TPGPAY!E280</f>
        <v>....Jl21</v>
      </c>
      <c r="K280" s="120" t="b">
        <v>1</v>
      </c>
      <c r="L280" s="126" t="s">
        <v>3686</v>
      </c>
      <c r="M280" s="120" t="b">
        <v>1</v>
      </c>
      <c r="N280" s="120" t="s">
        <v>3687</v>
      </c>
      <c r="O280" s="307">
        <f>TPG!I280</f>
        <v>0</v>
      </c>
      <c r="P280" s="120" t="b">
        <v>1</v>
      </c>
      <c r="Q280" s="120" t="b">
        <v>1</v>
      </c>
      <c r="R280" s="120" t="b">
        <v>1</v>
      </c>
      <c r="T280" s="11">
        <f t="shared" si="18"/>
        <v>7</v>
      </c>
      <c r="U280" s="379">
        <f t="shared" si="19"/>
        <v>8</v>
      </c>
    </row>
    <row r="281" spans="1:21" hidden="1" x14ac:dyDescent="0.25">
      <c r="A281" s="117">
        <v>1</v>
      </c>
      <c r="B281" s="118">
        <v>2</v>
      </c>
      <c r="C281" s="303">
        <f>TPG!J281</f>
        <v>0</v>
      </c>
      <c r="D281" s="120" t="b">
        <v>1</v>
      </c>
      <c r="E281" s="304" t="str">
        <f>RIGHT(TPG!C281,4)&amp;"."&amp;TPG!M281&amp;"."&amp;TPG!K281&amp;"."&amp;$C$5</f>
        <v>...Jl21</v>
      </c>
      <c r="F281" s="305">
        <f t="shared" ca="1" si="16"/>
        <v>44386</v>
      </c>
      <c r="G281" s="306">
        <f>TPG!T281</f>
        <v>0</v>
      </c>
      <c r="H281" s="124">
        <f t="shared" ca="1" si="17"/>
        <v>44386</v>
      </c>
      <c r="I281" s="125">
        <v>0</v>
      </c>
      <c r="J281" s="304" t="str">
        <f>LEFT(TPG!D281,20)&amp;"."&amp;TPGPAY!E281</f>
        <v>....Jl21</v>
      </c>
      <c r="K281" s="120" t="b">
        <v>1</v>
      </c>
      <c r="L281" s="126" t="s">
        <v>3686</v>
      </c>
      <c r="M281" s="120" t="b">
        <v>1</v>
      </c>
      <c r="N281" s="120" t="s">
        <v>3687</v>
      </c>
      <c r="O281" s="307">
        <f>TPG!I281</f>
        <v>0</v>
      </c>
      <c r="P281" s="120" t="b">
        <v>1</v>
      </c>
      <c r="Q281" s="120" t="b">
        <v>1</v>
      </c>
      <c r="R281" s="120" t="b">
        <v>1</v>
      </c>
      <c r="T281" s="11">
        <f t="shared" si="18"/>
        <v>7</v>
      </c>
      <c r="U281" s="379">
        <f t="shared" si="19"/>
        <v>8</v>
      </c>
    </row>
    <row r="282" spans="1:21" hidden="1" x14ac:dyDescent="0.25">
      <c r="A282" s="117">
        <v>1</v>
      </c>
      <c r="B282" s="118">
        <v>2</v>
      </c>
      <c r="C282" s="303">
        <f>TPG!J282</f>
        <v>0</v>
      </c>
      <c r="D282" s="120" t="b">
        <v>1</v>
      </c>
      <c r="E282" s="304" t="str">
        <f>RIGHT(TPG!C282,4)&amp;"."&amp;TPG!M282&amp;"."&amp;TPG!K282&amp;"."&amp;$C$5</f>
        <v>...Jl21</v>
      </c>
      <c r="F282" s="305">
        <f t="shared" ca="1" si="16"/>
        <v>44386</v>
      </c>
      <c r="G282" s="306">
        <f>TPG!T282</f>
        <v>0</v>
      </c>
      <c r="H282" s="124">
        <f t="shared" ca="1" si="17"/>
        <v>44386</v>
      </c>
      <c r="I282" s="125">
        <v>0</v>
      </c>
      <c r="J282" s="304" t="str">
        <f>LEFT(TPG!D282,20)&amp;"."&amp;TPGPAY!E282</f>
        <v>....Jl21</v>
      </c>
      <c r="K282" s="120" t="b">
        <v>1</v>
      </c>
      <c r="L282" s="126" t="s">
        <v>3686</v>
      </c>
      <c r="M282" s="120" t="b">
        <v>1</v>
      </c>
      <c r="N282" s="120" t="s">
        <v>3687</v>
      </c>
      <c r="O282" s="307">
        <f>TPG!I282</f>
        <v>0</v>
      </c>
      <c r="P282" s="120" t="b">
        <v>1</v>
      </c>
      <c r="Q282" s="120" t="b">
        <v>1</v>
      </c>
      <c r="R282" s="120" t="b">
        <v>1</v>
      </c>
      <c r="T282" s="11">
        <f t="shared" si="18"/>
        <v>7</v>
      </c>
      <c r="U282" s="379">
        <f t="shared" si="19"/>
        <v>8</v>
      </c>
    </row>
    <row r="283" spans="1:21" hidden="1" x14ac:dyDescent="0.25">
      <c r="A283" s="117">
        <v>1</v>
      </c>
      <c r="B283" s="118">
        <v>2</v>
      </c>
      <c r="C283" s="303">
        <f>TPG!J283</f>
        <v>0</v>
      </c>
      <c r="D283" s="120" t="b">
        <v>1</v>
      </c>
      <c r="E283" s="304" t="str">
        <f>RIGHT(TPG!C283,4)&amp;"."&amp;TPG!M283&amp;"."&amp;TPG!K283&amp;"."&amp;$C$5</f>
        <v>...Jl21</v>
      </c>
      <c r="F283" s="305">
        <f t="shared" ca="1" si="16"/>
        <v>44386</v>
      </c>
      <c r="G283" s="306">
        <f>TPG!T283</f>
        <v>0</v>
      </c>
      <c r="H283" s="124">
        <f t="shared" ca="1" si="17"/>
        <v>44386</v>
      </c>
      <c r="I283" s="125">
        <v>0</v>
      </c>
      <c r="J283" s="304" t="str">
        <f>LEFT(TPG!D283,20)&amp;"."&amp;TPGPAY!E283</f>
        <v>....Jl21</v>
      </c>
      <c r="K283" s="120" t="b">
        <v>1</v>
      </c>
      <c r="L283" s="126" t="s">
        <v>3686</v>
      </c>
      <c r="M283" s="120" t="b">
        <v>1</v>
      </c>
      <c r="N283" s="120" t="s">
        <v>3687</v>
      </c>
      <c r="O283" s="307">
        <f>TPG!I283</f>
        <v>0</v>
      </c>
      <c r="P283" s="120" t="b">
        <v>1</v>
      </c>
      <c r="Q283" s="120" t="b">
        <v>1</v>
      </c>
      <c r="R283" s="120" t="b">
        <v>1</v>
      </c>
      <c r="T283" s="11">
        <f t="shared" si="18"/>
        <v>7</v>
      </c>
      <c r="U283" s="379">
        <f t="shared" si="19"/>
        <v>8</v>
      </c>
    </row>
    <row r="284" spans="1:21" hidden="1" x14ac:dyDescent="0.25">
      <c r="A284" s="117">
        <v>1</v>
      </c>
      <c r="B284" s="118">
        <v>2</v>
      </c>
      <c r="C284" s="303">
        <f>TPG!J284</f>
        <v>0</v>
      </c>
      <c r="D284" s="120" t="b">
        <v>1</v>
      </c>
      <c r="E284" s="304" t="str">
        <f>RIGHT(TPG!C284,4)&amp;"."&amp;TPG!M284&amp;"."&amp;TPG!K284&amp;"."&amp;$C$5</f>
        <v>...Jl21</v>
      </c>
      <c r="F284" s="305">
        <f t="shared" ca="1" si="16"/>
        <v>44386</v>
      </c>
      <c r="G284" s="306">
        <f>TPG!T284</f>
        <v>0</v>
      </c>
      <c r="H284" s="124">
        <f t="shared" ca="1" si="17"/>
        <v>44386</v>
      </c>
      <c r="I284" s="125">
        <v>0</v>
      </c>
      <c r="J284" s="304" t="str">
        <f>LEFT(TPG!D284,20)&amp;"."&amp;TPGPAY!E284</f>
        <v>....Jl21</v>
      </c>
      <c r="K284" s="120" t="b">
        <v>1</v>
      </c>
      <c r="L284" s="126" t="s">
        <v>3686</v>
      </c>
      <c r="M284" s="120" t="b">
        <v>1</v>
      </c>
      <c r="N284" s="120" t="s">
        <v>3687</v>
      </c>
      <c r="O284" s="307">
        <f>TPG!I284</f>
        <v>0</v>
      </c>
      <c r="P284" s="120" t="b">
        <v>1</v>
      </c>
      <c r="Q284" s="120" t="b">
        <v>1</v>
      </c>
      <c r="R284" s="120" t="b">
        <v>1</v>
      </c>
      <c r="T284" s="11">
        <f t="shared" si="18"/>
        <v>7</v>
      </c>
      <c r="U284" s="379">
        <f t="shared" si="19"/>
        <v>8</v>
      </c>
    </row>
    <row r="285" spans="1:21" hidden="1" x14ac:dyDescent="0.25">
      <c r="A285" s="117">
        <v>1</v>
      </c>
      <c r="B285" s="118">
        <v>2</v>
      </c>
      <c r="C285" s="303">
        <f>TPG!J285</f>
        <v>0</v>
      </c>
      <c r="D285" s="120" t="b">
        <v>1</v>
      </c>
      <c r="E285" s="304" t="str">
        <f>RIGHT(TPG!C285,4)&amp;"."&amp;TPG!M285&amp;"."&amp;TPG!K285&amp;"."&amp;$C$5</f>
        <v>...Jl21</v>
      </c>
      <c r="F285" s="305">
        <f t="shared" ca="1" si="16"/>
        <v>44386</v>
      </c>
      <c r="G285" s="306">
        <f>TPG!T285</f>
        <v>0</v>
      </c>
      <c r="H285" s="124">
        <f t="shared" ca="1" si="17"/>
        <v>44386</v>
      </c>
      <c r="I285" s="125">
        <v>0</v>
      </c>
      <c r="J285" s="304" t="str">
        <f>LEFT(TPG!D285,20)&amp;"."&amp;TPGPAY!E285</f>
        <v>....Jl21</v>
      </c>
      <c r="K285" s="120" t="b">
        <v>1</v>
      </c>
      <c r="L285" s="126" t="s">
        <v>3686</v>
      </c>
      <c r="M285" s="120" t="b">
        <v>1</v>
      </c>
      <c r="N285" s="120" t="s">
        <v>3687</v>
      </c>
      <c r="O285" s="307">
        <f>TPG!I285</f>
        <v>0</v>
      </c>
      <c r="P285" s="120" t="b">
        <v>1</v>
      </c>
      <c r="Q285" s="120" t="b">
        <v>1</v>
      </c>
      <c r="R285" s="120" t="b">
        <v>1</v>
      </c>
      <c r="T285" s="11">
        <f t="shared" si="18"/>
        <v>7</v>
      </c>
      <c r="U285" s="379">
        <f t="shared" si="19"/>
        <v>8</v>
      </c>
    </row>
    <row r="286" spans="1:21" hidden="1" x14ac:dyDescent="0.25">
      <c r="A286" s="117">
        <v>1</v>
      </c>
      <c r="B286" s="118">
        <v>2</v>
      </c>
      <c r="C286" s="303">
        <f>TPG!J286</f>
        <v>0</v>
      </c>
      <c r="D286" s="120" t="b">
        <v>1</v>
      </c>
      <c r="E286" s="304" t="str">
        <f>RIGHT(TPG!C286,4)&amp;"."&amp;TPG!M286&amp;"."&amp;TPG!K286&amp;"."&amp;$C$5</f>
        <v>...Jl21</v>
      </c>
      <c r="F286" s="305">
        <f t="shared" ca="1" si="16"/>
        <v>44386</v>
      </c>
      <c r="G286" s="306">
        <f>TPG!T286</f>
        <v>0</v>
      </c>
      <c r="H286" s="124">
        <f t="shared" ca="1" si="17"/>
        <v>44386</v>
      </c>
      <c r="I286" s="125">
        <v>0</v>
      </c>
      <c r="J286" s="304" t="str">
        <f>LEFT(TPG!D286,20)&amp;"."&amp;TPGPAY!E286</f>
        <v>....Jl21</v>
      </c>
      <c r="K286" s="120" t="b">
        <v>1</v>
      </c>
      <c r="L286" s="126" t="s">
        <v>3686</v>
      </c>
      <c r="M286" s="120" t="b">
        <v>1</v>
      </c>
      <c r="N286" s="120" t="s">
        <v>3687</v>
      </c>
      <c r="O286" s="307">
        <f>TPG!I286</f>
        <v>0</v>
      </c>
      <c r="P286" s="120" t="b">
        <v>1</v>
      </c>
      <c r="Q286" s="120" t="b">
        <v>1</v>
      </c>
      <c r="R286" s="120" t="b">
        <v>1</v>
      </c>
      <c r="T286" s="11">
        <f t="shared" si="18"/>
        <v>7</v>
      </c>
      <c r="U286" s="379">
        <f t="shared" si="19"/>
        <v>8</v>
      </c>
    </row>
    <row r="287" spans="1:21" hidden="1" x14ac:dyDescent="0.25">
      <c r="A287" s="117">
        <v>1</v>
      </c>
      <c r="B287" s="118">
        <v>2</v>
      </c>
      <c r="C287" s="303">
        <f>TPG!J287</f>
        <v>0</v>
      </c>
      <c r="D287" s="120" t="b">
        <v>1</v>
      </c>
      <c r="E287" s="304" t="str">
        <f>RIGHT(TPG!C287,4)&amp;"."&amp;TPG!M287&amp;"."&amp;TPG!K287&amp;"."&amp;$C$5</f>
        <v>...Jl21</v>
      </c>
      <c r="F287" s="305">
        <f t="shared" ca="1" si="16"/>
        <v>44386</v>
      </c>
      <c r="G287" s="306">
        <f>TPG!T287</f>
        <v>0</v>
      </c>
      <c r="H287" s="124">
        <f t="shared" ca="1" si="17"/>
        <v>44386</v>
      </c>
      <c r="I287" s="125">
        <v>0</v>
      </c>
      <c r="J287" s="304" t="str">
        <f>LEFT(TPG!D287,20)&amp;"."&amp;TPGPAY!E287</f>
        <v>....Jl21</v>
      </c>
      <c r="K287" s="120" t="b">
        <v>1</v>
      </c>
      <c r="L287" s="126" t="s">
        <v>3686</v>
      </c>
      <c r="M287" s="120" t="b">
        <v>1</v>
      </c>
      <c r="N287" s="120" t="s">
        <v>3687</v>
      </c>
      <c r="O287" s="307">
        <f>TPG!I287</f>
        <v>0</v>
      </c>
      <c r="P287" s="120" t="b">
        <v>1</v>
      </c>
      <c r="Q287" s="120" t="b">
        <v>1</v>
      </c>
      <c r="R287" s="120" t="b">
        <v>1</v>
      </c>
      <c r="T287" s="11">
        <f t="shared" si="18"/>
        <v>7</v>
      </c>
      <c r="U287" s="379">
        <f t="shared" si="19"/>
        <v>8</v>
      </c>
    </row>
    <row r="288" spans="1:21" hidden="1" x14ac:dyDescent="0.25">
      <c r="A288" s="117">
        <v>1</v>
      </c>
      <c r="B288" s="118">
        <v>2</v>
      </c>
      <c r="C288" s="303">
        <f>TPG!J288</f>
        <v>0</v>
      </c>
      <c r="D288" s="120" t="b">
        <v>1</v>
      </c>
      <c r="E288" s="304" t="str">
        <f>RIGHT(TPG!C288,4)&amp;"."&amp;TPG!M288&amp;"."&amp;TPG!K288&amp;"."&amp;$C$5</f>
        <v>...Jl21</v>
      </c>
      <c r="F288" s="305">
        <f t="shared" ca="1" si="16"/>
        <v>44386</v>
      </c>
      <c r="G288" s="306">
        <f>TPG!T288</f>
        <v>0</v>
      </c>
      <c r="H288" s="124">
        <f t="shared" ca="1" si="17"/>
        <v>44386</v>
      </c>
      <c r="I288" s="125">
        <v>0</v>
      </c>
      <c r="J288" s="304" t="str">
        <f>LEFT(TPG!D288,20)&amp;"."&amp;TPGPAY!E288</f>
        <v>....Jl21</v>
      </c>
      <c r="K288" s="120" t="b">
        <v>1</v>
      </c>
      <c r="L288" s="126" t="s">
        <v>3686</v>
      </c>
      <c r="M288" s="120" t="b">
        <v>1</v>
      </c>
      <c r="N288" s="120" t="s">
        <v>3687</v>
      </c>
      <c r="O288" s="307">
        <f>TPG!I288</f>
        <v>0</v>
      </c>
      <c r="P288" s="120" t="b">
        <v>1</v>
      </c>
      <c r="Q288" s="120" t="b">
        <v>1</v>
      </c>
      <c r="R288" s="120" t="b">
        <v>1</v>
      </c>
      <c r="T288" s="11">
        <f t="shared" si="18"/>
        <v>7</v>
      </c>
      <c r="U288" s="379">
        <f t="shared" si="19"/>
        <v>8</v>
      </c>
    </row>
    <row r="289" spans="1:21" hidden="1" x14ac:dyDescent="0.25">
      <c r="A289" s="117">
        <v>1</v>
      </c>
      <c r="B289" s="118">
        <v>2</v>
      </c>
      <c r="C289" s="303">
        <f>TPG!J289</f>
        <v>0</v>
      </c>
      <c r="D289" s="120" t="b">
        <v>1</v>
      </c>
      <c r="E289" s="304" t="str">
        <f>RIGHT(TPG!C289,4)&amp;"."&amp;TPG!M289&amp;"."&amp;TPG!K289&amp;"."&amp;$C$5</f>
        <v>...Jl21</v>
      </c>
      <c r="F289" s="305">
        <f t="shared" ca="1" si="16"/>
        <v>44386</v>
      </c>
      <c r="G289" s="306">
        <f>TPG!T289</f>
        <v>0</v>
      </c>
      <c r="H289" s="124">
        <f t="shared" ca="1" si="17"/>
        <v>44386</v>
      </c>
      <c r="I289" s="125">
        <v>0</v>
      </c>
      <c r="J289" s="304" t="str">
        <f>LEFT(TPG!D289,20)&amp;"."&amp;TPGPAY!E289</f>
        <v>....Jl21</v>
      </c>
      <c r="K289" s="120" t="b">
        <v>1</v>
      </c>
      <c r="L289" s="126" t="s">
        <v>3686</v>
      </c>
      <c r="M289" s="120" t="b">
        <v>1</v>
      </c>
      <c r="N289" s="120" t="s">
        <v>3687</v>
      </c>
      <c r="O289" s="307">
        <f>TPG!I289</f>
        <v>0</v>
      </c>
      <c r="P289" s="120" t="b">
        <v>1</v>
      </c>
      <c r="Q289" s="120" t="b">
        <v>1</v>
      </c>
      <c r="R289" s="120" t="b">
        <v>1</v>
      </c>
      <c r="T289" s="11">
        <f t="shared" si="18"/>
        <v>7</v>
      </c>
      <c r="U289" s="379">
        <f t="shared" si="19"/>
        <v>8</v>
      </c>
    </row>
    <row r="290" spans="1:21" hidden="1" x14ac:dyDescent="0.25">
      <c r="A290" s="117">
        <v>1</v>
      </c>
      <c r="B290" s="118">
        <v>2</v>
      </c>
      <c r="C290" s="303">
        <f>TPG!J290</f>
        <v>0</v>
      </c>
      <c r="D290" s="120" t="b">
        <v>1</v>
      </c>
      <c r="E290" s="304" t="str">
        <f>RIGHT(TPG!C290,4)&amp;"."&amp;TPG!M290&amp;"."&amp;TPG!K290&amp;"."&amp;$C$5</f>
        <v>...Jl21</v>
      </c>
      <c r="F290" s="305">
        <f t="shared" ca="1" si="16"/>
        <v>44386</v>
      </c>
      <c r="G290" s="306">
        <f>TPG!T290</f>
        <v>0</v>
      </c>
      <c r="H290" s="124">
        <f t="shared" ca="1" si="17"/>
        <v>44386</v>
      </c>
      <c r="I290" s="125">
        <v>0</v>
      </c>
      <c r="J290" s="304" t="str">
        <f>LEFT(TPG!D290,20)&amp;"."&amp;TPGPAY!E290</f>
        <v>....Jl21</v>
      </c>
      <c r="K290" s="120" t="b">
        <v>1</v>
      </c>
      <c r="L290" s="126" t="s">
        <v>3686</v>
      </c>
      <c r="M290" s="120" t="b">
        <v>1</v>
      </c>
      <c r="N290" s="120" t="s">
        <v>3687</v>
      </c>
      <c r="O290" s="307">
        <f>TPG!I290</f>
        <v>0</v>
      </c>
      <c r="P290" s="120" t="b">
        <v>1</v>
      </c>
      <c r="Q290" s="120" t="b">
        <v>1</v>
      </c>
      <c r="R290" s="120" t="b">
        <v>1</v>
      </c>
      <c r="T290" s="11">
        <f t="shared" si="18"/>
        <v>7</v>
      </c>
      <c r="U290" s="379">
        <f t="shared" si="19"/>
        <v>8</v>
      </c>
    </row>
    <row r="291" spans="1:21" hidden="1" x14ac:dyDescent="0.25">
      <c r="A291" s="117">
        <v>1</v>
      </c>
      <c r="B291" s="118">
        <v>2</v>
      </c>
      <c r="C291" s="303">
        <f>TPG!J291</f>
        <v>0</v>
      </c>
      <c r="D291" s="120" t="b">
        <v>1</v>
      </c>
      <c r="E291" s="304" t="str">
        <f>RIGHT(TPG!C291,4)&amp;"."&amp;TPG!M291&amp;"."&amp;TPG!K291&amp;"."&amp;$C$5</f>
        <v>...Jl21</v>
      </c>
      <c r="F291" s="305">
        <f t="shared" ca="1" si="16"/>
        <v>44386</v>
      </c>
      <c r="G291" s="306">
        <f>TPG!T291</f>
        <v>0</v>
      </c>
      <c r="H291" s="124">
        <f t="shared" ca="1" si="17"/>
        <v>44386</v>
      </c>
      <c r="I291" s="125">
        <v>0</v>
      </c>
      <c r="J291" s="304" t="str">
        <f>LEFT(TPG!D291,20)&amp;"."&amp;TPGPAY!E291</f>
        <v>....Jl21</v>
      </c>
      <c r="K291" s="120" t="b">
        <v>1</v>
      </c>
      <c r="L291" s="126" t="s">
        <v>3686</v>
      </c>
      <c r="M291" s="120" t="b">
        <v>1</v>
      </c>
      <c r="N291" s="120" t="s">
        <v>3687</v>
      </c>
      <c r="O291" s="307">
        <f>TPG!I291</f>
        <v>0</v>
      </c>
      <c r="P291" s="120" t="b">
        <v>1</v>
      </c>
      <c r="Q291" s="120" t="b">
        <v>1</v>
      </c>
      <c r="R291" s="120" t="b">
        <v>1</v>
      </c>
      <c r="T291" s="11">
        <f t="shared" si="18"/>
        <v>7</v>
      </c>
      <c r="U291" s="379">
        <f t="shared" si="19"/>
        <v>8</v>
      </c>
    </row>
    <row r="292" spans="1:21" hidden="1" x14ac:dyDescent="0.25">
      <c r="A292" s="117">
        <v>1</v>
      </c>
      <c r="B292" s="118">
        <v>2</v>
      </c>
      <c r="C292" s="303">
        <f>TPG!J292</f>
        <v>0</v>
      </c>
      <c r="D292" s="120" t="b">
        <v>1</v>
      </c>
      <c r="E292" s="304" t="str">
        <f>RIGHT(TPG!C292,4)&amp;"."&amp;TPG!M292&amp;"."&amp;TPG!K292&amp;"."&amp;$C$5</f>
        <v>...Jl21</v>
      </c>
      <c r="F292" s="305">
        <f t="shared" ca="1" si="16"/>
        <v>44386</v>
      </c>
      <c r="G292" s="306">
        <f>TPG!T292</f>
        <v>0</v>
      </c>
      <c r="H292" s="124">
        <f t="shared" ca="1" si="17"/>
        <v>44386</v>
      </c>
      <c r="I292" s="125">
        <v>0</v>
      </c>
      <c r="J292" s="304" t="str">
        <f>LEFT(TPG!D292,20)&amp;"."&amp;TPGPAY!E292</f>
        <v>....Jl21</v>
      </c>
      <c r="K292" s="120" t="b">
        <v>1</v>
      </c>
      <c r="L292" s="126" t="s">
        <v>3686</v>
      </c>
      <c r="M292" s="120" t="b">
        <v>1</v>
      </c>
      <c r="N292" s="120" t="s">
        <v>3687</v>
      </c>
      <c r="O292" s="307">
        <f>TPG!I292</f>
        <v>0</v>
      </c>
      <c r="P292" s="120" t="b">
        <v>1</v>
      </c>
      <c r="Q292" s="120" t="b">
        <v>1</v>
      </c>
      <c r="R292" s="120" t="b">
        <v>1</v>
      </c>
      <c r="T292" s="11">
        <f t="shared" si="18"/>
        <v>7</v>
      </c>
      <c r="U292" s="379">
        <f t="shared" si="19"/>
        <v>8</v>
      </c>
    </row>
    <row r="293" spans="1:21" hidden="1" x14ac:dyDescent="0.25">
      <c r="A293" s="117">
        <v>1</v>
      </c>
      <c r="B293" s="118">
        <v>2</v>
      </c>
      <c r="C293" s="303">
        <f>TPG!J293</f>
        <v>0</v>
      </c>
      <c r="D293" s="120" t="b">
        <v>1</v>
      </c>
      <c r="E293" s="304" t="str">
        <f>RIGHT(TPG!C293,4)&amp;"."&amp;TPG!M293&amp;"."&amp;TPG!K293&amp;"."&amp;$C$5</f>
        <v>...Jl21</v>
      </c>
      <c r="F293" s="305">
        <f t="shared" ca="1" si="16"/>
        <v>44386</v>
      </c>
      <c r="G293" s="306">
        <f>TPG!T293</f>
        <v>0</v>
      </c>
      <c r="H293" s="124">
        <f t="shared" ca="1" si="17"/>
        <v>44386</v>
      </c>
      <c r="I293" s="125">
        <v>0</v>
      </c>
      <c r="J293" s="304" t="str">
        <f>LEFT(TPG!D293,20)&amp;"."&amp;TPGPAY!E293</f>
        <v>....Jl21</v>
      </c>
      <c r="K293" s="120" t="b">
        <v>1</v>
      </c>
      <c r="L293" s="126" t="s">
        <v>3686</v>
      </c>
      <c r="M293" s="120" t="b">
        <v>1</v>
      </c>
      <c r="N293" s="120" t="s">
        <v>3687</v>
      </c>
      <c r="O293" s="307">
        <f>TPG!I293</f>
        <v>0</v>
      </c>
      <c r="P293" s="120" t="b">
        <v>1</v>
      </c>
      <c r="Q293" s="120" t="b">
        <v>1</v>
      </c>
      <c r="R293" s="120" t="b">
        <v>1</v>
      </c>
      <c r="T293" s="11">
        <f t="shared" si="18"/>
        <v>7</v>
      </c>
      <c r="U293" s="379">
        <f t="shared" si="19"/>
        <v>8</v>
      </c>
    </row>
    <row r="294" spans="1:21" hidden="1" x14ac:dyDescent="0.25">
      <c r="A294" s="117">
        <v>1</v>
      </c>
      <c r="B294" s="118">
        <v>2</v>
      </c>
      <c r="C294" s="303">
        <f>TPG!J294</f>
        <v>0</v>
      </c>
      <c r="D294" s="120" t="b">
        <v>1</v>
      </c>
      <c r="E294" s="304" t="str">
        <f>RIGHT(TPG!C294,4)&amp;"."&amp;TPG!M294&amp;"."&amp;TPG!K294&amp;"."&amp;$C$5</f>
        <v>...Jl21</v>
      </c>
      <c r="F294" s="305">
        <f t="shared" ca="1" si="16"/>
        <v>44386</v>
      </c>
      <c r="G294" s="306">
        <f>TPG!T294</f>
        <v>0</v>
      </c>
      <c r="H294" s="124">
        <f t="shared" ca="1" si="17"/>
        <v>44386</v>
      </c>
      <c r="I294" s="125">
        <v>0</v>
      </c>
      <c r="J294" s="304" t="str">
        <f>LEFT(TPG!D294,20)&amp;"."&amp;TPGPAY!E294</f>
        <v>....Jl21</v>
      </c>
      <c r="K294" s="120" t="b">
        <v>1</v>
      </c>
      <c r="L294" s="126" t="s">
        <v>3686</v>
      </c>
      <c r="M294" s="120" t="b">
        <v>1</v>
      </c>
      <c r="N294" s="120" t="s">
        <v>3687</v>
      </c>
      <c r="O294" s="307">
        <f>TPG!I294</f>
        <v>0</v>
      </c>
      <c r="P294" s="120" t="b">
        <v>1</v>
      </c>
      <c r="Q294" s="120" t="b">
        <v>1</v>
      </c>
      <c r="R294" s="120" t="b">
        <v>1</v>
      </c>
      <c r="T294" s="11">
        <f t="shared" si="18"/>
        <v>7</v>
      </c>
      <c r="U294" s="379">
        <f t="shared" si="19"/>
        <v>8</v>
      </c>
    </row>
    <row r="295" spans="1:21" hidden="1" x14ac:dyDescent="0.25">
      <c r="A295" s="117">
        <v>1</v>
      </c>
      <c r="B295" s="118">
        <v>2</v>
      </c>
      <c r="C295" s="303">
        <f>TPG!J295</f>
        <v>0</v>
      </c>
      <c r="D295" s="120" t="b">
        <v>1</v>
      </c>
      <c r="E295" s="304" t="str">
        <f>RIGHT(TPG!C295,4)&amp;"."&amp;TPG!M295&amp;"."&amp;TPG!K295&amp;"."&amp;$C$5</f>
        <v>...Jl21</v>
      </c>
      <c r="F295" s="305">
        <f t="shared" ca="1" si="16"/>
        <v>44386</v>
      </c>
      <c r="G295" s="306">
        <f>TPG!T295</f>
        <v>0</v>
      </c>
      <c r="H295" s="124">
        <f t="shared" ca="1" si="17"/>
        <v>44386</v>
      </c>
      <c r="I295" s="125">
        <v>0</v>
      </c>
      <c r="J295" s="304" t="str">
        <f>LEFT(TPG!D295,20)&amp;"."&amp;TPGPAY!E295</f>
        <v>....Jl21</v>
      </c>
      <c r="K295" s="120" t="b">
        <v>1</v>
      </c>
      <c r="L295" s="126" t="s">
        <v>3686</v>
      </c>
      <c r="M295" s="120" t="b">
        <v>1</v>
      </c>
      <c r="N295" s="120" t="s">
        <v>3687</v>
      </c>
      <c r="O295" s="307">
        <f>TPG!I295</f>
        <v>0</v>
      </c>
      <c r="P295" s="120" t="b">
        <v>1</v>
      </c>
      <c r="Q295" s="120" t="b">
        <v>1</v>
      </c>
      <c r="R295" s="120" t="b">
        <v>1</v>
      </c>
      <c r="T295" s="11">
        <f t="shared" si="18"/>
        <v>7</v>
      </c>
      <c r="U295" s="379">
        <f t="shared" si="19"/>
        <v>8</v>
      </c>
    </row>
    <row r="296" spans="1:21" hidden="1" x14ac:dyDescent="0.25">
      <c r="A296" s="117">
        <v>1</v>
      </c>
      <c r="B296" s="118">
        <v>2</v>
      </c>
      <c r="C296" s="303">
        <f>TPG!J296</f>
        <v>0</v>
      </c>
      <c r="D296" s="120" t="b">
        <v>1</v>
      </c>
      <c r="E296" s="304" t="str">
        <f>RIGHT(TPG!C296,4)&amp;"."&amp;TPG!M296&amp;"."&amp;TPG!K296&amp;"."&amp;$C$5</f>
        <v>...Jl21</v>
      </c>
      <c r="F296" s="305">
        <f t="shared" ca="1" si="16"/>
        <v>44386</v>
      </c>
      <c r="G296" s="306">
        <f>TPG!T296</f>
        <v>0</v>
      </c>
      <c r="H296" s="124">
        <f t="shared" ca="1" si="17"/>
        <v>44386</v>
      </c>
      <c r="I296" s="125">
        <v>0</v>
      </c>
      <c r="J296" s="304" t="str">
        <f>LEFT(TPG!D296,20)&amp;"."&amp;TPGPAY!E296</f>
        <v>....Jl21</v>
      </c>
      <c r="K296" s="120" t="b">
        <v>1</v>
      </c>
      <c r="L296" s="126" t="s">
        <v>3686</v>
      </c>
      <c r="M296" s="120" t="b">
        <v>1</v>
      </c>
      <c r="N296" s="120" t="s">
        <v>3687</v>
      </c>
      <c r="O296" s="307">
        <f>TPG!I296</f>
        <v>0</v>
      </c>
      <c r="P296" s="120" t="b">
        <v>1</v>
      </c>
      <c r="Q296" s="120" t="b">
        <v>1</v>
      </c>
      <c r="R296" s="120" t="b">
        <v>1</v>
      </c>
      <c r="T296" s="11">
        <f t="shared" si="18"/>
        <v>7</v>
      </c>
      <c r="U296" s="379">
        <f t="shared" si="19"/>
        <v>8</v>
      </c>
    </row>
    <row r="297" spans="1:21" hidden="1" x14ac:dyDescent="0.25">
      <c r="A297" s="117">
        <v>1</v>
      </c>
      <c r="B297" s="118">
        <v>2</v>
      </c>
      <c r="C297" s="303">
        <f>TPG!J297</f>
        <v>0</v>
      </c>
      <c r="D297" s="120" t="b">
        <v>1</v>
      </c>
      <c r="E297" s="304" t="str">
        <f>RIGHT(TPG!C297,4)&amp;"."&amp;TPG!M297&amp;"."&amp;TPG!K297&amp;"."&amp;$C$5</f>
        <v>...Jl21</v>
      </c>
      <c r="F297" s="305">
        <f t="shared" ca="1" si="16"/>
        <v>44386</v>
      </c>
      <c r="G297" s="306">
        <f>TPG!T297</f>
        <v>0</v>
      </c>
      <c r="H297" s="124">
        <f t="shared" ca="1" si="17"/>
        <v>44386</v>
      </c>
      <c r="I297" s="125">
        <v>0</v>
      </c>
      <c r="J297" s="304" t="str">
        <f>LEFT(TPG!D297,20)&amp;"."&amp;TPGPAY!E297</f>
        <v>....Jl21</v>
      </c>
      <c r="K297" s="120" t="b">
        <v>1</v>
      </c>
      <c r="L297" s="126" t="s">
        <v>3686</v>
      </c>
      <c r="M297" s="120" t="b">
        <v>1</v>
      </c>
      <c r="N297" s="120" t="s">
        <v>3687</v>
      </c>
      <c r="O297" s="307">
        <f>TPG!I297</f>
        <v>0</v>
      </c>
      <c r="P297" s="120" t="b">
        <v>1</v>
      </c>
      <c r="Q297" s="120" t="b">
        <v>1</v>
      </c>
      <c r="R297" s="120" t="b">
        <v>1</v>
      </c>
      <c r="T297" s="11">
        <f t="shared" si="18"/>
        <v>7</v>
      </c>
      <c r="U297" s="379">
        <f t="shared" si="19"/>
        <v>8</v>
      </c>
    </row>
    <row r="298" spans="1:21" hidden="1" x14ac:dyDescent="0.25">
      <c r="A298" s="117">
        <v>1</v>
      </c>
      <c r="B298" s="118">
        <v>2</v>
      </c>
      <c r="C298" s="303">
        <f>TPG!J298</f>
        <v>0</v>
      </c>
      <c r="D298" s="120" t="b">
        <v>1</v>
      </c>
      <c r="E298" s="304" t="str">
        <f>RIGHT(TPG!C298,4)&amp;"."&amp;TPG!M298&amp;"."&amp;TPG!K298&amp;"."&amp;$C$5</f>
        <v>...Jl21</v>
      </c>
      <c r="F298" s="305">
        <f t="shared" ca="1" si="16"/>
        <v>44386</v>
      </c>
      <c r="G298" s="306">
        <f>TPG!T298</f>
        <v>0</v>
      </c>
      <c r="H298" s="124">
        <f t="shared" ca="1" si="17"/>
        <v>44386</v>
      </c>
      <c r="I298" s="125">
        <v>0</v>
      </c>
      <c r="J298" s="304" t="str">
        <f>LEFT(TPG!D298,20)&amp;"."&amp;TPGPAY!E298</f>
        <v>....Jl21</v>
      </c>
      <c r="K298" s="120" t="b">
        <v>1</v>
      </c>
      <c r="L298" s="126" t="s">
        <v>3686</v>
      </c>
      <c r="M298" s="120" t="b">
        <v>1</v>
      </c>
      <c r="N298" s="120" t="s">
        <v>3687</v>
      </c>
      <c r="O298" s="307">
        <f>TPG!I298</f>
        <v>0</v>
      </c>
      <c r="P298" s="120" t="b">
        <v>1</v>
      </c>
      <c r="Q298" s="120" t="b">
        <v>1</v>
      </c>
      <c r="R298" s="120" t="b">
        <v>1</v>
      </c>
      <c r="T298" s="11">
        <f t="shared" si="18"/>
        <v>7</v>
      </c>
      <c r="U298" s="379">
        <f t="shared" si="19"/>
        <v>8</v>
      </c>
    </row>
    <row r="299" spans="1:21" hidden="1" x14ac:dyDescent="0.25">
      <c r="A299" s="117">
        <v>1</v>
      </c>
      <c r="B299" s="118">
        <v>2</v>
      </c>
      <c r="C299" s="303">
        <f>TPG!J299</f>
        <v>0</v>
      </c>
      <c r="D299" s="120" t="b">
        <v>1</v>
      </c>
      <c r="E299" s="304" t="str">
        <f>RIGHT(TPG!C299,4)&amp;"."&amp;TPG!M299&amp;"."&amp;TPG!K299&amp;"."&amp;$C$5</f>
        <v>...Jl21</v>
      </c>
      <c r="F299" s="305">
        <f t="shared" ca="1" si="16"/>
        <v>44386</v>
      </c>
      <c r="G299" s="306">
        <f>TPG!T299</f>
        <v>0</v>
      </c>
      <c r="H299" s="124">
        <f t="shared" ca="1" si="17"/>
        <v>44386</v>
      </c>
      <c r="I299" s="125">
        <v>0</v>
      </c>
      <c r="J299" s="304" t="str">
        <f>LEFT(TPG!D299,20)&amp;"."&amp;TPGPAY!E299</f>
        <v>....Jl21</v>
      </c>
      <c r="K299" s="120" t="b">
        <v>1</v>
      </c>
      <c r="L299" s="126" t="s">
        <v>3686</v>
      </c>
      <c r="M299" s="120" t="b">
        <v>1</v>
      </c>
      <c r="N299" s="120" t="s">
        <v>3687</v>
      </c>
      <c r="O299" s="307">
        <f>TPG!I299</f>
        <v>0</v>
      </c>
      <c r="P299" s="120" t="b">
        <v>1</v>
      </c>
      <c r="Q299" s="120" t="b">
        <v>1</v>
      </c>
      <c r="R299" s="120" t="b">
        <v>1</v>
      </c>
      <c r="T299" s="11">
        <f t="shared" si="18"/>
        <v>7</v>
      </c>
      <c r="U299" s="379">
        <f t="shared" si="19"/>
        <v>8</v>
      </c>
    </row>
    <row r="300" spans="1:21" hidden="1" x14ac:dyDescent="0.25">
      <c r="A300" s="117">
        <v>1</v>
      </c>
      <c r="B300" s="118">
        <v>2</v>
      </c>
      <c r="C300" s="303">
        <f>TPG!J300</f>
        <v>0</v>
      </c>
      <c r="D300" s="120" t="b">
        <v>1</v>
      </c>
      <c r="E300" s="304" t="str">
        <f>RIGHT(TPG!C300,4)&amp;"."&amp;TPG!M300&amp;"."&amp;TPG!K300&amp;"."&amp;$C$5</f>
        <v>...Jl21</v>
      </c>
      <c r="F300" s="305">
        <f t="shared" ca="1" si="16"/>
        <v>44386</v>
      </c>
      <c r="G300" s="306">
        <f>TPG!T300</f>
        <v>0</v>
      </c>
      <c r="H300" s="124">
        <f t="shared" ca="1" si="17"/>
        <v>44386</v>
      </c>
      <c r="I300" s="125">
        <v>0</v>
      </c>
      <c r="J300" s="304" t="str">
        <f>LEFT(TPG!D300,20)&amp;"."&amp;TPGPAY!E300</f>
        <v>....Jl21</v>
      </c>
      <c r="K300" s="120" t="b">
        <v>1</v>
      </c>
      <c r="L300" s="126" t="s">
        <v>3686</v>
      </c>
      <c r="M300" s="120" t="b">
        <v>1</v>
      </c>
      <c r="N300" s="120" t="s">
        <v>3687</v>
      </c>
      <c r="O300" s="307">
        <f>TPG!I300</f>
        <v>0</v>
      </c>
      <c r="P300" s="120" t="b">
        <v>1</v>
      </c>
      <c r="Q300" s="120" t="b">
        <v>1</v>
      </c>
      <c r="R300" s="120" t="b">
        <v>1</v>
      </c>
      <c r="T300" s="11">
        <f t="shared" si="18"/>
        <v>7</v>
      </c>
      <c r="U300" s="379">
        <f t="shared" si="19"/>
        <v>8</v>
      </c>
    </row>
    <row r="301" spans="1:21" hidden="1" x14ac:dyDescent="0.25">
      <c r="A301" s="117">
        <v>1</v>
      </c>
      <c r="B301" s="118">
        <v>2</v>
      </c>
      <c r="C301" s="303">
        <f>TPG!J301</f>
        <v>0</v>
      </c>
      <c r="D301" s="120" t="b">
        <v>1</v>
      </c>
      <c r="E301" s="304" t="str">
        <f>RIGHT(TPG!C301,4)&amp;"."&amp;TPG!M301&amp;"."&amp;TPG!K301&amp;"."&amp;$C$5</f>
        <v>...Jl21</v>
      </c>
      <c r="F301" s="305">
        <f t="shared" ca="1" si="16"/>
        <v>44386</v>
      </c>
      <c r="G301" s="306">
        <f>TPG!T301</f>
        <v>0</v>
      </c>
      <c r="H301" s="124">
        <f t="shared" ca="1" si="17"/>
        <v>44386</v>
      </c>
      <c r="I301" s="125">
        <v>0</v>
      </c>
      <c r="J301" s="304" t="str">
        <f>LEFT(TPG!D301,20)&amp;"."&amp;TPGPAY!E301</f>
        <v>....Jl21</v>
      </c>
      <c r="K301" s="120" t="b">
        <v>1</v>
      </c>
      <c r="L301" s="126" t="s">
        <v>3686</v>
      </c>
      <c r="M301" s="120" t="b">
        <v>1</v>
      </c>
      <c r="N301" s="120" t="s">
        <v>3687</v>
      </c>
      <c r="O301" s="307">
        <f>TPG!I301</f>
        <v>0</v>
      </c>
      <c r="P301" s="120" t="b">
        <v>1</v>
      </c>
      <c r="Q301" s="120" t="b">
        <v>1</v>
      </c>
      <c r="R301" s="120" t="b">
        <v>1</v>
      </c>
      <c r="T301" s="11">
        <f t="shared" si="18"/>
        <v>7</v>
      </c>
      <c r="U301" s="379">
        <f t="shared" si="19"/>
        <v>8</v>
      </c>
    </row>
    <row r="302" spans="1:21" hidden="1" x14ac:dyDescent="0.25">
      <c r="A302" s="117">
        <v>1</v>
      </c>
      <c r="B302" s="118">
        <v>2</v>
      </c>
      <c r="C302" s="303">
        <f>TPG!J302</f>
        <v>0</v>
      </c>
      <c r="D302" s="120" t="b">
        <v>1</v>
      </c>
      <c r="E302" s="304" t="str">
        <f>RIGHT(TPG!C302,4)&amp;"."&amp;TPG!M302&amp;"."&amp;TPG!K302&amp;"."&amp;$C$5</f>
        <v>...Jl21</v>
      </c>
      <c r="F302" s="305">
        <f t="shared" ca="1" si="16"/>
        <v>44386</v>
      </c>
      <c r="G302" s="306">
        <f>TPG!T302</f>
        <v>0</v>
      </c>
      <c r="H302" s="124">
        <f t="shared" ca="1" si="17"/>
        <v>44386</v>
      </c>
      <c r="I302" s="125">
        <v>0</v>
      </c>
      <c r="J302" s="304" t="str">
        <f>LEFT(TPG!D302,20)&amp;"."&amp;TPGPAY!E302</f>
        <v>....Jl21</v>
      </c>
      <c r="K302" s="120" t="b">
        <v>1</v>
      </c>
      <c r="L302" s="126" t="s">
        <v>3686</v>
      </c>
      <c r="M302" s="120" t="b">
        <v>1</v>
      </c>
      <c r="N302" s="120" t="s">
        <v>3687</v>
      </c>
      <c r="O302" s="307">
        <f>TPG!I302</f>
        <v>0</v>
      </c>
      <c r="P302" s="120" t="b">
        <v>1</v>
      </c>
      <c r="Q302" s="120" t="b">
        <v>1</v>
      </c>
      <c r="R302" s="120" t="b">
        <v>1</v>
      </c>
      <c r="T302" s="11">
        <f t="shared" si="18"/>
        <v>7</v>
      </c>
      <c r="U302" s="379">
        <f t="shared" si="19"/>
        <v>8</v>
      </c>
    </row>
    <row r="303" spans="1:21" hidden="1" x14ac:dyDescent="0.25">
      <c r="A303" s="117">
        <v>1</v>
      </c>
      <c r="B303" s="118">
        <v>2</v>
      </c>
      <c r="C303" s="303">
        <f>TPG!J303</f>
        <v>0</v>
      </c>
      <c r="D303" s="120" t="b">
        <v>1</v>
      </c>
      <c r="E303" s="304" t="str">
        <f>RIGHT(TPG!C303,4)&amp;"."&amp;TPG!M303&amp;"."&amp;TPG!K303&amp;"."&amp;$C$5</f>
        <v>...Jl21</v>
      </c>
      <c r="F303" s="305">
        <f t="shared" ca="1" si="16"/>
        <v>44386</v>
      </c>
      <c r="G303" s="306">
        <f>TPG!T303</f>
        <v>0</v>
      </c>
      <c r="H303" s="124">
        <f t="shared" ca="1" si="17"/>
        <v>44386</v>
      </c>
      <c r="I303" s="125">
        <v>0</v>
      </c>
      <c r="J303" s="304" t="str">
        <f>LEFT(TPG!D303,20)&amp;"."&amp;TPGPAY!E303</f>
        <v>....Jl21</v>
      </c>
      <c r="K303" s="120" t="b">
        <v>1</v>
      </c>
      <c r="L303" s="126" t="s">
        <v>3686</v>
      </c>
      <c r="M303" s="120" t="b">
        <v>1</v>
      </c>
      <c r="N303" s="120" t="s">
        <v>3687</v>
      </c>
      <c r="O303" s="307">
        <f>TPG!I303</f>
        <v>0</v>
      </c>
      <c r="P303" s="120" t="b">
        <v>1</v>
      </c>
      <c r="Q303" s="120" t="b">
        <v>1</v>
      </c>
      <c r="R303" s="120" t="b">
        <v>1</v>
      </c>
      <c r="T303" s="11">
        <f t="shared" si="18"/>
        <v>7</v>
      </c>
      <c r="U303" s="379">
        <f t="shared" si="19"/>
        <v>8</v>
      </c>
    </row>
    <row r="304" spans="1:21" hidden="1" x14ac:dyDescent="0.25">
      <c r="A304" s="117">
        <v>1</v>
      </c>
      <c r="B304" s="118">
        <v>2</v>
      </c>
      <c r="C304" s="303">
        <f>TPG!J304</f>
        <v>0</v>
      </c>
      <c r="D304" s="120" t="b">
        <v>1</v>
      </c>
      <c r="E304" s="304" t="str">
        <f>RIGHT(TPG!C304,4)&amp;"."&amp;TPG!M304&amp;"."&amp;TPG!K304&amp;"."&amp;$C$5</f>
        <v>...Jl21</v>
      </c>
      <c r="F304" s="305">
        <f t="shared" ca="1" si="16"/>
        <v>44386</v>
      </c>
      <c r="G304" s="306">
        <f>TPG!T304</f>
        <v>0</v>
      </c>
      <c r="H304" s="124">
        <f t="shared" ca="1" si="17"/>
        <v>44386</v>
      </c>
      <c r="I304" s="125">
        <v>0</v>
      </c>
      <c r="J304" s="304" t="str">
        <f>LEFT(TPG!D304,20)&amp;"."&amp;TPGPAY!E304</f>
        <v>....Jl21</v>
      </c>
      <c r="K304" s="120" t="b">
        <v>1</v>
      </c>
      <c r="L304" s="126" t="s">
        <v>3686</v>
      </c>
      <c r="M304" s="120" t="b">
        <v>1</v>
      </c>
      <c r="N304" s="120" t="s">
        <v>3687</v>
      </c>
      <c r="O304" s="307">
        <f>TPG!I304</f>
        <v>0</v>
      </c>
      <c r="P304" s="120" t="b">
        <v>1</v>
      </c>
      <c r="Q304" s="120" t="b">
        <v>1</v>
      </c>
      <c r="R304" s="120" t="b">
        <v>1</v>
      </c>
      <c r="T304" s="11">
        <f t="shared" si="18"/>
        <v>7</v>
      </c>
      <c r="U304" s="379">
        <f t="shared" si="19"/>
        <v>8</v>
      </c>
    </row>
    <row r="305" spans="1:21" hidden="1" x14ac:dyDescent="0.25">
      <c r="A305" s="117">
        <v>1</v>
      </c>
      <c r="B305" s="118">
        <v>2</v>
      </c>
      <c r="C305" s="303">
        <f>TPG!J305</f>
        <v>0</v>
      </c>
      <c r="D305" s="120" t="b">
        <v>1</v>
      </c>
      <c r="E305" s="304" t="str">
        <f>RIGHT(TPG!C305,4)&amp;"."&amp;TPG!M305&amp;"."&amp;TPG!K305&amp;"."&amp;$C$5</f>
        <v>...Jl21</v>
      </c>
      <c r="F305" s="305">
        <f t="shared" ca="1" si="16"/>
        <v>44386</v>
      </c>
      <c r="G305" s="306">
        <f>TPG!T305</f>
        <v>0</v>
      </c>
      <c r="H305" s="124">
        <f t="shared" ca="1" si="17"/>
        <v>44386</v>
      </c>
      <c r="I305" s="125">
        <v>0</v>
      </c>
      <c r="J305" s="304" t="str">
        <f>LEFT(TPG!D305,20)&amp;"."&amp;TPGPAY!E305</f>
        <v>....Jl21</v>
      </c>
      <c r="K305" s="120" t="b">
        <v>1</v>
      </c>
      <c r="L305" s="126" t="s">
        <v>3686</v>
      </c>
      <c r="M305" s="120" t="b">
        <v>1</v>
      </c>
      <c r="N305" s="120" t="s">
        <v>3687</v>
      </c>
      <c r="O305" s="307">
        <f>TPG!I305</f>
        <v>0</v>
      </c>
      <c r="P305" s="120" t="b">
        <v>1</v>
      </c>
      <c r="Q305" s="120" t="b">
        <v>1</v>
      </c>
      <c r="R305" s="120" t="b">
        <v>1</v>
      </c>
      <c r="T305" s="11">
        <f t="shared" si="18"/>
        <v>7</v>
      </c>
      <c r="U305" s="379">
        <f t="shared" si="19"/>
        <v>8</v>
      </c>
    </row>
    <row r="306" spans="1:21" hidden="1" x14ac:dyDescent="0.25">
      <c r="A306" s="117">
        <v>1</v>
      </c>
      <c r="B306" s="118">
        <v>2</v>
      </c>
      <c r="C306" s="303">
        <f>TPG!J306</f>
        <v>0</v>
      </c>
      <c r="D306" s="120" t="b">
        <v>1</v>
      </c>
      <c r="E306" s="304" t="str">
        <f>RIGHT(TPG!C306,4)&amp;"."&amp;TPG!M306&amp;"."&amp;TPG!K306&amp;"."&amp;$C$5</f>
        <v>...Jl21</v>
      </c>
      <c r="F306" s="305">
        <f t="shared" ca="1" si="16"/>
        <v>44386</v>
      </c>
      <c r="G306" s="306">
        <f>TPG!T306</f>
        <v>0</v>
      </c>
      <c r="H306" s="124">
        <f t="shared" ca="1" si="17"/>
        <v>44386</v>
      </c>
      <c r="I306" s="125">
        <v>0</v>
      </c>
      <c r="J306" s="304" t="str">
        <f>LEFT(TPG!D306,20)&amp;"."&amp;TPGPAY!E306</f>
        <v>....Jl21</v>
      </c>
      <c r="K306" s="120" t="b">
        <v>1</v>
      </c>
      <c r="L306" s="126" t="s">
        <v>3686</v>
      </c>
      <c r="M306" s="120" t="b">
        <v>1</v>
      </c>
      <c r="N306" s="120" t="s">
        <v>3687</v>
      </c>
      <c r="O306" s="307">
        <f>TPG!I306</f>
        <v>0</v>
      </c>
      <c r="P306" s="120" t="b">
        <v>1</v>
      </c>
      <c r="Q306" s="120" t="b">
        <v>1</v>
      </c>
      <c r="R306" s="120" t="b">
        <v>1</v>
      </c>
      <c r="T306" s="11">
        <f t="shared" si="18"/>
        <v>7</v>
      </c>
      <c r="U306" s="379">
        <f t="shared" si="19"/>
        <v>8</v>
      </c>
    </row>
    <row r="307" spans="1:21" hidden="1" x14ac:dyDescent="0.25">
      <c r="A307" s="117">
        <v>1</v>
      </c>
      <c r="B307" s="118">
        <v>2</v>
      </c>
      <c r="C307" s="303">
        <f>TPG!J307</f>
        <v>0</v>
      </c>
      <c r="D307" s="120" t="b">
        <v>1</v>
      </c>
      <c r="E307" s="304" t="str">
        <f>RIGHT(TPG!C307,4)&amp;"."&amp;TPG!M307&amp;"."&amp;TPG!K307&amp;"."&amp;$C$5</f>
        <v>...Jl21</v>
      </c>
      <c r="F307" s="305">
        <f t="shared" ca="1" si="16"/>
        <v>44386</v>
      </c>
      <c r="G307" s="306">
        <f>TPG!T307</f>
        <v>0</v>
      </c>
      <c r="H307" s="124">
        <f t="shared" ca="1" si="17"/>
        <v>44386</v>
      </c>
      <c r="I307" s="125">
        <v>0</v>
      </c>
      <c r="J307" s="304" t="str">
        <f>LEFT(TPG!D307,20)&amp;"."&amp;TPGPAY!E307</f>
        <v>....Jl21</v>
      </c>
      <c r="K307" s="120" t="b">
        <v>1</v>
      </c>
      <c r="L307" s="126" t="s">
        <v>3686</v>
      </c>
      <c r="M307" s="120" t="b">
        <v>1</v>
      </c>
      <c r="N307" s="120" t="s">
        <v>3687</v>
      </c>
      <c r="O307" s="307">
        <f>TPG!I307</f>
        <v>0</v>
      </c>
      <c r="P307" s="120" t="b">
        <v>1</v>
      </c>
      <c r="Q307" s="120" t="b">
        <v>1</v>
      </c>
      <c r="R307" s="120" t="b">
        <v>1</v>
      </c>
      <c r="T307" s="11">
        <f t="shared" si="18"/>
        <v>7</v>
      </c>
      <c r="U307" s="379">
        <f t="shared" si="19"/>
        <v>8</v>
      </c>
    </row>
    <row r="308" spans="1:21" hidden="1" x14ac:dyDescent="0.25">
      <c r="A308" s="117">
        <v>1</v>
      </c>
      <c r="B308" s="118">
        <v>2</v>
      </c>
      <c r="C308" s="303">
        <f>TPG!J308</f>
        <v>0</v>
      </c>
      <c r="D308" s="120" t="b">
        <v>1</v>
      </c>
      <c r="E308" s="304" t="str">
        <f>RIGHT(TPG!C308,4)&amp;"."&amp;TPG!M308&amp;"."&amp;TPG!K308&amp;"."&amp;$C$5</f>
        <v>...Jl21</v>
      </c>
      <c r="F308" s="305">
        <f t="shared" ca="1" si="16"/>
        <v>44386</v>
      </c>
      <c r="G308" s="306">
        <f>TPG!T308</f>
        <v>0</v>
      </c>
      <c r="H308" s="124">
        <f t="shared" ca="1" si="17"/>
        <v>44386</v>
      </c>
      <c r="I308" s="125">
        <v>0</v>
      </c>
      <c r="J308" s="304" t="str">
        <f>LEFT(TPG!D308,20)&amp;"."&amp;TPGPAY!E308</f>
        <v>....Jl21</v>
      </c>
      <c r="K308" s="120" t="b">
        <v>1</v>
      </c>
      <c r="L308" s="126" t="s">
        <v>3686</v>
      </c>
      <c r="M308" s="120" t="b">
        <v>1</v>
      </c>
      <c r="N308" s="120" t="s">
        <v>3687</v>
      </c>
      <c r="O308" s="307">
        <f>TPG!I308</f>
        <v>0</v>
      </c>
      <c r="P308" s="120" t="b">
        <v>1</v>
      </c>
      <c r="Q308" s="120" t="b">
        <v>1</v>
      </c>
      <c r="R308" s="120" t="b">
        <v>1</v>
      </c>
      <c r="T308" s="11">
        <f t="shared" si="18"/>
        <v>7</v>
      </c>
      <c r="U308" s="379">
        <f t="shared" si="19"/>
        <v>8</v>
      </c>
    </row>
    <row r="309" spans="1:21" hidden="1" x14ac:dyDescent="0.25">
      <c r="A309" s="117">
        <v>1</v>
      </c>
      <c r="B309" s="118">
        <v>2</v>
      </c>
      <c r="C309" s="303">
        <f>TPG!J309</f>
        <v>0</v>
      </c>
      <c r="D309" s="120" t="b">
        <v>1</v>
      </c>
      <c r="E309" s="304" t="str">
        <f>RIGHT(TPG!C309,4)&amp;"."&amp;TPG!M309&amp;"."&amp;TPG!K309&amp;"."&amp;$C$5</f>
        <v>...Jl21</v>
      </c>
      <c r="F309" s="305">
        <f t="shared" ca="1" si="16"/>
        <v>44386</v>
      </c>
      <c r="G309" s="306">
        <f>TPG!T309</f>
        <v>0</v>
      </c>
      <c r="H309" s="124">
        <f t="shared" ca="1" si="17"/>
        <v>44386</v>
      </c>
      <c r="I309" s="125">
        <v>0</v>
      </c>
      <c r="J309" s="304" t="str">
        <f>LEFT(TPG!D309,20)&amp;"."&amp;TPGPAY!E309</f>
        <v>....Jl21</v>
      </c>
      <c r="K309" s="120" t="b">
        <v>1</v>
      </c>
      <c r="L309" s="126" t="s">
        <v>3686</v>
      </c>
      <c r="M309" s="120" t="b">
        <v>1</v>
      </c>
      <c r="N309" s="120" t="s">
        <v>3687</v>
      </c>
      <c r="O309" s="307">
        <f>TPG!I309</f>
        <v>0</v>
      </c>
      <c r="P309" s="120" t="b">
        <v>1</v>
      </c>
      <c r="Q309" s="120" t="b">
        <v>1</v>
      </c>
      <c r="R309" s="120" t="b">
        <v>1</v>
      </c>
      <c r="T309" s="11">
        <f t="shared" si="18"/>
        <v>7</v>
      </c>
      <c r="U309" s="379">
        <f t="shared" si="19"/>
        <v>8</v>
      </c>
    </row>
    <row r="310" spans="1:21" hidden="1" x14ac:dyDescent="0.25">
      <c r="A310" s="117">
        <v>1</v>
      </c>
      <c r="B310" s="118">
        <v>2</v>
      </c>
      <c r="C310" s="303">
        <f>TPG!J310</f>
        <v>0</v>
      </c>
      <c r="D310" s="120" t="b">
        <v>1</v>
      </c>
      <c r="E310" s="304" t="str">
        <f>RIGHT(TPG!C310,4)&amp;"."&amp;TPG!M310&amp;"."&amp;TPG!K310&amp;"."&amp;$C$5</f>
        <v>...Jl21</v>
      </c>
      <c r="F310" s="305">
        <f t="shared" ca="1" si="16"/>
        <v>44386</v>
      </c>
      <c r="G310" s="306">
        <f>TPG!T310</f>
        <v>0</v>
      </c>
      <c r="H310" s="124">
        <f t="shared" ca="1" si="17"/>
        <v>44386</v>
      </c>
      <c r="I310" s="125">
        <v>0</v>
      </c>
      <c r="J310" s="304" t="str">
        <f>LEFT(TPG!D310,20)&amp;"."&amp;TPGPAY!E310</f>
        <v>....Jl21</v>
      </c>
      <c r="K310" s="120" t="b">
        <v>1</v>
      </c>
      <c r="L310" s="126" t="s">
        <v>3686</v>
      </c>
      <c r="M310" s="120" t="b">
        <v>1</v>
      </c>
      <c r="N310" s="120" t="s">
        <v>3687</v>
      </c>
      <c r="O310" s="307">
        <f>TPG!I310</f>
        <v>0</v>
      </c>
      <c r="P310" s="120" t="b">
        <v>1</v>
      </c>
      <c r="Q310" s="120" t="b">
        <v>1</v>
      </c>
      <c r="R310" s="120" t="b">
        <v>1</v>
      </c>
      <c r="T310" s="11">
        <f t="shared" si="18"/>
        <v>7</v>
      </c>
      <c r="U310" s="379">
        <f t="shared" si="19"/>
        <v>8</v>
      </c>
    </row>
    <row r="311" spans="1:21" hidden="1" x14ac:dyDescent="0.25">
      <c r="A311" s="117">
        <v>1</v>
      </c>
      <c r="B311" s="118">
        <v>2</v>
      </c>
      <c r="C311" s="303">
        <f>TPG!J311</f>
        <v>0</v>
      </c>
      <c r="D311" s="120" t="b">
        <v>1</v>
      </c>
      <c r="E311" s="304" t="str">
        <f>RIGHT(TPG!C311,4)&amp;"."&amp;TPG!M311&amp;"."&amp;TPG!K311&amp;"."&amp;$C$5</f>
        <v>...Jl21</v>
      </c>
      <c r="F311" s="305">
        <f t="shared" ca="1" si="16"/>
        <v>44386</v>
      </c>
      <c r="G311" s="306">
        <f>TPG!T311</f>
        <v>0</v>
      </c>
      <c r="H311" s="124">
        <f t="shared" ca="1" si="17"/>
        <v>44386</v>
      </c>
      <c r="I311" s="125">
        <v>0</v>
      </c>
      <c r="J311" s="304" t="str">
        <f>LEFT(TPG!D311,20)&amp;"."&amp;TPGPAY!E311</f>
        <v>....Jl21</v>
      </c>
      <c r="K311" s="120" t="b">
        <v>1</v>
      </c>
      <c r="L311" s="126" t="s">
        <v>3686</v>
      </c>
      <c r="M311" s="120" t="b">
        <v>1</v>
      </c>
      <c r="N311" s="120" t="s">
        <v>3687</v>
      </c>
      <c r="O311" s="307">
        <f>TPG!I311</f>
        <v>0</v>
      </c>
      <c r="P311" s="120" t="b">
        <v>1</v>
      </c>
      <c r="Q311" s="120" t="b">
        <v>1</v>
      </c>
      <c r="R311" s="120" t="b">
        <v>1</v>
      </c>
      <c r="T311" s="11">
        <f t="shared" si="18"/>
        <v>7</v>
      </c>
      <c r="U311" s="379">
        <f t="shared" si="19"/>
        <v>8</v>
      </c>
    </row>
    <row r="312" spans="1:21" hidden="1" x14ac:dyDescent="0.25">
      <c r="A312" s="117">
        <v>1</v>
      </c>
      <c r="B312" s="118">
        <v>2</v>
      </c>
      <c r="C312" s="303">
        <f>TPG!J312</f>
        <v>0</v>
      </c>
      <c r="D312" s="120" t="b">
        <v>1</v>
      </c>
      <c r="E312" s="304" t="str">
        <f>RIGHT(TPG!C312,4)&amp;"."&amp;TPG!M312&amp;"."&amp;TPG!K312&amp;"."&amp;$C$5</f>
        <v>...Jl21</v>
      </c>
      <c r="F312" s="305">
        <f t="shared" ca="1" si="16"/>
        <v>44386</v>
      </c>
      <c r="G312" s="306">
        <f>TPG!T312</f>
        <v>0</v>
      </c>
      <c r="H312" s="124">
        <f t="shared" ca="1" si="17"/>
        <v>44386</v>
      </c>
      <c r="I312" s="125">
        <v>0</v>
      </c>
      <c r="J312" s="304" t="str">
        <f>LEFT(TPG!D312,20)&amp;"."&amp;TPGPAY!E312</f>
        <v>....Jl21</v>
      </c>
      <c r="K312" s="120" t="b">
        <v>1</v>
      </c>
      <c r="L312" s="126" t="s">
        <v>3686</v>
      </c>
      <c r="M312" s="120" t="b">
        <v>1</v>
      </c>
      <c r="N312" s="120" t="s">
        <v>3687</v>
      </c>
      <c r="O312" s="307">
        <f>TPG!I312</f>
        <v>0</v>
      </c>
      <c r="P312" s="120" t="b">
        <v>1</v>
      </c>
      <c r="Q312" s="120" t="b">
        <v>1</v>
      </c>
      <c r="R312" s="120" t="b">
        <v>1</v>
      </c>
      <c r="T312" s="11">
        <f t="shared" si="18"/>
        <v>7</v>
      </c>
      <c r="U312" s="379">
        <f t="shared" si="19"/>
        <v>8</v>
      </c>
    </row>
    <row r="313" spans="1:21" hidden="1" x14ac:dyDescent="0.25">
      <c r="A313" s="117">
        <v>1</v>
      </c>
      <c r="B313" s="118">
        <v>2</v>
      </c>
      <c r="C313" s="303">
        <f>TPG!J313</f>
        <v>0</v>
      </c>
      <c r="D313" s="120" t="b">
        <v>1</v>
      </c>
      <c r="E313" s="304" t="str">
        <f>RIGHT(TPG!C313,4)&amp;"."&amp;TPG!M313&amp;"."&amp;TPG!K313&amp;"."&amp;$C$5</f>
        <v>...Jl21</v>
      </c>
      <c r="F313" s="305">
        <f t="shared" ca="1" si="16"/>
        <v>44386</v>
      </c>
      <c r="G313" s="306">
        <f>TPG!T313</f>
        <v>0</v>
      </c>
      <c r="H313" s="124">
        <f t="shared" ca="1" si="17"/>
        <v>44386</v>
      </c>
      <c r="I313" s="125">
        <v>0</v>
      </c>
      <c r="J313" s="304" t="str">
        <f>LEFT(TPG!D313,20)&amp;"."&amp;TPGPAY!E313</f>
        <v>....Jl21</v>
      </c>
      <c r="K313" s="120" t="b">
        <v>1</v>
      </c>
      <c r="L313" s="126" t="s">
        <v>3686</v>
      </c>
      <c r="M313" s="120" t="b">
        <v>1</v>
      </c>
      <c r="N313" s="120" t="s">
        <v>3687</v>
      </c>
      <c r="O313" s="307">
        <f>TPG!I313</f>
        <v>0</v>
      </c>
      <c r="P313" s="120" t="b">
        <v>1</v>
      </c>
      <c r="Q313" s="120" t="b">
        <v>1</v>
      </c>
      <c r="R313" s="120" t="b">
        <v>1</v>
      </c>
      <c r="T313" s="11">
        <f t="shared" si="18"/>
        <v>7</v>
      </c>
      <c r="U313" s="379">
        <f t="shared" si="19"/>
        <v>8</v>
      </c>
    </row>
    <row r="314" spans="1:21" hidden="1" x14ac:dyDescent="0.25">
      <c r="A314" s="117">
        <v>1</v>
      </c>
      <c r="B314" s="118">
        <v>2</v>
      </c>
      <c r="C314" s="303">
        <f>TPG!J314</f>
        <v>0</v>
      </c>
      <c r="D314" s="120" t="b">
        <v>1</v>
      </c>
      <c r="E314" s="304" t="str">
        <f>RIGHT(TPG!C314,4)&amp;"."&amp;TPG!M314&amp;"."&amp;TPG!K314&amp;"."&amp;$C$5</f>
        <v>...Jl21</v>
      </c>
      <c r="F314" s="305">
        <f t="shared" ca="1" si="16"/>
        <v>44386</v>
      </c>
      <c r="G314" s="306">
        <f>TPG!T314</f>
        <v>0</v>
      </c>
      <c r="H314" s="124">
        <f t="shared" ca="1" si="17"/>
        <v>44386</v>
      </c>
      <c r="I314" s="125">
        <v>0</v>
      </c>
      <c r="J314" s="304" t="str">
        <f>LEFT(TPG!D314,20)&amp;"."&amp;TPGPAY!E314</f>
        <v>....Jl21</v>
      </c>
      <c r="K314" s="120" t="b">
        <v>1</v>
      </c>
      <c r="L314" s="126" t="s">
        <v>3686</v>
      </c>
      <c r="M314" s="120" t="b">
        <v>1</v>
      </c>
      <c r="N314" s="120" t="s">
        <v>3687</v>
      </c>
      <c r="O314" s="307">
        <f>TPG!I314</f>
        <v>0</v>
      </c>
      <c r="P314" s="120" t="b">
        <v>1</v>
      </c>
      <c r="Q314" s="120" t="b">
        <v>1</v>
      </c>
      <c r="R314" s="120" t="b">
        <v>1</v>
      </c>
      <c r="T314" s="11">
        <f t="shared" si="18"/>
        <v>7</v>
      </c>
      <c r="U314" s="379">
        <f t="shared" si="19"/>
        <v>8</v>
      </c>
    </row>
    <row r="315" spans="1:21" hidden="1" x14ac:dyDescent="0.25">
      <c r="A315" s="117">
        <v>1</v>
      </c>
      <c r="B315" s="118">
        <v>2</v>
      </c>
      <c r="C315" s="303">
        <f>TPG!J315</f>
        <v>0</v>
      </c>
      <c r="D315" s="120" t="b">
        <v>1</v>
      </c>
      <c r="E315" s="304" t="str">
        <f>RIGHT(TPG!C315,4)&amp;"."&amp;TPG!M315&amp;"."&amp;TPG!K315&amp;"."&amp;$C$5</f>
        <v>...Jl21</v>
      </c>
      <c r="F315" s="305">
        <f t="shared" ca="1" si="16"/>
        <v>44386</v>
      </c>
      <c r="G315" s="306">
        <f>TPG!T315</f>
        <v>0</v>
      </c>
      <c r="H315" s="124">
        <f t="shared" ca="1" si="17"/>
        <v>44386</v>
      </c>
      <c r="I315" s="125">
        <v>0</v>
      </c>
      <c r="J315" s="304" t="str">
        <f>LEFT(TPG!D315,20)&amp;"."&amp;TPGPAY!E315</f>
        <v>....Jl21</v>
      </c>
      <c r="K315" s="120" t="b">
        <v>1</v>
      </c>
      <c r="L315" s="126" t="s">
        <v>3686</v>
      </c>
      <c r="M315" s="120" t="b">
        <v>1</v>
      </c>
      <c r="N315" s="120" t="s">
        <v>3687</v>
      </c>
      <c r="O315" s="307">
        <f>TPG!I315</f>
        <v>0</v>
      </c>
      <c r="P315" s="120" t="b">
        <v>1</v>
      </c>
      <c r="Q315" s="120" t="b">
        <v>1</v>
      </c>
      <c r="R315" s="120" t="b">
        <v>1</v>
      </c>
      <c r="T315" s="11">
        <f t="shared" si="18"/>
        <v>7</v>
      </c>
      <c r="U315" s="379">
        <f t="shared" si="19"/>
        <v>8</v>
      </c>
    </row>
    <row r="316" spans="1:21" hidden="1" x14ac:dyDescent="0.25">
      <c r="A316" s="117">
        <v>1</v>
      </c>
      <c r="B316" s="118">
        <v>2</v>
      </c>
      <c r="C316" s="303">
        <f>TPG!J316</f>
        <v>0</v>
      </c>
      <c r="D316" s="120" t="b">
        <v>1</v>
      </c>
      <c r="E316" s="304" t="str">
        <f>RIGHT(TPG!C316,4)&amp;"."&amp;TPG!M316&amp;"."&amp;TPG!K316&amp;"."&amp;$C$5</f>
        <v>...Jl21</v>
      </c>
      <c r="F316" s="305">
        <f t="shared" ca="1" si="16"/>
        <v>44386</v>
      </c>
      <c r="G316" s="306">
        <f>TPG!T316</f>
        <v>0</v>
      </c>
      <c r="H316" s="124">
        <f t="shared" ca="1" si="17"/>
        <v>44386</v>
      </c>
      <c r="I316" s="125">
        <v>0</v>
      </c>
      <c r="J316" s="304" t="str">
        <f>LEFT(TPG!D316,20)&amp;"."&amp;TPGPAY!E316</f>
        <v>....Jl21</v>
      </c>
      <c r="K316" s="120" t="b">
        <v>1</v>
      </c>
      <c r="L316" s="126" t="s">
        <v>3686</v>
      </c>
      <c r="M316" s="120" t="b">
        <v>1</v>
      </c>
      <c r="N316" s="120" t="s">
        <v>3687</v>
      </c>
      <c r="O316" s="307">
        <f>TPG!I316</f>
        <v>0</v>
      </c>
      <c r="P316" s="120" t="b">
        <v>1</v>
      </c>
      <c r="Q316" s="120" t="b">
        <v>1</v>
      </c>
      <c r="R316" s="120" t="b">
        <v>1</v>
      </c>
      <c r="T316" s="11">
        <f t="shared" si="18"/>
        <v>7</v>
      </c>
      <c r="U316" s="379">
        <f t="shared" si="19"/>
        <v>8</v>
      </c>
    </row>
    <row r="317" spans="1:21" hidden="1" x14ac:dyDescent="0.25">
      <c r="A317" s="117">
        <v>1</v>
      </c>
      <c r="B317" s="118">
        <v>2</v>
      </c>
      <c r="C317" s="303">
        <f>TPG!J317</f>
        <v>0</v>
      </c>
      <c r="D317" s="120" t="b">
        <v>1</v>
      </c>
      <c r="E317" s="304" t="str">
        <f>RIGHT(TPG!C317,4)&amp;"."&amp;TPG!M317&amp;"."&amp;TPG!K317&amp;"."&amp;$C$5</f>
        <v>...Jl21</v>
      </c>
      <c r="F317" s="305">
        <f t="shared" ca="1" si="16"/>
        <v>44386</v>
      </c>
      <c r="G317" s="306">
        <f>TPG!T317</f>
        <v>0</v>
      </c>
      <c r="H317" s="124">
        <f t="shared" ca="1" si="17"/>
        <v>44386</v>
      </c>
      <c r="I317" s="125">
        <v>0</v>
      </c>
      <c r="J317" s="304" t="str">
        <f>LEFT(TPG!D317,20)&amp;"."&amp;TPGPAY!E317</f>
        <v>....Jl21</v>
      </c>
      <c r="K317" s="120" t="b">
        <v>1</v>
      </c>
      <c r="L317" s="126" t="s">
        <v>3686</v>
      </c>
      <c r="M317" s="120" t="b">
        <v>1</v>
      </c>
      <c r="N317" s="120" t="s">
        <v>3687</v>
      </c>
      <c r="O317" s="307">
        <f>TPG!I317</f>
        <v>0</v>
      </c>
      <c r="P317" s="120" t="b">
        <v>1</v>
      </c>
      <c r="Q317" s="120" t="b">
        <v>1</v>
      </c>
      <c r="R317" s="120" t="b">
        <v>1</v>
      </c>
      <c r="T317" s="11">
        <f t="shared" si="18"/>
        <v>7</v>
      </c>
      <c r="U317" s="379">
        <f t="shared" si="19"/>
        <v>8</v>
      </c>
    </row>
    <row r="318" spans="1:21" hidden="1" x14ac:dyDescent="0.25">
      <c r="A318" s="117">
        <v>1</v>
      </c>
      <c r="B318" s="118">
        <v>2</v>
      </c>
      <c r="C318" s="303">
        <f>TPG!J318</f>
        <v>0</v>
      </c>
      <c r="D318" s="120" t="b">
        <v>1</v>
      </c>
      <c r="E318" s="304" t="str">
        <f>RIGHT(TPG!C318,4)&amp;"."&amp;TPG!M318&amp;"."&amp;TPG!K318&amp;"."&amp;$C$5</f>
        <v>...Jl21</v>
      </c>
      <c r="F318" s="305">
        <f t="shared" ca="1" si="16"/>
        <v>44386</v>
      </c>
      <c r="G318" s="306">
        <f>TPG!T318</f>
        <v>0</v>
      </c>
      <c r="H318" s="124">
        <f t="shared" ca="1" si="17"/>
        <v>44386</v>
      </c>
      <c r="I318" s="125">
        <v>0</v>
      </c>
      <c r="J318" s="304" t="str">
        <f>LEFT(TPG!D318,20)&amp;"."&amp;TPGPAY!E318</f>
        <v>....Jl21</v>
      </c>
      <c r="K318" s="120" t="b">
        <v>1</v>
      </c>
      <c r="L318" s="126" t="s">
        <v>3686</v>
      </c>
      <c r="M318" s="120" t="b">
        <v>1</v>
      </c>
      <c r="N318" s="120" t="s">
        <v>3687</v>
      </c>
      <c r="O318" s="307">
        <f>TPG!I318</f>
        <v>0</v>
      </c>
      <c r="P318" s="120" t="b">
        <v>1</v>
      </c>
      <c r="Q318" s="120" t="b">
        <v>1</v>
      </c>
      <c r="R318" s="120" t="b">
        <v>1</v>
      </c>
      <c r="T318" s="11">
        <f t="shared" si="18"/>
        <v>7</v>
      </c>
      <c r="U318" s="379">
        <f t="shared" si="19"/>
        <v>8</v>
      </c>
    </row>
    <row r="319" spans="1:21" hidden="1" x14ac:dyDescent="0.25">
      <c r="A319" s="117">
        <v>1</v>
      </c>
      <c r="B319" s="118">
        <v>2</v>
      </c>
      <c r="C319" s="303">
        <f>TPG!J319</f>
        <v>0</v>
      </c>
      <c r="D319" s="120" t="b">
        <v>1</v>
      </c>
      <c r="E319" s="304" t="str">
        <f>RIGHT(TPG!C319,4)&amp;"."&amp;TPG!M319&amp;"."&amp;TPG!K319&amp;"."&amp;$C$5</f>
        <v>...Jl21</v>
      </c>
      <c r="F319" s="305">
        <f t="shared" ca="1" si="16"/>
        <v>44386</v>
      </c>
      <c r="G319" s="306">
        <f>TPG!T319</f>
        <v>0</v>
      </c>
      <c r="H319" s="124">
        <f t="shared" ca="1" si="17"/>
        <v>44386</v>
      </c>
      <c r="I319" s="125">
        <v>0</v>
      </c>
      <c r="J319" s="304" t="str">
        <f>LEFT(TPG!D319,20)&amp;"."&amp;TPGPAY!E319</f>
        <v>....Jl21</v>
      </c>
      <c r="K319" s="120" t="b">
        <v>1</v>
      </c>
      <c r="L319" s="126" t="s">
        <v>3686</v>
      </c>
      <c r="M319" s="120" t="b">
        <v>1</v>
      </c>
      <c r="N319" s="120" t="s">
        <v>3687</v>
      </c>
      <c r="O319" s="307">
        <f>TPG!I319</f>
        <v>0</v>
      </c>
      <c r="P319" s="120" t="b">
        <v>1</v>
      </c>
      <c r="Q319" s="120" t="b">
        <v>1</v>
      </c>
      <c r="R319" s="120" t="b">
        <v>1</v>
      </c>
      <c r="T319" s="11">
        <f t="shared" si="18"/>
        <v>7</v>
      </c>
      <c r="U319" s="379">
        <f t="shared" si="19"/>
        <v>8</v>
      </c>
    </row>
    <row r="320" spans="1:21" hidden="1" x14ac:dyDescent="0.25">
      <c r="A320" s="117">
        <v>1</v>
      </c>
      <c r="B320" s="118">
        <v>2</v>
      </c>
      <c r="C320" s="303">
        <f>TPG!J320</f>
        <v>0</v>
      </c>
      <c r="D320" s="120" t="b">
        <v>1</v>
      </c>
      <c r="E320" s="304" t="str">
        <f>RIGHT(TPG!C320,4)&amp;"."&amp;TPG!M320&amp;"."&amp;TPG!K320&amp;"."&amp;$C$5</f>
        <v>...Jl21</v>
      </c>
      <c r="F320" s="305">
        <f t="shared" ca="1" si="16"/>
        <v>44386</v>
      </c>
      <c r="G320" s="306">
        <f>TPG!T320</f>
        <v>0</v>
      </c>
      <c r="H320" s="124">
        <f t="shared" ca="1" si="17"/>
        <v>44386</v>
      </c>
      <c r="I320" s="125">
        <v>0</v>
      </c>
      <c r="J320" s="304" t="str">
        <f>LEFT(TPG!D320,20)&amp;"."&amp;TPGPAY!E320</f>
        <v>....Jl21</v>
      </c>
      <c r="K320" s="120" t="b">
        <v>1</v>
      </c>
      <c r="L320" s="126" t="s">
        <v>3686</v>
      </c>
      <c r="M320" s="120" t="b">
        <v>1</v>
      </c>
      <c r="N320" s="120" t="s">
        <v>3687</v>
      </c>
      <c r="O320" s="307">
        <f>TPG!I320</f>
        <v>0</v>
      </c>
      <c r="P320" s="120" t="b">
        <v>1</v>
      </c>
      <c r="Q320" s="120" t="b">
        <v>1</v>
      </c>
      <c r="R320" s="120" t="b">
        <v>1</v>
      </c>
      <c r="T320" s="11">
        <f t="shared" si="18"/>
        <v>7</v>
      </c>
      <c r="U320" s="379">
        <f t="shared" si="19"/>
        <v>8</v>
      </c>
    </row>
    <row r="321" spans="1:21" hidden="1" x14ac:dyDescent="0.25">
      <c r="A321" s="117">
        <v>1</v>
      </c>
      <c r="B321" s="118">
        <v>2</v>
      </c>
      <c r="C321" s="303">
        <f>TPG!J321</f>
        <v>0</v>
      </c>
      <c r="D321" s="120" t="b">
        <v>1</v>
      </c>
      <c r="E321" s="304" t="str">
        <f>RIGHT(TPG!C321,4)&amp;"."&amp;TPG!M321&amp;"."&amp;TPG!K321&amp;"."&amp;$C$5</f>
        <v>...Jl21</v>
      </c>
      <c r="F321" s="305">
        <f t="shared" ca="1" si="16"/>
        <v>44386</v>
      </c>
      <c r="G321" s="306">
        <f>TPG!T321</f>
        <v>0</v>
      </c>
      <c r="H321" s="124">
        <f t="shared" ca="1" si="17"/>
        <v>44386</v>
      </c>
      <c r="I321" s="125">
        <v>0</v>
      </c>
      <c r="J321" s="304" t="str">
        <f>LEFT(TPG!D321,20)&amp;"."&amp;TPGPAY!E321</f>
        <v>....Jl21</v>
      </c>
      <c r="K321" s="120" t="b">
        <v>1</v>
      </c>
      <c r="L321" s="126" t="s">
        <v>3686</v>
      </c>
      <c r="M321" s="120" t="b">
        <v>1</v>
      </c>
      <c r="N321" s="120" t="s">
        <v>3687</v>
      </c>
      <c r="O321" s="307">
        <f>TPG!I321</f>
        <v>0</v>
      </c>
      <c r="P321" s="120" t="b">
        <v>1</v>
      </c>
      <c r="Q321" s="120" t="b">
        <v>1</v>
      </c>
      <c r="R321" s="120" t="b">
        <v>1</v>
      </c>
      <c r="T321" s="11">
        <f t="shared" si="18"/>
        <v>7</v>
      </c>
      <c r="U321" s="379">
        <f t="shared" si="19"/>
        <v>8</v>
      </c>
    </row>
    <row r="322" spans="1:21" hidden="1" x14ac:dyDescent="0.25">
      <c r="A322" s="117">
        <v>1</v>
      </c>
      <c r="B322" s="118">
        <v>2</v>
      </c>
      <c r="C322" s="303">
        <f>TPG!J322</f>
        <v>0</v>
      </c>
      <c r="D322" s="120" t="b">
        <v>1</v>
      </c>
      <c r="E322" s="304" t="str">
        <f>RIGHT(TPG!C322,4)&amp;"."&amp;TPG!M322&amp;"."&amp;TPG!K322&amp;"."&amp;$C$5</f>
        <v>...Jl21</v>
      </c>
      <c r="F322" s="305">
        <f t="shared" ca="1" si="16"/>
        <v>44386</v>
      </c>
      <c r="G322" s="306">
        <f>TPG!T322</f>
        <v>0</v>
      </c>
      <c r="H322" s="124">
        <f t="shared" ca="1" si="17"/>
        <v>44386</v>
      </c>
      <c r="I322" s="125">
        <v>0</v>
      </c>
      <c r="J322" s="304" t="str">
        <f>LEFT(TPG!D322,20)&amp;"."&amp;TPGPAY!E322</f>
        <v>....Jl21</v>
      </c>
      <c r="K322" s="120" t="b">
        <v>1</v>
      </c>
      <c r="L322" s="126" t="s">
        <v>3686</v>
      </c>
      <c r="M322" s="120" t="b">
        <v>1</v>
      </c>
      <c r="N322" s="120" t="s">
        <v>3687</v>
      </c>
      <c r="O322" s="307">
        <f>TPG!I322</f>
        <v>0</v>
      </c>
      <c r="P322" s="120" t="b">
        <v>1</v>
      </c>
      <c r="Q322" s="120" t="b">
        <v>1</v>
      </c>
      <c r="R322" s="120" t="b">
        <v>1</v>
      </c>
      <c r="T322" s="11">
        <f t="shared" si="18"/>
        <v>7</v>
      </c>
      <c r="U322" s="379">
        <f t="shared" si="19"/>
        <v>8</v>
      </c>
    </row>
    <row r="323" spans="1:21" hidden="1" x14ac:dyDescent="0.25">
      <c r="A323" s="117">
        <v>1</v>
      </c>
      <c r="B323" s="118">
        <v>2</v>
      </c>
      <c r="C323" s="303">
        <f>TPG!J323</f>
        <v>0</v>
      </c>
      <c r="D323" s="120" t="b">
        <v>1</v>
      </c>
      <c r="E323" s="304" t="str">
        <f>RIGHT(TPG!C323,4)&amp;"."&amp;TPG!M323&amp;"."&amp;TPG!K323&amp;"."&amp;$C$5</f>
        <v>...Jl21</v>
      </c>
      <c r="F323" s="305">
        <f t="shared" ca="1" si="16"/>
        <v>44386</v>
      </c>
      <c r="G323" s="306">
        <f>TPG!T323</f>
        <v>0</v>
      </c>
      <c r="H323" s="124">
        <f t="shared" ca="1" si="17"/>
        <v>44386</v>
      </c>
      <c r="I323" s="125">
        <v>0</v>
      </c>
      <c r="J323" s="304" t="str">
        <f>LEFT(TPG!D323,20)&amp;"."&amp;TPGPAY!E323</f>
        <v>....Jl21</v>
      </c>
      <c r="K323" s="120" t="b">
        <v>1</v>
      </c>
      <c r="L323" s="126" t="s">
        <v>3686</v>
      </c>
      <c r="M323" s="120" t="b">
        <v>1</v>
      </c>
      <c r="N323" s="120" t="s">
        <v>3687</v>
      </c>
      <c r="O323" s="307">
        <f>TPG!I323</f>
        <v>0</v>
      </c>
      <c r="P323" s="120" t="b">
        <v>1</v>
      </c>
      <c r="Q323" s="120" t="b">
        <v>1</v>
      </c>
      <c r="R323" s="120" t="b">
        <v>1</v>
      </c>
      <c r="T323" s="11">
        <f t="shared" si="18"/>
        <v>7</v>
      </c>
      <c r="U323" s="379">
        <f t="shared" si="19"/>
        <v>8</v>
      </c>
    </row>
    <row r="324" spans="1:21" hidden="1" x14ac:dyDescent="0.25">
      <c r="A324" s="117">
        <v>1</v>
      </c>
      <c r="B324" s="118">
        <v>2</v>
      </c>
      <c r="C324" s="303">
        <f>TPG!J324</f>
        <v>0</v>
      </c>
      <c r="D324" s="120" t="b">
        <v>1</v>
      </c>
      <c r="E324" s="304" t="str">
        <f>RIGHT(TPG!C324,4)&amp;"."&amp;TPG!M324&amp;"."&amp;TPG!K324&amp;"."&amp;$C$5</f>
        <v>...Jl21</v>
      </c>
      <c r="F324" s="305">
        <f t="shared" ca="1" si="16"/>
        <v>44386</v>
      </c>
      <c r="G324" s="306">
        <f>TPG!T324</f>
        <v>0</v>
      </c>
      <c r="H324" s="124">
        <f t="shared" ca="1" si="17"/>
        <v>44386</v>
      </c>
      <c r="I324" s="125">
        <v>0</v>
      </c>
      <c r="J324" s="304" t="str">
        <f>LEFT(TPG!D324,20)&amp;"."&amp;TPGPAY!E324</f>
        <v>....Jl21</v>
      </c>
      <c r="K324" s="120" t="b">
        <v>1</v>
      </c>
      <c r="L324" s="126" t="s">
        <v>3686</v>
      </c>
      <c r="M324" s="120" t="b">
        <v>1</v>
      </c>
      <c r="N324" s="120" t="s">
        <v>3687</v>
      </c>
      <c r="O324" s="307">
        <f>TPG!I324</f>
        <v>0</v>
      </c>
      <c r="P324" s="120" t="b">
        <v>1</v>
      </c>
      <c r="Q324" s="120" t="b">
        <v>1</v>
      </c>
      <c r="R324" s="120" t="b">
        <v>1</v>
      </c>
      <c r="T324" s="11">
        <f t="shared" si="18"/>
        <v>7</v>
      </c>
      <c r="U324" s="379">
        <f t="shared" si="19"/>
        <v>8</v>
      </c>
    </row>
    <row r="325" spans="1:21" hidden="1" x14ac:dyDescent="0.25">
      <c r="A325" s="117">
        <v>1</v>
      </c>
      <c r="B325" s="118">
        <v>2</v>
      </c>
      <c r="C325" s="303">
        <f>TPG!J325</f>
        <v>0</v>
      </c>
      <c r="D325" s="120" t="b">
        <v>1</v>
      </c>
      <c r="E325" s="304" t="str">
        <f>RIGHT(TPG!C325,4)&amp;"."&amp;TPG!M325&amp;"."&amp;TPG!K325&amp;"."&amp;$C$5</f>
        <v>...Jl21</v>
      </c>
      <c r="F325" s="305">
        <f t="shared" ca="1" si="16"/>
        <v>44386</v>
      </c>
      <c r="G325" s="306">
        <f>TPG!T325</f>
        <v>0</v>
      </c>
      <c r="H325" s="124">
        <f t="shared" ca="1" si="17"/>
        <v>44386</v>
      </c>
      <c r="I325" s="125">
        <v>0</v>
      </c>
      <c r="J325" s="304" t="str">
        <f>LEFT(TPG!D325,20)&amp;"."&amp;TPGPAY!E325</f>
        <v>....Jl21</v>
      </c>
      <c r="K325" s="120" t="b">
        <v>1</v>
      </c>
      <c r="L325" s="126" t="s">
        <v>3686</v>
      </c>
      <c r="M325" s="120" t="b">
        <v>1</v>
      </c>
      <c r="N325" s="120" t="s">
        <v>3687</v>
      </c>
      <c r="O325" s="307">
        <f>TPG!I325</f>
        <v>0</v>
      </c>
      <c r="P325" s="120" t="b">
        <v>1</v>
      </c>
      <c r="Q325" s="120" t="b">
        <v>1</v>
      </c>
      <c r="R325" s="120" t="b">
        <v>1</v>
      </c>
      <c r="T325" s="11">
        <f t="shared" si="18"/>
        <v>7</v>
      </c>
      <c r="U325" s="379">
        <f t="shared" si="19"/>
        <v>8</v>
      </c>
    </row>
    <row r="326" spans="1:21" hidden="1" x14ac:dyDescent="0.25">
      <c r="A326" s="117">
        <v>1</v>
      </c>
      <c r="B326" s="118">
        <v>2</v>
      </c>
      <c r="C326" s="303">
        <f>TPG!J326</f>
        <v>0</v>
      </c>
      <c r="D326" s="120" t="b">
        <v>1</v>
      </c>
      <c r="E326" s="304" t="str">
        <f>RIGHT(TPG!C326,4)&amp;"."&amp;TPG!M326&amp;"."&amp;TPG!K326&amp;"."&amp;$C$5</f>
        <v>...Jl21</v>
      </c>
      <c r="F326" s="305">
        <f t="shared" ca="1" si="16"/>
        <v>44386</v>
      </c>
      <c r="G326" s="306">
        <f>TPG!T326</f>
        <v>0</v>
      </c>
      <c r="H326" s="124">
        <f t="shared" ca="1" si="17"/>
        <v>44386</v>
      </c>
      <c r="I326" s="125">
        <v>0</v>
      </c>
      <c r="J326" s="304" t="str">
        <f>LEFT(TPG!D326,20)&amp;"."&amp;TPGPAY!E326</f>
        <v>....Jl21</v>
      </c>
      <c r="K326" s="120" t="b">
        <v>1</v>
      </c>
      <c r="L326" s="126" t="s">
        <v>3686</v>
      </c>
      <c r="M326" s="120" t="b">
        <v>1</v>
      </c>
      <c r="N326" s="120" t="s">
        <v>3687</v>
      </c>
      <c r="O326" s="307">
        <f>TPG!I326</f>
        <v>0</v>
      </c>
      <c r="P326" s="120" t="b">
        <v>1</v>
      </c>
      <c r="Q326" s="120" t="b">
        <v>1</v>
      </c>
      <c r="R326" s="120" t="b">
        <v>1</v>
      </c>
      <c r="T326" s="11">
        <f t="shared" si="18"/>
        <v>7</v>
      </c>
      <c r="U326" s="379">
        <f t="shared" si="19"/>
        <v>8</v>
      </c>
    </row>
    <row r="327" spans="1:21" hidden="1" x14ac:dyDescent="0.25">
      <c r="A327" s="117">
        <v>1</v>
      </c>
      <c r="B327" s="118">
        <v>2</v>
      </c>
      <c r="C327" s="303">
        <f>TPG!J327</f>
        <v>0</v>
      </c>
      <c r="D327" s="120" t="b">
        <v>1</v>
      </c>
      <c r="E327" s="304" t="str">
        <f>RIGHT(TPG!C327,4)&amp;"."&amp;TPG!M327&amp;"."&amp;TPG!K327&amp;"."&amp;$C$5</f>
        <v>...Jl21</v>
      </c>
      <c r="F327" s="305">
        <f t="shared" ca="1" si="16"/>
        <v>44386</v>
      </c>
      <c r="G327" s="306">
        <f>TPG!T327</f>
        <v>0</v>
      </c>
      <c r="H327" s="124">
        <f t="shared" ca="1" si="17"/>
        <v>44386</v>
      </c>
      <c r="I327" s="125">
        <v>0</v>
      </c>
      <c r="J327" s="304" t="str">
        <f>LEFT(TPG!D327,20)&amp;"."&amp;TPGPAY!E327</f>
        <v>....Jl21</v>
      </c>
      <c r="K327" s="120" t="b">
        <v>1</v>
      </c>
      <c r="L327" s="126" t="s">
        <v>3686</v>
      </c>
      <c r="M327" s="120" t="b">
        <v>1</v>
      </c>
      <c r="N327" s="120" t="s">
        <v>3687</v>
      </c>
      <c r="O327" s="307">
        <f>TPG!I327</f>
        <v>0</v>
      </c>
      <c r="P327" s="120" t="b">
        <v>1</v>
      </c>
      <c r="Q327" s="120" t="b">
        <v>1</v>
      </c>
      <c r="R327" s="120" t="b">
        <v>1</v>
      </c>
      <c r="T327" s="11">
        <f t="shared" si="18"/>
        <v>7</v>
      </c>
      <c r="U327" s="379">
        <f t="shared" si="19"/>
        <v>8</v>
      </c>
    </row>
    <row r="328" spans="1:21" hidden="1" x14ac:dyDescent="0.25">
      <c r="A328" s="117">
        <v>1</v>
      </c>
      <c r="B328" s="118">
        <v>2</v>
      </c>
      <c r="C328" s="303">
        <f>TPG!J328</f>
        <v>0</v>
      </c>
      <c r="D328" s="120" t="b">
        <v>1</v>
      </c>
      <c r="E328" s="304" t="str">
        <f>RIGHT(TPG!C328,4)&amp;"."&amp;TPG!M328&amp;"."&amp;TPG!K328&amp;"."&amp;$C$5</f>
        <v>...Jl21</v>
      </c>
      <c r="F328" s="305">
        <f t="shared" ca="1" si="16"/>
        <v>44386</v>
      </c>
      <c r="G328" s="306">
        <f>TPG!T328</f>
        <v>0</v>
      </c>
      <c r="H328" s="124">
        <f t="shared" ca="1" si="17"/>
        <v>44386</v>
      </c>
      <c r="I328" s="125">
        <v>0</v>
      </c>
      <c r="J328" s="304" t="str">
        <f>LEFT(TPG!D328,20)&amp;"."&amp;TPGPAY!E328</f>
        <v>....Jl21</v>
      </c>
      <c r="K328" s="120" t="b">
        <v>1</v>
      </c>
      <c r="L328" s="126" t="s">
        <v>3686</v>
      </c>
      <c r="M328" s="120" t="b">
        <v>1</v>
      </c>
      <c r="N328" s="120" t="s">
        <v>3687</v>
      </c>
      <c r="O328" s="307">
        <f>TPG!I328</f>
        <v>0</v>
      </c>
      <c r="P328" s="120" t="b">
        <v>1</v>
      </c>
      <c r="Q328" s="120" t="b">
        <v>1</v>
      </c>
      <c r="R328" s="120" t="b">
        <v>1</v>
      </c>
      <c r="T328" s="11">
        <f t="shared" si="18"/>
        <v>7</v>
      </c>
      <c r="U328" s="379">
        <f t="shared" si="19"/>
        <v>8</v>
      </c>
    </row>
    <row r="329" spans="1:21" hidden="1" x14ac:dyDescent="0.25">
      <c r="A329" s="117">
        <v>1</v>
      </c>
      <c r="B329" s="118">
        <v>2</v>
      </c>
      <c r="C329" s="303">
        <f>TPG!J329</f>
        <v>0</v>
      </c>
      <c r="D329" s="120" t="b">
        <v>1</v>
      </c>
      <c r="E329" s="304" t="str">
        <f>RIGHT(TPG!C329,4)&amp;"."&amp;TPG!M329&amp;"."&amp;TPG!K329&amp;"."&amp;$C$5</f>
        <v>...Jl21</v>
      </c>
      <c r="F329" s="305">
        <f t="shared" ca="1" si="16"/>
        <v>44386</v>
      </c>
      <c r="G329" s="306">
        <f>TPG!T329</f>
        <v>0</v>
      </c>
      <c r="H329" s="124">
        <f t="shared" ca="1" si="17"/>
        <v>44386</v>
      </c>
      <c r="I329" s="125">
        <v>0</v>
      </c>
      <c r="J329" s="304" t="str">
        <f>LEFT(TPG!D329,20)&amp;"."&amp;TPGPAY!E329</f>
        <v>....Jl21</v>
      </c>
      <c r="K329" s="120" t="b">
        <v>1</v>
      </c>
      <c r="L329" s="126" t="s">
        <v>3686</v>
      </c>
      <c r="M329" s="120" t="b">
        <v>1</v>
      </c>
      <c r="N329" s="120" t="s">
        <v>3687</v>
      </c>
      <c r="O329" s="307">
        <f>TPG!I329</f>
        <v>0</v>
      </c>
      <c r="P329" s="120" t="b">
        <v>1</v>
      </c>
      <c r="Q329" s="120" t="b">
        <v>1</v>
      </c>
      <c r="R329" s="120" t="b">
        <v>1</v>
      </c>
      <c r="T329" s="11">
        <f t="shared" si="18"/>
        <v>7</v>
      </c>
      <c r="U329" s="379">
        <f t="shared" si="19"/>
        <v>8</v>
      </c>
    </row>
    <row r="330" spans="1:21" hidden="1" x14ac:dyDescent="0.25">
      <c r="A330" s="117">
        <v>1</v>
      </c>
      <c r="B330" s="118">
        <v>2</v>
      </c>
      <c r="C330" s="303">
        <f>TPG!J330</f>
        <v>0</v>
      </c>
      <c r="D330" s="120" t="b">
        <v>1</v>
      </c>
      <c r="E330" s="304" t="str">
        <f>RIGHT(TPG!C330,4)&amp;"."&amp;TPG!M330&amp;"."&amp;TPG!K330&amp;"."&amp;$C$5</f>
        <v>...Jl21</v>
      </c>
      <c r="F330" s="305">
        <f t="shared" ca="1" si="16"/>
        <v>44386</v>
      </c>
      <c r="G330" s="306">
        <f>TPG!T330</f>
        <v>0</v>
      </c>
      <c r="H330" s="124">
        <f t="shared" ca="1" si="17"/>
        <v>44386</v>
      </c>
      <c r="I330" s="125">
        <v>0</v>
      </c>
      <c r="J330" s="304" t="str">
        <f>LEFT(TPG!D330,20)&amp;"."&amp;TPGPAY!E330</f>
        <v>....Jl21</v>
      </c>
      <c r="K330" s="120" t="b">
        <v>1</v>
      </c>
      <c r="L330" s="126" t="s">
        <v>3686</v>
      </c>
      <c r="M330" s="120" t="b">
        <v>1</v>
      </c>
      <c r="N330" s="120" t="s">
        <v>3687</v>
      </c>
      <c r="O330" s="307">
        <f>TPG!I330</f>
        <v>0</v>
      </c>
      <c r="P330" s="120" t="b">
        <v>1</v>
      </c>
      <c r="Q330" s="120" t="b">
        <v>1</v>
      </c>
      <c r="R330" s="120" t="b">
        <v>1</v>
      </c>
      <c r="T330" s="11">
        <f t="shared" si="18"/>
        <v>7</v>
      </c>
      <c r="U330" s="379">
        <f t="shared" si="19"/>
        <v>8</v>
      </c>
    </row>
    <row r="331" spans="1:21" hidden="1" x14ac:dyDescent="0.25">
      <c r="A331" s="117">
        <v>1</v>
      </c>
      <c r="B331" s="118">
        <v>2</v>
      </c>
      <c r="C331" s="303">
        <f>TPG!J331</f>
        <v>0</v>
      </c>
      <c r="D331" s="120" t="b">
        <v>1</v>
      </c>
      <c r="E331" s="304" t="str">
        <f>RIGHT(TPG!C331,4)&amp;"."&amp;TPG!M331&amp;"."&amp;TPG!K331&amp;"."&amp;$C$5</f>
        <v>...Jl21</v>
      </c>
      <c r="F331" s="305">
        <f t="shared" ca="1" si="16"/>
        <v>44386</v>
      </c>
      <c r="G331" s="306">
        <f>TPG!T331</f>
        <v>0</v>
      </c>
      <c r="H331" s="124">
        <f t="shared" ca="1" si="17"/>
        <v>44386</v>
      </c>
      <c r="I331" s="125">
        <v>0</v>
      </c>
      <c r="J331" s="304" t="str">
        <f>LEFT(TPG!D331,20)&amp;"."&amp;TPGPAY!E331</f>
        <v>....Jl21</v>
      </c>
      <c r="K331" s="120" t="b">
        <v>1</v>
      </c>
      <c r="L331" s="126" t="s">
        <v>3686</v>
      </c>
      <c r="M331" s="120" t="b">
        <v>1</v>
      </c>
      <c r="N331" s="120" t="s">
        <v>3687</v>
      </c>
      <c r="O331" s="307">
        <f>TPG!I331</f>
        <v>0</v>
      </c>
      <c r="P331" s="120" t="b">
        <v>1</v>
      </c>
      <c r="Q331" s="120" t="b">
        <v>1</v>
      </c>
      <c r="R331" s="120" t="b">
        <v>1</v>
      </c>
      <c r="T331" s="11">
        <f t="shared" si="18"/>
        <v>7</v>
      </c>
      <c r="U331" s="379">
        <f t="shared" si="19"/>
        <v>8</v>
      </c>
    </row>
    <row r="332" spans="1:21" hidden="1" x14ac:dyDescent="0.25">
      <c r="A332" s="117">
        <v>1</v>
      </c>
      <c r="B332" s="118">
        <v>2</v>
      </c>
      <c r="C332" s="303">
        <f>TPG!J332</f>
        <v>0</v>
      </c>
      <c r="D332" s="120" t="b">
        <v>1</v>
      </c>
      <c r="E332" s="304" t="str">
        <f>RIGHT(TPG!C332,4)&amp;"."&amp;TPG!M332&amp;"."&amp;TPG!K332&amp;"."&amp;$C$5</f>
        <v>...Jl21</v>
      </c>
      <c r="F332" s="305">
        <f t="shared" ca="1" si="16"/>
        <v>44386</v>
      </c>
      <c r="G332" s="306">
        <f>TPG!T332</f>
        <v>0</v>
      </c>
      <c r="H332" s="124">
        <f t="shared" ca="1" si="17"/>
        <v>44386</v>
      </c>
      <c r="I332" s="125">
        <v>0</v>
      </c>
      <c r="J332" s="304" t="str">
        <f>LEFT(TPG!D332,20)&amp;"."&amp;TPGPAY!E332</f>
        <v>....Jl21</v>
      </c>
      <c r="K332" s="120" t="b">
        <v>1</v>
      </c>
      <c r="L332" s="126" t="s">
        <v>3686</v>
      </c>
      <c r="M332" s="120" t="b">
        <v>1</v>
      </c>
      <c r="N332" s="120" t="s">
        <v>3687</v>
      </c>
      <c r="O332" s="307">
        <f>TPG!I332</f>
        <v>0</v>
      </c>
      <c r="P332" s="120" t="b">
        <v>1</v>
      </c>
      <c r="Q332" s="120" t="b">
        <v>1</v>
      </c>
      <c r="R332" s="120" t="b">
        <v>1</v>
      </c>
      <c r="T332" s="11">
        <f t="shared" si="18"/>
        <v>7</v>
      </c>
      <c r="U332" s="379">
        <f t="shared" si="19"/>
        <v>8</v>
      </c>
    </row>
    <row r="333" spans="1:21" hidden="1" x14ac:dyDescent="0.25">
      <c r="A333" s="117">
        <v>1</v>
      </c>
      <c r="B333" s="118">
        <v>2</v>
      </c>
      <c r="C333" s="303">
        <f>TPG!J333</f>
        <v>0</v>
      </c>
      <c r="D333" s="120" t="b">
        <v>1</v>
      </c>
      <c r="E333" s="304" t="str">
        <f>RIGHT(TPG!C333,4)&amp;"."&amp;TPG!M333&amp;"."&amp;TPG!K333&amp;"."&amp;$C$5</f>
        <v>...Jl21</v>
      </c>
      <c r="F333" s="305">
        <f t="shared" ca="1" si="16"/>
        <v>44386</v>
      </c>
      <c r="G333" s="306">
        <f>TPG!T333</f>
        <v>0</v>
      </c>
      <c r="H333" s="124">
        <f t="shared" ca="1" si="17"/>
        <v>44386</v>
      </c>
      <c r="I333" s="125">
        <v>0</v>
      </c>
      <c r="J333" s="304" t="str">
        <f>LEFT(TPG!D333,20)&amp;"."&amp;TPGPAY!E333</f>
        <v>....Jl21</v>
      </c>
      <c r="K333" s="120" t="b">
        <v>1</v>
      </c>
      <c r="L333" s="126" t="s">
        <v>3686</v>
      </c>
      <c r="M333" s="120" t="b">
        <v>1</v>
      </c>
      <c r="N333" s="120" t="s">
        <v>3687</v>
      </c>
      <c r="O333" s="307">
        <f>TPG!I333</f>
        <v>0</v>
      </c>
      <c r="P333" s="120" t="b">
        <v>1</v>
      </c>
      <c r="Q333" s="120" t="b">
        <v>1</v>
      </c>
      <c r="R333" s="120" t="b">
        <v>1</v>
      </c>
      <c r="T333" s="11">
        <f t="shared" si="18"/>
        <v>7</v>
      </c>
      <c r="U333" s="379">
        <f t="shared" si="19"/>
        <v>8</v>
      </c>
    </row>
    <row r="334" spans="1:21" hidden="1" x14ac:dyDescent="0.25">
      <c r="A334" s="117">
        <v>1</v>
      </c>
      <c r="B334" s="118">
        <v>2</v>
      </c>
      <c r="C334" s="303">
        <f>TPG!J334</f>
        <v>0</v>
      </c>
      <c r="D334" s="120" t="b">
        <v>1</v>
      </c>
      <c r="E334" s="304" t="str">
        <f>RIGHT(TPG!C334,4)&amp;"."&amp;TPG!M334&amp;"."&amp;TPG!K334&amp;"."&amp;$C$5</f>
        <v>...Jl21</v>
      </c>
      <c r="F334" s="305">
        <f t="shared" ca="1" si="16"/>
        <v>44386</v>
      </c>
      <c r="G334" s="306">
        <f>TPG!T334</f>
        <v>0</v>
      </c>
      <c r="H334" s="124">
        <f t="shared" ca="1" si="17"/>
        <v>44386</v>
      </c>
      <c r="I334" s="125">
        <v>0</v>
      </c>
      <c r="J334" s="304" t="str">
        <f>LEFT(TPG!D334,20)&amp;"."&amp;TPGPAY!E334</f>
        <v>....Jl21</v>
      </c>
      <c r="K334" s="120" t="b">
        <v>1</v>
      </c>
      <c r="L334" s="126" t="s">
        <v>3686</v>
      </c>
      <c r="M334" s="120" t="b">
        <v>1</v>
      </c>
      <c r="N334" s="120" t="s">
        <v>3687</v>
      </c>
      <c r="O334" s="307">
        <f>TPG!I334</f>
        <v>0</v>
      </c>
      <c r="P334" s="120" t="b">
        <v>1</v>
      </c>
      <c r="Q334" s="120" t="b">
        <v>1</v>
      </c>
      <c r="R334" s="120" t="b">
        <v>1</v>
      </c>
      <c r="T334" s="11">
        <f t="shared" si="18"/>
        <v>7</v>
      </c>
      <c r="U334" s="379">
        <f t="shared" si="19"/>
        <v>8</v>
      </c>
    </row>
    <row r="335" spans="1:21" hidden="1" x14ac:dyDescent="0.25">
      <c r="A335" s="117">
        <v>1</v>
      </c>
      <c r="B335" s="118">
        <v>2</v>
      </c>
      <c r="C335" s="303">
        <f>TPG!J335</f>
        <v>0</v>
      </c>
      <c r="D335" s="120" t="b">
        <v>1</v>
      </c>
      <c r="E335" s="304" t="str">
        <f>RIGHT(TPG!C335,4)&amp;"."&amp;TPG!M335&amp;"."&amp;TPG!K335&amp;"."&amp;$C$5</f>
        <v>...Jl21</v>
      </c>
      <c r="F335" s="305">
        <f t="shared" ca="1" si="16"/>
        <v>44386</v>
      </c>
      <c r="G335" s="306">
        <f>TPG!T335</f>
        <v>0</v>
      </c>
      <c r="H335" s="124">
        <f t="shared" ca="1" si="17"/>
        <v>44386</v>
      </c>
      <c r="I335" s="125">
        <v>0</v>
      </c>
      <c r="J335" s="304" t="str">
        <f>LEFT(TPG!D335,20)&amp;"."&amp;TPGPAY!E335</f>
        <v>....Jl21</v>
      </c>
      <c r="K335" s="120" t="b">
        <v>1</v>
      </c>
      <c r="L335" s="126" t="s">
        <v>3686</v>
      </c>
      <c r="M335" s="120" t="b">
        <v>1</v>
      </c>
      <c r="N335" s="120" t="s">
        <v>3687</v>
      </c>
      <c r="O335" s="307">
        <f>TPG!I335</f>
        <v>0</v>
      </c>
      <c r="P335" s="120" t="b">
        <v>1</v>
      </c>
      <c r="Q335" s="120" t="b">
        <v>1</v>
      </c>
      <c r="R335" s="120" t="b">
        <v>1</v>
      </c>
      <c r="T335" s="11">
        <f t="shared" si="18"/>
        <v>7</v>
      </c>
      <c r="U335" s="379">
        <f t="shared" si="19"/>
        <v>8</v>
      </c>
    </row>
    <row r="336" spans="1:21" hidden="1" x14ac:dyDescent="0.25">
      <c r="A336" s="117">
        <v>1</v>
      </c>
      <c r="B336" s="118">
        <v>2</v>
      </c>
      <c r="C336" s="303">
        <f>TPG!J336</f>
        <v>0</v>
      </c>
      <c r="D336" s="120" t="b">
        <v>1</v>
      </c>
      <c r="E336" s="304" t="str">
        <f>RIGHT(TPG!C336,4)&amp;"."&amp;TPG!M336&amp;"."&amp;TPG!K336&amp;"."&amp;$C$5</f>
        <v>...Jl21</v>
      </c>
      <c r="F336" s="305">
        <f t="shared" ca="1" si="16"/>
        <v>44386</v>
      </c>
      <c r="G336" s="306">
        <f>TPG!T336</f>
        <v>0</v>
      </c>
      <c r="H336" s="124">
        <f t="shared" ca="1" si="17"/>
        <v>44386</v>
      </c>
      <c r="I336" s="125">
        <v>0</v>
      </c>
      <c r="J336" s="304" t="str">
        <f>LEFT(TPG!D336,20)&amp;"."&amp;TPGPAY!E336</f>
        <v>....Jl21</v>
      </c>
      <c r="K336" s="120" t="b">
        <v>1</v>
      </c>
      <c r="L336" s="126" t="s">
        <v>3686</v>
      </c>
      <c r="M336" s="120" t="b">
        <v>1</v>
      </c>
      <c r="N336" s="120" t="s">
        <v>3687</v>
      </c>
      <c r="O336" s="307">
        <f>TPG!I336</f>
        <v>0</v>
      </c>
      <c r="P336" s="120" t="b">
        <v>1</v>
      </c>
      <c r="Q336" s="120" t="b">
        <v>1</v>
      </c>
      <c r="R336" s="120" t="b">
        <v>1</v>
      </c>
      <c r="T336" s="11">
        <f t="shared" si="18"/>
        <v>7</v>
      </c>
      <c r="U336" s="379">
        <f t="shared" si="19"/>
        <v>8</v>
      </c>
    </row>
    <row r="337" spans="1:21" hidden="1" x14ac:dyDescent="0.25">
      <c r="A337" s="117">
        <v>1</v>
      </c>
      <c r="B337" s="118">
        <v>2</v>
      </c>
      <c r="C337" s="303">
        <f>TPG!J337</f>
        <v>0</v>
      </c>
      <c r="D337" s="120" t="b">
        <v>1</v>
      </c>
      <c r="E337" s="304" t="str">
        <f>RIGHT(TPG!C337,4)&amp;"."&amp;TPG!M337&amp;"."&amp;TPG!K337&amp;"."&amp;$C$5</f>
        <v>...Jl21</v>
      </c>
      <c r="F337" s="305">
        <f t="shared" ca="1" si="16"/>
        <v>44386</v>
      </c>
      <c r="G337" s="306">
        <f>TPG!T337</f>
        <v>0</v>
      </c>
      <c r="H337" s="124">
        <f t="shared" ca="1" si="17"/>
        <v>44386</v>
      </c>
      <c r="I337" s="125">
        <v>0</v>
      </c>
      <c r="J337" s="304" t="str">
        <f>LEFT(TPG!D337,20)&amp;"."&amp;TPGPAY!E337</f>
        <v>....Jl21</v>
      </c>
      <c r="K337" s="120" t="b">
        <v>1</v>
      </c>
      <c r="L337" s="126" t="s">
        <v>3686</v>
      </c>
      <c r="M337" s="120" t="b">
        <v>1</v>
      </c>
      <c r="N337" s="120" t="s">
        <v>3687</v>
      </c>
      <c r="O337" s="307">
        <f>TPG!I337</f>
        <v>0</v>
      </c>
      <c r="P337" s="120" t="b">
        <v>1</v>
      </c>
      <c r="Q337" s="120" t="b">
        <v>1</v>
      </c>
      <c r="R337" s="120" t="b">
        <v>1</v>
      </c>
      <c r="T337" s="11">
        <f t="shared" si="18"/>
        <v>7</v>
      </c>
      <c r="U337" s="379">
        <f t="shared" si="19"/>
        <v>8</v>
      </c>
    </row>
    <row r="338" spans="1:21" hidden="1" x14ac:dyDescent="0.25">
      <c r="A338" s="117">
        <v>1</v>
      </c>
      <c r="B338" s="118">
        <v>2</v>
      </c>
      <c r="C338" s="303">
        <f>TPG!J338</f>
        <v>0</v>
      </c>
      <c r="D338" s="120" t="b">
        <v>1</v>
      </c>
      <c r="E338" s="304" t="str">
        <f>RIGHT(TPG!C338,4)&amp;"."&amp;TPG!M338&amp;"."&amp;TPG!K338&amp;"."&amp;$C$5</f>
        <v>...Jl21</v>
      </c>
      <c r="F338" s="305">
        <f t="shared" ca="1" si="16"/>
        <v>44386</v>
      </c>
      <c r="G338" s="306">
        <f>TPG!T338</f>
        <v>0</v>
      </c>
      <c r="H338" s="124">
        <f t="shared" ca="1" si="17"/>
        <v>44386</v>
      </c>
      <c r="I338" s="125">
        <v>0</v>
      </c>
      <c r="J338" s="304" t="str">
        <f>LEFT(TPG!D338,20)&amp;"."&amp;TPGPAY!E338</f>
        <v>....Jl21</v>
      </c>
      <c r="K338" s="120" t="b">
        <v>1</v>
      </c>
      <c r="L338" s="126" t="s">
        <v>3686</v>
      </c>
      <c r="M338" s="120" t="b">
        <v>1</v>
      </c>
      <c r="N338" s="120" t="s">
        <v>3687</v>
      </c>
      <c r="O338" s="307">
        <f>TPG!I338</f>
        <v>0</v>
      </c>
      <c r="P338" s="120" t="b">
        <v>1</v>
      </c>
      <c r="Q338" s="120" t="b">
        <v>1</v>
      </c>
      <c r="R338" s="120" t="b">
        <v>1</v>
      </c>
      <c r="T338" s="11">
        <f t="shared" si="18"/>
        <v>7</v>
      </c>
      <c r="U338" s="379">
        <f t="shared" si="19"/>
        <v>8</v>
      </c>
    </row>
    <row r="339" spans="1:21" hidden="1" x14ac:dyDescent="0.25">
      <c r="A339" s="117">
        <v>1</v>
      </c>
      <c r="B339" s="118">
        <v>2</v>
      </c>
      <c r="C339" s="303">
        <f>TPG!J339</f>
        <v>0</v>
      </c>
      <c r="D339" s="120" t="b">
        <v>1</v>
      </c>
      <c r="E339" s="304" t="str">
        <f>RIGHT(TPG!C339,4)&amp;"."&amp;TPG!M339&amp;"."&amp;TPG!K339&amp;"."&amp;$C$5</f>
        <v>...Jl21</v>
      </c>
      <c r="F339" s="305">
        <f t="shared" ca="1" si="16"/>
        <v>44386</v>
      </c>
      <c r="G339" s="306">
        <f>TPG!T339</f>
        <v>0</v>
      </c>
      <c r="H339" s="124">
        <f t="shared" ca="1" si="17"/>
        <v>44386</v>
      </c>
      <c r="I339" s="125">
        <v>0</v>
      </c>
      <c r="J339" s="304" t="str">
        <f>LEFT(TPG!D339,20)&amp;"."&amp;TPGPAY!E339</f>
        <v>....Jl21</v>
      </c>
      <c r="K339" s="120" t="b">
        <v>1</v>
      </c>
      <c r="L339" s="126" t="s">
        <v>3686</v>
      </c>
      <c r="M339" s="120" t="b">
        <v>1</v>
      </c>
      <c r="N339" s="120" t="s">
        <v>3687</v>
      </c>
      <c r="O339" s="307">
        <f>TPG!I339</f>
        <v>0</v>
      </c>
      <c r="P339" s="120" t="b">
        <v>1</v>
      </c>
      <c r="Q339" s="120" t="b">
        <v>1</v>
      </c>
      <c r="R339" s="120" t="b">
        <v>1</v>
      </c>
      <c r="T339" s="11">
        <f t="shared" si="18"/>
        <v>7</v>
      </c>
      <c r="U339" s="379">
        <f t="shared" si="19"/>
        <v>8</v>
      </c>
    </row>
    <row r="340" spans="1:21" hidden="1" x14ac:dyDescent="0.25">
      <c r="A340" s="117">
        <v>1</v>
      </c>
      <c r="B340" s="118">
        <v>2</v>
      </c>
      <c r="C340" s="303">
        <f>TPG!J340</f>
        <v>0</v>
      </c>
      <c r="D340" s="120" t="b">
        <v>1</v>
      </c>
      <c r="E340" s="304" t="str">
        <f>RIGHT(TPG!C340,4)&amp;"."&amp;TPG!M340&amp;"."&amp;TPG!K340&amp;"."&amp;$C$5</f>
        <v>...Jl21</v>
      </c>
      <c r="F340" s="305">
        <f t="shared" ca="1" si="16"/>
        <v>44386</v>
      </c>
      <c r="G340" s="306">
        <f>TPG!T340</f>
        <v>0</v>
      </c>
      <c r="H340" s="124">
        <f t="shared" ca="1" si="17"/>
        <v>44386</v>
      </c>
      <c r="I340" s="125">
        <v>0</v>
      </c>
      <c r="J340" s="304" t="str">
        <f>LEFT(TPG!D340,20)&amp;"."&amp;TPGPAY!E340</f>
        <v>....Jl21</v>
      </c>
      <c r="K340" s="120" t="b">
        <v>1</v>
      </c>
      <c r="L340" s="126" t="s">
        <v>3686</v>
      </c>
      <c r="M340" s="120" t="b">
        <v>1</v>
      </c>
      <c r="N340" s="120" t="s">
        <v>3687</v>
      </c>
      <c r="O340" s="307">
        <f>TPG!I340</f>
        <v>0</v>
      </c>
      <c r="P340" s="120" t="b">
        <v>1</v>
      </c>
      <c r="Q340" s="120" t="b">
        <v>1</v>
      </c>
      <c r="R340" s="120" t="b">
        <v>1</v>
      </c>
      <c r="T340" s="11">
        <f t="shared" si="18"/>
        <v>7</v>
      </c>
      <c r="U340" s="379">
        <f t="shared" si="19"/>
        <v>8</v>
      </c>
    </row>
    <row r="341" spans="1:21" hidden="1" x14ac:dyDescent="0.25">
      <c r="A341" s="117">
        <v>1</v>
      </c>
      <c r="B341" s="118">
        <v>2</v>
      </c>
      <c r="C341" s="303">
        <f>TPG!J341</f>
        <v>0</v>
      </c>
      <c r="D341" s="120" t="b">
        <v>1</v>
      </c>
      <c r="E341" s="304" t="str">
        <f>RIGHT(TPG!C341,4)&amp;"."&amp;TPG!M341&amp;"."&amp;TPG!K341&amp;"."&amp;$C$5</f>
        <v>...Jl21</v>
      </c>
      <c r="F341" s="305">
        <f t="shared" ref="F341:F404" ca="1" si="20">TODAY()</f>
        <v>44386</v>
      </c>
      <c r="G341" s="306">
        <f>TPG!T341</f>
        <v>0</v>
      </c>
      <c r="H341" s="124">
        <f t="shared" ref="H341:H404" ca="1" si="21">F341</f>
        <v>44386</v>
      </c>
      <c r="I341" s="125">
        <v>0</v>
      </c>
      <c r="J341" s="304" t="str">
        <f>LEFT(TPG!D341,20)&amp;"."&amp;TPGPAY!E341</f>
        <v>....Jl21</v>
      </c>
      <c r="K341" s="120" t="b">
        <v>1</v>
      </c>
      <c r="L341" s="126" t="s">
        <v>3686</v>
      </c>
      <c r="M341" s="120" t="b">
        <v>1</v>
      </c>
      <c r="N341" s="120" t="s">
        <v>3687</v>
      </c>
      <c r="O341" s="307">
        <f>TPG!I341</f>
        <v>0</v>
      </c>
      <c r="P341" s="120" t="b">
        <v>1</v>
      </c>
      <c r="Q341" s="120" t="b">
        <v>1</v>
      </c>
      <c r="R341" s="120" t="b">
        <v>1</v>
      </c>
      <c r="T341" s="11">
        <f t="shared" ref="T341:T404" si="22">LEN(E341)</f>
        <v>7</v>
      </c>
      <c r="U341" s="379">
        <f t="shared" ref="U341:U404" si="23">LEN(J341)</f>
        <v>8</v>
      </c>
    </row>
    <row r="342" spans="1:21" hidden="1" x14ac:dyDescent="0.25">
      <c r="A342" s="117">
        <v>1</v>
      </c>
      <c r="B342" s="118">
        <v>2</v>
      </c>
      <c r="C342" s="303">
        <f>TPG!J342</f>
        <v>0</v>
      </c>
      <c r="D342" s="120" t="b">
        <v>1</v>
      </c>
      <c r="E342" s="304" t="str">
        <f>RIGHT(TPG!C342,4)&amp;"."&amp;TPG!M342&amp;"."&amp;TPG!K342&amp;"."&amp;$C$5</f>
        <v>...Jl21</v>
      </c>
      <c r="F342" s="305">
        <f t="shared" ca="1" si="20"/>
        <v>44386</v>
      </c>
      <c r="G342" s="306">
        <f>TPG!T342</f>
        <v>0</v>
      </c>
      <c r="H342" s="124">
        <f t="shared" ca="1" si="21"/>
        <v>44386</v>
      </c>
      <c r="I342" s="125">
        <v>0</v>
      </c>
      <c r="J342" s="304" t="str">
        <f>LEFT(TPG!D342,20)&amp;"."&amp;TPGPAY!E342</f>
        <v>....Jl21</v>
      </c>
      <c r="K342" s="120" t="b">
        <v>1</v>
      </c>
      <c r="L342" s="126" t="s">
        <v>3686</v>
      </c>
      <c r="M342" s="120" t="b">
        <v>1</v>
      </c>
      <c r="N342" s="120" t="s">
        <v>3687</v>
      </c>
      <c r="O342" s="307">
        <f>TPG!I342</f>
        <v>0</v>
      </c>
      <c r="P342" s="120" t="b">
        <v>1</v>
      </c>
      <c r="Q342" s="120" t="b">
        <v>1</v>
      </c>
      <c r="R342" s="120" t="b">
        <v>1</v>
      </c>
      <c r="T342" s="11">
        <f t="shared" si="22"/>
        <v>7</v>
      </c>
      <c r="U342" s="379">
        <f t="shared" si="23"/>
        <v>8</v>
      </c>
    </row>
    <row r="343" spans="1:21" hidden="1" x14ac:dyDescent="0.25">
      <c r="A343" s="117">
        <v>1</v>
      </c>
      <c r="B343" s="118">
        <v>2</v>
      </c>
      <c r="C343" s="303">
        <f>TPG!J343</f>
        <v>0</v>
      </c>
      <c r="D343" s="120" t="b">
        <v>1</v>
      </c>
      <c r="E343" s="304" t="str">
        <f>RIGHT(TPG!C343,4)&amp;"."&amp;TPG!M343&amp;"."&amp;TPG!K343&amp;"."&amp;$C$5</f>
        <v>...Jl21</v>
      </c>
      <c r="F343" s="305">
        <f t="shared" ca="1" si="20"/>
        <v>44386</v>
      </c>
      <c r="G343" s="306">
        <f>TPG!T343</f>
        <v>0</v>
      </c>
      <c r="H343" s="124">
        <f t="shared" ca="1" si="21"/>
        <v>44386</v>
      </c>
      <c r="I343" s="125">
        <v>0</v>
      </c>
      <c r="J343" s="304" t="str">
        <f>LEFT(TPG!D343,20)&amp;"."&amp;TPGPAY!E343</f>
        <v>....Jl21</v>
      </c>
      <c r="K343" s="120" t="b">
        <v>1</v>
      </c>
      <c r="L343" s="126" t="s">
        <v>3686</v>
      </c>
      <c r="M343" s="120" t="b">
        <v>1</v>
      </c>
      <c r="N343" s="120" t="s">
        <v>3687</v>
      </c>
      <c r="O343" s="307">
        <f>TPG!I343</f>
        <v>0</v>
      </c>
      <c r="P343" s="120" t="b">
        <v>1</v>
      </c>
      <c r="Q343" s="120" t="b">
        <v>1</v>
      </c>
      <c r="R343" s="120" t="b">
        <v>1</v>
      </c>
      <c r="T343" s="11">
        <f t="shared" si="22"/>
        <v>7</v>
      </c>
      <c r="U343" s="379">
        <f t="shared" si="23"/>
        <v>8</v>
      </c>
    </row>
    <row r="344" spans="1:21" hidden="1" x14ac:dyDescent="0.25">
      <c r="A344" s="117">
        <v>1</v>
      </c>
      <c r="B344" s="118">
        <v>2</v>
      </c>
      <c r="C344" s="303">
        <f>TPG!J344</f>
        <v>0</v>
      </c>
      <c r="D344" s="120" t="b">
        <v>1</v>
      </c>
      <c r="E344" s="304" t="str">
        <f>RIGHT(TPG!C344,4)&amp;"."&amp;TPG!M344&amp;"."&amp;TPG!K344&amp;"."&amp;$C$5</f>
        <v>...Jl21</v>
      </c>
      <c r="F344" s="305">
        <f t="shared" ca="1" si="20"/>
        <v>44386</v>
      </c>
      <c r="G344" s="306">
        <f>TPG!T344</f>
        <v>0</v>
      </c>
      <c r="H344" s="124">
        <f t="shared" ca="1" si="21"/>
        <v>44386</v>
      </c>
      <c r="I344" s="125">
        <v>0</v>
      </c>
      <c r="J344" s="304" t="str">
        <f>LEFT(TPG!D344,20)&amp;"."&amp;TPGPAY!E344</f>
        <v>....Jl21</v>
      </c>
      <c r="K344" s="120" t="b">
        <v>1</v>
      </c>
      <c r="L344" s="126" t="s">
        <v>3686</v>
      </c>
      <c r="M344" s="120" t="b">
        <v>1</v>
      </c>
      <c r="N344" s="120" t="s">
        <v>3687</v>
      </c>
      <c r="O344" s="307">
        <f>TPG!I344</f>
        <v>0</v>
      </c>
      <c r="P344" s="120" t="b">
        <v>1</v>
      </c>
      <c r="Q344" s="120" t="b">
        <v>1</v>
      </c>
      <c r="R344" s="120" t="b">
        <v>1</v>
      </c>
      <c r="T344" s="11">
        <f t="shared" si="22"/>
        <v>7</v>
      </c>
      <c r="U344" s="379">
        <f t="shared" si="23"/>
        <v>8</v>
      </c>
    </row>
    <row r="345" spans="1:21" hidden="1" x14ac:dyDescent="0.25">
      <c r="A345" s="117">
        <v>1</v>
      </c>
      <c r="B345" s="118">
        <v>2</v>
      </c>
      <c r="C345" s="303">
        <f>TPG!J345</f>
        <v>0</v>
      </c>
      <c r="D345" s="120" t="b">
        <v>1</v>
      </c>
      <c r="E345" s="304" t="str">
        <f>RIGHT(TPG!C345,4)&amp;"."&amp;TPG!M345&amp;"."&amp;TPG!K345&amp;"."&amp;$C$5</f>
        <v>...Jl21</v>
      </c>
      <c r="F345" s="305">
        <f t="shared" ca="1" si="20"/>
        <v>44386</v>
      </c>
      <c r="G345" s="306">
        <f>TPG!T345</f>
        <v>0</v>
      </c>
      <c r="H345" s="124">
        <f t="shared" ca="1" si="21"/>
        <v>44386</v>
      </c>
      <c r="I345" s="125">
        <v>0</v>
      </c>
      <c r="J345" s="304" t="str">
        <f>LEFT(TPG!D345,20)&amp;"."&amp;TPGPAY!E345</f>
        <v>....Jl21</v>
      </c>
      <c r="K345" s="120" t="b">
        <v>1</v>
      </c>
      <c r="L345" s="126" t="s">
        <v>3686</v>
      </c>
      <c r="M345" s="120" t="b">
        <v>1</v>
      </c>
      <c r="N345" s="120" t="s">
        <v>3687</v>
      </c>
      <c r="O345" s="307">
        <f>TPG!I345</f>
        <v>0</v>
      </c>
      <c r="P345" s="120" t="b">
        <v>1</v>
      </c>
      <c r="Q345" s="120" t="b">
        <v>1</v>
      </c>
      <c r="R345" s="120" t="b">
        <v>1</v>
      </c>
      <c r="T345" s="11">
        <f t="shared" si="22"/>
        <v>7</v>
      </c>
      <c r="U345" s="379">
        <f t="shared" si="23"/>
        <v>8</v>
      </c>
    </row>
    <row r="346" spans="1:21" hidden="1" x14ac:dyDescent="0.25">
      <c r="A346" s="117">
        <v>1</v>
      </c>
      <c r="B346" s="118">
        <v>2</v>
      </c>
      <c r="C346" s="303">
        <f>TPG!J346</f>
        <v>0</v>
      </c>
      <c r="D346" s="120" t="b">
        <v>1</v>
      </c>
      <c r="E346" s="304" t="str">
        <f>RIGHT(TPG!C346,4)&amp;"."&amp;TPG!M346&amp;"."&amp;TPG!K346&amp;"."&amp;$C$5</f>
        <v>...Jl21</v>
      </c>
      <c r="F346" s="305">
        <f t="shared" ca="1" si="20"/>
        <v>44386</v>
      </c>
      <c r="G346" s="306">
        <f>TPG!T346</f>
        <v>0</v>
      </c>
      <c r="H346" s="124">
        <f t="shared" ca="1" si="21"/>
        <v>44386</v>
      </c>
      <c r="I346" s="125">
        <v>0</v>
      </c>
      <c r="J346" s="304" t="str">
        <f>LEFT(TPG!D346,20)&amp;"."&amp;TPGPAY!E346</f>
        <v>....Jl21</v>
      </c>
      <c r="K346" s="120" t="b">
        <v>1</v>
      </c>
      <c r="L346" s="126" t="s">
        <v>3686</v>
      </c>
      <c r="M346" s="120" t="b">
        <v>1</v>
      </c>
      <c r="N346" s="120" t="s">
        <v>3687</v>
      </c>
      <c r="O346" s="307">
        <f>TPG!I346</f>
        <v>0</v>
      </c>
      <c r="P346" s="120" t="b">
        <v>1</v>
      </c>
      <c r="Q346" s="120" t="b">
        <v>1</v>
      </c>
      <c r="R346" s="120" t="b">
        <v>1</v>
      </c>
      <c r="T346" s="11">
        <f t="shared" si="22"/>
        <v>7</v>
      </c>
      <c r="U346" s="379">
        <f t="shared" si="23"/>
        <v>8</v>
      </c>
    </row>
    <row r="347" spans="1:21" hidden="1" x14ac:dyDescent="0.25">
      <c r="A347" s="117">
        <v>1</v>
      </c>
      <c r="B347" s="118">
        <v>2</v>
      </c>
      <c r="C347" s="303">
        <f>TPG!J347</f>
        <v>0</v>
      </c>
      <c r="D347" s="120" t="b">
        <v>1</v>
      </c>
      <c r="E347" s="304" t="str">
        <f>RIGHT(TPG!C347,4)&amp;"."&amp;TPG!M347&amp;"."&amp;TPG!K347&amp;"."&amp;$C$5</f>
        <v>...Jl21</v>
      </c>
      <c r="F347" s="305">
        <f t="shared" ca="1" si="20"/>
        <v>44386</v>
      </c>
      <c r="G347" s="306">
        <f>TPG!T347</f>
        <v>0</v>
      </c>
      <c r="H347" s="124">
        <f t="shared" ca="1" si="21"/>
        <v>44386</v>
      </c>
      <c r="I347" s="125">
        <v>0</v>
      </c>
      <c r="J347" s="304" t="str">
        <f>LEFT(TPG!D347,20)&amp;"."&amp;TPGPAY!E347</f>
        <v>....Jl21</v>
      </c>
      <c r="K347" s="120" t="b">
        <v>1</v>
      </c>
      <c r="L347" s="126" t="s">
        <v>3686</v>
      </c>
      <c r="M347" s="120" t="b">
        <v>1</v>
      </c>
      <c r="N347" s="120" t="s">
        <v>3687</v>
      </c>
      <c r="O347" s="307">
        <f>TPG!I347</f>
        <v>0</v>
      </c>
      <c r="P347" s="120" t="b">
        <v>1</v>
      </c>
      <c r="Q347" s="120" t="b">
        <v>1</v>
      </c>
      <c r="R347" s="120" t="b">
        <v>1</v>
      </c>
      <c r="T347" s="11">
        <f t="shared" si="22"/>
        <v>7</v>
      </c>
      <c r="U347" s="379">
        <f t="shared" si="23"/>
        <v>8</v>
      </c>
    </row>
    <row r="348" spans="1:21" hidden="1" x14ac:dyDescent="0.25">
      <c r="A348" s="117">
        <v>1</v>
      </c>
      <c r="B348" s="118">
        <v>2</v>
      </c>
      <c r="C348" s="303">
        <f>TPG!J348</f>
        <v>0</v>
      </c>
      <c r="D348" s="120" t="b">
        <v>1</v>
      </c>
      <c r="E348" s="304" t="str">
        <f>RIGHT(TPG!C348,4)&amp;"."&amp;TPG!M348&amp;"."&amp;TPG!K348&amp;"."&amp;$C$5</f>
        <v>...Jl21</v>
      </c>
      <c r="F348" s="305">
        <f t="shared" ca="1" si="20"/>
        <v>44386</v>
      </c>
      <c r="G348" s="306">
        <f>TPG!T348</f>
        <v>0</v>
      </c>
      <c r="H348" s="124">
        <f t="shared" ca="1" si="21"/>
        <v>44386</v>
      </c>
      <c r="I348" s="125">
        <v>0</v>
      </c>
      <c r="J348" s="304" t="str">
        <f>LEFT(TPG!D348,20)&amp;"."&amp;TPGPAY!E348</f>
        <v>....Jl21</v>
      </c>
      <c r="K348" s="120" t="b">
        <v>1</v>
      </c>
      <c r="L348" s="126" t="s">
        <v>3686</v>
      </c>
      <c r="M348" s="120" t="b">
        <v>1</v>
      </c>
      <c r="N348" s="120" t="s">
        <v>3687</v>
      </c>
      <c r="O348" s="307">
        <f>TPG!I348</f>
        <v>0</v>
      </c>
      <c r="P348" s="120" t="b">
        <v>1</v>
      </c>
      <c r="Q348" s="120" t="b">
        <v>1</v>
      </c>
      <c r="R348" s="120" t="b">
        <v>1</v>
      </c>
      <c r="T348" s="11">
        <f t="shared" si="22"/>
        <v>7</v>
      </c>
      <c r="U348" s="379">
        <f t="shared" si="23"/>
        <v>8</v>
      </c>
    </row>
    <row r="349" spans="1:21" hidden="1" x14ac:dyDescent="0.25">
      <c r="A349" s="117">
        <v>1</v>
      </c>
      <c r="B349" s="118">
        <v>2</v>
      </c>
      <c r="C349" s="303">
        <f>TPG!J349</f>
        <v>0</v>
      </c>
      <c r="D349" s="120" t="b">
        <v>1</v>
      </c>
      <c r="E349" s="304" t="str">
        <f>RIGHT(TPG!C349,4)&amp;"."&amp;TPG!M349&amp;"."&amp;TPG!K349&amp;"."&amp;$C$5</f>
        <v>...Jl21</v>
      </c>
      <c r="F349" s="305">
        <f t="shared" ca="1" si="20"/>
        <v>44386</v>
      </c>
      <c r="G349" s="306">
        <f>TPG!T349</f>
        <v>0</v>
      </c>
      <c r="H349" s="124">
        <f t="shared" ca="1" si="21"/>
        <v>44386</v>
      </c>
      <c r="I349" s="125">
        <v>0</v>
      </c>
      <c r="J349" s="304" t="str">
        <f>LEFT(TPG!D349,20)&amp;"."&amp;TPGPAY!E349</f>
        <v>....Jl21</v>
      </c>
      <c r="K349" s="120" t="b">
        <v>1</v>
      </c>
      <c r="L349" s="126" t="s">
        <v>3686</v>
      </c>
      <c r="M349" s="120" t="b">
        <v>1</v>
      </c>
      <c r="N349" s="120" t="s">
        <v>3687</v>
      </c>
      <c r="O349" s="307">
        <f>TPG!I349</f>
        <v>0</v>
      </c>
      <c r="P349" s="120" t="b">
        <v>1</v>
      </c>
      <c r="Q349" s="120" t="b">
        <v>1</v>
      </c>
      <c r="R349" s="120" t="b">
        <v>1</v>
      </c>
      <c r="T349" s="11">
        <f t="shared" si="22"/>
        <v>7</v>
      </c>
      <c r="U349" s="379">
        <f t="shared" si="23"/>
        <v>8</v>
      </c>
    </row>
    <row r="350" spans="1:21" hidden="1" x14ac:dyDescent="0.25">
      <c r="A350" s="117">
        <v>1</v>
      </c>
      <c r="B350" s="118">
        <v>2</v>
      </c>
      <c r="C350" s="303">
        <f>TPG!J350</f>
        <v>0</v>
      </c>
      <c r="D350" s="120" t="b">
        <v>1</v>
      </c>
      <c r="E350" s="304" t="str">
        <f>RIGHT(TPG!C350,4)&amp;"."&amp;TPG!M350&amp;"."&amp;TPG!K350&amp;"."&amp;$C$5</f>
        <v>...Jl21</v>
      </c>
      <c r="F350" s="305">
        <f t="shared" ca="1" si="20"/>
        <v>44386</v>
      </c>
      <c r="G350" s="306">
        <f>TPG!T350</f>
        <v>0</v>
      </c>
      <c r="H350" s="124">
        <f t="shared" ca="1" si="21"/>
        <v>44386</v>
      </c>
      <c r="I350" s="125">
        <v>0</v>
      </c>
      <c r="J350" s="304" t="str">
        <f>LEFT(TPG!D350,20)&amp;"."&amp;TPGPAY!E350</f>
        <v>....Jl21</v>
      </c>
      <c r="K350" s="120" t="b">
        <v>1</v>
      </c>
      <c r="L350" s="126" t="s">
        <v>3686</v>
      </c>
      <c r="M350" s="120" t="b">
        <v>1</v>
      </c>
      <c r="N350" s="120" t="s">
        <v>3687</v>
      </c>
      <c r="O350" s="307">
        <f>TPG!I350</f>
        <v>0</v>
      </c>
      <c r="P350" s="120" t="b">
        <v>1</v>
      </c>
      <c r="Q350" s="120" t="b">
        <v>1</v>
      </c>
      <c r="R350" s="120" t="b">
        <v>1</v>
      </c>
      <c r="T350" s="11">
        <f t="shared" si="22"/>
        <v>7</v>
      </c>
      <c r="U350" s="379">
        <f t="shared" si="23"/>
        <v>8</v>
      </c>
    </row>
    <row r="351" spans="1:21" hidden="1" x14ac:dyDescent="0.25">
      <c r="A351" s="117">
        <v>1</v>
      </c>
      <c r="B351" s="118">
        <v>2</v>
      </c>
      <c r="C351" s="303">
        <f>TPG!J351</f>
        <v>0</v>
      </c>
      <c r="D351" s="120" t="b">
        <v>1</v>
      </c>
      <c r="E351" s="304" t="str">
        <f>RIGHT(TPG!C351,4)&amp;"."&amp;TPG!M351&amp;"."&amp;TPG!K351&amp;"."&amp;$C$5</f>
        <v>...Jl21</v>
      </c>
      <c r="F351" s="305">
        <f t="shared" ca="1" si="20"/>
        <v>44386</v>
      </c>
      <c r="G351" s="306">
        <f>TPG!T351</f>
        <v>0</v>
      </c>
      <c r="H351" s="124">
        <f t="shared" ca="1" si="21"/>
        <v>44386</v>
      </c>
      <c r="I351" s="125">
        <v>0</v>
      </c>
      <c r="J351" s="304" t="str">
        <f>LEFT(TPG!D351,20)&amp;"."&amp;TPGPAY!E351</f>
        <v>....Jl21</v>
      </c>
      <c r="K351" s="120" t="b">
        <v>1</v>
      </c>
      <c r="L351" s="126" t="s">
        <v>3686</v>
      </c>
      <c r="M351" s="120" t="b">
        <v>1</v>
      </c>
      <c r="N351" s="120" t="s">
        <v>3687</v>
      </c>
      <c r="O351" s="307">
        <f>TPG!I351</f>
        <v>0</v>
      </c>
      <c r="P351" s="120" t="b">
        <v>1</v>
      </c>
      <c r="Q351" s="120" t="b">
        <v>1</v>
      </c>
      <c r="R351" s="120" t="b">
        <v>1</v>
      </c>
      <c r="T351" s="11">
        <f t="shared" si="22"/>
        <v>7</v>
      </c>
      <c r="U351" s="379">
        <f t="shared" si="23"/>
        <v>8</v>
      </c>
    </row>
    <row r="352" spans="1:21" hidden="1" x14ac:dyDescent="0.25">
      <c r="A352" s="117">
        <v>1</v>
      </c>
      <c r="B352" s="118">
        <v>2</v>
      </c>
      <c r="C352" s="303">
        <f>TPG!J352</f>
        <v>0</v>
      </c>
      <c r="D352" s="120" t="b">
        <v>1</v>
      </c>
      <c r="E352" s="304" t="str">
        <f>RIGHT(TPG!C352,4)&amp;"."&amp;TPG!M352&amp;"."&amp;TPG!K352&amp;"."&amp;$C$5</f>
        <v>...Jl21</v>
      </c>
      <c r="F352" s="305">
        <f t="shared" ca="1" si="20"/>
        <v>44386</v>
      </c>
      <c r="G352" s="306">
        <f>TPG!T352</f>
        <v>0</v>
      </c>
      <c r="H352" s="124">
        <f t="shared" ca="1" si="21"/>
        <v>44386</v>
      </c>
      <c r="I352" s="125">
        <v>0</v>
      </c>
      <c r="J352" s="304" t="str">
        <f>LEFT(TPG!D352,20)&amp;"."&amp;TPGPAY!E352</f>
        <v>....Jl21</v>
      </c>
      <c r="K352" s="120" t="b">
        <v>1</v>
      </c>
      <c r="L352" s="126" t="s">
        <v>3686</v>
      </c>
      <c r="M352" s="120" t="b">
        <v>1</v>
      </c>
      <c r="N352" s="120" t="s">
        <v>3687</v>
      </c>
      <c r="O352" s="307">
        <f>TPG!I352</f>
        <v>0</v>
      </c>
      <c r="P352" s="120" t="b">
        <v>1</v>
      </c>
      <c r="Q352" s="120" t="b">
        <v>1</v>
      </c>
      <c r="R352" s="120" t="b">
        <v>1</v>
      </c>
      <c r="T352" s="11">
        <f t="shared" si="22"/>
        <v>7</v>
      </c>
      <c r="U352" s="379">
        <f t="shared" si="23"/>
        <v>8</v>
      </c>
    </row>
    <row r="353" spans="1:21" hidden="1" x14ac:dyDescent="0.25">
      <c r="A353" s="117">
        <v>1</v>
      </c>
      <c r="B353" s="118">
        <v>2</v>
      </c>
      <c r="C353" s="303">
        <f>TPG!J353</f>
        <v>0</v>
      </c>
      <c r="D353" s="120" t="b">
        <v>1</v>
      </c>
      <c r="E353" s="304" t="str">
        <f>RIGHT(TPG!C353,4)&amp;"."&amp;TPG!M353&amp;"."&amp;TPG!K353&amp;"."&amp;$C$5</f>
        <v>...Jl21</v>
      </c>
      <c r="F353" s="305">
        <f t="shared" ca="1" si="20"/>
        <v>44386</v>
      </c>
      <c r="G353" s="306">
        <f>TPG!T353</f>
        <v>0</v>
      </c>
      <c r="H353" s="124">
        <f t="shared" ca="1" si="21"/>
        <v>44386</v>
      </c>
      <c r="I353" s="125">
        <v>0</v>
      </c>
      <c r="J353" s="304" t="str">
        <f>LEFT(TPG!D353,20)&amp;"."&amp;TPGPAY!E353</f>
        <v>....Jl21</v>
      </c>
      <c r="K353" s="120" t="b">
        <v>1</v>
      </c>
      <c r="L353" s="126" t="s">
        <v>3686</v>
      </c>
      <c r="M353" s="120" t="b">
        <v>1</v>
      </c>
      <c r="N353" s="120" t="s">
        <v>3687</v>
      </c>
      <c r="O353" s="307">
        <f>TPG!I353</f>
        <v>0</v>
      </c>
      <c r="P353" s="120" t="b">
        <v>1</v>
      </c>
      <c r="Q353" s="120" t="b">
        <v>1</v>
      </c>
      <c r="R353" s="120" t="b">
        <v>1</v>
      </c>
      <c r="T353" s="11">
        <f t="shared" si="22"/>
        <v>7</v>
      </c>
      <c r="U353" s="379">
        <f t="shared" si="23"/>
        <v>8</v>
      </c>
    </row>
    <row r="354" spans="1:21" hidden="1" x14ac:dyDescent="0.25">
      <c r="A354" s="117">
        <v>1</v>
      </c>
      <c r="B354" s="118">
        <v>2</v>
      </c>
      <c r="C354" s="303">
        <f>TPG!J354</f>
        <v>0</v>
      </c>
      <c r="D354" s="120" t="b">
        <v>1</v>
      </c>
      <c r="E354" s="304" t="str">
        <f>RIGHT(TPG!C354,4)&amp;"."&amp;TPG!M354&amp;"."&amp;TPG!K354&amp;"."&amp;$C$5</f>
        <v>...Jl21</v>
      </c>
      <c r="F354" s="305">
        <f t="shared" ca="1" si="20"/>
        <v>44386</v>
      </c>
      <c r="G354" s="306">
        <f>TPG!T354</f>
        <v>0</v>
      </c>
      <c r="H354" s="124">
        <f t="shared" ca="1" si="21"/>
        <v>44386</v>
      </c>
      <c r="I354" s="125">
        <v>0</v>
      </c>
      <c r="J354" s="304" t="str">
        <f>LEFT(TPG!D354,20)&amp;"."&amp;TPGPAY!E354</f>
        <v>....Jl21</v>
      </c>
      <c r="K354" s="120" t="b">
        <v>1</v>
      </c>
      <c r="L354" s="126" t="s">
        <v>3686</v>
      </c>
      <c r="M354" s="120" t="b">
        <v>1</v>
      </c>
      <c r="N354" s="120" t="s">
        <v>3687</v>
      </c>
      <c r="O354" s="307">
        <f>TPG!I354</f>
        <v>0</v>
      </c>
      <c r="P354" s="120" t="b">
        <v>1</v>
      </c>
      <c r="Q354" s="120" t="b">
        <v>1</v>
      </c>
      <c r="R354" s="120" t="b">
        <v>1</v>
      </c>
      <c r="T354" s="11">
        <f t="shared" si="22"/>
        <v>7</v>
      </c>
      <c r="U354" s="379">
        <f t="shared" si="23"/>
        <v>8</v>
      </c>
    </row>
    <row r="355" spans="1:21" hidden="1" x14ac:dyDescent="0.25">
      <c r="A355" s="117">
        <v>1</v>
      </c>
      <c r="B355" s="118">
        <v>2</v>
      </c>
      <c r="C355" s="303">
        <f>TPG!J355</f>
        <v>0</v>
      </c>
      <c r="D355" s="120" t="b">
        <v>1</v>
      </c>
      <c r="E355" s="304" t="str">
        <f>RIGHT(TPG!C355,4)&amp;"."&amp;TPG!M355&amp;"."&amp;TPG!K355&amp;"."&amp;$C$5</f>
        <v>...Jl21</v>
      </c>
      <c r="F355" s="305">
        <f t="shared" ca="1" si="20"/>
        <v>44386</v>
      </c>
      <c r="G355" s="306">
        <f>TPG!T355</f>
        <v>0</v>
      </c>
      <c r="H355" s="124">
        <f t="shared" ca="1" si="21"/>
        <v>44386</v>
      </c>
      <c r="I355" s="125">
        <v>0</v>
      </c>
      <c r="J355" s="304" t="str">
        <f>LEFT(TPG!D355,20)&amp;"."&amp;TPGPAY!E355</f>
        <v>....Jl21</v>
      </c>
      <c r="K355" s="120" t="b">
        <v>1</v>
      </c>
      <c r="L355" s="126" t="s">
        <v>3686</v>
      </c>
      <c r="M355" s="120" t="b">
        <v>1</v>
      </c>
      <c r="N355" s="120" t="s">
        <v>3687</v>
      </c>
      <c r="O355" s="307">
        <f>TPG!I355</f>
        <v>0</v>
      </c>
      <c r="P355" s="120" t="b">
        <v>1</v>
      </c>
      <c r="Q355" s="120" t="b">
        <v>1</v>
      </c>
      <c r="R355" s="120" t="b">
        <v>1</v>
      </c>
      <c r="T355" s="11">
        <f t="shared" si="22"/>
        <v>7</v>
      </c>
      <c r="U355" s="379">
        <f t="shared" si="23"/>
        <v>8</v>
      </c>
    </row>
    <row r="356" spans="1:21" hidden="1" x14ac:dyDescent="0.25">
      <c r="A356" s="117">
        <v>1</v>
      </c>
      <c r="B356" s="118">
        <v>2</v>
      </c>
      <c r="C356" s="303">
        <f>TPG!J356</f>
        <v>0</v>
      </c>
      <c r="D356" s="120" t="b">
        <v>1</v>
      </c>
      <c r="E356" s="304" t="str">
        <f>RIGHT(TPG!C356,4)&amp;"."&amp;TPG!M356&amp;"."&amp;TPG!K356&amp;"."&amp;$C$5</f>
        <v>...Jl21</v>
      </c>
      <c r="F356" s="305">
        <f t="shared" ca="1" si="20"/>
        <v>44386</v>
      </c>
      <c r="G356" s="306">
        <f>TPG!T356</f>
        <v>0</v>
      </c>
      <c r="H356" s="124">
        <f t="shared" ca="1" si="21"/>
        <v>44386</v>
      </c>
      <c r="I356" s="125">
        <v>0</v>
      </c>
      <c r="J356" s="304" t="str">
        <f>LEFT(TPG!D356,20)&amp;"."&amp;TPGPAY!E356</f>
        <v>....Jl21</v>
      </c>
      <c r="K356" s="120" t="b">
        <v>1</v>
      </c>
      <c r="L356" s="126" t="s">
        <v>3686</v>
      </c>
      <c r="M356" s="120" t="b">
        <v>1</v>
      </c>
      <c r="N356" s="120" t="s">
        <v>3687</v>
      </c>
      <c r="O356" s="307">
        <f>TPG!I356</f>
        <v>0</v>
      </c>
      <c r="P356" s="120" t="b">
        <v>1</v>
      </c>
      <c r="Q356" s="120" t="b">
        <v>1</v>
      </c>
      <c r="R356" s="120" t="b">
        <v>1</v>
      </c>
      <c r="T356" s="11">
        <f t="shared" si="22"/>
        <v>7</v>
      </c>
      <c r="U356" s="379">
        <f t="shared" si="23"/>
        <v>8</v>
      </c>
    </row>
    <row r="357" spans="1:21" hidden="1" x14ac:dyDescent="0.25">
      <c r="A357" s="117">
        <v>1</v>
      </c>
      <c r="B357" s="118">
        <v>2</v>
      </c>
      <c r="C357" s="303">
        <f>TPG!J357</f>
        <v>0</v>
      </c>
      <c r="D357" s="120" t="b">
        <v>1</v>
      </c>
      <c r="E357" s="304" t="str">
        <f>RIGHT(TPG!C357,4)&amp;"."&amp;TPG!M357&amp;"."&amp;TPG!K357&amp;"."&amp;$C$5</f>
        <v>...Jl21</v>
      </c>
      <c r="F357" s="305">
        <f t="shared" ca="1" si="20"/>
        <v>44386</v>
      </c>
      <c r="G357" s="306">
        <f>TPG!T357</f>
        <v>0</v>
      </c>
      <c r="H357" s="124">
        <f t="shared" ca="1" si="21"/>
        <v>44386</v>
      </c>
      <c r="I357" s="125">
        <v>0</v>
      </c>
      <c r="J357" s="304" t="str">
        <f>LEFT(TPG!D357,20)&amp;"."&amp;TPGPAY!E357</f>
        <v>....Jl21</v>
      </c>
      <c r="K357" s="120" t="b">
        <v>1</v>
      </c>
      <c r="L357" s="126" t="s">
        <v>3686</v>
      </c>
      <c r="M357" s="120" t="b">
        <v>1</v>
      </c>
      <c r="N357" s="120" t="s">
        <v>3687</v>
      </c>
      <c r="O357" s="307">
        <f>TPG!I357</f>
        <v>0</v>
      </c>
      <c r="P357" s="120" t="b">
        <v>1</v>
      </c>
      <c r="Q357" s="120" t="b">
        <v>1</v>
      </c>
      <c r="R357" s="120" t="b">
        <v>1</v>
      </c>
      <c r="T357" s="11">
        <f t="shared" si="22"/>
        <v>7</v>
      </c>
      <c r="U357" s="379">
        <f t="shared" si="23"/>
        <v>8</v>
      </c>
    </row>
    <row r="358" spans="1:21" hidden="1" x14ac:dyDescent="0.25">
      <c r="A358" s="117">
        <v>1</v>
      </c>
      <c r="B358" s="118">
        <v>2</v>
      </c>
      <c r="C358" s="303">
        <f>TPG!J358</f>
        <v>0</v>
      </c>
      <c r="D358" s="120" t="b">
        <v>1</v>
      </c>
      <c r="E358" s="304" t="str">
        <f>RIGHT(TPG!C358,4)&amp;"."&amp;TPG!M358&amp;"."&amp;TPG!K358&amp;"."&amp;$C$5</f>
        <v>...Jl21</v>
      </c>
      <c r="F358" s="305">
        <f t="shared" ca="1" si="20"/>
        <v>44386</v>
      </c>
      <c r="G358" s="306">
        <f>TPG!T358</f>
        <v>0</v>
      </c>
      <c r="H358" s="124">
        <f t="shared" ca="1" si="21"/>
        <v>44386</v>
      </c>
      <c r="I358" s="125">
        <v>0</v>
      </c>
      <c r="J358" s="304" t="str">
        <f>LEFT(TPG!D358,20)&amp;"."&amp;TPGPAY!E358</f>
        <v>....Jl21</v>
      </c>
      <c r="K358" s="120" t="b">
        <v>1</v>
      </c>
      <c r="L358" s="126" t="s">
        <v>3686</v>
      </c>
      <c r="M358" s="120" t="b">
        <v>1</v>
      </c>
      <c r="N358" s="120" t="s">
        <v>3687</v>
      </c>
      <c r="O358" s="307">
        <f>TPG!I358</f>
        <v>0</v>
      </c>
      <c r="P358" s="120" t="b">
        <v>1</v>
      </c>
      <c r="Q358" s="120" t="b">
        <v>1</v>
      </c>
      <c r="R358" s="120" t="b">
        <v>1</v>
      </c>
      <c r="T358" s="11">
        <f t="shared" si="22"/>
        <v>7</v>
      </c>
      <c r="U358" s="379">
        <f t="shared" si="23"/>
        <v>8</v>
      </c>
    </row>
    <row r="359" spans="1:21" hidden="1" x14ac:dyDescent="0.25">
      <c r="A359" s="117">
        <v>1</v>
      </c>
      <c r="B359" s="118">
        <v>2</v>
      </c>
      <c r="C359" s="303">
        <f>TPG!J359</f>
        <v>0</v>
      </c>
      <c r="D359" s="120" t="b">
        <v>1</v>
      </c>
      <c r="E359" s="304" t="str">
        <f>RIGHT(TPG!C359,4)&amp;"."&amp;TPG!M359&amp;"."&amp;TPG!K359&amp;"."&amp;$C$5</f>
        <v>...Jl21</v>
      </c>
      <c r="F359" s="305">
        <f t="shared" ca="1" si="20"/>
        <v>44386</v>
      </c>
      <c r="G359" s="306">
        <f>TPG!T359</f>
        <v>0</v>
      </c>
      <c r="H359" s="124">
        <f t="shared" ca="1" si="21"/>
        <v>44386</v>
      </c>
      <c r="I359" s="125">
        <v>0</v>
      </c>
      <c r="J359" s="304" t="str">
        <f>LEFT(TPG!D359,20)&amp;"."&amp;TPGPAY!E359</f>
        <v>....Jl21</v>
      </c>
      <c r="K359" s="120" t="b">
        <v>1</v>
      </c>
      <c r="L359" s="126" t="s">
        <v>3686</v>
      </c>
      <c r="M359" s="120" t="b">
        <v>1</v>
      </c>
      <c r="N359" s="120" t="s">
        <v>3687</v>
      </c>
      <c r="O359" s="307">
        <f>TPG!I359</f>
        <v>0</v>
      </c>
      <c r="P359" s="120" t="b">
        <v>1</v>
      </c>
      <c r="Q359" s="120" t="b">
        <v>1</v>
      </c>
      <c r="R359" s="120" t="b">
        <v>1</v>
      </c>
      <c r="T359" s="11">
        <f t="shared" si="22"/>
        <v>7</v>
      </c>
      <c r="U359" s="379">
        <f t="shared" si="23"/>
        <v>8</v>
      </c>
    </row>
    <row r="360" spans="1:21" hidden="1" x14ac:dyDescent="0.25">
      <c r="A360" s="117">
        <v>1</v>
      </c>
      <c r="B360" s="118">
        <v>2</v>
      </c>
      <c r="C360" s="303">
        <f>TPG!J360</f>
        <v>0</v>
      </c>
      <c r="D360" s="120" t="b">
        <v>1</v>
      </c>
      <c r="E360" s="304" t="str">
        <f>RIGHT(TPG!C360,4)&amp;"."&amp;TPG!M360&amp;"."&amp;TPG!K360&amp;"."&amp;$C$5</f>
        <v>...Jl21</v>
      </c>
      <c r="F360" s="305">
        <f t="shared" ca="1" si="20"/>
        <v>44386</v>
      </c>
      <c r="G360" s="306">
        <f>TPG!T360</f>
        <v>0</v>
      </c>
      <c r="H360" s="124">
        <f t="shared" ca="1" si="21"/>
        <v>44386</v>
      </c>
      <c r="I360" s="125">
        <v>0</v>
      </c>
      <c r="J360" s="304" t="str">
        <f>LEFT(TPG!D360,20)&amp;"."&amp;TPGPAY!E360</f>
        <v>....Jl21</v>
      </c>
      <c r="K360" s="120" t="b">
        <v>1</v>
      </c>
      <c r="L360" s="126" t="s">
        <v>3686</v>
      </c>
      <c r="M360" s="120" t="b">
        <v>1</v>
      </c>
      <c r="N360" s="120" t="s">
        <v>3687</v>
      </c>
      <c r="O360" s="307">
        <f>TPG!I360</f>
        <v>0</v>
      </c>
      <c r="P360" s="120" t="b">
        <v>1</v>
      </c>
      <c r="Q360" s="120" t="b">
        <v>1</v>
      </c>
      <c r="R360" s="120" t="b">
        <v>1</v>
      </c>
      <c r="T360" s="11">
        <f t="shared" si="22"/>
        <v>7</v>
      </c>
      <c r="U360" s="379">
        <f t="shared" si="23"/>
        <v>8</v>
      </c>
    </row>
    <row r="361" spans="1:21" hidden="1" x14ac:dyDescent="0.25">
      <c r="A361" s="117">
        <v>1</v>
      </c>
      <c r="B361" s="118">
        <v>2</v>
      </c>
      <c r="C361" s="303">
        <f>TPG!J361</f>
        <v>0</v>
      </c>
      <c r="D361" s="120" t="b">
        <v>1</v>
      </c>
      <c r="E361" s="304" t="str">
        <f>RIGHT(TPG!C361,4)&amp;"."&amp;TPG!M361&amp;"."&amp;TPG!K361&amp;"."&amp;$C$5</f>
        <v>...Jl21</v>
      </c>
      <c r="F361" s="305">
        <f t="shared" ca="1" si="20"/>
        <v>44386</v>
      </c>
      <c r="G361" s="306">
        <f>TPG!T361</f>
        <v>0</v>
      </c>
      <c r="H361" s="124">
        <f t="shared" ca="1" si="21"/>
        <v>44386</v>
      </c>
      <c r="I361" s="125">
        <v>0</v>
      </c>
      <c r="J361" s="304" t="str">
        <f>LEFT(TPG!D361,20)&amp;"."&amp;TPGPAY!E361</f>
        <v>....Jl21</v>
      </c>
      <c r="K361" s="120" t="b">
        <v>1</v>
      </c>
      <c r="L361" s="126" t="s">
        <v>3686</v>
      </c>
      <c r="M361" s="120" t="b">
        <v>1</v>
      </c>
      <c r="N361" s="120" t="s">
        <v>3687</v>
      </c>
      <c r="O361" s="307">
        <f>TPG!I361</f>
        <v>0</v>
      </c>
      <c r="P361" s="120" t="b">
        <v>1</v>
      </c>
      <c r="Q361" s="120" t="b">
        <v>1</v>
      </c>
      <c r="R361" s="120" t="b">
        <v>1</v>
      </c>
      <c r="T361" s="11">
        <f t="shared" si="22"/>
        <v>7</v>
      </c>
      <c r="U361" s="379">
        <f t="shared" si="23"/>
        <v>8</v>
      </c>
    </row>
    <row r="362" spans="1:21" hidden="1" x14ac:dyDescent="0.25">
      <c r="A362" s="117">
        <v>1</v>
      </c>
      <c r="B362" s="118">
        <v>2</v>
      </c>
      <c r="C362" s="303">
        <f>TPG!J362</f>
        <v>0</v>
      </c>
      <c r="D362" s="120" t="b">
        <v>1</v>
      </c>
      <c r="E362" s="304" t="str">
        <f>RIGHT(TPG!C362,4)&amp;"."&amp;TPG!M362&amp;"."&amp;TPG!K362&amp;"."&amp;$C$5</f>
        <v>...Jl21</v>
      </c>
      <c r="F362" s="305">
        <f t="shared" ca="1" si="20"/>
        <v>44386</v>
      </c>
      <c r="G362" s="306">
        <f>TPG!T362</f>
        <v>0</v>
      </c>
      <c r="H362" s="124">
        <f t="shared" ca="1" si="21"/>
        <v>44386</v>
      </c>
      <c r="I362" s="125">
        <v>0</v>
      </c>
      <c r="J362" s="304" t="str">
        <f>LEFT(TPG!D362,20)&amp;"."&amp;TPGPAY!E362</f>
        <v>....Jl21</v>
      </c>
      <c r="K362" s="120" t="b">
        <v>1</v>
      </c>
      <c r="L362" s="126" t="s">
        <v>3686</v>
      </c>
      <c r="M362" s="120" t="b">
        <v>1</v>
      </c>
      <c r="N362" s="120" t="s">
        <v>3687</v>
      </c>
      <c r="O362" s="307">
        <f>TPG!I362</f>
        <v>0</v>
      </c>
      <c r="P362" s="120" t="b">
        <v>1</v>
      </c>
      <c r="Q362" s="120" t="b">
        <v>1</v>
      </c>
      <c r="R362" s="120" t="b">
        <v>1</v>
      </c>
      <c r="T362" s="11">
        <f t="shared" si="22"/>
        <v>7</v>
      </c>
      <c r="U362" s="379">
        <f t="shared" si="23"/>
        <v>8</v>
      </c>
    </row>
    <row r="363" spans="1:21" hidden="1" x14ac:dyDescent="0.25">
      <c r="A363" s="117">
        <v>1</v>
      </c>
      <c r="B363" s="118">
        <v>2</v>
      </c>
      <c r="C363" s="303">
        <f>TPG!J363</f>
        <v>0</v>
      </c>
      <c r="D363" s="120" t="b">
        <v>1</v>
      </c>
      <c r="E363" s="304" t="str">
        <f>RIGHT(TPG!C363,4)&amp;"."&amp;TPG!M363&amp;"."&amp;TPG!K363&amp;"."&amp;$C$5</f>
        <v>...Jl21</v>
      </c>
      <c r="F363" s="305">
        <f t="shared" ca="1" si="20"/>
        <v>44386</v>
      </c>
      <c r="G363" s="306">
        <f>TPG!T363</f>
        <v>0</v>
      </c>
      <c r="H363" s="124">
        <f t="shared" ca="1" si="21"/>
        <v>44386</v>
      </c>
      <c r="I363" s="125">
        <v>0</v>
      </c>
      <c r="J363" s="304" t="str">
        <f>LEFT(TPG!D363,20)&amp;"."&amp;TPGPAY!E363</f>
        <v>....Jl21</v>
      </c>
      <c r="K363" s="120" t="b">
        <v>1</v>
      </c>
      <c r="L363" s="126" t="s">
        <v>3686</v>
      </c>
      <c r="M363" s="120" t="b">
        <v>1</v>
      </c>
      <c r="N363" s="120" t="s">
        <v>3687</v>
      </c>
      <c r="O363" s="307">
        <f>TPG!I363</f>
        <v>0</v>
      </c>
      <c r="P363" s="120" t="b">
        <v>1</v>
      </c>
      <c r="Q363" s="120" t="b">
        <v>1</v>
      </c>
      <c r="R363" s="120" t="b">
        <v>1</v>
      </c>
      <c r="T363" s="11">
        <f t="shared" si="22"/>
        <v>7</v>
      </c>
      <c r="U363" s="379">
        <f t="shared" si="23"/>
        <v>8</v>
      </c>
    </row>
    <row r="364" spans="1:21" hidden="1" x14ac:dyDescent="0.25">
      <c r="A364" s="117">
        <v>1</v>
      </c>
      <c r="B364" s="118">
        <v>2</v>
      </c>
      <c r="C364" s="303">
        <f>TPG!J364</f>
        <v>0</v>
      </c>
      <c r="D364" s="120" t="b">
        <v>1</v>
      </c>
      <c r="E364" s="304" t="str">
        <f>RIGHT(TPG!C364,4)&amp;"."&amp;TPG!M364&amp;"."&amp;TPG!K364&amp;"."&amp;$C$5</f>
        <v>...Jl21</v>
      </c>
      <c r="F364" s="305">
        <f t="shared" ca="1" si="20"/>
        <v>44386</v>
      </c>
      <c r="G364" s="306">
        <f>TPG!T364</f>
        <v>0</v>
      </c>
      <c r="H364" s="124">
        <f t="shared" ca="1" si="21"/>
        <v>44386</v>
      </c>
      <c r="I364" s="125">
        <v>0</v>
      </c>
      <c r="J364" s="304" t="str">
        <f>LEFT(TPG!D364,20)&amp;"."&amp;TPGPAY!E364</f>
        <v>....Jl21</v>
      </c>
      <c r="K364" s="120" t="b">
        <v>1</v>
      </c>
      <c r="L364" s="126" t="s">
        <v>3686</v>
      </c>
      <c r="M364" s="120" t="b">
        <v>1</v>
      </c>
      <c r="N364" s="120" t="s">
        <v>3687</v>
      </c>
      <c r="O364" s="307">
        <f>TPG!I364</f>
        <v>0</v>
      </c>
      <c r="P364" s="120" t="b">
        <v>1</v>
      </c>
      <c r="Q364" s="120" t="b">
        <v>1</v>
      </c>
      <c r="R364" s="120" t="b">
        <v>1</v>
      </c>
      <c r="T364" s="11">
        <f t="shared" si="22"/>
        <v>7</v>
      </c>
      <c r="U364" s="379">
        <f t="shared" si="23"/>
        <v>8</v>
      </c>
    </row>
    <row r="365" spans="1:21" hidden="1" x14ac:dyDescent="0.25">
      <c r="A365" s="117">
        <v>1</v>
      </c>
      <c r="B365" s="118">
        <v>2</v>
      </c>
      <c r="C365" s="303">
        <f>TPG!J365</f>
        <v>0</v>
      </c>
      <c r="D365" s="120" t="b">
        <v>1</v>
      </c>
      <c r="E365" s="304" t="str">
        <f>RIGHT(TPG!C365,4)&amp;"."&amp;TPG!M365&amp;"."&amp;TPG!K365&amp;"."&amp;$C$5</f>
        <v>...Jl21</v>
      </c>
      <c r="F365" s="305">
        <f t="shared" ca="1" si="20"/>
        <v>44386</v>
      </c>
      <c r="G365" s="306">
        <f>TPG!T365</f>
        <v>0</v>
      </c>
      <c r="H365" s="124">
        <f t="shared" ca="1" si="21"/>
        <v>44386</v>
      </c>
      <c r="I365" s="125">
        <v>0</v>
      </c>
      <c r="J365" s="304" t="str">
        <f>LEFT(TPG!D365,20)&amp;"."&amp;TPGPAY!E365</f>
        <v>....Jl21</v>
      </c>
      <c r="K365" s="120" t="b">
        <v>1</v>
      </c>
      <c r="L365" s="126" t="s">
        <v>3686</v>
      </c>
      <c r="M365" s="120" t="b">
        <v>1</v>
      </c>
      <c r="N365" s="120" t="s">
        <v>3687</v>
      </c>
      <c r="O365" s="307">
        <f>TPG!I365</f>
        <v>0</v>
      </c>
      <c r="P365" s="120" t="b">
        <v>1</v>
      </c>
      <c r="Q365" s="120" t="b">
        <v>1</v>
      </c>
      <c r="R365" s="120" t="b">
        <v>1</v>
      </c>
      <c r="T365" s="11">
        <f t="shared" si="22"/>
        <v>7</v>
      </c>
      <c r="U365" s="379">
        <f t="shared" si="23"/>
        <v>8</v>
      </c>
    </row>
    <row r="366" spans="1:21" hidden="1" x14ac:dyDescent="0.25">
      <c r="A366" s="117">
        <v>1</v>
      </c>
      <c r="B366" s="118">
        <v>2</v>
      </c>
      <c r="C366" s="303">
        <f>TPG!J366</f>
        <v>0</v>
      </c>
      <c r="D366" s="120" t="b">
        <v>1</v>
      </c>
      <c r="E366" s="304" t="str">
        <f>RIGHT(TPG!C366,4)&amp;"."&amp;TPG!M366&amp;"."&amp;TPG!K366&amp;"."&amp;$C$5</f>
        <v>...Jl21</v>
      </c>
      <c r="F366" s="305">
        <f t="shared" ca="1" si="20"/>
        <v>44386</v>
      </c>
      <c r="G366" s="306">
        <f>TPG!T366</f>
        <v>0</v>
      </c>
      <c r="H366" s="124">
        <f t="shared" ca="1" si="21"/>
        <v>44386</v>
      </c>
      <c r="I366" s="125">
        <v>0</v>
      </c>
      <c r="J366" s="304" t="str">
        <f>LEFT(TPG!D366,20)&amp;"."&amp;TPGPAY!E366</f>
        <v>....Jl21</v>
      </c>
      <c r="K366" s="120" t="b">
        <v>1</v>
      </c>
      <c r="L366" s="126" t="s">
        <v>3686</v>
      </c>
      <c r="M366" s="120" t="b">
        <v>1</v>
      </c>
      <c r="N366" s="120" t="s">
        <v>3687</v>
      </c>
      <c r="O366" s="307">
        <f>TPG!I366</f>
        <v>0</v>
      </c>
      <c r="P366" s="120" t="b">
        <v>1</v>
      </c>
      <c r="Q366" s="120" t="b">
        <v>1</v>
      </c>
      <c r="R366" s="120" t="b">
        <v>1</v>
      </c>
      <c r="T366" s="11">
        <f t="shared" si="22"/>
        <v>7</v>
      </c>
      <c r="U366" s="379">
        <f t="shared" si="23"/>
        <v>8</v>
      </c>
    </row>
    <row r="367" spans="1:21" hidden="1" x14ac:dyDescent="0.25">
      <c r="A367" s="117">
        <v>1</v>
      </c>
      <c r="B367" s="118">
        <v>2</v>
      </c>
      <c r="C367" s="303">
        <f>TPG!J367</f>
        <v>0</v>
      </c>
      <c r="D367" s="120" t="b">
        <v>1</v>
      </c>
      <c r="E367" s="304" t="str">
        <f>RIGHT(TPG!C367,4)&amp;"."&amp;TPG!M367&amp;"."&amp;TPG!K367&amp;"."&amp;$C$5</f>
        <v>...Jl21</v>
      </c>
      <c r="F367" s="305">
        <f t="shared" ca="1" si="20"/>
        <v>44386</v>
      </c>
      <c r="G367" s="306">
        <f>TPG!T367</f>
        <v>0</v>
      </c>
      <c r="H367" s="124">
        <f t="shared" ca="1" si="21"/>
        <v>44386</v>
      </c>
      <c r="I367" s="125">
        <v>0</v>
      </c>
      <c r="J367" s="304" t="str">
        <f>LEFT(TPG!D367,20)&amp;"."&amp;TPGPAY!E367</f>
        <v>....Jl21</v>
      </c>
      <c r="K367" s="120" t="b">
        <v>1</v>
      </c>
      <c r="L367" s="126" t="s">
        <v>3686</v>
      </c>
      <c r="M367" s="120" t="b">
        <v>1</v>
      </c>
      <c r="N367" s="120" t="s">
        <v>3687</v>
      </c>
      <c r="O367" s="307">
        <f>TPG!I367</f>
        <v>0</v>
      </c>
      <c r="P367" s="120" t="b">
        <v>1</v>
      </c>
      <c r="Q367" s="120" t="b">
        <v>1</v>
      </c>
      <c r="R367" s="120" t="b">
        <v>1</v>
      </c>
      <c r="T367" s="11">
        <f t="shared" si="22"/>
        <v>7</v>
      </c>
      <c r="U367" s="379">
        <f t="shared" si="23"/>
        <v>8</v>
      </c>
    </row>
    <row r="368" spans="1:21" hidden="1" x14ac:dyDescent="0.25">
      <c r="A368" s="117">
        <v>1</v>
      </c>
      <c r="B368" s="118">
        <v>2</v>
      </c>
      <c r="C368" s="303">
        <f>TPG!J368</f>
        <v>0</v>
      </c>
      <c r="D368" s="120" t="b">
        <v>1</v>
      </c>
      <c r="E368" s="304" t="str">
        <f>RIGHT(TPG!C368,4)&amp;"."&amp;TPG!M368&amp;"."&amp;TPG!K368&amp;"."&amp;$C$5</f>
        <v>...Jl21</v>
      </c>
      <c r="F368" s="305">
        <f t="shared" ca="1" si="20"/>
        <v>44386</v>
      </c>
      <c r="G368" s="306">
        <f>TPG!T368</f>
        <v>0</v>
      </c>
      <c r="H368" s="124">
        <f t="shared" ca="1" si="21"/>
        <v>44386</v>
      </c>
      <c r="I368" s="125">
        <v>0</v>
      </c>
      <c r="J368" s="304" t="str">
        <f>LEFT(TPG!D368,20)&amp;"."&amp;TPGPAY!E368</f>
        <v>....Jl21</v>
      </c>
      <c r="K368" s="120" t="b">
        <v>1</v>
      </c>
      <c r="L368" s="126" t="s">
        <v>3686</v>
      </c>
      <c r="M368" s="120" t="b">
        <v>1</v>
      </c>
      <c r="N368" s="120" t="s">
        <v>3687</v>
      </c>
      <c r="O368" s="307">
        <f>TPG!I368</f>
        <v>0</v>
      </c>
      <c r="P368" s="120" t="b">
        <v>1</v>
      </c>
      <c r="Q368" s="120" t="b">
        <v>1</v>
      </c>
      <c r="R368" s="120" t="b">
        <v>1</v>
      </c>
      <c r="T368" s="11">
        <f t="shared" si="22"/>
        <v>7</v>
      </c>
      <c r="U368" s="379">
        <f t="shared" si="23"/>
        <v>8</v>
      </c>
    </row>
    <row r="369" spans="1:21" hidden="1" x14ac:dyDescent="0.25">
      <c r="A369" s="117">
        <v>1</v>
      </c>
      <c r="B369" s="118">
        <v>2</v>
      </c>
      <c r="C369" s="303">
        <f>TPG!J369</f>
        <v>0</v>
      </c>
      <c r="D369" s="120" t="b">
        <v>1</v>
      </c>
      <c r="E369" s="304" t="str">
        <f>RIGHT(TPG!C369,4)&amp;"."&amp;TPG!M369&amp;"."&amp;TPG!K369&amp;"."&amp;$C$5</f>
        <v>...Jl21</v>
      </c>
      <c r="F369" s="305">
        <f t="shared" ca="1" si="20"/>
        <v>44386</v>
      </c>
      <c r="G369" s="306">
        <f>TPG!T369</f>
        <v>0</v>
      </c>
      <c r="H369" s="124">
        <f t="shared" ca="1" si="21"/>
        <v>44386</v>
      </c>
      <c r="I369" s="125">
        <v>0</v>
      </c>
      <c r="J369" s="304" t="str">
        <f>LEFT(TPG!D369,20)&amp;"."&amp;TPGPAY!E369</f>
        <v>....Jl21</v>
      </c>
      <c r="K369" s="120" t="b">
        <v>1</v>
      </c>
      <c r="L369" s="126" t="s">
        <v>3686</v>
      </c>
      <c r="M369" s="120" t="b">
        <v>1</v>
      </c>
      <c r="N369" s="120" t="s">
        <v>3687</v>
      </c>
      <c r="O369" s="307">
        <f>TPG!I369</f>
        <v>0</v>
      </c>
      <c r="P369" s="120" t="b">
        <v>1</v>
      </c>
      <c r="Q369" s="120" t="b">
        <v>1</v>
      </c>
      <c r="R369" s="120" t="b">
        <v>1</v>
      </c>
      <c r="T369" s="11">
        <f t="shared" si="22"/>
        <v>7</v>
      </c>
      <c r="U369" s="379">
        <f t="shared" si="23"/>
        <v>8</v>
      </c>
    </row>
    <row r="370" spans="1:21" hidden="1" x14ac:dyDescent="0.25">
      <c r="A370" s="117">
        <v>1</v>
      </c>
      <c r="B370" s="118">
        <v>2</v>
      </c>
      <c r="C370" s="303">
        <f>TPG!J370</f>
        <v>0</v>
      </c>
      <c r="D370" s="120" t="b">
        <v>1</v>
      </c>
      <c r="E370" s="304" t="str">
        <f>RIGHT(TPG!C370,4)&amp;"."&amp;TPG!M370&amp;"."&amp;TPG!K370&amp;"."&amp;$C$5</f>
        <v>...Jl21</v>
      </c>
      <c r="F370" s="305">
        <f t="shared" ca="1" si="20"/>
        <v>44386</v>
      </c>
      <c r="G370" s="306">
        <f>TPG!T370</f>
        <v>0</v>
      </c>
      <c r="H370" s="124">
        <f t="shared" ca="1" si="21"/>
        <v>44386</v>
      </c>
      <c r="I370" s="125">
        <v>0</v>
      </c>
      <c r="J370" s="304" t="str">
        <f>LEFT(TPG!D370,20)&amp;"."&amp;TPGPAY!E370</f>
        <v>....Jl21</v>
      </c>
      <c r="K370" s="120" t="b">
        <v>1</v>
      </c>
      <c r="L370" s="126" t="s">
        <v>3686</v>
      </c>
      <c r="M370" s="120" t="b">
        <v>1</v>
      </c>
      <c r="N370" s="120" t="s">
        <v>3687</v>
      </c>
      <c r="O370" s="307">
        <f>TPG!I370</f>
        <v>0</v>
      </c>
      <c r="P370" s="120" t="b">
        <v>1</v>
      </c>
      <c r="Q370" s="120" t="b">
        <v>1</v>
      </c>
      <c r="R370" s="120" t="b">
        <v>1</v>
      </c>
      <c r="T370" s="11">
        <f t="shared" si="22"/>
        <v>7</v>
      </c>
      <c r="U370" s="379">
        <f t="shared" si="23"/>
        <v>8</v>
      </c>
    </row>
    <row r="371" spans="1:21" hidden="1" x14ac:dyDescent="0.25">
      <c r="A371" s="117">
        <v>1</v>
      </c>
      <c r="B371" s="118">
        <v>2</v>
      </c>
      <c r="C371" s="303">
        <f>TPG!J371</f>
        <v>0</v>
      </c>
      <c r="D371" s="120" t="b">
        <v>1</v>
      </c>
      <c r="E371" s="304" t="str">
        <f>RIGHT(TPG!C371,4)&amp;"."&amp;TPG!M371&amp;"."&amp;TPG!K371&amp;"."&amp;$C$5</f>
        <v>...Jl21</v>
      </c>
      <c r="F371" s="305">
        <f t="shared" ca="1" si="20"/>
        <v>44386</v>
      </c>
      <c r="G371" s="306">
        <f>TPG!T371</f>
        <v>0</v>
      </c>
      <c r="H371" s="124">
        <f t="shared" ca="1" si="21"/>
        <v>44386</v>
      </c>
      <c r="I371" s="125">
        <v>0</v>
      </c>
      <c r="J371" s="304" t="str">
        <f>LEFT(TPG!D371,20)&amp;"."&amp;TPGPAY!E371</f>
        <v>....Jl21</v>
      </c>
      <c r="K371" s="120" t="b">
        <v>1</v>
      </c>
      <c r="L371" s="126" t="s">
        <v>3686</v>
      </c>
      <c r="M371" s="120" t="b">
        <v>1</v>
      </c>
      <c r="N371" s="120" t="s">
        <v>3687</v>
      </c>
      <c r="O371" s="307">
        <f>TPG!I371</f>
        <v>0</v>
      </c>
      <c r="P371" s="120" t="b">
        <v>1</v>
      </c>
      <c r="Q371" s="120" t="b">
        <v>1</v>
      </c>
      <c r="R371" s="120" t="b">
        <v>1</v>
      </c>
      <c r="T371" s="11">
        <f t="shared" si="22"/>
        <v>7</v>
      </c>
      <c r="U371" s="379">
        <f t="shared" si="23"/>
        <v>8</v>
      </c>
    </row>
    <row r="372" spans="1:21" hidden="1" x14ac:dyDescent="0.25">
      <c r="A372" s="117">
        <v>1</v>
      </c>
      <c r="B372" s="118">
        <v>2</v>
      </c>
      <c r="C372" s="303">
        <f>TPG!J372</f>
        <v>0</v>
      </c>
      <c r="D372" s="120" t="b">
        <v>1</v>
      </c>
      <c r="E372" s="304" t="str">
        <f>RIGHT(TPG!C372,4)&amp;"."&amp;TPG!M372&amp;"."&amp;TPG!K372&amp;"."&amp;$C$5</f>
        <v>...Jl21</v>
      </c>
      <c r="F372" s="305">
        <f t="shared" ca="1" si="20"/>
        <v>44386</v>
      </c>
      <c r="G372" s="306">
        <f>TPG!T372</f>
        <v>0</v>
      </c>
      <c r="H372" s="124">
        <f t="shared" ca="1" si="21"/>
        <v>44386</v>
      </c>
      <c r="I372" s="125">
        <v>0</v>
      </c>
      <c r="J372" s="304" t="str">
        <f>LEFT(TPG!D372,20)&amp;"."&amp;TPGPAY!E372</f>
        <v>....Jl21</v>
      </c>
      <c r="K372" s="120" t="b">
        <v>1</v>
      </c>
      <c r="L372" s="126" t="s">
        <v>3686</v>
      </c>
      <c r="M372" s="120" t="b">
        <v>1</v>
      </c>
      <c r="N372" s="120" t="s">
        <v>3687</v>
      </c>
      <c r="O372" s="307">
        <f>TPG!I372</f>
        <v>0</v>
      </c>
      <c r="P372" s="120" t="b">
        <v>1</v>
      </c>
      <c r="Q372" s="120" t="b">
        <v>1</v>
      </c>
      <c r="R372" s="120" t="b">
        <v>1</v>
      </c>
      <c r="T372" s="11">
        <f t="shared" si="22"/>
        <v>7</v>
      </c>
      <c r="U372" s="379">
        <f t="shared" si="23"/>
        <v>8</v>
      </c>
    </row>
    <row r="373" spans="1:21" hidden="1" x14ac:dyDescent="0.25">
      <c r="A373" s="117">
        <v>1</v>
      </c>
      <c r="B373" s="118">
        <v>2</v>
      </c>
      <c r="C373" s="303">
        <f>TPG!J373</f>
        <v>0</v>
      </c>
      <c r="D373" s="120" t="b">
        <v>1</v>
      </c>
      <c r="E373" s="304" t="str">
        <f>RIGHT(TPG!C373,4)&amp;"."&amp;TPG!M373&amp;"."&amp;TPG!K373&amp;"."&amp;$C$5</f>
        <v>...Jl21</v>
      </c>
      <c r="F373" s="305">
        <f t="shared" ca="1" si="20"/>
        <v>44386</v>
      </c>
      <c r="G373" s="306">
        <f>TPG!T373</f>
        <v>0</v>
      </c>
      <c r="H373" s="124">
        <f t="shared" ca="1" si="21"/>
        <v>44386</v>
      </c>
      <c r="I373" s="125">
        <v>0</v>
      </c>
      <c r="J373" s="304" t="str">
        <f>LEFT(TPG!D373,20)&amp;"."&amp;TPGPAY!E373</f>
        <v>....Jl21</v>
      </c>
      <c r="K373" s="120" t="b">
        <v>1</v>
      </c>
      <c r="L373" s="126" t="s">
        <v>3686</v>
      </c>
      <c r="M373" s="120" t="b">
        <v>1</v>
      </c>
      <c r="N373" s="120" t="s">
        <v>3687</v>
      </c>
      <c r="O373" s="307">
        <f>TPG!I373</f>
        <v>0</v>
      </c>
      <c r="P373" s="120" t="b">
        <v>1</v>
      </c>
      <c r="Q373" s="120" t="b">
        <v>1</v>
      </c>
      <c r="R373" s="120" t="b">
        <v>1</v>
      </c>
      <c r="T373" s="11">
        <f t="shared" si="22"/>
        <v>7</v>
      </c>
      <c r="U373" s="379">
        <f t="shared" si="23"/>
        <v>8</v>
      </c>
    </row>
    <row r="374" spans="1:21" hidden="1" x14ac:dyDescent="0.25">
      <c r="A374" s="117">
        <v>1</v>
      </c>
      <c r="B374" s="118">
        <v>2</v>
      </c>
      <c r="C374" s="303">
        <f>TPG!J374</f>
        <v>0</v>
      </c>
      <c r="D374" s="120" t="b">
        <v>1</v>
      </c>
      <c r="E374" s="304" t="str">
        <f>RIGHT(TPG!C374,4)&amp;"."&amp;TPG!M374&amp;"."&amp;TPG!K374&amp;"."&amp;$C$5</f>
        <v>...Jl21</v>
      </c>
      <c r="F374" s="305">
        <f t="shared" ca="1" si="20"/>
        <v>44386</v>
      </c>
      <c r="G374" s="306">
        <f>TPG!T374</f>
        <v>0</v>
      </c>
      <c r="H374" s="124">
        <f t="shared" ca="1" si="21"/>
        <v>44386</v>
      </c>
      <c r="I374" s="125">
        <v>0</v>
      </c>
      <c r="J374" s="304" t="str">
        <f>LEFT(TPG!D374,20)&amp;"."&amp;TPGPAY!E374</f>
        <v>....Jl21</v>
      </c>
      <c r="K374" s="120" t="b">
        <v>1</v>
      </c>
      <c r="L374" s="126" t="s">
        <v>3686</v>
      </c>
      <c r="M374" s="120" t="b">
        <v>1</v>
      </c>
      <c r="N374" s="120" t="s">
        <v>3687</v>
      </c>
      <c r="O374" s="307">
        <f>TPG!I374</f>
        <v>0</v>
      </c>
      <c r="P374" s="120" t="b">
        <v>1</v>
      </c>
      <c r="Q374" s="120" t="b">
        <v>1</v>
      </c>
      <c r="R374" s="120" t="b">
        <v>1</v>
      </c>
      <c r="T374" s="11">
        <f t="shared" si="22"/>
        <v>7</v>
      </c>
      <c r="U374" s="379">
        <f t="shared" si="23"/>
        <v>8</v>
      </c>
    </row>
    <row r="375" spans="1:21" hidden="1" x14ac:dyDescent="0.25">
      <c r="A375" s="117">
        <v>1</v>
      </c>
      <c r="B375" s="118">
        <v>2</v>
      </c>
      <c r="C375" s="303">
        <f>TPG!J375</f>
        <v>0</v>
      </c>
      <c r="D375" s="120" t="b">
        <v>1</v>
      </c>
      <c r="E375" s="304" t="str">
        <f>RIGHT(TPG!C375,4)&amp;"."&amp;TPG!M375&amp;"."&amp;TPG!K375&amp;"."&amp;$C$5</f>
        <v>...Jl21</v>
      </c>
      <c r="F375" s="305">
        <f t="shared" ca="1" si="20"/>
        <v>44386</v>
      </c>
      <c r="G375" s="306">
        <f>TPG!T375</f>
        <v>0</v>
      </c>
      <c r="H375" s="124">
        <f t="shared" ca="1" si="21"/>
        <v>44386</v>
      </c>
      <c r="I375" s="125">
        <v>0</v>
      </c>
      <c r="J375" s="304" t="str">
        <f>LEFT(TPG!D375,20)&amp;"."&amp;TPGPAY!E375</f>
        <v>....Jl21</v>
      </c>
      <c r="K375" s="120" t="b">
        <v>1</v>
      </c>
      <c r="L375" s="126" t="s">
        <v>3686</v>
      </c>
      <c r="M375" s="120" t="b">
        <v>1</v>
      </c>
      <c r="N375" s="120" t="s">
        <v>3687</v>
      </c>
      <c r="O375" s="307">
        <f>TPG!I375</f>
        <v>0</v>
      </c>
      <c r="P375" s="120" t="b">
        <v>1</v>
      </c>
      <c r="Q375" s="120" t="b">
        <v>1</v>
      </c>
      <c r="R375" s="120" t="b">
        <v>1</v>
      </c>
      <c r="T375" s="11">
        <f t="shared" si="22"/>
        <v>7</v>
      </c>
      <c r="U375" s="379">
        <f t="shared" si="23"/>
        <v>8</v>
      </c>
    </row>
    <row r="376" spans="1:21" hidden="1" x14ac:dyDescent="0.25">
      <c r="A376" s="117">
        <v>1</v>
      </c>
      <c r="B376" s="118">
        <v>2</v>
      </c>
      <c r="C376" s="303">
        <f>TPG!J376</f>
        <v>0</v>
      </c>
      <c r="D376" s="120" t="b">
        <v>1</v>
      </c>
      <c r="E376" s="304" t="str">
        <f>RIGHT(TPG!C376,4)&amp;"."&amp;TPG!M376&amp;"."&amp;TPG!K376&amp;"."&amp;$C$5</f>
        <v>...Jl21</v>
      </c>
      <c r="F376" s="305">
        <f t="shared" ca="1" si="20"/>
        <v>44386</v>
      </c>
      <c r="G376" s="306">
        <f>TPG!T376</f>
        <v>0</v>
      </c>
      <c r="H376" s="124">
        <f t="shared" ca="1" si="21"/>
        <v>44386</v>
      </c>
      <c r="I376" s="125">
        <v>0</v>
      </c>
      <c r="J376" s="304" t="str">
        <f>LEFT(TPG!D376,20)&amp;"."&amp;TPGPAY!E376</f>
        <v>....Jl21</v>
      </c>
      <c r="K376" s="120" t="b">
        <v>1</v>
      </c>
      <c r="L376" s="126" t="s">
        <v>3686</v>
      </c>
      <c r="M376" s="120" t="b">
        <v>1</v>
      </c>
      <c r="N376" s="120" t="s">
        <v>3687</v>
      </c>
      <c r="O376" s="307">
        <f>TPG!I376</f>
        <v>0</v>
      </c>
      <c r="P376" s="120" t="b">
        <v>1</v>
      </c>
      <c r="Q376" s="120" t="b">
        <v>1</v>
      </c>
      <c r="R376" s="120" t="b">
        <v>1</v>
      </c>
      <c r="T376" s="11">
        <f t="shared" si="22"/>
        <v>7</v>
      </c>
      <c r="U376" s="379">
        <f t="shared" si="23"/>
        <v>8</v>
      </c>
    </row>
    <row r="377" spans="1:21" hidden="1" x14ac:dyDescent="0.25">
      <c r="A377" s="117">
        <v>1</v>
      </c>
      <c r="B377" s="118">
        <v>2</v>
      </c>
      <c r="C377" s="303">
        <f>TPG!J377</f>
        <v>0</v>
      </c>
      <c r="D377" s="120" t="b">
        <v>1</v>
      </c>
      <c r="E377" s="304" t="str">
        <f>RIGHT(TPG!C377,4)&amp;"."&amp;TPG!M377&amp;"."&amp;TPG!K377&amp;"."&amp;$C$5</f>
        <v>...Jl21</v>
      </c>
      <c r="F377" s="305">
        <f t="shared" ca="1" si="20"/>
        <v>44386</v>
      </c>
      <c r="G377" s="306">
        <f>TPG!T377</f>
        <v>0</v>
      </c>
      <c r="H377" s="124">
        <f t="shared" ca="1" si="21"/>
        <v>44386</v>
      </c>
      <c r="I377" s="125">
        <v>0</v>
      </c>
      <c r="J377" s="304" t="str">
        <f>LEFT(TPG!D377,20)&amp;"."&amp;TPGPAY!E377</f>
        <v>....Jl21</v>
      </c>
      <c r="K377" s="120" t="b">
        <v>1</v>
      </c>
      <c r="L377" s="126" t="s">
        <v>3686</v>
      </c>
      <c r="M377" s="120" t="b">
        <v>1</v>
      </c>
      <c r="N377" s="120" t="s">
        <v>3687</v>
      </c>
      <c r="O377" s="307">
        <f>TPG!I377</f>
        <v>0</v>
      </c>
      <c r="P377" s="120" t="b">
        <v>1</v>
      </c>
      <c r="Q377" s="120" t="b">
        <v>1</v>
      </c>
      <c r="R377" s="120" t="b">
        <v>1</v>
      </c>
      <c r="T377" s="11">
        <f t="shared" si="22"/>
        <v>7</v>
      </c>
      <c r="U377" s="379">
        <f t="shared" si="23"/>
        <v>8</v>
      </c>
    </row>
    <row r="378" spans="1:21" hidden="1" x14ac:dyDescent="0.25">
      <c r="A378" s="117">
        <v>1</v>
      </c>
      <c r="B378" s="118">
        <v>2</v>
      </c>
      <c r="C378" s="303">
        <f>TPG!J378</f>
        <v>0</v>
      </c>
      <c r="D378" s="120" t="b">
        <v>1</v>
      </c>
      <c r="E378" s="304" t="str">
        <f>RIGHT(TPG!C378,4)&amp;"."&amp;TPG!M378&amp;"."&amp;TPG!K378&amp;"."&amp;$C$5</f>
        <v>...Jl21</v>
      </c>
      <c r="F378" s="305">
        <f t="shared" ca="1" si="20"/>
        <v>44386</v>
      </c>
      <c r="G378" s="306">
        <f>TPG!T378</f>
        <v>0</v>
      </c>
      <c r="H378" s="124">
        <f t="shared" ca="1" si="21"/>
        <v>44386</v>
      </c>
      <c r="I378" s="125">
        <v>0</v>
      </c>
      <c r="J378" s="304" t="str">
        <f>LEFT(TPG!D378,20)&amp;"."&amp;TPGPAY!E378</f>
        <v>....Jl21</v>
      </c>
      <c r="K378" s="120" t="b">
        <v>1</v>
      </c>
      <c r="L378" s="126" t="s">
        <v>3686</v>
      </c>
      <c r="M378" s="120" t="b">
        <v>1</v>
      </c>
      <c r="N378" s="120" t="s">
        <v>3687</v>
      </c>
      <c r="O378" s="307">
        <f>TPG!I378</f>
        <v>0</v>
      </c>
      <c r="P378" s="120" t="b">
        <v>1</v>
      </c>
      <c r="Q378" s="120" t="b">
        <v>1</v>
      </c>
      <c r="R378" s="120" t="b">
        <v>1</v>
      </c>
      <c r="T378" s="11">
        <f t="shared" si="22"/>
        <v>7</v>
      </c>
      <c r="U378" s="379">
        <f t="shared" si="23"/>
        <v>8</v>
      </c>
    </row>
    <row r="379" spans="1:21" hidden="1" x14ac:dyDescent="0.25">
      <c r="A379" s="117">
        <v>1</v>
      </c>
      <c r="B379" s="118">
        <v>2</v>
      </c>
      <c r="C379" s="303">
        <f>TPG!J379</f>
        <v>0</v>
      </c>
      <c r="D379" s="120" t="b">
        <v>1</v>
      </c>
      <c r="E379" s="304" t="str">
        <f>RIGHT(TPG!C379,4)&amp;"."&amp;TPG!M379&amp;"."&amp;TPG!K379&amp;"."&amp;$C$5</f>
        <v>...Jl21</v>
      </c>
      <c r="F379" s="305">
        <f t="shared" ca="1" si="20"/>
        <v>44386</v>
      </c>
      <c r="G379" s="306">
        <f>TPG!T379</f>
        <v>0</v>
      </c>
      <c r="H379" s="124">
        <f t="shared" ca="1" si="21"/>
        <v>44386</v>
      </c>
      <c r="I379" s="125">
        <v>0</v>
      </c>
      <c r="J379" s="304" t="str">
        <f>LEFT(TPG!D379,20)&amp;"."&amp;TPGPAY!E379</f>
        <v>....Jl21</v>
      </c>
      <c r="K379" s="120" t="b">
        <v>1</v>
      </c>
      <c r="L379" s="126" t="s">
        <v>3686</v>
      </c>
      <c r="M379" s="120" t="b">
        <v>1</v>
      </c>
      <c r="N379" s="120" t="s">
        <v>3687</v>
      </c>
      <c r="O379" s="307">
        <f>TPG!I379</f>
        <v>0</v>
      </c>
      <c r="P379" s="120" t="b">
        <v>1</v>
      </c>
      <c r="Q379" s="120" t="b">
        <v>1</v>
      </c>
      <c r="R379" s="120" t="b">
        <v>1</v>
      </c>
      <c r="T379" s="11">
        <f t="shared" si="22"/>
        <v>7</v>
      </c>
      <c r="U379" s="379">
        <f t="shared" si="23"/>
        <v>8</v>
      </c>
    </row>
    <row r="380" spans="1:21" hidden="1" x14ac:dyDescent="0.25">
      <c r="A380" s="117">
        <v>1</v>
      </c>
      <c r="B380" s="118">
        <v>2</v>
      </c>
      <c r="C380" s="303">
        <f>TPG!J380</f>
        <v>0</v>
      </c>
      <c r="D380" s="120" t="b">
        <v>1</v>
      </c>
      <c r="E380" s="304" t="str">
        <f>RIGHT(TPG!C380,4)&amp;"."&amp;TPG!M380&amp;"."&amp;TPG!K380&amp;"."&amp;$C$5</f>
        <v>...Jl21</v>
      </c>
      <c r="F380" s="305">
        <f t="shared" ca="1" si="20"/>
        <v>44386</v>
      </c>
      <c r="G380" s="306">
        <f>TPG!T380</f>
        <v>0</v>
      </c>
      <c r="H380" s="124">
        <f t="shared" ca="1" si="21"/>
        <v>44386</v>
      </c>
      <c r="I380" s="125">
        <v>0</v>
      </c>
      <c r="J380" s="304" t="str">
        <f>LEFT(TPG!D380,20)&amp;"."&amp;TPGPAY!E380</f>
        <v>....Jl21</v>
      </c>
      <c r="K380" s="120" t="b">
        <v>1</v>
      </c>
      <c r="L380" s="126" t="s">
        <v>3686</v>
      </c>
      <c r="M380" s="120" t="b">
        <v>1</v>
      </c>
      <c r="N380" s="120" t="s">
        <v>3687</v>
      </c>
      <c r="O380" s="307">
        <f>TPG!I380</f>
        <v>0</v>
      </c>
      <c r="P380" s="120" t="b">
        <v>1</v>
      </c>
      <c r="Q380" s="120" t="b">
        <v>1</v>
      </c>
      <c r="R380" s="120" t="b">
        <v>1</v>
      </c>
      <c r="T380" s="11">
        <f t="shared" si="22"/>
        <v>7</v>
      </c>
      <c r="U380" s="379">
        <f t="shared" si="23"/>
        <v>8</v>
      </c>
    </row>
    <row r="381" spans="1:21" hidden="1" x14ac:dyDescent="0.25">
      <c r="A381" s="117">
        <v>1</v>
      </c>
      <c r="B381" s="118">
        <v>2</v>
      </c>
      <c r="C381" s="303">
        <f>TPG!J381</f>
        <v>0</v>
      </c>
      <c r="D381" s="120" t="b">
        <v>1</v>
      </c>
      <c r="E381" s="304" t="str">
        <f>RIGHT(TPG!C381,4)&amp;"."&amp;TPG!M381&amp;"."&amp;TPG!K381&amp;"."&amp;$C$5</f>
        <v>...Jl21</v>
      </c>
      <c r="F381" s="305">
        <f t="shared" ca="1" si="20"/>
        <v>44386</v>
      </c>
      <c r="G381" s="306">
        <f>TPG!T381</f>
        <v>0</v>
      </c>
      <c r="H381" s="124">
        <f t="shared" ca="1" si="21"/>
        <v>44386</v>
      </c>
      <c r="I381" s="125">
        <v>0</v>
      </c>
      <c r="J381" s="304" t="str">
        <f>LEFT(TPG!D381,20)&amp;"."&amp;TPGPAY!E381</f>
        <v>....Jl21</v>
      </c>
      <c r="K381" s="120" t="b">
        <v>1</v>
      </c>
      <c r="L381" s="126" t="s">
        <v>3686</v>
      </c>
      <c r="M381" s="120" t="b">
        <v>1</v>
      </c>
      <c r="N381" s="120" t="s">
        <v>3687</v>
      </c>
      <c r="O381" s="307">
        <f>TPG!I381</f>
        <v>0</v>
      </c>
      <c r="P381" s="120" t="b">
        <v>1</v>
      </c>
      <c r="Q381" s="120" t="b">
        <v>1</v>
      </c>
      <c r="R381" s="120" t="b">
        <v>1</v>
      </c>
      <c r="T381" s="11">
        <f t="shared" si="22"/>
        <v>7</v>
      </c>
      <c r="U381" s="379">
        <f t="shared" si="23"/>
        <v>8</v>
      </c>
    </row>
    <row r="382" spans="1:21" hidden="1" x14ac:dyDescent="0.25">
      <c r="A382" s="117">
        <v>1</v>
      </c>
      <c r="B382" s="118">
        <v>2</v>
      </c>
      <c r="C382" s="303">
        <f>TPG!J382</f>
        <v>0</v>
      </c>
      <c r="D382" s="120" t="b">
        <v>1</v>
      </c>
      <c r="E382" s="304" t="str">
        <f>RIGHT(TPG!C382,4)&amp;"."&amp;TPG!M382&amp;"."&amp;TPG!K382&amp;"."&amp;$C$5</f>
        <v>...Jl21</v>
      </c>
      <c r="F382" s="305">
        <f t="shared" ca="1" si="20"/>
        <v>44386</v>
      </c>
      <c r="G382" s="306">
        <f>TPG!T382</f>
        <v>0</v>
      </c>
      <c r="H382" s="124">
        <f t="shared" ca="1" si="21"/>
        <v>44386</v>
      </c>
      <c r="I382" s="125">
        <v>0</v>
      </c>
      <c r="J382" s="304" t="str">
        <f>LEFT(TPG!D382,20)&amp;"."&amp;TPGPAY!E382</f>
        <v>....Jl21</v>
      </c>
      <c r="K382" s="120" t="b">
        <v>1</v>
      </c>
      <c r="L382" s="126" t="s">
        <v>3686</v>
      </c>
      <c r="M382" s="120" t="b">
        <v>1</v>
      </c>
      <c r="N382" s="120" t="s">
        <v>3687</v>
      </c>
      <c r="O382" s="307">
        <f>TPG!I382</f>
        <v>0</v>
      </c>
      <c r="P382" s="120" t="b">
        <v>1</v>
      </c>
      <c r="Q382" s="120" t="b">
        <v>1</v>
      </c>
      <c r="R382" s="120" t="b">
        <v>1</v>
      </c>
      <c r="T382" s="11">
        <f t="shared" si="22"/>
        <v>7</v>
      </c>
      <c r="U382" s="379">
        <f t="shared" si="23"/>
        <v>8</v>
      </c>
    </row>
    <row r="383" spans="1:21" hidden="1" x14ac:dyDescent="0.25">
      <c r="A383" s="117">
        <v>1</v>
      </c>
      <c r="B383" s="118">
        <v>2</v>
      </c>
      <c r="C383" s="303">
        <f>TPG!J383</f>
        <v>0</v>
      </c>
      <c r="D383" s="120" t="b">
        <v>1</v>
      </c>
      <c r="E383" s="304" t="str">
        <f>RIGHT(TPG!C383,4)&amp;"."&amp;TPG!M383&amp;"."&amp;TPG!K383&amp;"."&amp;$C$5</f>
        <v>...Jl21</v>
      </c>
      <c r="F383" s="305">
        <f t="shared" ca="1" si="20"/>
        <v>44386</v>
      </c>
      <c r="G383" s="306">
        <f>TPG!T383</f>
        <v>0</v>
      </c>
      <c r="H383" s="124">
        <f t="shared" ca="1" si="21"/>
        <v>44386</v>
      </c>
      <c r="I383" s="125">
        <v>0</v>
      </c>
      <c r="J383" s="304" t="str">
        <f>LEFT(TPG!D383,20)&amp;"."&amp;TPGPAY!E383</f>
        <v>....Jl21</v>
      </c>
      <c r="K383" s="120" t="b">
        <v>1</v>
      </c>
      <c r="L383" s="126" t="s">
        <v>3686</v>
      </c>
      <c r="M383" s="120" t="b">
        <v>1</v>
      </c>
      <c r="N383" s="120" t="s">
        <v>3687</v>
      </c>
      <c r="O383" s="307">
        <f>TPG!I383</f>
        <v>0</v>
      </c>
      <c r="P383" s="120" t="b">
        <v>1</v>
      </c>
      <c r="Q383" s="120" t="b">
        <v>1</v>
      </c>
      <c r="R383" s="120" t="b">
        <v>1</v>
      </c>
      <c r="T383" s="11">
        <f t="shared" si="22"/>
        <v>7</v>
      </c>
      <c r="U383" s="379">
        <f t="shared" si="23"/>
        <v>8</v>
      </c>
    </row>
    <row r="384" spans="1:21" hidden="1" x14ac:dyDescent="0.25">
      <c r="A384" s="117">
        <v>1</v>
      </c>
      <c r="B384" s="118">
        <v>2</v>
      </c>
      <c r="C384" s="303">
        <f>TPG!J384</f>
        <v>0</v>
      </c>
      <c r="D384" s="120" t="b">
        <v>1</v>
      </c>
      <c r="E384" s="304" t="str">
        <f>RIGHT(TPG!C384,4)&amp;"."&amp;TPG!M384&amp;"."&amp;TPG!K384&amp;"."&amp;$C$5</f>
        <v>...Jl21</v>
      </c>
      <c r="F384" s="305">
        <f t="shared" ca="1" si="20"/>
        <v>44386</v>
      </c>
      <c r="G384" s="306">
        <f>TPG!T384</f>
        <v>0</v>
      </c>
      <c r="H384" s="124">
        <f t="shared" ca="1" si="21"/>
        <v>44386</v>
      </c>
      <c r="I384" s="125">
        <v>0</v>
      </c>
      <c r="J384" s="304" t="str">
        <f>LEFT(TPG!D384,20)&amp;"."&amp;TPGPAY!E384</f>
        <v>....Jl21</v>
      </c>
      <c r="K384" s="120" t="b">
        <v>1</v>
      </c>
      <c r="L384" s="126" t="s">
        <v>3686</v>
      </c>
      <c r="M384" s="120" t="b">
        <v>1</v>
      </c>
      <c r="N384" s="120" t="s">
        <v>3687</v>
      </c>
      <c r="O384" s="307">
        <f>TPG!I384</f>
        <v>0</v>
      </c>
      <c r="P384" s="120" t="b">
        <v>1</v>
      </c>
      <c r="Q384" s="120" t="b">
        <v>1</v>
      </c>
      <c r="R384" s="120" t="b">
        <v>1</v>
      </c>
      <c r="T384" s="11">
        <f t="shared" si="22"/>
        <v>7</v>
      </c>
      <c r="U384" s="379">
        <f t="shared" si="23"/>
        <v>8</v>
      </c>
    </row>
    <row r="385" spans="1:21" hidden="1" x14ac:dyDescent="0.25">
      <c r="A385" s="117">
        <v>1</v>
      </c>
      <c r="B385" s="118">
        <v>2</v>
      </c>
      <c r="C385" s="303">
        <f>TPG!J385</f>
        <v>0</v>
      </c>
      <c r="D385" s="120" t="b">
        <v>1</v>
      </c>
      <c r="E385" s="304" t="str">
        <f>RIGHT(TPG!C385,4)&amp;"."&amp;TPG!M385&amp;"."&amp;TPG!K385&amp;"."&amp;$C$5</f>
        <v>...Jl21</v>
      </c>
      <c r="F385" s="305">
        <f t="shared" ca="1" si="20"/>
        <v>44386</v>
      </c>
      <c r="G385" s="306">
        <f>TPG!T385</f>
        <v>0</v>
      </c>
      <c r="H385" s="124">
        <f t="shared" ca="1" si="21"/>
        <v>44386</v>
      </c>
      <c r="I385" s="125">
        <v>0</v>
      </c>
      <c r="J385" s="304" t="str">
        <f>LEFT(TPG!D385,20)&amp;"."&amp;TPGPAY!E385</f>
        <v>....Jl21</v>
      </c>
      <c r="K385" s="120" t="b">
        <v>1</v>
      </c>
      <c r="L385" s="126" t="s">
        <v>3686</v>
      </c>
      <c r="M385" s="120" t="b">
        <v>1</v>
      </c>
      <c r="N385" s="120" t="s">
        <v>3687</v>
      </c>
      <c r="O385" s="307">
        <f>TPG!I385</f>
        <v>0</v>
      </c>
      <c r="P385" s="120" t="b">
        <v>1</v>
      </c>
      <c r="Q385" s="120" t="b">
        <v>1</v>
      </c>
      <c r="R385" s="120" t="b">
        <v>1</v>
      </c>
      <c r="T385" s="11">
        <f t="shared" si="22"/>
        <v>7</v>
      </c>
      <c r="U385" s="379">
        <f t="shared" si="23"/>
        <v>8</v>
      </c>
    </row>
    <row r="386" spans="1:21" hidden="1" x14ac:dyDescent="0.25">
      <c r="A386" s="117">
        <v>1</v>
      </c>
      <c r="B386" s="118">
        <v>2</v>
      </c>
      <c r="C386" s="303">
        <f>TPG!J386</f>
        <v>0</v>
      </c>
      <c r="D386" s="120" t="b">
        <v>1</v>
      </c>
      <c r="E386" s="304" t="str">
        <f>RIGHT(TPG!C386,4)&amp;"."&amp;TPG!M386&amp;"."&amp;TPG!K386&amp;"."&amp;$C$5</f>
        <v>...Jl21</v>
      </c>
      <c r="F386" s="305">
        <f t="shared" ca="1" si="20"/>
        <v>44386</v>
      </c>
      <c r="G386" s="306">
        <f>TPG!T386</f>
        <v>0</v>
      </c>
      <c r="H386" s="124">
        <f t="shared" ca="1" si="21"/>
        <v>44386</v>
      </c>
      <c r="I386" s="125">
        <v>0</v>
      </c>
      <c r="J386" s="304" t="str">
        <f>LEFT(TPG!D386,20)&amp;"."&amp;TPGPAY!E386</f>
        <v>....Jl21</v>
      </c>
      <c r="K386" s="120" t="b">
        <v>1</v>
      </c>
      <c r="L386" s="126" t="s">
        <v>3686</v>
      </c>
      <c r="M386" s="120" t="b">
        <v>1</v>
      </c>
      <c r="N386" s="120" t="s">
        <v>3687</v>
      </c>
      <c r="O386" s="307">
        <f>TPG!I386</f>
        <v>0</v>
      </c>
      <c r="P386" s="120" t="b">
        <v>1</v>
      </c>
      <c r="Q386" s="120" t="b">
        <v>1</v>
      </c>
      <c r="R386" s="120" t="b">
        <v>1</v>
      </c>
      <c r="T386" s="11">
        <f t="shared" si="22"/>
        <v>7</v>
      </c>
      <c r="U386" s="379">
        <f t="shared" si="23"/>
        <v>8</v>
      </c>
    </row>
    <row r="387" spans="1:21" hidden="1" x14ac:dyDescent="0.25">
      <c r="A387" s="117">
        <v>1</v>
      </c>
      <c r="B387" s="118">
        <v>2</v>
      </c>
      <c r="C387" s="303">
        <f>TPG!J387</f>
        <v>0</v>
      </c>
      <c r="D387" s="120" t="b">
        <v>1</v>
      </c>
      <c r="E387" s="304" t="str">
        <f>RIGHT(TPG!C387,4)&amp;"."&amp;TPG!M387&amp;"."&amp;TPG!K387&amp;"."&amp;$C$5</f>
        <v>...Jl21</v>
      </c>
      <c r="F387" s="305">
        <f t="shared" ca="1" si="20"/>
        <v>44386</v>
      </c>
      <c r="G387" s="306">
        <f>TPG!T387</f>
        <v>0</v>
      </c>
      <c r="H387" s="124">
        <f t="shared" ca="1" si="21"/>
        <v>44386</v>
      </c>
      <c r="I387" s="125">
        <v>0</v>
      </c>
      <c r="J387" s="304" t="str">
        <f>LEFT(TPG!D387,20)&amp;"."&amp;TPGPAY!E387</f>
        <v>....Jl21</v>
      </c>
      <c r="K387" s="120" t="b">
        <v>1</v>
      </c>
      <c r="L387" s="126" t="s">
        <v>3686</v>
      </c>
      <c r="M387" s="120" t="b">
        <v>1</v>
      </c>
      <c r="N387" s="120" t="s">
        <v>3687</v>
      </c>
      <c r="O387" s="307">
        <f>TPG!I387</f>
        <v>0</v>
      </c>
      <c r="P387" s="120" t="b">
        <v>1</v>
      </c>
      <c r="Q387" s="120" t="b">
        <v>1</v>
      </c>
      <c r="R387" s="120" t="b">
        <v>1</v>
      </c>
      <c r="T387" s="11">
        <f t="shared" si="22"/>
        <v>7</v>
      </c>
      <c r="U387" s="379">
        <f t="shared" si="23"/>
        <v>8</v>
      </c>
    </row>
    <row r="388" spans="1:21" hidden="1" x14ac:dyDescent="0.25">
      <c r="A388" s="117">
        <v>1</v>
      </c>
      <c r="B388" s="118">
        <v>2</v>
      </c>
      <c r="C388" s="303">
        <f>TPG!J388</f>
        <v>0</v>
      </c>
      <c r="D388" s="120" t="b">
        <v>1</v>
      </c>
      <c r="E388" s="304" t="str">
        <f>RIGHT(TPG!C388,4)&amp;"."&amp;TPG!M388&amp;"."&amp;TPG!K388&amp;"."&amp;$C$5</f>
        <v>...Jl21</v>
      </c>
      <c r="F388" s="305">
        <f t="shared" ca="1" si="20"/>
        <v>44386</v>
      </c>
      <c r="G388" s="306">
        <f>TPG!T388</f>
        <v>0</v>
      </c>
      <c r="H388" s="124">
        <f t="shared" ca="1" si="21"/>
        <v>44386</v>
      </c>
      <c r="I388" s="125">
        <v>0</v>
      </c>
      <c r="J388" s="304" t="str">
        <f>LEFT(TPG!D388,20)&amp;"."&amp;TPGPAY!E388</f>
        <v>....Jl21</v>
      </c>
      <c r="K388" s="120" t="b">
        <v>1</v>
      </c>
      <c r="L388" s="126" t="s">
        <v>3686</v>
      </c>
      <c r="M388" s="120" t="b">
        <v>1</v>
      </c>
      <c r="N388" s="120" t="s">
        <v>3687</v>
      </c>
      <c r="O388" s="307">
        <f>TPG!I388</f>
        <v>0</v>
      </c>
      <c r="P388" s="120" t="b">
        <v>1</v>
      </c>
      <c r="Q388" s="120" t="b">
        <v>1</v>
      </c>
      <c r="R388" s="120" t="b">
        <v>1</v>
      </c>
      <c r="T388" s="11">
        <f t="shared" si="22"/>
        <v>7</v>
      </c>
      <c r="U388" s="379">
        <f t="shared" si="23"/>
        <v>8</v>
      </c>
    </row>
    <row r="389" spans="1:21" hidden="1" x14ac:dyDescent="0.25">
      <c r="A389" s="117">
        <v>1</v>
      </c>
      <c r="B389" s="118">
        <v>2</v>
      </c>
      <c r="C389" s="303">
        <f>TPG!J389</f>
        <v>0</v>
      </c>
      <c r="D389" s="120" t="b">
        <v>1</v>
      </c>
      <c r="E389" s="304" t="str">
        <f>RIGHT(TPG!C389,4)&amp;"."&amp;TPG!M389&amp;"."&amp;TPG!K389&amp;"."&amp;$C$5</f>
        <v>...Jl21</v>
      </c>
      <c r="F389" s="305">
        <f t="shared" ca="1" si="20"/>
        <v>44386</v>
      </c>
      <c r="G389" s="306">
        <f>TPG!T389</f>
        <v>0</v>
      </c>
      <c r="H389" s="124">
        <f t="shared" ca="1" si="21"/>
        <v>44386</v>
      </c>
      <c r="I389" s="125">
        <v>0</v>
      </c>
      <c r="J389" s="304" t="str">
        <f>LEFT(TPG!D389,20)&amp;"."&amp;TPGPAY!E389</f>
        <v>....Jl21</v>
      </c>
      <c r="K389" s="120" t="b">
        <v>1</v>
      </c>
      <c r="L389" s="126" t="s">
        <v>3686</v>
      </c>
      <c r="M389" s="120" t="b">
        <v>1</v>
      </c>
      <c r="N389" s="120" t="s">
        <v>3687</v>
      </c>
      <c r="O389" s="307">
        <f>TPG!I389</f>
        <v>0</v>
      </c>
      <c r="P389" s="120" t="b">
        <v>1</v>
      </c>
      <c r="Q389" s="120" t="b">
        <v>1</v>
      </c>
      <c r="R389" s="120" t="b">
        <v>1</v>
      </c>
      <c r="T389" s="11">
        <f t="shared" si="22"/>
        <v>7</v>
      </c>
      <c r="U389" s="379">
        <f t="shared" si="23"/>
        <v>8</v>
      </c>
    </row>
    <row r="390" spans="1:21" hidden="1" x14ac:dyDescent="0.25">
      <c r="A390" s="117">
        <v>1</v>
      </c>
      <c r="B390" s="118">
        <v>2</v>
      </c>
      <c r="C390" s="303">
        <f>TPG!J390</f>
        <v>0</v>
      </c>
      <c r="D390" s="120" t="b">
        <v>1</v>
      </c>
      <c r="E390" s="304" t="str">
        <f>RIGHT(TPG!C390,4)&amp;"."&amp;TPG!M390&amp;"."&amp;TPG!K390&amp;"."&amp;$C$5</f>
        <v>...Jl21</v>
      </c>
      <c r="F390" s="305">
        <f t="shared" ca="1" si="20"/>
        <v>44386</v>
      </c>
      <c r="G390" s="306">
        <f>TPG!T390</f>
        <v>0</v>
      </c>
      <c r="H390" s="124">
        <f t="shared" ca="1" si="21"/>
        <v>44386</v>
      </c>
      <c r="I390" s="125">
        <v>0</v>
      </c>
      <c r="J390" s="304" t="str">
        <f>LEFT(TPG!D390,20)&amp;"."&amp;TPGPAY!E390</f>
        <v>....Jl21</v>
      </c>
      <c r="K390" s="120" t="b">
        <v>1</v>
      </c>
      <c r="L390" s="126" t="s">
        <v>3686</v>
      </c>
      <c r="M390" s="120" t="b">
        <v>1</v>
      </c>
      <c r="N390" s="120" t="s">
        <v>3687</v>
      </c>
      <c r="O390" s="307">
        <f>TPG!I390</f>
        <v>0</v>
      </c>
      <c r="P390" s="120" t="b">
        <v>1</v>
      </c>
      <c r="Q390" s="120" t="b">
        <v>1</v>
      </c>
      <c r="R390" s="120" t="b">
        <v>1</v>
      </c>
      <c r="T390" s="11">
        <f t="shared" si="22"/>
        <v>7</v>
      </c>
      <c r="U390" s="379">
        <f t="shared" si="23"/>
        <v>8</v>
      </c>
    </row>
    <row r="391" spans="1:21" hidden="1" x14ac:dyDescent="0.25">
      <c r="A391" s="117">
        <v>1</v>
      </c>
      <c r="B391" s="118">
        <v>2</v>
      </c>
      <c r="C391" s="303">
        <f>TPG!J391</f>
        <v>0</v>
      </c>
      <c r="D391" s="120" t="b">
        <v>1</v>
      </c>
      <c r="E391" s="304" t="str">
        <f>RIGHT(TPG!C391,4)&amp;"."&amp;TPG!M391&amp;"."&amp;TPG!K391&amp;"."&amp;$C$5</f>
        <v>...Jl21</v>
      </c>
      <c r="F391" s="305">
        <f t="shared" ca="1" si="20"/>
        <v>44386</v>
      </c>
      <c r="G391" s="306">
        <f>TPG!T391</f>
        <v>0</v>
      </c>
      <c r="H391" s="124">
        <f t="shared" ca="1" si="21"/>
        <v>44386</v>
      </c>
      <c r="I391" s="125">
        <v>0</v>
      </c>
      <c r="J391" s="304" t="str">
        <f>LEFT(TPG!D391,20)&amp;"."&amp;TPGPAY!E391</f>
        <v>....Jl21</v>
      </c>
      <c r="K391" s="120" t="b">
        <v>1</v>
      </c>
      <c r="L391" s="126" t="s">
        <v>3686</v>
      </c>
      <c r="M391" s="120" t="b">
        <v>1</v>
      </c>
      <c r="N391" s="120" t="s">
        <v>3687</v>
      </c>
      <c r="O391" s="307">
        <f>TPG!I391</f>
        <v>0</v>
      </c>
      <c r="P391" s="120" t="b">
        <v>1</v>
      </c>
      <c r="Q391" s="120" t="b">
        <v>1</v>
      </c>
      <c r="R391" s="120" t="b">
        <v>1</v>
      </c>
      <c r="T391" s="11">
        <f t="shared" si="22"/>
        <v>7</v>
      </c>
      <c r="U391" s="379">
        <f t="shared" si="23"/>
        <v>8</v>
      </c>
    </row>
    <row r="392" spans="1:21" hidden="1" x14ac:dyDescent="0.25">
      <c r="A392" s="117">
        <v>1</v>
      </c>
      <c r="B392" s="118">
        <v>2</v>
      </c>
      <c r="C392" s="303">
        <f>TPG!J392</f>
        <v>0</v>
      </c>
      <c r="D392" s="120" t="b">
        <v>1</v>
      </c>
      <c r="E392" s="304" t="str">
        <f>RIGHT(TPG!C392,4)&amp;"."&amp;TPG!M392&amp;"."&amp;TPG!K392&amp;"."&amp;$C$5</f>
        <v>...Jl21</v>
      </c>
      <c r="F392" s="305">
        <f t="shared" ca="1" si="20"/>
        <v>44386</v>
      </c>
      <c r="G392" s="306">
        <f>TPG!T392</f>
        <v>0</v>
      </c>
      <c r="H392" s="124">
        <f t="shared" ca="1" si="21"/>
        <v>44386</v>
      </c>
      <c r="I392" s="125">
        <v>0</v>
      </c>
      <c r="J392" s="304" t="str">
        <f>LEFT(TPG!D392,20)&amp;"."&amp;TPGPAY!E392</f>
        <v>....Jl21</v>
      </c>
      <c r="K392" s="120" t="b">
        <v>1</v>
      </c>
      <c r="L392" s="126" t="s">
        <v>3686</v>
      </c>
      <c r="M392" s="120" t="b">
        <v>1</v>
      </c>
      <c r="N392" s="120" t="s">
        <v>3687</v>
      </c>
      <c r="O392" s="307">
        <f>TPG!I392</f>
        <v>0</v>
      </c>
      <c r="P392" s="120" t="b">
        <v>1</v>
      </c>
      <c r="Q392" s="120" t="b">
        <v>1</v>
      </c>
      <c r="R392" s="120" t="b">
        <v>1</v>
      </c>
      <c r="T392" s="11">
        <f t="shared" si="22"/>
        <v>7</v>
      </c>
      <c r="U392" s="379">
        <f t="shared" si="23"/>
        <v>8</v>
      </c>
    </row>
    <row r="393" spans="1:21" hidden="1" x14ac:dyDescent="0.25">
      <c r="A393" s="117">
        <v>1</v>
      </c>
      <c r="B393" s="118">
        <v>2</v>
      </c>
      <c r="C393" s="303">
        <f>TPG!J393</f>
        <v>0</v>
      </c>
      <c r="D393" s="120" t="b">
        <v>1</v>
      </c>
      <c r="E393" s="304" t="str">
        <f>RIGHT(TPG!C393,4)&amp;"."&amp;TPG!M393&amp;"."&amp;TPG!K393&amp;"."&amp;$C$5</f>
        <v>...Jl21</v>
      </c>
      <c r="F393" s="305">
        <f t="shared" ca="1" si="20"/>
        <v>44386</v>
      </c>
      <c r="G393" s="306">
        <f>TPG!T393</f>
        <v>0</v>
      </c>
      <c r="H393" s="124">
        <f t="shared" ca="1" si="21"/>
        <v>44386</v>
      </c>
      <c r="I393" s="125">
        <v>0</v>
      </c>
      <c r="J393" s="304" t="str">
        <f>LEFT(TPG!D393,20)&amp;"."&amp;TPGPAY!E393</f>
        <v>....Jl21</v>
      </c>
      <c r="K393" s="120" t="b">
        <v>1</v>
      </c>
      <c r="L393" s="126" t="s">
        <v>3686</v>
      </c>
      <c r="M393" s="120" t="b">
        <v>1</v>
      </c>
      <c r="N393" s="120" t="s">
        <v>3687</v>
      </c>
      <c r="O393" s="307">
        <f>TPG!I393</f>
        <v>0</v>
      </c>
      <c r="P393" s="120" t="b">
        <v>1</v>
      </c>
      <c r="Q393" s="120" t="b">
        <v>1</v>
      </c>
      <c r="R393" s="120" t="b">
        <v>1</v>
      </c>
      <c r="T393" s="11">
        <f t="shared" si="22"/>
        <v>7</v>
      </c>
      <c r="U393" s="379">
        <f t="shared" si="23"/>
        <v>8</v>
      </c>
    </row>
    <row r="394" spans="1:21" hidden="1" x14ac:dyDescent="0.25">
      <c r="A394" s="117">
        <v>1</v>
      </c>
      <c r="B394" s="118">
        <v>2</v>
      </c>
      <c r="C394" s="303">
        <f>TPG!J394</f>
        <v>0</v>
      </c>
      <c r="D394" s="120" t="b">
        <v>1</v>
      </c>
      <c r="E394" s="304" t="str">
        <f>RIGHT(TPG!C394,4)&amp;"."&amp;TPG!M394&amp;"."&amp;TPG!K394&amp;"."&amp;$C$5</f>
        <v>...Jl21</v>
      </c>
      <c r="F394" s="305">
        <f t="shared" ca="1" si="20"/>
        <v>44386</v>
      </c>
      <c r="G394" s="306">
        <f>TPG!T394</f>
        <v>0</v>
      </c>
      <c r="H394" s="124">
        <f t="shared" ca="1" si="21"/>
        <v>44386</v>
      </c>
      <c r="I394" s="125">
        <v>0</v>
      </c>
      <c r="J394" s="304" t="str">
        <f>LEFT(TPG!D394,20)&amp;"."&amp;TPGPAY!E394</f>
        <v>....Jl21</v>
      </c>
      <c r="K394" s="120" t="b">
        <v>1</v>
      </c>
      <c r="L394" s="126" t="s">
        <v>3686</v>
      </c>
      <c r="M394" s="120" t="b">
        <v>1</v>
      </c>
      <c r="N394" s="120" t="s">
        <v>3687</v>
      </c>
      <c r="O394" s="307">
        <f>TPG!I394</f>
        <v>0</v>
      </c>
      <c r="P394" s="120" t="b">
        <v>1</v>
      </c>
      <c r="Q394" s="120" t="b">
        <v>1</v>
      </c>
      <c r="R394" s="120" t="b">
        <v>1</v>
      </c>
      <c r="T394" s="11">
        <f t="shared" si="22"/>
        <v>7</v>
      </c>
      <c r="U394" s="379">
        <f t="shared" si="23"/>
        <v>8</v>
      </c>
    </row>
    <row r="395" spans="1:21" hidden="1" x14ac:dyDescent="0.25">
      <c r="A395" s="117">
        <v>1</v>
      </c>
      <c r="B395" s="118">
        <v>2</v>
      </c>
      <c r="C395" s="303">
        <f>TPG!J395</f>
        <v>0</v>
      </c>
      <c r="D395" s="120" t="b">
        <v>1</v>
      </c>
      <c r="E395" s="304" t="str">
        <f>RIGHT(TPG!C395,4)&amp;"."&amp;TPG!M395&amp;"."&amp;TPG!K395&amp;"."&amp;$C$5</f>
        <v>...Jl21</v>
      </c>
      <c r="F395" s="305">
        <f t="shared" ca="1" si="20"/>
        <v>44386</v>
      </c>
      <c r="G395" s="306">
        <f>TPG!T395</f>
        <v>0</v>
      </c>
      <c r="H395" s="124">
        <f t="shared" ca="1" si="21"/>
        <v>44386</v>
      </c>
      <c r="I395" s="125">
        <v>0</v>
      </c>
      <c r="J395" s="304" t="str">
        <f>LEFT(TPG!D395,20)&amp;"."&amp;TPGPAY!E395</f>
        <v>....Jl21</v>
      </c>
      <c r="K395" s="120" t="b">
        <v>1</v>
      </c>
      <c r="L395" s="126" t="s">
        <v>3686</v>
      </c>
      <c r="M395" s="120" t="b">
        <v>1</v>
      </c>
      <c r="N395" s="120" t="s">
        <v>3687</v>
      </c>
      <c r="O395" s="307">
        <f>TPG!I395</f>
        <v>0</v>
      </c>
      <c r="P395" s="120" t="b">
        <v>1</v>
      </c>
      <c r="Q395" s="120" t="b">
        <v>1</v>
      </c>
      <c r="R395" s="120" t="b">
        <v>1</v>
      </c>
      <c r="T395" s="11">
        <f t="shared" si="22"/>
        <v>7</v>
      </c>
      <c r="U395" s="379">
        <f t="shared" si="23"/>
        <v>8</v>
      </c>
    </row>
    <row r="396" spans="1:21" hidden="1" x14ac:dyDescent="0.25">
      <c r="A396" s="117">
        <v>1</v>
      </c>
      <c r="B396" s="118">
        <v>2</v>
      </c>
      <c r="C396" s="303">
        <f>TPG!J396</f>
        <v>0</v>
      </c>
      <c r="D396" s="120" t="b">
        <v>1</v>
      </c>
      <c r="E396" s="304" t="str">
        <f>RIGHT(TPG!C396,4)&amp;"."&amp;TPG!M396&amp;"."&amp;TPG!K396&amp;"."&amp;$C$5</f>
        <v>...Jl21</v>
      </c>
      <c r="F396" s="305">
        <f t="shared" ca="1" si="20"/>
        <v>44386</v>
      </c>
      <c r="G396" s="306">
        <f>TPG!T396</f>
        <v>0</v>
      </c>
      <c r="H396" s="124">
        <f t="shared" ca="1" si="21"/>
        <v>44386</v>
      </c>
      <c r="I396" s="125">
        <v>0</v>
      </c>
      <c r="J396" s="304" t="str">
        <f>LEFT(TPG!D396,20)&amp;"."&amp;TPGPAY!E396</f>
        <v>....Jl21</v>
      </c>
      <c r="K396" s="120" t="b">
        <v>1</v>
      </c>
      <c r="L396" s="126" t="s">
        <v>3686</v>
      </c>
      <c r="M396" s="120" t="b">
        <v>1</v>
      </c>
      <c r="N396" s="120" t="s">
        <v>3687</v>
      </c>
      <c r="O396" s="307">
        <f>TPG!I396</f>
        <v>0</v>
      </c>
      <c r="P396" s="120" t="b">
        <v>1</v>
      </c>
      <c r="Q396" s="120" t="b">
        <v>1</v>
      </c>
      <c r="R396" s="120" t="b">
        <v>1</v>
      </c>
      <c r="T396" s="11">
        <f t="shared" si="22"/>
        <v>7</v>
      </c>
      <c r="U396" s="379">
        <f t="shared" si="23"/>
        <v>8</v>
      </c>
    </row>
    <row r="397" spans="1:21" hidden="1" x14ac:dyDescent="0.25">
      <c r="A397" s="117">
        <v>1</v>
      </c>
      <c r="B397" s="118">
        <v>2</v>
      </c>
      <c r="C397" s="303">
        <f>TPG!J397</f>
        <v>0</v>
      </c>
      <c r="D397" s="120" t="b">
        <v>1</v>
      </c>
      <c r="E397" s="304" t="str">
        <f>RIGHT(TPG!C397,4)&amp;"."&amp;TPG!M397&amp;"."&amp;TPG!K397&amp;"."&amp;$C$5</f>
        <v>...Jl21</v>
      </c>
      <c r="F397" s="305">
        <f t="shared" ca="1" si="20"/>
        <v>44386</v>
      </c>
      <c r="G397" s="306">
        <f>TPG!T397</f>
        <v>0</v>
      </c>
      <c r="H397" s="124">
        <f t="shared" ca="1" si="21"/>
        <v>44386</v>
      </c>
      <c r="I397" s="125">
        <v>0</v>
      </c>
      <c r="J397" s="304" t="str">
        <f>LEFT(TPG!D397,20)&amp;"."&amp;TPGPAY!E397</f>
        <v>....Jl21</v>
      </c>
      <c r="K397" s="120" t="b">
        <v>1</v>
      </c>
      <c r="L397" s="126" t="s">
        <v>3686</v>
      </c>
      <c r="M397" s="120" t="b">
        <v>1</v>
      </c>
      <c r="N397" s="120" t="s">
        <v>3687</v>
      </c>
      <c r="O397" s="307">
        <f>TPG!I397</f>
        <v>0</v>
      </c>
      <c r="P397" s="120" t="b">
        <v>1</v>
      </c>
      <c r="Q397" s="120" t="b">
        <v>1</v>
      </c>
      <c r="R397" s="120" t="b">
        <v>1</v>
      </c>
      <c r="T397" s="11">
        <f t="shared" si="22"/>
        <v>7</v>
      </c>
      <c r="U397" s="379">
        <f t="shared" si="23"/>
        <v>8</v>
      </c>
    </row>
    <row r="398" spans="1:21" hidden="1" x14ac:dyDescent="0.25">
      <c r="A398" s="117">
        <v>1</v>
      </c>
      <c r="B398" s="118">
        <v>2</v>
      </c>
      <c r="C398" s="303">
        <f>TPG!J398</f>
        <v>0</v>
      </c>
      <c r="D398" s="120" t="b">
        <v>1</v>
      </c>
      <c r="E398" s="304" t="str">
        <f>RIGHT(TPG!C398,4)&amp;"."&amp;TPG!M398&amp;"."&amp;TPG!K398&amp;"."&amp;$C$5</f>
        <v>...Jl21</v>
      </c>
      <c r="F398" s="305">
        <f t="shared" ca="1" si="20"/>
        <v>44386</v>
      </c>
      <c r="G398" s="306">
        <f>TPG!T398</f>
        <v>0</v>
      </c>
      <c r="H398" s="124">
        <f t="shared" ca="1" si="21"/>
        <v>44386</v>
      </c>
      <c r="I398" s="125">
        <v>0</v>
      </c>
      <c r="J398" s="304" t="str">
        <f>LEFT(TPG!D398,20)&amp;"."&amp;TPGPAY!E398</f>
        <v>....Jl21</v>
      </c>
      <c r="K398" s="120" t="b">
        <v>1</v>
      </c>
      <c r="L398" s="126" t="s">
        <v>3686</v>
      </c>
      <c r="M398" s="120" t="b">
        <v>1</v>
      </c>
      <c r="N398" s="120" t="s">
        <v>3687</v>
      </c>
      <c r="O398" s="307">
        <f>TPG!I398</f>
        <v>0</v>
      </c>
      <c r="P398" s="120" t="b">
        <v>1</v>
      </c>
      <c r="Q398" s="120" t="b">
        <v>1</v>
      </c>
      <c r="R398" s="120" t="b">
        <v>1</v>
      </c>
      <c r="T398" s="11">
        <f t="shared" si="22"/>
        <v>7</v>
      </c>
      <c r="U398" s="379">
        <f t="shared" si="23"/>
        <v>8</v>
      </c>
    </row>
    <row r="399" spans="1:21" hidden="1" x14ac:dyDescent="0.25">
      <c r="A399" s="117">
        <v>1</v>
      </c>
      <c r="B399" s="118">
        <v>2</v>
      </c>
      <c r="C399" s="303">
        <f>TPG!J399</f>
        <v>0</v>
      </c>
      <c r="D399" s="120" t="b">
        <v>1</v>
      </c>
      <c r="E399" s="304" t="str">
        <f>RIGHT(TPG!C399,4)&amp;"."&amp;TPG!M399&amp;"."&amp;TPG!K399&amp;"."&amp;$C$5</f>
        <v>...Jl21</v>
      </c>
      <c r="F399" s="305">
        <f t="shared" ca="1" si="20"/>
        <v>44386</v>
      </c>
      <c r="G399" s="306">
        <f>TPG!T399</f>
        <v>0</v>
      </c>
      <c r="H399" s="124">
        <f t="shared" ca="1" si="21"/>
        <v>44386</v>
      </c>
      <c r="I399" s="125">
        <v>0</v>
      </c>
      <c r="J399" s="304" t="str">
        <f>LEFT(TPG!D399,20)&amp;"."&amp;TPGPAY!E399</f>
        <v>....Jl21</v>
      </c>
      <c r="K399" s="120" t="b">
        <v>1</v>
      </c>
      <c r="L399" s="126" t="s">
        <v>3686</v>
      </c>
      <c r="M399" s="120" t="b">
        <v>1</v>
      </c>
      <c r="N399" s="120" t="s">
        <v>3687</v>
      </c>
      <c r="O399" s="307">
        <f>TPG!I399</f>
        <v>0</v>
      </c>
      <c r="P399" s="120" t="b">
        <v>1</v>
      </c>
      <c r="Q399" s="120" t="b">
        <v>1</v>
      </c>
      <c r="R399" s="120" t="b">
        <v>1</v>
      </c>
      <c r="T399" s="11">
        <f t="shared" si="22"/>
        <v>7</v>
      </c>
      <c r="U399" s="379">
        <f t="shared" si="23"/>
        <v>8</v>
      </c>
    </row>
    <row r="400" spans="1:21" hidden="1" x14ac:dyDescent="0.25">
      <c r="A400" s="117">
        <v>1</v>
      </c>
      <c r="B400" s="118">
        <v>2</v>
      </c>
      <c r="C400" s="303">
        <f>TPG!J400</f>
        <v>0</v>
      </c>
      <c r="D400" s="120" t="b">
        <v>1</v>
      </c>
      <c r="E400" s="304" t="str">
        <f>RIGHT(TPG!C400,4)&amp;"."&amp;TPG!M400&amp;"."&amp;TPG!K400&amp;"."&amp;$C$5</f>
        <v>...Jl21</v>
      </c>
      <c r="F400" s="305">
        <f t="shared" ca="1" si="20"/>
        <v>44386</v>
      </c>
      <c r="G400" s="306">
        <f>TPG!T400</f>
        <v>0</v>
      </c>
      <c r="H400" s="124">
        <f t="shared" ca="1" si="21"/>
        <v>44386</v>
      </c>
      <c r="I400" s="125">
        <v>0</v>
      </c>
      <c r="J400" s="304" t="str">
        <f>LEFT(TPG!D400,20)&amp;"."&amp;TPGPAY!E400</f>
        <v>....Jl21</v>
      </c>
      <c r="K400" s="120" t="b">
        <v>1</v>
      </c>
      <c r="L400" s="126" t="s">
        <v>3686</v>
      </c>
      <c r="M400" s="120" t="b">
        <v>1</v>
      </c>
      <c r="N400" s="120" t="s">
        <v>3687</v>
      </c>
      <c r="O400" s="307">
        <f>TPG!I400</f>
        <v>0</v>
      </c>
      <c r="P400" s="120" t="b">
        <v>1</v>
      </c>
      <c r="Q400" s="120" t="b">
        <v>1</v>
      </c>
      <c r="R400" s="120" t="b">
        <v>1</v>
      </c>
      <c r="T400" s="11">
        <f t="shared" si="22"/>
        <v>7</v>
      </c>
      <c r="U400" s="379">
        <f t="shared" si="23"/>
        <v>8</v>
      </c>
    </row>
    <row r="401" spans="1:21" hidden="1" x14ac:dyDescent="0.25">
      <c r="A401" s="117">
        <v>1</v>
      </c>
      <c r="B401" s="118">
        <v>2</v>
      </c>
      <c r="C401" s="303">
        <f>TPG!J401</f>
        <v>0</v>
      </c>
      <c r="D401" s="120" t="b">
        <v>1</v>
      </c>
      <c r="E401" s="304" t="str">
        <f>RIGHT(TPG!C401,4)&amp;"."&amp;TPG!M401&amp;"."&amp;TPG!K401&amp;"."&amp;$C$5</f>
        <v>...Jl21</v>
      </c>
      <c r="F401" s="305">
        <f t="shared" ca="1" si="20"/>
        <v>44386</v>
      </c>
      <c r="G401" s="306">
        <f>TPG!T401</f>
        <v>0</v>
      </c>
      <c r="H401" s="124">
        <f t="shared" ca="1" si="21"/>
        <v>44386</v>
      </c>
      <c r="I401" s="125">
        <v>0</v>
      </c>
      <c r="J401" s="304" t="str">
        <f>LEFT(TPG!D401,20)&amp;"."&amp;TPGPAY!E401</f>
        <v>....Jl21</v>
      </c>
      <c r="K401" s="120" t="b">
        <v>1</v>
      </c>
      <c r="L401" s="126" t="s">
        <v>3686</v>
      </c>
      <c r="M401" s="120" t="b">
        <v>1</v>
      </c>
      <c r="N401" s="120" t="s">
        <v>3687</v>
      </c>
      <c r="O401" s="307">
        <f>TPG!I401</f>
        <v>0</v>
      </c>
      <c r="P401" s="120" t="b">
        <v>1</v>
      </c>
      <c r="Q401" s="120" t="b">
        <v>1</v>
      </c>
      <c r="R401" s="120" t="b">
        <v>1</v>
      </c>
      <c r="T401" s="11">
        <f t="shared" si="22"/>
        <v>7</v>
      </c>
      <c r="U401" s="379">
        <f t="shared" si="23"/>
        <v>8</v>
      </c>
    </row>
    <row r="402" spans="1:21" hidden="1" x14ac:dyDescent="0.25">
      <c r="A402" s="117">
        <v>1</v>
      </c>
      <c r="B402" s="118">
        <v>2</v>
      </c>
      <c r="C402" s="303">
        <f>TPG!J402</f>
        <v>0</v>
      </c>
      <c r="D402" s="120" t="b">
        <v>1</v>
      </c>
      <c r="E402" s="304" t="str">
        <f>RIGHT(TPG!C402,4)&amp;"."&amp;TPG!M402&amp;"."&amp;TPG!K402&amp;"."&amp;$C$5</f>
        <v>...Jl21</v>
      </c>
      <c r="F402" s="305">
        <f t="shared" ca="1" si="20"/>
        <v>44386</v>
      </c>
      <c r="G402" s="306">
        <f>TPG!T402</f>
        <v>0</v>
      </c>
      <c r="H402" s="124">
        <f t="shared" ca="1" si="21"/>
        <v>44386</v>
      </c>
      <c r="I402" s="125">
        <v>0</v>
      </c>
      <c r="J402" s="304" t="str">
        <f>LEFT(TPG!D402,20)&amp;"."&amp;TPGPAY!E402</f>
        <v>....Jl21</v>
      </c>
      <c r="K402" s="120" t="b">
        <v>1</v>
      </c>
      <c r="L402" s="126" t="s">
        <v>3686</v>
      </c>
      <c r="M402" s="120" t="b">
        <v>1</v>
      </c>
      <c r="N402" s="120" t="s">
        <v>3687</v>
      </c>
      <c r="O402" s="307">
        <f>TPG!I402</f>
        <v>0</v>
      </c>
      <c r="P402" s="120" t="b">
        <v>1</v>
      </c>
      <c r="Q402" s="120" t="b">
        <v>1</v>
      </c>
      <c r="R402" s="120" t="b">
        <v>1</v>
      </c>
      <c r="T402" s="11">
        <f t="shared" si="22"/>
        <v>7</v>
      </c>
      <c r="U402" s="379">
        <f t="shared" si="23"/>
        <v>8</v>
      </c>
    </row>
    <row r="403" spans="1:21" hidden="1" x14ac:dyDescent="0.25">
      <c r="A403" s="117">
        <v>1</v>
      </c>
      <c r="B403" s="118">
        <v>2</v>
      </c>
      <c r="C403" s="303">
        <f>TPG!J403</f>
        <v>0</v>
      </c>
      <c r="D403" s="120" t="b">
        <v>1</v>
      </c>
      <c r="E403" s="304" t="str">
        <f>RIGHT(TPG!C403,4)&amp;"."&amp;TPG!M403&amp;"."&amp;TPG!K403&amp;"."&amp;$C$5</f>
        <v>...Jl21</v>
      </c>
      <c r="F403" s="305">
        <f t="shared" ca="1" si="20"/>
        <v>44386</v>
      </c>
      <c r="G403" s="306">
        <f>TPG!T403</f>
        <v>0</v>
      </c>
      <c r="H403" s="124">
        <f t="shared" ca="1" si="21"/>
        <v>44386</v>
      </c>
      <c r="I403" s="125">
        <v>0</v>
      </c>
      <c r="J403" s="304" t="str">
        <f>LEFT(TPG!D403,20)&amp;"."&amp;TPGPAY!E403</f>
        <v>....Jl21</v>
      </c>
      <c r="K403" s="120" t="b">
        <v>1</v>
      </c>
      <c r="L403" s="126" t="s">
        <v>3686</v>
      </c>
      <c r="M403" s="120" t="b">
        <v>1</v>
      </c>
      <c r="N403" s="120" t="s">
        <v>3687</v>
      </c>
      <c r="O403" s="307">
        <f>TPG!I403</f>
        <v>0</v>
      </c>
      <c r="P403" s="120" t="b">
        <v>1</v>
      </c>
      <c r="Q403" s="120" t="b">
        <v>1</v>
      </c>
      <c r="R403" s="120" t="b">
        <v>1</v>
      </c>
      <c r="T403" s="11">
        <f t="shared" si="22"/>
        <v>7</v>
      </c>
      <c r="U403" s="379">
        <f t="shared" si="23"/>
        <v>8</v>
      </c>
    </row>
    <row r="404" spans="1:21" hidden="1" x14ac:dyDescent="0.25">
      <c r="A404" s="117">
        <v>1</v>
      </c>
      <c r="B404" s="118">
        <v>2</v>
      </c>
      <c r="C404" s="303">
        <f>TPG!J404</f>
        <v>0</v>
      </c>
      <c r="D404" s="120" t="b">
        <v>1</v>
      </c>
      <c r="E404" s="304" t="str">
        <f>RIGHT(TPG!C404,4)&amp;"."&amp;TPG!M404&amp;"."&amp;TPG!K404&amp;"."&amp;$C$5</f>
        <v>...Jl21</v>
      </c>
      <c r="F404" s="305">
        <f t="shared" ca="1" si="20"/>
        <v>44386</v>
      </c>
      <c r="G404" s="306">
        <f>TPG!T404</f>
        <v>0</v>
      </c>
      <c r="H404" s="124">
        <f t="shared" ca="1" si="21"/>
        <v>44386</v>
      </c>
      <c r="I404" s="125">
        <v>0</v>
      </c>
      <c r="J404" s="304" t="str">
        <f>LEFT(TPG!D404,20)&amp;"."&amp;TPGPAY!E404</f>
        <v>....Jl21</v>
      </c>
      <c r="K404" s="120" t="b">
        <v>1</v>
      </c>
      <c r="L404" s="126" t="s">
        <v>3686</v>
      </c>
      <c r="M404" s="120" t="b">
        <v>1</v>
      </c>
      <c r="N404" s="120" t="s">
        <v>3687</v>
      </c>
      <c r="O404" s="307">
        <f>TPG!I404</f>
        <v>0</v>
      </c>
      <c r="P404" s="120" t="b">
        <v>1</v>
      </c>
      <c r="Q404" s="120" t="b">
        <v>1</v>
      </c>
      <c r="R404" s="120" t="b">
        <v>1</v>
      </c>
      <c r="T404" s="11">
        <f t="shared" si="22"/>
        <v>7</v>
      </c>
      <c r="U404" s="379">
        <f t="shared" si="23"/>
        <v>8</v>
      </c>
    </row>
    <row r="405" spans="1:21" hidden="1" x14ac:dyDescent="0.25">
      <c r="A405" s="117">
        <v>1</v>
      </c>
      <c r="B405" s="118">
        <v>2</v>
      </c>
      <c r="C405" s="303">
        <f>TPG!J405</f>
        <v>0</v>
      </c>
      <c r="D405" s="120" t="b">
        <v>1</v>
      </c>
      <c r="E405" s="304" t="str">
        <f>RIGHT(TPG!C405,4)&amp;"."&amp;TPG!M405&amp;"."&amp;TPG!K405&amp;"."&amp;$C$5</f>
        <v>...Jl21</v>
      </c>
      <c r="F405" s="305">
        <f t="shared" ref="F405:F430" ca="1" si="24">TODAY()</f>
        <v>44386</v>
      </c>
      <c r="G405" s="306">
        <f>TPG!T405</f>
        <v>0</v>
      </c>
      <c r="H405" s="124">
        <f t="shared" ref="H405:H430" ca="1" si="25">F405</f>
        <v>44386</v>
      </c>
      <c r="I405" s="125">
        <v>0</v>
      </c>
      <c r="J405" s="304" t="str">
        <f>LEFT(TPG!D405,20)&amp;"."&amp;TPGPAY!E405</f>
        <v>....Jl21</v>
      </c>
      <c r="K405" s="120" t="b">
        <v>1</v>
      </c>
      <c r="L405" s="126" t="s">
        <v>3686</v>
      </c>
      <c r="M405" s="120" t="b">
        <v>1</v>
      </c>
      <c r="N405" s="120" t="s">
        <v>3687</v>
      </c>
      <c r="O405" s="307">
        <f>TPG!I405</f>
        <v>0</v>
      </c>
      <c r="P405" s="120" t="b">
        <v>1</v>
      </c>
      <c r="Q405" s="120" t="b">
        <v>1</v>
      </c>
      <c r="R405" s="120" t="b">
        <v>1</v>
      </c>
      <c r="T405" s="11">
        <f t="shared" ref="T405:T430" si="26">LEN(E405)</f>
        <v>7</v>
      </c>
      <c r="U405" s="379">
        <f t="shared" ref="U405:U430" si="27">LEN(J405)</f>
        <v>8</v>
      </c>
    </row>
    <row r="406" spans="1:21" hidden="1" x14ac:dyDescent="0.25">
      <c r="A406" s="117">
        <v>1</v>
      </c>
      <c r="B406" s="118">
        <v>2</v>
      </c>
      <c r="C406" s="303">
        <f>TPG!J406</f>
        <v>0</v>
      </c>
      <c r="D406" s="120" t="b">
        <v>1</v>
      </c>
      <c r="E406" s="304" t="str">
        <f>RIGHT(TPG!C406,4)&amp;"."&amp;TPG!M406&amp;"."&amp;TPG!K406&amp;"."&amp;$C$5</f>
        <v>...Jl21</v>
      </c>
      <c r="F406" s="305">
        <f t="shared" ca="1" si="24"/>
        <v>44386</v>
      </c>
      <c r="G406" s="306">
        <f>TPG!T406</f>
        <v>0</v>
      </c>
      <c r="H406" s="124">
        <f t="shared" ca="1" si="25"/>
        <v>44386</v>
      </c>
      <c r="I406" s="125">
        <v>0</v>
      </c>
      <c r="J406" s="304" t="str">
        <f>LEFT(TPG!D406,20)&amp;"."&amp;TPGPAY!E406</f>
        <v>....Jl21</v>
      </c>
      <c r="K406" s="120" t="b">
        <v>1</v>
      </c>
      <c r="L406" s="126" t="s">
        <v>3686</v>
      </c>
      <c r="M406" s="120" t="b">
        <v>1</v>
      </c>
      <c r="N406" s="120" t="s">
        <v>3687</v>
      </c>
      <c r="O406" s="307">
        <f>TPG!I406</f>
        <v>0</v>
      </c>
      <c r="P406" s="120" t="b">
        <v>1</v>
      </c>
      <c r="Q406" s="120" t="b">
        <v>1</v>
      </c>
      <c r="R406" s="120" t="b">
        <v>1</v>
      </c>
      <c r="T406" s="11">
        <f t="shared" si="26"/>
        <v>7</v>
      </c>
      <c r="U406" s="379">
        <f t="shared" si="27"/>
        <v>8</v>
      </c>
    </row>
    <row r="407" spans="1:21" hidden="1" x14ac:dyDescent="0.25">
      <c r="A407" s="117">
        <v>1</v>
      </c>
      <c r="B407" s="118">
        <v>2</v>
      </c>
      <c r="C407" s="303">
        <f>TPG!J407</f>
        <v>0</v>
      </c>
      <c r="D407" s="120" t="b">
        <v>1</v>
      </c>
      <c r="E407" s="304" t="str">
        <f>RIGHT(TPG!C407,4)&amp;"."&amp;TPG!M407&amp;"."&amp;TPG!K407&amp;"."&amp;$C$5</f>
        <v>...Jl21</v>
      </c>
      <c r="F407" s="305">
        <f t="shared" ca="1" si="24"/>
        <v>44386</v>
      </c>
      <c r="G407" s="306">
        <f>TPG!T407</f>
        <v>0</v>
      </c>
      <c r="H407" s="124">
        <f t="shared" ca="1" si="25"/>
        <v>44386</v>
      </c>
      <c r="I407" s="125">
        <v>0</v>
      </c>
      <c r="J407" s="304" t="str">
        <f>LEFT(TPG!D407,20)&amp;"."&amp;TPGPAY!E407</f>
        <v>....Jl21</v>
      </c>
      <c r="K407" s="120" t="b">
        <v>1</v>
      </c>
      <c r="L407" s="126" t="s">
        <v>3686</v>
      </c>
      <c r="M407" s="120" t="b">
        <v>1</v>
      </c>
      <c r="N407" s="120" t="s">
        <v>3687</v>
      </c>
      <c r="O407" s="307">
        <f>TPG!I407</f>
        <v>0</v>
      </c>
      <c r="P407" s="120" t="b">
        <v>1</v>
      </c>
      <c r="Q407" s="120" t="b">
        <v>1</v>
      </c>
      <c r="R407" s="120" t="b">
        <v>1</v>
      </c>
      <c r="T407" s="11">
        <f t="shared" si="26"/>
        <v>7</v>
      </c>
      <c r="U407" s="379">
        <f t="shared" si="27"/>
        <v>8</v>
      </c>
    </row>
    <row r="408" spans="1:21" hidden="1" x14ac:dyDescent="0.25">
      <c r="A408" s="117">
        <v>1</v>
      </c>
      <c r="B408" s="118">
        <v>2</v>
      </c>
      <c r="C408" s="303">
        <f>TPG!J408</f>
        <v>0</v>
      </c>
      <c r="D408" s="120" t="b">
        <v>1</v>
      </c>
      <c r="E408" s="304" t="str">
        <f>RIGHT(TPG!C408,4)&amp;"."&amp;TPG!M408&amp;"."&amp;TPG!K408&amp;"."&amp;$C$5</f>
        <v>...Jl21</v>
      </c>
      <c r="F408" s="305">
        <f t="shared" ca="1" si="24"/>
        <v>44386</v>
      </c>
      <c r="G408" s="306">
        <f>TPG!T408</f>
        <v>0</v>
      </c>
      <c r="H408" s="124">
        <f t="shared" ca="1" si="25"/>
        <v>44386</v>
      </c>
      <c r="I408" s="125">
        <v>0</v>
      </c>
      <c r="J408" s="304" t="str">
        <f>LEFT(TPG!D408,20)&amp;"."&amp;TPGPAY!E408</f>
        <v>....Jl21</v>
      </c>
      <c r="K408" s="120" t="b">
        <v>1</v>
      </c>
      <c r="L408" s="126" t="s">
        <v>3686</v>
      </c>
      <c r="M408" s="120" t="b">
        <v>1</v>
      </c>
      <c r="N408" s="120" t="s">
        <v>3687</v>
      </c>
      <c r="O408" s="307">
        <f>TPG!I408</f>
        <v>0</v>
      </c>
      <c r="P408" s="120" t="b">
        <v>1</v>
      </c>
      <c r="Q408" s="120" t="b">
        <v>1</v>
      </c>
      <c r="R408" s="120" t="b">
        <v>1</v>
      </c>
      <c r="T408" s="11">
        <f t="shared" si="26"/>
        <v>7</v>
      </c>
      <c r="U408" s="379">
        <f t="shared" si="27"/>
        <v>8</v>
      </c>
    </row>
    <row r="409" spans="1:21" hidden="1" x14ac:dyDescent="0.25">
      <c r="A409" s="117">
        <v>1</v>
      </c>
      <c r="B409" s="118">
        <v>2</v>
      </c>
      <c r="C409" s="303">
        <f>TPG!J409</f>
        <v>0</v>
      </c>
      <c r="D409" s="120" t="b">
        <v>1</v>
      </c>
      <c r="E409" s="304" t="str">
        <f>RIGHT(TPG!C409,4)&amp;"."&amp;TPG!M409&amp;"."&amp;TPG!K409&amp;"."&amp;$C$5</f>
        <v>...Jl21</v>
      </c>
      <c r="F409" s="305">
        <f t="shared" ca="1" si="24"/>
        <v>44386</v>
      </c>
      <c r="G409" s="306">
        <f>TPG!T409</f>
        <v>0</v>
      </c>
      <c r="H409" s="124">
        <f t="shared" ca="1" si="25"/>
        <v>44386</v>
      </c>
      <c r="I409" s="125">
        <v>0</v>
      </c>
      <c r="J409" s="304" t="str">
        <f>LEFT(TPG!D409,20)&amp;"."&amp;TPGPAY!E409</f>
        <v>....Jl21</v>
      </c>
      <c r="K409" s="120" t="b">
        <v>1</v>
      </c>
      <c r="L409" s="126" t="s">
        <v>3686</v>
      </c>
      <c r="M409" s="120" t="b">
        <v>1</v>
      </c>
      <c r="N409" s="120" t="s">
        <v>3687</v>
      </c>
      <c r="O409" s="307">
        <f>TPG!I409</f>
        <v>0</v>
      </c>
      <c r="P409" s="120" t="b">
        <v>1</v>
      </c>
      <c r="Q409" s="120" t="b">
        <v>1</v>
      </c>
      <c r="R409" s="120" t="b">
        <v>1</v>
      </c>
      <c r="T409" s="11">
        <f t="shared" si="26"/>
        <v>7</v>
      </c>
      <c r="U409" s="379">
        <f t="shared" si="27"/>
        <v>8</v>
      </c>
    </row>
    <row r="410" spans="1:21" hidden="1" x14ac:dyDescent="0.25">
      <c r="A410" s="117">
        <v>1</v>
      </c>
      <c r="B410" s="118">
        <v>2</v>
      </c>
      <c r="C410" s="303">
        <f>TPG!J410</f>
        <v>0</v>
      </c>
      <c r="D410" s="120" t="b">
        <v>1</v>
      </c>
      <c r="E410" s="304" t="str">
        <f>RIGHT(TPG!C410,4)&amp;"."&amp;TPG!M410&amp;"."&amp;TPG!K410&amp;"."&amp;$C$5</f>
        <v>...Jl21</v>
      </c>
      <c r="F410" s="305">
        <f t="shared" ca="1" si="24"/>
        <v>44386</v>
      </c>
      <c r="G410" s="306">
        <f>TPG!T410</f>
        <v>0</v>
      </c>
      <c r="H410" s="124">
        <f t="shared" ca="1" si="25"/>
        <v>44386</v>
      </c>
      <c r="I410" s="125">
        <v>0</v>
      </c>
      <c r="J410" s="304" t="str">
        <f>LEFT(TPG!D410,20)&amp;"."&amp;TPGPAY!E410</f>
        <v>....Jl21</v>
      </c>
      <c r="K410" s="120" t="b">
        <v>1</v>
      </c>
      <c r="L410" s="126" t="s">
        <v>3686</v>
      </c>
      <c r="M410" s="120" t="b">
        <v>1</v>
      </c>
      <c r="N410" s="120" t="s">
        <v>3687</v>
      </c>
      <c r="O410" s="307">
        <f>TPG!I410</f>
        <v>0</v>
      </c>
      <c r="P410" s="120" t="b">
        <v>1</v>
      </c>
      <c r="Q410" s="120" t="b">
        <v>1</v>
      </c>
      <c r="R410" s="120" t="b">
        <v>1</v>
      </c>
      <c r="T410" s="11">
        <f t="shared" si="26"/>
        <v>7</v>
      </c>
      <c r="U410" s="379">
        <f t="shared" si="27"/>
        <v>8</v>
      </c>
    </row>
    <row r="411" spans="1:21" hidden="1" x14ac:dyDescent="0.25">
      <c r="A411" s="117">
        <v>1</v>
      </c>
      <c r="B411" s="118">
        <v>2</v>
      </c>
      <c r="C411" s="303">
        <f>TPG!J411</f>
        <v>0</v>
      </c>
      <c r="D411" s="120" t="b">
        <v>1</v>
      </c>
      <c r="E411" s="304" t="str">
        <f>RIGHT(TPG!C411,4)&amp;"."&amp;TPG!M411&amp;"."&amp;TPG!K411&amp;"."&amp;$C$5</f>
        <v>...Jl21</v>
      </c>
      <c r="F411" s="305">
        <f t="shared" ca="1" si="24"/>
        <v>44386</v>
      </c>
      <c r="G411" s="306">
        <f>TPG!T411</f>
        <v>0</v>
      </c>
      <c r="H411" s="124">
        <f t="shared" ca="1" si="25"/>
        <v>44386</v>
      </c>
      <c r="I411" s="125">
        <v>0</v>
      </c>
      <c r="J411" s="304" t="str">
        <f>LEFT(TPG!D411,20)&amp;"."&amp;TPGPAY!E411</f>
        <v>....Jl21</v>
      </c>
      <c r="K411" s="120" t="b">
        <v>1</v>
      </c>
      <c r="L411" s="126" t="s">
        <v>3686</v>
      </c>
      <c r="M411" s="120" t="b">
        <v>1</v>
      </c>
      <c r="N411" s="120" t="s">
        <v>3687</v>
      </c>
      <c r="O411" s="307">
        <f>TPG!I411</f>
        <v>0</v>
      </c>
      <c r="P411" s="120" t="b">
        <v>1</v>
      </c>
      <c r="Q411" s="120" t="b">
        <v>1</v>
      </c>
      <c r="R411" s="120" t="b">
        <v>1</v>
      </c>
      <c r="T411" s="11">
        <f t="shared" si="26"/>
        <v>7</v>
      </c>
      <c r="U411" s="379">
        <f t="shared" si="27"/>
        <v>8</v>
      </c>
    </row>
    <row r="412" spans="1:21" hidden="1" x14ac:dyDescent="0.25">
      <c r="A412" s="117">
        <v>1</v>
      </c>
      <c r="B412" s="118">
        <v>2</v>
      </c>
      <c r="C412" s="303">
        <f>TPG!J412</f>
        <v>0</v>
      </c>
      <c r="D412" s="120" t="b">
        <v>1</v>
      </c>
      <c r="E412" s="304" t="str">
        <f>RIGHT(TPG!C412,4)&amp;"."&amp;TPG!M412&amp;"."&amp;TPG!K412&amp;"."&amp;$C$5</f>
        <v>...Jl21</v>
      </c>
      <c r="F412" s="305">
        <f t="shared" ca="1" si="24"/>
        <v>44386</v>
      </c>
      <c r="G412" s="306">
        <f>TPG!T412</f>
        <v>0</v>
      </c>
      <c r="H412" s="124">
        <f t="shared" ca="1" si="25"/>
        <v>44386</v>
      </c>
      <c r="I412" s="125">
        <v>0</v>
      </c>
      <c r="J412" s="304" t="str">
        <f>LEFT(TPG!D412,20)&amp;"."&amp;TPGPAY!E412</f>
        <v>....Jl21</v>
      </c>
      <c r="K412" s="120" t="b">
        <v>1</v>
      </c>
      <c r="L412" s="126" t="s">
        <v>3686</v>
      </c>
      <c r="M412" s="120" t="b">
        <v>1</v>
      </c>
      <c r="N412" s="120" t="s">
        <v>3687</v>
      </c>
      <c r="O412" s="307">
        <f>TPG!I412</f>
        <v>0</v>
      </c>
      <c r="P412" s="120" t="b">
        <v>1</v>
      </c>
      <c r="Q412" s="120" t="b">
        <v>1</v>
      </c>
      <c r="R412" s="120" t="b">
        <v>1</v>
      </c>
      <c r="T412" s="11">
        <f t="shared" si="26"/>
        <v>7</v>
      </c>
      <c r="U412" s="379">
        <f t="shared" si="27"/>
        <v>8</v>
      </c>
    </row>
    <row r="413" spans="1:21" hidden="1" x14ac:dyDescent="0.25">
      <c r="A413" s="117">
        <v>1</v>
      </c>
      <c r="B413" s="118">
        <v>2</v>
      </c>
      <c r="C413" s="303">
        <f>TPG!J413</f>
        <v>0</v>
      </c>
      <c r="D413" s="120" t="b">
        <v>1</v>
      </c>
      <c r="E413" s="304" t="str">
        <f>RIGHT(TPG!C413,4)&amp;"."&amp;TPG!M413&amp;"."&amp;TPG!K413&amp;"."&amp;$C$5</f>
        <v>...Jl21</v>
      </c>
      <c r="F413" s="305">
        <f t="shared" ca="1" si="24"/>
        <v>44386</v>
      </c>
      <c r="G413" s="306">
        <f>TPG!T413</f>
        <v>0</v>
      </c>
      <c r="H413" s="124">
        <f t="shared" ca="1" si="25"/>
        <v>44386</v>
      </c>
      <c r="I413" s="125">
        <v>0</v>
      </c>
      <c r="J413" s="304" t="str">
        <f>LEFT(TPG!D413,20)&amp;"."&amp;TPGPAY!E413</f>
        <v>....Jl21</v>
      </c>
      <c r="K413" s="120" t="b">
        <v>1</v>
      </c>
      <c r="L413" s="126" t="s">
        <v>3686</v>
      </c>
      <c r="M413" s="120" t="b">
        <v>1</v>
      </c>
      <c r="N413" s="120" t="s">
        <v>3687</v>
      </c>
      <c r="O413" s="307">
        <f>TPG!I413</f>
        <v>0</v>
      </c>
      <c r="P413" s="120" t="b">
        <v>1</v>
      </c>
      <c r="Q413" s="120" t="b">
        <v>1</v>
      </c>
      <c r="R413" s="120" t="b">
        <v>1</v>
      </c>
      <c r="T413" s="11">
        <f t="shared" si="26"/>
        <v>7</v>
      </c>
      <c r="U413" s="379">
        <f t="shared" si="27"/>
        <v>8</v>
      </c>
    </row>
    <row r="414" spans="1:21" hidden="1" x14ac:dyDescent="0.25">
      <c r="A414" s="117">
        <v>1</v>
      </c>
      <c r="B414" s="118">
        <v>2</v>
      </c>
      <c r="C414" s="303">
        <f>TPG!J414</f>
        <v>0</v>
      </c>
      <c r="D414" s="120" t="b">
        <v>1</v>
      </c>
      <c r="E414" s="304" t="str">
        <f>RIGHT(TPG!C414,4)&amp;"."&amp;TPG!M414&amp;"."&amp;TPG!K414&amp;"."&amp;$C$5</f>
        <v>...Jl21</v>
      </c>
      <c r="F414" s="305">
        <f t="shared" ca="1" si="24"/>
        <v>44386</v>
      </c>
      <c r="G414" s="306">
        <f>TPG!T414</f>
        <v>0</v>
      </c>
      <c r="H414" s="124">
        <f t="shared" ca="1" si="25"/>
        <v>44386</v>
      </c>
      <c r="I414" s="125">
        <v>0</v>
      </c>
      <c r="J414" s="304" t="str">
        <f>LEFT(TPG!D414,20)&amp;"."&amp;TPGPAY!E414</f>
        <v>....Jl21</v>
      </c>
      <c r="K414" s="120" t="b">
        <v>1</v>
      </c>
      <c r="L414" s="126" t="s">
        <v>3686</v>
      </c>
      <c r="M414" s="120" t="b">
        <v>1</v>
      </c>
      <c r="N414" s="120" t="s">
        <v>3687</v>
      </c>
      <c r="O414" s="307">
        <f>TPG!I414</f>
        <v>0</v>
      </c>
      <c r="P414" s="120" t="b">
        <v>1</v>
      </c>
      <c r="Q414" s="120" t="b">
        <v>1</v>
      </c>
      <c r="R414" s="120" t="b">
        <v>1</v>
      </c>
      <c r="T414" s="11">
        <f t="shared" si="26"/>
        <v>7</v>
      </c>
      <c r="U414" s="379">
        <f t="shared" si="27"/>
        <v>8</v>
      </c>
    </row>
    <row r="415" spans="1:21" hidden="1" x14ac:dyDescent="0.25">
      <c r="A415" s="117">
        <v>1</v>
      </c>
      <c r="B415" s="118">
        <v>2</v>
      </c>
      <c r="C415" s="303">
        <f>TPG!J415</f>
        <v>0</v>
      </c>
      <c r="D415" s="120" t="b">
        <v>1</v>
      </c>
      <c r="E415" s="304" t="str">
        <f>RIGHT(TPG!C415,4)&amp;"."&amp;TPG!M415&amp;"."&amp;TPG!K415&amp;"."&amp;$C$5</f>
        <v>...Jl21</v>
      </c>
      <c r="F415" s="305">
        <f t="shared" ca="1" si="24"/>
        <v>44386</v>
      </c>
      <c r="G415" s="306">
        <f>TPG!T415</f>
        <v>0</v>
      </c>
      <c r="H415" s="124">
        <f t="shared" ca="1" si="25"/>
        <v>44386</v>
      </c>
      <c r="I415" s="125">
        <v>0</v>
      </c>
      <c r="J415" s="304" t="str">
        <f>LEFT(TPG!D415,20)&amp;"."&amp;TPGPAY!E415</f>
        <v>....Jl21</v>
      </c>
      <c r="K415" s="120" t="b">
        <v>1</v>
      </c>
      <c r="L415" s="126" t="s">
        <v>3686</v>
      </c>
      <c r="M415" s="120" t="b">
        <v>1</v>
      </c>
      <c r="N415" s="120" t="s">
        <v>3687</v>
      </c>
      <c r="O415" s="307">
        <f>TPG!I415</f>
        <v>0</v>
      </c>
      <c r="P415" s="120" t="b">
        <v>1</v>
      </c>
      <c r="Q415" s="120" t="b">
        <v>1</v>
      </c>
      <c r="R415" s="120" t="b">
        <v>1</v>
      </c>
      <c r="T415" s="11">
        <f t="shared" si="26"/>
        <v>7</v>
      </c>
      <c r="U415" s="379">
        <f t="shared" si="27"/>
        <v>8</v>
      </c>
    </row>
    <row r="416" spans="1:21" hidden="1" x14ac:dyDescent="0.25">
      <c r="A416" s="117">
        <v>1</v>
      </c>
      <c r="B416" s="118">
        <v>2</v>
      </c>
      <c r="C416" s="303">
        <f>TPG!J416</f>
        <v>0</v>
      </c>
      <c r="D416" s="120" t="b">
        <v>1</v>
      </c>
      <c r="E416" s="304" t="str">
        <f>RIGHT(TPG!C416,4)&amp;"."&amp;TPG!M416&amp;"."&amp;TPG!K416&amp;"."&amp;$C$5</f>
        <v>...Jl21</v>
      </c>
      <c r="F416" s="305">
        <f t="shared" ca="1" si="24"/>
        <v>44386</v>
      </c>
      <c r="G416" s="306">
        <f>TPG!T416</f>
        <v>0</v>
      </c>
      <c r="H416" s="124">
        <f t="shared" ca="1" si="25"/>
        <v>44386</v>
      </c>
      <c r="I416" s="125">
        <v>0</v>
      </c>
      <c r="J416" s="304" t="str">
        <f>LEFT(TPG!D416,20)&amp;"."&amp;TPGPAY!E416</f>
        <v>....Jl21</v>
      </c>
      <c r="K416" s="120" t="b">
        <v>1</v>
      </c>
      <c r="L416" s="126" t="s">
        <v>3686</v>
      </c>
      <c r="M416" s="120" t="b">
        <v>1</v>
      </c>
      <c r="N416" s="120" t="s">
        <v>3687</v>
      </c>
      <c r="O416" s="307">
        <f>TPG!I416</f>
        <v>0</v>
      </c>
      <c r="P416" s="120" t="b">
        <v>1</v>
      </c>
      <c r="Q416" s="120" t="b">
        <v>1</v>
      </c>
      <c r="R416" s="120" t="b">
        <v>1</v>
      </c>
      <c r="T416" s="11">
        <f t="shared" si="26"/>
        <v>7</v>
      </c>
      <c r="U416" s="379">
        <f t="shared" si="27"/>
        <v>8</v>
      </c>
    </row>
    <row r="417" spans="1:21" hidden="1" x14ac:dyDescent="0.25">
      <c r="A417" s="117">
        <v>1</v>
      </c>
      <c r="B417" s="118">
        <v>2</v>
      </c>
      <c r="C417" s="303">
        <f>TPG!J417</f>
        <v>0</v>
      </c>
      <c r="D417" s="120" t="b">
        <v>1</v>
      </c>
      <c r="E417" s="304" t="str">
        <f>RIGHT(TPG!C417,4)&amp;"."&amp;TPG!M417&amp;"."&amp;TPG!K417&amp;"."&amp;$C$5</f>
        <v>...Jl21</v>
      </c>
      <c r="F417" s="305">
        <f t="shared" ca="1" si="24"/>
        <v>44386</v>
      </c>
      <c r="G417" s="306">
        <f>TPG!T417</f>
        <v>0</v>
      </c>
      <c r="H417" s="124">
        <f t="shared" ca="1" si="25"/>
        <v>44386</v>
      </c>
      <c r="I417" s="125">
        <v>0</v>
      </c>
      <c r="J417" s="304" t="str">
        <f>LEFT(TPG!D417,20)&amp;"."&amp;TPGPAY!E417</f>
        <v>....Jl21</v>
      </c>
      <c r="K417" s="120" t="b">
        <v>1</v>
      </c>
      <c r="L417" s="126" t="s">
        <v>3686</v>
      </c>
      <c r="M417" s="120" t="b">
        <v>1</v>
      </c>
      <c r="N417" s="120" t="s">
        <v>3687</v>
      </c>
      <c r="O417" s="307">
        <f>TPG!I417</f>
        <v>0</v>
      </c>
      <c r="P417" s="120" t="b">
        <v>1</v>
      </c>
      <c r="Q417" s="120" t="b">
        <v>1</v>
      </c>
      <c r="R417" s="120" t="b">
        <v>1</v>
      </c>
      <c r="T417" s="11">
        <f t="shared" si="26"/>
        <v>7</v>
      </c>
      <c r="U417" s="379">
        <f t="shared" si="27"/>
        <v>8</v>
      </c>
    </row>
    <row r="418" spans="1:21" hidden="1" x14ac:dyDescent="0.25">
      <c r="A418" s="117">
        <v>1</v>
      </c>
      <c r="B418" s="118">
        <v>2</v>
      </c>
      <c r="C418" s="303">
        <f>TPG!J418</f>
        <v>0</v>
      </c>
      <c r="D418" s="120" t="b">
        <v>1</v>
      </c>
      <c r="E418" s="304" t="str">
        <f>RIGHT(TPG!C418,4)&amp;"."&amp;TPG!M418&amp;"."&amp;TPG!K418&amp;"."&amp;$C$5</f>
        <v>...Jl21</v>
      </c>
      <c r="F418" s="305">
        <f t="shared" ca="1" si="24"/>
        <v>44386</v>
      </c>
      <c r="G418" s="306">
        <f>TPG!T418</f>
        <v>0</v>
      </c>
      <c r="H418" s="124">
        <f t="shared" ca="1" si="25"/>
        <v>44386</v>
      </c>
      <c r="I418" s="125">
        <v>0</v>
      </c>
      <c r="J418" s="304" t="str">
        <f>LEFT(TPG!D418,20)&amp;"."&amp;TPGPAY!E418</f>
        <v>....Jl21</v>
      </c>
      <c r="K418" s="120" t="b">
        <v>1</v>
      </c>
      <c r="L418" s="126" t="s">
        <v>3686</v>
      </c>
      <c r="M418" s="120" t="b">
        <v>1</v>
      </c>
      <c r="N418" s="120" t="s">
        <v>3687</v>
      </c>
      <c r="O418" s="307">
        <f>TPG!I418</f>
        <v>0</v>
      </c>
      <c r="P418" s="120" t="b">
        <v>1</v>
      </c>
      <c r="Q418" s="120" t="b">
        <v>1</v>
      </c>
      <c r="R418" s="120" t="b">
        <v>1</v>
      </c>
      <c r="T418" s="11">
        <f t="shared" si="26"/>
        <v>7</v>
      </c>
      <c r="U418" s="379">
        <f t="shared" si="27"/>
        <v>8</v>
      </c>
    </row>
    <row r="419" spans="1:21" hidden="1" x14ac:dyDescent="0.25">
      <c r="A419" s="117">
        <v>1</v>
      </c>
      <c r="B419" s="118">
        <v>2</v>
      </c>
      <c r="C419" s="303">
        <f>TPG!J419</f>
        <v>0</v>
      </c>
      <c r="D419" s="120" t="b">
        <v>1</v>
      </c>
      <c r="E419" s="304" t="str">
        <f>RIGHT(TPG!C419,4)&amp;"."&amp;TPG!M419&amp;"."&amp;TPG!K419&amp;"."&amp;$C$5</f>
        <v>...Jl21</v>
      </c>
      <c r="F419" s="305">
        <f t="shared" ca="1" si="24"/>
        <v>44386</v>
      </c>
      <c r="G419" s="306">
        <f>TPG!T419</f>
        <v>0</v>
      </c>
      <c r="H419" s="124">
        <f t="shared" ca="1" si="25"/>
        <v>44386</v>
      </c>
      <c r="I419" s="125">
        <v>0</v>
      </c>
      <c r="J419" s="304" t="str">
        <f>LEFT(TPG!D419,20)&amp;"."&amp;TPGPAY!E419</f>
        <v>....Jl21</v>
      </c>
      <c r="K419" s="120" t="b">
        <v>1</v>
      </c>
      <c r="L419" s="126" t="s">
        <v>3686</v>
      </c>
      <c r="M419" s="120" t="b">
        <v>1</v>
      </c>
      <c r="N419" s="120" t="s">
        <v>3687</v>
      </c>
      <c r="O419" s="307">
        <f>TPG!I419</f>
        <v>0</v>
      </c>
      <c r="P419" s="120" t="b">
        <v>1</v>
      </c>
      <c r="Q419" s="120" t="b">
        <v>1</v>
      </c>
      <c r="R419" s="120" t="b">
        <v>1</v>
      </c>
      <c r="T419" s="11">
        <f t="shared" si="26"/>
        <v>7</v>
      </c>
      <c r="U419" s="379">
        <f t="shared" si="27"/>
        <v>8</v>
      </c>
    </row>
    <row r="420" spans="1:21" hidden="1" x14ac:dyDescent="0.25">
      <c r="A420" s="117">
        <v>1</v>
      </c>
      <c r="B420" s="118">
        <v>2</v>
      </c>
      <c r="C420" s="303">
        <f>TPG!J420</f>
        <v>0</v>
      </c>
      <c r="D420" s="120" t="b">
        <v>1</v>
      </c>
      <c r="E420" s="304" t="str">
        <f>RIGHT(TPG!C420,4)&amp;"."&amp;TPG!M420&amp;"."&amp;TPG!K420&amp;"."&amp;$C$5</f>
        <v>...Jl21</v>
      </c>
      <c r="F420" s="305">
        <f t="shared" ca="1" si="24"/>
        <v>44386</v>
      </c>
      <c r="G420" s="306">
        <f>TPG!T420</f>
        <v>0</v>
      </c>
      <c r="H420" s="124">
        <f t="shared" ca="1" si="25"/>
        <v>44386</v>
      </c>
      <c r="I420" s="125">
        <v>0</v>
      </c>
      <c r="J420" s="304" t="str">
        <f>LEFT(TPG!D420,20)&amp;"."&amp;TPGPAY!E420</f>
        <v>....Jl21</v>
      </c>
      <c r="K420" s="120" t="b">
        <v>1</v>
      </c>
      <c r="L420" s="126" t="s">
        <v>3686</v>
      </c>
      <c r="M420" s="120" t="b">
        <v>1</v>
      </c>
      <c r="N420" s="120" t="s">
        <v>3687</v>
      </c>
      <c r="O420" s="307">
        <f>TPG!I420</f>
        <v>0</v>
      </c>
      <c r="P420" s="120" t="b">
        <v>1</v>
      </c>
      <c r="Q420" s="120" t="b">
        <v>1</v>
      </c>
      <c r="R420" s="120" t="b">
        <v>1</v>
      </c>
      <c r="T420" s="11">
        <f t="shared" si="26"/>
        <v>7</v>
      </c>
      <c r="U420" s="379">
        <f t="shared" si="27"/>
        <v>8</v>
      </c>
    </row>
    <row r="421" spans="1:21" hidden="1" x14ac:dyDescent="0.25">
      <c r="A421" s="117">
        <v>1</v>
      </c>
      <c r="B421" s="118">
        <v>2</v>
      </c>
      <c r="C421" s="303">
        <f>TPG!J421</f>
        <v>0</v>
      </c>
      <c r="D421" s="120" t="b">
        <v>1</v>
      </c>
      <c r="E421" s="304" t="str">
        <f>RIGHT(TPG!C421,4)&amp;"."&amp;TPG!M421&amp;"."&amp;TPG!K421&amp;"."&amp;$C$5</f>
        <v>...Jl21</v>
      </c>
      <c r="F421" s="305">
        <f t="shared" ca="1" si="24"/>
        <v>44386</v>
      </c>
      <c r="G421" s="306">
        <f>TPG!T421</f>
        <v>0</v>
      </c>
      <c r="H421" s="124">
        <f t="shared" ca="1" si="25"/>
        <v>44386</v>
      </c>
      <c r="I421" s="125">
        <v>0</v>
      </c>
      <c r="J421" s="304" t="str">
        <f>LEFT(TPG!D421,20)&amp;"."&amp;TPGPAY!E421</f>
        <v>....Jl21</v>
      </c>
      <c r="K421" s="120" t="b">
        <v>1</v>
      </c>
      <c r="L421" s="126" t="s">
        <v>3686</v>
      </c>
      <c r="M421" s="120" t="b">
        <v>1</v>
      </c>
      <c r="N421" s="120" t="s">
        <v>3687</v>
      </c>
      <c r="O421" s="307">
        <f>TPG!I421</f>
        <v>0</v>
      </c>
      <c r="P421" s="120" t="b">
        <v>1</v>
      </c>
      <c r="Q421" s="120" t="b">
        <v>1</v>
      </c>
      <c r="R421" s="120" t="b">
        <v>1</v>
      </c>
      <c r="T421" s="11">
        <f t="shared" si="26"/>
        <v>7</v>
      </c>
      <c r="U421" s="379">
        <f t="shared" si="27"/>
        <v>8</v>
      </c>
    </row>
    <row r="422" spans="1:21" hidden="1" x14ac:dyDescent="0.25">
      <c r="A422" s="117">
        <v>1</v>
      </c>
      <c r="B422" s="118">
        <v>2</v>
      </c>
      <c r="C422" s="303">
        <f>TPG!J422</f>
        <v>0</v>
      </c>
      <c r="D422" s="120" t="b">
        <v>1</v>
      </c>
      <c r="E422" s="304" t="str">
        <f>RIGHT(TPG!C422,4)&amp;"."&amp;TPG!M422&amp;"."&amp;TPG!K422&amp;"."&amp;$C$5</f>
        <v>...Jl21</v>
      </c>
      <c r="F422" s="305">
        <f t="shared" ca="1" si="24"/>
        <v>44386</v>
      </c>
      <c r="G422" s="306">
        <f>TPG!T422</f>
        <v>0</v>
      </c>
      <c r="H422" s="124">
        <f t="shared" ca="1" si="25"/>
        <v>44386</v>
      </c>
      <c r="I422" s="125">
        <v>0</v>
      </c>
      <c r="J422" s="304" t="str">
        <f>LEFT(TPG!D422,20)&amp;"."&amp;TPGPAY!E422</f>
        <v>....Jl21</v>
      </c>
      <c r="K422" s="120" t="b">
        <v>1</v>
      </c>
      <c r="L422" s="126" t="s">
        <v>3686</v>
      </c>
      <c r="M422" s="120" t="b">
        <v>1</v>
      </c>
      <c r="N422" s="120" t="s">
        <v>3687</v>
      </c>
      <c r="O422" s="307">
        <f>TPG!I422</f>
        <v>0</v>
      </c>
      <c r="P422" s="120" t="b">
        <v>1</v>
      </c>
      <c r="Q422" s="120" t="b">
        <v>1</v>
      </c>
      <c r="R422" s="120" t="b">
        <v>1</v>
      </c>
      <c r="T422" s="11">
        <f t="shared" si="26"/>
        <v>7</v>
      </c>
      <c r="U422" s="379">
        <f t="shared" si="27"/>
        <v>8</v>
      </c>
    </row>
    <row r="423" spans="1:21" hidden="1" x14ac:dyDescent="0.25">
      <c r="A423" s="117">
        <v>1</v>
      </c>
      <c r="B423" s="118">
        <v>2</v>
      </c>
      <c r="C423" s="303">
        <f>TPG!J423</f>
        <v>0</v>
      </c>
      <c r="D423" s="120" t="b">
        <v>1</v>
      </c>
      <c r="E423" s="304" t="str">
        <f>RIGHT(TPG!C423,4)&amp;"."&amp;TPG!M423&amp;"."&amp;TPG!K423&amp;"."&amp;$C$5</f>
        <v>...Jl21</v>
      </c>
      <c r="F423" s="305">
        <f t="shared" ca="1" si="24"/>
        <v>44386</v>
      </c>
      <c r="G423" s="306">
        <f>TPG!T423</f>
        <v>0</v>
      </c>
      <c r="H423" s="124">
        <f t="shared" ca="1" si="25"/>
        <v>44386</v>
      </c>
      <c r="I423" s="125">
        <v>0</v>
      </c>
      <c r="J423" s="304" t="str">
        <f>LEFT(TPG!D423,20)&amp;"."&amp;TPGPAY!E423</f>
        <v>....Jl21</v>
      </c>
      <c r="K423" s="120" t="b">
        <v>1</v>
      </c>
      <c r="L423" s="126" t="s">
        <v>3686</v>
      </c>
      <c r="M423" s="120" t="b">
        <v>1</v>
      </c>
      <c r="N423" s="120" t="s">
        <v>3687</v>
      </c>
      <c r="O423" s="307">
        <f>TPG!I423</f>
        <v>0</v>
      </c>
      <c r="P423" s="120" t="b">
        <v>1</v>
      </c>
      <c r="Q423" s="120" t="b">
        <v>1</v>
      </c>
      <c r="R423" s="120" t="b">
        <v>1</v>
      </c>
      <c r="T423" s="11">
        <f t="shared" si="26"/>
        <v>7</v>
      </c>
      <c r="U423" s="379">
        <f t="shared" si="27"/>
        <v>8</v>
      </c>
    </row>
    <row r="424" spans="1:21" hidden="1" x14ac:dyDescent="0.25">
      <c r="A424" s="117">
        <v>1</v>
      </c>
      <c r="B424" s="118">
        <v>2</v>
      </c>
      <c r="C424" s="303">
        <f>TPG!J424</f>
        <v>0</v>
      </c>
      <c r="D424" s="120" t="b">
        <v>1</v>
      </c>
      <c r="E424" s="304" t="str">
        <f>RIGHT(TPG!C424,4)&amp;"."&amp;TPG!M424&amp;"."&amp;TPG!K424&amp;"."&amp;$C$5</f>
        <v>...Jl21</v>
      </c>
      <c r="F424" s="305">
        <f t="shared" ca="1" si="24"/>
        <v>44386</v>
      </c>
      <c r="G424" s="306">
        <f>TPG!T424</f>
        <v>0</v>
      </c>
      <c r="H424" s="124">
        <f t="shared" ca="1" si="25"/>
        <v>44386</v>
      </c>
      <c r="I424" s="125">
        <v>0</v>
      </c>
      <c r="J424" s="304" t="str">
        <f>LEFT(TPG!D424,20)&amp;"."&amp;TPGPAY!E424</f>
        <v>....Jl21</v>
      </c>
      <c r="K424" s="120" t="b">
        <v>1</v>
      </c>
      <c r="L424" s="126" t="s">
        <v>3686</v>
      </c>
      <c r="M424" s="120" t="b">
        <v>1</v>
      </c>
      <c r="N424" s="120" t="s">
        <v>3687</v>
      </c>
      <c r="O424" s="307">
        <f>TPG!I424</f>
        <v>0</v>
      </c>
      <c r="P424" s="120" t="b">
        <v>1</v>
      </c>
      <c r="Q424" s="120" t="b">
        <v>1</v>
      </c>
      <c r="R424" s="120" t="b">
        <v>1</v>
      </c>
      <c r="T424" s="11">
        <f t="shared" si="26"/>
        <v>7</v>
      </c>
      <c r="U424" s="379">
        <f t="shared" si="27"/>
        <v>8</v>
      </c>
    </row>
    <row r="425" spans="1:21" hidden="1" x14ac:dyDescent="0.25">
      <c r="A425" s="117">
        <v>1</v>
      </c>
      <c r="B425" s="118">
        <v>2</v>
      </c>
      <c r="C425" s="303">
        <f>TPG!J425</f>
        <v>0</v>
      </c>
      <c r="D425" s="120" t="b">
        <v>1</v>
      </c>
      <c r="E425" s="304" t="str">
        <f>RIGHT(TPG!C425,4)&amp;"."&amp;TPG!M425&amp;"."&amp;TPG!K425&amp;"."&amp;$C$5</f>
        <v>...Jl21</v>
      </c>
      <c r="F425" s="305">
        <f t="shared" ca="1" si="24"/>
        <v>44386</v>
      </c>
      <c r="G425" s="306">
        <f>TPG!T425</f>
        <v>0</v>
      </c>
      <c r="H425" s="124">
        <f t="shared" ca="1" si="25"/>
        <v>44386</v>
      </c>
      <c r="I425" s="125">
        <v>0</v>
      </c>
      <c r="J425" s="304" t="str">
        <f>LEFT(TPG!D425,20)&amp;"."&amp;TPGPAY!E425</f>
        <v>....Jl21</v>
      </c>
      <c r="K425" s="120" t="b">
        <v>1</v>
      </c>
      <c r="L425" s="126" t="s">
        <v>3686</v>
      </c>
      <c r="M425" s="120" t="b">
        <v>1</v>
      </c>
      <c r="N425" s="120" t="s">
        <v>3687</v>
      </c>
      <c r="O425" s="307">
        <f>TPG!I425</f>
        <v>0</v>
      </c>
      <c r="P425" s="120" t="b">
        <v>1</v>
      </c>
      <c r="Q425" s="120" t="b">
        <v>1</v>
      </c>
      <c r="R425" s="120" t="b">
        <v>1</v>
      </c>
      <c r="T425" s="11">
        <f t="shared" si="26"/>
        <v>7</v>
      </c>
      <c r="U425" s="379">
        <f t="shared" si="27"/>
        <v>8</v>
      </c>
    </row>
    <row r="426" spans="1:21" hidden="1" x14ac:dyDescent="0.25">
      <c r="A426" s="117">
        <v>1</v>
      </c>
      <c r="B426" s="118">
        <v>2</v>
      </c>
      <c r="C426" s="303">
        <f>TPG!J426</f>
        <v>0</v>
      </c>
      <c r="D426" s="120" t="b">
        <v>1</v>
      </c>
      <c r="E426" s="304" t="str">
        <f>RIGHT(TPG!C426,4)&amp;"."&amp;TPG!M426&amp;"."&amp;TPG!K426&amp;"."&amp;$C$5</f>
        <v>...Jl21</v>
      </c>
      <c r="F426" s="305">
        <f t="shared" ca="1" si="24"/>
        <v>44386</v>
      </c>
      <c r="G426" s="306">
        <f>TPG!T426</f>
        <v>0</v>
      </c>
      <c r="H426" s="124">
        <f t="shared" ca="1" si="25"/>
        <v>44386</v>
      </c>
      <c r="I426" s="125">
        <v>0</v>
      </c>
      <c r="J426" s="304" t="str">
        <f>LEFT(TPG!D426,20)&amp;"."&amp;TPGPAY!E426</f>
        <v>....Jl21</v>
      </c>
      <c r="K426" s="120" t="b">
        <v>1</v>
      </c>
      <c r="L426" s="126" t="s">
        <v>3686</v>
      </c>
      <c r="M426" s="120" t="b">
        <v>1</v>
      </c>
      <c r="N426" s="120" t="s">
        <v>3687</v>
      </c>
      <c r="O426" s="307">
        <f>TPG!I426</f>
        <v>0</v>
      </c>
      <c r="P426" s="120" t="b">
        <v>1</v>
      </c>
      <c r="Q426" s="120" t="b">
        <v>1</v>
      </c>
      <c r="R426" s="120" t="b">
        <v>1</v>
      </c>
      <c r="T426" s="11">
        <f t="shared" si="26"/>
        <v>7</v>
      </c>
      <c r="U426" s="379">
        <f t="shared" si="27"/>
        <v>8</v>
      </c>
    </row>
    <row r="427" spans="1:21" hidden="1" x14ac:dyDescent="0.25">
      <c r="A427" s="117">
        <v>1</v>
      </c>
      <c r="B427" s="118">
        <v>2</v>
      </c>
      <c r="C427" s="303">
        <f>TPG!J427</f>
        <v>0</v>
      </c>
      <c r="D427" s="120" t="b">
        <v>1</v>
      </c>
      <c r="E427" s="304" t="str">
        <f>RIGHT(TPG!C427,4)&amp;"."&amp;TPG!M427&amp;"."&amp;TPG!K427&amp;"."&amp;$C$5</f>
        <v>...Jl21</v>
      </c>
      <c r="F427" s="305">
        <f t="shared" ca="1" si="24"/>
        <v>44386</v>
      </c>
      <c r="G427" s="306">
        <f>TPG!T427</f>
        <v>0</v>
      </c>
      <c r="H427" s="124">
        <f t="shared" ca="1" si="25"/>
        <v>44386</v>
      </c>
      <c r="I427" s="125">
        <v>0</v>
      </c>
      <c r="J427" s="304" t="str">
        <f>LEFT(TPG!D427,20)&amp;"."&amp;TPGPAY!E427</f>
        <v>....Jl21</v>
      </c>
      <c r="K427" s="120" t="b">
        <v>1</v>
      </c>
      <c r="L427" s="126" t="s">
        <v>3686</v>
      </c>
      <c r="M427" s="120" t="b">
        <v>1</v>
      </c>
      <c r="N427" s="120" t="s">
        <v>3687</v>
      </c>
      <c r="O427" s="307">
        <f>TPG!I427</f>
        <v>0</v>
      </c>
      <c r="P427" s="120" t="b">
        <v>1</v>
      </c>
      <c r="Q427" s="120" t="b">
        <v>1</v>
      </c>
      <c r="R427" s="120" t="b">
        <v>1</v>
      </c>
      <c r="T427" s="11">
        <f t="shared" si="26"/>
        <v>7</v>
      </c>
      <c r="U427" s="379">
        <f t="shared" si="27"/>
        <v>8</v>
      </c>
    </row>
    <row r="428" spans="1:21" hidden="1" x14ac:dyDescent="0.25">
      <c r="A428" s="117">
        <v>1</v>
      </c>
      <c r="B428" s="118">
        <v>2</v>
      </c>
      <c r="C428" s="303">
        <f>TPG!J428</f>
        <v>0</v>
      </c>
      <c r="D428" s="120" t="b">
        <v>1</v>
      </c>
      <c r="E428" s="304" t="str">
        <f>RIGHT(TPG!C428,4)&amp;"."&amp;TPG!M428&amp;"."&amp;TPG!K428&amp;"."&amp;$C$5</f>
        <v>...Jl21</v>
      </c>
      <c r="F428" s="305">
        <f t="shared" ca="1" si="24"/>
        <v>44386</v>
      </c>
      <c r="G428" s="306">
        <f>TPG!T428</f>
        <v>0</v>
      </c>
      <c r="H428" s="124">
        <f t="shared" ca="1" si="25"/>
        <v>44386</v>
      </c>
      <c r="I428" s="125">
        <v>0</v>
      </c>
      <c r="J428" s="304" t="str">
        <f>LEFT(TPG!D428,20)&amp;"."&amp;TPGPAY!E428</f>
        <v>....Jl21</v>
      </c>
      <c r="K428" s="120" t="b">
        <v>1</v>
      </c>
      <c r="L428" s="126" t="s">
        <v>3686</v>
      </c>
      <c r="M428" s="120" t="b">
        <v>1</v>
      </c>
      <c r="N428" s="120" t="s">
        <v>3687</v>
      </c>
      <c r="O428" s="307">
        <f>TPG!I428</f>
        <v>0</v>
      </c>
      <c r="P428" s="120" t="b">
        <v>1</v>
      </c>
      <c r="Q428" s="120" t="b">
        <v>1</v>
      </c>
      <c r="R428" s="120" t="b">
        <v>1</v>
      </c>
      <c r="T428" s="11">
        <f t="shared" si="26"/>
        <v>7</v>
      </c>
      <c r="U428" s="379">
        <f t="shared" si="27"/>
        <v>8</v>
      </c>
    </row>
    <row r="429" spans="1:21" hidden="1" x14ac:dyDescent="0.25">
      <c r="A429" s="117">
        <v>1</v>
      </c>
      <c r="B429" s="118">
        <v>2</v>
      </c>
      <c r="C429" s="303">
        <f>TPG!J429</f>
        <v>0</v>
      </c>
      <c r="D429" s="120" t="b">
        <v>1</v>
      </c>
      <c r="E429" s="304" t="str">
        <f>RIGHT(TPG!C429,4)&amp;"."&amp;TPG!M429&amp;"."&amp;TPG!K429&amp;"."&amp;$C$5</f>
        <v>...Jl21</v>
      </c>
      <c r="F429" s="305">
        <f t="shared" ca="1" si="24"/>
        <v>44386</v>
      </c>
      <c r="G429" s="306">
        <f>TPG!T429</f>
        <v>0</v>
      </c>
      <c r="H429" s="124">
        <f t="shared" ca="1" si="25"/>
        <v>44386</v>
      </c>
      <c r="I429" s="125">
        <v>0</v>
      </c>
      <c r="J429" s="304" t="str">
        <f>LEFT(TPG!D429,20)&amp;"."&amp;TPGPAY!E429</f>
        <v>....Jl21</v>
      </c>
      <c r="K429" s="120" t="b">
        <v>1</v>
      </c>
      <c r="L429" s="126" t="s">
        <v>3686</v>
      </c>
      <c r="M429" s="120" t="b">
        <v>1</v>
      </c>
      <c r="N429" s="120" t="s">
        <v>3687</v>
      </c>
      <c r="O429" s="307">
        <f>TPG!I429</f>
        <v>0</v>
      </c>
      <c r="P429" s="120" t="b">
        <v>1</v>
      </c>
      <c r="Q429" s="120" t="b">
        <v>1</v>
      </c>
      <c r="R429" s="120" t="b">
        <v>1</v>
      </c>
      <c r="T429" s="11">
        <f t="shared" si="26"/>
        <v>7</v>
      </c>
      <c r="U429" s="379">
        <f t="shared" si="27"/>
        <v>8</v>
      </c>
    </row>
    <row r="430" spans="1:21" hidden="1" x14ac:dyDescent="0.25">
      <c r="A430" s="117">
        <v>1</v>
      </c>
      <c r="B430" s="118">
        <v>2</v>
      </c>
      <c r="C430" s="303">
        <f>TPG!J430</f>
        <v>0</v>
      </c>
      <c r="D430" s="120" t="b">
        <v>1</v>
      </c>
      <c r="E430" s="304" t="str">
        <f>RIGHT(TPG!C430,4)&amp;"."&amp;TPG!M430&amp;"."&amp;TPG!K430&amp;"."&amp;$C$5</f>
        <v>...Jl21</v>
      </c>
      <c r="F430" s="305">
        <f t="shared" ca="1" si="24"/>
        <v>44386</v>
      </c>
      <c r="G430" s="306">
        <f>TPG!T430</f>
        <v>0</v>
      </c>
      <c r="H430" s="124">
        <f t="shared" ca="1" si="25"/>
        <v>44386</v>
      </c>
      <c r="I430" s="125">
        <v>0</v>
      </c>
      <c r="J430" s="304" t="str">
        <f>LEFT(TPG!D430,20)&amp;"."&amp;TPGPAY!E430</f>
        <v>....Jl21</v>
      </c>
      <c r="K430" s="120" t="b">
        <v>1</v>
      </c>
      <c r="L430" s="126" t="s">
        <v>3686</v>
      </c>
      <c r="M430" s="120" t="b">
        <v>1</v>
      </c>
      <c r="N430" s="120" t="s">
        <v>3687</v>
      </c>
      <c r="O430" s="307">
        <f>TPG!I430</f>
        <v>0</v>
      </c>
      <c r="P430" s="120" t="b">
        <v>1</v>
      </c>
      <c r="Q430" s="120" t="b">
        <v>1</v>
      </c>
      <c r="R430" s="120" t="b">
        <v>1</v>
      </c>
      <c r="T430" s="11">
        <f t="shared" si="26"/>
        <v>7</v>
      </c>
      <c r="U430" s="379">
        <f t="shared" si="27"/>
        <v>8</v>
      </c>
    </row>
  </sheetData>
  <autoFilter ref="A19:U430">
    <filterColumn colId="6">
      <filters>
        <filter val="11000.00"/>
        <filter val="11825.00"/>
        <filter val="12105.00"/>
        <filter val="24475.00"/>
        <filter val="27734.00"/>
        <filter val="33825.00"/>
        <filter val="37950.00"/>
        <filter val="53625.00"/>
      </filters>
    </filterColumn>
  </autoFilter>
  <mergeCells count="5">
    <mergeCell ref="A1:N1"/>
    <mergeCell ref="B3:E3"/>
    <mergeCell ref="H3:I3"/>
    <mergeCell ref="C7:D8"/>
    <mergeCell ref="C10:D11"/>
  </mergeCells>
  <conditionalFormatting sqref="G20:G430">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6" t="s">
        <v>3621</v>
      </c>
      <c r="B1" s="527"/>
      <c r="C1" s="527"/>
      <c r="D1" s="527"/>
      <c r="E1" s="527"/>
      <c r="F1" s="527"/>
      <c r="G1" s="527"/>
      <c r="H1" s="527"/>
      <c r="I1" s="527"/>
      <c r="J1" s="527"/>
      <c r="K1" s="527"/>
      <c r="L1" s="527"/>
      <c r="M1" s="527"/>
      <c r="N1" s="528"/>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4" t="s">
        <v>22</v>
      </c>
      <c r="C3" s="535"/>
      <c r="D3" s="535"/>
      <c r="E3" s="536"/>
      <c r="F3" s="82" t="s">
        <v>22</v>
      </c>
      <c r="I3" s="544" t="s">
        <v>3503</v>
      </c>
      <c r="J3" s="544"/>
      <c r="K3" s="544"/>
      <c r="L3" s="54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4544</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39" t="e">
        <f>IF(ROUND(ABS(B7-B8),0)&gt;0,"Error","OK")</f>
        <v>#REF!</v>
      </c>
      <c r="D7" s="540"/>
      <c r="P7" s="30" t="s">
        <v>3639</v>
      </c>
      <c r="Q7" s="30">
        <v>21</v>
      </c>
      <c r="R7" s="30" t="s">
        <v>3640</v>
      </c>
      <c r="S7" s="30" t="s">
        <v>3641</v>
      </c>
    </row>
    <row r="8" spans="1:22" ht="16.5" thickTop="1" thickBot="1" x14ac:dyDescent="0.3">
      <c r="A8" s="83" t="s">
        <v>3642</v>
      </c>
      <c r="B8" s="85" t="e">
        <f>SUM(H20:H945)</f>
        <v>#REF!</v>
      </c>
      <c r="C8" s="539"/>
      <c r="D8" s="54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39" t="str">
        <f>IF(ROUND(ABS(B10-B11),0)&gt;0,"Error","OK")</f>
        <v>Error</v>
      </c>
      <c r="D10" s="540"/>
      <c r="P10" s="30" t="s">
        <v>3650</v>
      </c>
      <c r="Q10" s="30">
        <v>24</v>
      </c>
      <c r="R10" s="30" t="s">
        <v>3651</v>
      </c>
      <c r="S10" s="30" t="s">
        <v>3652</v>
      </c>
    </row>
    <row r="11" spans="1:22" ht="16.5" thickTop="1" thickBot="1" x14ac:dyDescent="0.3">
      <c r="A11" s="83" t="s">
        <v>3653</v>
      </c>
      <c r="B11" s="83">
        <f>COUNTIF(D20:D430,"&gt;0")</f>
        <v>114</v>
      </c>
      <c r="C11" s="539"/>
      <c r="D11" s="54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TPG!J20</f>
        <v>400102</v>
      </c>
      <c r="E20" s="126" t="b">
        <v>1</v>
      </c>
      <c r="F20" s="202" t="str">
        <f>RIGHT(TPG!C20,4)&amp;"."&amp;TPG!M20&amp;"."&amp;TPG!K20&amp;"."&amp;TPGPAY!$C$5</f>
        <v>1000.TPG.I01.Jl21</v>
      </c>
      <c r="G20" s="203">
        <f ca="1">TODAY()</f>
        <v>44386</v>
      </c>
      <c r="H20" s="204">
        <f>IF(TPG!X20&gt;0,0,-TPG!X20)</f>
        <v>0</v>
      </c>
      <c r="I20" s="205">
        <f ca="1">G20</f>
        <v>44386</v>
      </c>
      <c r="J20" s="126">
        <v>3</v>
      </c>
      <c r="K20" s="126" t="b">
        <v>1</v>
      </c>
      <c r="L20" s="126" t="s">
        <v>4009</v>
      </c>
      <c r="M20" s="126" t="b">
        <v>1</v>
      </c>
      <c r="N20" s="126" t="s">
        <v>3687</v>
      </c>
      <c r="O20" s="202" t="str">
        <f>LEFT(TPG!D20,19)&amp;"."&amp;TPGCR!F20</f>
        <v>Brookhill Nursery.1000.TPG.I01.Jl21</v>
      </c>
      <c r="P20" s="206" t="str">
        <f>TPG!I20</f>
        <v>11294/543965</v>
      </c>
      <c r="Q20" s="126" t="b">
        <v>1</v>
      </c>
      <c r="R20" s="126" t="b">
        <v>1</v>
      </c>
      <c r="S20" s="126" t="b">
        <v>1</v>
      </c>
    </row>
    <row r="21" spans="1:20" hidden="1" x14ac:dyDescent="0.25">
      <c r="A21" s="126" t="s">
        <v>4008</v>
      </c>
      <c r="B21" s="200">
        <v>1</v>
      </c>
      <c r="C21" s="126">
        <v>2</v>
      </c>
      <c r="D21" s="308">
        <f>TPG!J21</f>
        <v>400102</v>
      </c>
      <c r="E21" s="126" t="b">
        <v>1</v>
      </c>
      <c r="F21" s="309" t="str">
        <f>RIGHT(TPG!C21,4)&amp;"."&amp;TPG!M21&amp;"."&amp;TPG!K21&amp;"."&amp;TPGPAY!$C$5</f>
        <v>1001.TPG.I01.Jl21</v>
      </c>
      <c r="G21" s="310">
        <f t="shared" ref="G21:G84" ca="1" si="0">TODAY()</f>
        <v>44386</v>
      </c>
      <c r="H21" s="311">
        <f>IF(TPG!X21&gt;0,0,-TPG!X21)</f>
        <v>0</v>
      </c>
      <c r="I21" s="205">
        <f t="shared" ref="I21:I84" ca="1" si="1">G21</f>
        <v>44386</v>
      </c>
      <c r="J21" s="126">
        <v>3</v>
      </c>
      <c r="K21" s="126" t="b">
        <v>1</v>
      </c>
      <c r="L21" s="126" t="s">
        <v>4009</v>
      </c>
      <c r="M21" s="126" t="b">
        <v>1</v>
      </c>
      <c r="N21" s="126" t="s">
        <v>3687</v>
      </c>
      <c r="O21" s="309" t="str">
        <f>LEFT(TPG!D21,19)&amp;"."&amp;TPGCR!F21</f>
        <v>Hampden Way Nursery.1001.TPG.I01.Jl21</v>
      </c>
      <c r="P21" s="312" t="str">
        <f>TPG!I21</f>
        <v>11294/543965</v>
      </c>
      <c r="Q21" s="126" t="b">
        <v>1</v>
      </c>
      <c r="R21" s="126" t="b">
        <v>1</v>
      </c>
      <c r="S21" s="126" t="b">
        <v>1</v>
      </c>
    </row>
    <row r="22" spans="1:20" hidden="1" x14ac:dyDescent="0.25">
      <c r="A22" s="126" t="s">
        <v>4008</v>
      </c>
      <c r="B22" s="200">
        <v>1</v>
      </c>
      <c r="C22" s="126">
        <v>2</v>
      </c>
      <c r="D22" s="308">
        <f>TPG!J22</f>
        <v>400102</v>
      </c>
      <c r="E22" s="126" t="b">
        <v>1</v>
      </c>
      <c r="F22" s="309" t="str">
        <f>RIGHT(TPG!C22,4)&amp;"."&amp;TPG!M22&amp;"."&amp;TPG!K22&amp;"."&amp;TPGPAY!$C$5</f>
        <v>1003.TPG.I01.Jl21</v>
      </c>
      <c r="G22" s="310">
        <f t="shared" ca="1" si="0"/>
        <v>44386</v>
      </c>
      <c r="H22" s="311">
        <f>IF(TPG!X22&gt;0,0,-TPG!X22)</f>
        <v>0</v>
      </c>
      <c r="I22" s="205">
        <f t="shared" ca="1" si="1"/>
        <v>44386</v>
      </c>
      <c r="J22" s="126">
        <v>3</v>
      </c>
      <c r="K22" s="126" t="b">
        <v>1</v>
      </c>
      <c r="L22" s="126" t="s">
        <v>4009</v>
      </c>
      <c r="M22" s="126" t="b">
        <v>1</v>
      </c>
      <c r="N22" s="126" t="s">
        <v>3687</v>
      </c>
      <c r="O22" s="309" t="str">
        <f>LEFT(TPG!D22,19)&amp;"."&amp;TPGCR!F22</f>
        <v>St Margaret's Nurse.1003.TPG.I01.Jl21</v>
      </c>
      <c r="P22" s="312" t="str">
        <f>TPG!I22</f>
        <v>11294/543965</v>
      </c>
      <c r="Q22" s="126" t="b">
        <v>1</v>
      </c>
      <c r="R22" s="126" t="b">
        <v>1</v>
      </c>
      <c r="S22" s="126" t="b">
        <v>1</v>
      </c>
    </row>
    <row r="23" spans="1:20" hidden="1" x14ac:dyDescent="0.25">
      <c r="A23" s="126" t="s">
        <v>4008</v>
      </c>
      <c r="B23" s="200">
        <v>1</v>
      </c>
      <c r="C23" s="126">
        <v>2</v>
      </c>
      <c r="D23" s="308">
        <f>TPG!J23</f>
        <v>400072</v>
      </c>
      <c r="E23" s="126" t="b">
        <v>1</v>
      </c>
      <c r="F23" s="309" t="str">
        <f>RIGHT(TPG!C23,4)&amp;"."&amp;TPG!M23&amp;"."&amp;TPG!K23&amp;"."&amp;TPGPAY!$C$5</f>
        <v>1002.TPG.I01.Jl21</v>
      </c>
      <c r="G23" s="310">
        <f t="shared" ca="1" si="0"/>
        <v>44386</v>
      </c>
      <c r="H23" s="311">
        <f>IF(TPG!X23&gt;0,0,-TPG!X23)</f>
        <v>0</v>
      </c>
      <c r="I23" s="205">
        <f t="shared" ca="1" si="1"/>
        <v>44386</v>
      </c>
      <c r="J23" s="126">
        <v>3</v>
      </c>
      <c r="K23" s="126" t="b">
        <v>1</v>
      </c>
      <c r="L23" s="126" t="s">
        <v>4009</v>
      </c>
      <c r="M23" s="126" t="b">
        <v>1</v>
      </c>
      <c r="N23" s="126" t="s">
        <v>3687</v>
      </c>
      <c r="O23" s="309" t="str">
        <f>LEFT(TPG!D23,19)&amp;"."&amp;TPGCR!F23</f>
        <v>Moss Hall Nursery.1002.TPG.I01.Jl21</v>
      </c>
      <c r="P23" s="312" t="str">
        <f>TPG!I23</f>
        <v>11294/543965</v>
      </c>
      <c r="Q23" s="126" t="b">
        <v>1</v>
      </c>
      <c r="R23" s="126" t="b">
        <v>1</v>
      </c>
      <c r="S23" s="126" t="b">
        <v>1</v>
      </c>
    </row>
    <row r="24" spans="1:20" hidden="1" x14ac:dyDescent="0.25">
      <c r="A24" s="126" t="s">
        <v>4008</v>
      </c>
      <c r="B24" s="200">
        <v>1</v>
      </c>
      <c r="C24" s="126">
        <v>2</v>
      </c>
      <c r="D24" s="308" t="e">
        <f>TPG!#REF!</f>
        <v>#REF!</v>
      </c>
      <c r="E24" s="126" t="b">
        <v>1</v>
      </c>
      <c r="F24" s="309" t="e">
        <f>RIGHT(TPG!#REF!,4)&amp;"."&amp;TPG!#REF!&amp;"."&amp;TPG!#REF!&amp;"."&amp;TPGPAY!$C$5</f>
        <v>#REF!</v>
      </c>
      <c r="G24" s="310">
        <f t="shared" ca="1" si="0"/>
        <v>44386</v>
      </c>
      <c r="H24" s="311" t="e">
        <f>IF(TPG!#REF!&gt;0,0,-TPG!#REF!)</f>
        <v>#REF!</v>
      </c>
      <c r="I24" s="205">
        <f t="shared" ca="1" si="1"/>
        <v>44386</v>
      </c>
      <c r="J24" s="126">
        <v>3</v>
      </c>
      <c r="K24" s="126" t="b">
        <v>1</v>
      </c>
      <c r="L24" s="126" t="s">
        <v>4009</v>
      </c>
      <c r="M24" s="126" t="b">
        <v>1</v>
      </c>
      <c r="N24" s="126" t="s">
        <v>3687</v>
      </c>
      <c r="O24" s="309" t="e">
        <f>LEFT(TPG!#REF!,19)&amp;"."&amp;TPGCR!F24</f>
        <v>#REF!</v>
      </c>
      <c r="P24" s="312" t="e">
        <f>TPG!#REF!</f>
        <v>#REF!</v>
      </c>
      <c r="Q24" s="126" t="b">
        <v>1</v>
      </c>
      <c r="R24" s="126" t="b">
        <v>1</v>
      </c>
      <c r="S24" s="126" t="b">
        <v>1</v>
      </c>
    </row>
    <row r="25" spans="1:20" hidden="1" x14ac:dyDescent="0.25">
      <c r="A25" s="126" t="s">
        <v>4008</v>
      </c>
      <c r="B25" s="200">
        <v>1</v>
      </c>
      <c r="C25" s="126">
        <v>2</v>
      </c>
      <c r="D25" s="308" t="e">
        <f>TPG!#REF!</f>
        <v>#REF!</v>
      </c>
      <c r="E25" s="126" t="b">
        <v>1</v>
      </c>
      <c r="F25" s="309" t="e">
        <f>RIGHT(TPG!#REF!,4)&amp;"."&amp;TPG!#REF!&amp;"."&amp;TPG!#REF!&amp;"."&amp;TPGPAY!$C$5</f>
        <v>#REF!</v>
      </c>
      <c r="G25" s="310">
        <f t="shared" ca="1" si="0"/>
        <v>44386</v>
      </c>
      <c r="H25" s="311" t="e">
        <f>IF(TPG!#REF!&gt;0,0,-TPG!#REF!)</f>
        <v>#REF!</v>
      </c>
      <c r="I25" s="205">
        <f t="shared" ca="1" si="1"/>
        <v>44386</v>
      </c>
      <c r="J25" s="126">
        <v>3</v>
      </c>
      <c r="K25" s="126" t="b">
        <v>1</v>
      </c>
      <c r="L25" s="126" t="s">
        <v>4009</v>
      </c>
      <c r="M25" s="126" t="b">
        <v>1</v>
      </c>
      <c r="N25" s="126" t="s">
        <v>3687</v>
      </c>
      <c r="O25" s="309" t="e">
        <f>LEFT(TPG!#REF!,19)&amp;"."&amp;TPGCR!F25</f>
        <v>#REF!</v>
      </c>
      <c r="P25" s="312" t="e">
        <f>TPG!#REF!</f>
        <v>#REF!</v>
      </c>
      <c r="Q25" s="126" t="b">
        <v>1</v>
      </c>
      <c r="R25" s="126" t="b">
        <v>1</v>
      </c>
      <c r="S25" s="126" t="b">
        <v>1</v>
      </c>
    </row>
    <row r="26" spans="1:20" hidden="1" x14ac:dyDescent="0.25">
      <c r="A26" s="126" t="s">
        <v>4008</v>
      </c>
      <c r="B26" s="200">
        <v>1</v>
      </c>
      <c r="C26" s="126">
        <v>2</v>
      </c>
      <c r="D26" s="308">
        <f>TPG!J24</f>
        <v>400015</v>
      </c>
      <c r="E26" s="126" t="b">
        <v>1</v>
      </c>
      <c r="F26" s="309" t="str">
        <f>RIGHT(TPG!C24,4)&amp;"."&amp;TPG!M24&amp;"."&amp;TPG!K24&amp;"."&amp;TPGPAY!$C$5</f>
        <v>3317.TPG.I01.Jl21</v>
      </c>
      <c r="G26" s="310">
        <f t="shared" ca="1" si="0"/>
        <v>44386</v>
      </c>
      <c r="H26" s="311">
        <f>IF(TPG!X24&gt;0,0,-TPG!X24)</f>
        <v>0</v>
      </c>
      <c r="I26" s="205">
        <f t="shared" ca="1" si="1"/>
        <v>44386</v>
      </c>
      <c r="J26" s="126">
        <v>3</v>
      </c>
      <c r="K26" s="126" t="b">
        <v>1</v>
      </c>
      <c r="L26" s="126" t="s">
        <v>4009</v>
      </c>
      <c r="M26" s="126" t="b">
        <v>1</v>
      </c>
      <c r="N26" s="126" t="s">
        <v>3687</v>
      </c>
      <c r="O26" s="309" t="str">
        <f>LEFT(TPG!D24,19)&amp;"."&amp;TPGCR!F26</f>
        <v>All Saints' CE Prim.3317.TPG.I01.Jl21</v>
      </c>
      <c r="P26" s="312" t="str">
        <f>TPG!I24</f>
        <v>11294/543965</v>
      </c>
      <c r="Q26" s="126" t="b">
        <v>1</v>
      </c>
      <c r="R26" s="126" t="b">
        <v>1</v>
      </c>
      <c r="S26" s="126" t="b">
        <v>1</v>
      </c>
    </row>
    <row r="27" spans="1:20" hidden="1" x14ac:dyDescent="0.25">
      <c r="A27" s="126" t="s">
        <v>4008</v>
      </c>
      <c r="B27" s="200">
        <v>1</v>
      </c>
      <c r="C27" s="126">
        <v>2</v>
      </c>
      <c r="D27" s="308">
        <f>TPG!J25</f>
        <v>400023</v>
      </c>
      <c r="E27" s="126" t="b">
        <v>1</v>
      </c>
      <c r="F27" s="309" t="str">
        <f>RIGHT(TPG!C25,4)&amp;"."&amp;TPG!M25&amp;"."&amp;TPG!K25&amp;"."&amp;TPGPAY!$C$5</f>
        <v>3500.TPG.I01.Jl21</v>
      </c>
      <c r="G27" s="310">
        <f t="shared" ca="1" si="0"/>
        <v>44386</v>
      </c>
      <c r="H27" s="311">
        <f>IF(TPG!X25&gt;0,0,-TPG!X25)</f>
        <v>0</v>
      </c>
      <c r="I27" s="205">
        <f t="shared" ca="1" si="1"/>
        <v>44386</v>
      </c>
      <c r="J27" s="126">
        <v>3</v>
      </c>
      <c r="K27" s="126" t="b">
        <v>1</v>
      </c>
      <c r="L27" s="126" t="s">
        <v>4009</v>
      </c>
      <c r="M27" s="126" t="b">
        <v>1</v>
      </c>
      <c r="N27" s="126" t="s">
        <v>3687</v>
      </c>
      <c r="O27" s="309" t="str">
        <f>LEFT(TPG!D25,19)&amp;"."&amp;TPGCR!F27</f>
        <v>Annunciation Cathol.3500.TPG.I01.Jl21</v>
      </c>
      <c r="P27" s="312" t="str">
        <f>TPG!I25</f>
        <v>11294/543965</v>
      </c>
      <c r="Q27" s="126" t="b">
        <v>1</v>
      </c>
      <c r="R27" s="126" t="b">
        <v>1</v>
      </c>
      <c r="S27" s="126" t="b">
        <v>1</v>
      </c>
    </row>
    <row r="28" spans="1:20" hidden="1" x14ac:dyDescent="0.25">
      <c r="A28" s="126" t="s">
        <v>4008</v>
      </c>
      <c r="B28" s="200">
        <v>1</v>
      </c>
      <c r="C28" s="126">
        <v>2</v>
      </c>
      <c r="D28" s="308" t="e">
        <f>TPG!#REF!</f>
        <v>#REF!</v>
      </c>
      <c r="E28" s="126" t="b">
        <v>1</v>
      </c>
      <c r="F28" s="309" t="e">
        <f>RIGHT(TPG!#REF!,4)&amp;"."&amp;TPG!#REF!&amp;"."&amp;TPG!#REF!&amp;"."&amp;TPGPAY!$C$5</f>
        <v>#REF!</v>
      </c>
      <c r="G28" s="310">
        <f t="shared" ca="1" si="0"/>
        <v>44386</v>
      </c>
      <c r="H28" s="311" t="e">
        <f>IF(TPG!#REF!&gt;0,0,-TPG!#REF!)</f>
        <v>#REF!</v>
      </c>
      <c r="I28" s="205">
        <f t="shared" ca="1" si="1"/>
        <v>44386</v>
      </c>
      <c r="J28" s="126">
        <v>3</v>
      </c>
      <c r="K28" s="126" t="b">
        <v>1</v>
      </c>
      <c r="L28" s="126" t="s">
        <v>4009</v>
      </c>
      <c r="M28" s="126" t="b">
        <v>1</v>
      </c>
      <c r="N28" s="126" t="s">
        <v>3687</v>
      </c>
      <c r="O28" s="309" t="e">
        <f>LEFT(TPG!#REF!,19)&amp;"."&amp;TPGCR!F28</f>
        <v>#REF!</v>
      </c>
      <c r="P28" s="312" t="e">
        <f>TPG!#REF!</f>
        <v>#REF!</v>
      </c>
      <c r="Q28" s="126" t="b">
        <v>1</v>
      </c>
      <c r="R28" s="126" t="b">
        <v>1</v>
      </c>
      <c r="S28" s="126" t="b">
        <v>1</v>
      </c>
    </row>
    <row r="29" spans="1:20" hidden="1" x14ac:dyDescent="0.25">
      <c r="A29" s="126" t="s">
        <v>4008</v>
      </c>
      <c r="B29" s="200">
        <v>1</v>
      </c>
      <c r="C29" s="126">
        <v>2</v>
      </c>
      <c r="D29" s="308">
        <f>TPG!J26</f>
        <v>400005</v>
      </c>
      <c r="E29" s="126" t="b">
        <v>1</v>
      </c>
      <c r="F29" s="309" t="str">
        <f>RIGHT(TPG!C26,4)&amp;"."&amp;TPG!M26&amp;"."&amp;TPG!K26&amp;"."&amp;TPGPAY!$C$5</f>
        <v>2002.TPG.I01.Jl21</v>
      </c>
      <c r="G29" s="310">
        <f t="shared" ca="1" si="0"/>
        <v>44386</v>
      </c>
      <c r="H29" s="311">
        <f>IF(TPG!X26&gt;0,0,-TPG!X26)</f>
        <v>0</v>
      </c>
      <c r="I29" s="205">
        <f t="shared" ca="1" si="1"/>
        <v>44386</v>
      </c>
      <c r="J29" s="126">
        <v>3</v>
      </c>
      <c r="K29" s="126" t="b">
        <v>1</v>
      </c>
      <c r="L29" s="126" t="s">
        <v>4009</v>
      </c>
      <c r="M29" s="126" t="b">
        <v>1</v>
      </c>
      <c r="N29" s="126" t="s">
        <v>3687</v>
      </c>
      <c r="O29" s="309" t="str">
        <f>LEFT(TPG!D26,19)&amp;"."&amp;TPGCR!F29</f>
        <v>Barnfield School.2002.TPG.I01.Jl21</v>
      </c>
      <c r="P29" s="312" t="str">
        <f>TPG!I26</f>
        <v>11294/543965</v>
      </c>
      <c r="Q29" s="126" t="b">
        <v>1</v>
      </c>
      <c r="R29" s="126" t="b">
        <v>1</v>
      </c>
      <c r="S29" s="126" t="b">
        <v>1</v>
      </c>
    </row>
    <row r="30" spans="1:20" hidden="1" x14ac:dyDescent="0.25">
      <c r="A30" s="126" t="s">
        <v>4008</v>
      </c>
      <c r="B30" s="200">
        <v>1</v>
      </c>
      <c r="C30" s="126">
        <v>2</v>
      </c>
      <c r="D30" s="308">
        <f>TPG!J27</f>
        <v>400070</v>
      </c>
      <c r="E30" s="126" t="b">
        <v>1</v>
      </c>
      <c r="F30" s="309" t="str">
        <f>RIGHT(TPG!C27,4)&amp;"."&amp;TPG!M27&amp;"."&amp;TPG!K27&amp;"."&amp;TPGPAY!$C$5</f>
        <v>2079.TPG.I01.Jl21</v>
      </c>
      <c r="G30" s="310">
        <f t="shared" ca="1" si="0"/>
        <v>44386</v>
      </c>
      <c r="H30" s="311">
        <f>IF(TPG!X27&gt;0,0,-TPG!X27)</f>
        <v>0</v>
      </c>
      <c r="I30" s="205">
        <f t="shared" ca="1" si="1"/>
        <v>44386</v>
      </c>
      <c r="J30" s="126">
        <v>3</v>
      </c>
      <c r="K30" s="126" t="b">
        <v>1</v>
      </c>
      <c r="L30" s="126" t="s">
        <v>4009</v>
      </c>
      <c r="M30" s="126" t="b">
        <v>1</v>
      </c>
      <c r="N30" s="126" t="s">
        <v>3687</v>
      </c>
      <c r="O30" s="309" t="str">
        <f>LEFT(TPG!D27,19)&amp;"."&amp;TPGCR!F30</f>
        <v>Beis Yaakov.2079.TPG.I01.Jl21</v>
      </c>
      <c r="P30" s="312" t="str">
        <f>TPG!I27</f>
        <v>11294/543965</v>
      </c>
      <c r="Q30" s="126" t="b">
        <v>1</v>
      </c>
      <c r="R30" s="126" t="b">
        <v>1</v>
      </c>
      <c r="S30" s="126" t="b">
        <v>1</v>
      </c>
    </row>
    <row r="31" spans="1:20" hidden="1" x14ac:dyDescent="0.25">
      <c r="A31" s="126" t="s">
        <v>4008</v>
      </c>
      <c r="B31" s="200">
        <v>1</v>
      </c>
      <c r="C31" s="126">
        <v>2</v>
      </c>
      <c r="D31" s="308">
        <f>TPG!J28</f>
        <v>400150</v>
      </c>
      <c r="E31" s="126" t="b">
        <v>1</v>
      </c>
      <c r="F31" s="309" t="str">
        <f>RIGHT(TPG!C28,4)&amp;"."&amp;TPG!M28&amp;"."&amp;TPG!K28&amp;"."&amp;TPGPAY!$C$5</f>
        <v>3524.TPG.I01.Jl21</v>
      </c>
      <c r="G31" s="310">
        <f t="shared" ca="1" si="0"/>
        <v>44386</v>
      </c>
      <c r="H31" s="311">
        <f>IF(TPG!X28&gt;0,0,-TPG!X28)</f>
        <v>0</v>
      </c>
      <c r="I31" s="205">
        <f t="shared" ca="1" si="1"/>
        <v>44386</v>
      </c>
      <c r="J31" s="126">
        <v>3</v>
      </c>
      <c r="K31" s="126" t="b">
        <v>1</v>
      </c>
      <c r="L31" s="126" t="s">
        <v>4009</v>
      </c>
      <c r="M31" s="126" t="b">
        <v>1</v>
      </c>
      <c r="N31" s="126" t="s">
        <v>3687</v>
      </c>
      <c r="O31" s="309" t="str">
        <f>LEFT(TPG!D28,19)&amp;"."&amp;TPGCR!F31</f>
        <v>Beit Shvidler Prima.3524.TPG.I01.Jl21</v>
      </c>
      <c r="P31" s="312" t="str">
        <f>TPG!I28</f>
        <v>11294/543965</v>
      </c>
      <c r="Q31" s="126" t="b">
        <v>1</v>
      </c>
      <c r="R31" s="126" t="b">
        <v>1</v>
      </c>
      <c r="S31" s="126" t="b">
        <v>1</v>
      </c>
    </row>
    <row r="32" spans="1:20" hidden="1" x14ac:dyDescent="0.25">
      <c r="A32" s="126" t="s">
        <v>4008</v>
      </c>
      <c r="B32" s="200">
        <v>1</v>
      </c>
      <c r="C32" s="126">
        <v>2</v>
      </c>
      <c r="D32" s="308">
        <f>TPG!J29</f>
        <v>400051</v>
      </c>
      <c r="E32" s="126" t="b">
        <v>1</v>
      </c>
      <c r="F32" s="309" t="str">
        <f>RIGHT(TPG!C29,4)&amp;"."&amp;TPG!M29&amp;"."&amp;TPG!K29&amp;"."&amp;TPGPAY!$C$5</f>
        <v>2003.TPG.I01.Jl21</v>
      </c>
      <c r="G32" s="310">
        <f t="shared" ca="1" si="0"/>
        <v>44386</v>
      </c>
      <c r="H32" s="311">
        <f>IF(TPG!X29&gt;0,0,-TPG!X29)</f>
        <v>0</v>
      </c>
      <c r="I32" s="205">
        <f t="shared" ca="1" si="1"/>
        <v>44386</v>
      </c>
      <c r="J32" s="126">
        <v>3</v>
      </c>
      <c r="K32" s="126" t="b">
        <v>1</v>
      </c>
      <c r="L32" s="126" t="s">
        <v>4009</v>
      </c>
      <c r="M32" s="126" t="b">
        <v>1</v>
      </c>
      <c r="N32" s="126" t="s">
        <v>3687</v>
      </c>
      <c r="O32" s="309" t="str">
        <f>LEFT(TPG!D29,19)&amp;"."&amp;TPGCR!F32</f>
        <v>Bell Lane Primary S.2003.TPG.I01.Jl21</v>
      </c>
      <c r="P32" s="312" t="str">
        <f>TPG!I29</f>
        <v>11294/543965</v>
      </c>
      <c r="Q32" s="126" t="b">
        <v>1</v>
      </c>
      <c r="R32" s="126" t="b">
        <v>1</v>
      </c>
      <c r="S32" s="126" t="b">
        <v>1</v>
      </c>
    </row>
    <row r="33" spans="1:19" hidden="1" x14ac:dyDescent="0.25">
      <c r="A33" s="126" t="s">
        <v>4008</v>
      </c>
      <c r="B33" s="200">
        <v>1</v>
      </c>
      <c r="C33" s="126">
        <v>2</v>
      </c>
      <c r="D33" s="308">
        <f>TPG!J30</f>
        <v>400024</v>
      </c>
      <c r="E33" s="126" t="b">
        <v>1</v>
      </c>
      <c r="F33" s="309" t="str">
        <f>RIGHT(TPG!C30,4)&amp;"."&amp;TPG!M30&amp;"."&amp;TPG!K30&amp;"."&amp;TPGPAY!$C$5</f>
        <v>3511.TPG.I01.Jl21</v>
      </c>
      <c r="G33" s="310">
        <f t="shared" ca="1" si="0"/>
        <v>44386</v>
      </c>
      <c r="H33" s="311">
        <f>IF(TPG!X30&gt;0,0,-TPG!X30)</f>
        <v>0</v>
      </c>
      <c r="I33" s="205">
        <f t="shared" ca="1" si="1"/>
        <v>44386</v>
      </c>
      <c r="J33" s="126">
        <v>3</v>
      </c>
      <c r="K33" s="126" t="b">
        <v>1</v>
      </c>
      <c r="L33" s="126" t="s">
        <v>4009</v>
      </c>
      <c r="M33" s="126" t="b">
        <v>1</v>
      </c>
      <c r="N33" s="126" t="s">
        <v>3687</v>
      </c>
      <c r="O33" s="309" t="str">
        <f>LEFT(TPG!D30,19)&amp;"."&amp;TPGCR!F33</f>
        <v>Blessed Dominic Sch.3511.TPG.I01.Jl21</v>
      </c>
      <c r="P33" s="312" t="str">
        <f>TPG!I30</f>
        <v>11294/543965</v>
      </c>
      <c r="Q33" s="126" t="b">
        <v>1</v>
      </c>
      <c r="R33" s="126" t="b">
        <v>1</v>
      </c>
      <c r="S33" s="126" t="b">
        <v>1</v>
      </c>
    </row>
    <row r="34" spans="1:19" hidden="1" x14ac:dyDescent="0.25">
      <c r="A34" s="126" t="s">
        <v>4008</v>
      </c>
      <c r="B34" s="200">
        <v>1</v>
      </c>
      <c r="C34" s="126">
        <v>2</v>
      </c>
      <c r="D34" s="308">
        <f>TPG!J31</f>
        <v>400057</v>
      </c>
      <c r="E34" s="126" t="b">
        <v>1</v>
      </c>
      <c r="F34" s="309" t="str">
        <f>RIGHT(TPG!C31,4)&amp;"."&amp;TPG!M31&amp;"."&amp;TPG!K31&amp;"."&amp;TPGPAY!$C$5</f>
        <v>2008.TPG.I01.Jl21</v>
      </c>
      <c r="G34" s="310">
        <f t="shared" ca="1" si="0"/>
        <v>44386</v>
      </c>
      <c r="H34" s="311">
        <f>IF(TPG!X31&gt;0,0,-TPG!X31)</f>
        <v>0</v>
      </c>
      <c r="I34" s="205">
        <f t="shared" ca="1" si="1"/>
        <v>44386</v>
      </c>
      <c r="J34" s="126">
        <v>3</v>
      </c>
      <c r="K34" s="126" t="b">
        <v>1</v>
      </c>
      <c r="L34" s="126" t="s">
        <v>4009</v>
      </c>
      <c r="M34" s="126" t="b">
        <v>1</v>
      </c>
      <c r="N34" s="126" t="s">
        <v>3687</v>
      </c>
      <c r="O34" s="309" t="str">
        <f>LEFT(TPG!D31,19)&amp;"."&amp;TPGCR!F34</f>
        <v>Brookland Infant  &amp;.2008.TPG.I01.Jl21</v>
      </c>
      <c r="P34" s="312" t="str">
        <f>TPG!I31</f>
        <v>11294/543965</v>
      </c>
      <c r="Q34" s="126" t="b">
        <v>1</v>
      </c>
      <c r="R34" s="126" t="b">
        <v>1</v>
      </c>
      <c r="S34" s="126" t="b">
        <v>1</v>
      </c>
    </row>
    <row r="35" spans="1:19" hidden="1" x14ac:dyDescent="0.25">
      <c r="A35" s="126" t="s">
        <v>4008</v>
      </c>
      <c r="B35" s="200">
        <v>1</v>
      </c>
      <c r="C35" s="126">
        <v>2</v>
      </c>
      <c r="D35" s="308" t="e">
        <f>TPG!#REF!</f>
        <v>#REF!</v>
      </c>
      <c r="E35" s="126" t="b">
        <v>1</v>
      </c>
      <c r="F35" s="309" t="e">
        <f>RIGHT(TPG!#REF!,4)&amp;"."&amp;TPG!#REF!&amp;"."&amp;TPG!#REF!&amp;"."&amp;TPGPAY!$C$5</f>
        <v>#REF!</v>
      </c>
      <c r="G35" s="310">
        <f t="shared" ca="1" si="0"/>
        <v>44386</v>
      </c>
      <c r="H35" s="311" t="e">
        <f>IF(TPG!#REF!&gt;0,0,-TPG!#REF!)</f>
        <v>#REF!</v>
      </c>
      <c r="I35" s="205">
        <f t="shared" ca="1" si="1"/>
        <v>44386</v>
      </c>
      <c r="J35" s="126">
        <v>3</v>
      </c>
      <c r="K35" s="126" t="b">
        <v>1</v>
      </c>
      <c r="L35" s="126" t="s">
        <v>4009</v>
      </c>
      <c r="M35" s="126" t="b">
        <v>1</v>
      </c>
      <c r="N35" s="126" t="s">
        <v>3687</v>
      </c>
      <c r="O35" s="309" t="e">
        <f>LEFT(TPG!#REF!,19)&amp;"."&amp;TPGCR!F35</f>
        <v>#REF!</v>
      </c>
      <c r="P35" s="312" t="e">
        <f>TPG!#REF!</f>
        <v>#REF!</v>
      </c>
      <c r="Q35" s="126" t="b">
        <v>1</v>
      </c>
      <c r="R35" s="126" t="b">
        <v>1</v>
      </c>
      <c r="S35" s="126" t="b">
        <v>1</v>
      </c>
    </row>
    <row r="36" spans="1:19" hidden="1" x14ac:dyDescent="0.25">
      <c r="A36" s="126" t="s">
        <v>4008</v>
      </c>
      <c r="B36" s="200">
        <v>1</v>
      </c>
      <c r="C36" s="126">
        <v>2</v>
      </c>
      <c r="D36" s="308">
        <f>TPG!J32</f>
        <v>400061</v>
      </c>
      <c r="E36" s="126" t="b">
        <v>1</v>
      </c>
      <c r="F36" s="309" t="str">
        <f>RIGHT(TPG!C32,4)&amp;"."&amp;TPG!M32&amp;"."&amp;TPG!K32&amp;"."&amp;TPGPAY!$C$5</f>
        <v>2009.TPG.I01.Jl21</v>
      </c>
      <c r="G36" s="310">
        <f t="shared" ca="1" si="0"/>
        <v>44386</v>
      </c>
      <c r="H36" s="311">
        <f>IF(TPG!X32&gt;0,0,-TPG!X32)</f>
        <v>0</v>
      </c>
      <c r="I36" s="205">
        <f t="shared" ca="1" si="1"/>
        <v>44386</v>
      </c>
      <c r="J36" s="126">
        <v>3</v>
      </c>
      <c r="K36" s="126" t="b">
        <v>1</v>
      </c>
      <c r="L36" s="126" t="s">
        <v>4009</v>
      </c>
      <c r="M36" s="126" t="b">
        <v>1</v>
      </c>
      <c r="N36" s="126" t="s">
        <v>3687</v>
      </c>
      <c r="O36" s="309" t="str">
        <f>LEFT(TPG!D32,19)&amp;"."&amp;TPGCR!F36</f>
        <v>Brunswick Park Prim.2009.TPG.I01.Jl21</v>
      </c>
      <c r="P36" s="312" t="str">
        <f>TPG!I32</f>
        <v>11294/543965</v>
      </c>
      <c r="Q36" s="126" t="b">
        <v>1</v>
      </c>
      <c r="R36" s="126" t="b">
        <v>1</v>
      </c>
      <c r="S36" s="126" t="b">
        <v>1</v>
      </c>
    </row>
    <row r="37" spans="1:19" hidden="1" x14ac:dyDescent="0.25">
      <c r="A37" s="126" t="s">
        <v>4008</v>
      </c>
      <c r="B37" s="200">
        <v>1</v>
      </c>
      <c r="C37" s="126">
        <v>2</v>
      </c>
      <c r="D37" s="308" t="e">
        <f>TPG!#REF!</f>
        <v>#REF!</v>
      </c>
      <c r="E37" s="126" t="b">
        <v>1</v>
      </c>
      <c r="F37" s="309" t="e">
        <f>RIGHT(TPG!#REF!,4)&amp;"."&amp;TPG!#REF!&amp;"."&amp;TPG!#REF!&amp;"."&amp;TPGPAY!$C$5</f>
        <v>#REF!</v>
      </c>
      <c r="G37" s="310">
        <f t="shared" ca="1" si="0"/>
        <v>44386</v>
      </c>
      <c r="H37" s="311" t="e">
        <f>IF(TPG!#REF!&gt;0,0,-TPG!#REF!)</f>
        <v>#REF!</v>
      </c>
      <c r="I37" s="205">
        <f t="shared" ca="1" si="1"/>
        <v>44386</v>
      </c>
      <c r="J37" s="126">
        <v>3</v>
      </c>
      <c r="K37" s="126" t="b">
        <v>1</v>
      </c>
      <c r="L37" s="126" t="s">
        <v>4009</v>
      </c>
      <c r="M37" s="126" t="b">
        <v>1</v>
      </c>
      <c r="N37" s="126" t="s">
        <v>3687</v>
      </c>
      <c r="O37" s="309" t="e">
        <f>LEFT(TPG!#REF!,19)&amp;"."&amp;TPGCR!F37</f>
        <v>#REF!</v>
      </c>
      <c r="P37" s="312" t="e">
        <f>TPG!#REF!</f>
        <v>#REF!</v>
      </c>
      <c r="Q37" s="126" t="b">
        <v>1</v>
      </c>
      <c r="R37" s="126" t="b">
        <v>1</v>
      </c>
      <c r="S37" s="126" t="b">
        <v>1</v>
      </c>
    </row>
    <row r="38" spans="1:19" hidden="1" x14ac:dyDescent="0.25">
      <c r="A38" s="126" t="s">
        <v>4008</v>
      </c>
      <c r="B38" s="200">
        <v>1</v>
      </c>
      <c r="C38" s="126">
        <v>2</v>
      </c>
      <c r="D38" s="308">
        <f>TPG!J33</f>
        <v>400039</v>
      </c>
      <c r="E38" s="126" t="b">
        <v>1</v>
      </c>
      <c r="F38" s="309" t="str">
        <f>RIGHT(TPG!C33,4)&amp;"."&amp;TPG!M33&amp;"."&amp;TPG!K33&amp;"."&amp;TPGPAY!$C$5</f>
        <v>3302.TPG.I01.Jl21</v>
      </c>
      <c r="G38" s="310">
        <f t="shared" ca="1" si="0"/>
        <v>44386</v>
      </c>
      <c r="H38" s="311">
        <f>IF(TPG!X33&gt;0,0,-TPG!X33)</f>
        <v>0</v>
      </c>
      <c r="I38" s="205">
        <f t="shared" ca="1" si="1"/>
        <v>44386</v>
      </c>
      <c r="J38" s="126">
        <v>3</v>
      </c>
      <c r="K38" s="126" t="b">
        <v>1</v>
      </c>
      <c r="L38" s="126" t="s">
        <v>4009</v>
      </c>
      <c r="M38" s="126" t="b">
        <v>1</v>
      </c>
      <c r="N38" s="126" t="s">
        <v>3687</v>
      </c>
      <c r="O38" s="309" t="str">
        <f>LEFT(TPG!D33,19)&amp;"."&amp;TPGCR!F38</f>
        <v>Christ Church CE Pr.3302.TPG.I01.Jl21</v>
      </c>
      <c r="P38" s="312" t="str">
        <f>TPG!I33</f>
        <v>11294/543965</v>
      </c>
      <c r="Q38" s="126" t="b">
        <v>1</v>
      </c>
      <c r="R38" s="126" t="b">
        <v>1</v>
      </c>
      <c r="S38" s="126" t="b">
        <v>1</v>
      </c>
    </row>
    <row r="39" spans="1:19" hidden="1" x14ac:dyDescent="0.25">
      <c r="A39" s="126" t="s">
        <v>4008</v>
      </c>
      <c r="B39" s="200">
        <v>1</v>
      </c>
      <c r="C39" s="126">
        <v>2</v>
      </c>
      <c r="D39" s="308" t="e">
        <f>TPG!#REF!</f>
        <v>#REF!</v>
      </c>
      <c r="E39" s="126" t="b">
        <v>1</v>
      </c>
      <c r="F39" s="309" t="e">
        <f>RIGHT(TPG!#REF!,4)&amp;"."&amp;TPG!#REF!&amp;"."&amp;TPG!#REF!&amp;"."&amp;TPGPAY!$C$5</f>
        <v>#REF!</v>
      </c>
      <c r="G39" s="310">
        <f t="shared" ca="1" si="0"/>
        <v>44386</v>
      </c>
      <c r="H39" s="311" t="e">
        <f>IF(TPG!#REF!&gt;0,0,-TPG!#REF!)</f>
        <v>#REF!</v>
      </c>
      <c r="I39" s="205">
        <f t="shared" ca="1" si="1"/>
        <v>44386</v>
      </c>
      <c r="J39" s="126">
        <v>3</v>
      </c>
      <c r="K39" s="126" t="b">
        <v>1</v>
      </c>
      <c r="L39" s="126" t="s">
        <v>4009</v>
      </c>
      <c r="M39" s="126" t="b">
        <v>1</v>
      </c>
      <c r="N39" s="126" t="s">
        <v>3687</v>
      </c>
      <c r="O39" s="309" t="e">
        <f>LEFT(TPG!#REF!,19)&amp;"."&amp;TPGCR!F39</f>
        <v>#REF!</v>
      </c>
      <c r="P39" s="312" t="e">
        <f>TPG!#REF!</f>
        <v>#REF!</v>
      </c>
      <c r="Q39" s="126" t="b">
        <v>1</v>
      </c>
      <c r="R39" s="126" t="b">
        <v>1</v>
      </c>
      <c r="S39" s="126" t="b">
        <v>1</v>
      </c>
    </row>
    <row r="40" spans="1:19" hidden="1" x14ac:dyDescent="0.25">
      <c r="A40" s="126" t="s">
        <v>4008</v>
      </c>
      <c r="B40" s="200">
        <v>1</v>
      </c>
      <c r="C40" s="126">
        <v>2</v>
      </c>
      <c r="D40" s="308">
        <f>TPG!J34</f>
        <v>400050</v>
      </c>
      <c r="E40" s="126" t="b">
        <v>1</v>
      </c>
      <c r="F40" s="309" t="str">
        <f>RIGHT(TPG!C34,4)&amp;"."&amp;TPG!M34&amp;"."&amp;TPG!K34&amp;"."&amp;TPGPAY!$C$5</f>
        <v>2014.TPG.I01.Jl21</v>
      </c>
      <c r="G40" s="310">
        <f t="shared" ca="1" si="0"/>
        <v>44386</v>
      </c>
      <c r="H40" s="311">
        <f>IF(TPG!X34&gt;0,0,-TPG!X34)</f>
        <v>0</v>
      </c>
      <c r="I40" s="205">
        <f t="shared" ca="1" si="1"/>
        <v>44386</v>
      </c>
      <c r="J40" s="126">
        <v>3</v>
      </c>
      <c r="K40" s="126" t="b">
        <v>1</v>
      </c>
      <c r="L40" s="126" t="s">
        <v>4009</v>
      </c>
      <c r="M40" s="126" t="b">
        <v>1</v>
      </c>
      <c r="N40" s="126" t="s">
        <v>3687</v>
      </c>
      <c r="O40" s="309" t="str">
        <f>LEFT(TPG!D34,19)&amp;"."&amp;TPGCR!F40</f>
        <v>Colindale School.2014.TPG.I01.Jl21</v>
      </c>
      <c r="P40" s="312" t="str">
        <f>TPG!I34</f>
        <v>11294/543965</v>
      </c>
      <c r="Q40" s="126" t="b">
        <v>1</v>
      </c>
      <c r="R40" s="126" t="b">
        <v>1</v>
      </c>
      <c r="S40" s="126" t="b">
        <v>1</v>
      </c>
    </row>
    <row r="41" spans="1:19" hidden="1" x14ac:dyDescent="0.25">
      <c r="A41" s="126" t="s">
        <v>4008</v>
      </c>
      <c r="B41" s="200">
        <v>1</v>
      </c>
      <c r="C41" s="126">
        <v>2</v>
      </c>
      <c r="D41" s="308">
        <f>TPG!J35</f>
        <v>400059</v>
      </c>
      <c r="E41" s="126" t="b">
        <v>1</v>
      </c>
      <c r="F41" s="309" t="str">
        <f>RIGHT(TPG!C35,4)&amp;"."&amp;TPG!M35&amp;"."&amp;TPG!K35&amp;"."&amp;TPGPAY!$C$5</f>
        <v>2015.TPG.I01.Jl21</v>
      </c>
      <c r="G41" s="310">
        <f t="shared" ca="1" si="0"/>
        <v>44386</v>
      </c>
      <c r="H41" s="311">
        <f>IF(TPG!X35&gt;0,0,-TPG!X35)</f>
        <v>0</v>
      </c>
      <c r="I41" s="205">
        <f t="shared" ca="1" si="1"/>
        <v>44386</v>
      </c>
      <c r="J41" s="126">
        <v>3</v>
      </c>
      <c r="K41" s="126" t="b">
        <v>1</v>
      </c>
      <c r="L41" s="126" t="s">
        <v>4009</v>
      </c>
      <c r="M41" s="126" t="b">
        <v>1</v>
      </c>
      <c r="N41" s="126" t="s">
        <v>3687</v>
      </c>
      <c r="O41" s="309" t="str">
        <f>LEFT(TPG!D35,19)&amp;"."&amp;TPGCR!F41</f>
        <v>Coppetts Wood.2015.TPG.I01.Jl21</v>
      </c>
      <c r="P41" s="312" t="str">
        <f>TPG!I35</f>
        <v>11294/543965</v>
      </c>
      <c r="Q41" s="126" t="b">
        <v>1</v>
      </c>
      <c r="R41" s="126" t="b">
        <v>1</v>
      </c>
      <c r="S41" s="126" t="b">
        <v>1</v>
      </c>
    </row>
    <row r="42" spans="1:19" hidden="1" x14ac:dyDescent="0.25">
      <c r="A42" s="126" t="s">
        <v>4008</v>
      </c>
      <c r="B42" s="200">
        <v>1</v>
      </c>
      <c r="C42" s="126">
        <v>2</v>
      </c>
      <c r="D42" s="308" t="e">
        <f>TPG!#REF!</f>
        <v>#REF!</v>
      </c>
      <c r="E42" s="126" t="b">
        <v>1</v>
      </c>
      <c r="F42" s="309" t="e">
        <f>RIGHT(TPG!#REF!,4)&amp;"."&amp;TPG!#REF!&amp;"."&amp;TPG!#REF!&amp;"."&amp;TPGPAY!$C$5</f>
        <v>#REF!</v>
      </c>
      <c r="G42" s="310">
        <f t="shared" ca="1" si="0"/>
        <v>44386</v>
      </c>
      <c r="H42" s="311" t="e">
        <f>IF(TPG!#REF!&gt;0,0,-TPG!#REF!)</f>
        <v>#REF!</v>
      </c>
      <c r="I42" s="205">
        <f t="shared" ca="1" si="1"/>
        <v>44386</v>
      </c>
      <c r="J42" s="126">
        <v>3</v>
      </c>
      <c r="K42" s="126" t="b">
        <v>1</v>
      </c>
      <c r="L42" s="126" t="s">
        <v>4009</v>
      </c>
      <c r="M42" s="126" t="b">
        <v>1</v>
      </c>
      <c r="N42" s="126" t="s">
        <v>3687</v>
      </c>
      <c r="O42" s="309" t="e">
        <f>LEFT(TPG!#REF!,19)&amp;"."&amp;TPGCR!F42</f>
        <v>#REF!</v>
      </c>
      <c r="P42" s="312" t="e">
        <f>TPG!#REF!</f>
        <v>#REF!</v>
      </c>
      <c r="Q42" s="126" t="b">
        <v>1</v>
      </c>
      <c r="R42" s="126" t="b">
        <v>1</v>
      </c>
      <c r="S42" s="126" t="b">
        <v>1</v>
      </c>
    </row>
    <row r="43" spans="1:19" hidden="1" x14ac:dyDescent="0.25">
      <c r="A43" s="126" t="s">
        <v>4008</v>
      </c>
      <c r="B43" s="200">
        <v>1</v>
      </c>
      <c r="C43" s="126">
        <v>2</v>
      </c>
      <c r="D43" s="308" t="e">
        <f>TPG!#REF!</f>
        <v>#REF!</v>
      </c>
      <c r="E43" s="126" t="b">
        <v>1</v>
      </c>
      <c r="F43" s="309" t="e">
        <f>RIGHT(TPG!#REF!,4)&amp;"."&amp;TPG!#REF!&amp;"."&amp;TPG!#REF!&amp;"."&amp;TPGPAY!$C$5</f>
        <v>#REF!</v>
      </c>
      <c r="G43" s="310">
        <f t="shared" ca="1" si="0"/>
        <v>44386</v>
      </c>
      <c r="H43" s="311" t="e">
        <f>IF(TPG!#REF!&gt;0,0,-TPG!#REF!)</f>
        <v>#REF!</v>
      </c>
      <c r="I43" s="205">
        <f t="shared" ca="1" si="1"/>
        <v>44386</v>
      </c>
      <c r="J43" s="126">
        <v>3</v>
      </c>
      <c r="K43" s="126" t="b">
        <v>1</v>
      </c>
      <c r="L43" s="126" t="s">
        <v>4009</v>
      </c>
      <c r="M43" s="126" t="b">
        <v>1</v>
      </c>
      <c r="N43" s="126" t="s">
        <v>3687</v>
      </c>
      <c r="O43" s="309" t="e">
        <f>LEFT(TPG!#REF!,19)&amp;"."&amp;TPGCR!F43</f>
        <v>#REF!</v>
      </c>
      <c r="P43" s="312" t="e">
        <f>TPG!#REF!</f>
        <v>#REF!</v>
      </c>
      <c r="Q43" s="126" t="b">
        <v>1</v>
      </c>
      <c r="R43" s="126" t="b">
        <v>1</v>
      </c>
      <c r="S43" s="126" t="b">
        <v>1</v>
      </c>
    </row>
    <row r="44" spans="1:19" hidden="1" x14ac:dyDescent="0.25">
      <c r="A44" s="126" t="s">
        <v>4008</v>
      </c>
      <c r="B44" s="200">
        <v>1</v>
      </c>
      <c r="C44" s="126">
        <v>2</v>
      </c>
      <c r="D44" s="308" t="e">
        <f>TPG!#REF!</f>
        <v>#REF!</v>
      </c>
      <c r="E44" s="126" t="b">
        <v>1</v>
      </c>
      <c r="F44" s="309" t="e">
        <f>RIGHT(TPG!#REF!,4)&amp;"."&amp;TPG!#REF!&amp;"."&amp;TPG!#REF!&amp;"."&amp;TPGPAY!$C$5</f>
        <v>#REF!</v>
      </c>
      <c r="G44" s="310">
        <f t="shared" ca="1" si="0"/>
        <v>44386</v>
      </c>
      <c r="H44" s="311" t="e">
        <f>IF(TPG!#REF!&gt;0,0,-TPG!#REF!)</f>
        <v>#REF!</v>
      </c>
      <c r="I44" s="205">
        <f t="shared" ca="1" si="1"/>
        <v>44386</v>
      </c>
      <c r="J44" s="126">
        <v>3</v>
      </c>
      <c r="K44" s="126" t="b">
        <v>1</v>
      </c>
      <c r="L44" s="126" t="s">
        <v>4009</v>
      </c>
      <c r="M44" s="126" t="b">
        <v>1</v>
      </c>
      <c r="N44" s="126" t="s">
        <v>3687</v>
      </c>
      <c r="O44" s="309" t="e">
        <f>LEFT(TPG!#REF!,19)&amp;"."&amp;TPGCR!F44</f>
        <v>#REF!</v>
      </c>
      <c r="P44" s="312" t="e">
        <f>TPG!#REF!</f>
        <v>#REF!</v>
      </c>
      <c r="Q44" s="126" t="b">
        <v>1</v>
      </c>
      <c r="R44" s="126" t="b">
        <v>1</v>
      </c>
      <c r="S44" s="126" t="b">
        <v>1</v>
      </c>
    </row>
    <row r="45" spans="1:19" hidden="1" x14ac:dyDescent="0.25">
      <c r="A45" s="126" t="s">
        <v>4008</v>
      </c>
      <c r="B45" s="200">
        <v>1</v>
      </c>
      <c r="C45" s="126">
        <v>2</v>
      </c>
      <c r="D45" s="308">
        <f>TPG!J36</f>
        <v>400036</v>
      </c>
      <c r="E45" s="126" t="b">
        <v>1</v>
      </c>
      <c r="F45" s="309" t="str">
        <f>RIGHT(TPG!C36,4)&amp;"."&amp;TPG!M36&amp;"."&amp;TPG!K36&amp;"."&amp;TPGPAY!$C$5</f>
        <v>2019.TPG.I01.Jl21</v>
      </c>
      <c r="G45" s="310">
        <f t="shared" ca="1" si="0"/>
        <v>44386</v>
      </c>
      <c r="H45" s="311">
        <f>IF(TPG!X36&gt;0,0,-TPG!X36)</f>
        <v>0</v>
      </c>
      <c r="I45" s="205">
        <f t="shared" ca="1" si="1"/>
        <v>44386</v>
      </c>
      <c r="J45" s="126">
        <v>3</v>
      </c>
      <c r="K45" s="126" t="b">
        <v>1</v>
      </c>
      <c r="L45" s="126" t="s">
        <v>4009</v>
      </c>
      <c r="M45" s="126" t="b">
        <v>1</v>
      </c>
      <c r="N45" s="126" t="s">
        <v>3687</v>
      </c>
      <c r="O45" s="309" t="str">
        <f>LEFT(TPG!D36,19)&amp;"."&amp;TPGCR!F45</f>
        <v>Deansbrook Infant S.2019.TPG.I01.Jl21</v>
      </c>
      <c r="P45" s="312" t="str">
        <f>TPG!I36</f>
        <v>11294/543965</v>
      </c>
      <c r="Q45" s="126" t="b">
        <v>1</v>
      </c>
      <c r="R45" s="126" t="b">
        <v>1</v>
      </c>
      <c r="S45" s="126" t="b">
        <v>1</v>
      </c>
    </row>
    <row r="46" spans="1:19" hidden="1" x14ac:dyDescent="0.25">
      <c r="A46" s="126" t="s">
        <v>4008</v>
      </c>
      <c r="B46" s="200">
        <v>1</v>
      </c>
      <c r="C46" s="126">
        <v>2</v>
      </c>
      <c r="D46" s="308">
        <f>TPG!J37</f>
        <v>400042</v>
      </c>
      <c r="E46" s="126" t="b">
        <v>1</v>
      </c>
      <c r="F46" s="309" t="str">
        <f>RIGHT(TPG!C37,4)&amp;"."&amp;TPG!M37&amp;"."&amp;TPG!K37&amp;"."&amp;TPGPAY!$C$5</f>
        <v>2021.TPG.I01.Jl21</v>
      </c>
      <c r="G46" s="310">
        <f t="shared" ca="1" si="0"/>
        <v>44386</v>
      </c>
      <c r="H46" s="311">
        <f>IF(TPG!X37&gt;0,0,-TPG!X37)</f>
        <v>0</v>
      </c>
      <c r="I46" s="205">
        <f t="shared" ca="1" si="1"/>
        <v>44386</v>
      </c>
      <c r="J46" s="126">
        <v>3</v>
      </c>
      <c r="K46" s="126" t="b">
        <v>1</v>
      </c>
      <c r="L46" s="126" t="s">
        <v>4009</v>
      </c>
      <c r="M46" s="126" t="b">
        <v>1</v>
      </c>
      <c r="N46" s="126" t="s">
        <v>3687</v>
      </c>
      <c r="O46" s="309" t="str">
        <f>LEFT(TPG!D37,19)&amp;"."&amp;TPGCR!F46</f>
        <v>Dollis Primary Scho.2021.TPG.I01.Jl21</v>
      </c>
      <c r="P46" s="312" t="str">
        <f>TPG!I37</f>
        <v>11294/543965</v>
      </c>
      <c r="Q46" s="126" t="b">
        <v>1</v>
      </c>
      <c r="R46" s="126" t="b">
        <v>1</v>
      </c>
      <c r="S46" s="126" t="b">
        <v>1</v>
      </c>
    </row>
    <row r="47" spans="1:19" hidden="1" x14ac:dyDescent="0.25">
      <c r="A47" s="126" t="s">
        <v>4008</v>
      </c>
      <c r="B47" s="200">
        <v>1</v>
      </c>
      <c r="C47" s="126">
        <v>2</v>
      </c>
      <c r="D47" s="308">
        <f>TPG!J38</f>
        <v>400159</v>
      </c>
      <c r="E47" s="126" t="b">
        <v>1</v>
      </c>
      <c r="F47" s="309" t="str">
        <f>RIGHT(TPG!C38,4)&amp;"."&amp;TPG!M38&amp;"."&amp;TPG!K38&amp;"."&amp;TPGPAY!$C$5</f>
        <v>2023.TPG.I01.Jl21</v>
      </c>
      <c r="G47" s="310">
        <f t="shared" ca="1" si="0"/>
        <v>44386</v>
      </c>
      <c r="H47" s="311">
        <f>IF(TPG!X38&gt;0,0,-TPG!X38)</f>
        <v>0</v>
      </c>
      <c r="I47" s="205">
        <f t="shared" ca="1" si="1"/>
        <v>44386</v>
      </c>
      <c r="J47" s="126">
        <v>3</v>
      </c>
      <c r="K47" s="126" t="b">
        <v>1</v>
      </c>
      <c r="L47" s="126" t="s">
        <v>4009</v>
      </c>
      <c r="M47" s="126" t="b">
        <v>1</v>
      </c>
      <c r="N47" s="126" t="s">
        <v>3687</v>
      </c>
      <c r="O47" s="309" t="str">
        <f>LEFT(TPG!D38,19)&amp;"."&amp;TPGCR!F47</f>
        <v>Edgware Primary Sch.2023.TPG.I01.Jl21</v>
      </c>
      <c r="P47" s="312" t="str">
        <f>TPG!I38</f>
        <v>11294/543965</v>
      </c>
      <c r="Q47" s="126" t="b">
        <v>1</v>
      </c>
      <c r="R47" s="126" t="b">
        <v>1</v>
      </c>
      <c r="S47" s="126" t="b">
        <v>1</v>
      </c>
    </row>
    <row r="48" spans="1:19" hidden="1" x14ac:dyDescent="0.25">
      <c r="A48" s="126" t="s">
        <v>4008</v>
      </c>
      <c r="B48" s="200">
        <v>1</v>
      </c>
      <c r="C48" s="126">
        <v>2</v>
      </c>
      <c r="D48" s="308">
        <f>TPG!J39</f>
        <v>400047</v>
      </c>
      <c r="E48" s="126" t="b">
        <v>1</v>
      </c>
      <c r="F48" s="309" t="str">
        <f>RIGHT(TPG!C39,4)&amp;"."&amp;TPG!M39&amp;"."&amp;TPG!K39&amp;"."&amp;TPGPAY!$C$5</f>
        <v>2024.TPG.I01.Jl21</v>
      </c>
      <c r="G48" s="310">
        <f t="shared" ca="1" si="0"/>
        <v>44386</v>
      </c>
      <c r="H48" s="311">
        <f>IF(TPG!X39&gt;0,0,-TPG!X39)</f>
        <v>0</v>
      </c>
      <c r="I48" s="205">
        <f t="shared" ca="1" si="1"/>
        <v>44386</v>
      </c>
      <c r="J48" s="126">
        <v>3</v>
      </c>
      <c r="K48" s="126" t="b">
        <v>1</v>
      </c>
      <c r="L48" s="126" t="s">
        <v>4009</v>
      </c>
      <c r="M48" s="126" t="b">
        <v>1</v>
      </c>
      <c r="N48" s="126" t="s">
        <v>3687</v>
      </c>
      <c r="O48" s="309" t="str">
        <f>LEFT(TPG!D39,19)&amp;"."&amp;TPGCR!F48</f>
        <v>Fairway Primary Sch.2024.TPG.I01.Jl21</v>
      </c>
      <c r="P48" s="312" t="str">
        <f>TPG!I39</f>
        <v>11294/543965</v>
      </c>
      <c r="Q48" s="126" t="b">
        <v>1</v>
      </c>
      <c r="R48" s="126" t="b">
        <v>1</v>
      </c>
      <c r="S48" s="126" t="b">
        <v>1</v>
      </c>
    </row>
    <row r="49" spans="1:19" hidden="1" x14ac:dyDescent="0.25">
      <c r="A49" s="126" t="s">
        <v>4008</v>
      </c>
      <c r="B49" s="200">
        <v>1</v>
      </c>
      <c r="C49" s="126">
        <v>2</v>
      </c>
      <c r="D49" s="308" t="e">
        <f>TPG!#REF!</f>
        <v>#REF!</v>
      </c>
      <c r="E49" s="126" t="b">
        <v>1</v>
      </c>
      <c r="F49" s="309" t="e">
        <f>RIGHT(TPG!#REF!,4)&amp;"."&amp;TPG!#REF!&amp;"."&amp;TPG!#REF!&amp;"."&amp;TPGPAY!$C$5</f>
        <v>#REF!</v>
      </c>
      <c r="G49" s="310">
        <f t="shared" ca="1" si="0"/>
        <v>44386</v>
      </c>
      <c r="H49" s="311" t="e">
        <f>IF(TPG!#REF!&gt;0,0,-TPG!#REF!)</f>
        <v>#REF!</v>
      </c>
      <c r="I49" s="205">
        <f t="shared" ca="1" si="1"/>
        <v>44386</v>
      </c>
      <c r="J49" s="126">
        <v>3</v>
      </c>
      <c r="K49" s="126" t="b">
        <v>1</v>
      </c>
      <c r="L49" s="126" t="s">
        <v>4009</v>
      </c>
      <c r="M49" s="126" t="b">
        <v>1</v>
      </c>
      <c r="N49" s="126" t="s">
        <v>3687</v>
      </c>
      <c r="O49" s="309" t="e">
        <f>LEFT(TPG!#REF!,19)&amp;"."&amp;TPGCR!F49</f>
        <v>#REF!</v>
      </c>
      <c r="P49" s="312" t="e">
        <f>TPG!#REF!</f>
        <v>#REF!</v>
      </c>
      <c r="Q49" s="126" t="b">
        <v>1</v>
      </c>
      <c r="R49" s="126" t="b">
        <v>1</v>
      </c>
      <c r="S49" s="126" t="b">
        <v>1</v>
      </c>
    </row>
    <row r="50" spans="1:19" hidden="1" x14ac:dyDescent="0.25">
      <c r="A50" s="126" t="s">
        <v>4008</v>
      </c>
      <c r="B50" s="200">
        <v>1</v>
      </c>
      <c r="C50" s="126">
        <v>2</v>
      </c>
      <c r="D50" s="308">
        <f>TPG!J40</f>
        <v>400082</v>
      </c>
      <c r="E50" s="126" t="b">
        <v>1</v>
      </c>
      <c r="F50" s="309" t="str">
        <f>RIGHT(TPG!C40,4)&amp;"."&amp;TPG!M40&amp;"."&amp;TPG!K40&amp;"."&amp;TPGPAY!$C$5</f>
        <v>2026.TPG.I01.Jl21</v>
      </c>
      <c r="G50" s="310">
        <f t="shared" ca="1" si="0"/>
        <v>44386</v>
      </c>
      <c r="H50" s="311">
        <f>IF(TPG!X40&gt;0,0,-TPG!X40)</f>
        <v>0</v>
      </c>
      <c r="I50" s="205">
        <f t="shared" ca="1" si="1"/>
        <v>44386</v>
      </c>
      <c r="J50" s="126">
        <v>3</v>
      </c>
      <c r="K50" s="126" t="b">
        <v>1</v>
      </c>
      <c r="L50" s="126" t="s">
        <v>4009</v>
      </c>
      <c r="M50" s="126" t="b">
        <v>1</v>
      </c>
      <c r="N50" s="126" t="s">
        <v>3687</v>
      </c>
      <c r="O50" s="309" t="str">
        <f>LEFT(TPG!D40,19)&amp;"."&amp;TPGCR!F50</f>
        <v>Frith Manor School.2026.TPG.I01.Jl21</v>
      </c>
      <c r="P50" s="312" t="str">
        <f>TPG!I40</f>
        <v>11294/543965</v>
      </c>
      <c r="Q50" s="126" t="b">
        <v>1</v>
      </c>
      <c r="R50" s="126" t="b">
        <v>1</v>
      </c>
      <c r="S50" s="126" t="b">
        <v>1</v>
      </c>
    </row>
    <row r="51" spans="1:19" hidden="1" x14ac:dyDescent="0.25">
      <c r="A51" s="126" t="s">
        <v>4008</v>
      </c>
      <c r="B51" s="200">
        <v>1</v>
      </c>
      <c r="C51" s="126">
        <v>2</v>
      </c>
      <c r="D51" s="308" t="e">
        <f>TPG!#REF!</f>
        <v>#REF!</v>
      </c>
      <c r="E51" s="126" t="b">
        <v>1</v>
      </c>
      <c r="F51" s="309" t="e">
        <f>RIGHT(TPG!#REF!,4)&amp;"."&amp;TPG!#REF!&amp;"."&amp;TPG!#REF!&amp;"."&amp;TPGPAY!$C$5</f>
        <v>#REF!</v>
      </c>
      <c r="G51" s="310">
        <f t="shared" ca="1" si="0"/>
        <v>44386</v>
      </c>
      <c r="H51" s="311" t="e">
        <f>IF(TPG!#REF!&gt;0,0,-TPG!#REF!)</f>
        <v>#REF!</v>
      </c>
      <c r="I51" s="205">
        <f t="shared" ca="1" si="1"/>
        <v>44386</v>
      </c>
      <c r="J51" s="126">
        <v>3</v>
      </c>
      <c r="K51" s="126" t="b">
        <v>1</v>
      </c>
      <c r="L51" s="126" t="s">
        <v>4009</v>
      </c>
      <c r="M51" s="126" t="b">
        <v>1</v>
      </c>
      <c r="N51" s="126" t="s">
        <v>3687</v>
      </c>
      <c r="O51" s="309" t="e">
        <f>LEFT(TPG!#REF!,19)&amp;"."&amp;TPGCR!F51</f>
        <v>#REF!</v>
      </c>
      <c r="P51" s="312" t="e">
        <f>TPG!#REF!</f>
        <v>#REF!</v>
      </c>
      <c r="Q51" s="126" t="b">
        <v>1</v>
      </c>
      <c r="R51" s="126" t="b">
        <v>1</v>
      </c>
      <c r="S51" s="126" t="b">
        <v>1</v>
      </c>
    </row>
    <row r="52" spans="1:19" hidden="1" x14ac:dyDescent="0.25">
      <c r="A52" s="126" t="s">
        <v>4008</v>
      </c>
      <c r="B52" s="200">
        <v>1</v>
      </c>
      <c r="C52" s="126">
        <v>2</v>
      </c>
      <c r="D52" s="308" t="e">
        <f>TPG!#REF!</f>
        <v>#REF!</v>
      </c>
      <c r="E52" s="126" t="b">
        <v>1</v>
      </c>
      <c r="F52" s="309" t="e">
        <f>RIGHT(TPG!#REF!,4)&amp;"."&amp;TPG!#REF!&amp;"."&amp;TPG!#REF!&amp;"."&amp;TPGPAY!$C$5</f>
        <v>#REF!</v>
      </c>
      <c r="G52" s="310">
        <f t="shared" ca="1" si="0"/>
        <v>44386</v>
      </c>
      <c r="H52" s="311" t="e">
        <f>IF(TPG!#REF!&gt;0,0,-TPG!#REF!)</f>
        <v>#REF!</v>
      </c>
      <c r="I52" s="205">
        <f t="shared" ca="1" si="1"/>
        <v>44386</v>
      </c>
      <c r="J52" s="126">
        <v>3</v>
      </c>
      <c r="K52" s="126" t="b">
        <v>1</v>
      </c>
      <c r="L52" s="126" t="s">
        <v>4009</v>
      </c>
      <c r="M52" s="126" t="b">
        <v>1</v>
      </c>
      <c r="N52" s="126" t="s">
        <v>3687</v>
      </c>
      <c r="O52" s="309" t="e">
        <f>LEFT(TPG!#REF!,19)&amp;"."&amp;TPGCR!F52</f>
        <v>#REF!</v>
      </c>
      <c r="P52" s="312" t="e">
        <f>TPG!#REF!</f>
        <v>#REF!</v>
      </c>
      <c r="Q52" s="126" t="b">
        <v>1</v>
      </c>
      <c r="R52" s="126" t="b">
        <v>1</v>
      </c>
      <c r="S52" s="126" t="b">
        <v>1</v>
      </c>
    </row>
    <row r="53" spans="1:19" hidden="1" x14ac:dyDescent="0.25">
      <c r="A53" s="126" t="s">
        <v>4008</v>
      </c>
      <c r="B53" s="200">
        <v>1</v>
      </c>
      <c r="C53" s="126">
        <v>2</v>
      </c>
      <c r="D53" s="308">
        <f>TPG!J41</f>
        <v>400035</v>
      </c>
      <c r="E53" s="126" t="b">
        <v>1</v>
      </c>
      <c r="F53" s="309" t="str">
        <f>RIGHT(TPG!C41,4)&amp;"."&amp;TPG!M41&amp;"."&amp;TPG!K41&amp;"."&amp;TPGPAY!$C$5</f>
        <v>2029.TPG.I01.Jl21</v>
      </c>
      <c r="G53" s="310">
        <f t="shared" ca="1" si="0"/>
        <v>44386</v>
      </c>
      <c r="H53" s="311">
        <f>IF(TPG!X41&gt;0,0,-TPG!X41)</f>
        <v>0</v>
      </c>
      <c r="I53" s="205">
        <f t="shared" ca="1" si="1"/>
        <v>44386</v>
      </c>
      <c r="J53" s="126">
        <v>3</v>
      </c>
      <c r="K53" s="126" t="b">
        <v>1</v>
      </c>
      <c r="L53" s="126" t="s">
        <v>4009</v>
      </c>
      <c r="M53" s="126" t="b">
        <v>1</v>
      </c>
      <c r="N53" s="126" t="s">
        <v>3687</v>
      </c>
      <c r="O53" s="309" t="str">
        <f>LEFT(TPG!D41,19)&amp;"."&amp;TPGCR!F53</f>
        <v>Goldbeaters Primary.2029.TPG.I01.Jl21</v>
      </c>
      <c r="P53" s="312" t="str">
        <f>TPG!I41</f>
        <v>11294/543965</v>
      </c>
      <c r="Q53" s="126" t="b">
        <v>1</v>
      </c>
      <c r="R53" s="126" t="b">
        <v>1</v>
      </c>
      <c r="S53" s="126" t="b">
        <v>1</v>
      </c>
    </row>
    <row r="54" spans="1:19" hidden="1" x14ac:dyDescent="0.25">
      <c r="A54" s="126" t="s">
        <v>4008</v>
      </c>
      <c r="B54" s="200">
        <v>1</v>
      </c>
      <c r="C54" s="126">
        <v>2</v>
      </c>
      <c r="D54" s="308">
        <f>TPG!J42</f>
        <v>400108</v>
      </c>
      <c r="E54" s="126" t="b">
        <v>1</v>
      </c>
      <c r="F54" s="309" t="str">
        <f>RIGHT(TPG!C42,4)&amp;"."&amp;TPG!M42&amp;"."&amp;TPG!K42&amp;"."&amp;TPGPAY!$C$5</f>
        <v>3516.TPG.I01.Jl21</v>
      </c>
      <c r="G54" s="310">
        <f t="shared" ca="1" si="0"/>
        <v>44386</v>
      </c>
      <c r="H54" s="311">
        <f>IF(TPG!X42&gt;0,0,-TPG!X42)</f>
        <v>0</v>
      </c>
      <c r="I54" s="205">
        <f t="shared" ca="1" si="1"/>
        <v>44386</v>
      </c>
      <c r="J54" s="126">
        <v>3</v>
      </c>
      <c r="K54" s="126" t="b">
        <v>1</v>
      </c>
      <c r="L54" s="126" t="s">
        <v>4009</v>
      </c>
      <c r="M54" s="126" t="b">
        <v>1</v>
      </c>
      <c r="N54" s="126" t="s">
        <v>3687</v>
      </c>
      <c r="O54" s="309" t="str">
        <f>LEFT(TPG!D42,19)&amp;"."&amp;TPGCR!F54</f>
        <v>Hasmonean Primary S.3516.TPG.I01.Jl21</v>
      </c>
      <c r="P54" s="312" t="str">
        <f>TPG!I42</f>
        <v>11294/543965</v>
      </c>
      <c r="Q54" s="126" t="b">
        <v>1</v>
      </c>
      <c r="R54" s="126" t="b">
        <v>1</v>
      </c>
      <c r="S54" s="126" t="b">
        <v>1</v>
      </c>
    </row>
    <row r="55" spans="1:19" hidden="1" x14ac:dyDescent="0.25">
      <c r="A55" s="126" t="s">
        <v>4008</v>
      </c>
      <c r="B55" s="200">
        <v>1</v>
      </c>
      <c r="C55" s="126">
        <v>2</v>
      </c>
      <c r="D55" s="308">
        <f>TPG!J43</f>
        <v>400026</v>
      </c>
      <c r="E55" s="126" t="b">
        <v>1</v>
      </c>
      <c r="F55" s="309" t="str">
        <f>RIGHT(TPG!C43,4)&amp;"."&amp;TPG!M43&amp;"."&amp;TPG!K43&amp;"."&amp;TPGPAY!$C$5</f>
        <v>2031.TPG.I01.Jl21</v>
      </c>
      <c r="G55" s="310">
        <f t="shared" ca="1" si="0"/>
        <v>44386</v>
      </c>
      <c r="H55" s="311">
        <f>IF(TPG!X43&gt;0,0,-TPG!X43)</f>
        <v>0</v>
      </c>
      <c r="I55" s="205">
        <f t="shared" ca="1" si="1"/>
        <v>44386</v>
      </c>
      <c r="J55" s="126">
        <v>3</v>
      </c>
      <c r="K55" s="126" t="b">
        <v>1</v>
      </c>
      <c r="L55" s="126" t="s">
        <v>4009</v>
      </c>
      <c r="M55" s="126" t="b">
        <v>1</v>
      </c>
      <c r="N55" s="126" t="s">
        <v>3687</v>
      </c>
      <c r="O55" s="309" t="str">
        <f>LEFT(TPG!D43,19)&amp;"."&amp;TPGCR!F55</f>
        <v>Hollickwood JMI Sch.2031.TPG.I01.Jl21</v>
      </c>
      <c r="P55" s="312" t="str">
        <f>TPG!I43</f>
        <v>11294/543965</v>
      </c>
      <c r="Q55" s="126" t="b">
        <v>1</v>
      </c>
      <c r="R55" s="126" t="b">
        <v>1</v>
      </c>
      <c r="S55" s="126" t="b">
        <v>1</v>
      </c>
    </row>
    <row r="56" spans="1:19" hidden="1" x14ac:dyDescent="0.25">
      <c r="A56" s="126" t="s">
        <v>4008</v>
      </c>
      <c r="B56" s="200">
        <v>1</v>
      </c>
      <c r="C56" s="126">
        <v>2</v>
      </c>
      <c r="D56" s="308">
        <f>TPG!J44</f>
        <v>400084</v>
      </c>
      <c r="E56" s="126" t="b">
        <v>1</v>
      </c>
      <c r="F56" s="309" t="str">
        <f>RIGHT(TPG!C44,4)&amp;"."&amp;TPG!M44&amp;"."&amp;TPG!K44&amp;"."&amp;TPGPAY!$C$5</f>
        <v>2032.TPG.I01.Jl21</v>
      </c>
      <c r="G56" s="310">
        <f t="shared" ca="1" si="0"/>
        <v>44386</v>
      </c>
      <c r="H56" s="311">
        <f>IF(TPG!X44&gt;0,0,-TPG!X44)</f>
        <v>0</v>
      </c>
      <c r="I56" s="205">
        <f t="shared" ca="1" si="1"/>
        <v>44386</v>
      </c>
      <c r="J56" s="126">
        <v>3</v>
      </c>
      <c r="K56" s="126" t="b">
        <v>1</v>
      </c>
      <c r="L56" s="126" t="s">
        <v>4009</v>
      </c>
      <c r="M56" s="126" t="b">
        <v>1</v>
      </c>
      <c r="N56" s="126" t="s">
        <v>3687</v>
      </c>
      <c r="O56" s="309" t="str">
        <f>LEFT(TPG!D44,19)&amp;"."&amp;TPGCR!F56</f>
        <v>Holly Park School.2032.TPG.I01.Jl21</v>
      </c>
      <c r="P56" s="312" t="str">
        <f>TPG!I44</f>
        <v>11294/543965</v>
      </c>
      <c r="Q56" s="126" t="b">
        <v>1</v>
      </c>
      <c r="R56" s="126" t="b">
        <v>1</v>
      </c>
      <c r="S56" s="126" t="b">
        <v>1</v>
      </c>
    </row>
    <row r="57" spans="1:19" hidden="1" x14ac:dyDescent="0.25">
      <c r="A57" s="126" t="s">
        <v>4008</v>
      </c>
      <c r="B57" s="200">
        <v>1</v>
      </c>
      <c r="C57" s="126">
        <v>2</v>
      </c>
      <c r="D57" s="308">
        <f>TPG!J45</f>
        <v>400008</v>
      </c>
      <c r="E57" s="126" t="b">
        <v>1</v>
      </c>
      <c r="F57" s="309" t="str">
        <f>RIGHT(TPG!C45,4)&amp;"."&amp;TPG!M45&amp;"."&amp;TPG!K45&amp;"."&amp;TPGPAY!$C$5</f>
        <v>3304.TPG.I01.Jl21</v>
      </c>
      <c r="G57" s="310">
        <f t="shared" ca="1" si="0"/>
        <v>44386</v>
      </c>
      <c r="H57" s="311">
        <f>IF(TPG!X45&gt;0,0,-TPG!X45)</f>
        <v>0</v>
      </c>
      <c r="I57" s="205">
        <f t="shared" ca="1" si="1"/>
        <v>44386</v>
      </c>
      <c r="J57" s="126">
        <v>3</v>
      </c>
      <c r="K57" s="126" t="b">
        <v>1</v>
      </c>
      <c r="L57" s="126" t="s">
        <v>4009</v>
      </c>
      <c r="M57" s="126" t="b">
        <v>1</v>
      </c>
      <c r="N57" s="126" t="s">
        <v>3687</v>
      </c>
      <c r="O57" s="309" t="str">
        <f>LEFT(TPG!D45,19)&amp;"."&amp;TPGCR!F57</f>
        <v>Holy Trinity School.3304.TPG.I01.Jl21</v>
      </c>
      <c r="P57" s="312" t="str">
        <f>TPG!I45</f>
        <v>11294/543965</v>
      </c>
      <c r="Q57" s="126" t="b">
        <v>1</v>
      </c>
      <c r="R57" s="126" t="b">
        <v>1</v>
      </c>
      <c r="S57" s="126" t="b">
        <v>1</v>
      </c>
    </row>
    <row r="58" spans="1:19" hidden="1" x14ac:dyDescent="0.25">
      <c r="A58" s="126" t="s">
        <v>4008</v>
      </c>
      <c r="B58" s="200">
        <v>1</v>
      </c>
      <c r="C58" s="126">
        <v>2</v>
      </c>
      <c r="D58" s="308">
        <f>TPG!J46</f>
        <v>400046</v>
      </c>
      <c r="E58" s="126" t="b">
        <v>1</v>
      </c>
      <c r="F58" s="309" t="str">
        <f>RIGHT(TPG!C46,4)&amp;"."&amp;TPG!M46&amp;"."&amp;TPG!K46&amp;"."&amp;TPGPAY!$C$5</f>
        <v>2036.TPG.I01.Jl21</v>
      </c>
      <c r="G58" s="310">
        <f t="shared" ca="1" si="0"/>
        <v>44386</v>
      </c>
      <c r="H58" s="311">
        <f>IF(TPG!X46&gt;0,0,-TPG!X46)</f>
        <v>0</v>
      </c>
      <c r="I58" s="205">
        <f t="shared" ca="1" si="1"/>
        <v>44386</v>
      </c>
      <c r="J58" s="126">
        <v>3</v>
      </c>
      <c r="K58" s="126" t="b">
        <v>1</v>
      </c>
      <c r="L58" s="126" t="s">
        <v>4009</v>
      </c>
      <c r="M58" s="126" t="b">
        <v>1</v>
      </c>
      <c r="N58" s="126" t="s">
        <v>3687</v>
      </c>
      <c r="O58" s="309" t="str">
        <f>LEFT(TPG!D46,19)&amp;"."&amp;TPGCR!F58</f>
        <v>Livingstone School.2036.TPG.I01.Jl21</v>
      </c>
      <c r="P58" s="312" t="str">
        <f>TPG!I46</f>
        <v>11294/543965</v>
      </c>
      <c r="Q58" s="126" t="b">
        <v>1</v>
      </c>
      <c r="R58" s="126" t="b">
        <v>1</v>
      </c>
      <c r="S58" s="126" t="b">
        <v>1</v>
      </c>
    </row>
    <row r="59" spans="1:19" hidden="1" x14ac:dyDescent="0.25">
      <c r="A59" s="126" t="s">
        <v>4008</v>
      </c>
      <c r="B59" s="200">
        <v>1</v>
      </c>
      <c r="C59" s="126">
        <v>2</v>
      </c>
      <c r="D59" s="308">
        <f>TPG!J47</f>
        <v>400030</v>
      </c>
      <c r="E59" s="126" t="b">
        <v>1</v>
      </c>
      <c r="F59" s="309" t="str">
        <f>RIGHT(TPG!C47,4)&amp;"."&amp;TPG!M47&amp;"."&amp;TPG!K47&amp;"."&amp;TPGPAY!$C$5</f>
        <v>2037.TPG.I01.Jl21</v>
      </c>
      <c r="G59" s="310">
        <f t="shared" ca="1" si="0"/>
        <v>44386</v>
      </c>
      <c r="H59" s="311">
        <f>IF(TPG!X47&gt;0,0,-TPG!X47)</f>
        <v>0</v>
      </c>
      <c r="I59" s="205">
        <f t="shared" ca="1" si="1"/>
        <v>44386</v>
      </c>
      <c r="J59" s="126">
        <v>3</v>
      </c>
      <c r="K59" s="126" t="b">
        <v>1</v>
      </c>
      <c r="L59" s="126" t="s">
        <v>4009</v>
      </c>
      <c r="M59" s="126" t="b">
        <v>1</v>
      </c>
      <c r="N59" s="126" t="s">
        <v>3687</v>
      </c>
      <c r="O59" s="309" t="str">
        <f>LEFT(TPG!D47,19)&amp;"."&amp;TPGCR!F59</f>
        <v>Manorside Primary S.2037.TPG.I01.Jl21</v>
      </c>
      <c r="P59" s="312" t="str">
        <f>TPG!I47</f>
        <v>11294/543965</v>
      </c>
      <c r="Q59" s="126" t="b">
        <v>1</v>
      </c>
      <c r="R59" s="126" t="b">
        <v>1</v>
      </c>
      <c r="S59" s="126" t="b">
        <v>1</v>
      </c>
    </row>
    <row r="60" spans="1:19" hidden="1" x14ac:dyDescent="0.25">
      <c r="A60" s="126" t="s">
        <v>4008</v>
      </c>
      <c r="B60" s="200">
        <v>1</v>
      </c>
      <c r="C60" s="126">
        <v>2</v>
      </c>
      <c r="D60" s="308">
        <f>TPG!J48</f>
        <v>400130</v>
      </c>
      <c r="E60" s="126" t="b">
        <v>1</v>
      </c>
      <c r="F60" s="309" t="str">
        <f>RIGHT(TPG!C48,4)&amp;"."&amp;TPG!M48&amp;"."&amp;TPG!K48&amp;"."&amp;TPGPAY!$C$5</f>
        <v>3523.TPG.I01.Jl21</v>
      </c>
      <c r="G60" s="310">
        <f t="shared" ca="1" si="0"/>
        <v>44386</v>
      </c>
      <c r="H60" s="311">
        <f>IF(TPG!X48&gt;0,0,-TPG!X48)</f>
        <v>0</v>
      </c>
      <c r="I60" s="205">
        <f t="shared" ca="1" si="1"/>
        <v>44386</v>
      </c>
      <c r="J60" s="126">
        <v>3</v>
      </c>
      <c r="K60" s="126" t="b">
        <v>1</v>
      </c>
      <c r="L60" s="126" t="s">
        <v>4009</v>
      </c>
      <c r="M60" s="126" t="b">
        <v>1</v>
      </c>
      <c r="N60" s="126" t="s">
        <v>3687</v>
      </c>
      <c r="O60" s="309" t="str">
        <f>LEFT(TPG!D48,19)&amp;"."&amp;TPGCR!F60</f>
        <v>Martin Primary Scho.3523.TPG.I01.Jl21</v>
      </c>
      <c r="P60" s="312" t="str">
        <f>TPG!I48</f>
        <v>11294/543965</v>
      </c>
      <c r="Q60" s="126" t="b">
        <v>1</v>
      </c>
      <c r="R60" s="126" t="b">
        <v>1</v>
      </c>
      <c r="S60" s="126" t="b">
        <v>1</v>
      </c>
    </row>
    <row r="61" spans="1:19" hidden="1" x14ac:dyDescent="0.25">
      <c r="A61" s="126" t="s">
        <v>4008</v>
      </c>
      <c r="B61" s="200">
        <v>1</v>
      </c>
      <c r="C61" s="126">
        <v>2</v>
      </c>
      <c r="D61" s="308">
        <f>TPG!J49</f>
        <v>400112</v>
      </c>
      <c r="E61" s="126" t="b">
        <v>1</v>
      </c>
      <c r="F61" s="309" t="str">
        <f>RIGHT(TPG!C49,4)&amp;"."&amp;TPG!M49&amp;"."&amp;TPG!K49&amp;"."&amp;TPGPAY!$C$5</f>
        <v>5948.TPG.I01.Jl21</v>
      </c>
      <c r="G61" s="310">
        <f t="shared" ca="1" si="0"/>
        <v>44386</v>
      </c>
      <c r="H61" s="311">
        <f>IF(TPG!X49&gt;0,0,-TPG!X49)</f>
        <v>0</v>
      </c>
      <c r="I61" s="205">
        <f t="shared" ca="1" si="1"/>
        <v>44386</v>
      </c>
      <c r="J61" s="126">
        <v>3</v>
      </c>
      <c r="K61" s="126" t="b">
        <v>1</v>
      </c>
      <c r="L61" s="126" t="s">
        <v>4009</v>
      </c>
      <c r="M61" s="126" t="b">
        <v>1</v>
      </c>
      <c r="N61" s="126" t="s">
        <v>3687</v>
      </c>
      <c r="O61" s="309" t="str">
        <f>LEFT(TPG!D49,19)&amp;"."&amp;TPGCR!F61</f>
        <v>Mathilda Marks-Kenn.5948.TPG.I01.Jl21</v>
      </c>
      <c r="P61" s="312" t="str">
        <f>TPG!I49</f>
        <v>11294/543965</v>
      </c>
      <c r="Q61" s="126" t="b">
        <v>1</v>
      </c>
      <c r="R61" s="126" t="b">
        <v>1</v>
      </c>
      <c r="S61" s="126" t="b">
        <v>1</v>
      </c>
    </row>
    <row r="62" spans="1:19" hidden="1" x14ac:dyDescent="0.25">
      <c r="A62" s="126" t="s">
        <v>4008</v>
      </c>
      <c r="B62" s="200">
        <v>1</v>
      </c>
      <c r="C62" s="126">
        <v>2</v>
      </c>
      <c r="D62" s="308">
        <f>TPG!J50</f>
        <v>400110</v>
      </c>
      <c r="E62" s="126" t="b">
        <v>1</v>
      </c>
      <c r="F62" s="309" t="str">
        <f>RIGHT(TPG!C50,4)&amp;"."&amp;TPG!M50&amp;"."&amp;TPG!K50&amp;"."&amp;TPGPAY!$C$5</f>
        <v>5949.TPG.I01.Jl21</v>
      </c>
      <c r="G62" s="310">
        <f t="shared" ca="1" si="0"/>
        <v>44386</v>
      </c>
      <c r="H62" s="311">
        <f>IF(TPG!X50&gt;0,0,-TPG!X50)</f>
        <v>0</v>
      </c>
      <c r="I62" s="205">
        <f t="shared" ca="1" si="1"/>
        <v>44386</v>
      </c>
      <c r="J62" s="126">
        <v>3</v>
      </c>
      <c r="K62" s="126" t="b">
        <v>1</v>
      </c>
      <c r="L62" s="126" t="s">
        <v>4009</v>
      </c>
      <c r="M62" s="126" t="b">
        <v>1</v>
      </c>
      <c r="N62" s="126" t="s">
        <v>3687</v>
      </c>
      <c r="O62" s="309" t="str">
        <f>LEFT(TPG!D50,19)&amp;"."&amp;TPGCR!F62</f>
        <v>Menorah Foundation .5949.TPG.I01.Jl21</v>
      </c>
      <c r="P62" s="312" t="str">
        <f>TPG!I50</f>
        <v>11294/543965</v>
      </c>
      <c r="Q62" s="126" t="b">
        <v>1</v>
      </c>
      <c r="R62" s="126" t="b">
        <v>1</v>
      </c>
      <c r="S62" s="126" t="b">
        <v>1</v>
      </c>
    </row>
    <row r="63" spans="1:19" hidden="1" x14ac:dyDescent="0.25">
      <c r="A63" s="126" t="s">
        <v>4008</v>
      </c>
      <c r="B63" s="200">
        <v>1</v>
      </c>
      <c r="C63" s="126">
        <v>2</v>
      </c>
      <c r="D63" s="308">
        <f>TPG!J51</f>
        <v>400007</v>
      </c>
      <c r="E63" s="126" t="b">
        <v>1</v>
      </c>
      <c r="F63" s="309" t="str">
        <f>RIGHT(TPG!C51,4)&amp;"."&amp;TPG!M51&amp;"."&amp;TPG!K51&amp;"."&amp;TPGPAY!$C$5</f>
        <v>3513.TPG.I01.Jl21</v>
      </c>
      <c r="G63" s="310">
        <f t="shared" ca="1" si="0"/>
        <v>44386</v>
      </c>
      <c r="H63" s="311">
        <f>IF(TPG!X51&gt;0,0,-TPG!X51)</f>
        <v>0</v>
      </c>
      <c r="I63" s="205">
        <f t="shared" ca="1" si="1"/>
        <v>44386</v>
      </c>
      <c r="J63" s="126">
        <v>3</v>
      </c>
      <c r="K63" s="126" t="b">
        <v>1</v>
      </c>
      <c r="L63" s="126" t="s">
        <v>4009</v>
      </c>
      <c r="M63" s="126" t="b">
        <v>1</v>
      </c>
      <c r="N63" s="126" t="s">
        <v>3687</v>
      </c>
      <c r="O63" s="309" t="str">
        <f>LEFT(TPG!D51,19)&amp;"."&amp;TPGCR!F63</f>
        <v>Menorah Primary Sch.3513.TPG.I01.Jl21</v>
      </c>
      <c r="P63" s="312" t="str">
        <f>TPG!I51</f>
        <v>11294/543965</v>
      </c>
      <c r="Q63" s="126" t="b">
        <v>1</v>
      </c>
      <c r="R63" s="126" t="b">
        <v>1</v>
      </c>
      <c r="S63" s="126" t="b">
        <v>1</v>
      </c>
    </row>
    <row r="64" spans="1:19" hidden="1" x14ac:dyDescent="0.25">
      <c r="A64" s="126" t="s">
        <v>4008</v>
      </c>
      <c r="B64" s="200">
        <v>1</v>
      </c>
      <c r="C64" s="126">
        <v>2</v>
      </c>
      <c r="D64" s="308" t="e">
        <f>TPG!#REF!</f>
        <v>#REF!</v>
      </c>
      <c r="E64" s="126" t="b">
        <v>1</v>
      </c>
      <c r="F64" s="309" t="e">
        <f>RIGHT(TPG!#REF!,4)&amp;"."&amp;TPG!#REF!&amp;"."&amp;TPG!#REF!&amp;"."&amp;TPGPAY!$C$5</f>
        <v>#REF!</v>
      </c>
      <c r="G64" s="310">
        <f t="shared" ca="1" si="0"/>
        <v>44386</v>
      </c>
      <c r="H64" s="311" t="e">
        <f>IF(TPG!#REF!&gt;0,0,-TPG!#REF!)</f>
        <v>#REF!</v>
      </c>
      <c r="I64" s="205">
        <f t="shared" ca="1" si="1"/>
        <v>44386</v>
      </c>
      <c r="J64" s="126">
        <v>3</v>
      </c>
      <c r="K64" s="126" t="b">
        <v>1</v>
      </c>
      <c r="L64" s="126" t="s">
        <v>4009</v>
      </c>
      <c r="M64" s="126" t="b">
        <v>1</v>
      </c>
      <c r="N64" s="126" t="s">
        <v>3687</v>
      </c>
      <c r="O64" s="309" t="e">
        <f>LEFT(TPG!#REF!,19)&amp;"."&amp;TPGCR!F64</f>
        <v>#REF!</v>
      </c>
      <c r="P64" s="312" t="e">
        <f>TPG!#REF!</f>
        <v>#REF!</v>
      </c>
      <c r="Q64" s="126" t="b">
        <v>1</v>
      </c>
      <c r="R64" s="126" t="b">
        <v>1</v>
      </c>
      <c r="S64" s="126" t="b">
        <v>1</v>
      </c>
    </row>
    <row r="65" spans="1:19" hidden="1" x14ac:dyDescent="0.25">
      <c r="A65" s="126" t="s">
        <v>4008</v>
      </c>
      <c r="B65" s="200">
        <v>1</v>
      </c>
      <c r="C65" s="126">
        <v>2</v>
      </c>
      <c r="D65" s="308" t="e">
        <f>TPG!#REF!</f>
        <v>#REF!</v>
      </c>
      <c r="E65" s="126" t="b">
        <v>1</v>
      </c>
      <c r="F65" s="309" t="e">
        <f>RIGHT(TPG!#REF!,4)&amp;"."&amp;TPG!#REF!&amp;"."&amp;TPG!#REF!&amp;"."&amp;TPGPAY!$C$5</f>
        <v>#REF!</v>
      </c>
      <c r="G65" s="310">
        <f t="shared" ca="1" si="0"/>
        <v>44386</v>
      </c>
      <c r="H65" s="311" t="e">
        <f>IF(TPG!#REF!&gt;0,0,-TPG!#REF!)</f>
        <v>#REF!</v>
      </c>
      <c r="I65" s="205">
        <f t="shared" ca="1" si="1"/>
        <v>44386</v>
      </c>
      <c r="J65" s="126">
        <v>3</v>
      </c>
      <c r="K65" s="126" t="b">
        <v>1</v>
      </c>
      <c r="L65" s="126" t="s">
        <v>4009</v>
      </c>
      <c r="M65" s="126" t="b">
        <v>1</v>
      </c>
      <c r="N65" s="126" t="s">
        <v>3687</v>
      </c>
      <c r="O65" s="309" t="e">
        <f>LEFT(TPG!#REF!,19)&amp;"."&amp;TPGCR!F65</f>
        <v>#REF!</v>
      </c>
      <c r="P65" s="312" t="e">
        <f>TPG!#REF!</f>
        <v>#REF!</v>
      </c>
      <c r="Q65" s="126" t="b">
        <v>1</v>
      </c>
      <c r="R65" s="126" t="b">
        <v>1</v>
      </c>
      <c r="S65" s="126" t="b">
        <v>1</v>
      </c>
    </row>
    <row r="66" spans="1:19" hidden="1" x14ac:dyDescent="0.25">
      <c r="A66" s="126" t="s">
        <v>4008</v>
      </c>
      <c r="B66" s="200">
        <v>1</v>
      </c>
      <c r="C66" s="126">
        <v>2</v>
      </c>
      <c r="D66" s="308" t="e">
        <f>TPG!#REF!</f>
        <v>#REF!</v>
      </c>
      <c r="E66" s="126" t="b">
        <v>1</v>
      </c>
      <c r="F66" s="309" t="e">
        <f>RIGHT(TPG!#REF!,4)&amp;"."&amp;TPG!#REF!&amp;"."&amp;TPG!#REF!&amp;"."&amp;TPGPAY!$C$5</f>
        <v>#REF!</v>
      </c>
      <c r="G66" s="310">
        <f t="shared" ca="1" si="0"/>
        <v>44386</v>
      </c>
      <c r="H66" s="311" t="e">
        <f>IF(TPG!#REF!&gt;0,0,-TPG!#REF!)</f>
        <v>#REF!</v>
      </c>
      <c r="I66" s="205">
        <f t="shared" ca="1" si="1"/>
        <v>44386</v>
      </c>
      <c r="J66" s="126">
        <v>3</v>
      </c>
      <c r="K66" s="126" t="b">
        <v>1</v>
      </c>
      <c r="L66" s="126" t="s">
        <v>4009</v>
      </c>
      <c r="M66" s="126" t="b">
        <v>1</v>
      </c>
      <c r="N66" s="126" t="s">
        <v>3687</v>
      </c>
      <c r="O66" s="309" t="e">
        <f>LEFT(TPG!#REF!,19)&amp;"."&amp;TPGCR!F66</f>
        <v>#REF!</v>
      </c>
      <c r="P66" s="312" t="e">
        <f>TPG!#REF!</f>
        <v>#REF!</v>
      </c>
      <c r="Q66" s="126" t="b">
        <v>1</v>
      </c>
      <c r="R66" s="126" t="b">
        <v>1</v>
      </c>
      <c r="S66" s="126" t="b">
        <v>1</v>
      </c>
    </row>
    <row r="67" spans="1:19" hidden="1" x14ac:dyDescent="0.25">
      <c r="A67" s="126" t="s">
        <v>4008</v>
      </c>
      <c r="B67" s="200">
        <v>1</v>
      </c>
      <c r="C67" s="126">
        <v>2</v>
      </c>
      <c r="D67" s="308" t="e">
        <f>TPG!#REF!</f>
        <v>#REF!</v>
      </c>
      <c r="E67" s="126" t="b">
        <v>1</v>
      </c>
      <c r="F67" s="309" t="e">
        <f>RIGHT(TPG!#REF!,4)&amp;"."&amp;TPG!#REF!&amp;"."&amp;TPG!#REF!&amp;"."&amp;TPGPAY!$C$5</f>
        <v>#REF!</v>
      </c>
      <c r="G67" s="310">
        <f t="shared" ca="1" si="0"/>
        <v>44386</v>
      </c>
      <c r="H67" s="311" t="e">
        <f>IF(TPG!#REF!&gt;0,0,-TPG!#REF!)</f>
        <v>#REF!</v>
      </c>
      <c r="I67" s="205">
        <f t="shared" ca="1" si="1"/>
        <v>44386</v>
      </c>
      <c r="J67" s="126">
        <v>3</v>
      </c>
      <c r="K67" s="126" t="b">
        <v>1</v>
      </c>
      <c r="L67" s="126" t="s">
        <v>4009</v>
      </c>
      <c r="M67" s="126" t="b">
        <v>1</v>
      </c>
      <c r="N67" s="126" t="s">
        <v>3687</v>
      </c>
      <c r="O67" s="309" t="e">
        <f>LEFT(TPG!#REF!,19)&amp;"."&amp;TPGCR!F67</f>
        <v>#REF!</v>
      </c>
      <c r="P67" s="312" t="e">
        <f>TPG!#REF!</f>
        <v>#REF!</v>
      </c>
      <c r="Q67" s="126" t="b">
        <v>1</v>
      </c>
      <c r="R67" s="126" t="b">
        <v>1</v>
      </c>
      <c r="S67" s="126" t="b">
        <v>1</v>
      </c>
    </row>
    <row r="68" spans="1:19" hidden="1" x14ac:dyDescent="0.25">
      <c r="A68" s="126" t="s">
        <v>4008</v>
      </c>
      <c r="B68" s="200">
        <v>1</v>
      </c>
      <c r="C68" s="126">
        <v>2</v>
      </c>
      <c r="D68" s="308">
        <f>TPG!J52</f>
        <v>158733</v>
      </c>
      <c r="E68" s="126" t="b">
        <v>1</v>
      </c>
      <c r="F68" s="309" t="str">
        <f>RIGHT(TPG!C52,4)&amp;"."&amp;TPG!M52&amp;"."&amp;TPG!K52&amp;"."&amp;TPGPAY!$C$5</f>
        <v>2053.TPG.I01.Jl21</v>
      </c>
      <c r="G68" s="310">
        <f t="shared" ca="1" si="0"/>
        <v>44386</v>
      </c>
      <c r="H68" s="311">
        <f>IF(TPG!X52&gt;0,0,-TPG!X52)</f>
        <v>0</v>
      </c>
      <c r="I68" s="205">
        <f t="shared" ca="1" si="1"/>
        <v>44386</v>
      </c>
      <c r="J68" s="126">
        <v>3</v>
      </c>
      <c r="K68" s="126" t="b">
        <v>1</v>
      </c>
      <c r="L68" s="126" t="s">
        <v>4009</v>
      </c>
      <c r="M68" s="126" t="b">
        <v>1</v>
      </c>
      <c r="N68" s="126" t="s">
        <v>3687</v>
      </c>
      <c r="O68" s="309" t="str">
        <f>LEFT(TPG!D52,19)&amp;"."&amp;TPGCR!F68</f>
        <v>Noam Primary School.2053.TPG.I01.Jl21</v>
      </c>
      <c r="P68" s="312" t="str">
        <f>TPG!I52</f>
        <v>11294/543965</v>
      </c>
      <c r="Q68" s="126" t="b">
        <v>1</v>
      </c>
      <c r="R68" s="126" t="b">
        <v>1</v>
      </c>
      <c r="S68" s="126" t="b">
        <v>1</v>
      </c>
    </row>
    <row r="69" spans="1:19" hidden="1" x14ac:dyDescent="0.25">
      <c r="A69" s="126" t="s">
        <v>4008</v>
      </c>
      <c r="B69" s="200">
        <v>1</v>
      </c>
      <c r="C69" s="126">
        <v>2</v>
      </c>
      <c r="D69" s="308">
        <f>TPG!J53</f>
        <v>400089</v>
      </c>
      <c r="E69" s="126" t="b">
        <v>1</v>
      </c>
      <c r="F69" s="309" t="str">
        <f>RIGHT(TPG!C53,4)&amp;"."&amp;TPG!M53&amp;"."&amp;TPG!K53&amp;"."&amp;TPGPAY!$C$5</f>
        <v>2045.TPG.I01.Jl21</v>
      </c>
      <c r="G69" s="310">
        <f t="shared" ca="1" si="0"/>
        <v>44386</v>
      </c>
      <c r="H69" s="311">
        <f>IF(TPG!X53&gt;0,0,-TPG!X53)</f>
        <v>0</v>
      </c>
      <c r="I69" s="205">
        <f t="shared" ca="1" si="1"/>
        <v>44386</v>
      </c>
      <c r="J69" s="126">
        <v>3</v>
      </c>
      <c r="K69" s="126" t="b">
        <v>1</v>
      </c>
      <c r="L69" s="126" t="s">
        <v>4009</v>
      </c>
      <c r="M69" s="126" t="b">
        <v>1</v>
      </c>
      <c r="N69" s="126" t="s">
        <v>3687</v>
      </c>
      <c r="O69" s="309" t="str">
        <f>LEFT(TPG!D53,19)&amp;"."&amp;TPGCR!F69</f>
        <v>Northside School.2045.TPG.I01.Jl21</v>
      </c>
      <c r="P69" s="312" t="str">
        <f>TPG!I53</f>
        <v>11294/543965</v>
      </c>
      <c r="Q69" s="126" t="b">
        <v>1</v>
      </c>
      <c r="R69" s="126" t="b">
        <v>1</v>
      </c>
      <c r="S69" s="126" t="b">
        <v>1</v>
      </c>
    </row>
    <row r="70" spans="1:19" hidden="1" x14ac:dyDescent="0.25">
      <c r="A70" s="126" t="s">
        <v>4008</v>
      </c>
      <c r="B70" s="200">
        <v>1</v>
      </c>
      <c r="C70" s="126">
        <v>2</v>
      </c>
      <c r="D70" s="308">
        <f>TPG!J54</f>
        <v>400113</v>
      </c>
      <c r="E70" s="126" t="b">
        <v>1</v>
      </c>
      <c r="F70" s="309" t="str">
        <f>RIGHT(TPG!C54,4)&amp;"."&amp;TPG!M54&amp;"."&amp;TPG!K54&amp;"."&amp;TPGPAY!$C$5</f>
        <v>2077.TPG.I01.Jl21</v>
      </c>
      <c r="G70" s="310">
        <f t="shared" ca="1" si="0"/>
        <v>44386</v>
      </c>
      <c r="H70" s="311">
        <f>IF(TPG!X54&gt;0,0,-TPG!X54)</f>
        <v>0</v>
      </c>
      <c r="I70" s="205">
        <f t="shared" ca="1" si="1"/>
        <v>44386</v>
      </c>
      <c r="J70" s="126">
        <v>3</v>
      </c>
      <c r="K70" s="126" t="b">
        <v>1</v>
      </c>
      <c r="L70" s="126" t="s">
        <v>4009</v>
      </c>
      <c r="M70" s="126" t="b">
        <v>1</v>
      </c>
      <c r="N70" s="126" t="s">
        <v>3687</v>
      </c>
      <c r="O70" s="309" t="str">
        <f>LEFT(TPG!D54,19)&amp;"."&amp;TPGCR!F70</f>
        <v>Orion Primary Schoo.2077.TPG.I01.Jl21</v>
      </c>
      <c r="P70" s="312" t="str">
        <f>TPG!I54</f>
        <v>11294/543965</v>
      </c>
      <c r="Q70" s="126" t="b">
        <v>1</v>
      </c>
      <c r="R70" s="126" t="b">
        <v>1</v>
      </c>
      <c r="S70" s="126" t="b">
        <v>1</v>
      </c>
    </row>
    <row r="71" spans="1:19" hidden="1" x14ac:dyDescent="0.25">
      <c r="A71" s="126" t="s">
        <v>4008</v>
      </c>
      <c r="B71" s="200">
        <v>1</v>
      </c>
      <c r="C71" s="126">
        <v>2</v>
      </c>
      <c r="D71" s="308" t="e">
        <f>TPG!#REF!</f>
        <v>#REF!</v>
      </c>
      <c r="E71" s="126" t="b">
        <v>1</v>
      </c>
      <c r="F71" s="309" t="e">
        <f>RIGHT(TPG!#REF!,4)&amp;"."&amp;TPG!#REF!&amp;"."&amp;TPG!#REF!&amp;"."&amp;TPGPAY!$C$5</f>
        <v>#REF!</v>
      </c>
      <c r="G71" s="310">
        <f t="shared" ca="1" si="0"/>
        <v>44386</v>
      </c>
      <c r="H71" s="311" t="e">
        <f>IF(TPG!#REF!&gt;0,0,-TPG!#REF!)</f>
        <v>#REF!</v>
      </c>
      <c r="I71" s="205">
        <f t="shared" ca="1" si="1"/>
        <v>44386</v>
      </c>
      <c r="J71" s="126">
        <v>3</v>
      </c>
      <c r="K71" s="126" t="b">
        <v>1</v>
      </c>
      <c r="L71" s="126" t="s">
        <v>4009</v>
      </c>
      <c r="M71" s="126" t="b">
        <v>1</v>
      </c>
      <c r="N71" s="126" t="s">
        <v>3687</v>
      </c>
      <c r="O71" s="309" t="e">
        <f>LEFT(TPG!#REF!,19)&amp;"."&amp;TPGCR!F71</f>
        <v>#REF!</v>
      </c>
      <c r="P71" s="312" t="e">
        <f>TPG!#REF!</f>
        <v>#REF!</v>
      </c>
      <c r="Q71" s="126" t="b">
        <v>1</v>
      </c>
      <c r="R71" s="126" t="b">
        <v>1</v>
      </c>
      <c r="S71" s="126" t="b">
        <v>1</v>
      </c>
    </row>
    <row r="72" spans="1:19" hidden="1" x14ac:dyDescent="0.25">
      <c r="A72" s="126" t="s">
        <v>4008</v>
      </c>
      <c r="B72" s="200">
        <v>1</v>
      </c>
      <c r="C72" s="126">
        <v>2</v>
      </c>
      <c r="D72" s="308">
        <f>TPG!J55</f>
        <v>400003</v>
      </c>
      <c r="E72" s="126" t="b">
        <v>1</v>
      </c>
      <c r="F72" s="309" t="str">
        <f>RIGHT(TPG!C55,4)&amp;"."&amp;TPG!M55&amp;"."&amp;TPG!K55&amp;"."&amp;TPGPAY!$C$5</f>
        <v>3501.TPG.I01.Jl21</v>
      </c>
      <c r="G72" s="310">
        <f t="shared" ca="1" si="0"/>
        <v>44386</v>
      </c>
      <c r="H72" s="311">
        <f>IF(TPG!X55&gt;0,0,-TPG!X55)</f>
        <v>0</v>
      </c>
      <c r="I72" s="205">
        <f t="shared" ca="1" si="1"/>
        <v>44386</v>
      </c>
      <c r="J72" s="126">
        <v>3</v>
      </c>
      <c r="K72" s="126" t="b">
        <v>1</v>
      </c>
      <c r="L72" s="126" t="s">
        <v>4009</v>
      </c>
      <c r="M72" s="126" t="b">
        <v>1</v>
      </c>
      <c r="N72" s="126" t="s">
        <v>3687</v>
      </c>
      <c r="O72" s="309" t="str">
        <f>LEFT(TPG!D55,19)&amp;"."&amp;TPGCR!F72</f>
        <v>Our Lady of Lourdes.3501.TPG.I01.Jl21</v>
      </c>
      <c r="P72" s="312" t="str">
        <f>TPG!I55</f>
        <v>11294/543965</v>
      </c>
      <c r="Q72" s="126" t="b">
        <v>1</v>
      </c>
      <c r="R72" s="126" t="b">
        <v>1</v>
      </c>
      <c r="S72" s="126" t="b">
        <v>1</v>
      </c>
    </row>
    <row r="73" spans="1:19" hidden="1" x14ac:dyDescent="0.25">
      <c r="A73" s="126" t="s">
        <v>4008</v>
      </c>
      <c r="B73" s="200">
        <v>1</v>
      </c>
      <c r="C73" s="126">
        <v>2</v>
      </c>
      <c r="D73" s="308" t="e">
        <f>TPG!#REF!</f>
        <v>#REF!</v>
      </c>
      <c r="E73" s="126" t="b">
        <v>1</v>
      </c>
      <c r="F73" s="309" t="e">
        <f>RIGHT(TPG!#REF!,4)&amp;"."&amp;TPG!#REF!&amp;"."&amp;TPG!#REF!&amp;"."&amp;TPGPAY!$C$5</f>
        <v>#REF!</v>
      </c>
      <c r="G73" s="310">
        <f t="shared" ca="1" si="0"/>
        <v>44386</v>
      </c>
      <c r="H73" s="311" t="e">
        <f>IF(TPG!#REF!&gt;0,0,-TPG!#REF!)</f>
        <v>#REF!</v>
      </c>
      <c r="I73" s="205">
        <f t="shared" ca="1" si="1"/>
        <v>44386</v>
      </c>
      <c r="J73" s="126">
        <v>3</v>
      </c>
      <c r="K73" s="126" t="b">
        <v>1</v>
      </c>
      <c r="L73" s="126" t="s">
        <v>4009</v>
      </c>
      <c r="M73" s="126" t="b">
        <v>1</v>
      </c>
      <c r="N73" s="126" t="s">
        <v>3687</v>
      </c>
      <c r="O73" s="309" t="e">
        <f>LEFT(TPG!#REF!,19)&amp;"."&amp;TPGCR!F73</f>
        <v>#REF!</v>
      </c>
      <c r="P73" s="312" t="e">
        <f>TPG!#REF!</f>
        <v>#REF!</v>
      </c>
      <c r="Q73" s="126" t="b">
        <v>1</v>
      </c>
      <c r="R73" s="126" t="b">
        <v>1</v>
      </c>
      <c r="S73" s="126" t="b">
        <v>1</v>
      </c>
    </row>
    <row r="74" spans="1:19" hidden="1" x14ac:dyDescent="0.25">
      <c r="A74" s="126" t="s">
        <v>4008</v>
      </c>
      <c r="B74" s="200">
        <v>1</v>
      </c>
      <c r="C74" s="126">
        <v>2</v>
      </c>
      <c r="D74" s="308">
        <f>TPG!J56</f>
        <v>400012</v>
      </c>
      <c r="E74" s="126" t="b">
        <v>1</v>
      </c>
      <c r="F74" s="309" t="str">
        <f>RIGHT(TPG!C56,4)&amp;"."&amp;TPG!M56&amp;"."&amp;TPG!K56&amp;"."&amp;TPGPAY!$C$5</f>
        <v>2071.TPG.I01.Jl21</v>
      </c>
      <c r="G74" s="310">
        <f t="shared" ca="1" si="0"/>
        <v>44386</v>
      </c>
      <c r="H74" s="311">
        <f>IF(TPG!X56&gt;0,0,-TPG!X56)</f>
        <v>0</v>
      </c>
      <c r="I74" s="205">
        <f t="shared" ca="1" si="1"/>
        <v>44386</v>
      </c>
      <c r="J74" s="126">
        <v>3</v>
      </c>
      <c r="K74" s="126" t="b">
        <v>1</v>
      </c>
      <c r="L74" s="126" t="s">
        <v>4009</v>
      </c>
      <c r="M74" s="126" t="b">
        <v>1</v>
      </c>
      <c r="N74" s="126" t="s">
        <v>3687</v>
      </c>
      <c r="O74" s="309" t="str">
        <f>LEFT(TPG!D56,19)&amp;"."&amp;TPGCR!F74</f>
        <v>Queenswell Infant a.2071.TPG.I01.Jl21</v>
      </c>
      <c r="P74" s="312" t="str">
        <f>TPG!I56</f>
        <v>11294/543965</v>
      </c>
      <c r="Q74" s="126" t="b">
        <v>1</v>
      </c>
      <c r="R74" s="126" t="b">
        <v>1</v>
      </c>
      <c r="S74" s="126" t="b">
        <v>1</v>
      </c>
    </row>
    <row r="75" spans="1:19" hidden="1" x14ac:dyDescent="0.25">
      <c r="A75" s="126" t="s">
        <v>4008</v>
      </c>
      <c r="B75" s="200">
        <v>1</v>
      </c>
      <c r="C75" s="126">
        <v>2</v>
      </c>
      <c r="D75" s="308" t="e">
        <f>TPG!#REF!</f>
        <v>#REF!</v>
      </c>
      <c r="E75" s="126" t="b">
        <v>1</v>
      </c>
      <c r="F75" s="309" t="e">
        <f>RIGHT(TPG!#REF!,4)&amp;"."&amp;TPG!#REF!&amp;"."&amp;TPG!#REF!&amp;"."&amp;TPGPAY!$C$5</f>
        <v>#REF!</v>
      </c>
      <c r="G75" s="310">
        <f t="shared" ca="1" si="0"/>
        <v>44386</v>
      </c>
      <c r="H75" s="311" t="e">
        <f>IF(TPG!#REF!&gt;0,0,-TPG!#REF!)</f>
        <v>#REF!</v>
      </c>
      <c r="I75" s="205">
        <f t="shared" ca="1" si="1"/>
        <v>44386</v>
      </c>
      <c r="J75" s="126">
        <v>3</v>
      </c>
      <c r="K75" s="126" t="b">
        <v>1</v>
      </c>
      <c r="L75" s="126" t="s">
        <v>4009</v>
      </c>
      <c r="M75" s="126" t="b">
        <v>1</v>
      </c>
      <c r="N75" s="126" t="s">
        <v>3687</v>
      </c>
      <c r="O75" s="309" t="e">
        <f>LEFT(TPG!#REF!,19)&amp;"."&amp;TPGCR!F75</f>
        <v>#REF!</v>
      </c>
      <c r="P75" s="312" t="e">
        <f>TPG!#REF!</f>
        <v>#REF!</v>
      </c>
      <c r="Q75" s="126" t="b">
        <v>1</v>
      </c>
      <c r="R75" s="126" t="b">
        <v>1</v>
      </c>
      <c r="S75" s="126" t="b">
        <v>1</v>
      </c>
    </row>
    <row r="76" spans="1:19" hidden="1" x14ac:dyDescent="0.25">
      <c r="A76" s="126" t="s">
        <v>4008</v>
      </c>
      <c r="B76" s="200">
        <v>1</v>
      </c>
      <c r="C76" s="126">
        <v>2</v>
      </c>
      <c r="D76" s="308">
        <f>TPG!J57</f>
        <v>400093</v>
      </c>
      <c r="E76" s="126" t="b">
        <v>1</v>
      </c>
      <c r="F76" s="309" t="str">
        <f>RIGHT(TPG!C57,4)&amp;"."&amp;TPG!M57&amp;"."&amp;TPG!K57&amp;"."&amp;TPGPAY!$C$5</f>
        <v>3512.TPG.I01.Jl21</v>
      </c>
      <c r="G76" s="310">
        <f t="shared" ca="1" si="0"/>
        <v>44386</v>
      </c>
      <c r="H76" s="311">
        <f>IF(TPG!X57&gt;0,0,-TPG!X57)</f>
        <v>0</v>
      </c>
      <c r="I76" s="205">
        <f t="shared" ca="1" si="1"/>
        <v>44386</v>
      </c>
      <c r="J76" s="126">
        <v>3</v>
      </c>
      <c r="K76" s="126" t="b">
        <v>1</v>
      </c>
      <c r="L76" s="126" t="s">
        <v>4009</v>
      </c>
      <c r="M76" s="126" t="b">
        <v>1</v>
      </c>
      <c r="N76" s="126" t="s">
        <v>3687</v>
      </c>
      <c r="O76" s="309" t="str">
        <f>LEFT(TPG!D57,19)&amp;"."&amp;TPGCR!F76</f>
        <v>Rosh Pinah.3512.TPG.I01.Jl21</v>
      </c>
      <c r="P76" s="312" t="str">
        <f>TPG!I57</f>
        <v>11294/543965</v>
      </c>
      <c r="Q76" s="126" t="b">
        <v>1</v>
      </c>
      <c r="R76" s="126" t="b">
        <v>1</v>
      </c>
      <c r="S76" s="126" t="b">
        <v>1</v>
      </c>
    </row>
    <row r="77" spans="1:19" hidden="1" x14ac:dyDescent="0.25">
      <c r="A77" s="126" t="s">
        <v>4008</v>
      </c>
      <c r="B77" s="200">
        <v>1</v>
      </c>
      <c r="C77" s="126">
        <v>2</v>
      </c>
      <c r="D77" s="308" t="e">
        <f>TPG!#REF!</f>
        <v>#REF!</v>
      </c>
      <c r="E77" s="126" t="b">
        <v>1</v>
      </c>
      <c r="F77" s="309" t="e">
        <f>RIGHT(TPG!#REF!,4)&amp;"."&amp;TPG!#REF!&amp;"."&amp;TPG!#REF!&amp;"."&amp;TPGPAY!$C$5</f>
        <v>#REF!</v>
      </c>
      <c r="G77" s="310">
        <f t="shared" ca="1" si="0"/>
        <v>44386</v>
      </c>
      <c r="H77" s="311" t="e">
        <f>IF(TPG!#REF!&gt;0,0,-TPG!#REF!)</f>
        <v>#REF!</v>
      </c>
      <c r="I77" s="205">
        <f t="shared" ca="1" si="1"/>
        <v>44386</v>
      </c>
      <c r="J77" s="126">
        <v>3</v>
      </c>
      <c r="K77" s="126" t="b">
        <v>1</v>
      </c>
      <c r="L77" s="126" t="s">
        <v>4009</v>
      </c>
      <c r="M77" s="126" t="b">
        <v>1</v>
      </c>
      <c r="N77" s="126" t="s">
        <v>3687</v>
      </c>
      <c r="O77" s="309" t="e">
        <f>LEFT(TPG!#REF!,19)&amp;"."&amp;TPGCR!F77</f>
        <v>#REF!</v>
      </c>
      <c r="P77" s="312" t="e">
        <f>TPG!#REF!</f>
        <v>#REF!</v>
      </c>
      <c r="Q77" s="126" t="b">
        <v>1</v>
      </c>
      <c r="R77" s="126" t="b">
        <v>1</v>
      </c>
      <c r="S77" s="126" t="b">
        <v>1</v>
      </c>
    </row>
    <row r="78" spans="1:19" hidden="1" x14ac:dyDescent="0.25">
      <c r="A78" s="126" t="s">
        <v>4008</v>
      </c>
      <c r="B78" s="200">
        <v>1</v>
      </c>
      <c r="C78" s="126">
        <v>2</v>
      </c>
      <c r="D78" s="308">
        <f>TPG!J58</f>
        <v>400096</v>
      </c>
      <c r="E78" s="126" t="b">
        <v>1</v>
      </c>
      <c r="F78" s="309" t="str">
        <f>RIGHT(TPG!C58,4)&amp;"."&amp;TPG!M58&amp;"."&amp;TPG!K58&amp;"."&amp;TPGPAY!$C$5</f>
        <v>3502.TPG.I01.Jl21</v>
      </c>
      <c r="G78" s="310">
        <f t="shared" ca="1" si="0"/>
        <v>44386</v>
      </c>
      <c r="H78" s="311">
        <f>IF(TPG!X58&gt;0,0,-TPG!X58)</f>
        <v>0</v>
      </c>
      <c r="I78" s="205">
        <f t="shared" ca="1" si="1"/>
        <v>44386</v>
      </c>
      <c r="J78" s="126">
        <v>3</v>
      </c>
      <c r="K78" s="126" t="b">
        <v>1</v>
      </c>
      <c r="L78" s="126" t="s">
        <v>4009</v>
      </c>
      <c r="M78" s="126" t="b">
        <v>1</v>
      </c>
      <c r="N78" s="126" t="s">
        <v>3687</v>
      </c>
      <c r="O78" s="309" t="str">
        <f>LEFT(TPG!D58,19)&amp;"."&amp;TPGCR!F78</f>
        <v>St Agnes RC Primary.3502.TPG.I01.Jl21</v>
      </c>
      <c r="P78" s="312" t="str">
        <f>TPG!I58</f>
        <v>11294/543965</v>
      </c>
      <c r="Q78" s="126" t="b">
        <v>1</v>
      </c>
      <c r="R78" s="126" t="b">
        <v>1</v>
      </c>
      <c r="S78" s="126" t="b">
        <v>1</v>
      </c>
    </row>
    <row r="79" spans="1:19" hidden="1" x14ac:dyDescent="0.25">
      <c r="A79" s="126" t="s">
        <v>4008</v>
      </c>
      <c r="B79" s="200">
        <v>1</v>
      </c>
      <c r="C79" s="126">
        <v>2</v>
      </c>
      <c r="D79" s="308" t="e">
        <f>TPG!#REF!</f>
        <v>#REF!</v>
      </c>
      <c r="E79" s="126" t="b">
        <v>1</v>
      </c>
      <c r="F79" s="309" t="e">
        <f>RIGHT(TPG!#REF!,4)&amp;"."&amp;TPG!#REF!&amp;"."&amp;TPG!#REF!&amp;"."&amp;TPGPAY!$C$5</f>
        <v>#REF!</v>
      </c>
      <c r="G79" s="310">
        <f t="shared" ca="1" si="0"/>
        <v>44386</v>
      </c>
      <c r="H79" s="311" t="e">
        <f>IF(TPG!#REF!&gt;0,0,-TPG!#REF!)</f>
        <v>#REF!</v>
      </c>
      <c r="I79" s="205">
        <f t="shared" ca="1" si="1"/>
        <v>44386</v>
      </c>
      <c r="J79" s="126">
        <v>3</v>
      </c>
      <c r="K79" s="126" t="b">
        <v>1</v>
      </c>
      <c r="L79" s="126" t="s">
        <v>4009</v>
      </c>
      <c r="M79" s="126" t="b">
        <v>1</v>
      </c>
      <c r="N79" s="126" t="s">
        <v>3687</v>
      </c>
      <c r="O79" s="309" t="e">
        <f>LEFT(TPG!#REF!,19)&amp;"."&amp;TPGCR!F79</f>
        <v>#REF!</v>
      </c>
      <c r="P79" s="312" t="e">
        <f>TPG!#REF!</f>
        <v>#REF!</v>
      </c>
      <c r="Q79" s="126" t="b">
        <v>1</v>
      </c>
      <c r="R79" s="126" t="b">
        <v>1</v>
      </c>
      <c r="S79" s="126" t="b">
        <v>1</v>
      </c>
    </row>
    <row r="80" spans="1:19" hidden="1" x14ac:dyDescent="0.25">
      <c r="A80" s="126" t="s">
        <v>4008</v>
      </c>
      <c r="B80" s="200">
        <v>1</v>
      </c>
      <c r="C80" s="126">
        <v>2</v>
      </c>
      <c r="D80" s="308">
        <f>TPG!J59</f>
        <v>400064</v>
      </c>
      <c r="E80" s="126" t="b">
        <v>1</v>
      </c>
      <c r="F80" s="309" t="str">
        <f>RIGHT(TPG!C59,4)&amp;"."&amp;TPG!M59&amp;"."&amp;TPG!K59&amp;"."&amp;TPGPAY!$C$5</f>
        <v>3504.TPG.I01.Jl21</v>
      </c>
      <c r="G80" s="310">
        <f t="shared" ca="1" si="0"/>
        <v>44386</v>
      </c>
      <c r="H80" s="311">
        <f>IF(TPG!X59&gt;0,0,-TPG!X59)</f>
        <v>0</v>
      </c>
      <c r="I80" s="205">
        <f t="shared" ca="1" si="1"/>
        <v>44386</v>
      </c>
      <c r="J80" s="126">
        <v>3</v>
      </c>
      <c r="K80" s="126" t="b">
        <v>1</v>
      </c>
      <c r="L80" s="126" t="s">
        <v>4009</v>
      </c>
      <c r="M80" s="126" t="b">
        <v>1</v>
      </c>
      <c r="N80" s="126" t="s">
        <v>3687</v>
      </c>
      <c r="O80" s="309" t="str">
        <f>LEFT(TPG!D59,19)&amp;"."&amp;TPGCR!F80</f>
        <v>St Catherines R C P.3504.TPG.I01.Jl21</v>
      </c>
      <c r="P80" s="312" t="str">
        <f>TPG!I59</f>
        <v>11294/543965</v>
      </c>
      <c r="Q80" s="126" t="b">
        <v>1</v>
      </c>
      <c r="R80" s="126" t="b">
        <v>1</v>
      </c>
      <c r="S80" s="126" t="b">
        <v>1</v>
      </c>
    </row>
    <row r="81" spans="1:19" hidden="1" x14ac:dyDescent="0.25">
      <c r="A81" s="126" t="s">
        <v>4008</v>
      </c>
      <c r="B81" s="200">
        <v>1</v>
      </c>
      <c r="C81" s="126">
        <v>2</v>
      </c>
      <c r="D81" s="308">
        <f>TPG!J60</f>
        <v>400098</v>
      </c>
      <c r="E81" s="126" t="b">
        <v>1</v>
      </c>
      <c r="F81" s="309" t="str">
        <f>RIGHT(TPG!C60,4)&amp;"."&amp;TPG!M60&amp;"."&amp;TPG!K60&amp;"."&amp;TPGPAY!$C$5</f>
        <v>3309.TPG.I01.Jl21</v>
      </c>
      <c r="G81" s="310">
        <f t="shared" ca="1" si="0"/>
        <v>44386</v>
      </c>
      <c r="H81" s="311">
        <f>IF(TPG!X60&gt;0,0,-TPG!X60)</f>
        <v>0</v>
      </c>
      <c r="I81" s="205">
        <f t="shared" ca="1" si="1"/>
        <v>44386</v>
      </c>
      <c r="J81" s="126">
        <v>3</v>
      </c>
      <c r="K81" s="126" t="b">
        <v>1</v>
      </c>
      <c r="L81" s="126" t="s">
        <v>4009</v>
      </c>
      <c r="M81" s="126" t="b">
        <v>1</v>
      </c>
      <c r="N81" s="126" t="s">
        <v>3687</v>
      </c>
      <c r="O81" s="309" t="str">
        <f>LEFT(TPG!D60,19)&amp;"."&amp;TPGCR!F81</f>
        <v>St Johns CE N20.3309.TPG.I01.Jl21</v>
      </c>
      <c r="P81" s="312" t="str">
        <f>TPG!I60</f>
        <v>11294/543965</v>
      </c>
      <c r="Q81" s="126" t="b">
        <v>1</v>
      </c>
      <c r="R81" s="126" t="b">
        <v>1</v>
      </c>
      <c r="S81" s="126" t="b">
        <v>1</v>
      </c>
    </row>
    <row r="82" spans="1:19" hidden="1" x14ac:dyDescent="0.25">
      <c r="A82" s="126" t="s">
        <v>4008</v>
      </c>
      <c r="B82" s="200">
        <v>1</v>
      </c>
      <c r="C82" s="126">
        <v>2</v>
      </c>
      <c r="D82" s="308">
        <f>TPG!J61</f>
        <v>400114</v>
      </c>
      <c r="E82" s="126" t="b">
        <v>1</v>
      </c>
      <c r="F82" s="309" t="str">
        <f>RIGHT(TPG!C61,4)&amp;"."&amp;TPG!M61&amp;"."&amp;TPG!K61&amp;"."&amp;TPGPAY!$C$5</f>
        <v>3307.TPG.I01.Jl21</v>
      </c>
      <c r="G82" s="310">
        <f t="shared" ca="1" si="0"/>
        <v>44386</v>
      </c>
      <c r="H82" s="311">
        <f>IF(TPG!X61&gt;0,0,-TPG!X61)</f>
        <v>0</v>
      </c>
      <c r="I82" s="205">
        <f t="shared" ca="1" si="1"/>
        <v>44386</v>
      </c>
      <c r="J82" s="126">
        <v>3</v>
      </c>
      <c r="K82" s="126" t="b">
        <v>1</v>
      </c>
      <c r="L82" s="126" t="s">
        <v>4009</v>
      </c>
      <c r="M82" s="126" t="b">
        <v>1</v>
      </c>
      <c r="N82" s="126" t="s">
        <v>3687</v>
      </c>
      <c r="O82" s="309" t="str">
        <f>LEFT(TPG!D61,19)&amp;"."&amp;TPGCR!F82</f>
        <v>St John's CE School.3307.TPG.I01.Jl21</v>
      </c>
      <c r="P82" s="312" t="str">
        <f>TPG!I61</f>
        <v>11294/543965</v>
      </c>
      <c r="Q82" s="126" t="b">
        <v>1</v>
      </c>
      <c r="R82" s="126" t="b">
        <v>1</v>
      </c>
      <c r="S82" s="126" t="b">
        <v>1</v>
      </c>
    </row>
    <row r="83" spans="1:19" hidden="1" x14ac:dyDescent="0.25">
      <c r="A83" s="126" t="s">
        <v>4008</v>
      </c>
      <c r="B83" s="200">
        <v>1</v>
      </c>
      <c r="C83" s="126">
        <v>2</v>
      </c>
      <c r="D83" s="308">
        <f>TPG!J62</f>
        <v>400066</v>
      </c>
      <c r="E83" s="126" t="b">
        <v>1</v>
      </c>
      <c r="F83" s="309" t="str">
        <f>RIGHT(TPG!C62,4)&amp;"."&amp;TPG!M62&amp;"."&amp;TPG!K62&amp;"."&amp;TPGPAY!$C$5</f>
        <v>3509.TPG.I01.Jl21</v>
      </c>
      <c r="G83" s="310">
        <f t="shared" ca="1" si="0"/>
        <v>44386</v>
      </c>
      <c r="H83" s="311">
        <f>IF(TPG!X62&gt;0,0,-TPG!X62)</f>
        <v>0</v>
      </c>
      <c r="I83" s="205">
        <f t="shared" ca="1" si="1"/>
        <v>44386</v>
      </c>
      <c r="J83" s="126">
        <v>3</v>
      </c>
      <c r="K83" s="126" t="b">
        <v>1</v>
      </c>
      <c r="L83" s="126" t="s">
        <v>4009</v>
      </c>
      <c r="M83" s="126" t="b">
        <v>1</v>
      </c>
      <c r="N83" s="126" t="s">
        <v>3687</v>
      </c>
      <c r="O83" s="309" t="str">
        <f>LEFT(TPG!D62,19)&amp;"."&amp;TPGCR!F83</f>
        <v>St Joseph's Primary.3509.TPG.I01.Jl21</v>
      </c>
      <c r="P83" s="312" t="str">
        <f>TPG!I62</f>
        <v>11294/543965</v>
      </c>
      <c r="Q83" s="126" t="b">
        <v>1</v>
      </c>
      <c r="R83" s="126" t="b">
        <v>1</v>
      </c>
      <c r="S83" s="126" t="b">
        <v>1</v>
      </c>
    </row>
    <row r="84" spans="1:19" hidden="1" x14ac:dyDescent="0.25">
      <c r="A84" s="126" t="s">
        <v>4008</v>
      </c>
      <c r="B84" s="200">
        <v>1</v>
      </c>
      <c r="C84" s="126">
        <v>2</v>
      </c>
      <c r="D84" s="308">
        <f>TPG!J63</f>
        <v>400058</v>
      </c>
      <c r="E84" s="126" t="b">
        <v>1</v>
      </c>
      <c r="F84" s="309" t="str">
        <f>RIGHT(TPG!C63,4)&amp;"."&amp;TPG!M63&amp;"."&amp;TPG!K63&amp;"."&amp;TPGPAY!$C$5</f>
        <v>3311.TPG.I01.Jl21</v>
      </c>
      <c r="G84" s="310">
        <f t="shared" ca="1" si="0"/>
        <v>44386</v>
      </c>
      <c r="H84" s="311">
        <f>IF(TPG!X63&gt;0,0,-TPG!X63)</f>
        <v>0</v>
      </c>
      <c r="I84" s="205">
        <f t="shared" ca="1" si="1"/>
        <v>44386</v>
      </c>
      <c r="J84" s="126">
        <v>3</v>
      </c>
      <c r="K84" s="126" t="b">
        <v>1</v>
      </c>
      <c r="L84" s="126" t="s">
        <v>4009</v>
      </c>
      <c r="M84" s="126" t="b">
        <v>1</v>
      </c>
      <c r="N84" s="126" t="s">
        <v>3687</v>
      </c>
      <c r="O84" s="309" t="str">
        <f>LEFT(TPG!D63,19)&amp;"."&amp;TPGCR!F84</f>
        <v>St Mary's C E Prima.3311.TPG.I01.Jl21</v>
      </c>
      <c r="P84" s="312" t="str">
        <f>TPG!I63</f>
        <v>11294/543965</v>
      </c>
      <c r="Q84" s="126" t="b">
        <v>1</v>
      </c>
      <c r="R84" s="126" t="b">
        <v>1</v>
      </c>
      <c r="S84" s="126" t="b">
        <v>1</v>
      </c>
    </row>
    <row r="85" spans="1:19" hidden="1" x14ac:dyDescent="0.25">
      <c r="A85" s="126" t="s">
        <v>4008</v>
      </c>
      <c r="B85" s="200">
        <v>1</v>
      </c>
      <c r="C85" s="126">
        <v>2</v>
      </c>
      <c r="D85" s="308" t="e">
        <f>TPG!#REF!</f>
        <v>#REF!</v>
      </c>
      <c r="E85" s="126" t="b">
        <v>1</v>
      </c>
      <c r="F85" s="309" t="e">
        <f>RIGHT(TPG!#REF!,4)&amp;"."&amp;TPG!#REF!&amp;"."&amp;TPG!#REF!&amp;"."&amp;TPGPAY!$C$5</f>
        <v>#REF!</v>
      </c>
      <c r="G85" s="310">
        <f t="shared" ref="G85:G148" ca="1" si="2">TODAY()</f>
        <v>44386</v>
      </c>
      <c r="H85" s="311" t="e">
        <f>IF(TPG!#REF!&gt;0,0,-TPG!#REF!)</f>
        <v>#REF!</v>
      </c>
      <c r="I85" s="205">
        <f t="shared" ref="I85:I148" ca="1" si="3">G85</f>
        <v>44386</v>
      </c>
      <c r="J85" s="126">
        <v>3</v>
      </c>
      <c r="K85" s="126" t="b">
        <v>1</v>
      </c>
      <c r="L85" s="126" t="s">
        <v>4009</v>
      </c>
      <c r="M85" s="126" t="b">
        <v>1</v>
      </c>
      <c r="N85" s="126" t="s">
        <v>3687</v>
      </c>
      <c r="O85" s="309" t="e">
        <f>LEFT(TPG!#REF!,19)&amp;"."&amp;TPGCR!F85</f>
        <v>#REF!</v>
      </c>
      <c r="P85" s="312" t="e">
        <f>TPG!#REF!</f>
        <v>#REF!</v>
      </c>
      <c r="Q85" s="126" t="b">
        <v>1</v>
      </c>
      <c r="R85" s="126" t="b">
        <v>1</v>
      </c>
      <c r="S85" s="126" t="b">
        <v>1</v>
      </c>
    </row>
    <row r="86" spans="1:19" hidden="1" x14ac:dyDescent="0.25">
      <c r="A86" s="126" t="s">
        <v>4008</v>
      </c>
      <c r="B86" s="200">
        <v>1</v>
      </c>
      <c r="C86" s="126">
        <v>2</v>
      </c>
      <c r="D86" s="308" t="e">
        <f>TPG!#REF!</f>
        <v>#REF!</v>
      </c>
      <c r="E86" s="126" t="b">
        <v>1</v>
      </c>
      <c r="F86" s="309" t="e">
        <f>RIGHT(TPG!#REF!,4)&amp;"."&amp;TPG!#REF!&amp;"."&amp;TPG!#REF!&amp;"."&amp;TPGPAY!$C$5</f>
        <v>#REF!</v>
      </c>
      <c r="G86" s="310">
        <f t="shared" ca="1" si="2"/>
        <v>44386</v>
      </c>
      <c r="H86" s="311" t="e">
        <f>IF(TPG!#REF!&gt;0,0,-TPG!#REF!)</f>
        <v>#REF!</v>
      </c>
      <c r="I86" s="205">
        <f t="shared" ca="1" si="3"/>
        <v>44386</v>
      </c>
      <c r="J86" s="126">
        <v>3</v>
      </c>
      <c r="K86" s="126" t="b">
        <v>1</v>
      </c>
      <c r="L86" s="126" t="s">
        <v>4009</v>
      </c>
      <c r="M86" s="126" t="b">
        <v>1</v>
      </c>
      <c r="N86" s="126" t="s">
        <v>3687</v>
      </c>
      <c r="O86" s="309" t="e">
        <f>LEFT(TPG!#REF!,19)&amp;"."&amp;TPGCR!F86</f>
        <v>#REF!</v>
      </c>
      <c r="P86" s="312" t="e">
        <f>TPG!#REF!</f>
        <v>#REF!</v>
      </c>
      <c r="Q86" s="126" t="b">
        <v>1</v>
      </c>
      <c r="R86" s="126" t="b">
        <v>1</v>
      </c>
      <c r="S86" s="126" t="b">
        <v>1</v>
      </c>
    </row>
    <row r="87" spans="1:19" hidden="1" x14ac:dyDescent="0.25">
      <c r="A87" s="126" t="s">
        <v>4008</v>
      </c>
      <c r="B87" s="200">
        <v>1</v>
      </c>
      <c r="C87" s="126">
        <v>2</v>
      </c>
      <c r="D87" s="308">
        <f>TPG!J64</f>
        <v>400006</v>
      </c>
      <c r="E87" s="126" t="b">
        <v>1</v>
      </c>
      <c r="F87" s="309" t="str">
        <f>RIGHT(TPG!C64,4)&amp;"."&amp;TPG!M64&amp;"."&amp;TPG!K64&amp;"."&amp;TPGPAY!$C$5</f>
        <v>3313.TPG.I01.Jl21</v>
      </c>
      <c r="G87" s="310">
        <f t="shared" ca="1" si="2"/>
        <v>44386</v>
      </c>
      <c r="H87" s="311">
        <f>IF(TPG!X64&gt;0,0,-TPG!X64)</f>
        <v>0</v>
      </c>
      <c r="I87" s="205">
        <f t="shared" ca="1" si="3"/>
        <v>44386</v>
      </c>
      <c r="J87" s="126">
        <v>3</v>
      </c>
      <c r="K87" s="126" t="b">
        <v>1</v>
      </c>
      <c r="L87" s="126" t="s">
        <v>4009</v>
      </c>
      <c r="M87" s="126" t="b">
        <v>1</v>
      </c>
      <c r="N87" s="126" t="s">
        <v>3687</v>
      </c>
      <c r="O87" s="309" t="str">
        <f>LEFT(TPG!D64,19)&amp;"."&amp;TPGCR!F87</f>
        <v>St. Pauls CE Primar.3313.TPG.I01.Jl21</v>
      </c>
      <c r="P87" s="312" t="str">
        <f>TPG!I64</f>
        <v>11294/543965</v>
      </c>
      <c r="Q87" s="126" t="b">
        <v>1</v>
      </c>
      <c r="R87" s="126" t="b">
        <v>1</v>
      </c>
      <c r="S87" s="126" t="b">
        <v>1</v>
      </c>
    </row>
    <row r="88" spans="1:19" hidden="1" x14ac:dyDescent="0.25">
      <c r="A88" s="126" t="s">
        <v>4008</v>
      </c>
      <c r="B88" s="200">
        <v>1</v>
      </c>
      <c r="C88" s="126">
        <v>2</v>
      </c>
      <c r="D88" s="308" t="e">
        <f>TPG!#REF!</f>
        <v>#REF!</v>
      </c>
      <c r="E88" s="126" t="b">
        <v>1</v>
      </c>
      <c r="F88" s="309" t="e">
        <f>RIGHT(TPG!#REF!,4)&amp;"."&amp;TPG!#REF!&amp;"."&amp;TPG!#REF!&amp;"."&amp;TPGPAY!$C$5</f>
        <v>#REF!</v>
      </c>
      <c r="G88" s="310">
        <f t="shared" ca="1" si="2"/>
        <v>44386</v>
      </c>
      <c r="H88" s="311" t="e">
        <f>IF(TPG!#REF!&gt;0,0,-TPG!#REF!)</f>
        <v>#REF!</v>
      </c>
      <c r="I88" s="205">
        <f t="shared" ca="1" si="3"/>
        <v>44386</v>
      </c>
      <c r="J88" s="126">
        <v>3</v>
      </c>
      <c r="K88" s="126" t="b">
        <v>1</v>
      </c>
      <c r="L88" s="126" t="s">
        <v>4009</v>
      </c>
      <c r="M88" s="126" t="b">
        <v>1</v>
      </c>
      <c r="N88" s="126" t="s">
        <v>3687</v>
      </c>
      <c r="O88" s="309" t="e">
        <f>LEFT(TPG!#REF!,19)&amp;"."&amp;TPGCR!F88</f>
        <v>#REF!</v>
      </c>
      <c r="P88" s="312" t="e">
        <f>TPG!#REF!</f>
        <v>#REF!</v>
      </c>
      <c r="Q88" s="126" t="b">
        <v>1</v>
      </c>
      <c r="R88" s="126" t="b">
        <v>1</v>
      </c>
      <c r="S88" s="126" t="b">
        <v>1</v>
      </c>
    </row>
    <row r="89" spans="1:19" hidden="1" x14ac:dyDescent="0.25">
      <c r="A89" s="126" t="s">
        <v>4008</v>
      </c>
      <c r="B89" s="200">
        <v>1</v>
      </c>
      <c r="C89" s="126">
        <v>2</v>
      </c>
      <c r="D89" s="308" t="e">
        <f>TPG!#REF!</f>
        <v>#REF!</v>
      </c>
      <c r="E89" s="126" t="b">
        <v>1</v>
      </c>
      <c r="F89" s="309" t="e">
        <f>RIGHT(TPG!#REF!,4)&amp;"."&amp;TPG!#REF!&amp;"."&amp;TPG!#REF!&amp;"."&amp;TPGPAY!$C$5</f>
        <v>#REF!</v>
      </c>
      <c r="G89" s="310">
        <f t="shared" ca="1" si="2"/>
        <v>44386</v>
      </c>
      <c r="H89" s="311" t="e">
        <f>IF(TPG!#REF!&gt;0,0,-TPG!#REF!)</f>
        <v>#REF!</v>
      </c>
      <c r="I89" s="205">
        <f t="shared" ca="1" si="3"/>
        <v>44386</v>
      </c>
      <c r="J89" s="126">
        <v>3</v>
      </c>
      <c r="K89" s="126" t="b">
        <v>1</v>
      </c>
      <c r="L89" s="126" t="s">
        <v>4009</v>
      </c>
      <c r="M89" s="126" t="b">
        <v>1</v>
      </c>
      <c r="N89" s="126" t="s">
        <v>3687</v>
      </c>
      <c r="O89" s="309" t="e">
        <f>LEFT(TPG!#REF!,19)&amp;"."&amp;TPGCR!F89</f>
        <v>#REF!</v>
      </c>
      <c r="P89" s="312" t="e">
        <f>TPG!#REF!</f>
        <v>#REF!</v>
      </c>
      <c r="Q89" s="126" t="b">
        <v>1</v>
      </c>
      <c r="R89" s="126" t="b">
        <v>1</v>
      </c>
      <c r="S89" s="126" t="b">
        <v>1</v>
      </c>
    </row>
    <row r="90" spans="1:19" hidden="1" x14ac:dyDescent="0.25">
      <c r="A90" s="126" t="s">
        <v>4008</v>
      </c>
      <c r="B90" s="200">
        <v>1</v>
      </c>
      <c r="C90" s="126">
        <v>2</v>
      </c>
      <c r="D90" s="308">
        <f>TPG!J65</f>
        <v>400038</v>
      </c>
      <c r="E90" s="126" t="b">
        <v>1</v>
      </c>
      <c r="F90" s="309" t="str">
        <f>RIGHT(TPG!C65,4)&amp;"."&amp;TPG!M65&amp;"."&amp;TPG!K65&amp;"."&amp;TPGPAY!$C$5</f>
        <v>2070.TPG.I01.Jl21</v>
      </c>
      <c r="G90" s="310">
        <f t="shared" ca="1" si="2"/>
        <v>44386</v>
      </c>
      <c r="H90" s="311">
        <f>IF(TPG!X65&gt;0,0,-TPG!X65)</f>
        <v>0</v>
      </c>
      <c r="I90" s="205">
        <f t="shared" ca="1" si="3"/>
        <v>44386</v>
      </c>
      <c r="J90" s="126">
        <v>3</v>
      </c>
      <c r="K90" s="126" t="b">
        <v>1</v>
      </c>
      <c r="L90" s="126" t="s">
        <v>4009</v>
      </c>
      <c r="M90" s="126" t="b">
        <v>1</v>
      </c>
      <c r="N90" s="126" t="s">
        <v>3687</v>
      </c>
      <c r="O90" s="309" t="str">
        <f>LEFT(TPG!D65,19)&amp;"."&amp;TPGCR!F90</f>
        <v>Sunnyfields Primary.2070.TPG.I01.Jl21</v>
      </c>
      <c r="P90" s="312" t="str">
        <f>TPG!I65</f>
        <v>11294/543965</v>
      </c>
      <c r="Q90" s="126" t="b">
        <v>1</v>
      </c>
      <c r="R90" s="126" t="b">
        <v>1</v>
      </c>
      <c r="S90" s="126" t="b">
        <v>1</v>
      </c>
    </row>
    <row r="91" spans="1:19" hidden="1" x14ac:dyDescent="0.25">
      <c r="A91" s="126" t="s">
        <v>4008</v>
      </c>
      <c r="B91" s="200">
        <v>1</v>
      </c>
      <c r="C91" s="126">
        <v>2</v>
      </c>
      <c r="D91" s="308" t="e">
        <f>TPG!#REF!</f>
        <v>#REF!</v>
      </c>
      <c r="E91" s="126" t="b">
        <v>1</v>
      </c>
      <c r="F91" s="309" t="e">
        <f>RIGHT(TPG!#REF!,4)&amp;"."&amp;TPG!#REF!&amp;"."&amp;TPG!#REF!&amp;"."&amp;TPGPAY!$C$5</f>
        <v>#REF!</v>
      </c>
      <c r="G91" s="310">
        <f t="shared" ca="1" si="2"/>
        <v>44386</v>
      </c>
      <c r="H91" s="311" t="e">
        <f>IF(TPG!#REF!&gt;0,0,-TPG!#REF!)</f>
        <v>#REF!</v>
      </c>
      <c r="I91" s="205">
        <f t="shared" ca="1" si="3"/>
        <v>44386</v>
      </c>
      <c r="J91" s="126">
        <v>3</v>
      </c>
      <c r="K91" s="126" t="b">
        <v>1</v>
      </c>
      <c r="L91" s="126" t="s">
        <v>4009</v>
      </c>
      <c r="M91" s="126" t="b">
        <v>1</v>
      </c>
      <c r="N91" s="126" t="s">
        <v>3687</v>
      </c>
      <c r="O91" s="309" t="e">
        <f>LEFT(TPG!#REF!,19)&amp;"."&amp;TPGCR!F91</f>
        <v>#REF!</v>
      </c>
      <c r="P91" s="312" t="e">
        <f>TPG!#REF!</f>
        <v>#REF!</v>
      </c>
      <c r="Q91" s="126" t="b">
        <v>1</v>
      </c>
      <c r="R91" s="126" t="b">
        <v>1</v>
      </c>
      <c r="S91" s="126" t="b">
        <v>1</v>
      </c>
    </row>
    <row r="92" spans="1:19" hidden="1" x14ac:dyDescent="0.25">
      <c r="A92" s="126" t="s">
        <v>4008</v>
      </c>
      <c r="B92" s="200">
        <v>1</v>
      </c>
      <c r="C92" s="126">
        <v>2</v>
      </c>
      <c r="D92" s="308">
        <f>TPG!J66</f>
        <v>400101</v>
      </c>
      <c r="E92" s="126" t="b">
        <v>1</v>
      </c>
      <c r="F92" s="309" t="str">
        <f>RIGHT(TPG!C66,4)&amp;"."&amp;TPG!M66&amp;"."&amp;TPG!K66&amp;"."&amp;TPGPAY!$C$5</f>
        <v>2055.TPG.I01.Jl21</v>
      </c>
      <c r="G92" s="310">
        <f t="shared" ca="1" si="2"/>
        <v>44386</v>
      </c>
      <c r="H92" s="311">
        <f>IF(TPG!X66&gt;0,0,-TPG!X66)</f>
        <v>0</v>
      </c>
      <c r="I92" s="205">
        <f t="shared" ca="1" si="3"/>
        <v>44386</v>
      </c>
      <c r="J92" s="126">
        <v>3</v>
      </c>
      <c r="K92" s="126" t="b">
        <v>1</v>
      </c>
      <c r="L92" s="126" t="s">
        <v>4009</v>
      </c>
      <c r="M92" s="126" t="b">
        <v>1</v>
      </c>
      <c r="N92" s="126" t="s">
        <v>3687</v>
      </c>
      <c r="O92" s="309" t="str">
        <f>LEFT(TPG!D66,19)&amp;"."&amp;TPGCR!F92</f>
        <v>Tudor School.2055.TPG.I01.Jl21</v>
      </c>
      <c r="P92" s="312" t="str">
        <f>TPG!I66</f>
        <v>11294/543965</v>
      </c>
      <c r="Q92" s="126" t="b">
        <v>1</v>
      </c>
      <c r="R92" s="126" t="b">
        <v>1</v>
      </c>
      <c r="S92" s="126" t="b">
        <v>1</v>
      </c>
    </row>
    <row r="93" spans="1:19" hidden="1" x14ac:dyDescent="0.25">
      <c r="A93" s="126" t="s">
        <v>4008</v>
      </c>
      <c r="B93" s="200">
        <v>1</v>
      </c>
      <c r="C93" s="126">
        <v>2</v>
      </c>
      <c r="D93" s="308">
        <f>TPG!J67</f>
        <v>400053</v>
      </c>
      <c r="E93" s="126" t="b">
        <v>1</v>
      </c>
      <c r="F93" s="309" t="str">
        <f>RIGHT(TPG!C67,4)&amp;"."&amp;TPG!M67&amp;"."&amp;TPG!K67&amp;"."&amp;TPGPAY!$C$5</f>
        <v>2057.TPG.I01.Jl21</v>
      </c>
      <c r="G93" s="310">
        <f t="shared" ca="1" si="2"/>
        <v>44386</v>
      </c>
      <c r="H93" s="311">
        <f>IF(TPG!X67&gt;0,0,-TPG!X67)</f>
        <v>0</v>
      </c>
      <c r="I93" s="205">
        <f t="shared" ca="1" si="3"/>
        <v>44386</v>
      </c>
      <c r="J93" s="126">
        <v>3</v>
      </c>
      <c r="K93" s="126" t="b">
        <v>1</v>
      </c>
      <c r="L93" s="126" t="s">
        <v>4009</v>
      </c>
      <c r="M93" s="126" t="b">
        <v>1</v>
      </c>
      <c r="N93" s="126" t="s">
        <v>3687</v>
      </c>
      <c r="O93" s="309" t="str">
        <f>LEFT(TPG!D67,19)&amp;"."&amp;TPGCR!F93</f>
        <v>Underhill School.2057.TPG.I01.Jl21</v>
      </c>
      <c r="P93" s="312" t="str">
        <f>TPG!I67</f>
        <v>11294/543965</v>
      </c>
      <c r="Q93" s="126" t="b">
        <v>1</v>
      </c>
      <c r="R93" s="126" t="b">
        <v>1</v>
      </c>
      <c r="S93" s="126" t="b">
        <v>1</v>
      </c>
    </row>
    <row r="94" spans="1:19" hidden="1" x14ac:dyDescent="0.25">
      <c r="A94" s="126" t="s">
        <v>4008</v>
      </c>
      <c r="B94" s="200">
        <v>1</v>
      </c>
      <c r="C94" s="126">
        <v>2</v>
      </c>
      <c r="D94" s="308">
        <f>TPG!J68</f>
        <v>400111</v>
      </c>
      <c r="E94" s="126" t="b">
        <v>1</v>
      </c>
      <c r="F94" s="309" t="str">
        <f>RIGHT(TPG!C68,4)&amp;"."&amp;TPG!M68&amp;"."&amp;TPG!K68&amp;"."&amp;TPGPAY!$C$5</f>
        <v>2076.TPG.I01.Jl21</v>
      </c>
      <c r="G94" s="310">
        <f t="shared" ca="1" si="2"/>
        <v>44386</v>
      </c>
      <c r="H94" s="311">
        <f>IF(TPG!X68&gt;0,0,-TPG!X68)</f>
        <v>0</v>
      </c>
      <c r="I94" s="205">
        <f t="shared" ca="1" si="3"/>
        <v>44386</v>
      </c>
      <c r="J94" s="126">
        <v>3</v>
      </c>
      <c r="K94" s="126" t="b">
        <v>1</v>
      </c>
      <c r="L94" s="126" t="s">
        <v>4009</v>
      </c>
      <c r="M94" s="126" t="b">
        <v>1</v>
      </c>
      <c r="N94" s="126" t="s">
        <v>3687</v>
      </c>
      <c r="O94" s="309" t="str">
        <f>LEFT(TPG!D68,19)&amp;"."&amp;TPGCR!F94</f>
        <v>Wessex  Gardens Pri.2076.TPG.I01.Jl21</v>
      </c>
      <c r="P94" s="312" t="str">
        <f>TPG!I68</f>
        <v>11294/543965</v>
      </c>
      <c r="Q94" s="126" t="b">
        <v>1</v>
      </c>
      <c r="R94" s="126" t="b">
        <v>1</v>
      </c>
      <c r="S94" s="126" t="b">
        <v>1</v>
      </c>
    </row>
    <row r="95" spans="1:19" hidden="1" x14ac:dyDescent="0.25">
      <c r="A95" s="126" t="s">
        <v>4008</v>
      </c>
      <c r="B95" s="200">
        <v>1</v>
      </c>
      <c r="C95" s="126">
        <v>2</v>
      </c>
      <c r="D95" s="308">
        <f>TPG!J69</f>
        <v>400011</v>
      </c>
      <c r="E95" s="126" t="b">
        <v>1</v>
      </c>
      <c r="F95" s="309" t="str">
        <f>RIGHT(TPG!C69,4)&amp;"."&amp;TPG!M69&amp;"."&amp;TPG!K69&amp;"."&amp;TPGPAY!$C$5</f>
        <v>2060.TPG.I01.Jl21</v>
      </c>
      <c r="G95" s="310">
        <f t="shared" ca="1" si="2"/>
        <v>44386</v>
      </c>
      <c r="H95" s="311">
        <f>IF(TPG!X69&gt;0,0,-TPG!X69)</f>
        <v>0</v>
      </c>
      <c r="I95" s="205">
        <f t="shared" ca="1" si="3"/>
        <v>44386</v>
      </c>
      <c r="J95" s="126">
        <v>3</v>
      </c>
      <c r="K95" s="126" t="b">
        <v>1</v>
      </c>
      <c r="L95" s="126" t="s">
        <v>4009</v>
      </c>
      <c r="M95" s="126" t="b">
        <v>1</v>
      </c>
      <c r="N95" s="126" t="s">
        <v>3687</v>
      </c>
      <c r="O95" s="309" t="str">
        <f>LEFT(TPG!D69,19)&amp;"."&amp;TPGCR!F95</f>
        <v>Whitings Hill Prima.2060.TPG.I01.Jl21</v>
      </c>
      <c r="P95" s="312" t="str">
        <f>TPG!I69</f>
        <v>11294/543965</v>
      </c>
      <c r="Q95" s="126" t="b">
        <v>1</v>
      </c>
      <c r="R95" s="126" t="b">
        <v>1</v>
      </c>
      <c r="S95" s="126" t="b">
        <v>1</v>
      </c>
    </row>
    <row r="96" spans="1:19" hidden="1" x14ac:dyDescent="0.25">
      <c r="A96" s="126" t="s">
        <v>4008</v>
      </c>
      <c r="B96" s="200">
        <v>1</v>
      </c>
      <c r="C96" s="126">
        <v>2</v>
      </c>
      <c r="D96" s="308">
        <f>TPG!J70</f>
        <v>400117</v>
      </c>
      <c r="E96" s="126" t="b">
        <v>1</v>
      </c>
      <c r="F96" s="309" t="str">
        <f>RIGHT(TPG!C70,4)&amp;"."&amp;TPG!M70&amp;"."&amp;TPG!K70&amp;"."&amp;TPGPAY!$C$5</f>
        <v>3518.TPG.I01.Jl21</v>
      </c>
      <c r="G96" s="310">
        <f t="shared" ca="1" si="2"/>
        <v>44386</v>
      </c>
      <c r="H96" s="311">
        <f>IF(TPG!X70&gt;0,0,-TPG!X70)</f>
        <v>0</v>
      </c>
      <c r="I96" s="205">
        <f t="shared" ca="1" si="3"/>
        <v>44386</v>
      </c>
      <c r="J96" s="126">
        <v>3</v>
      </c>
      <c r="K96" s="126" t="b">
        <v>1</v>
      </c>
      <c r="L96" s="126" t="s">
        <v>4009</v>
      </c>
      <c r="M96" s="126" t="b">
        <v>1</v>
      </c>
      <c r="N96" s="126" t="s">
        <v>3687</v>
      </c>
      <c r="O96" s="309" t="str">
        <f>LEFT(TPG!D70,19)&amp;"."&amp;TPGCR!F96</f>
        <v>Woodcroft Primary S.3518.TPG.I01.Jl21</v>
      </c>
      <c r="P96" s="312" t="str">
        <f>TPG!I70</f>
        <v>11294/543965</v>
      </c>
      <c r="Q96" s="126" t="b">
        <v>1</v>
      </c>
      <c r="R96" s="126" t="b">
        <v>1</v>
      </c>
      <c r="S96" s="126" t="b">
        <v>1</v>
      </c>
    </row>
    <row r="97" spans="1:19" hidden="1" x14ac:dyDescent="0.25">
      <c r="A97" s="126" t="s">
        <v>4008</v>
      </c>
      <c r="B97" s="200">
        <v>1</v>
      </c>
      <c r="C97" s="126">
        <v>2</v>
      </c>
      <c r="D97" s="308" t="e">
        <f>TPG!#REF!</f>
        <v>#REF!</v>
      </c>
      <c r="E97" s="126" t="b">
        <v>1</v>
      </c>
      <c r="F97" s="309" t="e">
        <f>RIGHT(TPG!#REF!,4)&amp;"."&amp;TPG!#REF!&amp;"."&amp;TPG!#REF!&amp;"."&amp;TPGPAY!$C$5</f>
        <v>#REF!</v>
      </c>
      <c r="G97" s="310">
        <f t="shared" ca="1" si="2"/>
        <v>44386</v>
      </c>
      <c r="H97" s="311" t="e">
        <f>IF(TPG!#REF!&gt;0,0,-TPG!#REF!)</f>
        <v>#REF!</v>
      </c>
      <c r="I97" s="205">
        <f t="shared" ca="1" si="3"/>
        <v>44386</v>
      </c>
      <c r="J97" s="126">
        <v>3</v>
      </c>
      <c r="K97" s="126" t="b">
        <v>1</v>
      </c>
      <c r="L97" s="126" t="s">
        <v>4009</v>
      </c>
      <c r="M97" s="126" t="b">
        <v>1</v>
      </c>
      <c r="N97" s="126" t="s">
        <v>3687</v>
      </c>
      <c r="O97" s="309" t="e">
        <f>LEFT(TPG!#REF!,19)&amp;"."&amp;TPGCR!F97</f>
        <v>#REF!</v>
      </c>
      <c r="P97" s="312" t="e">
        <f>TPG!#REF!</f>
        <v>#REF!</v>
      </c>
      <c r="Q97" s="126" t="b">
        <v>1</v>
      </c>
      <c r="R97" s="126" t="b">
        <v>1</v>
      </c>
      <c r="S97" s="126" t="b">
        <v>1</v>
      </c>
    </row>
    <row r="98" spans="1:19" hidden="1" x14ac:dyDescent="0.25">
      <c r="A98" s="126" t="s">
        <v>4008</v>
      </c>
      <c r="B98" s="200">
        <v>1</v>
      </c>
      <c r="C98" s="126">
        <v>2</v>
      </c>
      <c r="D98" s="308" t="e">
        <f>TPG!#REF!</f>
        <v>#REF!</v>
      </c>
      <c r="E98" s="126" t="b">
        <v>1</v>
      </c>
      <c r="F98" s="309" t="e">
        <f>RIGHT(TPG!#REF!,4)&amp;"."&amp;TPG!#REF!&amp;"."&amp;TPG!#REF!&amp;"."&amp;TPGPAY!$C$5</f>
        <v>#REF!</v>
      </c>
      <c r="G98" s="310">
        <f t="shared" ca="1" si="2"/>
        <v>44386</v>
      </c>
      <c r="H98" s="311" t="e">
        <f>IF(TPG!#REF!&gt;0,0,-TPG!#REF!)</f>
        <v>#REF!</v>
      </c>
      <c r="I98" s="205">
        <f t="shared" ca="1" si="3"/>
        <v>44386</v>
      </c>
      <c r="J98" s="126">
        <v>3</v>
      </c>
      <c r="K98" s="126" t="b">
        <v>1</v>
      </c>
      <c r="L98" s="126" t="s">
        <v>4009</v>
      </c>
      <c r="M98" s="126" t="b">
        <v>1</v>
      </c>
      <c r="N98" s="126" t="s">
        <v>3687</v>
      </c>
      <c r="O98" s="309" t="e">
        <f>LEFT(TPG!#REF!,19)&amp;"."&amp;TPGCR!F98</f>
        <v>#REF!</v>
      </c>
      <c r="P98" s="312" t="e">
        <f>TPG!#REF!</f>
        <v>#REF!</v>
      </c>
      <c r="Q98" s="126" t="b">
        <v>1</v>
      </c>
      <c r="R98" s="126" t="b">
        <v>1</v>
      </c>
      <c r="S98" s="126" t="b">
        <v>1</v>
      </c>
    </row>
    <row r="99" spans="1:19" hidden="1" x14ac:dyDescent="0.25">
      <c r="A99" s="126" t="s">
        <v>4008</v>
      </c>
      <c r="B99" s="200">
        <v>1</v>
      </c>
      <c r="C99" s="126">
        <v>2</v>
      </c>
      <c r="D99" s="308" t="e">
        <f>TPG!#REF!</f>
        <v>#REF!</v>
      </c>
      <c r="E99" s="126" t="b">
        <v>1</v>
      </c>
      <c r="F99" s="309" t="e">
        <f>RIGHT(TPG!#REF!,4)&amp;"."&amp;TPG!#REF!&amp;"."&amp;TPG!#REF!&amp;"."&amp;TPGPAY!$C$5</f>
        <v>#REF!</v>
      </c>
      <c r="G99" s="310">
        <f t="shared" ca="1" si="2"/>
        <v>44386</v>
      </c>
      <c r="H99" s="311" t="e">
        <f>IF(TPG!#REF!&gt;0,0,-TPG!#REF!)</f>
        <v>#REF!</v>
      </c>
      <c r="I99" s="205">
        <f t="shared" ca="1" si="3"/>
        <v>44386</v>
      </c>
      <c r="J99" s="126">
        <v>3</v>
      </c>
      <c r="K99" s="126" t="b">
        <v>1</v>
      </c>
      <c r="L99" s="126" t="s">
        <v>4009</v>
      </c>
      <c r="M99" s="126" t="b">
        <v>1</v>
      </c>
      <c r="N99" s="126" t="s">
        <v>3687</v>
      </c>
      <c r="O99" s="309" t="e">
        <f>LEFT(TPG!#REF!,19)&amp;"."&amp;TPGCR!F99</f>
        <v>#REF!</v>
      </c>
      <c r="P99" s="312" t="e">
        <f>TPG!#REF!</f>
        <v>#REF!</v>
      </c>
      <c r="Q99" s="126" t="b">
        <v>1</v>
      </c>
      <c r="R99" s="126" t="b">
        <v>1</v>
      </c>
      <c r="S99" s="126" t="b">
        <v>1</v>
      </c>
    </row>
    <row r="100" spans="1:19" hidden="1" x14ac:dyDescent="0.25">
      <c r="A100" s="126" t="s">
        <v>4008</v>
      </c>
      <c r="B100" s="200">
        <v>1</v>
      </c>
      <c r="C100" s="126">
        <v>2</v>
      </c>
      <c r="D100" s="308">
        <f>TPG!J71</f>
        <v>400041</v>
      </c>
      <c r="E100" s="126" t="b">
        <v>1</v>
      </c>
      <c r="F100" s="309" t="str">
        <f>RIGHT(TPG!C71,4)&amp;"."&amp;TPG!M71&amp;"."&amp;TPG!K71&amp;"."&amp;TPGPAY!$C$5</f>
        <v>5405.TPG.I01.Jl21</v>
      </c>
      <c r="G100" s="310">
        <f t="shared" ca="1" si="2"/>
        <v>44386</v>
      </c>
      <c r="H100" s="311">
        <f>IF(TPG!X71&gt;0,0,-TPG!X71)</f>
        <v>0</v>
      </c>
      <c r="I100" s="205">
        <f t="shared" ca="1" si="3"/>
        <v>44386</v>
      </c>
      <c r="J100" s="126">
        <v>3</v>
      </c>
      <c r="K100" s="126" t="b">
        <v>1</v>
      </c>
      <c r="L100" s="126" t="s">
        <v>4009</v>
      </c>
      <c r="M100" s="126" t="b">
        <v>1</v>
      </c>
      <c r="N100" s="126" t="s">
        <v>3687</v>
      </c>
      <c r="O100" s="309" t="str">
        <f>LEFT(TPG!D71,19)&amp;"."&amp;TPGCR!F100</f>
        <v>Finchley Catholic H.5405.TPG.I01.Jl21</v>
      </c>
      <c r="P100" s="312" t="str">
        <f>TPG!I71</f>
        <v>11294/543965</v>
      </c>
      <c r="Q100" s="126" t="b">
        <v>1</v>
      </c>
      <c r="R100" s="126" t="b">
        <v>1</v>
      </c>
      <c r="S100" s="126" t="b">
        <v>1</v>
      </c>
    </row>
    <row r="101" spans="1:19" hidden="1" x14ac:dyDescent="0.25">
      <c r="A101" s="126" t="s">
        <v>4008</v>
      </c>
      <c r="B101" s="200">
        <v>1</v>
      </c>
      <c r="C101" s="126">
        <v>2</v>
      </c>
      <c r="D101" s="308" t="e">
        <f>TPG!#REF!</f>
        <v>#REF!</v>
      </c>
      <c r="E101" s="126" t="b">
        <v>1</v>
      </c>
      <c r="F101" s="309" t="e">
        <f>RIGHT(TPG!#REF!,4)&amp;"."&amp;TPG!#REF!&amp;"."&amp;TPG!#REF!&amp;"."&amp;TPGPAY!$C$5</f>
        <v>#REF!</v>
      </c>
      <c r="G101" s="310">
        <f t="shared" ca="1" si="2"/>
        <v>44386</v>
      </c>
      <c r="H101" s="311" t="e">
        <f>IF(TPG!#REF!&gt;0,0,-TPG!#REF!)</f>
        <v>#REF!</v>
      </c>
      <c r="I101" s="205">
        <f t="shared" ca="1" si="3"/>
        <v>44386</v>
      </c>
      <c r="J101" s="126">
        <v>3</v>
      </c>
      <c r="K101" s="126" t="b">
        <v>1</v>
      </c>
      <c r="L101" s="126" t="s">
        <v>4009</v>
      </c>
      <c r="M101" s="126" t="b">
        <v>1</v>
      </c>
      <c r="N101" s="126" t="s">
        <v>3687</v>
      </c>
      <c r="O101" s="309" t="e">
        <f>LEFT(TPG!#REF!,19)&amp;"."&amp;TPGCR!F101</f>
        <v>#REF!</v>
      </c>
      <c r="P101" s="312" t="e">
        <f>TPG!#REF!</f>
        <v>#REF!</v>
      </c>
      <c r="Q101" s="126" t="b">
        <v>1</v>
      </c>
      <c r="R101" s="126" t="b">
        <v>1</v>
      </c>
      <c r="S101" s="126" t="b">
        <v>1</v>
      </c>
    </row>
    <row r="102" spans="1:19" hidden="1" x14ac:dyDescent="0.25">
      <c r="A102" s="126" t="s">
        <v>4008</v>
      </c>
      <c r="B102" s="200">
        <v>1</v>
      </c>
      <c r="C102" s="126">
        <v>2</v>
      </c>
      <c r="D102" s="308">
        <f>TPG!J72</f>
        <v>400140</v>
      </c>
      <c r="E102" s="126" t="b">
        <v>1</v>
      </c>
      <c r="F102" s="309" t="str">
        <f>RIGHT(TPG!C72,4)&amp;"."&amp;TPG!M72&amp;"."&amp;TPG!K72&amp;"."&amp;TPGPAY!$C$5</f>
        <v>5427.TPG.I01.Jl21</v>
      </c>
      <c r="G102" s="310">
        <f t="shared" ca="1" si="2"/>
        <v>44386</v>
      </c>
      <c r="H102" s="311">
        <f>IF(TPG!X72&gt;0,0,-TPG!X72)</f>
        <v>0</v>
      </c>
      <c r="I102" s="205">
        <f t="shared" ca="1" si="3"/>
        <v>44386</v>
      </c>
      <c r="J102" s="126">
        <v>3</v>
      </c>
      <c r="K102" s="126" t="b">
        <v>1</v>
      </c>
      <c r="L102" s="126" t="s">
        <v>4009</v>
      </c>
      <c r="M102" s="126" t="b">
        <v>1</v>
      </c>
      <c r="N102" s="126" t="s">
        <v>3687</v>
      </c>
      <c r="O102" s="309" t="str">
        <f>LEFT(TPG!D72,19)&amp;"."&amp;TPGCR!F102</f>
        <v>JCoSS.5427.TPG.I01.Jl21</v>
      </c>
      <c r="P102" s="312" t="str">
        <f>TPG!I72</f>
        <v>11294/543965</v>
      </c>
      <c r="Q102" s="126" t="b">
        <v>1</v>
      </c>
      <c r="R102" s="126" t="b">
        <v>1</v>
      </c>
      <c r="S102" s="126" t="b">
        <v>1</v>
      </c>
    </row>
    <row r="103" spans="1:19" hidden="1" x14ac:dyDescent="0.25">
      <c r="A103" s="126" t="s">
        <v>4008</v>
      </c>
      <c r="B103" s="200">
        <v>1</v>
      </c>
      <c r="C103" s="126">
        <v>2</v>
      </c>
      <c r="D103" s="308">
        <f>TPG!J73</f>
        <v>107953</v>
      </c>
      <c r="E103" s="126" t="b">
        <v>1</v>
      </c>
      <c r="F103" s="309" t="str">
        <f>RIGHT(TPG!C73,4)&amp;"."&amp;TPG!M73&amp;"."&amp;TPG!K73&amp;"."&amp;TPGPAY!$C$5</f>
        <v>4004.TPG.I01.Jl21</v>
      </c>
      <c r="G103" s="310">
        <f t="shared" ca="1" si="2"/>
        <v>44386</v>
      </c>
      <c r="H103" s="311">
        <f>IF(TPG!X73&gt;0,0,-TPG!X73)</f>
        <v>0</v>
      </c>
      <c r="I103" s="205">
        <f t="shared" ca="1" si="3"/>
        <v>44386</v>
      </c>
      <c r="J103" s="126">
        <v>3</v>
      </c>
      <c r="K103" s="126" t="b">
        <v>1</v>
      </c>
      <c r="L103" s="126" t="s">
        <v>4009</v>
      </c>
      <c r="M103" s="126" t="b">
        <v>1</v>
      </c>
      <c r="N103" s="126" t="s">
        <v>3687</v>
      </c>
      <c r="O103" s="309" t="str">
        <f>LEFT(TPG!D73,19)&amp;"."&amp;TPGCR!F103</f>
        <v>Menorah High School.4004.TPG.I01.Jl21</v>
      </c>
      <c r="P103" s="312" t="str">
        <f>TPG!I73</f>
        <v>11294/543965</v>
      </c>
      <c r="Q103" s="126" t="b">
        <v>1</v>
      </c>
      <c r="R103" s="126" t="b">
        <v>1</v>
      </c>
      <c r="S103" s="126" t="b">
        <v>1</v>
      </c>
    </row>
    <row r="104" spans="1:19" hidden="1" x14ac:dyDescent="0.25">
      <c r="A104" s="126" t="s">
        <v>4008</v>
      </c>
      <c r="B104" s="200">
        <v>1</v>
      </c>
      <c r="C104" s="126">
        <v>2</v>
      </c>
      <c r="D104" s="308">
        <f>TPG!J74</f>
        <v>400029</v>
      </c>
      <c r="E104" s="126" t="b">
        <v>1</v>
      </c>
      <c r="F104" s="309" t="str">
        <f>RIGHT(TPG!C74,4)&amp;"."&amp;TPG!M74&amp;"."&amp;TPG!K74&amp;"."&amp;TPGPAY!$C$5</f>
        <v>5404.TPG.I01.Jl21</v>
      </c>
      <c r="G104" s="310">
        <f t="shared" ca="1" si="2"/>
        <v>44386</v>
      </c>
      <c r="H104" s="311">
        <f>IF(TPG!X74&gt;0,0,-TPG!X74)</f>
        <v>0</v>
      </c>
      <c r="I104" s="205">
        <f t="shared" ca="1" si="3"/>
        <v>44386</v>
      </c>
      <c r="J104" s="126">
        <v>3</v>
      </c>
      <c r="K104" s="126" t="b">
        <v>1</v>
      </c>
      <c r="L104" s="126" t="s">
        <v>4009</v>
      </c>
      <c r="M104" s="126" t="b">
        <v>1</v>
      </c>
      <c r="N104" s="126" t="s">
        <v>3687</v>
      </c>
      <c r="O104" s="309" t="str">
        <f>LEFT(TPG!D74,19)&amp;"."&amp;TPGCR!F104</f>
        <v>St Michaels Catholi.5404.TPG.I01.Jl21</v>
      </c>
      <c r="P104" s="312" t="str">
        <f>TPG!I74</f>
        <v>11294/543965</v>
      </c>
      <c r="Q104" s="126" t="b">
        <v>1</v>
      </c>
      <c r="R104" s="126" t="b">
        <v>1</v>
      </c>
      <c r="S104" s="126" t="b">
        <v>1</v>
      </c>
    </row>
    <row r="105" spans="1:19" hidden="1" x14ac:dyDescent="0.25">
      <c r="A105" s="126" t="s">
        <v>4008</v>
      </c>
      <c r="B105" s="200">
        <v>1</v>
      </c>
      <c r="C105" s="126">
        <v>2</v>
      </c>
      <c r="D105" s="308">
        <f>TPG!J75</f>
        <v>400013</v>
      </c>
      <c r="E105" s="126" t="b">
        <v>1</v>
      </c>
      <c r="F105" s="309" t="str">
        <f>RIGHT(TPG!C75,4)&amp;"."&amp;TPG!M75&amp;"."&amp;TPG!K75&amp;"."&amp;TPGPAY!$C$5</f>
        <v>5407.TPG.I01.Jl21</v>
      </c>
      <c r="G105" s="310">
        <f t="shared" ca="1" si="2"/>
        <v>44386</v>
      </c>
      <c r="H105" s="311">
        <f>IF(TPG!X75&gt;0,0,-TPG!X75)</f>
        <v>0</v>
      </c>
      <c r="I105" s="205">
        <f t="shared" ca="1" si="3"/>
        <v>44386</v>
      </c>
      <c r="J105" s="126">
        <v>3</v>
      </c>
      <c r="K105" s="126" t="b">
        <v>1</v>
      </c>
      <c r="L105" s="126" t="s">
        <v>4009</v>
      </c>
      <c r="M105" s="126" t="b">
        <v>1</v>
      </c>
      <c r="N105" s="126" t="s">
        <v>3687</v>
      </c>
      <c r="O105" s="309" t="str">
        <f>LEFT(TPG!D75,19)&amp;"."&amp;TPGCR!F105</f>
        <v>St. James' Catholic.5407.TPG.I01.Jl21</v>
      </c>
      <c r="P105" s="312" t="str">
        <f>TPG!I75</f>
        <v>11294/543965</v>
      </c>
      <c r="Q105" s="126" t="b">
        <v>1</v>
      </c>
      <c r="R105" s="126" t="b">
        <v>1</v>
      </c>
      <c r="S105" s="126" t="b">
        <v>1</v>
      </c>
    </row>
    <row r="106" spans="1:19" hidden="1" x14ac:dyDescent="0.25">
      <c r="A106" s="126" t="s">
        <v>4008</v>
      </c>
      <c r="B106" s="200">
        <v>1</v>
      </c>
      <c r="C106" s="126">
        <v>2</v>
      </c>
      <c r="D106" s="308" t="e">
        <f>TPG!#REF!</f>
        <v>#REF!</v>
      </c>
      <c r="E106" s="126" t="b">
        <v>1</v>
      </c>
      <c r="F106" s="309" t="e">
        <f>RIGHT(TPG!#REF!,4)&amp;"."&amp;TPG!#REF!&amp;"."&amp;TPG!#REF!&amp;"."&amp;TPGPAY!$C$5</f>
        <v>#REF!</v>
      </c>
      <c r="G106" s="310">
        <f t="shared" ca="1" si="2"/>
        <v>44386</v>
      </c>
      <c r="H106" s="311" t="e">
        <f>IF(TPG!#REF!&gt;0,0,-TPG!#REF!)</f>
        <v>#REF!</v>
      </c>
      <c r="I106" s="205">
        <f t="shared" ca="1" si="3"/>
        <v>44386</v>
      </c>
      <c r="J106" s="126">
        <v>3</v>
      </c>
      <c r="K106" s="126" t="b">
        <v>1</v>
      </c>
      <c r="L106" s="126" t="s">
        <v>4009</v>
      </c>
      <c r="M106" s="126" t="b">
        <v>1</v>
      </c>
      <c r="N106" s="126" t="s">
        <v>3687</v>
      </c>
      <c r="O106" s="309" t="e">
        <f>LEFT(TPG!#REF!,19)&amp;"."&amp;TPGCR!F106</f>
        <v>#REF!</v>
      </c>
      <c r="P106" s="312" t="e">
        <f>TPG!#REF!</f>
        <v>#REF!</v>
      </c>
      <c r="Q106" s="126" t="b">
        <v>1</v>
      </c>
      <c r="R106" s="126" t="b">
        <v>1</v>
      </c>
      <c r="S106" s="126" t="b">
        <v>1</v>
      </c>
    </row>
    <row r="107" spans="1:19" hidden="1" x14ac:dyDescent="0.25">
      <c r="A107" s="126" t="s">
        <v>4008</v>
      </c>
      <c r="B107" s="200">
        <v>1</v>
      </c>
      <c r="C107" s="126">
        <v>2</v>
      </c>
      <c r="D107" s="308" t="e">
        <f>TPG!#REF!</f>
        <v>#REF!</v>
      </c>
      <c r="E107" s="126" t="b">
        <v>1</v>
      </c>
      <c r="F107" s="309" t="e">
        <f>RIGHT(TPG!#REF!,4)&amp;"."&amp;TPG!#REF!&amp;"."&amp;TPG!#REF!&amp;"."&amp;TPGPAY!$C$5</f>
        <v>#REF!</v>
      </c>
      <c r="G107" s="310">
        <f t="shared" ca="1" si="2"/>
        <v>44386</v>
      </c>
      <c r="H107" s="311" t="e">
        <f>IF(TPG!#REF!&gt;0,0,-TPG!#REF!)</f>
        <v>#REF!</v>
      </c>
      <c r="I107" s="205">
        <f t="shared" ca="1" si="3"/>
        <v>44386</v>
      </c>
      <c r="J107" s="126">
        <v>3</v>
      </c>
      <c r="K107" s="126" t="b">
        <v>1</v>
      </c>
      <c r="L107" s="126" t="s">
        <v>4009</v>
      </c>
      <c r="M107" s="126" t="b">
        <v>1</v>
      </c>
      <c r="N107" s="126" t="s">
        <v>3687</v>
      </c>
      <c r="O107" s="309" t="e">
        <f>LEFT(TPG!#REF!,19)&amp;"."&amp;TPGCR!F107</f>
        <v>#REF!</v>
      </c>
      <c r="P107" s="312" t="e">
        <f>TPG!#REF!</f>
        <v>#REF!</v>
      </c>
      <c r="Q107" s="126" t="b">
        <v>1</v>
      </c>
      <c r="R107" s="126" t="b">
        <v>1</v>
      </c>
      <c r="S107" s="126" t="b">
        <v>1</v>
      </c>
    </row>
    <row r="108" spans="1:19" hidden="1" x14ac:dyDescent="0.25">
      <c r="A108" s="126" t="s">
        <v>4008</v>
      </c>
      <c r="B108" s="200">
        <v>1</v>
      </c>
      <c r="C108" s="126">
        <v>2</v>
      </c>
      <c r="D108" s="308" t="e">
        <f>TPG!#REF!</f>
        <v>#REF!</v>
      </c>
      <c r="E108" s="126" t="b">
        <v>1</v>
      </c>
      <c r="F108" s="309" t="e">
        <f>RIGHT(TPG!#REF!,4)&amp;"."&amp;TPG!#REF!&amp;"."&amp;TPG!#REF!&amp;"."&amp;TPGPAY!$C$5</f>
        <v>#REF!</v>
      </c>
      <c r="G108" s="310">
        <f t="shared" ca="1" si="2"/>
        <v>44386</v>
      </c>
      <c r="H108" s="311" t="e">
        <f>IF(TPG!#REF!&gt;0,0,-TPG!#REF!)</f>
        <v>#REF!</v>
      </c>
      <c r="I108" s="205">
        <f t="shared" ca="1" si="3"/>
        <v>44386</v>
      </c>
      <c r="J108" s="126">
        <v>3</v>
      </c>
      <c r="K108" s="126" t="b">
        <v>1</v>
      </c>
      <c r="L108" s="126" t="s">
        <v>4009</v>
      </c>
      <c r="M108" s="126" t="b">
        <v>1</v>
      </c>
      <c r="N108" s="126" t="s">
        <v>3687</v>
      </c>
      <c r="O108" s="309" t="e">
        <f>LEFT(TPG!#REF!,19)&amp;"."&amp;TPGCR!F108</f>
        <v>#REF!</v>
      </c>
      <c r="P108" s="312" t="e">
        <f>TPG!#REF!</f>
        <v>#REF!</v>
      </c>
      <c r="Q108" s="126" t="b">
        <v>1</v>
      </c>
      <c r="R108" s="126" t="b">
        <v>1</v>
      </c>
      <c r="S108" s="126" t="b">
        <v>1</v>
      </c>
    </row>
    <row r="109" spans="1:19" hidden="1" x14ac:dyDescent="0.25">
      <c r="A109" s="126" t="s">
        <v>4008</v>
      </c>
      <c r="B109" s="200">
        <v>1</v>
      </c>
      <c r="C109" s="126">
        <v>2</v>
      </c>
      <c r="D109" s="308">
        <f>TPG!J76</f>
        <v>400135</v>
      </c>
      <c r="E109" s="126" t="b">
        <v>1</v>
      </c>
      <c r="F109" s="309" t="str">
        <f>RIGHT(TPG!C76,4)&amp;"."&amp;TPG!M76&amp;"."&amp;TPG!K76&amp;"."&amp;TPGPAY!$C$5</f>
        <v>3521.TPG.I01.Jl21</v>
      </c>
      <c r="G109" s="310">
        <f t="shared" ca="1" si="2"/>
        <v>44386</v>
      </c>
      <c r="H109" s="311">
        <f>IF(TPG!X76&gt;0,0,-TPG!X76)</f>
        <v>0</v>
      </c>
      <c r="I109" s="205">
        <f t="shared" ca="1" si="3"/>
        <v>44386</v>
      </c>
      <c r="J109" s="126">
        <v>3</v>
      </c>
      <c r="K109" s="126" t="b">
        <v>1</v>
      </c>
      <c r="L109" s="126" t="s">
        <v>4009</v>
      </c>
      <c r="M109" s="126" t="b">
        <v>1</v>
      </c>
      <c r="N109" s="126" t="s">
        <v>3687</v>
      </c>
      <c r="O109" s="309" t="str">
        <f>LEFT(TPG!D76,19)&amp;"."&amp;TPGCR!F109</f>
        <v>St Mary's &amp; St John.3521.TPG.I01.Jl21</v>
      </c>
      <c r="P109" s="312" t="str">
        <f>TPG!I76</f>
        <v>11294/543965</v>
      </c>
      <c r="Q109" s="126" t="b">
        <v>1</v>
      </c>
      <c r="R109" s="126" t="b">
        <v>1</v>
      </c>
      <c r="S109" s="126" t="b">
        <v>1</v>
      </c>
    </row>
    <row r="110" spans="1:19" hidden="1" x14ac:dyDescent="0.25">
      <c r="A110" s="126" t="s">
        <v>4008</v>
      </c>
      <c r="B110" s="200">
        <v>1</v>
      </c>
      <c r="C110" s="126">
        <v>2</v>
      </c>
      <c r="D110" s="308" t="e">
        <f>TPG!#REF!</f>
        <v>#REF!</v>
      </c>
      <c r="E110" s="126" t="b">
        <v>1</v>
      </c>
      <c r="F110" s="309" t="e">
        <f>RIGHT(TPG!#REF!,4)&amp;"."&amp;TPG!#REF!&amp;"."&amp;TPG!#REF!&amp;"."&amp;TPGPAY!$C$5</f>
        <v>#REF!</v>
      </c>
      <c r="G110" s="310">
        <f t="shared" ca="1" si="2"/>
        <v>44386</v>
      </c>
      <c r="H110" s="311" t="e">
        <f>IF(TPG!#REF!&gt;0,0,-TPG!#REF!)</f>
        <v>#REF!</v>
      </c>
      <c r="I110" s="205">
        <f t="shared" ca="1" si="3"/>
        <v>44386</v>
      </c>
      <c r="J110" s="126">
        <v>3</v>
      </c>
      <c r="K110" s="126" t="b">
        <v>1</v>
      </c>
      <c r="L110" s="126" t="s">
        <v>4009</v>
      </c>
      <c r="M110" s="126" t="b">
        <v>1</v>
      </c>
      <c r="N110" s="126" t="s">
        <v>3687</v>
      </c>
      <c r="O110" s="309" t="e">
        <f>LEFT(TPG!#REF!,19)&amp;"."&amp;TPGCR!F110</f>
        <v>#REF!</v>
      </c>
      <c r="P110" s="312" t="e">
        <f>TPG!#REF!</f>
        <v>#REF!</v>
      </c>
      <c r="Q110" s="126" t="b">
        <v>1</v>
      </c>
      <c r="R110" s="126" t="b">
        <v>1</v>
      </c>
      <c r="S110" s="126" t="b">
        <v>1</v>
      </c>
    </row>
    <row r="111" spans="1:19" hidden="1" x14ac:dyDescent="0.25">
      <c r="A111" s="126" t="s">
        <v>4008</v>
      </c>
      <c r="B111" s="200">
        <v>1</v>
      </c>
      <c r="C111" s="126">
        <v>2</v>
      </c>
      <c r="D111" s="308" t="e">
        <f>TPG!#REF!</f>
        <v>#REF!</v>
      </c>
      <c r="E111" s="126" t="b">
        <v>1</v>
      </c>
      <c r="F111" s="309" t="e">
        <f>RIGHT(TPG!#REF!,4)&amp;"."&amp;TPG!#REF!&amp;"."&amp;TPG!#REF!&amp;"."&amp;TPGPAY!$C$5</f>
        <v>#REF!</v>
      </c>
      <c r="G111" s="310">
        <f t="shared" ca="1" si="2"/>
        <v>44386</v>
      </c>
      <c r="H111" s="311" t="e">
        <f>IF(TPG!#REF!&gt;0,0,-TPG!#REF!)</f>
        <v>#REF!</v>
      </c>
      <c r="I111" s="205">
        <f t="shared" ca="1" si="3"/>
        <v>44386</v>
      </c>
      <c r="J111" s="126">
        <v>3</v>
      </c>
      <c r="K111" s="126" t="b">
        <v>1</v>
      </c>
      <c r="L111" s="126" t="s">
        <v>4009</v>
      </c>
      <c r="M111" s="126" t="b">
        <v>1</v>
      </c>
      <c r="N111" s="126" t="s">
        <v>3687</v>
      </c>
      <c r="O111" s="309" t="e">
        <f>LEFT(TPG!#REF!,19)&amp;"."&amp;TPGCR!F111</f>
        <v>#REF!</v>
      </c>
      <c r="P111" s="312" t="e">
        <f>TPG!#REF!</f>
        <v>#REF!</v>
      </c>
      <c r="Q111" s="126" t="b">
        <v>1</v>
      </c>
      <c r="R111" s="126" t="b">
        <v>1</v>
      </c>
      <c r="S111" s="126" t="b">
        <v>1</v>
      </c>
    </row>
    <row r="112" spans="1:19" hidden="1" x14ac:dyDescent="0.25">
      <c r="A112" s="126" t="s">
        <v>4008</v>
      </c>
      <c r="B112" s="200">
        <v>1</v>
      </c>
      <c r="C112" s="126">
        <v>2</v>
      </c>
      <c r="D112" s="308" t="e">
        <f>TPG!#REF!</f>
        <v>#REF!</v>
      </c>
      <c r="E112" s="126" t="b">
        <v>1</v>
      </c>
      <c r="F112" s="309" t="e">
        <f>RIGHT(TPG!#REF!,4)&amp;"."&amp;TPG!#REF!&amp;"."&amp;TPG!#REF!&amp;"."&amp;TPGPAY!$C$5</f>
        <v>#REF!</v>
      </c>
      <c r="G112" s="310">
        <f t="shared" ca="1" si="2"/>
        <v>44386</v>
      </c>
      <c r="H112" s="311" t="e">
        <f>IF(TPG!#REF!&gt;0,0,-TPG!#REF!)</f>
        <v>#REF!</v>
      </c>
      <c r="I112" s="205">
        <f t="shared" ca="1" si="3"/>
        <v>44386</v>
      </c>
      <c r="J112" s="126">
        <v>3</v>
      </c>
      <c r="K112" s="126" t="b">
        <v>1</v>
      </c>
      <c r="L112" s="126" t="s">
        <v>4009</v>
      </c>
      <c r="M112" s="126" t="b">
        <v>1</v>
      </c>
      <c r="N112" s="126" t="s">
        <v>3687</v>
      </c>
      <c r="O112" s="309" t="e">
        <f>LEFT(TPG!#REF!,19)&amp;"."&amp;TPGCR!F112</f>
        <v>#REF!</v>
      </c>
      <c r="P112" s="312" t="e">
        <f>TPG!#REF!</f>
        <v>#REF!</v>
      </c>
      <c r="Q112" s="126" t="b">
        <v>1</v>
      </c>
      <c r="R112" s="126" t="b">
        <v>1</v>
      </c>
      <c r="S112" s="126" t="b">
        <v>1</v>
      </c>
    </row>
    <row r="113" spans="1:19" hidden="1" x14ac:dyDescent="0.25">
      <c r="A113" s="126" t="s">
        <v>4008</v>
      </c>
      <c r="B113" s="200">
        <v>1</v>
      </c>
      <c r="C113" s="126">
        <v>2</v>
      </c>
      <c r="D113" s="308">
        <f>TPG!J77</f>
        <v>400102</v>
      </c>
      <c r="E113" s="126" t="b">
        <v>1</v>
      </c>
      <c r="F113" s="309" t="str">
        <f>RIGHT(TPG!C77,4)&amp;"."&amp;TPG!M77&amp;"."&amp;TPG!K77&amp;"."&amp;TPGPAY!$C$5</f>
        <v>1000.TPECG.I01.Jl21</v>
      </c>
      <c r="G113" s="310">
        <f t="shared" ca="1" si="2"/>
        <v>44386</v>
      </c>
      <c r="H113" s="311">
        <f>IF(TPG!X77&gt;0,0,-TPG!X77)</f>
        <v>0</v>
      </c>
      <c r="I113" s="205">
        <f t="shared" ca="1" si="3"/>
        <v>44386</v>
      </c>
      <c r="J113" s="126">
        <v>3</v>
      </c>
      <c r="K113" s="126" t="b">
        <v>1</v>
      </c>
      <c r="L113" s="126" t="s">
        <v>4009</v>
      </c>
      <c r="M113" s="126" t="b">
        <v>1</v>
      </c>
      <c r="N113" s="126" t="s">
        <v>3687</v>
      </c>
      <c r="O113" s="309" t="str">
        <f>LEFT(TPG!D77,19)&amp;"."&amp;TPGCR!F113</f>
        <v>Brookhill Nursery.1000.TPECG.I01.Jl21</v>
      </c>
      <c r="P113" s="312" t="str">
        <f>TPG!I77</f>
        <v>11294/543965</v>
      </c>
      <c r="Q113" s="126" t="b">
        <v>1</v>
      </c>
      <c r="R113" s="126" t="b">
        <v>1</v>
      </c>
      <c r="S113" s="126" t="b">
        <v>1</v>
      </c>
    </row>
    <row r="114" spans="1:19" hidden="1" x14ac:dyDescent="0.25">
      <c r="A114" s="126" t="s">
        <v>4008</v>
      </c>
      <c r="B114" s="200">
        <v>1</v>
      </c>
      <c r="C114" s="126">
        <v>2</v>
      </c>
      <c r="D114" s="308">
        <f>TPG!J78</f>
        <v>400102</v>
      </c>
      <c r="E114" s="126" t="b">
        <v>1</v>
      </c>
      <c r="F114" s="309" t="str">
        <f>RIGHT(TPG!C78,4)&amp;"."&amp;TPG!M78&amp;"."&amp;TPG!K78&amp;"."&amp;TPGPAY!$C$5</f>
        <v>1001.TPECG.I01.Jl21</v>
      </c>
      <c r="G114" s="310">
        <f t="shared" ca="1" si="2"/>
        <v>44386</v>
      </c>
      <c r="H114" s="311">
        <f>IF(TPG!X78&gt;0,0,-TPG!X78)</f>
        <v>0</v>
      </c>
      <c r="I114" s="205">
        <f t="shared" ca="1" si="3"/>
        <v>44386</v>
      </c>
      <c r="J114" s="126">
        <v>3</v>
      </c>
      <c r="K114" s="126" t="b">
        <v>1</v>
      </c>
      <c r="L114" s="126" t="s">
        <v>4009</v>
      </c>
      <c r="M114" s="126" t="b">
        <v>1</v>
      </c>
      <c r="N114" s="126" t="s">
        <v>3687</v>
      </c>
      <c r="O114" s="309" t="str">
        <f>LEFT(TPG!D78,19)&amp;"."&amp;TPGCR!F114</f>
        <v>Hampden Way Nursery.1001.TPECG.I01.Jl21</v>
      </c>
      <c r="P114" s="312" t="str">
        <f>TPG!I78</f>
        <v>11294/543965</v>
      </c>
      <c r="Q114" s="126" t="b">
        <v>1</v>
      </c>
      <c r="R114" s="126" t="b">
        <v>1</v>
      </c>
      <c r="S114" s="126" t="b">
        <v>1</v>
      </c>
    </row>
    <row r="115" spans="1:19" hidden="1" x14ac:dyDescent="0.25">
      <c r="A115" s="126" t="s">
        <v>4008</v>
      </c>
      <c r="B115" s="200">
        <v>1</v>
      </c>
      <c r="C115" s="126">
        <v>2</v>
      </c>
      <c r="D115" s="308">
        <f>TPG!J79</f>
        <v>400102</v>
      </c>
      <c r="E115" s="126" t="b">
        <v>1</v>
      </c>
      <c r="F115" s="309" t="str">
        <f>RIGHT(TPG!C79,4)&amp;"."&amp;TPG!M79&amp;"."&amp;TPG!K79&amp;"."&amp;TPGPAY!$C$5</f>
        <v>1003.TPECG.I01.Jl21</v>
      </c>
      <c r="G115" s="310">
        <f t="shared" ca="1" si="2"/>
        <v>44386</v>
      </c>
      <c r="H115" s="311">
        <f>IF(TPG!X79&gt;0,0,-TPG!X79)</f>
        <v>0</v>
      </c>
      <c r="I115" s="205">
        <f t="shared" ca="1" si="3"/>
        <v>44386</v>
      </c>
      <c r="J115" s="126">
        <v>3</v>
      </c>
      <c r="K115" s="126" t="b">
        <v>1</v>
      </c>
      <c r="L115" s="126" t="s">
        <v>4009</v>
      </c>
      <c r="M115" s="126" t="b">
        <v>1</v>
      </c>
      <c r="N115" s="126" t="s">
        <v>3687</v>
      </c>
      <c r="O115" s="309" t="str">
        <f>LEFT(TPG!D79,19)&amp;"."&amp;TPGCR!F115</f>
        <v>St Margaret's Nurse.1003.TPECG.I01.Jl21</v>
      </c>
      <c r="P115" s="312" t="str">
        <f>TPG!I79</f>
        <v>11294/543965</v>
      </c>
      <c r="Q115" s="126" t="b">
        <v>1</v>
      </c>
      <c r="R115" s="126" t="b">
        <v>1</v>
      </c>
      <c r="S115" s="126" t="b">
        <v>1</v>
      </c>
    </row>
    <row r="116" spans="1:19" hidden="1" x14ac:dyDescent="0.25">
      <c r="A116" s="126" t="s">
        <v>4008</v>
      </c>
      <c r="B116" s="200">
        <v>1</v>
      </c>
      <c r="C116" s="126">
        <v>2</v>
      </c>
      <c r="D116" s="308">
        <f>TPG!J80</f>
        <v>400072</v>
      </c>
      <c r="E116" s="126" t="b">
        <v>1</v>
      </c>
      <c r="F116" s="309" t="str">
        <f>RIGHT(TPG!C80,4)&amp;"."&amp;TPG!M80&amp;"."&amp;TPG!K80&amp;"."&amp;TPGPAY!$C$5</f>
        <v>1002.TPECG.I01.Jl21</v>
      </c>
      <c r="G116" s="310">
        <f t="shared" ca="1" si="2"/>
        <v>44386</v>
      </c>
      <c r="H116" s="311">
        <f>IF(TPG!X80&gt;0,0,-TPG!X80)</f>
        <v>0</v>
      </c>
      <c r="I116" s="205">
        <f t="shared" ca="1" si="3"/>
        <v>44386</v>
      </c>
      <c r="J116" s="126">
        <v>3</v>
      </c>
      <c r="K116" s="126" t="b">
        <v>1</v>
      </c>
      <c r="L116" s="126" t="s">
        <v>4009</v>
      </c>
      <c r="M116" s="126" t="b">
        <v>1</v>
      </c>
      <c r="N116" s="126" t="s">
        <v>3687</v>
      </c>
      <c r="O116" s="309" t="str">
        <f>LEFT(TPG!D80,19)&amp;"."&amp;TPGCR!F116</f>
        <v>Moss Hall Nursery.1002.TPECG.I01.Jl21</v>
      </c>
      <c r="P116" s="312" t="str">
        <f>TPG!I80</f>
        <v>11294/543965</v>
      </c>
      <c r="Q116" s="126" t="b">
        <v>1</v>
      </c>
      <c r="R116" s="126" t="b">
        <v>1</v>
      </c>
      <c r="S116" s="126" t="b">
        <v>1</v>
      </c>
    </row>
    <row r="117" spans="1:19" hidden="1" x14ac:dyDescent="0.25">
      <c r="A117" s="126" t="s">
        <v>4008</v>
      </c>
      <c r="B117" s="200">
        <v>1</v>
      </c>
      <c r="C117" s="126">
        <v>2</v>
      </c>
      <c r="D117" s="308" t="e">
        <f>TPG!#REF!</f>
        <v>#REF!</v>
      </c>
      <c r="E117" s="126" t="b">
        <v>1</v>
      </c>
      <c r="F117" s="309" t="e">
        <f>RIGHT(TPG!#REF!,4)&amp;"."&amp;TPG!#REF!&amp;"."&amp;TPG!#REF!&amp;"."&amp;TPGPAY!$C$5</f>
        <v>#REF!</v>
      </c>
      <c r="G117" s="310">
        <f t="shared" ca="1" si="2"/>
        <v>44386</v>
      </c>
      <c r="H117" s="311" t="e">
        <f>IF(TPG!#REF!&gt;0,0,-TPG!#REF!)</f>
        <v>#REF!</v>
      </c>
      <c r="I117" s="205">
        <f t="shared" ca="1" si="3"/>
        <v>44386</v>
      </c>
      <c r="J117" s="126">
        <v>3</v>
      </c>
      <c r="K117" s="126" t="b">
        <v>1</v>
      </c>
      <c r="L117" s="126" t="s">
        <v>4009</v>
      </c>
      <c r="M117" s="126" t="b">
        <v>1</v>
      </c>
      <c r="N117" s="126" t="s">
        <v>3687</v>
      </c>
      <c r="O117" s="309" t="e">
        <f>LEFT(TPG!#REF!,19)&amp;"."&amp;TPGCR!F117</f>
        <v>#REF!</v>
      </c>
      <c r="P117" s="312" t="e">
        <f>TPG!#REF!</f>
        <v>#REF!</v>
      </c>
      <c r="Q117" s="126" t="b">
        <v>1</v>
      </c>
      <c r="R117" s="126" t="b">
        <v>1</v>
      </c>
      <c r="S117" s="126" t="b">
        <v>1</v>
      </c>
    </row>
    <row r="118" spans="1:19" hidden="1" x14ac:dyDescent="0.25">
      <c r="A118" s="126" t="s">
        <v>4008</v>
      </c>
      <c r="B118" s="200">
        <v>1</v>
      </c>
      <c r="C118" s="126">
        <v>2</v>
      </c>
      <c r="D118" s="308" t="e">
        <f>TPG!#REF!</f>
        <v>#REF!</v>
      </c>
      <c r="E118" s="126" t="b">
        <v>1</v>
      </c>
      <c r="F118" s="309" t="e">
        <f>RIGHT(TPG!#REF!,4)&amp;"."&amp;TPG!#REF!&amp;"."&amp;TPG!#REF!&amp;"."&amp;TPGPAY!$C$5</f>
        <v>#REF!</v>
      </c>
      <c r="G118" s="310">
        <f t="shared" ca="1" si="2"/>
        <v>44386</v>
      </c>
      <c r="H118" s="311" t="e">
        <f>IF(TPG!#REF!&gt;0,0,-TPG!#REF!)</f>
        <v>#REF!</v>
      </c>
      <c r="I118" s="205">
        <f t="shared" ca="1" si="3"/>
        <v>44386</v>
      </c>
      <c r="J118" s="126">
        <v>3</v>
      </c>
      <c r="K118" s="126" t="b">
        <v>1</v>
      </c>
      <c r="L118" s="126" t="s">
        <v>4009</v>
      </c>
      <c r="M118" s="126" t="b">
        <v>1</v>
      </c>
      <c r="N118" s="126" t="s">
        <v>3687</v>
      </c>
      <c r="O118" s="309" t="e">
        <f>LEFT(TPG!#REF!,19)&amp;"."&amp;TPGCR!F118</f>
        <v>#REF!</v>
      </c>
      <c r="P118" s="312" t="e">
        <f>TPG!#REF!</f>
        <v>#REF!</v>
      </c>
      <c r="Q118" s="126" t="b">
        <v>1</v>
      </c>
      <c r="R118" s="126" t="b">
        <v>1</v>
      </c>
      <c r="S118" s="126" t="b">
        <v>1</v>
      </c>
    </row>
    <row r="119" spans="1:19" x14ac:dyDescent="0.25">
      <c r="A119" s="126" t="s">
        <v>4008</v>
      </c>
      <c r="B119" s="200">
        <v>1</v>
      </c>
      <c r="C119" s="126">
        <v>2</v>
      </c>
      <c r="D119" s="308">
        <f>TPG!J81</f>
        <v>400015</v>
      </c>
      <c r="E119" s="126" t="b">
        <v>1</v>
      </c>
      <c r="F119" s="309" t="str">
        <f>RIGHT(TPG!C81,4)&amp;"."&amp;TPG!M81&amp;"."&amp;TPG!K81&amp;"."&amp;TPGPAY!$C$5</f>
        <v>3317.TPECG.I01.Jl21</v>
      </c>
      <c r="G119" s="310">
        <f t="shared" ca="1" si="2"/>
        <v>44386</v>
      </c>
      <c r="H119" s="311">
        <f>IF(TPG!X81&gt;0,0,-TPG!X81)</f>
        <v>0</v>
      </c>
      <c r="I119" s="205">
        <f t="shared" ca="1" si="3"/>
        <v>44386</v>
      </c>
      <c r="J119" s="126">
        <v>3</v>
      </c>
      <c r="K119" s="126" t="b">
        <v>1</v>
      </c>
      <c r="L119" s="126" t="s">
        <v>4009</v>
      </c>
      <c r="M119" s="126" t="b">
        <v>1</v>
      </c>
      <c r="N119" s="126" t="s">
        <v>3687</v>
      </c>
      <c r="O119" s="309" t="str">
        <f>LEFT(TPG!D81,19)&amp;"."&amp;TPGCR!F119</f>
        <v>All Saints' CE Prim.3317.TPECG.I01.Jl21</v>
      </c>
      <c r="P119" s="312" t="str">
        <f>TPG!I81</f>
        <v>11294/543965</v>
      </c>
      <c r="Q119" s="126" t="b">
        <v>1</v>
      </c>
      <c r="R119" s="126" t="b">
        <v>1</v>
      </c>
      <c r="S119" s="126" t="b">
        <v>1</v>
      </c>
    </row>
    <row r="120" spans="1:19" hidden="1" x14ac:dyDescent="0.25">
      <c r="A120" s="126" t="s">
        <v>4008</v>
      </c>
      <c r="B120" s="200">
        <v>1</v>
      </c>
      <c r="C120" s="126">
        <v>2</v>
      </c>
      <c r="D120" s="308">
        <f>TPG!J82</f>
        <v>400023</v>
      </c>
      <c r="E120" s="126" t="b">
        <v>1</v>
      </c>
      <c r="F120" s="309" t="str">
        <f>RIGHT(TPG!C82,4)&amp;"."&amp;TPG!M82&amp;"."&amp;TPG!K82&amp;"."&amp;TPGPAY!$C$5</f>
        <v>3500.TPECG.I01.Jl21</v>
      </c>
      <c r="G120" s="310">
        <f t="shared" ca="1" si="2"/>
        <v>44386</v>
      </c>
      <c r="H120" s="311">
        <f>IF(TPG!X82&gt;0,0,-TPG!X82)</f>
        <v>0</v>
      </c>
      <c r="I120" s="205">
        <f t="shared" ca="1" si="3"/>
        <v>44386</v>
      </c>
      <c r="J120" s="126">
        <v>3</v>
      </c>
      <c r="K120" s="126" t="b">
        <v>1</v>
      </c>
      <c r="L120" s="126" t="s">
        <v>4009</v>
      </c>
      <c r="M120" s="126" t="b">
        <v>1</v>
      </c>
      <c r="N120" s="126" t="s">
        <v>3687</v>
      </c>
      <c r="O120" s="309" t="str">
        <f>LEFT(TPG!D82,19)&amp;"."&amp;TPGCR!F120</f>
        <v>Annunciation Cathol.3500.TPECG.I01.Jl21</v>
      </c>
      <c r="P120" s="312" t="str">
        <f>TPG!I82</f>
        <v>11294/543965</v>
      </c>
      <c r="Q120" s="126" t="b">
        <v>1</v>
      </c>
      <c r="R120" s="126" t="b">
        <v>1</v>
      </c>
      <c r="S120" s="126" t="b">
        <v>1</v>
      </c>
    </row>
    <row r="121" spans="1:19" hidden="1" x14ac:dyDescent="0.25">
      <c r="A121" s="126" t="s">
        <v>4008</v>
      </c>
      <c r="B121" s="200">
        <v>1</v>
      </c>
      <c r="C121" s="126">
        <v>2</v>
      </c>
      <c r="D121" s="308" t="e">
        <f>TPG!#REF!</f>
        <v>#REF!</v>
      </c>
      <c r="E121" s="126" t="b">
        <v>1</v>
      </c>
      <c r="F121" s="309" t="e">
        <f>RIGHT(TPG!#REF!,4)&amp;"."&amp;TPG!#REF!&amp;"."&amp;TPG!#REF!&amp;"."&amp;TPGPAY!$C$5</f>
        <v>#REF!</v>
      </c>
      <c r="G121" s="310">
        <f t="shared" ca="1" si="2"/>
        <v>44386</v>
      </c>
      <c r="H121" s="311" t="e">
        <f>IF(TPG!#REF!&gt;0,0,-TPG!#REF!)</f>
        <v>#REF!</v>
      </c>
      <c r="I121" s="205">
        <f t="shared" ca="1" si="3"/>
        <v>44386</v>
      </c>
      <c r="J121" s="126">
        <v>3</v>
      </c>
      <c r="K121" s="126" t="b">
        <v>1</v>
      </c>
      <c r="L121" s="126" t="s">
        <v>4009</v>
      </c>
      <c r="M121" s="126" t="b">
        <v>1</v>
      </c>
      <c r="N121" s="126" t="s">
        <v>3687</v>
      </c>
      <c r="O121" s="309" t="e">
        <f>LEFT(TPG!#REF!,19)&amp;"."&amp;TPGCR!F121</f>
        <v>#REF!</v>
      </c>
      <c r="P121" s="312" t="e">
        <f>TPG!#REF!</f>
        <v>#REF!</v>
      </c>
      <c r="Q121" s="126" t="b">
        <v>1</v>
      </c>
      <c r="R121" s="126" t="b">
        <v>1</v>
      </c>
      <c r="S121" s="126" t="b">
        <v>1</v>
      </c>
    </row>
    <row r="122" spans="1:19" hidden="1" x14ac:dyDescent="0.25">
      <c r="A122" s="126" t="s">
        <v>4008</v>
      </c>
      <c r="B122" s="200">
        <v>1</v>
      </c>
      <c r="C122" s="126">
        <v>2</v>
      </c>
      <c r="D122" s="308">
        <f>TPG!J83</f>
        <v>400005</v>
      </c>
      <c r="E122" s="126" t="b">
        <v>1</v>
      </c>
      <c r="F122" s="309" t="str">
        <f>RIGHT(TPG!C83,4)&amp;"."&amp;TPG!M83&amp;"."&amp;TPG!K83&amp;"."&amp;TPGPAY!$C$5</f>
        <v>2002.TPECG.I01.Jl21</v>
      </c>
      <c r="G122" s="310">
        <f t="shared" ca="1" si="2"/>
        <v>44386</v>
      </c>
      <c r="H122" s="311">
        <f>IF(TPG!X83&gt;0,0,-TPG!X83)</f>
        <v>0</v>
      </c>
      <c r="I122" s="205">
        <f t="shared" ca="1" si="3"/>
        <v>44386</v>
      </c>
      <c r="J122" s="126">
        <v>3</v>
      </c>
      <c r="K122" s="126" t="b">
        <v>1</v>
      </c>
      <c r="L122" s="126" t="s">
        <v>4009</v>
      </c>
      <c r="M122" s="126" t="b">
        <v>1</v>
      </c>
      <c r="N122" s="126" t="s">
        <v>3687</v>
      </c>
      <c r="O122" s="309" t="str">
        <f>LEFT(TPG!D83,19)&amp;"."&amp;TPGCR!F122</f>
        <v>Barnfield School.2002.TPECG.I01.Jl21</v>
      </c>
      <c r="P122" s="312" t="str">
        <f>TPG!I83</f>
        <v>11294/543965</v>
      </c>
      <c r="Q122" s="126" t="b">
        <v>1</v>
      </c>
      <c r="R122" s="126" t="b">
        <v>1</v>
      </c>
      <c r="S122" s="126" t="b">
        <v>1</v>
      </c>
    </row>
    <row r="123" spans="1:19" hidden="1" x14ac:dyDescent="0.25">
      <c r="A123" s="126" t="s">
        <v>4008</v>
      </c>
      <c r="B123" s="200">
        <v>1</v>
      </c>
      <c r="C123" s="126">
        <v>2</v>
      </c>
      <c r="D123" s="308">
        <f>TPG!J84</f>
        <v>400070</v>
      </c>
      <c r="E123" s="126" t="b">
        <v>1</v>
      </c>
      <c r="F123" s="309" t="str">
        <f>RIGHT(TPG!C84,4)&amp;"."&amp;TPG!M84&amp;"."&amp;TPG!K84&amp;"."&amp;TPGPAY!$C$5</f>
        <v>2079.TPECG.I01.Jl21</v>
      </c>
      <c r="G123" s="310">
        <f t="shared" ca="1" si="2"/>
        <v>44386</v>
      </c>
      <c r="H123" s="311">
        <f>IF(TPG!X84&gt;0,0,-TPG!X84)</f>
        <v>0</v>
      </c>
      <c r="I123" s="205">
        <f t="shared" ca="1" si="3"/>
        <v>44386</v>
      </c>
      <c r="J123" s="126">
        <v>3</v>
      </c>
      <c r="K123" s="126" t="b">
        <v>1</v>
      </c>
      <c r="L123" s="126" t="s">
        <v>4009</v>
      </c>
      <c r="M123" s="126" t="b">
        <v>1</v>
      </c>
      <c r="N123" s="126" t="s">
        <v>3687</v>
      </c>
      <c r="O123" s="309" t="str">
        <f>LEFT(TPG!D84,19)&amp;"."&amp;TPGCR!F123</f>
        <v>Beis Yaakov.2079.TPECG.I01.Jl21</v>
      </c>
      <c r="P123" s="312" t="str">
        <f>TPG!I84</f>
        <v>11294/543965</v>
      </c>
      <c r="Q123" s="126" t="b">
        <v>1</v>
      </c>
      <c r="R123" s="126" t="b">
        <v>1</v>
      </c>
      <c r="S123" s="126" t="b">
        <v>1</v>
      </c>
    </row>
    <row r="124" spans="1:19" hidden="1" x14ac:dyDescent="0.25">
      <c r="A124" s="126" t="s">
        <v>4008</v>
      </c>
      <c r="B124" s="200">
        <v>1</v>
      </c>
      <c r="C124" s="126">
        <v>2</v>
      </c>
      <c r="D124" s="308">
        <f>TPG!J85</f>
        <v>400150</v>
      </c>
      <c r="E124" s="126" t="b">
        <v>1</v>
      </c>
      <c r="F124" s="309" t="str">
        <f>RIGHT(TPG!C85,4)&amp;"."&amp;TPG!M85&amp;"."&amp;TPG!K85&amp;"."&amp;TPGPAY!$C$5</f>
        <v>3524.TPECG.I01.Jl21</v>
      </c>
      <c r="G124" s="310">
        <f t="shared" ca="1" si="2"/>
        <v>44386</v>
      </c>
      <c r="H124" s="311">
        <f>IF(TPG!X85&gt;0,0,-TPG!X85)</f>
        <v>0</v>
      </c>
      <c r="I124" s="205">
        <f t="shared" ca="1" si="3"/>
        <v>44386</v>
      </c>
      <c r="J124" s="126">
        <v>3</v>
      </c>
      <c r="K124" s="126" t="b">
        <v>1</v>
      </c>
      <c r="L124" s="126" t="s">
        <v>4009</v>
      </c>
      <c r="M124" s="126" t="b">
        <v>1</v>
      </c>
      <c r="N124" s="126" t="s">
        <v>3687</v>
      </c>
      <c r="O124" s="309" t="str">
        <f>LEFT(TPG!D85,19)&amp;"."&amp;TPGCR!F124</f>
        <v>Beit Shvidler Prima.3524.TPECG.I01.Jl21</v>
      </c>
      <c r="P124" s="312" t="str">
        <f>TPG!I85</f>
        <v>11294/543965</v>
      </c>
      <c r="Q124" s="126" t="b">
        <v>1</v>
      </c>
      <c r="R124" s="126" t="b">
        <v>1</v>
      </c>
      <c r="S124" s="126" t="b">
        <v>1</v>
      </c>
    </row>
    <row r="125" spans="1:19" hidden="1" x14ac:dyDescent="0.25">
      <c r="A125" s="126" t="s">
        <v>4008</v>
      </c>
      <c r="B125" s="200">
        <v>1</v>
      </c>
      <c r="C125" s="126">
        <v>2</v>
      </c>
      <c r="D125" s="308">
        <f>TPG!J86</f>
        <v>400051</v>
      </c>
      <c r="E125" s="126" t="b">
        <v>1</v>
      </c>
      <c r="F125" s="309" t="str">
        <f>RIGHT(TPG!C86,4)&amp;"."&amp;TPG!M86&amp;"."&amp;TPG!K86&amp;"."&amp;TPGPAY!$C$5</f>
        <v>2003.TPECG.I01.Jl21</v>
      </c>
      <c r="G125" s="310">
        <f t="shared" ca="1" si="2"/>
        <v>44386</v>
      </c>
      <c r="H125" s="311">
        <f>IF(TPG!X86&gt;0,0,-TPG!X86)</f>
        <v>0</v>
      </c>
      <c r="I125" s="205">
        <f t="shared" ca="1" si="3"/>
        <v>44386</v>
      </c>
      <c r="J125" s="126">
        <v>3</v>
      </c>
      <c r="K125" s="126" t="b">
        <v>1</v>
      </c>
      <c r="L125" s="126" t="s">
        <v>4009</v>
      </c>
      <c r="M125" s="126" t="b">
        <v>1</v>
      </c>
      <c r="N125" s="126" t="s">
        <v>3687</v>
      </c>
      <c r="O125" s="309" t="str">
        <f>LEFT(TPG!D86,19)&amp;"."&amp;TPGCR!F125</f>
        <v>Bell Lane Primary S.2003.TPECG.I01.Jl21</v>
      </c>
      <c r="P125" s="312" t="str">
        <f>TPG!I86</f>
        <v>11294/543965</v>
      </c>
      <c r="Q125" s="126" t="b">
        <v>1</v>
      </c>
      <c r="R125" s="126" t="b">
        <v>1</v>
      </c>
      <c r="S125" s="126" t="b">
        <v>1</v>
      </c>
    </row>
    <row r="126" spans="1:19" hidden="1" x14ac:dyDescent="0.25">
      <c r="A126" s="126" t="s">
        <v>4008</v>
      </c>
      <c r="B126" s="200">
        <v>1</v>
      </c>
      <c r="C126" s="126">
        <v>2</v>
      </c>
      <c r="D126" s="308">
        <f>TPG!J87</f>
        <v>400024</v>
      </c>
      <c r="E126" s="126" t="b">
        <v>1</v>
      </c>
      <c r="F126" s="309" t="str">
        <f>RIGHT(TPG!C87,4)&amp;"."&amp;TPG!M87&amp;"."&amp;TPG!K87&amp;"."&amp;TPGPAY!$C$5</f>
        <v>3511.TPECG.I01.Jl21</v>
      </c>
      <c r="G126" s="310">
        <f t="shared" ca="1" si="2"/>
        <v>44386</v>
      </c>
      <c r="H126" s="311">
        <f>IF(TPG!X87&gt;0,0,-TPG!X87)</f>
        <v>0</v>
      </c>
      <c r="I126" s="205">
        <f t="shared" ca="1" si="3"/>
        <v>44386</v>
      </c>
      <c r="J126" s="126">
        <v>3</v>
      </c>
      <c r="K126" s="126" t="b">
        <v>1</v>
      </c>
      <c r="L126" s="126" t="s">
        <v>4009</v>
      </c>
      <c r="M126" s="126" t="b">
        <v>1</v>
      </c>
      <c r="N126" s="126" t="s">
        <v>3687</v>
      </c>
      <c r="O126" s="309" t="str">
        <f>LEFT(TPG!D87,19)&amp;"."&amp;TPGCR!F126</f>
        <v>Blessed Dominic Sch.3511.TPECG.I01.Jl21</v>
      </c>
      <c r="P126" s="312" t="str">
        <f>TPG!I87</f>
        <v>11294/543965</v>
      </c>
      <c r="Q126" s="126" t="b">
        <v>1</v>
      </c>
      <c r="R126" s="126" t="b">
        <v>1</v>
      </c>
      <c r="S126" s="126" t="b">
        <v>1</v>
      </c>
    </row>
    <row r="127" spans="1:19" hidden="1" x14ac:dyDescent="0.25">
      <c r="A127" s="126" t="s">
        <v>4008</v>
      </c>
      <c r="B127" s="200">
        <v>1</v>
      </c>
      <c r="C127" s="126">
        <v>2</v>
      </c>
      <c r="D127" s="308">
        <f>TPG!J88</f>
        <v>400057</v>
      </c>
      <c r="E127" s="126" t="b">
        <v>1</v>
      </c>
      <c r="F127" s="309" t="str">
        <f>RIGHT(TPG!C88,4)&amp;"."&amp;TPG!M88&amp;"."&amp;TPG!K88&amp;"."&amp;TPGPAY!$C$5</f>
        <v>2008.TPECG.I01.Jl21</v>
      </c>
      <c r="G127" s="310">
        <f t="shared" ca="1" si="2"/>
        <v>44386</v>
      </c>
      <c r="H127" s="311">
        <f>IF(TPG!X88&gt;0,0,-TPG!X88)</f>
        <v>0</v>
      </c>
      <c r="I127" s="205">
        <f t="shared" ca="1" si="3"/>
        <v>44386</v>
      </c>
      <c r="J127" s="126">
        <v>3</v>
      </c>
      <c r="K127" s="126" t="b">
        <v>1</v>
      </c>
      <c r="L127" s="126" t="s">
        <v>4009</v>
      </c>
      <c r="M127" s="126" t="b">
        <v>1</v>
      </c>
      <c r="N127" s="126" t="s">
        <v>3687</v>
      </c>
      <c r="O127" s="309" t="str">
        <f>LEFT(TPG!D88,19)&amp;"."&amp;TPGCR!F127</f>
        <v>Brookland Infant  &amp;.2008.TPECG.I01.Jl21</v>
      </c>
      <c r="P127" s="312" t="str">
        <f>TPG!I88</f>
        <v>11294/543965</v>
      </c>
      <c r="Q127" s="126" t="b">
        <v>1</v>
      </c>
      <c r="R127" s="126" t="b">
        <v>1</v>
      </c>
      <c r="S127" s="126" t="b">
        <v>1</v>
      </c>
    </row>
    <row r="128" spans="1:19" hidden="1" x14ac:dyDescent="0.25">
      <c r="A128" s="126" t="s">
        <v>4008</v>
      </c>
      <c r="B128" s="200">
        <v>1</v>
      </c>
      <c r="C128" s="126">
        <v>2</v>
      </c>
      <c r="D128" s="308" t="e">
        <f>TPG!#REF!</f>
        <v>#REF!</v>
      </c>
      <c r="E128" s="126" t="b">
        <v>1</v>
      </c>
      <c r="F128" s="309" t="e">
        <f>RIGHT(TPG!#REF!,4)&amp;"."&amp;TPG!#REF!&amp;"."&amp;TPG!#REF!&amp;"."&amp;TPGPAY!$C$5</f>
        <v>#REF!</v>
      </c>
      <c r="G128" s="310">
        <f t="shared" ca="1" si="2"/>
        <v>44386</v>
      </c>
      <c r="H128" s="311" t="e">
        <f>IF(TPG!#REF!&gt;0,0,-TPG!#REF!)</f>
        <v>#REF!</v>
      </c>
      <c r="I128" s="205">
        <f t="shared" ca="1" si="3"/>
        <v>44386</v>
      </c>
      <c r="J128" s="126">
        <v>3</v>
      </c>
      <c r="K128" s="126" t="b">
        <v>1</v>
      </c>
      <c r="L128" s="126" t="s">
        <v>4009</v>
      </c>
      <c r="M128" s="126" t="b">
        <v>1</v>
      </c>
      <c r="N128" s="126" t="s">
        <v>3687</v>
      </c>
      <c r="O128" s="309" t="e">
        <f>LEFT(TPG!#REF!,19)&amp;"."&amp;TPGCR!F128</f>
        <v>#REF!</v>
      </c>
      <c r="P128" s="312" t="e">
        <f>TPG!#REF!</f>
        <v>#REF!</v>
      </c>
      <c r="Q128" s="126" t="b">
        <v>1</v>
      </c>
      <c r="R128" s="126" t="b">
        <v>1</v>
      </c>
      <c r="S128" s="126" t="b">
        <v>1</v>
      </c>
    </row>
    <row r="129" spans="1:19" hidden="1" x14ac:dyDescent="0.25">
      <c r="A129" s="126" t="s">
        <v>4008</v>
      </c>
      <c r="B129" s="200">
        <v>1</v>
      </c>
      <c r="C129" s="126">
        <v>2</v>
      </c>
      <c r="D129" s="308">
        <f>TPG!J89</f>
        <v>400061</v>
      </c>
      <c r="E129" s="126" t="b">
        <v>1</v>
      </c>
      <c r="F129" s="309" t="str">
        <f>RIGHT(TPG!C89,4)&amp;"."&amp;TPG!M89&amp;"."&amp;TPG!K89&amp;"."&amp;TPGPAY!$C$5</f>
        <v>2009.TPECG.I01.Jl21</v>
      </c>
      <c r="G129" s="310">
        <f t="shared" ca="1" si="2"/>
        <v>44386</v>
      </c>
      <c r="H129" s="311">
        <f>IF(TPG!X89&gt;0,0,-TPG!X89)</f>
        <v>0</v>
      </c>
      <c r="I129" s="205">
        <f t="shared" ca="1" si="3"/>
        <v>44386</v>
      </c>
      <c r="J129" s="126">
        <v>3</v>
      </c>
      <c r="K129" s="126" t="b">
        <v>1</v>
      </c>
      <c r="L129" s="126" t="s">
        <v>4009</v>
      </c>
      <c r="M129" s="126" t="b">
        <v>1</v>
      </c>
      <c r="N129" s="126" t="s">
        <v>3687</v>
      </c>
      <c r="O129" s="309" t="str">
        <f>LEFT(TPG!D89,19)&amp;"."&amp;TPGCR!F129</f>
        <v>Brunswick Park Prim.2009.TPECG.I01.Jl21</v>
      </c>
      <c r="P129" s="312" t="str">
        <f>TPG!I89</f>
        <v>11294/543965</v>
      </c>
      <c r="Q129" s="126" t="b">
        <v>1</v>
      </c>
      <c r="R129" s="126" t="b">
        <v>1</v>
      </c>
      <c r="S129" s="126" t="b">
        <v>1</v>
      </c>
    </row>
    <row r="130" spans="1:19" hidden="1" x14ac:dyDescent="0.25">
      <c r="A130" s="126" t="s">
        <v>4008</v>
      </c>
      <c r="B130" s="200">
        <v>1</v>
      </c>
      <c r="C130" s="126">
        <v>2</v>
      </c>
      <c r="D130" s="308" t="e">
        <f>TPG!#REF!</f>
        <v>#REF!</v>
      </c>
      <c r="E130" s="126" t="b">
        <v>1</v>
      </c>
      <c r="F130" s="309" t="e">
        <f>RIGHT(TPG!#REF!,4)&amp;"."&amp;TPG!#REF!&amp;"."&amp;TPG!#REF!&amp;"."&amp;TPGPAY!$C$5</f>
        <v>#REF!</v>
      </c>
      <c r="G130" s="310">
        <f t="shared" ca="1" si="2"/>
        <v>44386</v>
      </c>
      <c r="H130" s="311" t="e">
        <f>IF(TPG!#REF!&gt;0,0,-TPG!#REF!)</f>
        <v>#REF!</v>
      </c>
      <c r="I130" s="205">
        <f t="shared" ca="1" si="3"/>
        <v>44386</v>
      </c>
      <c r="J130" s="126">
        <v>3</v>
      </c>
      <c r="K130" s="126" t="b">
        <v>1</v>
      </c>
      <c r="L130" s="126" t="s">
        <v>4009</v>
      </c>
      <c r="M130" s="126" t="b">
        <v>1</v>
      </c>
      <c r="N130" s="126" t="s">
        <v>3687</v>
      </c>
      <c r="O130" s="309" t="e">
        <f>LEFT(TPG!#REF!,19)&amp;"."&amp;TPGCR!F130</f>
        <v>#REF!</v>
      </c>
      <c r="P130" s="312" t="e">
        <f>TPG!#REF!</f>
        <v>#REF!</v>
      </c>
      <c r="Q130" s="126" t="b">
        <v>1</v>
      </c>
      <c r="R130" s="126" t="b">
        <v>1</v>
      </c>
      <c r="S130" s="126" t="b">
        <v>1</v>
      </c>
    </row>
    <row r="131" spans="1:19" hidden="1" x14ac:dyDescent="0.25">
      <c r="A131" s="126" t="s">
        <v>4008</v>
      </c>
      <c r="B131" s="200">
        <v>1</v>
      </c>
      <c r="C131" s="126">
        <v>2</v>
      </c>
      <c r="D131" s="308">
        <f>TPG!J90</f>
        <v>400039</v>
      </c>
      <c r="E131" s="126" t="b">
        <v>1</v>
      </c>
      <c r="F131" s="309" t="str">
        <f>RIGHT(TPG!C90,4)&amp;"."&amp;TPG!M90&amp;"."&amp;TPG!K90&amp;"."&amp;TPGPAY!$C$5</f>
        <v>3302.TPECG.I01.Jl21</v>
      </c>
      <c r="G131" s="310">
        <f t="shared" ca="1" si="2"/>
        <v>44386</v>
      </c>
      <c r="H131" s="311">
        <f>IF(TPG!X90&gt;0,0,-TPG!X90)</f>
        <v>0</v>
      </c>
      <c r="I131" s="205">
        <f t="shared" ca="1" si="3"/>
        <v>44386</v>
      </c>
      <c r="J131" s="126">
        <v>3</v>
      </c>
      <c r="K131" s="126" t="b">
        <v>1</v>
      </c>
      <c r="L131" s="126" t="s">
        <v>4009</v>
      </c>
      <c r="M131" s="126" t="b">
        <v>1</v>
      </c>
      <c r="N131" s="126" t="s">
        <v>3687</v>
      </c>
      <c r="O131" s="309" t="str">
        <f>LEFT(TPG!D90,19)&amp;"."&amp;TPGCR!F131</f>
        <v>Christ Church CE Pr.3302.TPECG.I01.Jl21</v>
      </c>
      <c r="P131" s="312" t="str">
        <f>TPG!I90</f>
        <v>11294/543965</v>
      </c>
      <c r="Q131" s="126" t="b">
        <v>1</v>
      </c>
      <c r="R131" s="126" t="b">
        <v>1</v>
      </c>
      <c r="S131" s="126" t="b">
        <v>1</v>
      </c>
    </row>
    <row r="132" spans="1:19" hidden="1" x14ac:dyDescent="0.25">
      <c r="A132" s="126" t="s">
        <v>4008</v>
      </c>
      <c r="B132" s="200">
        <v>1</v>
      </c>
      <c r="C132" s="126">
        <v>2</v>
      </c>
      <c r="D132" s="308" t="e">
        <f>TPG!#REF!</f>
        <v>#REF!</v>
      </c>
      <c r="E132" s="126" t="b">
        <v>1</v>
      </c>
      <c r="F132" s="309" t="e">
        <f>RIGHT(TPG!#REF!,4)&amp;"."&amp;TPG!#REF!&amp;"."&amp;TPG!#REF!&amp;"."&amp;TPGPAY!$C$5</f>
        <v>#REF!</v>
      </c>
      <c r="G132" s="310">
        <f t="shared" ca="1" si="2"/>
        <v>44386</v>
      </c>
      <c r="H132" s="311" t="e">
        <f>IF(TPG!#REF!&gt;0,0,-TPG!#REF!)</f>
        <v>#REF!</v>
      </c>
      <c r="I132" s="205">
        <f t="shared" ca="1" si="3"/>
        <v>44386</v>
      </c>
      <c r="J132" s="126">
        <v>3</v>
      </c>
      <c r="K132" s="126" t="b">
        <v>1</v>
      </c>
      <c r="L132" s="126" t="s">
        <v>4009</v>
      </c>
      <c r="M132" s="126" t="b">
        <v>1</v>
      </c>
      <c r="N132" s="126" t="s">
        <v>3687</v>
      </c>
      <c r="O132" s="309" t="e">
        <f>LEFT(TPG!#REF!,19)&amp;"."&amp;TPGCR!F132</f>
        <v>#REF!</v>
      </c>
      <c r="P132" s="312" t="e">
        <f>TPG!#REF!</f>
        <v>#REF!</v>
      </c>
      <c r="Q132" s="126" t="b">
        <v>1</v>
      </c>
      <c r="R132" s="126" t="b">
        <v>1</v>
      </c>
      <c r="S132" s="126" t="b">
        <v>1</v>
      </c>
    </row>
    <row r="133" spans="1:19" hidden="1" x14ac:dyDescent="0.25">
      <c r="A133" s="126" t="s">
        <v>4008</v>
      </c>
      <c r="B133" s="200">
        <v>1</v>
      </c>
      <c r="C133" s="126">
        <v>2</v>
      </c>
      <c r="D133" s="308">
        <f>TPG!J91</f>
        <v>400050</v>
      </c>
      <c r="E133" s="126" t="b">
        <v>1</v>
      </c>
      <c r="F133" s="309" t="str">
        <f>RIGHT(TPG!C91,4)&amp;"."&amp;TPG!M91&amp;"."&amp;TPG!K91&amp;"."&amp;TPGPAY!$C$5</f>
        <v>2014.TPECG.I01.Jl21</v>
      </c>
      <c r="G133" s="310">
        <f t="shared" ca="1" si="2"/>
        <v>44386</v>
      </c>
      <c r="H133" s="311">
        <f>IF(TPG!X91&gt;0,0,-TPG!X91)</f>
        <v>0</v>
      </c>
      <c r="I133" s="205">
        <f t="shared" ca="1" si="3"/>
        <v>44386</v>
      </c>
      <c r="J133" s="126">
        <v>3</v>
      </c>
      <c r="K133" s="126" t="b">
        <v>1</v>
      </c>
      <c r="L133" s="126" t="s">
        <v>4009</v>
      </c>
      <c r="M133" s="126" t="b">
        <v>1</v>
      </c>
      <c r="N133" s="126" t="s">
        <v>3687</v>
      </c>
      <c r="O133" s="309" t="str">
        <f>LEFT(TPG!D91,19)&amp;"."&amp;TPGCR!F133</f>
        <v>Colindale School.2014.TPECG.I01.Jl21</v>
      </c>
      <c r="P133" s="312" t="str">
        <f>TPG!I91</f>
        <v>11294/543965</v>
      </c>
      <c r="Q133" s="126" t="b">
        <v>1</v>
      </c>
      <c r="R133" s="126" t="b">
        <v>1</v>
      </c>
      <c r="S133" s="126" t="b">
        <v>1</v>
      </c>
    </row>
    <row r="134" spans="1:19" hidden="1" x14ac:dyDescent="0.25">
      <c r="A134" s="126" t="s">
        <v>4008</v>
      </c>
      <c r="B134" s="200">
        <v>1</v>
      </c>
      <c r="C134" s="126">
        <v>2</v>
      </c>
      <c r="D134" s="308">
        <f>TPG!J92</f>
        <v>400059</v>
      </c>
      <c r="E134" s="126" t="b">
        <v>1</v>
      </c>
      <c r="F134" s="309" t="str">
        <f>RIGHT(TPG!C92,4)&amp;"."&amp;TPG!M92&amp;"."&amp;TPG!K92&amp;"."&amp;TPGPAY!$C$5</f>
        <v>2015.TPECG.I01.Jl21</v>
      </c>
      <c r="G134" s="310">
        <f t="shared" ca="1" si="2"/>
        <v>44386</v>
      </c>
      <c r="H134" s="311">
        <f>IF(TPG!X92&gt;0,0,-TPG!X92)</f>
        <v>0</v>
      </c>
      <c r="I134" s="205">
        <f t="shared" ca="1" si="3"/>
        <v>44386</v>
      </c>
      <c r="J134" s="126">
        <v>3</v>
      </c>
      <c r="K134" s="126" t="b">
        <v>1</v>
      </c>
      <c r="L134" s="126" t="s">
        <v>4009</v>
      </c>
      <c r="M134" s="126" t="b">
        <v>1</v>
      </c>
      <c r="N134" s="126" t="s">
        <v>3687</v>
      </c>
      <c r="O134" s="309" t="str">
        <f>LEFT(TPG!D92,19)&amp;"."&amp;TPGCR!F134</f>
        <v>Coppetts Wood.2015.TPECG.I01.Jl21</v>
      </c>
      <c r="P134" s="312" t="str">
        <f>TPG!I92</f>
        <v>11294/543965</v>
      </c>
      <c r="Q134" s="126" t="b">
        <v>1</v>
      </c>
      <c r="R134" s="126" t="b">
        <v>1</v>
      </c>
      <c r="S134" s="126" t="b">
        <v>1</v>
      </c>
    </row>
    <row r="135" spans="1:19" hidden="1" x14ac:dyDescent="0.25">
      <c r="A135" s="126" t="s">
        <v>4008</v>
      </c>
      <c r="B135" s="200">
        <v>1</v>
      </c>
      <c r="C135" s="126">
        <v>2</v>
      </c>
      <c r="D135" s="308" t="e">
        <f>TPG!#REF!</f>
        <v>#REF!</v>
      </c>
      <c r="E135" s="126" t="b">
        <v>1</v>
      </c>
      <c r="F135" s="309" t="e">
        <f>RIGHT(TPG!#REF!,4)&amp;"."&amp;TPG!#REF!&amp;"."&amp;TPG!#REF!&amp;"."&amp;TPGPAY!$C$5</f>
        <v>#REF!</v>
      </c>
      <c r="G135" s="310">
        <f t="shared" ca="1" si="2"/>
        <v>44386</v>
      </c>
      <c r="H135" s="311" t="e">
        <f>IF(TPG!#REF!&gt;0,0,-TPG!#REF!)</f>
        <v>#REF!</v>
      </c>
      <c r="I135" s="205">
        <f t="shared" ca="1" si="3"/>
        <v>44386</v>
      </c>
      <c r="J135" s="126">
        <v>3</v>
      </c>
      <c r="K135" s="126" t="b">
        <v>1</v>
      </c>
      <c r="L135" s="126" t="s">
        <v>4009</v>
      </c>
      <c r="M135" s="126" t="b">
        <v>1</v>
      </c>
      <c r="N135" s="126" t="s">
        <v>3687</v>
      </c>
      <c r="O135" s="309" t="e">
        <f>LEFT(TPG!#REF!,19)&amp;"."&amp;TPGCR!F135</f>
        <v>#REF!</v>
      </c>
      <c r="P135" s="312" t="e">
        <f>TPG!#REF!</f>
        <v>#REF!</v>
      </c>
      <c r="Q135" s="126" t="b">
        <v>1</v>
      </c>
      <c r="R135" s="126" t="b">
        <v>1</v>
      </c>
      <c r="S135" s="126" t="b">
        <v>1</v>
      </c>
    </row>
    <row r="136" spans="1:19" hidden="1" x14ac:dyDescent="0.25">
      <c r="A136" s="126" t="s">
        <v>4008</v>
      </c>
      <c r="B136" s="200">
        <v>1</v>
      </c>
      <c r="C136" s="126">
        <v>2</v>
      </c>
      <c r="D136" s="308" t="e">
        <f>TPG!#REF!</f>
        <v>#REF!</v>
      </c>
      <c r="E136" s="126" t="b">
        <v>1</v>
      </c>
      <c r="F136" s="309" t="e">
        <f>RIGHT(TPG!#REF!,4)&amp;"."&amp;TPG!#REF!&amp;"."&amp;TPG!#REF!&amp;"."&amp;TPGPAY!$C$5</f>
        <v>#REF!</v>
      </c>
      <c r="G136" s="310">
        <f t="shared" ca="1" si="2"/>
        <v>44386</v>
      </c>
      <c r="H136" s="311" t="e">
        <f>IF(TPG!#REF!&gt;0,0,-TPG!#REF!)</f>
        <v>#REF!</v>
      </c>
      <c r="I136" s="205">
        <f t="shared" ca="1" si="3"/>
        <v>44386</v>
      </c>
      <c r="J136" s="126">
        <v>3</v>
      </c>
      <c r="K136" s="126" t="b">
        <v>1</v>
      </c>
      <c r="L136" s="126" t="s">
        <v>4009</v>
      </c>
      <c r="M136" s="126" t="b">
        <v>1</v>
      </c>
      <c r="N136" s="126" t="s">
        <v>3687</v>
      </c>
      <c r="O136" s="309" t="e">
        <f>LEFT(TPG!#REF!,19)&amp;"."&amp;TPGCR!F136</f>
        <v>#REF!</v>
      </c>
      <c r="P136" s="312" t="e">
        <f>TPG!#REF!</f>
        <v>#REF!</v>
      </c>
      <c r="Q136" s="126" t="b">
        <v>1</v>
      </c>
      <c r="R136" s="126" t="b">
        <v>1</v>
      </c>
      <c r="S136" s="126" t="b">
        <v>1</v>
      </c>
    </row>
    <row r="137" spans="1:19" hidden="1" x14ac:dyDescent="0.25">
      <c r="A137" s="126" t="s">
        <v>4008</v>
      </c>
      <c r="B137" s="200">
        <v>1</v>
      </c>
      <c r="C137" s="126">
        <v>2</v>
      </c>
      <c r="D137" s="308" t="e">
        <f>TPG!#REF!</f>
        <v>#REF!</v>
      </c>
      <c r="E137" s="126" t="b">
        <v>1</v>
      </c>
      <c r="F137" s="309" t="e">
        <f>RIGHT(TPG!#REF!,4)&amp;"."&amp;TPG!#REF!&amp;"."&amp;TPG!#REF!&amp;"."&amp;TPGPAY!$C$5</f>
        <v>#REF!</v>
      </c>
      <c r="G137" s="310">
        <f t="shared" ca="1" si="2"/>
        <v>44386</v>
      </c>
      <c r="H137" s="311" t="e">
        <f>IF(TPG!#REF!&gt;0,0,-TPG!#REF!)</f>
        <v>#REF!</v>
      </c>
      <c r="I137" s="205">
        <f t="shared" ca="1" si="3"/>
        <v>44386</v>
      </c>
      <c r="J137" s="126">
        <v>3</v>
      </c>
      <c r="K137" s="126" t="b">
        <v>1</v>
      </c>
      <c r="L137" s="126" t="s">
        <v>4009</v>
      </c>
      <c r="M137" s="126" t="b">
        <v>1</v>
      </c>
      <c r="N137" s="126" t="s">
        <v>3687</v>
      </c>
      <c r="O137" s="309" t="e">
        <f>LEFT(TPG!#REF!,19)&amp;"."&amp;TPGCR!F137</f>
        <v>#REF!</v>
      </c>
      <c r="P137" s="312" t="e">
        <f>TPG!#REF!</f>
        <v>#REF!</v>
      </c>
      <c r="Q137" s="126" t="b">
        <v>1</v>
      </c>
      <c r="R137" s="126" t="b">
        <v>1</v>
      </c>
      <c r="S137" s="126" t="b">
        <v>1</v>
      </c>
    </row>
    <row r="138" spans="1:19" hidden="1" x14ac:dyDescent="0.25">
      <c r="A138" s="126" t="s">
        <v>4008</v>
      </c>
      <c r="B138" s="200">
        <v>1</v>
      </c>
      <c r="C138" s="126">
        <v>2</v>
      </c>
      <c r="D138" s="308">
        <f>TPG!J93</f>
        <v>400036</v>
      </c>
      <c r="E138" s="126" t="b">
        <v>1</v>
      </c>
      <c r="F138" s="309" t="str">
        <f>RIGHT(TPG!C93,4)&amp;"."&amp;TPG!M93&amp;"."&amp;TPG!K93&amp;"."&amp;TPGPAY!$C$5</f>
        <v>2019.TPECG.I01.Jl21</v>
      </c>
      <c r="G138" s="310">
        <f t="shared" ca="1" si="2"/>
        <v>44386</v>
      </c>
      <c r="H138" s="311">
        <f>IF(TPG!X93&gt;0,0,-TPG!X93)</f>
        <v>0</v>
      </c>
      <c r="I138" s="205">
        <f t="shared" ca="1" si="3"/>
        <v>44386</v>
      </c>
      <c r="J138" s="126">
        <v>3</v>
      </c>
      <c r="K138" s="126" t="b">
        <v>1</v>
      </c>
      <c r="L138" s="126" t="s">
        <v>4009</v>
      </c>
      <c r="M138" s="126" t="b">
        <v>1</v>
      </c>
      <c r="N138" s="126" t="s">
        <v>3687</v>
      </c>
      <c r="O138" s="309" t="str">
        <f>LEFT(TPG!D93,19)&amp;"."&amp;TPGCR!F138</f>
        <v>Deansbrook Infant S.2019.TPECG.I01.Jl21</v>
      </c>
      <c r="P138" s="312" t="str">
        <f>TPG!I93</f>
        <v>11294/543965</v>
      </c>
      <c r="Q138" s="126" t="b">
        <v>1</v>
      </c>
      <c r="R138" s="126" t="b">
        <v>1</v>
      </c>
      <c r="S138" s="126" t="b">
        <v>1</v>
      </c>
    </row>
    <row r="139" spans="1:19" hidden="1" x14ac:dyDescent="0.25">
      <c r="A139" s="126" t="s">
        <v>4008</v>
      </c>
      <c r="B139" s="200">
        <v>1</v>
      </c>
      <c r="C139" s="126">
        <v>2</v>
      </c>
      <c r="D139" s="308">
        <f>TPG!J94</f>
        <v>400042</v>
      </c>
      <c r="E139" s="126" t="b">
        <v>1</v>
      </c>
      <c r="F139" s="309" t="str">
        <f>RIGHT(TPG!C94,4)&amp;"."&amp;TPG!M94&amp;"."&amp;TPG!K94&amp;"."&amp;TPGPAY!$C$5</f>
        <v>2021.TPECG.I01.Jl21</v>
      </c>
      <c r="G139" s="310">
        <f t="shared" ca="1" si="2"/>
        <v>44386</v>
      </c>
      <c r="H139" s="311">
        <f>IF(TPG!X94&gt;0,0,-TPG!X94)</f>
        <v>0</v>
      </c>
      <c r="I139" s="205">
        <f t="shared" ca="1" si="3"/>
        <v>44386</v>
      </c>
      <c r="J139" s="126">
        <v>3</v>
      </c>
      <c r="K139" s="126" t="b">
        <v>1</v>
      </c>
      <c r="L139" s="126" t="s">
        <v>4009</v>
      </c>
      <c r="M139" s="126" t="b">
        <v>1</v>
      </c>
      <c r="N139" s="126" t="s">
        <v>3687</v>
      </c>
      <c r="O139" s="309" t="str">
        <f>LEFT(TPG!D94,19)&amp;"."&amp;TPGCR!F139</f>
        <v>Dollis Primary Scho.2021.TPECG.I01.Jl21</v>
      </c>
      <c r="P139" s="312" t="str">
        <f>TPG!I94</f>
        <v>11294/543965</v>
      </c>
      <c r="Q139" s="126" t="b">
        <v>1</v>
      </c>
      <c r="R139" s="126" t="b">
        <v>1</v>
      </c>
      <c r="S139" s="126" t="b">
        <v>1</v>
      </c>
    </row>
    <row r="140" spans="1:19" hidden="1" x14ac:dyDescent="0.25">
      <c r="A140" s="126" t="s">
        <v>4008</v>
      </c>
      <c r="B140" s="200">
        <v>1</v>
      </c>
      <c r="C140" s="126">
        <v>2</v>
      </c>
      <c r="D140" s="308">
        <f>TPG!J95</f>
        <v>400159</v>
      </c>
      <c r="E140" s="126" t="b">
        <v>1</v>
      </c>
      <c r="F140" s="309" t="str">
        <f>RIGHT(TPG!C95,4)&amp;"."&amp;TPG!M95&amp;"."&amp;TPG!K95&amp;"."&amp;TPGPAY!$C$5</f>
        <v>2023.TPECG.I01.Jl21</v>
      </c>
      <c r="G140" s="310">
        <f t="shared" ca="1" si="2"/>
        <v>44386</v>
      </c>
      <c r="H140" s="311">
        <f>IF(TPG!X95&gt;0,0,-TPG!X95)</f>
        <v>0</v>
      </c>
      <c r="I140" s="205">
        <f t="shared" ca="1" si="3"/>
        <v>44386</v>
      </c>
      <c r="J140" s="126">
        <v>3</v>
      </c>
      <c r="K140" s="126" t="b">
        <v>1</v>
      </c>
      <c r="L140" s="126" t="s">
        <v>4009</v>
      </c>
      <c r="M140" s="126" t="b">
        <v>1</v>
      </c>
      <c r="N140" s="126" t="s">
        <v>3687</v>
      </c>
      <c r="O140" s="309" t="str">
        <f>LEFT(TPG!D95,19)&amp;"."&amp;TPGCR!F140</f>
        <v>Edgware Primary Sch.2023.TPECG.I01.Jl21</v>
      </c>
      <c r="P140" s="312" t="str">
        <f>TPG!I95</f>
        <v>11294/543965</v>
      </c>
      <c r="Q140" s="126" t="b">
        <v>1</v>
      </c>
      <c r="R140" s="126" t="b">
        <v>1</v>
      </c>
      <c r="S140" s="126" t="b">
        <v>1</v>
      </c>
    </row>
    <row r="141" spans="1:19" hidden="1" x14ac:dyDescent="0.25">
      <c r="A141" s="126" t="s">
        <v>4008</v>
      </c>
      <c r="B141" s="200">
        <v>1</v>
      </c>
      <c r="C141" s="126">
        <v>2</v>
      </c>
      <c r="D141" s="308">
        <f>TPG!J96</f>
        <v>400047</v>
      </c>
      <c r="E141" s="126" t="b">
        <v>1</v>
      </c>
      <c r="F141" s="309" t="str">
        <f>RIGHT(TPG!C96,4)&amp;"."&amp;TPG!M96&amp;"."&amp;TPG!K96&amp;"."&amp;TPGPAY!$C$5</f>
        <v>2024.TPECG.I01.Jl21</v>
      </c>
      <c r="G141" s="310">
        <f t="shared" ca="1" si="2"/>
        <v>44386</v>
      </c>
      <c r="H141" s="311">
        <f>IF(TPG!X96&gt;0,0,-TPG!X96)</f>
        <v>0</v>
      </c>
      <c r="I141" s="205">
        <f t="shared" ca="1" si="3"/>
        <v>44386</v>
      </c>
      <c r="J141" s="126">
        <v>3</v>
      </c>
      <c r="K141" s="126" t="b">
        <v>1</v>
      </c>
      <c r="L141" s="126" t="s">
        <v>4009</v>
      </c>
      <c r="M141" s="126" t="b">
        <v>1</v>
      </c>
      <c r="N141" s="126" t="s">
        <v>3687</v>
      </c>
      <c r="O141" s="309" t="str">
        <f>LEFT(TPG!D96,19)&amp;"."&amp;TPGCR!F141</f>
        <v>Fairway Primary Sch.2024.TPECG.I01.Jl21</v>
      </c>
      <c r="P141" s="312" t="str">
        <f>TPG!I96</f>
        <v>11294/543965</v>
      </c>
      <c r="Q141" s="126" t="b">
        <v>1</v>
      </c>
      <c r="R141" s="126" t="b">
        <v>1</v>
      </c>
      <c r="S141" s="126" t="b">
        <v>1</v>
      </c>
    </row>
    <row r="142" spans="1:19" hidden="1" x14ac:dyDescent="0.25">
      <c r="A142" s="126" t="s">
        <v>4008</v>
      </c>
      <c r="B142" s="200">
        <v>1</v>
      </c>
      <c r="C142" s="126">
        <v>2</v>
      </c>
      <c r="D142" s="308" t="e">
        <f>TPG!#REF!</f>
        <v>#REF!</v>
      </c>
      <c r="E142" s="126" t="b">
        <v>1</v>
      </c>
      <c r="F142" s="309" t="e">
        <f>RIGHT(TPG!#REF!,4)&amp;"."&amp;TPG!#REF!&amp;"."&amp;TPG!#REF!&amp;"."&amp;TPGPAY!$C$5</f>
        <v>#REF!</v>
      </c>
      <c r="G142" s="310">
        <f t="shared" ca="1" si="2"/>
        <v>44386</v>
      </c>
      <c r="H142" s="311" t="e">
        <f>IF(TPG!#REF!&gt;0,0,-TPG!#REF!)</f>
        <v>#REF!</v>
      </c>
      <c r="I142" s="205">
        <f t="shared" ca="1" si="3"/>
        <v>44386</v>
      </c>
      <c r="J142" s="126">
        <v>3</v>
      </c>
      <c r="K142" s="126" t="b">
        <v>1</v>
      </c>
      <c r="L142" s="126" t="s">
        <v>4009</v>
      </c>
      <c r="M142" s="126" t="b">
        <v>1</v>
      </c>
      <c r="N142" s="126" t="s">
        <v>3687</v>
      </c>
      <c r="O142" s="309" t="e">
        <f>LEFT(TPG!#REF!,19)&amp;"."&amp;TPGCR!F142</f>
        <v>#REF!</v>
      </c>
      <c r="P142" s="312" t="e">
        <f>TPG!#REF!</f>
        <v>#REF!</v>
      </c>
      <c r="Q142" s="126" t="b">
        <v>1</v>
      </c>
      <c r="R142" s="126" t="b">
        <v>1</v>
      </c>
      <c r="S142" s="126" t="b">
        <v>1</v>
      </c>
    </row>
    <row r="143" spans="1:19" hidden="1" x14ac:dyDescent="0.25">
      <c r="A143" s="126" t="s">
        <v>4008</v>
      </c>
      <c r="B143" s="200">
        <v>1</v>
      </c>
      <c r="C143" s="126">
        <v>2</v>
      </c>
      <c r="D143" s="308">
        <f>TPG!J97</f>
        <v>400082</v>
      </c>
      <c r="E143" s="126" t="b">
        <v>1</v>
      </c>
      <c r="F143" s="309" t="str">
        <f>RIGHT(TPG!C97,4)&amp;"."&amp;TPG!M97&amp;"."&amp;TPG!K97&amp;"."&amp;TPGPAY!$C$5</f>
        <v>2026.TPECG.I01.Jl21</v>
      </c>
      <c r="G143" s="310">
        <f t="shared" ca="1" si="2"/>
        <v>44386</v>
      </c>
      <c r="H143" s="311">
        <f>IF(TPG!X97&gt;0,0,-TPG!X97)</f>
        <v>0</v>
      </c>
      <c r="I143" s="205">
        <f t="shared" ca="1" si="3"/>
        <v>44386</v>
      </c>
      <c r="J143" s="126">
        <v>3</v>
      </c>
      <c r="K143" s="126" t="b">
        <v>1</v>
      </c>
      <c r="L143" s="126" t="s">
        <v>4009</v>
      </c>
      <c r="M143" s="126" t="b">
        <v>1</v>
      </c>
      <c r="N143" s="126" t="s">
        <v>3687</v>
      </c>
      <c r="O143" s="309" t="str">
        <f>LEFT(TPG!D97,19)&amp;"."&amp;TPGCR!F143</f>
        <v>Frith Manor School.2026.TPECG.I01.Jl21</v>
      </c>
      <c r="P143" s="312" t="str">
        <f>TPG!I97</f>
        <v>11294/543965</v>
      </c>
      <c r="Q143" s="126" t="b">
        <v>1</v>
      </c>
      <c r="R143" s="126" t="b">
        <v>1</v>
      </c>
      <c r="S143" s="126" t="b">
        <v>1</v>
      </c>
    </row>
    <row r="144" spans="1:19" hidden="1" x14ac:dyDescent="0.25">
      <c r="A144" s="126" t="s">
        <v>4008</v>
      </c>
      <c r="B144" s="200">
        <v>1</v>
      </c>
      <c r="C144" s="126">
        <v>2</v>
      </c>
      <c r="D144" s="308" t="e">
        <f>TPG!#REF!</f>
        <v>#REF!</v>
      </c>
      <c r="E144" s="126" t="b">
        <v>1</v>
      </c>
      <c r="F144" s="309" t="e">
        <f>RIGHT(TPG!#REF!,4)&amp;"."&amp;TPG!#REF!&amp;"."&amp;TPG!#REF!&amp;"."&amp;TPGPAY!$C$5</f>
        <v>#REF!</v>
      </c>
      <c r="G144" s="310">
        <f t="shared" ca="1" si="2"/>
        <v>44386</v>
      </c>
      <c r="H144" s="311" t="e">
        <f>IF(TPG!#REF!&gt;0,0,-TPG!#REF!)</f>
        <v>#REF!</v>
      </c>
      <c r="I144" s="205">
        <f t="shared" ca="1" si="3"/>
        <v>44386</v>
      </c>
      <c r="J144" s="126">
        <v>3</v>
      </c>
      <c r="K144" s="126" t="b">
        <v>1</v>
      </c>
      <c r="L144" s="126" t="s">
        <v>4009</v>
      </c>
      <c r="M144" s="126" t="b">
        <v>1</v>
      </c>
      <c r="N144" s="126" t="s">
        <v>3687</v>
      </c>
      <c r="O144" s="309" t="e">
        <f>LEFT(TPG!#REF!,19)&amp;"."&amp;TPGCR!F144</f>
        <v>#REF!</v>
      </c>
      <c r="P144" s="312" t="e">
        <f>TPG!#REF!</f>
        <v>#REF!</v>
      </c>
      <c r="Q144" s="126" t="b">
        <v>1</v>
      </c>
      <c r="R144" s="126" t="b">
        <v>1</v>
      </c>
      <c r="S144" s="126" t="b">
        <v>1</v>
      </c>
    </row>
    <row r="145" spans="1:19" hidden="1" x14ac:dyDescent="0.25">
      <c r="A145" s="126" t="s">
        <v>4008</v>
      </c>
      <c r="B145" s="200">
        <v>1</v>
      </c>
      <c r="C145" s="126">
        <v>2</v>
      </c>
      <c r="D145" s="308" t="e">
        <f>TPG!#REF!</f>
        <v>#REF!</v>
      </c>
      <c r="E145" s="126" t="b">
        <v>1</v>
      </c>
      <c r="F145" s="309" t="e">
        <f>RIGHT(TPG!#REF!,4)&amp;"."&amp;TPG!#REF!&amp;"."&amp;TPG!#REF!&amp;"."&amp;TPGPAY!$C$5</f>
        <v>#REF!</v>
      </c>
      <c r="G145" s="310">
        <f t="shared" ca="1" si="2"/>
        <v>44386</v>
      </c>
      <c r="H145" s="311" t="e">
        <f>IF(TPG!#REF!&gt;0,0,-TPG!#REF!)</f>
        <v>#REF!</v>
      </c>
      <c r="I145" s="205">
        <f t="shared" ca="1" si="3"/>
        <v>44386</v>
      </c>
      <c r="J145" s="126">
        <v>3</v>
      </c>
      <c r="K145" s="126" t="b">
        <v>1</v>
      </c>
      <c r="L145" s="126" t="s">
        <v>4009</v>
      </c>
      <c r="M145" s="126" t="b">
        <v>1</v>
      </c>
      <c r="N145" s="126" t="s">
        <v>3687</v>
      </c>
      <c r="O145" s="309" t="e">
        <f>LEFT(TPG!#REF!,19)&amp;"."&amp;TPGCR!F145</f>
        <v>#REF!</v>
      </c>
      <c r="P145" s="312" t="e">
        <f>TPG!#REF!</f>
        <v>#REF!</v>
      </c>
      <c r="Q145" s="126" t="b">
        <v>1</v>
      </c>
      <c r="R145" s="126" t="b">
        <v>1</v>
      </c>
      <c r="S145" s="126" t="b">
        <v>1</v>
      </c>
    </row>
    <row r="146" spans="1:19" hidden="1" x14ac:dyDescent="0.25">
      <c r="A146" s="126" t="s">
        <v>4008</v>
      </c>
      <c r="B146" s="200">
        <v>1</v>
      </c>
      <c r="C146" s="126">
        <v>2</v>
      </c>
      <c r="D146" s="308">
        <f>TPG!J98</f>
        <v>400035</v>
      </c>
      <c r="E146" s="126" t="b">
        <v>1</v>
      </c>
      <c r="F146" s="309" t="str">
        <f>RIGHT(TPG!C98,4)&amp;"."&amp;TPG!M98&amp;"."&amp;TPG!K98&amp;"."&amp;TPGPAY!$C$5</f>
        <v>2029.TPECG.I01.Jl21</v>
      </c>
      <c r="G146" s="310">
        <f t="shared" ca="1" si="2"/>
        <v>44386</v>
      </c>
      <c r="H146" s="311">
        <f>IF(TPG!X98&gt;0,0,-TPG!X98)</f>
        <v>0</v>
      </c>
      <c r="I146" s="205">
        <f t="shared" ca="1" si="3"/>
        <v>44386</v>
      </c>
      <c r="J146" s="126">
        <v>3</v>
      </c>
      <c r="K146" s="126" t="b">
        <v>1</v>
      </c>
      <c r="L146" s="126" t="s">
        <v>4009</v>
      </c>
      <c r="M146" s="126" t="b">
        <v>1</v>
      </c>
      <c r="N146" s="126" t="s">
        <v>3687</v>
      </c>
      <c r="O146" s="309" t="str">
        <f>LEFT(TPG!D98,19)&amp;"."&amp;TPGCR!F146</f>
        <v>Goldbeaters Primary.2029.TPECG.I01.Jl21</v>
      </c>
      <c r="P146" s="312" t="str">
        <f>TPG!I98</f>
        <v>11294/543965</v>
      </c>
      <c r="Q146" s="126" t="b">
        <v>1</v>
      </c>
      <c r="R146" s="126" t="b">
        <v>1</v>
      </c>
      <c r="S146" s="126" t="b">
        <v>1</v>
      </c>
    </row>
    <row r="147" spans="1:19" hidden="1" x14ac:dyDescent="0.25">
      <c r="A147" s="126" t="s">
        <v>4008</v>
      </c>
      <c r="B147" s="200">
        <v>1</v>
      </c>
      <c r="C147" s="126">
        <v>2</v>
      </c>
      <c r="D147" s="308">
        <f>TPG!J99</f>
        <v>400108</v>
      </c>
      <c r="E147" s="126" t="b">
        <v>1</v>
      </c>
      <c r="F147" s="309" t="str">
        <f>RIGHT(TPG!C99,4)&amp;"."&amp;TPG!M99&amp;"."&amp;TPG!K99&amp;"."&amp;TPGPAY!$C$5</f>
        <v>3516.TPECG.I01.Jl21</v>
      </c>
      <c r="G147" s="310">
        <f t="shared" ca="1" si="2"/>
        <v>44386</v>
      </c>
      <c r="H147" s="311">
        <f>IF(TPG!X99&gt;0,0,-TPG!X99)</f>
        <v>0</v>
      </c>
      <c r="I147" s="205">
        <f t="shared" ca="1" si="3"/>
        <v>44386</v>
      </c>
      <c r="J147" s="126">
        <v>3</v>
      </c>
      <c r="K147" s="126" t="b">
        <v>1</v>
      </c>
      <c r="L147" s="126" t="s">
        <v>4009</v>
      </c>
      <c r="M147" s="126" t="b">
        <v>1</v>
      </c>
      <c r="N147" s="126" t="s">
        <v>3687</v>
      </c>
      <c r="O147" s="309" t="str">
        <f>LEFT(TPG!D99,19)&amp;"."&amp;TPGCR!F147</f>
        <v>Hasmonean Primary S.3516.TPECG.I01.Jl21</v>
      </c>
      <c r="P147" s="312" t="str">
        <f>TPG!I99</f>
        <v>11294/543965</v>
      </c>
      <c r="Q147" s="126" t="b">
        <v>1</v>
      </c>
      <c r="R147" s="126" t="b">
        <v>1</v>
      </c>
      <c r="S147" s="126" t="b">
        <v>1</v>
      </c>
    </row>
    <row r="148" spans="1:19" hidden="1" x14ac:dyDescent="0.25">
      <c r="A148" s="126" t="s">
        <v>4008</v>
      </c>
      <c r="B148" s="200">
        <v>1</v>
      </c>
      <c r="C148" s="126">
        <v>2</v>
      </c>
      <c r="D148" s="308">
        <f>TPG!J100</f>
        <v>400026</v>
      </c>
      <c r="E148" s="126" t="b">
        <v>1</v>
      </c>
      <c r="F148" s="309" t="str">
        <f>RIGHT(TPG!C100,4)&amp;"."&amp;TPG!M100&amp;"."&amp;TPG!K100&amp;"."&amp;TPGPAY!$C$5</f>
        <v>2031.TPECG.I01.Jl21</v>
      </c>
      <c r="G148" s="310">
        <f t="shared" ca="1" si="2"/>
        <v>44386</v>
      </c>
      <c r="H148" s="311">
        <f>IF(TPG!X100&gt;0,0,-TPG!X100)</f>
        <v>0</v>
      </c>
      <c r="I148" s="205">
        <f t="shared" ca="1" si="3"/>
        <v>44386</v>
      </c>
      <c r="J148" s="126">
        <v>3</v>
      </c>
      <c r="K148" s="126" t="b">
        <v>1</v>
      </c>
      <c r="L148" s="126" t="s">
        <v>4009</v>
      </c>
      <c r="M148" s="126" t="b">
        <v>1</v>
      </c>
      <c r="N148" s="126" t="s">
        <v>3687</v>
      </c>
      <c r="O148" s="309" t="str">
        <f>LEFT(TPG!D100,19)&amp;"."&amp;TPGCR!F148</f>
        <v>Hollickwood JMI Sch.2031.TPECG.I01.Jl21</v>
      </c>
      <c r="P148" s="312" t="str">
        <f>TPG!I100</f>
        <v>11294/543965</v>
      </c>
      <c r="Q148" s="126" t="b">
        <v>1</v>
      </c>
      <c r="R148" s="126" t="b">
        <v>1</v>
      </c>
      <c r="S148" s="126" t="b">
        <v>1</v>
      </c>
    </row>
    <row r="149" spans="1:19" hidden="1" x14ac:dyDescent="0.25">
      <c r="A149" s="126" t="s">
        <v>4008</v>
      </c>
      <c r="B149" s="200">
        <v>1</v>
      </c>
      <c r="C149" s="126">
        <v>2</v>
      </c>
      <c r="D149" s="308">
        <f>TPG!J101</f>
        <v>400084</v>
      </c>
      <c r="E149" s="126" t="b">
        <v>1</v>
      </c>
      <c r="F149" s="309" t="str">
        <f>RIGHT(TPG!C101,4)&amp;"."&amp;TPG!M101&amp;"."&amp;TPG!K101&amp;"."&amp;TPGPAY!$C$5</f>
        <v>2032.TPECG.I01.Jl21</v>
      </c>
      <c r="G149" s="310">
        <f t="shared" ref="G149:G212" ca="1" si="4">TODAY()</f>
        <v>44386</v>
      </c>
      <c r="H149" s="311">
        <f>IF(TPG!X101&gt;0,0,-TPG!X101)</f>
        <v>0</v>
      </c>
      <c r="I149" s="205">
        <f t="shared" ref="I149:I211" ca="1" si="5">G149</f>
        <v>44386</v>
      </c>
      <c r="J149" s="126">
        <v>3</v>
      </c>
      <c r="K149" s="126" t="b">
        <v>1</v>
      </c>
      <c r="L149" s="126" t="s">
        <v>4009</v>
      </c>
      <c r="M149" s="126" t="b">
        <v>1</v>
      </c>
      <c r="N149" s="126" t="s">
        <v>3687</v>
      </c>
      <c r="O149" s="309" t="str">
        <f>LEFT(TPG!D101,19)&amp;"."&amp;TPGCR!F149</f>
        <v>Holly Park School.2032.TPECG.I01.Jl21</v>
      </c>
      <c r="P149" s="312" t="str">
        <f>TPG!I101</f>
        <v>11294/543965</v>
      </c>
      <c r="Q149" s="126" t="b">
        <v>1</v>
      </c>
      <c r="R149" s="126" t="b">
        <v>1</v>
      </c>
      <c r="S149" s="126" t="b">
        <v>1</v>
      </c>
    </row>
    <row r="150" spans="1:19" hidden="1" x14ac:dyDescent="0.25">
      <c r="A150" s="126" t="s">
        <v>4008</v>
      </c>
      <c r="B150" s="200">
        <v>1</v>
      </c>
      <c r="C150" s="126">
        <v>2</v>
      </c>
      <c r="D150" s="308">
        <f>TPG!J102</f>
        <v>400008</v>
      </c>
      <c r="E150" s="126" t="b">
        <v>1</v>
      </c>
      <c r="F150" s="309" t="str">
        <f>RIGHT(TPG!C102,4)&amp;"."&amp;TPG!M102&amp;"."&amp;TPG!K102&amp;"."&amp;TPGPAY!$C$5</f>
        <v>3304.TPECG.I01.Jl21</v>
      </c>
      <c r="G150" s="310">
        <f t="shared" ca="1" si="4"/>
        <v>44386</v>
      </c>
      <c r="H150" s="311">
        <f>IF(TPG!X102&gt;0,0,-TPG!X102)</f>
        <v>0</v>
      </c>
      <c r="I150" s="205">
        <f t="shared" ca="1" si="5"/>
        <v>44386</v>
      </c>
      <c r="J150" s="126">
        <v>3</v>
      </c>
      <c r="K150" s="126" t="b">
        <v>1</v>
      </c>
      <c r="L150" s="126" t="s">
        <v>4009</v>
      </c>
      <c r="M150" s="126" t="b">
        <v>1</v>
      </c>
      <c r="N150" s="126" t="s">
        <v>3687</v>
      </c>
      <c r="O150" s="309" t="str">
        <f>LEFT(TPG!D102,19)&amp;"."&amp;TPGCR!F150</f>
        <v>Holy Trinity School.3304.TPECG.I01.Jl21</v>
      </c>
      <c r="P150" s="312" t="str">
        <f>TPG!I102</f>
        <v>11294/543965</v>
      </c>
      <c r="Q150" s="126" t="b">
        <v>1</v>
      </c>
      <c r="R150" s="126" t="b">
        <v>1</v>
      </c>
      <c r="S150" s="126" t="b">
        <v>1</v>
      </c>
    </row>
    <row r="151" spans="1:19" hidden="1" x14ac:dyDescent="0.25">
      <c r="A151" s="126" t="s">
        <v>4008</v>
      </c>
      <c r="B151" s="200">
        <v>1</v>
      </c>
      <c r="C151" s="126">
        <v>2</v>
      </c>
      <c r="D151" s="308">
        <f>TPG!J103</f>
        <v>400046</v>
      </c>
      <c r="E151" s="126" t="b">
        <v>1</v>
      </c>
      <c r="F151" s="309" t="str">
        <f>RIGHT(TPG!C103,4)&amp;"."&amp;TPG!M103&amp;"."&amp;TPG!K103&amp;"."&amp;TPGPAY!$C$5</f>
        <v>2036.TPECG.I01.Jl21</v>
      </c>
      <c r="G151" s="310">
        <f t="shared" ca="1" si="4"/>
        <v>44386</v>
      </c>
      <c r="H151" s="311">
        <f>IF(TPG!X103&gt;0,0,-TPG!X103)</f>
        <v>0</v>
      </c>
      <c r="I151" s="205">
        <f t="shared" ca="1" si="5"/>
        <v>44386</v>
      </c>
      <c r="J151" s="126">
        <v>3</v>
      </c>
      <c r="K151" s="126" t="b">
        <v>1</v>
      </c>
      <c r="L151" s="126" t="s">
        <v>4009</v>
      </c>
      <c r="M151" s="126" t="b">
        <v>1</v>
      </c>
      <c r="N151" s="126" t="s">
        <v>3687</v>
      </c>
      <c r="O151" s="309" t="str">
        <f>LEFT(TPG!D103,19)&amp;"."&amp;TPGCR!F151</f>
        <v>Livingstone School.2036.TPECG.I01.Jl21</v>
      </c>
      <c r="P151" s="312" t="str">
        <f>TPG!I103</f>
        <v>11294/543965</v>
      </c>
      <c r="Q151" s="126" t="b">
        <v>1</v>
      </c>
      <c r="R151" s="126" t="b">
        <v>1</v>
      </c>
      <c r="S151" s="126" t="b">
        <v>1</v>
      </c>
    </row>
    <row r="152" spans="1:19" hidden="1" x14ac:dyDescent="0.25">
      <c r="A152" s="126" t="s">
        <v>4008</v>
      </c>
      <c r="B152" s="200">
        <v>1</v>
      </c>
      <c r="C152" s="126">
        <v>2</v>
      </c>
      <c r="D152" s="308">
        <f>TPG!J104</f>
        <v>400030</v>
      </c>
      <c r="E152" s="126" t="b">
        <v>1</v>
      </c>
      <c r="F152" s="309" t="str">
        <f>RIGHT(TPG!C104,4)&amp;"."&amp;TPG!M104&amp;"."&amp;TPG!K104&amp;"."&amp;TPGPAY!$C$5</f>
        <v>2037.TPECG.I01.Jl21</v>
      </c>
      <c r="G152" s="310">
        <f t="shared" ca="1" si="4"/>
        <v>44386</v>
      </c>
      <c r="H152" s="311">
        <f>IF(TPG!X104&gt;0,0,-TPG!X104)</f>
        <v>0</v>
      </c>
      <c r="I152" s="205">
        <f t="shared" ca="1" si="5"/>
        <v>44386</v>
      </c>
      <c r="J152" s="126">
        <v>3</v>
      </c>
      <c r="K152" s="126" t="b">
        <v>1</v>
      </c>
      <c r="L152" s="126" t="s">
        <v>4009</v>
      </c>
      <c r="M152" s="126" t="b">
        <v>1</v>
      </c>
      <c r="N152" s="126" t="s">
        <v>3687</v>
      </c>
      <c r="O152" s="309" t="str">
        <f>LEFT(TPG!D104,19)&amp;"."&amp;TPGCR!F152</f>
        <v>Manorside Primary S.2037.TPECG.I01.Jl21</v>
      </c>
      <c r="P152" s="312" t="str">
        <f>TPG!I104</f>
        <v>11294/543965</v>
      </c>
      <c r="Q152" s="126" t="b">
        <v>1</v>
      </c>
      <c r="R152" s="126" t="b">
        <v>1</v>
      </c>
      <c r="S152" s="126" t="b">
        <v>1</v>
      </c>
    </row>
    <row r="153" spans="1:19" hidden="1" x14ac:dyDescent="0.25">
      <c r="A153" s="126" t="s">
        <v>4008</v>
      </c>
      <c r="B153" s="200">
        <v>1</v>
      </c>
      <c r="C153" s="126">
        <v>2</v>
      </c>
      <c r="D153" s="308">
        <f>TPG!J105</f>
        <v>400130</v>
      </c>
      <c r="E153" s="126" t="b">
        <v>1</v>
      </c>
      <c r="F153" s="309" t="str">
        <f>RIGHT(TPG!C105,4)&amp;"."&amp;TPG!M105&amp;"."&amp;TPG!K105&amp;"."&amp;TPGPAY!$C$5</f>
        <v>3523.TPECG.I01.Jl21</v>
      </c>
      <c r="G153" s="310">
        <f t="shared" ca="1" si="4"/>
        <v>44386</v>
      </c>
      <c r="H153" s="311">
        <f>IF(TPG!X105&gt;0,0,-TPG!X105)</f>
        <v>0</v>
      </c>
      <c r="I153" s="205">
        <f t="shared" ca="1" si="5"/>
        <v>44386</v>
      </c>
      <c r="J153" s="126">
        <v>3</v>
      </c>
      <c r="K153" s="126" t="b">
        <v>1</v>
      </c>
      <c r="L153" s="126" t="s">
        <v>4009</v>
      </c>
      <c r="M153" s="126" t="b">
        <v>1</v>
      </c>
      <c r="N153" s="126" t="s">
        <v>3687</v>
      </c>
      <c r="O153" s="309" t="str">
        <f>LEFT(TPG!D105,19)&amp;"."&amp;TPGCR!F153</f>
        <v>Martin Primary Scho.3523.TPECG.I01.Jl21</v>
      </c>
      <c r="P153" s="312" t="str">
        <f>TPG!I105</f>
        <v>11294/543965</v>
      </c>
      <c r="Q153" s="126" t="b">
        <v>1</v>
      </c>
      <c r="R153" s="126" t="b">
        <v>1</v>
      </c>
      <c r="S153" s="126" t="b">
        <v>1</v>
      </c>
    </row>
    <row r="154" spans="1:19" hidden="1" x14ac:dyDescent="0.25">
      <c r="A154" s="126" t="s">
        <v>4008</v>
      </c>
      <c r="B154" s="200">
        <v>1</v>
      </c>
      <c r="C154" s="126">
        <v>2</v>
      </c>
      <c r="D154" s="308">
        <f>TPG!J106</f>
        <v>400112</v>
      </c>
      <c r="E154" s="126" t="b">
        <v>1</v>
      </c>
      <c r="F154" s="309" t="str">
        <f>RIGHT(TPG!C106,4)&amp;"."&amp;TPG!M106&amp;"."&amp;TPG!K106&amp;"."&amp;TPGPAY!$C$5</f>
        <v>5948.TPECG.I01.Jl21</v>
      </c>
      <c r="G154" s="310">
        <f t="shared" ca="1" si="4"/>
        <v>44386</v>
      </c>
      <c r="H154" s="311">
        <f>IF(TPG!X106&gt;0,0,-TPG!X106)</f>
        <v>0</v>
      </c>
      <c r="I154" s="205">
        <f t="shared" ca="1" si="5"/>
        <v>44386</v>
      </c>
      <c r="J154" s="126">
        <v>3</v>
      </c>
      <c r="K154" s="126" t="b">
        <v>1</v>
      </c>
      <c r="L154" s="126" t="s">
        <v>4009</v>
      </c>
      <c r="M154" s="126" t="b">
        <v>1</v>
      </c>
      <c r="N154" s="126" t="s">
        <v>3687</v>
      </c>
      <c r="O154" s="309" t="str">
        <f>LEFT(TPG!D106,19)&amp;"."&amp;TPGCR!F154</f>
        <v>Mathilda Marks-Kenn.5948.TPECG.I01.Jl21</v>
      </c>
      <c r="P154" s="312" t="str">
        <f>TPG!I106</f>
        <v>11294/543965</v>
      </c>
      <c r="Q154" s="126" t="b">
        <v>1</v>
      </c>
      <c r="R154" s="126" t="b">
        <v>1</v>
      </c>
      <c r="S154" s="126" t="b">
        <v>1</v>
      </c>
    </row>
    <row r="155" spans="1:19" hidden="1" x14ac:dyDescent="0.25">
      <c r="A155" s="126" t="s">
        <v>4008</v>
      </c>
      <c r="B155" s="200">
        <v>1</v>
      </c>
      <c r="C155" s="126">
        <v>2</v>
      </c>
      <c r="D155" s="308">
        <f>TPG!J107</f>
        <v>400110</v>
      </c>
      <c r="E155" s="126" t="b">
        <v>1</v>
      </c>
      <c r="F155" s="309" t="str">
        <f>RIGHT(TPG!C107,4)&amp;"."&amp;TPG!M107&amp;"."&amp;TPG!K107&amp;"."&amp;TPGPAY!$C$5</f>
        <v>5949.TPECG.I01.Jl21</v>
      </c>
      <c r="G155" s="310">
        <f t="shared" ca="1" si="4"/>
        <v>44386</v>
      </c>
      <c r="H155" s="311">
        <f>IF(TPG!X107&gt;0,0,-TPG!X107)</f>
        <v>0</v>
      </c>
      <c r="I155" s="205">
        <f t="shared" ca="1" si="5"/>
        <v>44386</v>
      </c>
      <c r="J155" s="126">
        <v>3</v>
      </c>
      <c r="K155" s="126" t="b">
        <v>1</v>
      </c>
      <c r="L155" s="126" t="s">
        <v>4009</v>
      </c>
      <c r="M155" s="126" t="b">
        <v>1</v>
      </c>
      <c r="N155" s="126" t="s">
        <v>3687</v>
      </c>
      <c r="O155" s="309" t="str">
        <f>LEFT(TPG!D107,19)&amp;"."&amp;TPGCR!F155</f>
        <v>Menorah Foundation .5949.TPECG.I01.Jl21</v>
      </c>
      <c r="P155" s="312" t="str">
        <f>TPG!I107</f>
        <v>11294/543965</v>
      </c>
      <c r="Q155" s="126" t="b">
        <v>1</v>
      </c>
      <c r="R155" s="126" t="b">
        <v>1</v>
      </c>
      <c r="S155" s="126" t="b">
        <v>1</v>
      </c>
    </row>
    <row r="156" spans="1:19" hidden="1" x14ac:dyDescent="0.25">
      <c r="A156" s="126" t="s">
        <v>4008</v>
      </c>
      <c r="B156" s="200">
        <v>1</v>
      </c>
      <c r="C156" s="126">
        <v>2</v>
      </c>
      <c r="D156" s="308">
        <f>TPG!J108</f>
        <v>400007</v>
      </c>
      <c r="E156" s="126" t="b">
        <v>1</v>
      </c>
      <c r="F156" s="309" t="str">
        <f>RIGHT(TPG!C108,4)&amp;"."&amp;TPG!M108&amp;"."&amp;TPG!K108&amp;"."&amp;TPGPAY!$C$5</f>
        <v>3513.TPECG.I01.Jl21</v>
      </c>
      <c r="G156" s="310">
        <f t="shared" ca="1" si="4"/>
        <v>44386</v>
      </c>
      <c r="H156" s="311">
        <f>IF(TPG!X108&gt;0,0,-TPG!X108)</f>
        <v>0</v>
      </c>
      <c r="I156" s="205">
        <f t="shared" ca="1" si="5"/>
        <v>44386</v>
      </c>
      <c r="J156" s="126">
        <v>3</v>
      </c>
      <c r="K156" s="126" t="b">
        <v>1</v>
      </c>
      <c r="L156" s="126" t="s">
        <v>4009</v>
      </c>
      <c r="M156" s="126" t="b">
        <v>1</v>
      </c>
      <c r="N156" s="126" t="s">
        <v>3687</v>
      </c>
      <c r="O156" s="309" t="str">
        <f>LEFT(TPG!D108,19)&amp;"."&amp;TPGCR!F156</f>
        <v>Menorah Primary Sch.3513.TPECG.I01.Jl21</v>
      </c>
      <c r="P156" s="312" t="str">
        <f>TPG!I108</f>
        <v>11294/543965</v>
      </c>
      <c r="Q156" s="126" t="b">
        <v>1</v>
      </c>
      <c r="R156" s="126" t="b">
        <v>1</v>
      </c>
      <c r="S156" s="126" t="b">
        <v>1</v>
      </c>
    </row>
    <row r="157" spans="1:19" hidden="1" x14ac:dyDescent="0.25">
      <c r="A157" s="126" t="s">
        <v>4008</v>
      </c>
      <c r="B157" s="200">
        <v>1</v>
      </c>
      <c r="C157" s="126">
        <v>2</v>
      </c>
      <c r="D157" s="308" t="e">
        <f>TPG!#REF!</f>
        <v>#REF!</v>
      </c>
      <c r="E157" s="126" t="b">
        <v>1</v>
      </c>
      <c r="F157" s="309" t="e">
        <f>RIGHT(TPG!#REF!,4)&amp;"."&amp;TPG!#REF!&amp;"."&amp;TPG!#REF!&amp;"."&amp;TPGPAY!$C$5</f>
        <v>#REF!</v>
      </c>
      <c r="G157" s="310">
        <f t="shared" ca="1" si="4"/>
        <v>44386</v>
      </c>
      <c r="H157" s="311" t="e">
        <f>IF(TPG!#REF!&gt;0,0,-TPG!#REF!)</f>
        <v>#REF!</v>
      </c>
      <c r="I157" s="205">
        <f t="shared" ca="1" si="5"/>
        <v>44386</v>
      </c>
      <c r="J157" s="126">
        <v>3</v>
      </c>
      <c r="K157" s="126" t="b">
        <v>1</v>
      </c>
      <c r="L157" s="126" t="s">
        <v>4009</v>
      </c>
      <c r="M157" s="126" t="b">
        <v>1</v>
      </c>
      <c r="N157" s="126" t="s">
        <v>3687</v>
      </c>
      <c r="O157" s="309" t="e">
        <f>LEFT(TPG!#REF!,19)&amp;"."&amp;TPGCR!F157</f>
        <v>#REF!</v>
      </c>
      <c r="P157" s="312" t="e">
        <f>TPG!#REF!</f>
        <v>#REF!</v>
      </c>
      <c r="Q157" s="126" t="b">
        <v>1</v>
      </c>
      <c r="R157" s="126" t="b">
        <v>1</v>
      </c>
      <c r="S157" s="126" t="b">
        <v>1</v>
      </c>
    </row>
    <row r="158" spans="1:19" hidden="1" x14ac:dyDescent="0.25">
      <c r="A158" s="126" t="s">
        <v>4008</v>
      </c>
      <c r="B158" s="200">
        <v>1</v>
      </c>
      <c r="C158" s="126">
        <v>2</v>
      </c>
      <c r="D158" s="308" t="e">
        <f>TPG!#REF!</f>
        <v>#REF!</v>
      </c>
      <c r="E158" s="126" t="b">
        <v>1</v>
      </c>
      <c r="F158" s="309" t="e">
        <f>RIGHT(TPG!#REF!,4)&amp;"."&amp;TPG!#REF!&amp;"."&amp;TPG!#REF!&amp;"."&amp;TPGPAY!$C$5</f>
        <v>#REF!</v>
      </c>
      <c r="G158" s="310">
        <f t="shared" ca="1" si="4"/>
        <v>44386</v>
      </c>
      <c r="H158" s="311" t="e">
        <f>IF(TPG!#REF!&gt;0,0,-TPG!#REF!)</f>
        <v>#REF!</v>
      </c>
      <c r="I158" s="205">
        <f t="shared" ca="1" si="5"/>
        <v>44386</v>
      </c>
      <c r="J158" s="126">
        <v>3</v>
      </c>
      <c r="K158" s="126" t="b">
        <v>1</v>
      </c>
      <c r="L158" s="126" t="s">
        <v>4009</v>
      </c>
      <c r="M158" s="126" t="b">
        <v>1</v>
      </c>
      <c r="N158" s="126" t="s">
        <v>3687</v>
      </c>
      <c r="O158" s="309" t="e">
        <f>LEFT(TPG!#REF!,19)&amp;"."&amp;TPGCR!F158</f>
        <v>#REF!</v>
      </c>
      <c r="P158" s="312" t="e">
        <f>TPG!#REF!</f>
        <v>#REF!</v>
      </c>
      <c r="Q158" s="126" t="b">
        <v>1</v>
      </c>
      <c r="R158" s="126" t="b">
        <v>1</v>
      </c>
      <c r="S158" s="126" t="b">
        <v>1</v>
      </c>
    </row>
    <row r="159" spans="1:19" hidden="1" x14ac:dyDescent="0.25">
      <c r="A159" s="126" t="s">
        <v>4008</v>
      </c>
      <c r="B159" s="200">
        <v>1</v>
      </c>
      <c r="C159" s="126">
        <v>2</v>
      </c>
      <c r="D159" s="308" t="e">
        <f>TPG!#REF!</f>
        <v>#REF!</v>
      </c>
      <c r="E159" s="126" t="b">
        <v>1</v>
      </c>
      <c r="F159" s="309" t="e">
        <f>RIGHT(TPG!#REF!,4)&amp;"."&amp;TPG!#REF!&amp;"."&amp;TPG!#REF!&amp;"."&amp;TPGPAY!$C$5</f>
        <v>#REF!</v>
      </c>
      <c r="G159" s="310">
        <f t="shared" ca="1" si="4"/>
        <v>44386</v>
      </c>
      <c r="H159" s="311" t="e">
        <f>IF(TPG!#REF!&gt;0,0,-TPG!#REF!)</f>
        <v>#REF!</v>
      </c>
      <c r="I159" s="205">
        <f t="shared" ca="1" si="5"/>
        <v>44386</v>
      </c>
      <c r="J159" s="126">
        <v>3</v>
      </c>
      <c r="K159" s="126" t="b">
        <v>1</v>
      </c>
      <c r="L159" s="126" t="s">
        <v>4009</v>
      </c>
      <c r="M159" s="126" t="b">
        <v>1</v>
      </c>
      <c r="N159" s="126" t="s">
        <v>3687</v>
      </c>
      <c r="O159" s="309" t="e">
        <f>LEFT(TPG!#REF!,19)&amp;"."&amp;TPGCR!F159</f>
        <v>#REF!</v>
      </c>
      <c r="P159" s="312" t="e">
        <f>TPG!#REF!</f>
        <v>#REF!</v>
      </c>
      <c r="Q159" s="126" t="b">
        <v>1</v>
      </c>
      <c r="R159" s="126" t="b">
        <v>1</v>
      </c>
      <c r="S159" s="126" t="b">
        <v>1</v>
      </c>
    </row>
    <row r="160" spans="1:19" hidden="1" x14ac:dyDescent="0.25">
      <c r="A160" s="126" t="s">
        <v>4008</v>
      </c>
      <c r="B160" s="200">
        <v>1</v>
      </c>
      <c r="C160" s="126">
        <v>2</v>
      </c>
      <c r="D160" s="308" t="e">
        <f>TPG!#REF!</f>
        <v>#REF!</v>
      </c>
      <c r="E160" s="126" t="b">
        <v>1</v>
      </c>
      <c r="F160" s="309" t="e">
        <f>RIGHT(TPG!#REF!,4)&amp;"."&amp;TPG!#REF!&amp;"."&amp;TPG!#REF!&amp;"."&amp;TPGPAY!$C$5</f>
        <v>#REF!</v>
      </c>
      <c r="G160" s="310">
        <f t="shared" ca="1" si="4"/>
        <v>44386</v>
      </c>
      <c r="H160" s="311" t="e">
        <f>IF(TPG!#REF!&gt;0,0,-TPG!#REF!)</f>
        <v>#REF!</v>
      </c>
      <c r="I160" s="205">
        <f t="shared" ca="1" si="5"/>
        <v>44386</v>
      </c>
      <c r="J160" s="126">
        <v>3</v>
      </c>
      <c r="K160" s="126" t="b">
        <v>1</v>
      </c>
      <c r="L160" s="126" t="s">
        <v>4009</v>
      </c>
      <c r="M160" s="126" t="b">
        <v>1</v>
      </c>
      <c r="N160" s="126" t="s">
        <v>3687</v>
      </c>
      <c r="O160" s="309" t="e">
        <f>LEFT(TPG!#REF!,19)&amp;"."&amp;TPGCR!F160</f>
        <v>#REF!</v>
      </c>
      <c r="P160" s="312" t="e">
        <f>TPG!#REF!</f>
        <v>#REF!</v>
      </c>
      <c r="Q160" s="126" t="b">
        <v>1</v>
      </c>
      <c r="R160" s="126" t="b">
        <v>1</v>
      </c>
      <c r="S160" s="126" t="b">
        <v>1</v>
      </c>
    </row>
    <row r="161" spans="1:19" hidden="1" x14ac:dyDescent="0.25">
      <c r="A161" s="126" t="s">
        <v>4008</v>
      </c>
      <c r="B161" s="200">
        <v>1</v>
      </c>
      <c r="C161" s="126">
        <v>2</v>
      </c>
      <c r="D161" s="308">
        <f>TPG!J109</f>
        <v>158733</v>
      </c>
      <c r="E161" s="126" t="b">
        <v>1</v>
      </c>
      <c r="F161" s="309" t="str">
        <f>RIGHT(TPG!C109,4)&amp;"."&amp;TPG!M109&amp;"."&amp;TPG!K109&amp;"."&amp;TPGPAY!$C$5</f>
        <v>2053.TPECG.I01.Jl21</v>
      </c>
      <c r="G161" s="310">
        <f t="shared" ca="1" si="4"/>
        <v>44386</v>
      </c>
      <c r="H161" s="311">
        <f>IF(TPG!X109&gt;0,0,-TPG!X109)</f>
        <v>0</v>
      </c>
      <c r="I161" s="205">
        <f t="shared" ca="1" si="5"/>
        <v>44386</v>
      </c>
      <c r="J161" s="126">
        <v>3</v>
      </c>
      <c r="K161" s="126" t="b">
        <v>1</v>
      </c>
      <c r="L161" s="126" t="s">
        <v>4009</v>
      </c>
      <c r="M161" s="126" t="b">
        <v>1</v>
      </c>
      <c r="N161" s="126" t="s">
        <v>3687</v>
      </c>
      <c r="O161" s="309" t="str">
        <f>LEFT(TPG!D109,19)&amp;"."&amp;TPGCR!F161</f>
        <v>Noam Primary School.2053.TPECG.I01.Jl21</v>
      </c>
      <c r="P161" s="312" t="str">
        <f>TPG!I109</f>
        <v>11294/543965</v>
      </c>
      <c r="Q161" s="126" t="b">
        <v>1</v>
      </c>
      <c r="R161" s="126" t="b">
        <v>1</v>
      </c>
      <c r="S161" s="126" t="b">
        <v>1</v>
      </c>
    </row>
    <row r="162" spans="1:19" hidden="1" x14ac:dyDescent="0.25">
      <c r="A162" s="126" t="s">
        <v>4008</v>
      </c>
      <c r="B162" s="200">
        <v>1</v>
      </c>
      <c r="C162" s="126">
        <v>2</v>
      </c>
      <c r="D162" s="308">
        <f>TPG!J110</f>
        <v>400089</v>
      </c>
      <c r="E162" s="126" t="b">
        <v>1</v>
      </c>
      <c r="F162" s="309" t="str">
        <f>RIGHT(TPG!C110,4)&amp;"."&amp;TPG!M110&amp;"."&amp;TPG!K110&amp;"."&amp;TPGPAY!$C$5</f>
        <v>2045.TPECG.I01.Jl21</v>
      </c>
      <c r="G162" s="310">
        <f t="shared" ca="1" si="4"/>
        <v>44386</v>
      </c>
      <c r="H162" s="311">
        <f>IF(TPG!X110&gt;0,0,-TPG!X110)</f>
        <v>0</v>
      </c>
      <c r="I162" s="205">
        <f t="shared" ca="1" si="5"/>
        <v>44386</v>
      </c>
      <c r="J162" s="126">
        <v>3</v>
      </c>
      <c r="K162" s="126" t="b">
        <v>1</v>
      </c>
      <c r="L162" s="126" t="s">
        <v>4009</v>
      </c>
      <c r="M162" s="126" t="b">
        <v>1</v>
      </c>
      <c r="N162" s="126" t="s">
        <v>3687</v>
      </c>
      <c r="O162" s="309" t="str">
        <f>LEFT(TPG!D110,19)&amp;"."&amp;TPGCR!F162</f>
        <v>Northside School.2045.TPECG.I01.Jl21</v>
      </c>
      <c r="P162" s="312" t="str">
        <f>TPG!I110</f>
        <v>11294/543965</v>
      </c>
      <c r="Q162" s="126" t="b">
        <v>1</v>
      </c>
      <c r="R162" s="126" t="b">
        <v>1</v>
      </c>
      <c r="S162" s="126" t="b">
        <v>1</v>
      </c>
    </row>
    <row r="163" spans="1:19" hidden="1" x14ac:dyDescent="0.25">
      <c r="A163" s="126" t="s">
        <v>4008</v>
      </c>
      <c r="B163" s="200">
        <v>1</v>
      </c>
      <c r="C163" s="126">
        <v>2</v>
      </c>
      <c r="D163" s="308">
        <f>TPG!J111</f>
        <v>400113</v>
      </c>
      <c r="E163" s="126" t="b">
        <v>1</v>
      </c>
      <c r="F163" s="309" t="str">
        <f>RIGHT(TPG!C111,4)&amp;"."&amp;TPG!M111&amp;"."&amp;TPG!K111&amp;"."&amp;TPGPAY!$C$5</f>
        <v>2077.TPECG.I01.Jl21</v>
      </c>
      <c r="G163" s="310">
        <f t="shared" ca="1" si="4"/>
        <v>44386</v>
      </c>
      <c r="H163" s="311">
        <f>IF(TPG!X111&gt;0,0,-TPG!X111)</f>
        <v>0</v>
      </c>
      <c r="I163" s="205">
        <f t="shared" ca="1" si="5"/>
        <v>44386</v>
      </c>
      <c r="J163" s="126">
        <v>3</v>
      </c>
      <c r="K163" s="126" t="b">
        <v>1</v>
      </c>
      <c r="L163" s="126" t="s">
        <v>4009</v>
      </c>
      <c r="M163" s="126" t="b">
        <v>1</v>
      </c>
      <c r="N163" s="126" t="s">
        <v>3687</v>
      </c>
      <c r="O163" s="309" t="str">
        <f>LEFT(TPG!D111,19)&amp;"."&amp;TPGCR!F163</f>
        <v>Orion Primary Schoo.2077.TPECG.I01.Jl21</v>
      </c>
      <c r="P163" s="312" t="str">
        <f>TPG!I111</f>
        <v>11294/543965</v>
      </c>
      <c r="Q163" s="126" t="b">
        <v>1</v>
      </c>
      <c r="R163" s="126" t="b">
        <v>1</v>
      </c>
      <c r="S163" s="126" t="b">
        <v>1</v>
      </c>
    </row>
    <row r="164" spans="1:19" hidden="1" x14ac:dyDescent="0.25">
      <c r="A164" s="126" t="s">
        <v>4008</v>
      </c>
      <c r="B164" s="200">
        <v>1</v>
      </c>
      <c r="C164" s="126">
        <v>2</v>
      </c>
      <c r="D164" s="308" t="e">
        <f>TPG!#REF!</f>
        <v>#REF!</v>
      </c>
      <c r="E164" s="126" t="b">
        <v>1</v>
      </c>
      <c r="F164" s="309" t="e">
        <f>RIGHT(TPG!#REF!,4)&amp;"."&amp;TPG!#REF!&amp;"."&amp;TPG!#REF!&amp;"."&amp;TPGPAY!$C$5</f>
        <v>#REF!</v>
      </c>
      <c r="G164" s="310">
        <f t="shared" ca="1" si="4"/>
        <v>44386</v>
      </c>
      <c r="H164" s="311" t="e">
        <f>IF(TPG!#REF!&gt;0,0,-TPG!#REF!)</f>
        <v>#REF!</v>
      </c>
      <c r="I164" s="205">
        <f t="shared" ca="1" si="5"/>
        <v>44386</v>
      </c>
      <c r="J164" s="126">
        <v>3</v>
      </c>
      <c r="K164" s="126" t="b">
        <v>1</v>
      </c>
      <c r="L164" s="126" t="s">
        <v>4009</v>
      </c>
      <c r="M164" s="126" t="b">
        <v>1</v>
      </c>
      <c r="N164" s="126" t="s">
        <v>3687</v>
      </c>
      <c r="O164" s="309" t="e">
        <f>LEFT(TPG!#REF!,19)&amp;"."&amp;TPGCR!F164</f>
        <v>#REF!</v>
      </c>
      <c r="P164" s="312" t="e">
        <f>TPG!#REF!</f>
        <v>#REF!</v>
      </c>
      <c r="Q164" s="126" t="b">
        <v>1</v>
      </c>
      <c r="R164" s="126" t="b">
        <v>1</v>
      </c>
      <c r="S164" s="126" t="b">
        <v>1</v>
      </c>
    </row>
    <row r="165" spans="1:19" hidden="1" x14ac:dyDescent="0.25">
      <c r="A165" s="126" t="s">
        <v>4008</v>
      </c>
      <c r="B165" s="200">
        <v>1</v>
      </c>
      <c r="C165" s="126">
        <v>2</v>
      </c>
      <c r="D165" s="308">
        <f>TPG!J112</f>
        <v>400003</v>
      </c>
      <c r="E165" s="126" t="b">
        <v>1</v>
      </c>
      <c r="F165" s="309" t="str">
        <f>RIGHT(TPG!C112,4)&amp;"."&amp;TPG!M112&amp;"."&amp;TPG!K112&amp;"."&amp;TPGPAY!$C$5</f>
        <v>3501.TPECG.I01.Jl21</v>
      </c>
      <c r="G165" s="310">
        <f t="shared" ca="1" si="4"/>
        <v>44386</v>
      </c>
      <c r="H165" s="311">
        <f>IF(TPG!X112&gt;0,0,-TPG!X112)</f>
        <v>0</v>
      </c>
      <c r="I165" s="205">
        <f t="shared" ca="1" si="5"/>
        <v>44386</v>
      </c>
      <c r="J165" s="126">
        <v>3</v>
      </c>
      <c r="K165" s="126" t="b">
        <v>1</v>
      </c>
      <c r="L165" s="126" t="s">
        <v>4009</v>
      </c>
      <c r="M165" s="126" t="b">
        <v>1</v>
      </c>
      <c r="N165" s="126" t="s">
        <v>3687</v>
      </c>
      <c r="O165" s="309" t="str">
        <f>LEFT(TPG!D112,19)&amp;"."&amp;TPGCR!F165</f>
        <v>Our Lady of Lourdes.3501.TPECG.I01.Jl21</v>
      </c>
      <c r="P165" s="312" t="str">
        <f>TPG!I112</f>
        <v>11294/543965</v>
      </c>
      <c r="Q165" s="126" t="b">
        <v>1</v>
      </c>
      <c r="R165" s="126" t="b">
        <v>1</v>
      </c>
      <c r="S165" s="126" t="b">
        <v>1</v>
      </c>
    </row>
    <row r="166" spans="1:19" hidden="1" x14ac:dyDescent="0.25">
      <c r="A166" s="126" t="s">
        <v>4008</v>
      </c>
      <c r="B166" s="200">
        <v>1</v>
      </c>
      <c r="C166" s="126">
        <v>2</v>
      </c>
      <c r="D166" s="308" t="e">
        <f>TPG!#REF!</f>
        <v>#REF!</v>
      </c>
      <c r="E166" s="126" t="b">
        <v>1</v>
      </c>
      <c r="F166" s="309" t="e">
        <f>RIGHT(TPG!#REF!,4)&amp;"."&amp;TPG!#REF!&amp;"."&amp;TPG!#REF!&amp;"."&amp;TPGPAY!$C$5</f>
        <v>#REF!</v>
      </c>
      <c r="G166" s="310">
        <f t="shared" ca="1" si="4"/>
        <v>44386</v>
      </c>
      <c r="H166" s="311" t="e">
        <f>IF(TPG!#REF!&gt;0,0,-TPG!#REF!)</f>
        <v>#REF!</v>
      </c>
      <c r="I166" s="205">
        <f t="shared" ca="1" si="5"/>
        <v>44386</v>
      </c>
      <c r="J166" s="126">
        <v>3</v>
      </c>
      <c r="K166" s="126" t="b">
        <v>1</v>
      </c>
      <c r="L166" s="126" t="s">
        <v>4009</v>
      </c>
      <c r="M166" s="126" t="b">
        <v>1</v>
      </c>
      <c r="N166" s="126" t="s">
        <v>3687</v>
      </c>
      <c r="O166" s="309" t="e">
        <f>LEFT(TPG!#REF!,19)&amp;"."&amp;TPGCR!F166</f>
        <v>#REF!</v>
      </c>
      <c r="P166" s="312" t="e">
        <f>TPG!#REF!</f>
        <v>#REF!</v>
      </c>
      <c r="Q166" s="126" t="b">
        <v>1</v>
      </c>
      <c r="R166" s="126" t="b">
        <v>1</v>
      </c>
      <c r="S166" s="126" t="b">
        <v>1</v>
      </c>
    </row>
    <row r="167" spans="1:19" hidden="1" x14ac:dyDescent="0.25">
      <c r="A167" s="126" t="s">
        <v>4008</v>
      </c>
      <c r="B167" s="200">
        <v>1</v>
      </c>
      <c r="C167" s="126">
        <v>2</v>
      </c>
      <c r="D167" s="308">
        <f>TPG!J113</f>
        <v>400012</v>
      </c>
      <c r="E167" s="126" t="b">
        <v>1</v>
      </c>
      <c r="F167" s="309" t="str">
        <f>RIGHT(TPG!C113,4)&amp;"."&amp;TPG!M113&amp;"."&amp;TPG!K113&amp;"."&amp;TPGPAY!$C$5</f>
        <v>2071.TPECG.I01.Jl21</v>
      </c>
      <c r="G167" s="310">
        <f t="shared" ca="1" si="4"/>
        <v>44386</v>
      </c>
      <c r="H167" s="311">
        <f>IF(TPG!X113&gt;0,0,-TPG!X113)</f>
        <v>0</v>
      </c>
      <c r="I167" s="205">
        <f t="shared" ca="1" si="5"/>
        <v>44386</v>
      </c>
      <c r="J167" s="126">
        <v>3</v>
      </c>
      <c r="K167" s="126" t="b">
        <v>1</v>
      </c>
      <c r="L167" s="126" t="s">
        <v>4009</v>
      </c>
      <c r="M167" s="126" t="b">
        <v>1</v>
      </c>
      <c r="N167" s="126" t="s">
        <v>3687</v>
      </c>
      <c r="O167" s="309" t="str">
        <f>LEFT(TPG!D113,19)&amp;"."&amp;TPGCR!F167</f>
        <v>Queenswell Infant a.2071.TPECG.I01.Jl21</v>
      </c>
      <c r="P167" s="312" t="str">
        <f>TPG!I113</f>
        <v>11294/543965</v>
      </c>
      <c r="Q167" s="126" t="b">
        <v>1</v>
      </c>
      <c r="R167" s="126" t="b">
        <v>1</v>
      </c>
      <c r="S167" s="126" t="b">
        <v>1</v>
      </c>
    </row>
    <row r="168" spans="1:19" hidden="1" x14ac:dyDescent="0.25">
      <c r="A168" s="126" t="s">
        <v>4008</v>
      </c>
      <c r="B168" s="200">
        <v>1</v>
      </c>
      <c r="C168" s="126">
        <v>2</v>
      </c>
      <c r="D168" s="308" t="e">
        <f>TPG!#REF!</f>
        <v>#REF!</v>
      </c>
      <c r="E168" s="126" t="b">
        <v>1</v>
      </c>
      <c r="F168" s="309" t="e">
        <f>RIGHT(TPG!#REF!,4)&amp;"."&amp;TPG!#REF!&amp;"."&amp;TPG!#REF!&amp;"."&amp;TPGPAY!$C$5</f>
        <v>#REF!</v>
      </c>
      <c r="G168" s="310">
        <f t="shared" ca="1" si="4"/>
        <v>44386</v>
      </c>
      <c r="H168" s="311" t="e">
        <f>IF(TPG!#REF!&gt;0,0,-TPG!#REF!)</f>
        <v>#REF!</v>
      </c>
      <c r="I168" s="205">
        <f t="shared" ca="1" si="5"/>
        <v>44386</v>
      </c>
      <c r="J168" s="126">
        <v>3</v>
      </c>
      <c r="K168" s="126" t="b">
        <v>1</v>
      </c>
      <c r="L168" s="126" t="s">
        <v>4009</v>
      </c>
      <c r="M168" s="126" t="b">
        <v>1</v>
      </c>
      <c r="N168" s="126" t="s">
        <v>3687</v>
      </c>
      <c r="O168" s="309" t="e">
        <f>LEFT(TPG!#REF!,19)&amp;"."&amp;TPGCR!F168</f>
        <v>#REF!</v>
      </c>
      <c r="P168" s="312" t="e">
        <f>TPG!#REF!</f>
        <v>#REF!</v>
      </c>
      <c r="Q168" s="126" t="b">
        <v>1</v>
      </c>
      <c r="R168" s="126" t="b">
        <v>1</v>
      </c>
      <c r="S168" s="126" t="b">
        <v>1</v>
      </c>
    </row>
    <row r="169" spans="1:19" hidden="1" x14ac:dyDescent="0.25">
      <c r="A169" s="126" t="s">
        <v>4008</v>
      </c>
      <c r="B169" s="200">
        <v>1</v>
      </c>
      <c r="C169" s="126">
        <v>2</v>
      </c>
      <c r="D169" s="308">
        <f>TPG!J114</f>
        <v>400093</v>
      </c>
      <c r="E169" s="126" t="b">
        <v>1</v>
      </c>
      <c r="F169" s="309" t="str">
        <f>RIGHT(TPG!C114,4)&amp;"."&amp;TPG!M114&amp;"."&amp;TPG!K114&amp;"."&amp;TPGPAY!$C$5</f>
        <v>3512.TPECG.I01.Jl21</v>
      </c>
      <c r="G169" s="310">
        <f t="shared" ca="1" si="4"/>
        <v>44386</v>
      </c>
      <c r="H169" s="311">
        <f>IF(TPG!X114&gt;0,0,-TPG!X114)</f>
        <v>0</v>
      </c>
      <c r="I169" s="205">
        <f t="shared" ca="1" si="5"/>
        <v>44386</v>
      </c>
      <c r="J169" s="126">
        <v>3</v>
      </c>
      <c r="K169" s="126" t="b">
        <v>1</v>
      </c>
      <c r="L169" s="126" t="s">
        <v>4009</v>
      </c>
      <c r="M169" s="126" t="b">
        <v>1</v>
      </c>
      <c r="N169" s="126" t="s">
        <v>3687</v>
      </c>
      <c r="O169" s="309" t="str">
        <f>LEFT(TPG!D114,19)&amp;"."&amp;TPGCR!F169</f>
        <v>Rosh Pinah.3512.TPECG.I01.Jl21</v>
      </c>
      <c r="P169" s="312" t="str">
        <f>TPG!I114</f>
        <v>11294/543965</v>
      </c>
      <c r="Q169" s="126" t="b">
        <v>1</v>
      </c>
      <c r="R169" s="126" t="b">
        <v>1</v>
      </c>
      <c r="S169" s="126" t="b">
        <v>1</v>
      </c>
    </row>
    <row r="170" spans="1:19" hidden="1" x14ac:dyDescent="0.25">
      <c r="A170" s="126" t="s">
        <v>4008</v>
      </c>
      <c r="B170" s="200">
        <v>1</v>
      </c>
      <c r="C170" s="126">
        <v>2</v>
      </c>
      <c r="D170" s="308" t="e">
        <f>TPG!#REF!</f>
        <v>#REF!</v>
      </c>
      <c r="E170" s="126" t="b">
        <v>1</v>
      </c>
      <c r="F170" s="309" t="e">
        <f>RIGHT(TPG!#REF!,4)&amp;"."&amp;TPG!#REF!&amp;"."&amp;TPG!#REF!&amp;"."&amp;TPGPAY!$C$5</f>
        <v>#REF!</v>
      </c>
      <c r="G170" s="310">
        <f t="shared" ca="1" si="4"/>
        <v>44386</v>
      </c>
      <c r="H170" s="311" t="e">
        <f>IF(TPG!#REF!&gt;0,0,-TPG!#REF!)</f>
        <v>#REF!</v>
      </c>
      <c r="I170" s="205">
        <f t="shared" ca="1" si="5"/>
        <v>44386</v>
      </c>
      <c r="J170" s="126">
        <v>3</v>
      </c>
      <c r="K170" s="126" t="b">
        <v>1</v>
      </c>
      <c r="L170" s="126" t="s">
        <v>4009</v>
      </c>
      <c r="M170" s="126" t="b">
        <v>1</v>
      </c>
      <c r="N170" s="126" t="s">
        <v>3687</v>
      </c>
      <c r="O170" s="309" t="e">
        <f>LEFT(TPG!#REF!,19)&amp;"."&amp;TPGCR!F170</f>
        <v>#REF!</v>
      </c>
      <c r="P170" s="312" t="e">
        <f>TPG!#REF!</f>
        <v>#REF!</v>
      </c>
      <c r="Q170" s="126" t="b">
        <v>1</v>
      </c>
      <c r="R170" s="126" t="b">
        <v>1</v>
      </c>
      <c r="S170" s="126" t="b">
        <v>1</v>
      </c>
    </row>
    <row r="171" spans="1:19" hidden="1" x14ac:dyDescent="0.25">
      <c r="A171" s="126" t="s">
        <v>4008</v>
      </c>
      <c r="B171" s="200">
        <v>1</v>
      </c>
      <c r="C171" s="126">
        <v>2</v>
      </c>
      <c r="D171" s="308">
        <f>TPG!J115</f>
        <v>400096</v>
      </c>
      <c r="E171" s="126" t="b">
        <v>1</v>
      </c>
      <c r="F171" s="309" t="str">
        <f>RIGHT(TPG!C115,4)&amp;"."&amp;TPG!M115&amp;"."&amp;TPG!K115&amp;"."&amp;TPGPAY!$C$5</f>
        <v>3502.TPECG.I01.Jl21</v>
      </c>
      <c r="G171" s="310">
        <f t="shared" ca="1" si="4"/>
        <v>44386</v>
      </c>
      <c r="H171" s="311">
        <f>IF(TPG!X115&gt;0,0,-TPG!X115)</f>
        <v>0</v>
      </c>
      <c r="I171" s="205">
        <f t="shared" ca="1" si="5"/>
        <v>44386</v>
      </c>
      <c r="J171" s="126">
        <v>3</v>
      </c>
      <c r="K171" s="126" t="b">
        <v>1</v>
      </c>
      <c r="L171" s="126" t="s">
        <v>4009</v>
      </c>
      <c r="M171" s="126" t="b">
        <v>1</v>
      </c>
      <c r="N171" s="126" t="s">
        <v>3687</v>
      </c>
      <c r="O171" s="309" t="str">
        <f>LEFT(TPG!D115,19)&amp;"."&amp;TPGCR!F171</f>
        <v>St Agnes RC Primary.3502.TPECG.I01.Jl21</v>
      </c>
      <c r="P171" s="312" t="str">
        <f>TPG!I115</f>
        <v>11294/543965</v>
      </c>
      <c r="Q171" s="126" t="b">
        <v>1</v>
      </c>
      <c r="R171" s="126" t="b">
        <v>1</v>
      </c>
      <c r="S171" s="126" t="b">
        <v>1</v>
      </c>
    </row>
    <row r="172" spans="1:19" hidden="1" x14ac:dyDescent="0.25">
      <c r="A172" s="126" t="s">
        <v>4008</v>
      </c>
      <c r="B172" s="200">
        <v>1</v>
      </c>
      <c r="C172" s="126">
        <v>2</v>
      </c>
      <c r="D172" s="308" t="e">
        <f>TPG!#REF!</f>
        <v>#REF!</v>
      </c>
      <c r="E172" s="126" t="b">
        <v>1</v>
      </c>
      <c r="F172" s="309" t="e">
        <f>RIGHT(TPG!#REF!,4)&amp;"."&amp;TPG!#REF!&amp;"."&amp;TPG!#REF!&amp;"."&amp;TPGPAY!$C$5</f>
        <v>#REF!</v>
      </c>
      <c r="G172" s="310">
        <f t="shared" ca="1" si="4"/>
        <v>44386</v>
      </c>
      <c r="H172" s="311" t="e">
        <f>IF(TPG!#REF!&gt;0,0,-TPG!#REF!)</f>
        <v>#REF!</v>
      </c>
      <c r="I172" s="205">
        <f t="shared" ca="1" si="5"/>
        <v>44386</v>
      </c>
      <c r="J172" s="126">
        <v>3</v>
      </c>
      <c r="K172" s="126" t="b">
        <v>1</v>
      </c>
      <c r="L172" s="126" t="s">
        <v>4009</v>
      </c>
      <c r="M172" s="126" t="b">
        <v>1</v>
      </c>
      <c r="N172" s="126" t="s">
        <v>3687</v>
      </c>
      <c r="O172" s="309" t="e">
        <f>LEFT(TPG!#REF!,19)&amp;"."&amp;TPGCR!F172</f>
        <v>#REF!</v>
      </c>
      <c r="P172" s="312" t="e">
        <f>TPG!#REF!</f>
        <v>#REF!</v>
      </c>
      <c r="Q172" s="126" t="b">
        <v>1</v>
      </c>
      <c r="R172" s="126" t="b">
        <v>1</v>
      </c>
      <c r="S172" s="126" t="b">
        <v>1</v>
      </c>
    </row>
    <row r="173" spans="1:19" x14ac:dyDescent="0.25">
      <c r="A173" s="126" t="s">
        <v>4008</v>
      </c>
      <c r="B173" s="200">
        <v>1</v>
      </c>
      <c r="C173" s="126">
        <v>2</v>
      </c>
      <c r="D173" s="308">
        <f>TPG!J116</f>
        <v>400064</v>
      </c>
      <c r="E173" s="126" t="b">
        <v>1</v>
      </c>
      <c r="F173" s="309" t="str">
        <f>RIGHT(TPG!C116,4)&amp;"."&amp;TPG!M116&amp;"."&amp;TPG!K116&amp;"."&amp;TPGPAY!$C$5</f>
        <v>3504.TPECG.I01.Jl21</v>
      </c>
      <c r="G173" s="310">
        <f t="shared" ca="1" si="4"/>
        <v>44386</v>
      </c>
      <c r="H173" s="311">
        <f>IF(TPG!X116&gt;0,0,-TPG!X116)</f>
        <v>0</v>
      </c>
      <c r="I173" s="205">
        <f t="shared" ca="1" si="5"/>
        <v>44386</v>
      </c>
      <c r="J173" s="126">
        <v>3</v>
      </c>
      <c r="K173" s="126" t="b">
        <v>1</v>
      </c>
      <c r="L173" s="126" t="s">
        <v>4009</v>
      </c>
      <c r="M173" s="126" t="b">
        <v>1</v>
      </c>
      <c r="N173" s="126" t="s">
        <v>3687</v>
      </c>
      <c r="O173" s="309" t="str">
        <f>LEFT(TPG!D116,19)&amp;"."&amp;TPGCR!F173</f>
        <v>St Catherines R C P.3504.TPECG.I01.Jl21</v>
      </c>
      <c r="P173" s="312" t="str">
        <f>TPG!I116</f>
        <v>11294/543965</v>
      </c>
      <c r="Q173" s="126" t="b">
        <v>1</v>
      </c>
      <c r="R173" s="126" t="b">
        <v>1</v>
      </c>
      <c r="S173" s="126" t="b">
        <v>1</v>
      </c>
    </row>
    <row r="174" spans="1:19" hidden="1" x14ac:dyDescent="0.25">
      <c r="A174" s="126" t="s">
        <v>4008</v>
      </c>
      <c r="B174" s="200">
        <v>1</v>
      </c>
      <c r="C174" s="126">
        <v>2</v>
      </c>
      <c r="D174" s="308">
        <f>TPG!J117</f>
        <v>400098</v>
      </c>
      <c r="E174" s="126" t="b">
        <v>1</v>
      </c>
      <c r="F174" s="309" t="str">
        <f>RIGHT(TPG!C117,4)&amp;"."&amp;TPG!M117&amp;"."&amp;TPG!K117&amp;"."&amp;TPGPAY!$C$5</f>
        <v>3309.TPECG.I01.Jl21</v>
      </c>
      <c r="G174" s="310">
        <f t="shared" ca="1" si="4"/>
        <v>44386</v>
      </c>
      <c r="H174" s="311">
        <f>IF(TPG!X117&gt;0,0,-TPG!X117)</f>
        <v>0</v>
      </c>
      <c r="I174" s="205">
        <f t="shared" ca="1" si="5"/>
        <v>44386</v>
      </c>
      <c r="J174" s="126">
        <v>3</v>
      </c>
      <c r="K174" s="126" t="b">
        <v>1</v>
      </c>
      <c r="L174" s="126" t="s">
        <v>4009</v>
      </c>
      <c r="M174" s="126" t="b">
        <v>1</v>
      </c>
      <c r="N174" s="126" t="s">
        <v>3687</v>
      </c>
      <c r="O174" s="309" t="str">
        <f>LEFT(TPG!D117,19)&amp;"."&amp;TPGCR!F174</f>
        <v>St Johns CE N20.3309.TPECG.I01.Jl21</v>
      </c>
      <c r="P174" s="312" t="str">
        <f>TPG!I117</f>
        <v>11294/543965</v>
      </c>
      <c r="Q174" s="126" t="b">
        <v>1</v>
      </c>
      <c r="R174" s="126" t="b">
        <v>1</v>
      </c>
      <c r="S174" s="126" t="b">
        <v>1</v>
      </c>
    </row>
    <row r="175" spans="1:19" hidden="1" x14ac:dyDescent="0.25">
      <c r="A175" s="126" t="s">
        <v>4008</v>
      </c>
      <c r="B175" s="200">
        <v>1</v>
      </c>
      <c r="C175" s="126">
        <v>2</v>
      </c>
      <c r="D175" s="308">
        <f>TPG!J118</f>
        <v>400114</v>
      </c>
      <c r="E175" s="126" t="b">
        <v>1</v>
      </c>
      <c r="F175" s="309" t="str">
        <f>RIGHT(TPG!C118,4)&amp;"."&amp;TPG!M118&amp;"."&amp;TPG!K118&amp;"."&amp;TPGPAY!$C$5</f>
        <v>3307.TPECG.I01.Jl21</v>
      </c>
      <c r="G175" s="310">
        <f t="shared" ca="1" si="4"/>
        <v>44386</v>
      </c>
      <c r="H175" s="311">
        <f>IF(TPG!X118&gt;0,0,-TPG!X118)</f>
        <v>0</v>
      </c>
      <c r="I175" s="205">
        <f t="shared" ca="1" si="5"/>
        <v>44386</v>
      </c>
      <c r="J175" s="126">
        <v>3</v>
      </c>
      <c r="K175" s="126" t="b">
        <v>1</v>
      </c>
      <c r="L175" s="126" t="s">
        <v>4009</v>
      </c>
      <c r="M175" s="126" t="b">
        <v>1</v>
      </c>
      <c r="N175" s="126" t="s">
        <v>3687</v>
      </c>
      <c r="O175" s="309" t="str">
        <f>LEFT(TPG!D118,19)&amp;"."&amp;TPGCR!F175</f>
        <v>St John's CE School.3307.TPECG.I01.Jl21</v>
      </c>
      <c r="P175" s="312" t="str">
        <f>TPG!I118</f>
        <v>11294/543965</v>
      </c>
      <c r="Q175" s="126" t="b">
        <v>1</v>
      </c>
      <c r="R175" s="126" t="b">
        <v>1</v>
      </c>
      <c r="S175" s="126" t="b">
        <v>1</v>
      </c>
    </row>
    <row r="176" spans="1:19" hidden="1" x14ac:dyDescent="0.25">
      <c r="A176" s="126" t="s">
        <v>4008</v>
      </c>
      <c r="B176" s="200">
        <v>1</v>
      </c>
      <c r="C176" s="126">
        <v>2</v>
      </c>
      <c r="D176" s="308">
        <f>TPG!J119</f>
        <v>400066</v>
      </c>
      <c r="E176" s="126" t="b">
        <v>1</v>
      </c>
      <c r="F176" s="309" t="str">
        <f>RIGHT(TPG!C119,4)&amp;"."&amp;TPG!M119&amp;"."&amp;TPG!K119&amp;"."&amp;TPGPAY!$C$5</f>
        <v>3509.TPECG.I01.Jl21</v>
      </c>
      <c r="G176" s="310">
        <f t="shared" ca="1" si="4"/>
        <v>44386</v>
      </c>
      <c r="H176" s="311">
        <f>IF(TPG!X119&gt;0,0,-TPG!X119)</f>
        <v>0</v>
      </c>
      <c r="I176" s="205">
        <f t="shared" ca="1" si="5"/>
        <v>44386</v>
      </c>
      <c r="J176" s="126">
        <v>3</v>
      </c>
      <c r="K176" s="126" t="b">
        <v>1</v>
      </c>
      <c r="L176" s="126" t="s">
        <v>4009</v>
      </c>
      <c r="M176" s="126" t="b">
        <v>1</v>
      </c>
      <c r="N176" s="126" t="s">
        <v>3687</v>
      </c>
      <c r="O176" s="309" t="str">
        <f>LEFT(TPG!D119,19)&amp;"."&amp;TPGCR!F176</f>
        <v>St Joseph's Primary.3509.TPECG.I01.Jl21</v>
      </c>
      <c r="P176" s="312" t="str">
        <f>TPG!I119</f>
        <v>11294/543965</v>
      </c>
      <c r="Q176" s="126" t="b">
        <v>1</v>
      </c>
      <c r="R176" s="126" t="b">
        <v>1</v>
      </c>
      <c r="S176" s="126" t="b">
        <v>1</v>
      </c>
    </row>
    <row r="177" spans="1:19" hidden="1" x14ac:dyDescent="0.25">
      <c r="A177" s="126" t="s">
        <v>4008</v>
      </c>
      <c r="B177" s="200">
        <v>1</v>
      </c>
      <c r="C177" s="126">
        <v>2</v>
      </c>
      <c r="D177" s="308">
        <f>TPG!J120</f>
        <v>400058</v>
      </c>
      <c r="E177" s="126" t="b">
        <v>1</v>
      </c>
      <c r="F177" s="309" t="str">
        <f>RIGHT(TPG!C120,4)&amp;"."&amp;TPG!M120&amp;"."&amp;TPG!K120&amp;"."&amp;TPGPAY!$C$5</f>
        <v>3311.TPECG.I01.Jl21</v>
      </c>
      <c r="G177" s="310">
        <f t="shared" ca="1" si="4"/>
        <v>44386</v>
      </c>
      <c r="H177" s="311">
        <f>IF(TPG!X120&gt;0,0,-TPG!X120)</f>
        <v>0</v>
      </c>
      <c r="I177" s="205">
        <f t="shared" ca="1" si="5"/>
        <v>44386</v>
      </c>
      <c r="J177" s="126">
        <v>3</v>
      </c>
      <c r="K177" s="126" t="b">
        <v>1</v>
      </c>
      <c r="L177" s="126" t="s">
        <v>4009</v>
      </c>
      <c r="M177" s="126" t="b">
        <v>1</v>
      </c>
      <c r="N177" s="126" t="s">
        <v>3687</v>
      </c>
      <c r="O177" s="309" t="str">
        <f>LEFT(TPG!D120,19)&amp;"."&amp;TPGCR!F177</f>
        <v>St Mary's C E Prima.3311.TPECG.I01.Jl21</v>
      </c>
      <c r="P177" s="312" t="str">
        <f>TPG!I120</f>
        <v>11294/543965</v>
      </c>
      <c r="Q177" s="126" t="b">
        <v>1</v>
      </c>
      <c r="R177" s="126" t="b">
        <v>1</v>
      </c>
      <c r="S177" s="126" t="b">
        <v>1</v>
      </c>
    </row>
    <row r="178" spans="1:19" hidden="1" x14ac:dyDescent="0.25">
      <c r="A178" s="126" t="s">
        <v>4008</v>
      </c>
      <c r="B178" s="200">
        <v>1</v>
      </c>
      <c r="C178" s="126">
        <v>2</v>
      </c>
      <c r="D178" s="308" t="e">
        <f>TPG!#REF!</f>
        <v>#REF!</v>
      </c>
      <c r="E178" s="126" t="b">
        <v>1</v>
      </c>
      <c r="F178" s="309" t="e">
        <f>RIGHT(TPG!#REF!,4)&amp;"."&amp;TPG!#REF!&amp;"."&amp;TPG!#REF!&amp;"."&amp;TPGPAY!$C$5</f>
        <v>#REF!</v>
      </c>
      <c r="G178" s="310">
        <f t="shared" ca="1" si="4"/>
        <v>44386</v>
      </c>
      <c r="H178" s="311" t="e">
        <f>IF(TPG!#REF!&gt;0,0,-TPG!#REF!)</f>
        <v>#REF!</v>
      </c>
      <c r="I178" s="205">
        <f t="shared" ca="1" si="5"/>
        <v>44386</v>
      </c>
      <c r="J178" s="126">
        <v>3</v>
      </c>
      <c r="K178" s="126" t="b">
        <v>1</v>
      </c>
      <c r="L178" s="126" t="s">
        <v>4009</v>
      </c>
      <c r="M178" s="126" t="b">
        <v>1</v>
      </c>
      <c r="N178" s="126" t="s">
        <v>3687</v>
      </c>
      <c r="O178" s="309" t="e">
        <f>LEFT(TPG!#REF!,19)&amp;"."&amp;TPGCR!F178</f>
        <v>#REF!</v>
      </c>
      <c r="P178" s="312" t="e">
        <f>TPG!#REF!</f>
        <v>#REF!</v>
      </c>
      <c r="Q178" s="126" t="b">
        <v>1</v>
      </c>
      <c r="R178" s="126" t="b">
        <v>1</v>
      </c>
      <c r="S178" s="126" t="b">
        <v>1</v>
      </c>
    </row>
    <row r="179" spans="1:19" hidden="1" x14ac:dyDescent="0.25">
      <c r="A179" s="126" t="s">
        <v>4008</v>
      </c>
      <c r="B179" s="200">
        <v>1</v>
      </c>
      <c r="C179" s="126">
        <v>2</v>
      </c>
      <c r="D179" s="308" t="e">
        <f>TPG!#REF!</f>
        <v>#REF!</v>
      </c>
      <c r="E179" s="126" t="b">
        <v>1</v>
      </c>
      <c r="F179" s="309" t="e">
        <f>RIGHT(TPG!#REF!,4)&amp;"."&amp;TPG!#REF!&amp;"."&amp;TPG!#REF!&amp;"."&amp;TPGPAY!$C$5</f>
        <v>#REF!</v>
      </c>
      <c r="G179" s="310">
        <f t="shared" ca="1" si="4"/>
        <v>44386</v>
      </c>
      <c r="H179" s="311" t="e">
        <f>IF(TPG!#REF!&gt;0,0,-TPG!#REF!)</f>
        <v>#REF!</v>
      </c>
      <c r="I179" s="205">
        <f t="shared" ca="1" si="5"/>
        <v>44386</v>
      </c>
      <c r="J179" s="126">
        <v>3</v>
      </c>
      <c r="K179" s="126" t="b">
        <v>1</v>
      </c>
      <c r="L179" s="126" t="s">
        <v>4009</v>
      </c>
      <c r="M179" s="126" t="b">
        <v>1</v>
      </c>
      <c r="N179" s="126" t="s">
        <v>3687</v>
      </c>
      <c r="O179" s="309" t="e">
        <f>LEFT(TPG!#REF!,19)&amp;"."&amp;TPGCR!F179</f>
        <v>#REF!</v>
      </c>
      <c r="P179" s="312" t="e">
        <f>TPG!#REF!</f>
        <v>#REF!</v>
      </c>
      <c r="Q179" s="126" t="b">
        <v>1</v>
      </c>
      <c r="R179" s="126" t="b">
        <v>1</v>
      </c>
      <c r="S179" s="126" t="b">
        <v>1</v>
      </c>
    </row>
    <row r="180" spans="1:19" hidden="1" x14ac:dyDescent="0.25">
      <c r="A180" s="126" t="s">
        <v>4008</v>
      </c>
      <c r="B180" s="200">
        <v>1</v>
      </c>
      <c r="C180" s="126">
        <v>2</v>
      </c>
      <c r="D180" s="308">
        <f>TPG!J121</f>
        <v>400006</v>
      </c>
      <c r="E180" s="126" t="b">
        <v>1</v>
      </c>
      <c r="F180" s="309" t="str">
        <f>RIGHT(TPG!C121,4)&amp;"."&amp;TPG!M121&amp;"."&amp;TPG!K121&amp;"."&amp;TPGPAY!$C$5</f>
        <v>3313.TPECG.I01.Jl21</v>
      </c>
      <c r="G180" s="310">
        <f t="shared" ca="1" si="4"/>
        <v>44386</v>
      </c>
      <c r="H180" s="311">
        <f>IF(TPG!X121&gt;0,0,-TPG!X121)</f>
        <v>0</v>
      </c>
      <c r="I180" s="205">
        <f t="shared" ca="1" si="5"/>
        <v>44386</v>
      </c>
      <c r="J180" s="126">
        <v>3</v>
      </c>
      <c r="K180" s="126" t="b">
        <v>1</v>
      </c>
      <c r="L180" s="126" t="s">
        <v>4009</v>
      </c>
      <c r="M180" s="126" t="b">
        <v>1</v>
      </c>
      <c r="N180" s="126" t="s">
        <v>3687</v>
      </c>
      <c r="O180" s="309" t="str">
        <f>LEFT(TPG!D121,19)&amp;"."&amp;TPGCR!F180</f>
        <v>St. Pauls CE Primar.3313.TPECG.I01.Jl21</v>
      </c>
      <c r="P180" s="312" t="str">
        <f>TPG!I121</f>
        <v>11294/543965</v>
      </c>
      <c r="Q180" s="126" t="b">
        <v>1</v>
      </c>
      <c r="R180" s="126" t="b">
        <v>1</v>
      </c>
      <c r="S180" s="126" t="b">
        <v>1</v>
      </c>
    </row>
    <row r="181" spans="1:19" hidden="1" x14ac:dyDescent="0.25">
      <c r="A181" s="126" t="s">
        <v>4008</v>
      </c>
      <c r="B181" s="200">
        <v>1</v>
      </c>
      <c r="C181" s="126">
        <v>2</v>
      </c>
      <c r="D181" s="308" t="e">
        <f>TPG!#REF!</f>
        <v>#REF!</v>
      </c>
      <c r="E181" s="126" t="b">
        <v>1</v>
      </c>
      <c r="F181" s="309" t="e">
        <f>RIGHT(TPG!#REF!,4)&amp;"."&amp;TPG!#REF!&amp;"."&amp;TPG!#REF!&amp;"."&amp;TPGPAY!$C$5</f>
        <v>#REF!</v>
      </c>
      <c r="G181" s="310">
        <f t="shared" ca="1" si="4"/>
        <v>44386</v>
      </c>
      <c r="H181" s="311" t="e">
        <f>IF(TPG!#REF!&gt;0,0,-TPG!#REF!)</f>
        <v>#REF!</v>
      </c>
      <c r="I181" s="205">
        <f t="shared" ca="1" si="5"/>
        <v>44386</v>
      </c>
      <c r="J181" s="126">
        <v>3</v>
      </c>
      <c r="K181" s="126" t="b">
        <v>1</v>
      </c>
      <c r="L181" s="126" t="s">
        <v>4009</v>
      </c>
      <c r="M181" s="126" t="b">
        <v>1</v>
      </c>
      <c r="N181" s="126" t="s">
        <v>3687</v>
      </c>
      <c r="O181" s="309" t="e">
        <f>LEFT(TPG!#REF!,19)&amp;"."&amp;TPGCR!F181</f>
        <v>#REF!</v>
      </c>
      <c r="P181" s="312" t="e">
        <f>TPG!#REF!</f>
        <v>#REF!</v>
      </c>
      <c r="Q181" s="126" t="b">
        <v>1</v>
      </c>
      <c r="R181" s="126" t="b">
        <v>1</v>
      </c>
      <c r="S181" s="126" t="b">
        <v>1</v>
      </c>
    </row>
    <row r="182" spans="1:19" hidden="1" x14ac:dyDescent="0.25">
      <c r="A182" s="126" t="s">
        <v>4008</v>
      </c>
      <c r="B182" s="200">
        <v>1</v>
      </c>
      <c r="C182" s="126">
        <v>2</v>
      </c>
      <c r="D182" s="308" t="e">
        <f>TPG!#REF!</f>
        <v>#REF!</v>
      </c>
      <c r="E182" s="126" t="b">
        <v>1</v>
      </c>
      <c r="F182" s="309" t="e">
        <f>RIGHT(TPG!#REF!,4)&amp;"."&amp;TPG!#REF!&amp;"."&amp;TPG!#REF!&amp;"."&amp;TPGPAY!$C$5</f>
        <v>#REF!</v>
      </c>
      <c r="G182" s="310">
        <f t="shared" ca="1" si="4"/>
        <v>44386</v>
      </c>
      <c r="H182" s="311" t="e">
        <f>IF(TPG!#REF!&gt;0,0,-TPG!#REF!)</f>
        <v>#REF!</v>
      </c>
      <c r="I182" s="205">
        <f t="shared" ca="1" si="5"/>
        <v>44386</v>
      </c>
      <c r="J182" s="126">
        <v>3</v>
      </c>
      <c r="K182" s="126" t="b">
        <v>1</v>
      </c>
      <c r="L182" s="126" t="s">
        <v>4009</v>
      </c>
      <c r="M182" s="126" t="b">
        <v>1</v>
      </c>
      <c r="N182" s="126" t="s">
        <v>3687</v>
      </c>
      <c r="O182" s="309" t="e">
        <f>LEFT(TPG!#REF!,19)&amp;"."&amp;TPGCR!F182</f>
        <v>#REF!</v>
      </c>
      <c r="P182" s="312" t="e">
        <f>TPG!#REF!</f>
        <v>#REF!</v>
      </c>
      <c r="Q182" s="126" t="b">
        <v>1</v>
      </c>
      <c r="R182" s="126" t="b">
        <v>1</v>
      </c>
      <c r="S182" s="126" t="b">
        <v>1</v>
      </c>
    </row>
    <row r="183" spans="1:19" hidden="1" x14ac:dyDescent="0.25">
      <c r="A183" s="126" t="s">
        <v>4008</v>
      </c>
      <c r="B183" s="200">
        <v>1</v>
      </c>
      <c r="C183" s="126">
        <v>2</v>
      </c>
      <c r="D183" s="308">
        <f>TPG!J122</f>
        <v>400038</v>
      </c>
      <c r="E183" s="126" t="b">
        <v>1</v>
      </c>
      <c r="F183" s="309" t="str">
        <f>RIGHT(TPG!C122,4)&amp;"."&amp;TPG!M122&amp;"."&amp;TPG!K122&amp;"."&amp;TPGPAY!$C$5</f>
        <v>2070.TPECG.I01.Jl21</v>
      </c>
      <c r="G183" s="310">
        <f t="shared" ca="1" si="4"/>
        <v>44386</v>
      </c>
      <c r="H183" s="311">
        <f>IF(TPG!X122&gt;0,0,-TPG!X122)</f>
        <v>0</v>
      </c>
      <c r="I183" s="205">
        <f t="shared" ca="1" si="5"/>
        <v>44386</v>
      </c>
      <c r="J183" s="126">
        <v>3</v>
      </c>
      <c r="K183" s="126" t="b">
        <v>1</v>
      </c>
      <c r="L183" s="126" t="s">
        <v>4009</v>
      </c>
      <c r="M183" s="126" t="b">
        <v>1</v>
      </c>
      <c r="N183" s="126" t="s">
        <v>3687</v>
      </c>
      <c r="O183" s="309" t="str">
        <f>LEFT(TPG!D122,19)&amp;"."&amp;TPGCR!F183</f>
        <v>Sunnyfields Primary.2070.TPECG.I01.Jl21</v>
      </c>
      <c r="P183" s="312" t="str">
        <f>TPG!I122</f>
        <v>11294/543965</v>
      </c>
      <c r="Q183" s="126" t="b">
        <v>1</v>
      </c>
      <c r="R183" s="126" t="b">
        <v>1</v>
      </c>
      <c r="S183" s="126" t="b">
        <v>1</v>
      </c>
    </row>
    <row r="184" spans="1:19" hidden="1" x14ac:dyDescent="0.25">
      <c r="A184" s="126" t="s">
        <v>4008</v>
      </c>
      <c r="B184" s="200">
        <v>1</v>
      </c>
      <c r="C184" s="126">
        <v>2</v>
      </c>
      <c r="D184" s="308" t="e">
        <f>TPG!#REF!</f>
        <v>#REF!</v>
      </c>
      <c r="E184" s="126" t="b">
        <v>1</v>
      </c>
      <c r="F184" s="309" t="e">
        <f>RIGHT(TPG!#REF!,4)&amp;"."&amp;TPG!#REF!&amp;"."&amp;TPG!#REF!&amp;"."&amp;TPGPAY!$C$5</f>
        <v>#REF!</v>
      </c>
      <c r="G184" s="310">
        <f t="shared" ca="1" si="4"/>
        <v>44386</v>
      </c>
      <c r="H184" s="311" t="e">
        <f>IF(TPG!#REF!&gt;0,0,-TPG!#REF!)</f>
        <v>#REF!</v>
      </c>
      <c r="I184" s="205">
        <f t="shared" ca="1" si="5"/>
        <v>44386</v>
      </c>
      <c r="J184" s="126">
        <v>3</v>
      </c>
      <c r="K184" s="126" t="b">
        <v>1</v>
      </c>
      <c r="L184" s="126" t="s">
        <v>4009</v>
      </c>
      <c r="M184" s="126" t="b">
        <v>1</v>
      </c>
      <c r="N184" s="126" t="s">
        <v>3687</v>
      </c>
      <c r="O184" s="309" t="e">
        <f>LEFT(TPG!#REF!,19)&amp;"."&amp;TPGCR!F184</f>
        <v>#REF!</v>
      </c>
      <c r="P184" s="312" t="e">
        <f>TPG!#REF!</f>
        <v>#REF!</v>
      </c>
      <c r="Q184" s="126" t="b">
        <v>1</v>
      </c>
      <c r="R184" s="126" t="b">
        <v>1</v>
      </c>
      <c r="S184" s="126" t="b">
        <v>1</v>
      </c>
    </row>
    <row r="185" spans="1:19" hidden="1" x14ac:dyDescent="0.25">
      <c r="A185" s="126" t="s">
        <v>4008</v>
      </c>
      <c r="B185" s="200">
        <v>1</v>
      </c>
      <c r="C185" s="126">
        <v>2</v>
      </c>
      <c r="D185" s="308">
        <f>TPG!J123</f>
        <v>400101</v>
      </c>
      <c r="E185" s="126" t="b">
        <v>1</v>
      </c>
      <c r="F185" s="309" t="str">
        <f>RIGHT(TPG!C123,4)&amp;"."&amp;TPG!M123&amp;"."&amp;TPG!K123&amp;"."&amp;TPGPAY!$C$5</f>
        <v>2055.TPECG.I01.Jl21</v>
      </c>
      <c r="G185" s="310">
        <f t="shared" ca="1" si="4"/>
        <v>44386</v>
      </c>
      <c r="H185" s="311">
        <f>IF(TPG!X123&gt;0,0,-TPG!X123)</f>
        <v>0</v>
      </c>
      <c r="I185" s="205">
        <f t="shared" ca="1" si="5"/>
        <v>44386</v>
      </c>
      <c r="J185" s="126">
        <v>3</v>
      </c>
      <c r="K185" s="126" t="b">
        <v>1</v>
      </c>
      <c r="L185" s="126" t="s">
        <v>4009</v>
      </c>
      <c r="M185" s="126" t="b">
        <v>1</v>
      </c>
      <c r="N185" s="126" t="s">
        <v>3687</v>
      </c>
      <c r="O185" s="309" t="str">
        <f>LEFT(TPG!D123,19)&amp;"."&amp;TPGCR!F185</f>
        <v>Tudor School.2055.TPECG.I01.Jl21</v>
      </c>
      <c r="P185" s="312" t="str">
        <f>TPG!I123</f>
        <v>11294/543965</v>
      </c>
      <c r="Q185" s="126" t="b">
        <v>1</v>
      </c>
      <c r="R185" s="126" t="b">
        <v>1</v>
      </c>
      <c r="S185" s="126" t="b">
        <v>1</v>
      </c>
    </row>
    <row r="186" spans="1:19" hidden="1" x14ac:dyDescent="0.25">
      <c r="A186" s="126" t="s">
        <v>4008</v>
      </c>
      <c r="B186" s="200">
        <v>1</v>
      </c>
      <c r="C186" s="126">
        <v>2</v>
      </c>
      <c r="D186" s="308">
        <f>TPG!J124</f>
        <v>400053</v>
      </c>
      <c r="E186" s="126" t="b">
        <v>1</v>
      </c>
      <c r="F186" s="309" t="str">
        <f>RIGHT(TPG!C124,4)&amp;"."&amp;TPG!M124&amp;"."&amp;TPG!K124&amp;"."&amp;TPGPAY!$C$5</f>
        <v>2057.TPECG.I01.Jl21</v>
      </c>
      <c r="G186" s="310">
        <f t="shared" ca="1" si="4"/>
        <v>44386</v>
      </c>
      <c r="H186" s="311">
        <f>IF(TPG!X124&gt;0,0,-TPG!X124)</f>
        <v>0</v>
      </c>
      <c r="I186" s="205">
        <f t="shared" ca="1" si="5"/>
        <v>44386</v>
      </c>
      <c r="J186" s="126">
        <v>3</v>
      </c>
      <c r="K186" s="126" t="b">
        <v>1</v>
      </c>
      <c r="L186" s="126" t="s">
        <v>4009</v>
      </c>
      <c r="M186" s="126" t="b">
        <v>1</v>
      </c>
      <c r="N186" s="126" t="s">
        <v>3687</v>
      </c>
      <c r="O186" s="309" t="str">
        <f>LEFT(TPG!D124,19)&amp;"."&amp;TPGCR!F186</f>
        <v>Underhill School.2057.TPECG.I01.Jl21</v>
      </c>
      <c r="P186" s="312" t="str">
        <f>TPG!I124</f>
        <v>11294/543965</v>
      </c>
      <c r="Q186" s="126" t="b">
        <v>1</v>
      </c>
      <c r="R186" s="126" t="b">
        <v>1</v>
      </c>
      <c r="S186" s="126" t="b">
        <v>1</v>
      </c>
    </row>
    <row r="187" spans="1:19" hidden="1" x14ac:dyDescent="0.25">
      <c r="A187" s="126" t="s">
        <v>4008</v>
      </c>
      <c r="B187" s="200">
        <v>1</v>
      </c>
      <c r="C187" s="126">
        <v>2</v>
      </c>
      <c r="D187" s="308">
        <f>TPG!J125</f>
        <v>400111</v>
      </c>
      <c r="E187" s="126" t="b">
        <v>1</v>
      </c>
      <c r="F187" s="309" t="str">
        <f>RIGHT(TPG!C125,4)&amp;"."&amp;TPG!M125&amp;"."&amp;TPG!K125&amp;"."&amp;TPGPAY!$C$5</f>
        <v>2076.TPECG.I01.Jl21</v>
      </c>
      <c r="G187" s="310">
        <f t="shared" ca="1" si="4"/>
        <v>44386</v>
      </c>
      <c r="H187" s="311">
        <f>IF(TPG!X125&gt;0,0,-TPG!X125)</f>
        <v>0</v>
      </c>
      <c r="I187" s="205">
        <f t="shared" ca="1" si="5"/>
        <v>44386</v>
      </c>
      <c r="J187" s="126">
        <v>3</v>
      </c>
      <c r="K187" s="126" t="b">
        <v>1</v>
      </c>
      <c r="L187" s="126" t="s">
        <v>4009</v>
      </c>
      <c r="M187" s="126" t="b">
        <v>1</v>
      </c>
      <c r="N187" s="126" t="s">
        <v>3687</v>
      </c>
      <c r="O187" s="309" t="str">
        <f>LEFT(TPG!D125,19)&amp;"."&amp;TPGCR!F187</f>
        <v>Wessex  Gardens Pri.2076.TPECG.I01.Jl21</v>
      </c>
      <c r="P187" s="312" t="str">
        <f>TPG!I125</f>
        <v>11294/543965</v>
      </c>
      <c r="Q187" s="126" t="b">
        <v>1</v>
      </c>
      <c r="R187" s="126" t="b">
        <v>1</v>
      </c>
      <c r="S187" s="126" t="b">
        <v>1</v>
      </c>
    </row>
    <row r="188" spans="1:19" hidden="1" x14ac:dyDescent="0.25">
      <c r="A188" s="126" t="s">
        <v>4008</v>
      </c>
      <c r="B188" s="200">
        <v>1</v>
      </c>
      <c r="C188" s="126">
        <v>2</v>
      </c>
      <c r="D188" s="308">
        <f>TPG!J126</f>
        <v>400011</v>
      </c>
      <c r="E188" s="126" t="b">
        <v>1</v>
      </c>
      <c r="F188" s="309" t="str">
        <f>RIGHT(TPG!C126,4)&amp;"."&amp;TPG!M126&amp;"."&amp;TPG!K126&amp;"."&amp;TPGPAY!$C$5</f>
        <v>2060.TPECG.I01.Jl21</v>
      </c>
      <c r="G188" s="310">
        <f t="shared" ca="1" si="4"/>
        <v>44386</v>
      </c>
      <c r="H188" s="311">
        <f>IF(TPG!X126&gt;0,0,-TPG!X126)</f>
        <v>0</v>
      </c>
      <c r="I188" s="205">
        <f t="shared" ca="1" si="5"/>
        <v>44386</v>
      </c>
      <c r="J188" s="126">
        <v>3</v>
      </c>
      <c r="K188" s="126" t="b">
        <v>1</v>
      </c>
      <c r="L188" s="126" t="s">
        <v>4009</v>
      </c>
      <c r="M188" s="126" t="b">
        <v>1</v>
      </c>
      <c r="N188" s="126" t="s">
        <v>3687</v>
      </c>
      <c r="O188" s="309" t="str">
        <f>LEFT(TPG!D126,19)&amp;"."&amp;TPGCR!F188</f>
        <v>Whitings Hill Prima.2060.TPECG.I01.Jl21</v>
      </c>
      <c r="P188" s="312" t="str">
        <f>TPG!I126</f>
        <v>11294/543965</v>
      </c>
      <c r="Q188" s="126" t="b">
        <v>1</v>
      </c>
      <c r="R188" s="126" t="b">
        <v>1</v>
      </c>
      <c r="S188" s="126" t="b">
        <v>1</v>
      </c>
    </row>
    <row r="189" spans="1:19" hidden="1" x14ac:dyDescent="0.25">
      <c r="A189" s="126" t="s">
        <v>4008</v>
      </c>
      <c r="B189" s="200">
        <v>1</v>
      </c>
      <c r="C189" s="126">
        <v>2</v>
      </c>
      <c r="D189" s="308">
        <f>TPG!J127</f>
        <v>400117</v>
      </c>
      <c r="E189" s="126" t="b">
        <v>1</v>
      </c>
      <c r="F189" s="309" t="str">
        <f>RIGHT(TPG!C127,4)&amp;"."&amp;TPG!M127&amp;"."&amp;TPG!K127&amp;"."&amp;TPGPAY!$C$5</f>
        <v>3518.TPECG.I01.Jl21</v>
      </c>
      <c r="G189" s="310">
        <f t="shared" ca="1" si="4"/>
        <v>44386</v>
      </c>
      <c r="H189" s="311">
        <f>IF(TPG!X127&gt;0,0,-TPG!X127)</f>
        <v>0</v>
      </c>
      <c r="I189" s="205">
        <f t="shared" ca="1" si="5"/>
        <v>44386</v>
      </c>
      <c r="J189" s="126">
        <v>3</v>
      </c>
      <c r="K189" s="126" t="b">
        <v>1</v>
      </c>
      <c r="L189" s="126" t="s">
        <v>4009</v>
      </c>
      <c r="M189" s="126" t="b">
        <v>1</v>
      </c>
      <c r="N189" s="126" t="s">
        <v>3687</v>
      </c>
      <c r="O189" s="309" t="str">
        <f>LEFT(TPG!D127,19)&amp;"."&amp;TPGCR!F189</f>
        <v>Woodcroft Primary S.3518.TPECG.I01.Jl21</v>
      </c>
      <c r="P189" s="312" t="str">
        <f>TPG!I127</f>
        <v>11294/543965</v>
      </c>
      <c r="Q189" s="126" t="b">
        <v>1</v>
      </c>
      <c r="R189" s="126" t="b">
        <v>1</v>
      </c>
      <c r="S189" s="126" t="b">
        <v>1</v>
      </c>
    </row>
    <row r="190" spans="1:19" hidden="1" x14ac:dyDescent="0.25">
      <c r="A190" s="126" t="s">
        <v>4008</v>
      </c>
      <c r="B190" s="200">
        <v>1</v>
      </c>
      <c r="C190" s="126">
        <v>2</v>
      </c>
      <c r="D190" s="308" t="e">
        <f>TPG!#REF!</f>
        <v>#REF!</v>
      </c>
      <c r="E190" s="126" t="b">
        <v>1</v>
      </c>
      <c r="F190" s="309" t="e">
        <f>RIGHT(TPG!#REF!,4)&amp;"."&amp;TPG!#REF!&amp;"."&amp;TPG!#REF!&amp;"."&amp;TPGPAY!$C$5</f>
        <v>#REF!</v>
      </c>
      <c r="G190" s="310">
        <f t="shared" ca="1" si="4"/>
        <v>44386</v>
      </c>
      <c r="H190" s="311" t="e">
        <f>IF(TPG!#REF!&gt;0,0,-TPG!#REF!)</f>
        <v>#REF!</v>
      </c>
      <c r="I190" s="205">
        <f t="shared" ca="1" si="5"/>
        <v>44386</v>
      </c>
      <c r="J190" s="126">
        <v>3</v>
      </c>
      <c r="K190" s="126" t="b">
        <v>1</v>
      </c>
      <c r="L190" s="126" t="s">
        <v>4009</v>
      </c>
      <c r="M190" s="126" t="b">
        <v>1</v>
      </c>
      <c r="N190" s="126" t="s">
        <v>3687</v>
      </c>
      <c r="O190" s="309" t="e">
        <f>LEFT(TPG!#REF!,19)&amp;"."&amp;TPGCR!F190</f>
        <v>#REF!</v>
      </c>
      <c r="P190" s="312" t="e">
        <f>TPG!#REF!</f>
        <v>#REF!</v>
      </c>
      <c r="Q190" s="126" t="b">
        <v>1</v>
      </c>
      <c r="R190" s="126" t="b">
        <v>1</v>
      </c>
      <c r="S190" s="126" t="b">
        <v>1</v>
      </c>
    </row>
    <row r="191" spans="1:19" hidden="1" x14ac:dyDescent="0.25">
      <c r="A191" s="126" t="s">
        <v>4008</v>
      </c>
      <c r="B191" s="200">
        <v>1</v>
      </c>
      <c r="C191" s="126">
        <v>2</v>
      </c>
      <c r="D191" s="308" t="e">
        <f>TPG!#REF!</f>
        <v>#REF!</v>
      </c>
      <c r="E191" s="126" t="b">
        <v>1</v>
      </c>
      <c r="F191" s="309" t="e">
        <f>RIGHT(TPG!#REF!,4)&amp;"."&amp;TPG!#REF!&amp;"."&amp;TPG!#REF!&amp;"."&amp;TPGPAY!$C$5</f>
        <v>#REF!</v>
      </c>
      <c r="G191" s="310">
        <f t="shared" ca="1" si="4"/>
        <v>44386</v>
      </c>
      <c r="H191" s="311" t="e">
        <f>IF(TPG!#REF!&gt;0,0,-TPG!#REF!)</f>
        <v>#REF!</v>
      </c>
      <c r="I191" s="205">
        <f t="shared" ca="1" si="5"/>
        <v>44386</v>
      </c>
      <c r="J191" s="126">
        <v>3</v>
      </c>
      <c r="K191" s="126" t="b">
        <v>1</v>
      </c>
      <c r="L191" s="126" t="s">
        <v>4009</v>
      </c>
      <c r="M191" s="126" t="b">
        <v>1</v>
      </c>
      <c r="N191" s="126" t="s">
        <v>3687</v>
      </c>
      <c r="O191" s="309" t="e">
        <f>LEFT(TPG!#REF!,19)&amp;"."&amp;TPGCR!F191</f>
        <v>#REF!</v>
      </c>
      <c r="P191" s="312" t="e">
        <f>TPG!#REF!</f>
        <v>#REF!</v>
      </c>
      <c r="Q191" s="126" t="b">
        <v>1</v>
      </c>
      <c r="R191" s="126" t="b">
        <v>1</v>
      </c>
      <c r="S191" s="126" t="b">
        <v>1</v>
      </c>
    </row>
    <row r="192" spans="1:19" hidden="1" x14ac:dyDescent="0.25">
      <c r="A192" s="126" t="s">
        <v>4008</v>
      </c>
      <c r="B192" s="200">
        <v>1</v>
      </c>
      <c r="C192" s="126">
        <v>2</v>
      </c>
      <c r="D192" s="308" t="e">
        <f>TPG!#REF!</f>
        <v>#REF!</v>
      </c>
      <c r="E192" s="126" t="b">
        <v>1</v>
      </c>
      <c r="F192" s="309" t="e">
        <f>RIGHT(TPG!#REF!,4)&amp;"."&amp;TPG!#REF!&amp;"."&amp;TPG!#REF!&amp;"."&amp;TPGPAY!$C$5</f>
        <v>#REF!</v>
      </c>
      <c r="G192" s="310">
        <f t="shared" ca="1" si="4"/>
        <v>44386</v>
      </c>
      <c r="H192" s="311" t="e">
        <f>IF(TPG!#REF!&gt;0,0,-TPG!#REF!)</f>
        <v>#REF!</v>
      </c>
      <c r="I192" s="205">
        <f t="shared" ca="1" si="5"/>
        <v>44386</v>
      </c>
      <c r="J192" s="126">
        <v>3</v>
      </c>
      <c r="K192" s="126" t="b">
        <v>1</v>
      </c>
      <c r="L192" s="126" t="s">
        <v>4009</v>
      </c>
      <c r="M192" s="126" t="b">
        <v>1</v>
      </c>
      <c r="N192" s="126" t="s">
        <v>3687</v>
      </c>
      <c r="O192" s="309" t="e">
        <f>LEFT(TPG!#REF!,19)&amp;"."&amp;TPGCR!F192</f>
        <v>#REF!</v>
      </c>
      <c r="P192" s="312" t="e">
        <f>TPG!#REF!</f>
        <v>#REF!</v>
      </c>
      <c r="Q192" s="126" t="b">
        <v>1</v>
      </c>
      <c r="R192" s="126" t="b">
        <v>1</v>
      </c>
      <c r="S192" s="126" t="b">
        <v>1</v>
      </c>
    </row>
    <row r="193" spans="1:19" hidden="1" x14ac:dyDescent="0.25">
      <c r="A193" s="126" t="s">
        <v>4008</v>
      </c>
      <c r="B193" s="200">
        <v>1</v>
      </c>
      <c r="C193" s="126">
        <v>2</v>
      </c>
      <c r="D193" s="308">
        <f>TPG!J128</f>
        <v>400041</v>
      </c>
      <c r="E193" s="126" t="b">
        <v>1</v>
      </c>
      <c r="F193" s="309" t="str">
        <f>RIGHT(TPG!C128,4)&amp;"."&amp;TPG!M128&amp;"."&amp;TPG!K128&amp;"."&amp;TPGPAY!$C$5</f>
        <v>5405.TPECG.I01.Jl21</v>
      </c>
      <c r="G193" s="310">
        <f t="shared" ca="1" si="4"/>
        <v>44386</v>
      </c>
      <c r="H193" s="311">
        <f>IF(TPG!X128&gt;0,0,-TPG!X128)</f>
        <v>0</v>
      </c>
      <c r="I193" s="205">
        <f t="shared" ca="1" si="5"/>
        <v>44386</v>
      </c>
      <c r="J193" s="126">
        <v>3</v>
      </c>
      <c r="K193" s="126" t="b">
        <v>1</v>
      </c>
      <c r="L193" s="126" t="s">
        <v>4009</v>
      </c>
      <c r="M193" s="126" t="b">
        <v>1</v>
      </c>
      <c r="N193" s="126" t="s">
        <v>3687</v>
      </c>
      <c r="O193" s="309" t="str">
        <f>LEFT(TPG!D128,19)&amp;"."&amp;TPGCR!F193</f>
        <v>Finchley Catholic H.5405.TPECG.I01.Jl21</v>
      </c>
      <c r="P193" s="312" t="str">
        <f>TPG!I128</f>
        <v>11294/543965</v>
      </c>
      <c r="Q193" s="126" t="b">
        <v>1</v>
      </c>
      <c r="R193" s="126" t="b">
        <v>1</v>
      </c>
      <c r="S193" s="126" t="b">
        <v>1</v>
      </c>
    </row>
    <row r="194" spans="1:19" hidden="1" x14ac:dyDescent="0.25">
      <c r="A194" s="126" t="s">
        <v>4008</v>
      </c>
      <c r="B194" s="200">
        <v>1</v>
      </c>
      <c r="C194" s="126">
        <v>2</v>
      </c>
      <c r="D194" s="308" t="e">
        <f>TPG!#REF!</f>
        <v>#REF!</v>
      </c>
      <c r="E194" s="126" t="b">
        <v>1</v>
      </c>
      <c r="F194" s="309" t="e">
        <f>RIGHT(TPG!#REF!,4)&amp;"."&amp;TPG!#REF!&amp;"."&amp;TPG!#REF!&amp;"."&amp;TPGPAY!$C$5</f>
        <v>#REF!</v>
      </c>
      <c r="G194" s="310">
        <f t="shared" ca="1" si="4"/>
        <v>44386</v>
      </c>
      <c r="H194" s="311" t="e">
        <f>IF(TPG!#REF!&gt;0,0,-TPG!#REF!)</f>
        <v>#REF!</v>
      </c>
      <c r="I194" s="205">
        <f t="shared" ca="1" si="5"/>
        <v>44386</v>
      </c>
      <c r="J194" s="126">
        <v>3</v>
      </c>
      <c r="K194" s="126" t="b">
        <v>1</v>
      </c>
      <c r="L194" s="126" t="s">
        <v>4009</v>
      </c>
      <c r="M194" s="126" t="b">
        <v>1</v>
      </c>
      <c r="N194" s="126" t="s">
        <v>3687</v>
      </c>
      <c r="O194" s="309" t="e">
        <f>LEFT(TPG!#REF!,19)&amp;"."&amp;TPGCR!F194</f>
        <v>#REF!</v>
      </c>
      <c r="P194" s="312" t="e">
        <f>TPG!#REF!</f>
        <v>#REF!</v>
      </c>
      <c r="Q194" s="126" t="b">
        <v>1</v>
      </c>
      <c r="R194" s="126" t="b">
        <v>1</v>
      </c>
      <c r="S194" s="126" t="b">
        <v>1</v>
      </c>
    </row>
    <row r="195" spans="1:19" hidden="1" x14ac:dyDescent="0.25">
      <c r="A195" s="126" t="s">
        <v>4008</v>
      </c>
      <c r="B195" s="200">
        <v>1</v>
      </c>
      <c r="C195" s="126">
        <v>2</v>
      </c>
      <c r="D195" s="308">
        <f>TPG!J129</f>
        <v>400140</v>
      </c>
      <c r="E195" s="126" t="b">
        <v>1</v>
      </c>
      <c r="F195" s="309" t="str">
        <f>RIGHT(TPG!C129,4)&amp;"."&amp;TPG!M129&amp;"."&amp;TPG!K129&amp;"."&amp;TPGPAY!$C$5</f>
        <v>5427.TPECG.I01.Jl21</v>
      </c>
      <c r="G195" s="310">
        <f t="shared" ca="1" si="4"/>
        <v>44386</v>
      </c>
      <c r="H195" s="311">
        <f>IF(TPG!X129&gt;0,0,-TPG!X129)</f>
        <v>0</v>
      </c>
      <c r="I195" s="205">
        <f t="shared" ca="1" si="5"/>
        <v>44386</v>
      </c>
      <c r="J195" s="126">
        <v>3</v>
      </c>
      <c r="K195" s="126" t="b">
        <v>1</v>
      </c>
      <c r="L195" s="126" t="s">
        <v>4009</v>
      </c>
      <c r="M195" s="126" t="b">
        <v>1</v>
      </c>
      <c r="N195" s="126" t="s">
        <v>3687</v>
      </c>
      <c r="O195" s="309" t="str">
        <f>LEFT(TPG!D129,19)&amp;"."&amp;TPGCR!F195</f>
        <v>JCoSS.5427.TPECG.I01.Jl21</v>
      </c>
      <c r="P195" s="312" t="str">
        <f>TPG!I129</f>
        <v>11294/543965</v>
      </c>
      <c r="Q195" s="126" t="b">
        <v>1</v>
      </c>
      <c r="R195" s="126" t="b">
        <v>1</v>
      </c>
      <c r="S195" s="126" t="b">
        <v>1</v>
      </c>
    </row>
    <row r="196" spans="1:19" hidden="1" x14ac:dyDescent="0.25">
      <c r="A196" s="126" t="s">
        <v>4008</v>
      </c>
      <c r="B196" s="200">
        <v>1</v>
      </c>
      <c r="C196" s="126">
        <v>2</v>
      </c>
      <c r="D196" s="308">
        <f>TPG!J130</f>
        <v>107953</v>
      </c>
      <c r="E196" s="126" t="b">
        <v>1</v>
      </c>
      <c r="F196" s="309" t="str">
        <f>RIGHT(TPG!C130,4)&amp;"."&amp;TPG!M130&amp;"."&amp;TPG!K130&amp;"."&amp;TPGPAY!$C$5</f>
        <v>4004.TPECG.I01.Jl21</v>
      </c>
      <c r="G196" s="310">
        <f t="shared" ca="1" si="4"/>
        <v>44386</v>
      </c>
      <c r="H196" s="311">
        <f>IF(TPG!X130&gt;0,0,-TPG!X130)</f>
        <v>0</v>
      </c>
      <c r="I196" s="205">
        <f t="shared" ca="1" si="5"/>
        <v>44386</v>
      </c>
      <c r="J196" s="126">
        <v>3</v>
      </c>
      <c r="K196" s="126" t="b">
        <v>1</v>
      </c>
      <c r="L196" s="126" t="s">
        <v>4009</v>
      </c>
      <c r="M196" s="126" t="b">
        <v>1</v>
      </c>
      <c r="N196" s="126" t="s">
        <v>3687</v>
      </c>
      <c r="O196" s="309" t="str">
        <f>LEFT(TPG!D130,19)&amp;"."&amp;TPGCR!F196</f>
        <v>Menorah High School.4004.TPECG.I01.Jl21</v>
      </c>
      <c r="P196" s="312" t="str">
        <f>TPG!I130</f>
        <v>11294/543965</v>
      </c>
      <c r="Q196" s="126" t="b">
        <v>1</v>
      </c>
      <c r="R196" s="126" t="b">
        <v>1</v>
      </c>
      <c r="S196" s="126" t="b">
        <v>1</v>
      </c>
    </row>
    <row r="197" spans="1:19" hidden="1" x14ac:dyDescent="0.25">
      <c r="A197" s="126" t="s">
        <v>4008</v>
      </c>
      <c r="B197" s="200">
        <v>1</v>
      </c>
      <c r="C197" s="126">
        <v>2</v>
      </c>
      <c r="D197" s="308">
        <f>TPG!J131</f>
        <v>400029</v>
      </c>
      <c r="E197" s="126" t="b">
        <v>1</v>
      </c>
      <c r="F197" s="309" t="str">
        <f>RIGHT(TPG!C131,4)&amp;"."&amp;TPG!M131&amp;"."&amp;TPG!K131&amp;"."&amp;TPGPAY!$C$5</f>
        <v>5404.TPECG.I01.Jl21</v>
      </c>
      <c r="G197" s="310">
        <f t="shared" ca="1" si="4"/>
        <v>44386</v>
      </c>
      <c r="H197" s="311">
        <f>IF(TPG!X131&gt;0,0,-TPG!X131)</f>
        <v>0</v>
      </c>
      <c r="I197" s="205">
        <f t="shared" ca="1" si="5"/>
        <v>44386</v>
      </c>
      <c r="J197" s="126">
        <v>3</v>
      </c>
      <c r="K197" s="126" t="b">
        <v>1</v>
      </c>
      <c r="L197" s="126" t="s">
        <v>4009</v>
      </c>
      <c r="M197" s="126" t="b">
        <v>1</v>
      </c>
      <c r="N197" s="126" t="s">
        <v>3687</v>
      </c>
      <c r="O197" s="309" t="str">
        <f>LEFT(TPG!D131,19)&amp;"."&amp;TPGCR!F197</f>
        <v>St Michaels Catholi.5404.TPECG.I01.Jl21</v>
      </c>
      <c r="P197" s="312" t="str">
        <f>TPG!I131</f>
        <v>11294/543965</v>
      </c>
      <c r="Q197" s="126" t="b">
        <v>1</v>
      </c>
      <c r="R197" s="126" t="b">
        <v>1</v>
      </c>
      <c r="S197" s="126" t="b">
        <v>1</v>
      </c>
    </row>
    <row r="198" spans="1:19" hidden="1" x14ac:dyDescent="0.25">
      <c r="A198" s="126" t="s">
        <v>4008</v>
      </c>
      <c r="B198" s="200">
        <v>1</v>
      </c>
      <c r="C198" s="126">
        <v>2</v>
      </c>
      <c r="D198" s="308">
        <f>TPG!J132</f>
        <v>400013</v>
      </c>
      <c r="E198" s="126" t="b">
        <v>1</v>
      </c>
      <c r="F198" s="309" t="str">
        <f>RIGHT(TPG!C132,4)&amp;"."&amp;TPG!M132&amp;"."&amp;TPG!K132&amp;"."&amp;TPGPAY!$C$5</f>
        <v>5407.TPECG.I01.Jl21</v>
      </c>
      <c r="G198" s="310">
        <f t="shared" ca="1" si="4"/>
        <v>44386</v>
      </c>
      <c r="H198" s="311">
        <f>IF(TPG!X132&gt;0,0,-TPG!X132)</f>
        <v>0</v>
      </c>
      <c r="I198" s="205">
        <f t="shared" ca="1" si="5"/>
        <v>44386</v>
      </c>
      <c r="J198" s="126">
        <v>3</v>
      </c>
      <c r="K198" s="126" t="b">
        <v>1</v>
      </c>
      <c r="L198" s="126" t="s">
        <v>4009</v>
      </c>
      <c r="M198" s="126" t="b">
        <v>1</v>
      </c>
      <c r="N198" s="126" t="s">
        <v>3687</v>
      </c>
      <c r="O198" s="309" t="str">
        <f>LEFT(TPG!D132,19)&amp;"."&amp;TPGCR!F198</f>
        <v>St. James' Catholic.5407.TPECG.I01.Jl21</v>
      </c>
      <c r="P198" s="312" t="str">
        <f>TPG!I132</f>
        <v>11294/543965</v>
      </c>
      <c r="Q198" s="126" t="b">
        <v>1</v>
      </c>
      <c r="R198" s="126" t="b">
        <v>1</v>
      </c>
      <c r="S198" s="126" t="b">
        <v>1</v>
      </c>
    </row>
    <row r="199" spans="1:19" hidden="1" x14ac:dyDescent="0.25">
      <c r="A199" s="126" t="s">
        <v>4008</v>
      </c>
      <c r="B199" s="200">
        <v>1</v>
      </c>
      <c r="C199" s="126">
        <v>2</v>
      </c>
      <c r="D199" s="308" t="e">
        <f>TPG!#REF!</f>
        <v>#REF!</v>
      </c>
      <c r="E199" s="126" t="b">
        <v>1</v>
      </c>
      <c r="F199" s="309" t="e">
        <f>RIGHT(TPG!#REF!,4)&amp;"."&amp;TPG!#REF!&amp;"."&amp;TPG!#REF!&amp;"."&amp;TPGPAY!$C$5</f>
        <v>#REF!</v>
      </c>
      <c r="G199" s="310">
        <f t="shared" ca="1" si="4"/>
        <v>44386</v>
      </c>
      <c r="H199" s="311" t="e">
        <f>IF(TPG!#REF!&gt;0,0,-TPG!#REF!)</f>
        <v>#REF!</v>
      </c>
      <c r="I199" s="205">
        <f t="shared" ca="1" si="5"/>
        <v>44386</v>
      </c>
      <c r="J199" s="126">
        <v>3</v>
      </c>
      <c r="K199" s="126" t="b">
        <v>1</v>
      </c>
      <c r="L199" s="126" t="s">
        <v>4009</v>
      </c>
      <c r="M199" s="126" t="b">
        <v>1</v>
      </c>
      <c r="N199" s="126" t="s">
        <v>3687</v>
      </c>
      <c r="O199" s="309" t="e">
        <f>LEFT(TPG!#REF!,19)&amp;"."&amp;TPGCR!F199</f>
        <v>#REF!</v>
      </c>
      <c r="P199" s="312" t="e">
        <f>TPG!#REF!</f>
        <v>#REF!</v>
      </c>
      <c r="Q199" s="126" t="b">
        <v>1</v>
      </c>
      <c r="R199" s="126" t="b">
        <v>1</v>
      </c>
      <c r="S199" s="126" t="b">
        <v>1</v>
      </c>
    </row>
    <row r="200" spans="1:19" hidden="1" x14ac:dyDescent="0.25">
      <c r="A200" s="126" t="s">
        <v>4008</v>
      </c>
      <c r="B200" s="200">
        <v>1</v>
      </c>
      <c r="C200" s="126">
        <v>2</v>
      </c>
      <c r="D200" s="308" t="e">
        <f>TPG!#REF!</f>
        <v>#REF!</v>
      </c>
      <c r="E200" s="126" t="b">
        <v>1</v>
      </c>
      <c r="F200" s="309" t="e">
        <f>RIGHT(TPG!#REF!,4)&amp;"."&amp;TPG!#REF!&amp;"."&amp;TPG!#REF!&amp;"."&amp;TPGPAY!$C$5</f>
        <v>#REF!</v>
      </c>
      <c r="G200" s="310">
        <f t="shared" ca="1" si="4"/>
        <v>44386</v>
      </c>
      <c r="H200" s="311" t="e">
        <f>IF(TPG!#REF!&gt;0,0,-TPG!#REF!)</f>
        <v>#REF!</v>
      </c>
      <c r="I200" s="205">
        <f t="shared" ca="1" si="5"/>
        <v>44386</v>
      </c>
      <c r="J200" s="126">
        <v>3</v>
      </c>
      <c r="K200" s="126" t="b">
        <v>1</v>
      </c>
      <c r="L200" s="126" t="s">
        <v>4009</v>
      </c>
      <c r="M200" s="126" t="b">
        <v>1</v>
      </c>
      <c r="N200" s="126" t="s">
        <v>3687</v>
      </c>
      <c r="O200" s="309" t="e">
        <f>LEFT(TPG!#REF!,19)&amp;"."&amp;TPGCR!F200</f>
        <v>#REF!</v>
      </c>
      <c r="P200" s="312" t="e">
        <f>TPG!#REF!</f>
        <v>#REF!</v>
      </c>
      <c r="Q200" s="126" t="b">
        <v>1</v>
      </c>
      <c r="R200" s="126" t="b">
        <v>1</v>
      </c>
      <c r="S200" s="126" t="b">
        <v>1</v>
      </c>
    </row>
    <row r="201" spans="1:19" hidden="1" x14ac:dyDescent="0.25">
      <c r="A201" s="126" t="s">
        <v>4008</v>
      </c>
      <c r="B201" s="200">
        <v>1</v>
      </c>
      <c r="C201" s="126">
        <v>2</v>
      </c>
      <c r="D201" s="308" t="e">
        <f>TPG!#REF!</f>
        <v>#REF!</v>
      </c>
      <c r="E201" s="126" t="b">
        <v>1</v>
      </c>
      <c r="F201" s="309" t="e">
        <f>RIGHT(TPG!#REF!,4)&amp;"."&amp;TPG!#REF!&amp;"."&amp;TPG!#REF!&amp;"."&amp;TPGPAY!$C$5</f>
        <v>#REF!</v>
      </c>
      <c r="G201" s="310">
        <f t="shared" ca="1" si="4"/>
        <v>44386</v>
      </c>
      <c r="H201" s="311" t="e">
        <f>IF(TPG!#REF!&gt;0,0,-TPG!#REF!)</f>
        <v>#REF!</v>
      </c>
      <c r="I201" s="205">
        <f t="shared" ca="1" si="5"/>
        <v>44386</v>
      </c>
      <c r="J201" s="126">
        <v>3</v>
      </c>
      <c r="K201" s="126" t="b">
        <v>1</v>
      </c>
      <c r="L201" s="126" t="s">
        <v>4009</v>
      </c>
      <c r="M201" s="126" t="b">
        <v>1</v>
      </c>
      <c r="N201" s="126" t="s">
        <v>3687</v>
      </c>
      <c r="O201" s="309" t="e">
        <f>LEFT(TPG!#REF!,19)&amp;"."&amp;TPGCR!F201</f>
        <v>#REF!</v>
      </c>
      <c r="P201" s="312" t="e">
        <f>TPG!#REF!</f>
        <v>#REF!</v>
      </c>
      <c r="Q201" s="126" t="b">
        <v>1</v>
      </c>
      <c r="R201" s="126" t="b">
        <v>1</v>
      </c>
      <c r="S201" s="126" t="b">
        <v>1</v>
      </c>
    </row>
    <row r="202" spans="1:19" hidden="1" x14ac:dyDescent="0.25">
      <c r="A202" s="126" t="s">
        <v>4008</v>
      </c>
      <c r="B202" s="200">
        <v>1</v>
      </c>
      <c r="C202" s="126">
        <v>2</v>
      </c>
      <c r="D202" s="308">
        <f>TPG!J133</f>
        <v>400135</v>
      </c>
      <c r="E202" s="126" t="b">
        <v>1</v>
      </c>
      <c r="F202" s="309" t="str">
        <f>RIGHT(TPG!C133,4)&amp;"."&amp;TPG!M133&amp;"."&amp;TPG!K133&amp;"."&amp;TPGPAY!$C$5</f>
        <v>3521.TPECG.I01.Jl21</v>
      </c>
      <c r="G202" s="310">
        <f t="shared" ca="1" si="4"/>
        <v>44386</v>
      </c>
      <c r="H202" s="311">
        <f>IF(TPG!X133&gt;0,0,-TPG!X133)</f>
        <v>0</v>
      </c>
      <c r="I202" s="205">
        <f t="shared" ca="1" si="5"/>
        <v>44386</v>
      </c>
      <c r="J202" s="126">
        <v>3</v>
      </c>
      <c r="K202" s="126" t="b">
        <v>1</v>
      </c>
      <c r="L202" s="126" t="s">
        <v>4009</v>
      </c>
      <c r="M202" s="126" t="b">
        <v>1</v>
      </c>
      <c r="N202" s="126" t="s">
        <v>3687</v>
      </c>
      <c r="O202" s="309" t="str">
        <f>LEFT(TPG!D133,19)&amp;"."&amp;TPGCR!F202</f>
        <v>St Mary's &amp; St John.3521.TPECG.I01.Jl21</v>
      </c>
      <c r="P202" s="312" t="str">
        <f>TPG!I133</f>
        <v>11294/543965</v>
      </c>
      <c r="Q202" s="126" t="b">
        <v>1</v>
      </c>
      <c r="R202" s="126" t="b">
        <v>1</v>
      </c>
      <c r="S202" s="126" t="b">
        <v>1</v>
      </c>
    </row>
    <row r="203" spans="1:19" hidden="1" x14ac:dyDescent="0.25">
      <c r="A203" s="126" t="s">
        <v>4008</v>
      </c>
      <c r="B203" s="200">
        <v>1</v>
      </c>
      <c r="C203" s="126">
        <v>2</v>
      </c>
      <c r="D203" s="308" t="e">
        <f>TPG!#REF!</f>
        <v>#REF!</v>
      </c>
      <c r="E203" s="126" t="b">
        <v>1</v>
      </c>
      <c r="F203" s="309" t="e">
        <f>RIGHT(TPG!#REF!,4)&amp;"."&amp;TPG!#REF!&amp;"."&amp;TPG!#REF!&amp;"."&amp;TPGPAY!$C$5</f>
        <v>#REF!</v>
      </c>
      <c r="G203" s="310">
        <f t="shared" ca="1" si="4"/>
        <v>44386</v>
      </c>
      <c r="H203" s="311" t="e">
        <f>IF(TPG!#REF!&gt;0,0,-TPG!#REF!)</f>
        <v>#REF!</v>
      </c>
      <c r="I203" s="205">
        <f t="shared" ca="1" si="5"/>
        <v>44386</v>
      </c>
      <c r="J203" s="126">
        <v>3</v>
      </c>
      <c r="K203" s="126" t="b">
        <v>1</v>
      </c>
      <c r="L203" s="126" t="s">
        <v>4009</v>
      </c>
      <c r="M203" s="126" t="b">
        <v>1</v>
      </c>
      <c r="N203" s="126" t="s">
        <v>3687</v>
      </c>
      <c r="O203" s="309" t="e">
        <f>LEFT(TPG!#REF!,19)&amp;"."&amp;TPGCR!F203</f>
        <v>#REF!</v>
      </c>
      <c r="P203" s="312" t="e">
        <f>TPG!#REF!</f>
        <v>#REF!</v>
      </c>
      <c r="Q203" s="126" t="b">
        <v>1</v>
      </c>
      <c r="R203" s="126" t="b">
        <v>1</v>
      </c>
      <c r="S203" s="126" t="b">
        <v>1</v>
      </c>
    </row>
    <row r="204" spans="1:19" hidden="1" x14ac:dyDescent="0.25">
      <c r="A204" s="126" t="s">
        <v>4008</v>
      </c>
      <c r="B204" s="200">
        <v>1</v>
      </c>
      <c r="C204" s="126">
        <v>2</v>
      </c>
      <c r="D204" s="308" t="e">
        <f>TPG!#REF!</f>
        <v>#REF!</v>
      </c>
      <c r="E204" s="126" t="b">
        <v>1</v>
      </c>
      <c r="F204" s="309" t="e">
        <f>RIGHT(TPG!#REF!,4)&amp;"."&amp;TPG!#REF!&amp;"."&amp;TPG!#REF!&amp;"."&amp;TPGPAY!$C$5</f>
        <v>#REF!</v>
      </c>
      <c r="G204" s="310">
        <f t="shared" ca="1" si="4"/>
        <v>44386</v>
      </c>
      <c r="H204" s="311" t="e">
        <f>IF(TPG!#REF!&gt;0,0,-TPG!#REF!)</f>
        <v>#REF!</v>
      </c>
      <c r="I204" s="205">
        <f t="shared" ca="1" si="5"/>
        <v>44386</v>
      </c>
      <c r="J204" s="126">
        <v>3</v>
      </c>
      <c r="K204" s="126" t="b">
        <v>1</v>
      </c>
      <c r="L204" s="126" t="s">
        <v>4009</v>
      </c>
      <c r="M204" s="126" t="b">
        <v>1</v>
      </c>
      <c r="N204" s="126" t="s">
        <v>3687</v>
      </c>
      <c r="O204" s="309" t="e">
        <f>LEFT(TPG!#REF!,19)&amp;"."&amp;TPGCR!F204</f>
        <v>#REF!</v>
      </c>
      <c r="P204" s="312" t="e">
        <f>TPG!#REF!</f>
        <v>#REF!</v>
      </c>
      <c r="Q204" s="126" t="b">
        <v>1</v>
      </c>
      <c r="R204" s="126" t="b">
        <v>1</v>
      </c>
      <c r="S204" s="126" t="b">
        <v>1</v>
      </c>
    </row>
    <row r="205" spans="1:19" hidden="1" x14ac:dyDescent="0.25">
      <c r="A205" s="126" t="s">
        <v>4008</v>
      </c>
      <c r="B205" s="200">
        <v>1</v>
      </c>
      <c r="C205" s="126">
        <v>2</v>
      </c>
      <c r="D205" s="308" t="e">
        <f>TPG!#REF!</f>
        <v>#REF!</v>
      </c>
      <c r="E205" s="126" t="b">
        <v>1</v>
      </c>
      <c r="F205" s="309" t="e">
        <f>RIGHT(TPG!#REF!,4)&amp;"."&amp;TPG!#REF!&amp;"."&amp;TPG!#REF!&amp;"."&amp;TPGPAY!$C$5</f>
        <v>#REF!</v>
      </c>
      <c r="G205" s="310">
        <f t="shared" ca="1" si="4"/>
        <v>44386</v>
      </c>
      <c r="H205" s="311" t="e">
        <f>IF(TPG!#REF!&gt;0,0,-TPG!#REF!)</f>
        <v>#REF!</v>
      </c>
      <c r="I205" s="205">
        <f t="shared" ca="1" si="5"/>
        <v>44386</v>
      </c>
      <c r="J205" s="126">
        <v>3</v>
      </c>
      <c r="K205" s="126" t="b">
        <v>1</v>
      </c>
      <c r="L205" s="126" t="s">
        <v>4009</v>
      </c>
      <c r="M205" s="126" t="b">
        <v>1</v>
      </c>
      <c r="N205" s="126" t="s">
        <v>3687</v>
      </c>
      <c r="O205" s="309" t="e">
        <f>LEFT(TPG!#REF!,19)&amp;"."&amp;TPGCR!F205</f>
        <v>#REF!</v>
      </c>
      <c r="P205" s="312" t="e">
        <f>TPG!#REF!</f>
        <v>#REF!</v>
      </c>
      <c r="Q205" s="126" t="b">
        <v>1</v>
      </c>
      <c r="R205" s="126" t="b">
        <v>1</v>
      </c>
      <c r="S205" s="126" t="b">
        <v>1</v>
      </c>
    </row>
    <row r="206" spans="1:19" hidden="1" x14ac:dyDescent="0.25">
      <c r="A206" s="126" t="s">
        <v>4008</v>
      </c>
      <c r="B206" s="200">
        <v>1</v>
      </c>
      <c r="C206" s="126">
        <v>2</v>
      </c>
      <c r="D206" s="308" t="e">
        <f>TPG!#REF!</f>
        <v>#REF!</v>
      </c>
      <c r="E206" s="126" t="b">
        <v>1</v>
      </c>
      <c r="F206" s="309" t="e">
        <f>RIGHT(TPG!#REF!,4)&amp;"."&amp;TPG!#REF!&amp;"."&amp;TPG!#REF!&amp;"."&amp;TPGPAY!$C$5</f>
        <v>#REF!</v>
      </c>
      <c r="G206" s="310">
        <f t="shared" ca="1" si="4"/>
        <v>44386</v>
      </c>
      <c r="H206" s="311" t="e">
        <f>IF(TPG!#REF!&gt;0,0,-TPG!#REF!)</f>
        <v>#REF!</v>
      </c>
      <c r="I206" s="205">
        <f t="shared" ca="1" si="5"/>
        <v>44386</v>
      </c>
      <c r="J206" s="126">
        <v>3</v>
      </c>
      <c r="K206" s="126" t="b">
        <v>1</v>
      </c>
      <c r="L206" s="126" t="s">
        <v>4009</v>
      </c>
      <c r="M206" s="126" t="b">
        <v>1</v>
      </c>
      <c r="N206" s="126" t="s">
        <v>3687</v>
      </c>
      <c r="O206" s="309" t="e">
        <f>LEFT(TPG!#REF!,19)&amp;"."&amp;TPGCR!F206</f>
        <v>#REF!</v>
      </c>
      <c r="P206" s="312" t="e">
        <f>TPG!#REF!</f>
        <v>#REF!</v>
      </c>
      <c r="Q206" s="126" t="b">
        <v>1</v>
      </c>
      <c r="R206" s="126" t="b">
        <v>1</v>
      </c>
      <c r="S206" s="126" t="b">
        <v>1</v>
      </c>
    </row>
    <row r="207" spans="1:19" hidden="1" x14ac:dyDescent="0.25">
      <c r="A207" s="126" t="s">
        <v>4008</v>
      </c>
      <c r="B207" s="200">
        <v>1</v>
      </c>
      <c r="C207" s="126">
        <v>2</v>
      </c>
      <c r="D207" s="308" t="e">
        <f>TPG!#REF!</f>
        <v>#REF!</v>
      </c>
      <c r="E207" s="126" t="b">
        <v>1</v>
      </c>
      <c r="F207" s="309" t="e">
        <f>RIGHT(TPG!#REF!,4)&amp;"."&amp;TPG!#REF!&amp;"."&amp;TPG!#REF!&amp;"."&amp;TPGPAY!$C$5</f>
        <v>#REF!</v>
      </c>
      <c r="G207" s="310">
        <f t="shared" ca="1" si="4"/>
        <v>44386</v>
      </c>
      <c r="H207" s="311" t="e">
        <f>IF(TPG!#REF!&gt;0,0,-TPG!#REF!)</f>
        <v>#REF!</v>
      </c>
      <c r="I207" s="205">
        <f t="shared" ca="1" si="5"/>
        <v>44386</v>
      </c>
      <c r="J207" s="126">
        <v>3</v>
      </c>
      <c r="K207" s="126" t="b">
        <v>1</v>
      </c>
      <c r="L207" s="126" t="s">
        <v>4009</v>
      </c>
      <c r="M207" s="126" t="b">
        <v>1</v>
      </c>
      <c r="N207" s="126" t="s">
        <v>3687</v>
      </c>
      <c r="O207" s="309" t="e">
        <f>LEFT(TPG!#REF!,19)&amp;"."&amp;TPGCR!F207</f>
        <v>#REF!</v>
      </c>
      <c r="P207" s="312" t="e">
        <f>TPG!#REF!</f>
        <v>#REF!</v>
      </c>
      <c r="Q207" s="126" t="b">
        <v>1</v>
      </c>
      <c r="R207" s="126" t="b">
        <v>1</v>
      </c>
      <c r="S207" s="126" t="b">
        <v>1</v>
      </c>
    </row>
    <row r="208" spans="1:19" hidden="1" x14ac:dyDescent="0.25">
      <c r="A208" s="126" t="s">
        <v>4008</v>
      </c>
      <c r="B208" s="200">
        <v>1</v>
      </c>
      <c r="C208" s="126">
        <v>2</v>
      </c>
      <c r="D208" s="308" t="e">
        <f>TPG!#REF!</f>
        <v>#REF!</v>
      </c>
      <c r="E208" s="126" t="b">
        <v>1</v>
      </c>
      <c r="F208" s="309" t="e">
        <f>RIGHT(TPG!#REF!,4)&amp;"."&amp;TPG!#REF!&amp;"."&amp;TPG!#REF!&amp;"."&amp;TPGPAY!$C$5</f>
        <v>#REF!</v>
      </c>
      <c r="G208" s="310">
        <f t="shared" ca="1" si="4"/>
        <v>44386</v>
      </c>
      <c r="H208" s="311" t="e">
        <f>IF(TPG!#REF!&gt;0,0,-TPG!#REF!)</f>
        <v>#REF!</v>
      </c>
      <c r="I208" s="205">
        <f t="shared" ca="1" si="5"/>
        <v>44386</v>
      </c>
      <c r="J208" s="126">
        <v>3</v>
      </c>
      <c r="K208" s="126" t="b">
        <v>1</v>
      </c>
      <c r="L208" s="126" t="s">
        <v>4009</v>
      </c>
      <c r="M208" s="126" t="b">
        <v>1</v>
      </c>
      <c r="N208" s="126" t="s">
        <v>3687</v>
      </c>
      <c r="O208" s="309" t="e">
        <f>LEFT(TPG!#REF!,19)&amp;"."&amp;TPGCR!F208</f>
        <v>#REF!</v>
      </c>
      <c r="P208" s="312" t="e">
        <f>TPG!#REF!</f>
        <v>#REF!</v>
      </c>
      <c r="Q208" s="126" t="b">
        <v>1</v>
      </c>
      <c r="R208" s="126" t="b">
        <v>1</v>
      </c>
      <c r="S208" s="126" t="b">
        <v>1</v>
      </c>
    </row>
    <row r="209" spans="1:19" hidden="1" x14ac:dyDescent="0.25">
      <c r="A209" s="126" t="s">
        <v>4008</v>
      </c>
      <c r="B209" s="200">
        <v>1</v>
      </c>
      <c r="C209" s="126">
        <v>2</v>
      </c>
      <c r="D209" s="308" t="e">
        <f>TPG!#REF!</f>
        <v>#REF!</v>
      </c>
      <c r="E209" s="126" t="b">
        <v>1</v>
      </c>
      <c r="F209" s="309" t="e">
        <f>RIGHT(TPG!#REF!,4)&amp;"."&amp;TPG!#REF!&amp;"."&amp;TPG!#REF!&amp;"."&amp;TPGPAY!$C$5</f>
        <v>#REF!</v>
      </c>
      <c r="G209" s="310">
        <f t="shared" ca="1" si="4"/>
        <v>44386</v>
      </c>
      <c r="H209" s="311" t="e">
        <f>IF(TPG!#REF!&gt;0,0,-TPG!#REF!)</f>
        <v>#REF!</v>
      </c>
      <c r="I209" s="205">
        <f t="shared" ca="1" si="5"/>
        <v>44386</v>
      </c>
      <c r="J209" s="126">
        <v>3</v>
      </c>
      <c r="K209" s="126" t="b">
        <v>1</v>
      </c>
      <c r="L209" s="126" t="s">
        <v>4009</v>
      </c>
      <c r="M209" s="126" t="b">
        <v>1</v>
      </c>
      <c r="N209" s="126" t="s">
        <v>3687</v>
      </c>
      <c r="O209" s="309" t="e">
        <f>LEFT(TPG!#REF!,19)&amp;"."&amp;TPGCR!F209</f>
        <v>#REF!</v>
      </c>
      <c r="P209" s="312" t="e">
        <f>TPG!#REF!</f>
        <v>#REF!</v>
      </c>
      <c r="Q209" s="126" t="b">
        <v>1</v>
      </c>
      <c r="R209" s="126" t="b">
        <v>1</v>
      </c>
      <c r="S209" s="126" t="b">
        <v>1</v>
      </c>
    </row>
    <row r="210" spans="1:19" hidden="1" x14ac:dyDescent="0.25">
      <c r="A210" s="126" t="s">
        <v>4008</v>
      </c>
      <c r="B210" s="200">
        <v>1</v>
      </c>
      <c r="C210" s="126">
        <v>2</v>
      </c>
      <c r="D210" s="308" t="e">
        <f>TPG!#REF!</f>
        <v>#REF!</v>
      </c>
      <c r="E210" s="126" t="b">
        <v>1</v>
      </c>
      <c r="F210" s="309" t="e">
        <f>RIGHT(TPG!#REF!,4)&amp;"."&amp;TPG!#REF!&amp;"."&amp;TPG!#REF!&amp;"."&amp;TPGPAY!$C$5</f>
        <v>#REF!</v>
      </c>
      <c r="G210" s="310">
        <f t="shared" ca="1" si="4"/>
        <v>44386</v>
      </c>
      <c r="H210" s="311" t="e">
        <f>IF(TPG!#REF!&gt;0,0,-TPG!#REF!)</f>
        <v>#REF!</v>
      </c>
      <c r="I210" s="205">
        <f t="shared" ca="1" si="5"/>
        <v>44386</v>
      </c>
      <c r="J210" s="126">
        <v>3</v>
      </c>
      <c r="K210" s="126" t="b">
        <v>1</v>
      </c>
      <c r="L210" s="126" t="s">
        <v>4009</v>
      </c>
      <c r="M210" s="126" t="b">
        <v>1</v>
      </c>
      <c r="N210" s="126" t="s">
        <v>3687</v>
      </c>
      <c r="O210" s="309" t="e">
        <f>LEFT(TPG!#REF!,19)&amp;"."&amp;TPGCR!F210</f>
        <v>#REF!</v>
      </c>
      <c r="P210" s="312" t="e">
        <f>TPG!#REF!</f>
        <v>#REF!</v>
      </c>
      <c r="Q210" s="126" t="b">
        <v>1</v>
      </c>
      <c r="R210" s="126" t="b">
        <v>1</v>
      </c>
      <c r="S210" s="126" t="b">
        <v>1</v>
      </c>
    </row>
    <row r="211" spans="1:19" hidden="1" x14ac:dyDescent="0.25">
      <c r="A211" s="126" t="s">
        <v>4008</v>
      </c>
      <c r="B211" s="200">
        <v>1</v>
      </c>
      <c r="C211" s="126">
        <v>2</v>
      </c>
      <c r="D211" s="308" t="e">
        <f>TPG!#REF!</f>
        <v>#REF!</v>
      </c>
      <c r="E211" s="126" t="b">
        <v>1</v>
      </c>
      <c r="F211" s="309" t="e">
        <f>RIGHT(TPG!#REF!,4)&amp;"."&amp;TPG!#REF!&amp;"."&amp;TPG!#REF!&amp;"."&amp;TPGPAY!$C$5</f>
        <v>#REF!</v>
      </c>
      <c r="G211" s="310">
        <f t="shared" ca="1" si="4"/>
        <v>44386</v>
      </c>
      <c r="H211" s="311" t="e">
        <f>IF(TPG!#REF!&gt;0,0,-TPG!#REF!)</f>
        <v>#REF!</v>
      </c>
      <c r="I211" s="205">
        <f t="shared" ca="1" si="5"/>
        <v>44386</v>
      </c>
      <c r="J211" s="126">
        <v>3</v>
      </c>
      <c r="K211" s="126" t="b">
        <v>1</v>
      </c>
      <c r="L211" s="126" t="s">
        <v>4009</v>
      </c>
      <c r="M211" s="126" t="b">
        <v>1</v>
      </c>
      <c r="N211" s="126" t="s">
        <v>3687</v>
      </c>
      <c r="O211" s="309" t="e">
        <f>LEFT(TPG!#REF!,19)&amp;"."&amp;TPGCR!F211</f>
        <v>#REF!</v>
      </c>
      <c r="P211" s="312" t="e">
        <f>TPG!#REF!</f>
        <v>#REF!</v>
      </c>
      <c r="Q211" s="126" t="b">
        <v>1</v>
      </c>
      <c r="R211" s="126" t="b">
        <v>1</v>
      </c>
      <c r="S211" s="126" t="b">
        <v>1</v>
      </c>
    </row>
    <row r="212" spans="1:19" hidden="1" x14ac:dyDescent="0.25">
      <c r="A212" s="126" t="s">
        <v>4008</v>
      </c>
      <c r="B212" s="200">
        <v>1</v>
      </c>
      <c r="C212" s="126">
        <v>2</v>
      </c>
      <c r="D212" s="308" t="e">
        <f>TPG!#REF!</f>
        <v>#REF!</v>
      </c>
      <c r="E212" s="126" t="b">
        <v>1</v>
      </c>
      <c r="F212" s="309" t="e">
        <f>RIGHT(TPG!#REF!,4)&amp;"."&amp;TPG!#REF!&amp;"."&amp;TPG!#REF!&amp;"."&amp;TPGPAY!$C$5</f>
        <v>#REF!</v>
      </c>
      <c r="G212" s="310">
        <f t="shared" ca="1" si="4"/>
        <v>44386</v>
      </c>
      <c r="H212" s="311" t="e">
        <f>IF(TPG!#REF!&gt;0,0,-TPG!#REF!)</f>
        <v>#REF!</v>
      </c>
      <c r="I212" s="205">
        <f ca="1">G212</f>
        <v>44386</v>
      </c>
      <c r="J212" s="126">
        <v>3</v>
      </c>
      <c r="K212" s="126" t="b">
        <v>1</v>
      </c>
      <c r="L212" s="126" t="s">
        <v>4009</v>
      </c>
      <c r="M212" s="126" t="b">
        <v>1</v>
      </c>
      <c r="N212" s="126" t="s">
        <v>3687</v>
      </c>
      <c r="O212" s="309" t="e">
        <f>LEFT(TPG!#REF!,19)&amp;"."&amp;TPGCR!F212</f>
        <v>#REF!</v>
      </c>
      <c r="P212" s="312" t="e">
        <f>TPG!#REF!</f>
        <v>#REF!</v>
      </c>
      <c r="Q212" s="126" t="b">
        <v>1</v>
      </c>
      <c r="R212" s="126" t="b">
        <v>1</v>
      </c>
      <c r="S212" s="126" t="b">
        <v>1</v>
      </c>
    </row>
    <row r="213" spans="1:19" hidden="1" x14ac:dyDescent="0.25">
      <c r="A213" s="126" t="s">
        <v>4008</v>
      </c>
      <c r="B213" s="200">
        <v>1</v>
      </c>
      <c r="C213" s="126">
        <v>2</v>
      </c>
      <c r="D213" s="308" t="e">
        <f>TPG!#REF!</f>
        <v>#REF!</v>
      </c>
      <c r="E213" s="126" t="b">
        <v>1</v>
      </c>
      <c r="F213" s="309" t="e">
        <f>RIGHT(TPG!#REF!,4)&amp;"."&amp;TPG!#REF!&amp;"."&amp;TPG!#REF!&amp;"."&amp;TPGPAY!$C$5</f>
        <v>#REF!</v>
      </c>
      <c r="G213" s="310">
        <f t="shared" ref="G213:G276" ca="1" si="6">TODAY()</f>
        <v>44386</v>
      </c>
      <c r="H213" s="311" t="e">
        <f>IF(TPG!#REF!&gt;0,0,-TPG!#REF!)</f>
        <v>#REF!</v>
      </c>
      <c r="I213" s="205">
        <f t="shared" ref="I213:I276" ca="1" si="7">G213</f>
        <v>44386</v>
      </c>
      <c r="J213" s="126">
        <v>3</v>
      </c>
      <c r="K213" s="126" t="b">
        <v>1</v>
      </c>
      <c r="L213" s="126" t="s">
        <v>4009</v>
      </c>
      <c r="M213" s="126" t="b">
        <v>1</v>
      </c>
      <c r="N213" s="126" t="s">
        <v>3687</v>
      </c>
      <c r="O213" s="309" t="e">
        <f>LEFT(TPG!#REF!,19)&amp;"."&amp;TPGCR!F213</f>
        <v>#REF!</v>
      </c>
      <c r="P213" s="312" t="e">
        <f>TPG!#REF!</f>
        <v>#REF!</v>
      </c>
      <c r="Q213" s="126" t="b">
        <v>1</v>
      </c>
      <c r="R213" s="126" t="b">
        <v>1</v>
      </c>
      <c r="S213" s="126" t="b">
        <v>1</v>
      </c>
    </row>
    <row r="214" spans="1:19" hidden="1" x14ac:dyDescent="0.25">
      <c r="A214" s="126" t="s">
        <v>4008</v>
      </c>
      <c r="B214" s="200">
        <v>1</v>
      </c>
      <c r="C214" s="126">
        <v>2</v>
      </c>
      <c r="D214" s="308" t="e">
        <f>TPG!#REF!</f>
        <v>#REF!</v>
      </c>
      <c r="E214" s="126" t="b">
        <v>1</v>
      </c>
      <c r="F214" s="309" t="e">
        <f>RIGHT(TPG!#REF!,4)&amp;"."&amp;TPG!#REF!&amp;"."&amp;TPG!#REF!&amp;"."&amp;TPGPAY!$C$5</f>
        <v>#REF!</v>
      </c>
      <c r="G214" s="310">
        <f t="shared" ca="1" si="6"/>
        <v>44386</v>
      </c>
      <c r="H214" s="311" t="e">
        <f>IF(TPG!#REF!&gt;0,0,-TPG!#REF!)</f>
        <v>#REF!</v>
      </c>
      <c r="I214" s="205">
        <f t="shared" ca="1" si="7"/>
        <v>44386</v>
      </c>
      <c r="J214" s="126">
        <v>3</v>
      </c>
      <c r="K214" s="126" t="b">
        <v>1</v>
      </c>
      <c r="L214" s="126" t="s">
        <v>4009</v>
      </c>
      <c r="M214" s="126" t="b">
        <v>1</v>
      </c>
      <c r="N214" s="126" t="s">
        <v>3687</v>
      </c>
      <c r="O214" s="309" t="e">
        <f>LEFT(TPG!#REF!,19)&amp;"."&amp;TPGCR!F214</f>
        <v>#REF!</v>
      </c>
      <c r="P214" s="312" t="e">
        <f>TPG!#REF!</f>
        <v>#REF!</v>
      </c>
      <c r="Q214" s="126" t="b">
        <v>1</v>
      </c>
      <c r="R214" s="126" t="b">
        <v>1</v>
      </c>
      <c r="S214" s="126" t="b">
        <v>1</v>
      </c>
    </row>
    <row r="215" spans="1:19" hidden="1" x14ac:dyDescent="0.25">
      <c r="A215" s="126" t="s">
        <v>4008</v>
      </c>
      <c r="B215" s="200">
        <v>1</v>
      </c>
      <c r="C215" s="126">
        <v>2</v>
      </c>
      <c r="D215" s="308" t="e">
        <f>TPG!#REF!</f>
        <v>#REF!</v>
      </c>
      <c r="E215" s="126" t="b">
        <v>1</v>
      </c>
      <c r="F215" s="309" t="e">
        <f>RIGHT(TPG!#REF!,4)&amp;"."&amp;TPG!#REF!&amp;"."&amp;TPG!#REF!&amp;"."&amp;TPGPAY!$C$5</f>
        <v>#REF!</v>
      </c>
      <c r="G215" s="310">
        <f t="shared" ca="1" si="6"/>
        <v>44386</v>
      </c>
      <c r="H215" s="311" t="e">
        <f>IF(TPG!#REF!&gt;0,0,-TPG!#REF!)</f>
        <v>#REF!</v>
      </c>
      <c r="I215" s="205">
        <f t="shared" ca="1" si="7"/>
        <v>44386</v>
      </c>
      <c r="J215" s="126">
        <v>3</v>
      </c>
      <c r="K215" s="126" t="b">
        <v>1</v>
      </c>
      <c r="L215" s="126" t="s">
        <v>4009</v>
      </c>
      <c r="M215" s="126" t="b">
        <v>1</v>
      </c>
      <c r="N215" s="126" t="s">
        <v>3687</v>
      </c>
      <c r="O215" s="309" t="e">
        <f>LEFT(TPG!#REF!,19)&amp;"."&amp;TPGCR!F215</f>
        <v>#REF!</v>
      </c>
      <c r="P215" s="312" t="e">
        <f>TPG!#REF!</f>
        <v>#REF!</v>
      </c>
      <c r="Q215" s="126" t="b">
        <v>1</v>
      </c>
      <c r="R215" s="126" t="b">
        <v>1</v>
      </c>
      <c r="S215" s="126" t="b">
        <v>1</v>
      </c>
    </row>
    <row r="216" spans="1:19" hidden="1" x14ac:dyDescent="0.25">
      <c r="A216" s="126" t="s">
        <v>4008</v>
      </c>
      <c r="B216" s="200">
        <v>1</v>
      </c>
      <c r="C216" s="126">
        <v>2</v>
      </c>
      <c r="D216" s="308" t="e">
        <f>TPG!#REF!</f>
        <v>#REF!</v>
      </c>
      <c r="E216" s="126" t="b">
        <v>1</v>
      </c>
      <c r="F216" s="309" t="e">
        <f>RIGHT(TPG!#REF!,4)&amp;"."&amp;TPG!#REF!&amp;"."&amp;TPG!#REF!&amp;"."&amp;TPGPAY!$C$5</f>
        <v>#REF!</v>
      </c>
      <c r="G216" s="310">
        <f t="shared" ca="1" si="6"/>
        <v>44386</v>
      </c>
      <c r="H216" s="311" t="e">
        <f>IF(TPG!#REF!&gt;0,0,-TPG!#REF!)</f>
        <v>#REF!</v>
      </c>
      <c r="I216" s="205">
        <f t="shared" ca="1" si="7"/>
        <v>44386</v>
      </c>
      <c r="J216" s="126">
        <v>3</v>
      </c>
      <c r="K216" s="126" t="b">
        <v>1</v>
      </c>
      <c r="L216" s="126" t="s">
        <v>4009</v>
      </c>
      <c r="M216" s="126" t="b">
        <v>1</v>
      </c>
      <c r="N216" s="126" t="s">
        <v>3687</v>
      </c>
      <c r="O216" s="309" t="e">
        <f>LEFT(TPG!#REF!,19)&amp;"."&amp;TPGCR!F216</f>
        <v>#REF!</v>
      </c>
      <c r="P216" s="312" t="e">
        <f>TPG!#REF!</f>
        <v>#REF!</v>
      </c>
      <c r="Q216" s="126" t="b">
        <v>1</v>
      </c>
      <c r="R216" s="126" t="b">
        <v>1</v>
      </c>
      <c r="S216" s="126" t="b">
        <v>1</v>
      </c>
    </row>
    <row r="217" spans="1:19" hidden="1" x14ac:dyDescent="0.25">
      <c r="A217" s="126" t="s">
        <v>4008</v>
      </c>
      <c r="B217" s="200">
        <v>1</v>
      </c>
      <c r="C217" s="126">
        <v>2</v>
      </c>
      <c r="D217" s="308" t="e">
        <f>TPG!#REF!</f>
        <v>#REF!</v>
      </c>
      <c r="E217" s="126" t="b">
        <v>1</v>
      </c>
      <c r="F217" s="309" t="e">
        <f>RIGHT(TPG!#REF!,4)&amp;"."&amp;TPG!#REF!&amp;"."&amp;TPG!#REF!&amp;"."&amp;TPGPAY!$C$5</f>
        <v>#REF!</v>
      </c>
      <c r="G217" s="310">
        <f t="shared" ca="1" si="6"/>
        <v>44386</v>
      </c>
      <c r="H217" s="311" t="e">
        <f>IF(TPG!#REF!&gt;0,0,-TPG!#REF!)</f>
        <v>#REF!</v>
      </c>
      <c r="I217" s="205">
        <f t="shared" ca="1" si="7"/>
        <v>44386</v>
      </c>
      <c r="J217" s="126">
        <v>3</v>
      </c>
      <c r="K217" s="126" t="b">
        <v>1</v>
      </c>
      <c r="L217" s="126" t="s">
        <v>4009</v>
      </c>
      <c r="M217" s="126" t="b">
        <v>1</v>
      </c>
      <c r="N217" s="126" t="s">
        <v>3687</v>
      </c>
      <c r="O217" s="309" t="e">
        <f>LEFT(TPG!#REF!,19)&amp;"."&amp;TPGCR!F217</f>
        <v>#REF!</v>
      </c>
      <c r="P217" s="312" t="e">
        <f>TPG!#REF!</f>
        <v>#REF!</v>
      </c>
      <c r="Q217" s="126" t="b">
        <v>1</v>
      </c>
      <c r="R217" s="126" t="b">
        <v>1</v>
      </c>
      <c r="S217" s="126" t="b">
        <v>1</v>
      </c>
    </row>
    <row r="218" spans="1:19" hidden="1" x14ac:dyDescent="0.25">
      <c r="A218" s="126" t="s">
        <v>4008</v>
      </c>
      <c r="B218" s="200">
        <v>1</v>
      </c>
      <c r="C218" s="126">
        <v>2</v>
      </c>
      <c r="D218" s="308" t="e">
        <f>TPG!#REF!</f>
        <v>#REF!</v>
      </c>
      <c r="E218" s="126" t="b">
        <v>1</v>
      </c>
      <c r="F218" s="309" t="e">
        <f>RIGHT(TPG!#REF!,4)&amp;"."&amp;TPG!#REF!&amp;"."&amp;TPG!#REF!&amp;"."&amp;TPGPAY!$C$5</f>
        <v>#REF!</v>
      </c>
      <c r="G218" s="310">
        <f t="shared" ca="1" si="6"/>
        <v>44386</v>
      </c>
      <c r="H218" s="311" t="e">
        <f>IF(TPG!#REF!&gt;0,0,-TPG!#REF!)</f>
        <v>#REF!</v>
      </c>
      <c r="I218" s="205">
        <f t="shared" ca="1" si="7"/>
        <v>44386</v>
      </c>
      <c r="J218" s="126">
        <v>3</v>
      </c>
      <c r="K218" s="126" t="b">
        <v>1</v>
      </c>
      <c r="L218" s="126" t="s">
        <v>4009</v>
      </c>
      <c r="M218" s="126" t="b">
        <v>1</v>
      </c>
      <c r="N218" s="126" t="s">
        <v>3687</v>
      </c>
      <c r="O218" s="309" t="e">
        <f>LEFT(TPG!#REF!,19)&amp;"."&amp;TPGCR!F218</f>
        <v>#REF!</v>
      </c>
      <c r="P218" s="312" t="e">
        <f>TPG!#REF!</f>
        <v>#REF!</v>
      </c>
      <c r="Q218" s="126" t="b">
        <v>1</v>
      </c>
      <c r="R218" s="126" t="b">
        <v>1</v>
      </c>
      <c r="S218" s="126" t="b">
        <v>1</v>
      </c>
    </row>
    <row r="219" spans="1:19" hidden="1" x14ac:dyDescent="0.25">
      <c r="A219" s="126" t="s">
        <v>4008</v>
      </c>
      <c r="B219" s="200">
        <v>1</v>
      </c>
      <c r="C219" s="126">
        <v>2</v>
      </c>
      <c r="D219" s="308" t="e">
        <f>TPG!#REF!</f>
        <v>#REF!</v>
      </c>
      <c r="E219" s="126" t="b">
        <v>1</v>
      </c>
      <c r="F219" s="309" t="e">
        <f>RIGHT(TPG!#REF!,4)&amp;"."&amp;TPG!#REF!&amp;"."&amp;TPG!#REF!&amp;"."&amp;TPGPAY!$C$5</f>
        <v>#REF!</v>
      </c>
      <c r="G219" s="310">
        <f t="shared" ca="1" si="6"/>
        <v>44386</v>
      </c>
      <c r="H219" s="311" t="e">
        <f>IF(TPG!#REF!&gt;0,0,-TPG!#REF!)</f>
        <v>#REF!</v>
      </c>
      <c r="I219" s="205">
        <f t="shared" ca="1" si="7"/>
        <v>44386</v>
      </c>
      <c r="J219" s="126">
        <v>3</v>
      </c>
      <c r="K219" s="126" t="b">
        <v>1</v>
      </c>
      <c r="L219" s="126" t="s">
        <v>4009</v>
      </c>
      <c r="M219" s="126" t="b">
        <v>1</v>
      </c>
      <c r="N219" s="126" t="s">
        <v>3687</v>
      </c>
      <c r="O219" s="309" t="e">
        <f>LEFT(TPG!#REF!,19)&amp;"."&amp;TPGCR!F219</f>
        <v>#REF!</v>
      </c>
      <c r="P219" s="312" t="e">
        <f>TPG!#REF!</f>
        <v>#REF!</v>
      </c>
      <c r="Q219" s="126" t="b">
        <v>1</v>
      </c>
      <c r="R219" s="126" t="b">
        <v>1</v>
      </c>
      <c r="S219" s="126" t="b">
        <v>1</v>
      </c>
    </row>
    <row r="220" spans="1:19" hidden="1" x14ac:dyDescent="0.25">
      <c r="A220" s="126" t="s">
        <v>4008</v>
      </c>
      <c r="B220" s="200">
        <v>1</v>
      </c>
      <c r="C220" s="126">
        <v>2</v>
      </c>
      <c r="D220" s="308" t="e">
        <f>TPG!#REF!</f>
        <v>#REF!</v>
      </c>
      <c r="E220" s="126" t="b">
        <v>1</v>
      </c>
      <c r="F220" s="309" t="e">
        <f>RIGHT(TPG!#REF!,4)&amp;"."&amp;TPG!#REF!&amp;"."&amp;TPG!#REF!&amp;"."&amp;TPGPAY!$C$5</f>
        <v>#REF!</v>
      </c>
      <c r="G220" s="310">
        <f t="shared" ca="1" si="6"/>
        <v>44386</v>
      </c>
      <c r="H220" s="311" t="e">
        <f>IF(TPG!#REF!&gt;0,0,-TPG!#REF!)</f>
        <v>#REF!</v>
      </c>
      <c r="I220" s="205">
        <f t="shared" ca="1" si="7"/>
        <v>44386</v>
      </c>
      <c r="J220" s="126">
        <v>3</v>
      </c>
      <c r="K220" s="126" t="b">
        <v>1</v>
      </c>
      <c r="L220" s="126" t="s">
        <v>4009</v>
      </c>
      <c r="M220" s="126" t="b">
        <v>1</v>
      </c>
      <c r="N220" s="126" t="s">
        <v>3687</v>
      </c>
      <c r="O220" s="309" t="e">
        <f>LEFT(TPG!#REF!,19)&amp;"."&amp;TPGCR!F220</f>
        <v>#REF!</v>
      </c>
      <c r="P220" s="312" t="e">
        <f>TPG!#REF!</f>
        <v>#REF!</v>
      </c>
      <c r="Q220" s="126" t="b">
        <v>1</v>
      </c>
      <c r="R220" s="126" t="b">
        <v>1</v>
      </c>
      <c r="S220" s="126" t="b">
        <v>1</v>
      </c>
    </row>
    <row r="221" spans="1:19" hidden="1" x14ac:dyDescent="0.25">
      <c r="A221" s="126" t="s">
        <v>4008</v>
      </c>
      <c r="B221" s="200">
        <v>1</v>
      </c>
      <c r="C221" s="126">
        <v>2</v>
      </c>
      <c r="D221" s="308" t="e">
        <f>TPG!#REF!</f>
        <v>#REF!</v>
      </c>
      <c r="E221" s="126" t="b">
        <v>1</v>
      </c>
      <c r="F221" s="309" t="e">
        <f>RIGHT(TPG!#REF!,4)&amp;"."&amp;TPG!#REF!&amp;"."&amp;TPG!#REF!&amp;"."&amp;TPGPAY!$C$5</f>
        <v>#REF!</v>
      </c>
      <c r="G221" s="310">
        <f t="shared" ca="1" si="6"/>
        <v>44386</v>
      </c>
      <c r="H221" s="311" t="e">
        <f>IF(TPG!#REF!&gt;0,0,-TPG!#REF!)</f>
        <v>#REF!</v>
      </c>
      <c r="I221" s="205">
        <f t="shared" ca="1" si="7"/>
        <v>44386</v>
      </c>
      <c r="J221" s="126">
        <v>3</v>
      </c>
      <c r="K221" s="126" t="b">
        <v>1</v>
      </c>
      <c r="L221" s="126" t="s">
        <v>4009</v>
      </c>
      <c r="M221" s="126" t="b">
        <v>1</v>
      </c>
      <c r="N221" s="126" t="s">
        <v>3687</v>
      </c>
      <c r="O221" s="309" t="e">
        <f>LEFT(TPG!#REF!,19)&amp;"."&amp;TPGCR!F221</f>
        <v>#REF!</v>
      </c>
      <c r="P221" s="312" t="e">
        <f>TPG!#REF!</f>
        <v>#REF!</v>
      </c>
      <c r="Q221" s="126" t="b">
        <v>1</v>
      </c>
      <c r="R221" s="126" t="b">
        <v>1</v>
      </c>
      <c r="S221" s="126" t="b">
        <v>1</v>
      </c>
    </row>
    <row r="222" spans="1:19" hidden="1" x14ac:dyDescent="0.25">
      <c r="A222" s="126" t="s">
        <v>4008</v>
      </c>
      <c r="B222" s="200">
        <v>1</v>
      </c>
      <c r="C222" s="126">
        <v>2</v>
      </c>
      <c r="D222" s="308" t="e">
        <f>TPG!#REF!</f>
        <v>#REF!</v>
      </c>
      <c r="E222" s="126" t="b">
        <v>1</v>
      </c>
      <c r="F222" s="309" t="e">
        <f>RIGHT(TPG!#REF!,4)&amp;"."&amp;TPG!#REF!&amp;"."&amp;TPG!#REF!&amp;"."&amp;TPGPAY!$C$5</f>
        <v>#REF!</v>
      </c>
      <c r="G222" s="310">
        <f t="shared" ca="1" si="6"/>
        <v>44386</v>
      </c>
      <c r="H222" s="311" t="e">
        <f>IF(TPG!#REF!&gt;0,0,-TPG!#REF!)</f>
        <v>#REF!</v>
      </c>
      <c r="I222" s="205">
        <f t="shared" ca="1" si="7"/>
        <v>44386</v>
      </c>
      <c r="J222" s="126">
        <v>3</v>
      </c>
      <c r="K222" s="126" t="b">
        <v>1</v>
      </c>
      <c r="L222" s="126" t="s">
        <v>4009</v>
      </c>
      <c r="M222" s="126" t="b">
        <v>1</v>
      </c>
      <c r="N222" s="126" t="s">
        <v>3687</v>
      </c>
      <c r="O222" s="309" t="e">
        <f>LEFT(TPG!#REF!,19)&amp;"."&amp;TPGCR!F222</f>
        <v>#REF!</v>
      </c>
      <c r="P222" s="312" t="e">
        <f>TPG!#REF!</f>
        <v>#REF!</v>
      </c>
      <c r="Q222" s="126" t="b">
        <v>1</v>
      </c>
      <c r="R222" s="126" t="b">
        <v>1</v>
      </c>
      <c r="S222" s="126" t="b">
        <v>1</v>
      </c>
    </row>
    <row r="223" spans="1:19" hidden="1" x14ac:dyDescent="0.25">
      <c r="A223" s="126" t="s">
        <v>4008</v>
      </c>
      <c r="B223" s="200">
        <v>1</v>
      </c>
      <c r="C223" s="126">
        <v>2</v>
      </c>
      <c r="D223" s="308" t="e">
        <f>TPG!#REF!</f>
        <v>#REF!</v>
      </c>
      <c r="E223" s="126" t="b">
        <v>1</v>
      </c>
      <c r="F223" s="309" t="e">
        <f>RIGHT(TPG!#REF!,4)&amp;"."&amp;TPG!#REF!&amp;"."&amp;TPG!#REF!&amp;"."&amp;TPGPAY!$C$5</f>
        <v>#REF!</v>
      </c>
      <c r="G223" s="310">
        <f t="shared" ca="1" si="6"/>
        <v>44386</v>
      </c>
      <c r="H223" s="311" t="e">
        <f>IF(TPG!#REF!&gt;0,0,-TPG!#REF!)</f>
        <v>#REF!</v>
      </c>
      <c r="I223" s="205">
        <f t="shared" ca="1" si="7"/>
        <v>44386</v>
      </c>
      <c r="J223" s="126">
        <v>3</v>
      </c>
      <c r="K223" s="126" t="b">
        <v>1</v>
      </c>
      <c r="L223" s="126" t="s">
        <v>4009</v>
      </c>
      <c r="M223" s="126" t="b">
        <v>1</v>
      </c>
      <c r="N223" s="126" t="s">
        <v>3687</v>
      </c>
      <c r="O223" s="309" t="e">
        <f>LEFT(TPG!#REF!,19)&amp;"."&amp;TPGCR!F223</f>
        <v>#REF!</v>
      </c>
      <c r="P223" s="312" t="e">
        <f>TPG!#REF!</f>
        <v>#REF!</v>
      </c>
      <c r="Q223" s="126" t="b">
        <v>1</v>
      </c>
      <c r="R223" s="126" t="b">
        <v>1</v>
      </c>
      <c r="S223" s="126" t="b">
        <v>1</v>
      </c>
    </row>
    <row r="224" spans="1:19" hidden="1" x14ac:dyDescent="0.25">
      <c r="A224" s="126" t="s">
        <v>4008</v>
      </c>
      <c r="B224" s="200">
        <v>1</v>
      </c>
      <c r="C224" s="126">
        <v>2</v>
      </c>
      <c r="D224" s="308" t="e">
        <f>TPG!#REF!</f>
        <v>#REF!</v>
      </c>
      <c r="E224" s="126" t="b">
        <v>1</v>
      </c>
      <c r="F224" s="309" t="e">
        <f>RIGHT(TPG!#REF!,4)&amp;"."&amp;TPG!#REF!&amp;"."&amp;TPG!#REF!&amp;"."&amp;TPGPAY!$C$5</f>
        <v>#REF!</v>
      </c>
      <c r="G224" s="310">
        <f t="shared" ca="1" si="6"/>
        <v>44386</v>
      </c>
      <c r="H224" s="311" t="e">
        <f>IF(TPG!#REF!&gt;0,0,-TPG!#REF!)</f>
        <v>#REF!</v>
      </c>
      <c r="I224" s="205">
        <f t="shared" ca="1" si="7"/>
        <v>44386</v>
      </c>
      <c r="J224" s="126">
        <v>3</v>
      </c>
      <c r="K224" s="126" t="b">
        <v>1</v>
      </c>
      <c r="L224" s="126" t="s">
        <v>4009</v>
      </c>
      <c r="M224" s="126" t="b">
        <v>1</v>
      </c>
      <c r="N224" s="126" t="s">
        <v>3687</v>
      </c>
      <c r="O224" s="309" t="e">
        <f>LEFT(TPG!#REF!,19)&amp;"."&amp;TPGCR!F224</f>
        <v>#REF!</v>
      </c>
      <c r="P224" s="312" t="e">
        <f>TPG!#REF!</f>
        <v>#REF!</v>
      </c>
      <c r="Q224" s="126" t="b">
        <v>1</v>
      </c>
      <c r="R224" s="126" t="b">
        <v>1</v>
      </c>
      <c r="S224" s="126" t="b">
        <v>1</v>
      </c>
    </row>
    <row r="225" spans="1:19" hidden="1" x14ac:dyDescent="0.25">
      <c r="A225" s="126" t="s">
        <v>4008</v>
      </c>
      <c r="B225" s="200">
        <v>1</v>
      </c>
      <c r="C225" s="126">
        <v>2</v>
      </c>
      <c r="D225" s="308" t="e">
        <f>TPG!#REF!</f>
        <v>#REF!</v>
      </c>
      <c r="E225" s="126" t="b">
        <v>1</v>
      </c>
      <c r="F225" s="309" t="e">
        <f>RIGHT(TPG!#REF!,4)&amp;"."&amp;TPG!#REF!&amp;"."&amp;TPG!#REF!&amp;"."&amp;TPGPAY!$C$5</f>
        <v>#REF!</v>
      </c>
      <c r="G225" s="310">
        <f t="shared" ca="1" si="6"/>
        <v>44386</v>
      </c>
      <c r="H225" s="311" t="e">
        <f>IF(TPG!#REF!&gt;0,0,-TPG!#REF!)</f>
        <v>#REF!</v>
      </c>
      <c r="I225" s="205">
        <f t="shared" ca="1" si="7"/>
        <v>44386</v>
      </c>
      <c r="J225" s="126">
        <v>3</v>
      </c>
      <c r="K225" s="126" t="b">
        <v>1</v>
      </c>
      <c r="L225" s="126" t="s">
        <v>4009</v>
      </c>
      <c r="M225" s="126" t="b">
        <v>1</v>
      </c>
      <c r="N225" s="126" t="s">
        <v>3687</v>
      </c>
      <c r="O225" s="309" t="e">
        <f>LEFT(TPG!#REF!,19)&amp;"."&amp;TPGCR!F225</f>
        <v>#REF!</v>
      </c>
      <c r="P225" s="312" t="e">
        <f>TPG!#REF!</f>
        <v>#REF!</v>
      </c>
      <c r="Q225" s="126" t="b">
        <v>1</v>
      </c>
      <c r="R225" s="126" t="b">
        <v>1</v>
      </c>
      <c r="S225" s="126" t="b">
        <v>1</v>
      </c>
    </row>
    <row r="226" spans="1:19" hidden="1" x14ac:dyDescent="0.25">
      <c r="A226" s="126" t="s">
        <v>4008</v>
      </c>
      <c r="B226" s="200">
        <v>1</v>
      </c>
      <c r="C226" s="126">
        <v>2</v>
      </c>
      <c r="D226" s="308" t="e">
        <f>TPG!#REF!</f>
        <v>#REF!</v>
      </c>
      <c r="E226" s="126" t="b">
        <v>1</v>
      </c>
      <c r="F226" s="309" t="e">
        <f>RIGHT(TPG!#REF!,4)&amp;"."&amp;TPG!#REF!&amp;"."&amp;TPG!#REF!&amp;"."&amp;TPGPAY!$C$5</f>
        <v>#REF!</v>
      </c>
      <c r="G226" s="310">
        <f t="shared" ca="1" si="6"/>
        <v>44386</v>
      </c>
      <c r="H226" s="311" t="e">
        <f>IF(TPG!#REF!&gt;0,0,-TPG!#REF!)</f>
        <v>#REF!</v>
      </c>
      <c r="I226" s="205">
        <f t="shared" ca="1" si="7"/>
        <v>44386</v>
      </c>
      <c r="J226" s="126">
        <v>3</v>
      </c>
      <c r="K226" s="126" t="b">
        <v>1</v>
      </c>
      <c r="L226" s="126" t="s">
        <v>4009</v>
      </c>
      <c r="M226" s="126" t="b">
        <v>1</v>
      </c>
      <c r="N226" s="126" t="s">
        <v>3687</v>
      </c>
      <c r="O226" s="309" t="e">
        <f>LEFT(TPG!#REF!,19)&amp;"."&amp;TPGCR!F226</f>
        <v>#REF!</v>
      </c>
      <c r="P226" s="312" t="e">
        <f>TPG!#REF!</f>
        <v>#REF!</v>
      </c>
      <c r="Q226" s="126" t="b">
        <v>1</v>
      </c>
      <c r="R226" s="126" t="b">
        <v>1</v>
      </c>
      <c r="S226" s="126" t="b">
        <v>1</v>
      </c>
    </row>
    <row r="227" spans="1:19" hidden="1" x14ac:dyDescent="0.25">
      <c r="A227" s="126" t="s">
        <v>4008</v>
      </c>
      <c r="B227" s="200">
        <v>1</v>
      </c>
      <c r="C227" s="126">
        <v>2</v>
      </c>
      <c r="D227" s="308" t="e">
        <f>TPG!#REF!</f>
        <v>#REF!</v>
      </c>
      <c r="E227" s="126" t="b">
        <v>1</v>
      </c>
      <c r="F227" s="309" t="e">
        <f>RIGHT(TPG!#REF!,4)&amp;"."&amp;TPG!#REF!&amp;"."&amp;TPG!#REF!&amp;"."&amp;TPGPAY!$C$5</f>
        <v>#REF!</v>
      </c>
      <c r="G227" s="310">
        <f t="shared" ca="1" si="6"/>
        <v>44386</v>
      </c>
      <c r="H227" s="311" t="e">
        <f>IF(TPG!#REF!&gt;0,0,-TPG!#REF!)</f>
        <v>#REF!</v>
      </c>
      <c r="I227" s="205">
        <f t="shared" ca="1" si="7"/>
        <v>44386</v>
      </c>
      <c r="J227" s="126">
        <v>3</v>
      </c>
      <c r="K227" s="126" t="b">
        <v>1</v>
      </c>
      <c r="L227" s="126" t="s">
        <v>4009</v>
      </c>
      <c r="M227" s="126" t="b">
        <v>1</v>
      </c>
      <c r="N227" s="126" t="s">
        <v>3687</v>
      </c>
      <c r="O227" s="309" t="e">
        <f>LEFT(TPG!#REF!,19)&amp;"."&amp;TPGCR!F227</f>
        <v>#REF!</v>
      </c>
      <c r="P227" s="312" t="e">
        <f>TPG!#REF!</f>
        <v>#REF!</v>
      </c>
      <c r="Q227" s="126" t="b">
        <v>1</v>
      </c>
      <c r="R227" s="126" t="b">
        <v>1</v>
      </c>
      <c r="S227" s="126" t="b">
        <v>1</v>
      </c>
    </row>
    <row r="228" spans="1:19" hidden="1" x14ac:dyDescent="0.25">
      <c r="A228" s="126" t="s">
        <v>4008</v>
      </c>
      <c r="B228" s="200">
        <v>1</v>
      </c>
      <c r="C228" s="126">
        <v>2</v>
      </c>
      <c r="D228" s="308" t="e">
        <f>TPG!#REF!</f>
        <v>#REF!</v>
      </c>
      <c r="E228" s="126" t="b">
        <v>1</v>
      </c>
      <c r="F228" s="309" t="e">
        <f>RIGHT(TPG!#REF!,4)&amp;"."&amp;TPG!#REF!&amp;"."&amp;TPG!#REF!&amp;"."&amp;TPGPAY!$C$5</f>
        <v>#REF!</v>
      </c>
      <c r="G228" s="310">
        <f t="shared" ca="1" si="6"/>
        <v>44386</v>
      </c>
      <c r="H228" s="311" t="e">
        <f>IF(TPG!#REF!&gt;0,0,-TPG!#REF!)</f>
        <v>#REF!</v>
      </c>
      <c r="I228" s="205">
        <f t="shared" ca="1" si="7"/>
        <v>44386</v>
      </c>
      <c r="J228" s="126">
        <v>3</v>
      </c>
      <c r="K228" s="126" t="b">
        <v>1</v>
      </c>
      <c r="L228" s="126" t="s">
        <v>4009</v>
      </c>
      <c r="M228" s="126" t="b">
        <v>1</v>
      </c>
      <c r="N228" s="126" t="s">
        <v>3687</v>
      </c>
      <c r="O228" s="309" t="e">
        <f>LEFT(TPG!#REF!,19)&amp;"."&amp;TPGCR!F228</f>
        <v>#REF!</v>
      </c>
      <c r="P228" s="312" t="e">
        <f>TPG!#REF!</f>
        <v>#REF!</v>
      </c>
      <c r="Q228" s="126" t="b">
        <v>1</v>
      </c>
      <c r="R228" s="126" t="b">
        <v>1</v>
      </c>
      <c r="S228" s="126" t="b">
        <v>1</v>
      </c>
    </row>
    <row r="229" spans="1:19" hidden="1" x14ac:dyDescent="0.25">
      <c r="A229" s="126" t="s">
        <v>4008</v>
      </c>
      <c r="B229" s="200">
        <v>1</v>
      </c>
      <c r="C229" s="126">
        <v>2</v>
      </c>
      <c r="D229" s="308" t="e">
        <f>TPG!#REF!</f>
        <v>#REF!</v>
      </c>
      <c r="E229" s="126" t="b">
        <v>1</v>
      </c>
      <c r="F229" s="309" t="e">
        <f>RIGHT(TPG!#REF!,4)&amp;"."&amp;TPG!#REF!&amp;"."&amp;TPG!#REF!&amp;"."&amp;TPGPAY!$C$5</f>
        <v>#REF!</v>
      </c>
      <c r="G229" s="310">
        <f t="shared" ca="1" si="6"/>
        <v>44386</v>
      </c>
      <c r="H229" s="311" t="e">
        <f>IF(TPG!#REF!&gt;0,0,-TPG!#REF!)</f>
        <v>#REF!</v>
      </c>
      <c r="I229" s="205">
        <f t="shared" ca="1" si="7"/>
        <v>44386</v>
      </c>
      <c r="J229" s="126">
        <v>3</v>
      </c>
      <c r="K229" s="126" t="b">
        <v>1</v>
      </c>
      <c r="L229" s="126" t="s">
        <v>4009</v>
      </c>
      <c r="M229" s="126" t="b">
        <v>1</v>
      </c>
      <c r="N229" s="126" t="s">
        <v>3687</v>
      </c>
      <c r="O229" s="309" t="e">
        <f>LEFT(TPG!#REF!,19)&amp;"."&amp;TPGCR!F229</f>
        <v>#REF!</v>
      </c>
      <c r="P229" s="312" t="e">
        <f>TPG!#REF!</f>
        <v>#REF!</v>
      </c>
      <c r="Q229" s="126" t="b">
        <v>1</v>
      </c>
      <c r="R229" s="126" t="b">
        <v>1</v>
      </c>
      <c r="S229" s="126" t="b">
        <v>1</v>
      </c>
    </row>
    <row r="230" spans="1:19" hidden="1" x14ac:dyDescent="0.25">
      <c r="A230" s="126" t="s">
        <v>4008</v>
      </c>
      <c r="B230" s="200">
        <v>1</v>
      </c>
      <c r="C230" s="126">
        <v>2</v>
      </c>
      <c r="D230" s="308" t="e">
        <f>TPG!#REF!</f>
        <v>#REF!</v>
      </c>
      <c r="E230" s="126" t="b">
        <v>1</v>
      </c>
      <c r="F230" s="309" t="e">
        <f>RIGHT(TPG!#REF!,4)&amp;"."&amp;TPG!#REF!&amp;"."&amp;TPG!#REF!&amp;"."&amp;TPGPAY!$C$5</f>
        <v>#REF!</v>
      </c>
      <c r="G230" s="310">
        <f t="shared" ca="1" si="6"/>
        <v>44386</v>
      </c>
      <c r="H230" s="311" t="e">
        <f>IF(TPG!#REF!&gt;0,0,-TPG!#REF!)</f>
        <v>#REF!</v>
      </c>
      <c r="I230" s="205">
        <f t="shared" ca="1" si="7"/>
        <v>44386</v>
      </c>
      <c r="J230" s="126">
        <v>3</v>
      </c>
      <c r="K230" s="126" t="b">
        <v>1</v>
      </c>
      <c r="L230" s="126" t="s">
        <v>4009</v>
      </c>
      <c r="M230" s="126" t="b">
        <v>1</v>
      </c>
      <c r="N230" s="126" t="s">
        <v>3687</v>
      </c>
      <c r="O230" s="309" t="e">
        <f>LEFT(TPG!#REF!,19)&amp;"."&amp;TPGCR!F230</f>
        <v>#REF!</v>
      </c>
      <c r="P230" s="312" t="e">
        <f>TPG!#REF!</f>
        <v>#REF!</v>
      </c>
      <c r="Q230" s="126" t="b">
        <v>1</v>
      </c>
      <c r="R230" s="126" t="b">
        <v>1</v>
      </c>
      <c r="S230" s="126" t="b">
        <v>1</v>
      </c>
    </row>
    <row r="231" spans="1:19" hidden="1" x14ac:dyDescent="0.25">
      <c r="A231" s="126" t="s">
        <v>4008</v>
      </c>
      <c r="B231" s="200">
        <v>1</v>
      </c>
      <c r="C231" s="126">
        <v>2</v>
      </c>
      <c r="D231" s="308" t="e">
        <f>TPG!#REF!</f>
        <v>#REF!</v>
      </c>
      <c r="E231" s="126" t="b">
        <v>1</v>
      </c>
      <c r="F231" s="309" t="e">
        <f>RIGHT(TPG!#REF!,4)&amp;"."&amp;TPG!#REF!&amp;"."&amp;TPG!#REF!&amp;"."&amp;TPGPAY!$C$5</f>
        <v>#REF!</v>
      </c>
      <c r="G231" s="310">
        <f t="shared" ca="1" si="6"/>
        <v>44386</v>
      </c>
      <c r="H231" s="311" t="e">
        <f>IF(TPG!#REF!&gt;0,0,-TPG!#REF!)</f>
        <v>#REF!</v>
      </c>
      <c r="I231" s="205">
        <f t="shared" ca="1" si="7"/>
        <v>44386</v>
      </c>
      <c r="J231" s="126">
        <v>3</v>
      </c>
      <c r="K231" s="126" t="b">
        <v>1</v>
      </c>
      <c r="L231" s="126" t="s">
        <v>4009</v>
      </c>
      <c r="M231" s="126" t="b">
        <v>1</v>
      </c>
      <c r="N231" s="126" t="s">
        <v>3687</v>
      </c>
      <c r="O231" s="309" t="e">
        <f>LEFT(TPG!#REF!,19)&amp;"."&amp;TPGCR!F231</f>
        <v>#REF!</v>
      </c>
      <c r="P231" s="312" t="e">
        <f>TPG!#REF!</f>
        <v>#REF!</v>
      </c>
      <c r="Q231" s="126" t="b">
        <v>1</v>
      </c>
      <c r="R231" s="126" t="b">
        <v>1</v>
      </c>
      <c r="S231" s="126" t="b">
        <v>1</v>
      </c>
    </row>
    <row r="232" spans="1:19" hidden="1" x14ac:dyDescent="0.25">
      <c r="A232" s="126" t="s">
        <v>4008</v>
      </c>
      <c r="B232" s="200">
        <v>1</v>
      </c>
      <c r="C232" s="126">
        <v>2</v>
      </c>
      <c r="D232" s="308" t="e">
        <f>TPG!#REF!</f>
        <v>#REF!</v>
      </c>
      <c r="E232" s="126" t="b">
        <v>1</v>
      </c>
      <c r="F232" s="309" t="e">
        <f>RIGHT(TPG!#REF!,4)&amp;"."&amp;TPG!#REF!&amp;"."&amp;TPG!#REF!&amp;"."&amp;TPGPAY!$C$5</f>
        <v>#REF!</v>
      </c>
      <c r="G232" s="310">
        <f t="shared" ca="1" si="6"/>
        <v>44386</v>
      </c>
      <c r="H232" s="311" t="e">
        <f>IF(TPG!#REF!&gt;0,0,-TPG!#REF!)</f>
        <v>#REF!</v>
      </c>
      <c r="I232" s="205">
        <f t="shared" ca="1" si="7"/>
        <v>44386</v>
      </c>
      <c r="J232" s="126">
        <v>3</v>
      </c>
      <c r="K232" s="126" t="b">
        <v>1</v>
      </c>
      <c r="L232" s="126" t="s">
        <v>4009</v>
      </c>
      <c r="M232" s="126" t="b">
        <v>1</v>
      </c>
      <c r="N232" s="126" t="s">
        <v>3687</v>
      </c>
      <c r="O232" s="309" t="e">
        <f>LEFT(TPG!#REF!,19)&amp;"."&amp;TPGCR!F232</f>
        <v>#REF!</v>
      </c>
      <c r="P232" s="312" t="e">
        <f>TPG!#REF!</f>
        <v>#REF!</v>
      </c>
      <c r="Q232" s="126" t="b">
        <v>1</v>
      </c>
      <c r="R232" s="126" t="b">
        <v>1</v>
      </c>
      <c r="S232" s="126" t="b">
        <v>1</v>
      </c>
    </row>
    <row r="233" spans="1:19" hidden="1" x14ac:dyDescent="0.25">
      <c r="A233" s="126" t="s">
        <v>4008</v>
      </c>
      <c r="B233" s="200">
        <v>1</v>
      </c>
      <c r="C233" s="126">
        <v>2</v>
      </c>
      <c r="D233" s="308" t="e">
        <f>TPG!#REF!</f>
        <v>#REF!</v>
      </c>
      <c r="E233" s="126" t="b">
        <v>1</v>
      </c>
      <c r="F233" s="309" t="e">
        <f>RIGHT(TPG!#REF!,4)&amp;"."&amp;TPG!#REF!&amp;"."&amp;TPG!#REF!&amp;"."&amp;TPGPAY!$C$5</f>
        <v>#REF!</v>
      </c>
      <c r="G233" s="310">
        <f t="shared" ca="1" si="6"/>
        <v>44386</v>
      </c>
      <c r="H233" s="311" t="e">
        <f>IF(TPG!#REF!&gt;0,0,-TPG!#REF!)</f>
        <v>#REF!</v>
      </c>
      <c r="I233" s="205">
        <f t="shared" ca="1" si="7"/>
        <v>44386</v>
      </c>
      <c r="J233" s="126">
        <v>3</v>
      </c>
      <c r="K233" s="126" t="b">
        <v>1</v>
      </c>
      <c r="L233" s="126" t="s">
        <v>4009</v>
      </c>
      <c r="M233" s="126" t="b">
        <v>1</v>
      </c>
      <c r="N233" s="126" t="s">
        <v>3687</v>
      </c>
      <c r="O233" s="309" t="e">
        <f>LEFT(TPG!#REF!,19)&amp;"."&amp;TPGCR!F233</f>
        <v>#REF!</v>
      </c>
      <c r="P233" s="312" t="e">
        <f>TPG!#REF!</f>
        <v>#REF!</v>
      </c>
      <c r="Q233" s="126" t="b">
        <v>1</v>
      </c>
      <c r="R233" s="126" t="b">
        <v>1</v>
      </c>
      <c r="S233" s="126" t="b">
        <v>1</v>
      </c>
    </row>
    <row r="234" spans="1:19" hidden="1" x14ac:dyDescent="0.25">
      <c r="A234" s="126" t="s">
        <v>4008</v>
      </c>
      <c r="B234" s="200">
        <v>1</v>
      </c>
      <c r="C234" s="126">
        <v>2</v>
      </c>
      <c r="D234" s="308" t="e">
        <f>TPG!#REF!</f>
        <v>#REF!</v>
      </c>
      <c r="E234" s="126" t="b">
        <v>1</v>
      </c>
      <c r="F234" s="309" t="e">
        <f>RIGHT(TPG!#REF!,4)&amp;"."&amp;TPG!#REF!&amp;"."&amp;TPG!#REF!&amp;"."&amp;TPGPAY!$C$5</f>
        <v>#REF!</v>
      </c>
      <c r="G234" s="310">
        <f t="shared" ca="1" si="6"/>
        <v>44386</v>
      </c>
      <c r="H234" s="311" t="e">
        <f>IF(TPG!#REF!&gt;0,0,-TPG!#REF!)</f>
        <v>#REF!</v>
      </c>
      <c r="I234" s="205">
        <f t="shared" ca="1" si="7"/>
        <v>44386</v>
      </c>
      <c r="J234" s="126">
        <v>3</v>
      </c>
      <c r="K234" s="126" t="b">
        <v>1</v>
      </c>
      <c r="L234" s="126" t="s">
        <v>4009</v>
      </c>
      <c r="M234" s="126" t="b">
        <v>1</v>
      </c>
      <c r="N234" s="126" t="s">
        <v>3687</v>
      </c>
      <c r="O234" s="309" t="e">
        <f>LEFT(TPG!#REF!,19)&amp;"."&amp;TPGCR!F234</f>
        <v>#REF!</v>
      </c>
      <c r="P234" s="312" t="e">
        <f>TPG!#REF!</f>
        <v>#REF!</v>
      </c>
      <c r="Q234" s="126" t="b">
        <v>1</v>
      </c>
      <c r="R234" s="126" t="b">
        <v>1</v>
      </c>
      <c r="S234" s="126" t="b">
        <v>1</v>
      </c>
    </row>
    <row r="235" spans="1:19" hidden="1" x14ac:dyDescent="0.25">
      <c r="A235" s="126" t="s">
        <v>4008</v>
      </c>
      <c r="B235" s="200">
        <v>1</v>
      </c>
      <c r="C235" s="126">
        <v>2</v>
      </c>
      <c r="D235" s="308" t="e">
        <f>TPG!#REF!</f>
        <v>#REF!</v>
      </c>
      <c r="E235" s="126" t="b">
        <v>1</v>
      </c>
      <c r="F235" s="309" t="e">
        <f>RIGHT(TPG!#REF!,4)&amp;"."&amp;TPG!#REF!&amp;"."&amp;TPG!#REF!&amp;"."&amp;TPGPAY!$C$5</f>
        <v>#REF!</v>
      </c>
      <c r="G235" s="310">
        <f t="shared" ca="1" si="6"/>
        <v>44386</v>
      </c>
      <c r="H235" s="311" t="e">
        <f>IF(TPG!#REF!&gt;0,0,-TPG!#REF!)</f>
        <v>#REF!</v>
      </c>
      <c r="I235" s="205">
        <f t="shared" ca="1" si="7"/>
        <v>44386</v>
      </c>
      <c r="J235" s="126">
        <v>3</v>
      </c>
      <c r="K235" s="126" t="b">
        <v>1</v>
      </c>
      <c r="L235" s="126" t="s">
        <v>4009</v>
      </c>
      <c r="M235" s="126" t="b">
        <v>1</v>
      </c>
      <c r="N235" s="126" t="s">
        <v>3687</v>
      </c>
      <c r="O235" s="309" t="e">
        <f>LEFT(TPG!#REF!,19)&amp;"."&amp;TPGCR!F235</f>
        <v>#REF!</v>
      </c>
      <c r="P235" s="312" t="e">
        <f>TPG!#REF!</f>
        <v>#REF!</v>
      </c>
      <c r="Q235" s="126" t="b">
        <v>1</v>
      </c>
      <c r="R235" s="126" t="b">
        <v>1</v>
      </c>
      <c r="S235" s="126" t="b">
        <v>1</v>
      </c>
    </row>
    <row r="236" spans="1:19" hidden="1" x14ac:dyDescent="0.25">
      <c r="A236" s="126" t="s">
        <v>4008</v>
      </c>
      <c r="B236" s="200">
        <v>1</v>
      </c>
      <c r="C236" s="126">
        <v>2</v>
      </c>
      <c r="D236" s="308" t="e">
        <f>TPG!#REF!</f>
        <v>#REF!</v>
      </c>
      <c r="E236" s="126" t="b">
        <v>1</v>
      </c>
      <c r="F236" s="309" t="e">
        <f>RIGHT(TPG!#REF!,4)&amp;"."&amp;TPG!#REF!&amp;"."&amp;TPG!#REF!&amp;"."&amp;TPGPAY!$C$5</f>
        <v>#REF!</v>
      </c>
      <c r="G236" s="310">
        <f t="shared" ca="1" si="6"/>
        <v>44386</v>
      </c>
      <c r="H236" s="311" t="e">
        <f>IF(TPG!#REF!&gt;0,0,-TPG!#REF!)</f>
        <v>#REF!</v>
      </c>
      <c r="I236" s="205">
        <f t="shared" ca="1" si="7"/>
        <v>44386</v>
      </c>
      <c r="J236" s="126">
        <v>3</v>
      </c>
      <c r="K236" s="126" t="b">
        <v>1</v>
      </c>
      <c r="L236" s="126" t="s">
        <v>4009</v>
      </c>
      <c r="M236" s="126" t="b">
        <v>1</v>
      </c>
      <c r="N236" s="126" t="s">
        <v>3687</v>
      </c>
      <c r="O236" s="309" t="e">
        <f>LEFT(TPG!#REF!,19)&amp;"."&amp;TPGCR!F236</f>
        <v>#REF!</v>
      </c>
      <c r="P236" s="312" t="e">
        <f>TPG!#REF!</f>
        <v>#REF!</v>
      </c>
      <c r="Q236" s="126" t="b">
        <v>1</v>
      </c>
      <c r="R236" s="126" t="b">
        <v>1</v>
      </c>
      <c r="S236" s="126" t="b">
        <v>1</v>
      </c>
    </row>
    <row r="237" spans="1:19" hidden="1" x14ac:dyDescent="0.25">
      <c r="A237" s="126" t="s">
        <v>4008</v>
      </c>
      <c r="B237" s="200">
        <v>1</v>
      </c>
      <c r="C237" s="126">
        <v>2</v>
      </c>
      <c r="D237" s="308" t="e">
        <f>TPG!#REF!</f>
        <v>#REF!</v>
      </c>
      <c r="E237" s="126" t="b">
        <v>1</v>
      </c>
      <c r="F237" s="309" t="e">
        <f>RIGHT(TPG!#REF!,4)&amp;"."&amp;TPG!#REF!&amp;"."&amp;TPG!#REF!&amp;"."&amp;TPGPAY!$C$5</f>
        <v>#REF!</v>
      </c>
      <c r="G237" s="310">
        <f t="shared" ca="1" si="6"/>
        <v>44386</v>
      </c>
      <c r="H237" s="311" t="e">
        <f>IF(TPG!#REF!&gt;0,0,-TPG!#REF!)</f>
        <v>#REF!</v>
      </c>
      <c r="I237" s="205">
        <f t="shared" ca="1" si="7"/>
        <v>44386</v>
      </c>
      <c r="J237" s="126">
        <v>3</v>
      </c>
      <c r="K237" s="126" t="b">
        <v>1</v>
      </c>
      <c r="L237" s="126" t="s">
        <v>4009</v>
      </c>
      <c r="M237" s="126" t="b">
        <v>1</v>
      </c>
      <c r="N237" s="126" t="s">
        <v>3687</v>
      </c>
      <c r="O237" s="309" t="e">
        <f>LEFT(TPG!#REF!,19)&amp;"."&amp;TPGCR!F237</f>
        <v>#REF!</v>
      </c>
      <c r="P237" s="312" t="e">
        <f>TPG!#REF!</f>
        <v>#REF!</v>
      </c>
      <c r="Q237" s="126" t="b">
        <v>1</v>
      </c>
      <c r="R237" s="126" t="b">
        <v>1</v>
      </c>
      <c r="S237" s="126" t="b">
        <v>1</v>
      </c>
    </row>
    <row r="238" spans="1:19" hidden="1" x14ac:dyDescent="0.25">
      <c r="A238" s="126" t="s">
        <v>4008</v>
      </c>
      <c r="B238" s="200">
        <v>1</v>
      </c>
      <c r="C238" s="126">
        <v>2</v>
      </c>
      <c r="D238" s="308" t="e">
        <f>TPG!#REF!</f>
        <v>#REF!</v>
      </c>
      <c r="E238" s="126" t="b">
        <v>1</v>
      </c>
      <c r="F238" s="309" t="e">
        <f>RIGHT(TPG!#REF!,4)&amp;"."&amp;TPG!#REF!&amp;"."&amp;TPG!#REF!&amp;"."&amp;TPGPAY!$C$5</f>
        <v>#REF!</v>
      </c>
      <c r="G238" s="310">
        <f t="shared" ca="1" si="6"/>
        <v>44386</v>
      </c>
      <c r="H238" s="311" t="e">
        <f>IF(TPG!#REF!&gt;0,0,-TPG!#REF!)</f>
        <v>#REF!</v>
      </c>
      <c r="I238" s="205">
        <f t="shared" ca="1" si="7"/>
        <v>44386</v>
      </c>
      <c r="J238" s="126">
        <v>3</v>
      </c>
      <c r="K238" s="126" t="b">
        <v>1</v>
      </c>
      <c r="L238" s="126" t="s">
        <v>4009</v>
      </c>
      <c r="M238" s="126" t="b">
        <v>1</v>
      </c>
      <c r="N238" s="126" t="s">
        <v>3687</v>
      </c>
      <c r="O238" s="309" t="e">
        <f>LEFT(TPG!#REF!,19)&amp;"."&amp;TPGCR!F238</f>
        <v>#REF!</v>
      </c>
      <c r="P238" s="312" t="e">
        <f>TPG!#REF!</f>
        <v>#REF!</v>
      </c>
      <c r="Q238" s="126" t="b">
        <v>1</v>
      </c>
      <c r="R238" s="126" t="b">
        <v>1</v>
      </c>
      <c r="S238" s="126" t="b">
        <v>1</v>
      </c>
    </row>
    <row r="239" spans="1:19" hidden="1" x14ac:dyDescent="0.25">
      <c r="A239" s="126" t="s">
        <v>4008</v>
      </c>
      <c r="B239" s="200">
        <v>1</v>
      </c>
      <c r="C239" s="126">
        <v>2</v>
      </c>
      <c r="D239" s="308" t="e">
        <f>TPG!#REF!</f>
        <v>#REF!</v>
      </c>
      <c r="E239" s="126" t="b">
        <v>1</v>
      </c>
      <c r="F239" s="309" t="e">
        <f>RIGHT(TPG!#REF!,4)&amp;"."&amp;TPG!#REF!&amp;"."&amp;TPG!#REF!&amp;"."&amp;TPGPAY!$C$5</f>
        <v>#REF!</v>
      </c>
      <c r="G239" s="310">
        <f t="shared" ca="1" si="6"/>
        <v>44386</v>
      </c>
      <c r="H239" s="311" t="e">
        <f>IF(TPG!#REF!&gt;0,0,-TPG!#REF!)</f>
        <v>#REF!</v>
      </c>
      <c r="I239" s="205">
        <f t="shared" ca="1" si="7"/>
        <v>44386</v>
      </c>
      <c r="J239" s="126">
        <v>3</v>
      </c>
      <c r="K239" s="126" t="b">
        <v>1</v>
      </c>
      <c r="L239" s="126" t="s">
        <v>4009</v>
      </c>
      <c r="M239" s="126" t="b">
        <v>1</v>
      </c>
      <c r="N239" s="126" t="s">
        <v>3687</v>
      </c>
      <c r="O239" s="309" t="e">
        <f>LEFT(TPG!#REF!,19)&amp;"."&amp;TPGCR!F239</f>
        <v>#REF!</v>
      </c>
      <c r="P239" s="312" t="e">
        <f>TPG!#REF!</f>
        <v>#REF!</v>
      </c>
      <c r="Q239" s="126" t="b">
        <v>1</v>
      </c>
      <c r="R239" s="126" t="b">
        <v>1</v>
      </c>
      <c r="S239" s="126" t="b">
        <v>1</v>
      </c>
    </row>
    <row r="240" spans="1:19" hidden="1" x14ac:dyDescent="0.25">
      <c r="A240" s="126" t="s">
        <v>4008</v>
      </c>
      <c r="B240" s="200">
        <v>1</v>
      </c>
      <c r="C240" s="126">
        <v>2</v>
      </c>
      <c r="D240" s="308" t="e">
        <f>TPG!#REF!</f>
        <v>#REF!</v>
      </c>
      <c r="E240" s="126" t="b">
        <v>1</v>
      </c>
      <c r="F240" s="309" t="e">
        <f>RIGHT(TPG!#REF!,4)&amp;"."&amp;TPG!#REF!&amp;"."&amp;TPG!#REF!&amp;"."&amp;TPGPAY!$C$5</f>
        <v>#REF!</v>
      </c>
      <c r="G240" s="310">
        <f t="shared" ca="1" si="6"/>
        <v>44386</v>
      </c>
      <c r="H240" s="311" t="e">
        <f>IF(TPG!#REF!&gt;0,0,-TPG!#REF!)</f>
        <v>#REF!</v>
      </c>
      <c r="I240" s="205">
        <f t="shared" ca="1" si="7"/>
        <v>44386</v>
      </c>
      <c r="J240" s="126">
        <v>3</v>
      </c>
      <c r="K240" s="126" t="b">
        <v>1</v>
      </c>
      <c r="L240" s="126" t="s">
        <v>4009</v>
      </c>
      <c r="M240" s="126" t="b">
        <v>1</v>
      </c>
      <c r="N240" s="126" t="s">
        <v>3687</v>
      </c>
      <c r="O240" s="309" t="e">
        <f>LEFT(TPG!#REF!,19)&amp;"."&amp;TPGCR!F240</f>
        <v>#REF!</v>
      </c>
      <c r="P240" s="312" t="e">
        <f>TPG!#REF!</f>
        <v>#REF!</v>
      </c>
      <c r="Q240" s="126" t="b">
        <v>1</v>
      </c>
      <c r="R240" s="126" t="b">
        <v>1</v>
      </c>
      <c r="S240" s="126" t="b">
        <v>1</v>
      </c>
    </row>
    <row r="241" spans="1:19" hidden="1" x14ac:dyDescent="0.25">
      <c r="A241" s="126" t="s">
        <v>4008</v>
      </c>
      <c r="B241" s="200">
        <v>1</v>
      </c>
      <c r="C241" s="126">
        <v>2</v>
      </c>
      <c r="D241" s="308" t="e">
        <f>TPG!#REF!</f>
        <v>#REF!</v>
      </c>
      <c r="E241" s="126" t="b">
        <v>1</v>
      </c>
      <c r="F241" s="309" t="e">
        <f>RIGHT(TPG!#REF!,4)&amp;"."&amp;TPG!#REF!&amp;"."&amp;TPG!#REF!&amp;"."&amp;TPGPAY!$C$5</f>
        <v>#REF!</v>
      </c>
      <c r="G241" s="310">
        <f t="shared" ca="1" si="6"/>
        <v>44386</v>
      </c>
      <c r="H241" s="311" t="e">
        <f>IF(TPG!#REF!&gt;0,0,-TPG!#REF!)</f>
        <v>#REF!</v>
      </c>
      <c r="I241" s="205">
        <f t="shared" ca="1" si="7"/>
        <v>44386</v>
      </c>
      <c r="J241" s="126">
        <v>3</v>
      </c>
      <c r="K241" s="126" t="b">
        <v>1</v>
      </c>
      <c r="L241" s="126" t="s">
        <v>4009</v>
      </c>
      <c r="M241" s="126" t="b">
        <v>1</v>
      </c>
      <c r="N241" s="126" t="s">
        <v>3687</v>
      </c>
      <c r="O241" s="309" t="e">
        <f>LEFT(TPG!#REF!,19)&amp;"."&amp;TPGCR!F241</f>
        <v>#REF!</v>
      </c>
      <c r="P241" s="312" t="e">
        <f>TPG!#REF!</f>
        <v>#REF!</v>
      </c>
      <c r="Q241" s="126" t="b">
        <v>1</v>
      </c>
      <c r="R241" s="126" t="b">
        <v>1</v>
      </c>
      <c r="S241" s="126" t="b">
        <v>1</v>
      </c>
    </row>
    <row r="242" spans="1:19" hidden="1" x14ac:dyDescent="0.25">
      <c r="A242" s="126" t="s">
        <v>4008</v>
      </c>
      <c r="B242" s="200">
        <v>1</v>
      </c>
      <c r="C242" s="126">
        <v>2</v>
      </c>
      <c r="D242" s="308" t="e">
        <f>TPG!#REF!</f>
        <v>#REF!</v>
      </c>
      <c r="E242" s="126" t="b">
        <v>1</v>
      </c>
      <c r="F242" s="309" t="e">
        <f>RIGHT(TPG!#REF!,4)&amp;"."&amp;TPG!#REF!&amp;"."&amp;TPG!#REF!&amp;"."&amp;TPGPAY!$C$5</f>
        <v>#REF!</v>
      </c>
      <c r="G242" s="310">
        <f t="shared" ca="1" si="6"/>
        <v>44386</v>
      </c>
      <c r="H242" s="311" t="e">
        <f>IF(TPG!#REF!&gt;0,0,-TPG!#REF!)</f>
        <v>#REF!</v>
      </c>
      <c r="I242" s="205">
        <f t="shared" ca="1" si="7"/>
        <v>44386</v>
      </c>
      <c r="J242" s="126">
        <v>3</v>
      </c>
      <c r="K242" s="126" t="b">
        <v>1</v>
      </c>
      <c r="L242" s="126" t="s">
        <v>4009</v>
      </c>
      <c r="M242" s="126" t="b">
        <v>1</v>
      </c>
      <c r="N242" s="126" t="s">
        <v>3687</v>
      </c>
      <c r="O242" s="309" t="e">
        <f>LEFT(TPG!#REF!,19)&amp;"."&amp;TPGCR!F242</f>
        <v>#REF!</v>
      </c>
      <c r="P242" s="312" t="e">
        <f>TPG!#REF!</f>
        <v>#REF!</v>
      </c>
      <c r="Q242" s="126" t="b">
        <v>1</v>
      </c>
      <c r="R242" s="126" t="b">
        <v>1</v>
      </c>
      <c r="S242" s="126" t="b">
        <v>1</v>
      </c>
    </row>
    <row r="243" spans="1:19" hidden="1" x14ac:dyDescent="0.25">
      <c r="A243" s="126" t="s">
        <v>4008</v>
      </c>
      <c r="B243" s="200">
        <v>1</v>
      </c>
      <c r="C243" s="126">
        <v>2</v>
      </c>
      <c r="D243" s="308" t="e">
        <f>TPG!#REF!</f>
        <v>#REF!</v>
      </c>
      <c r="E243" s="126" t="b">
        <v>1</v>
      </c>
      <c r="F243" s="309" t="e">
        <f>RIGHT(TPG!#REF!,4)&amp;"."&amp;TPG!#REF!&amp;"."&amp;TPG!#REF!&amp;"."&amp;TPGPAY!$C$5</f>
        <v>#REF!</v>
      </c>
      <c r="G243" s="310">
        <f t="shared" ca="1" si="6"/>
        <v>44386</v>
      </c>
      <c r="H243" s="311" t="e">
        <f>IF(TPG!#REF!&gt;0,0,-TPG!#REF!)</f>
        <v>#REF!</v>
      </c>
      <c r="I243" s="205">
        <f t="shared" ca="1" si="7"/>
        <v>44386</v>
      </c>
      <c r="J243" s="126">
        <v>3</v>
      </c>
      <c r="K243" s="126" t="b">
        <v>1</v>
      </c>
      <c r="L243" s="126" t="s">
        <v>4009</v>
      </c>
      <c r="M243" s="126" t="b">
        <v>1</v>
      </c>
      <c r="N243" s="126" t="s">
        <v>3687</v>
      </c>
      <c r="O243" s="309" t="e">
        <f>LEFT(TPG!#REF!,19)&amp;"."&amp;TPGCR!F243</f>
        <v>#REF!</v>
      </c>
      <c r="P243" s="312" t="e">
        <f>TPG!#REF!</f>
        <v>#REF!</v>
      </c>
      <c r="Q243" s="126" t="b">
        <v>1</v>
      </c>
      <c r="R243" s="126" t="b">
        <v>1</v>
      </c>
      <c r="S243" s="126" t="b">
        <v>1</v>
      </c>
    </row>
    <row r="244" spans="1:19" hidden="1" x14ac:dyDescent="0.25">
      <c r="A244" s="126" t="s">
        <v>4008</v>
      </c>
      <c r="B244" s="200">
        <v>1</v>
      </c>
      <c r="C244" s="126">
        <v>2</v>
      </c>
      <c r="D244" s="308" t="e">
        <f>TPG!#REF!</f>
        <v>#REF!</v>
      </c>
      <c r="E244" s="126" t="b">
        <v>1</v>
      </c>
      <c r="F244" s="309" t="e">
        <f>RIGHT(TPG!#REF!,4)&amp;"."&amp;TPG!#REF!&amp;"."&amp;TPG!#REF!&amp;"."&amp;TPGPAY!$C$5</f>
        <v>#REF!</v>
      </c>
      <c r="G244" s="310">
        <f t="shared" ca="1" si="6"/>
        <v>44386</v>
      </c>
      <c r="H244" s="311" t="e">
        <f>IF(TPG!#REF!&gt;0,0,-TPG!#REF!)</f>
        <v>#REF!</v>
      </c>
      <c r="I244" s="205">
        <f t="shared" ca="1" si="7"/>
        <v>44386</v>
      </c>
      <c r="J244" s="126">
        <v>3</v>
      </c>
      <c r="K244" s="126" t="b">
        <v>1</v>
      </c>
      <c r="L244" s="126" t="s">
        <v>4009</v>
      </c>
      <c r="M244" s="126" t="b">
        <v>1</v>
      </c>
      <c r="N244" s="126" t="s">
        <v>3687</v>
      </c>
      <c r="O244" s="309" t="e">
        <f>LEFT(TPG!#REF!,19)&amp;"."&amp;TPGCR!F244</f>
        <v>#REF!</v>
      </c>
      <c r="P244" s="312" t="e">
        <f>TPG!#REF!</f>
        <v>#REF!</v>
      </c>
      <c r="Q244" s="126" t="b">
        <v>1</v>
      </c>
      <c r="R244" s="126" t="b">
        <v>1</v>
      </c>
      <c r="S244" s="126" t="b">
        <v>1</v>
      </c>
    </row>
    <row r="245" spans="1:19" hidden="1" x14ac:dyDescent="0.25">
      <c r="A245" s="126" t="s">
        <v>4008</v>
      </c>
      <c r="B245" s="200">
        <v>1</v>
      </c>
      <c r="C245" s="126">
        <v>2</v>
      </c>
      <c r="D245" s="308" t="e">
        <f>TPG!#REF!</f>
        <v>#REF!</v>
      </c>
      <c r="E245" s="126" t="b">
        <v>1</v>
      </c>
      <c r="F245" s="309" t="e">
        <f>RIGHT(TPG!#REF!,4)&amp;"."&amp;TPG!#REF!&amp;"."&amp;TPG!#REF!&amp;"."&amp;TPGPAY!$C$5</f>
        <v>#REF!</v>
      </c>
      <c r="G245" s="310">
        <f t="shared" ca="1" si="6"/>
        <v>44386</v>
      </c>
      <c r="H245" s="311" t="e">
        <f>IF(TPG!#REF!&gt;0,0,-TPG!#REF!)</f>
        <v>#REF!</v>
      </c>
      <c r="I245" s="205">
        <f t="shared" ca="1" si="7"/>
        <v>44386</v>
      </c>
      <c r="J245" s="126">
        <v>3</v>
      </c>
      <c r="K245" s="126" t="b">
        <v>1</v>
      </c>
      <c r="L245" s="126" t="s">
        <v>4009</v>
      </c>
      <c r="M245" s="126" t="b">
        <v>1</v>
      </c>
      <c r="N245" s="126" t="s">
        <v>3687</v>
      </c>
      <c r="O245" s="309" t="e">
        <f>LEFT(TPG!#REF!,19)&amp;"."&amp;TPGCR!F245</f>
        <v>#REF!</v>
      </c>
      <c r="P245" s="312" t="e">
        <f>TPG!#REF!</f>
        <v>#REF!</v>
      </c>
      <c r="Q245" s="126" t="b">
        <v>1</v>
      </c>
      <c r="R245" s="126" t="b">
        <v>1</v>
      </c>
      <c r="S245" s="126" t="b">
        <v>1</v>
      </c>
    </row>
    <row r="246" spans="1:19" hidden="1" x14ac:dyDescent="0.25">
      <c r="A246" s="126" t="s">
        <v>4008</v>
      </c>
      <c r="B246" s="200">
        <v>1</v>
      </c>
      <c r="C246" s="126">
        <v>2</v>
      </c>
      <c r="D246" s="308" t="e">
        <f>TPG!#REF!</f>
        <v>#REF!</v>
      </c>
      <c r="E246" s="126" t="b">
        <v>1</v>
      </c>
      <c r="F246" s="309" t="e">
        <f>RIGHT(TPG!#REF!,4)&amp;"."&amp;TPG!#REF!&amp;"."&amp;TPG!#REF!&amp;"."&amp;TPGPAY!$C$5</f>
        <v>#REF!</v>
      </c>
      <c r="G246" s="310">
        <f t="shared" ca="1" si="6"/>
        <v>44386</v>
      </c>
      <c r="H246" s="311" t="e">
        <f>IF(TPG!#REF!&gt;0,0,-TPG!#REF!)</f>
        <v>#REF!</v>
      </c>
      <c r="I246" s="205">
        <f t="shared" ca="1" si="7"/>
        <v>44386</v>
      </c>
      <c r="J246" s="126">
        <v>3</v>
      </c>
      <c r="K246" s="126" t="b">
        <v>1</v>
      </c>
      <c r="L246" s="126" t="s">
        <v>4009</v>
      </c>
      <c r="M246" s="126" t="b">
        <v>1</v>
      </c>
      <c r="N246" s="126" t="s">
        <v>3687</v>
      </c>
      <c r="O246" s="309" t="e">
        <f>LEFT(TPG!#REF!,19)&amp;"."&amp;TPGCR!F246</f>
        <v>#REF!</v>
      </c>
      <c r="P246" s="312" t="e">
        <f>TPG!#REF!</f>
        <v>#REF!</v>
      </c>
      <c r="Q246" s="126" t="b">
        <v>1</v>
      </c>
      <c r="R246" s="126" t="b">
        <v>1</v>
      </c>
      <c r="S246" s="126" t="b">
        <v>1</v>
      </c>
    </row>
    <row r="247" spans="1:19" hidden="1" x14ac:dyDescent="0.25">
      <c r="A247" s="126" t="s">
        <v>4008</v>
      </c>
      <c r="B247" s="200">
        <v>1</v>
      </c>
      <c r="C247" s="126">
        <v>2</v>
      </c>
      <c r="D247" s="308" t="e">
        <f>TPG!#REF!</f>
        <v>#REF!</v>
      </c>
      <c r="E247" s="126" t="b">
        <v>1</v>
      </c>
      <c r="F247" s="309" t="e">
        <f>RIGHT(TPG!#REF!,4)&amp;"."&amp;TPG!#REF!&amp;"."&amp;TPG!#REF!&amp;"."&amp;TPGPAY!$C$5</f>
        <v>#REF!</v>
      </c>
      <c r="G247" s="310">
        <f t="shared" ca="1" si="6"/>
        <v>44386</v>
      </c>
      <c r="H247" s="311" t="e">
        <f>IF(TPG!#REF!&gt;0,0,-TPG!#REF!)</f>
        <v>#REF!</v>
      </c>
      <c r="I247" s="205">
        <f t="shared" ca="1" si="7"/>
        <v>44386</v>
      </c>
      <c r="J247" s="126">
        <v>3</v>
      </c>
      <c r="K247" s="126" t="b">
        <v>1</v>
      </c>
      <c r="L247" s="126" t="s">
        <v>4009</v>
      </c>
      <c r="M247" s="126" t="b">
        <v>1</v>
      </c>
      <c r="N247" s="126" t="s">
        <v>3687</v>
      </c>
      <c r="O247" s="309" t="e">
        <f>LEFT(TPG!#REF!,19)&amp;"."&amp;TPGCR!F247</f>
        <v>#REF!</v>
      </c>
      <c r="P247" s="312" t="e">
        <f>TPG!#REF!</f>
        <v>#REF!</v>
      </c>
      <c r="Q247" s="126" t="b">
        <v>1</v>
      </c>
      <c r="R247" s="126" t="b">
        <v>1</v>
      </c>
      <c r="S247" s="126" t="b">
        <v>1</v>
      </c>
    </row>
    <row r="248" spans="1:19" hidden="1" x14ac:dyDescent="0.25">
      <c r="A248" s="126" t="s">
        <v>4008</v>
      </c>
      <c r="B248" s="200">
        <v>1</v>
      </c>
      <c r="C248" s="126">
        <v>2</v>
      </c>
      <c r="D248" s="308" t="e">
        <f>TPG!#REF!</f>
        <v>#REF!</v>
      </c>
      <c r="E248" s="126" t="b">
        <v>1</v>
      </c>
      <c r="F248" s="309" t="e">
        <f>RIGHT(TPG!#REF!,4)&amp;"."&amp;TPG!#REF!&amp;"."&amp;TPG!#REF!&amp;"."&amp;TPGPAY!$C$5</f>
        <v>#REF!</v>
      </c>
      <c r="G248" s="310">
        <f t="shared" ca="1" si="6"/>
        <v>44386</v>
      </c>
      <c r="H248" s="311" t="e">
        <f>IF(TPG!#REF!&gt;0,0,-TPG!#REF!)</f>
        <v>#REF!</v>
      </c>
      <c r="I248" s="205">
        <f t="shared" ca="1" si="7"/>
        <v>44386</v>
      </c>
      <c r="J248" s="126">
        <v>3</v>
      </c>
      <c r="K248" s="126" t="b">
        <v>1</v>
      </c>
      <c r="L248" s="126" t="s">
        <v>4009</v>
      </c>
      <c r="M248" s="126" t="b">
        <v>1</v>
      </c>
      <c r="N248" s="126" t="s">
        <v>3687</v>
      </c>
      <c r="O248" s="309" t="e">
        <f>LEFT(TPG!#REF!,19)&amp;"."&amp;TPGCR!F248</f>
        <v>#REF!</v>
      </c>
      <c r="P248" s="312" t="e">
        <f>TPG!#REF!</f>
        <v>#REF!</v>
      </c>
      <c r="Q248" s="126" t="b">
        <v>1</v>
      </c>
      <c r="R248" s="126" t="b">
        <v>1</v>
      </c>
      <c r="S248" s="126" t="b">
        <v>1</v>
      </c>
    </row>
    <row r="249" spans="1:19" hidden="1" x14ac:dyDescent="0.25">
      <c r="A249" s="126" t="s">
        <v>4008</v>
      </c>
      <c r="B249" s="200">
        <v>1</v>
      </c>
      <c r="C249" s="126">
        <v>2</v>
      </c>
      <c r="D249" s="308" t="e">
        <f>TPG!#REF!</f>
        <v>#REF!</v>
      </c>
      <c r="E249" s="126" t="b">
        <v>1</v>
      </c>
      <c r="F249" s="309" t="e">
        <f>RIGHT(TPG!#REF!,4)&amp;"."&amp;TPG!#REF!&amp;"."&amp;TPG!#REF!&amp;"."&amp;TPGPAY!$C$5</f>
        <v>#REF!</v>
      </c>
      <c r="G249" s="310">
        <f t="shared" ca="1" si="6"/>
        <v>44386</v>
      </c>
      <c r="H249" s="311" t="e">
        <f>IF(TPG!#REF!&gt;0,0,-TPG!#REF!)</f>
        <v>#REF!</v>
      </c>
      <c r="I249" s="205">
        <f t="shared" ca="1" si="7"/>
        <v>44386</v>
      </c>
      <c r="J249" s="126">
        <v>3</v>
      </c>
      <c r="K249" s="126" t="b">
        <v>1</v>
      </c>
      <c r="L249" s="126" t="s">
        <v>4009</v>
      </c>
      <c r="M249" s="126" t="b">
        <v>1</v>
      </c>
      <c r="N249" s="126" t="s">
        <v>3687</v>
      </c>
      <c r="O249" s="309" t="e">
        <f>LEFT(TPG!#REF!,19)&amp;"."&amp;TPGCR!F249</f>
        <v>#REF!</v>
      </c>
      <c r="P249" s="312" t="e">
        <f>TPG!#REF!</f>
        <v>#REF!</v>
      </c>
      <c r="Q249" s="126" t="b">
        <v>1</v>
      </c>
      <c r="R249" s="126" t="b">
        <v>1</v>
      </c>
      <c r="S249" s="126" t="b">
        <v>1</v>
      </c>
    </row>
    <row r="250" spans="1:19" hidden="1" x14ac:dyDescent="0.25">
      <c r="A250" s="126" t="s">
        <v>4008</v>
      </c>
      <c r="B250" s="200">
        <v>1</v>
      </c>
      <c r="C250" s="126">
        <v>2</v>
      </c>
      <c r="D250" s="308" t="e">
        <f>TPG!#REF!</f>
        <v>#REF!</v>
      </c>
      <c r="E250" s="126" t="b">
        <v>1</v>
      </c>
      <c r="F250" s="309" t="e">
        <f>RIGHT(TPG!#REF!,4)&amp;"."&amp;TPG!#REF!&amp;"."&amp;TPG!#REF!&amp;"."&amp;TPGPAY!$C$5</f>
        <v>#REF!</v>
      </c>
      <c r="G250" s="310">
        <f t="shared" ca="1" si="6"/>
        <v>44386</v>
      </c>
      <c r="H250" s="311" t="e">
        <f>IF(TPG!#REF!&gt;0,0,-TPG!#REF!)</f>
        <v>#REF!</v>
      </c>
      <c r="I250" s="205">
        <f t="shared" ca="1" si="7"/>
        <v>44386</v>
      </c>
      <c r="J250" s="126">
        <v>3</v>
      </c>
      <c r="K250" s="126" t="b">
        <v>1</v>
      </c>
      <c r="L250" s="126" t="s">
        <v>4009</v>
      </c>
      <c r="M250" s="126" t="b">
        <v>1</v>
      </c>
      <c r="N250" s="126" t="s">
        <v>3687</v>
      </c>
      <c r="O250" s="309" t="e">
        <f>LEFT(TPG!#REF!,19)&amp;"."&amp;TPGCR!F250</f>
        <v>#REF!</v>
      </c>
      <c r="P250" s="312" t="e">
        <f>TPG!#REF!</f>
        <v>#REF!</v>
      </c>
      <c r="Q250" s="126" t="b">
        <v>1</v>
      </c>
      <c r="R250" s="126" t="b">
        <v>1</v>
      </c>
      <c r="S250" s="126" t="b">
        <v>1</v>
      </c>
    </row>
    <row r="251" spans="1:19" hidden="1" x14ac:dyDescent="0.25">
      <c r="A251" s="126" t="s">
        <v>4008</v>
      </c>
      <c r="B251" s="200">
        <v>1</v>
      </c>
      <c r="C251" s="126">
        <v>2</v>
      </c>
      <c r="D251" s="308" t="e">
        <f>TPG!#REF!</f>
        <v>#REF!</v>
      </c>
      <c r="E251" s="126" t="b">
        <v>1</v>
      </c>
      <c r="F251" s="309" t="e">
        <f>RIGHT(TPG!#REF!,4)&amp;"."&amp;TPG!#REF!&amp;"."&amp;TPG!#REF!&amp;"."&amp;TPGPAY!$C$5</f>
        <v>#REF!</v>
      </c>
      <c r="G251" s="310">
        <f t="shared" ca="1" si="6"/>
        <v>44386</v>
      </c>
      <c r="H251" s="311" t="e">
        <f>IF(TPG!#REF!&gt;0,0,-TPG!#REF!)</f>
        <v>#REF!</v>
      </c>
      <c r="I251" s="205">
        <f t="shared" ca="1" si="7"/>
        <v>44386</v>
      </c>
      <c r="J251" s="126">
        <v>3</v>
      </c>
      <c r="K251" s="126" t="b">
        <v>1</v>
      </c>
      <c r="L251" s="126" t="s">
        <v>4009</v>
      </c>
      <c r="M251" s="126" t="b">
        <v>1</v>
      </c>
      <c r="N251" s="126" t="s">
        <v>3687</v>
      </c>
      <c r="O251" s="309" t="e">
        <f>LEFT(TPG!#REF!,19)&amp;"."&amp;TPGCR!F251</f>
        <v>#REF!</v>
      </c>
      <c r="P251" s="312" t="e">
        <f>TPG!#REF!</f>
        <v>#REF!</v>
      </c>
      <c r="Q251" s="126" t="b">
        <v>1</v>
      </c>
      <c r="R251" s="126" t="b">
        <v>1</v>
      </c>
      <c r="S251" s="126" t="b">
        <v>1</v>
      </c>
    </row>
    <row r="252" spans="1:19" hidden="1" x14ac:dyDescent="0.25">
      <c r="A252" s="126" t="s">
        <v>4008</v>
      </c>
      <c r="B252" s="200">
        <v>1</v>
      </c>
      <c r="C252" s="126">
        <v>2</v>
      </c>
      <c r="D252" s="308" t="e">
        <f>TPG!#REF!</f>
        <v>#REF!</v>
      </c>
      <c r="E252" s="126" t="b">
        <v>1</v>
      </c>
      <c r="F252" s="309" t="e">
        <f>RIGHT(TPG!#REF!,4)&amp;"."&amp;TPG!#REF!&amp;"."&amp;TPG!#REF!&amp;"."&amp;TPGPAY!$C$5</f>
        <v>#REF!</v>
      </c>
      <c r="G252" s="310">
        <f t="shared" ca="1" si="6"/>
        <v>44386</v>
      </c>
      <c r="H252" s="311" t="e">
        <f>IF(TPG!#REF!&gt;0,0,-TPG!#REF!)</f>
        <v>#REF!</v>
      </c>
      <c r="I252" s="205">
        <f t="shared" ca="1" si="7"/>
        <v>44386</v>
      </c>
      <c r="J252" s="126">
        <v>3</v>
      </c>
      <c r="K252" s="126" t="b">
        <v>1</v>
      </c>
      <c r="L252" s="126" t="s">
        <v>4009</v>
      </c>
      <c r="M252" s="126" t="b">
        <v>1</v>
      </c>
      <c r="N252" s="126" t="s">
        <v>3687</v>
      </c>
      <c r="O252" s="309" t="e">
        <f>LEFT(TPG!#REF!,19)&amp;"."&amp;TPGCR!F252</f>
        <v>#REF!</v>
      </c>
      <c r="P252" s="312" t="e">
        <f>TPG!#REF!</f>
        <v>#REF!</v>
      </c>
      <c r="Q252" s="126" t="b">
        <v>1</v>
      </c>
      <c r="R252" s="126" t="b">
        <v>1</v>
      </c>
      <c r="S252" s="126" t="b">
        <v>1</v>
      </c>
    </row>
    <row r="253" spans="1:19" hidden="1" x14ac:dyDescent="0.25">
      <c r="A253" s="126" t="s">
        <v>4008</v>
      </c>
      <c r="B253" s="200">
        <v>1</v>
      </c>
      <c r="C253" s="126">
        <v>2</v>
      </c>
      <c r="D253" s="308" t="e">
        <f>TPG!#REF!</f>
        <v>#REF!</v>
      </c>
      <c r="E253" s="126" t="b">
        <v>1</v>
      </c>
      <c r="F253" s="309" t="e">
        <f>RIGHT(TPG!#REF!,4)&amp;"."&amp;TPG!#REF!&amp;"."&amp;TPG!#REF!&amp;"."&amp;TPGPAY!$C$5</f>
        <v>#REF!</v>
      </c>
      <c r="G253" s="310">
        <f t="shared" ca="1" si="6"/>
        <v>44386</v>
      </c>
      <c r="H253" s="311" t="e">
        <f>IF(TPG!#REF!&gt;0,0,-TPG!#REF!)</f>
        <v>#REF!</v>
      </c>
      <c r="I253" s="205">
        <f t="shared" ca="1" si="7"/>
        <v>44386</v>
      </c>
      <c r="J253" s="126">
        <v>3</v>
      </c>
      <c r="K253" s="126" t="b">
        <v>1</v>
      </c>
      <c r="L253" s="126" t="s">
        <v>4009</v>
      </c>
      <c r="M253" s="126" t="b">
        <v>1</v>
      </c>
      <c r="N253" s="126" t="s">
        <v>3687</v>
      </c>
      <c r="O253" s="309" t="e">
        <f>LEFT(TPG!#REF!,19)&amp;"."&amp;TPGCR!F253</f>
        <v>#REF!</v>
      </c>
      <c r="P253" s="312" t="e">
        <f>TPG!#REF!</f>
        <v>#REF!</v>
      </c>
      <c r="Q253" s="126" t="b">
        <v>1</v>
      </c>
      <c r="R253" s="126" t="b">
        <v>1</v>
      </c>
      <c r="S253" s="126" t="b">
        <v>1</v>
      </c>
    </row>
    <row r="254" spans="1:19" hidden="1" x14ac:dyDescent="0.25">
      <c r="A254" s="126" t="s">
        <v>4008</v>
      </c>
      <c r="B254" s="200">
        <v>1</v>
      </c>
      <c r="C254" s="126">
        <v>2</v>
      </c>
      <c r="D254" s="308" t="e">
        <f>TPG!#REF!</f>
        <v>#REF!</v>
      </c>
      <c r="E254" s="126" t="b">
        <v>1</v>
      </c>
      <c r="F254" s="309" t="e">
        <f>RIGHT(TPG!#REF!,4)&amp;"."&amp;TPG!#REF!&amp;"."&amp;TPG!#REF!&amp;"."&amp;TPGPAY!$C$5</f>
        <v>#REF!</v>
      </c>
      <c r="G254" s="310">
        <f t="shared" ca="1" si="6"/>
        <v>44386</v>
      </c>
      <c r="H254" s="311" t="e">
        <f>IF(TPG!#REF!&gt;0,0,-TPG!#REF!)</f>
        <v>#REF!</v>
      </c>
      <c r="I254" s="205">
        <f t="shared" ca="1" si="7"/>
        <v>44386</v>
      </c>
      <c r="J254" s="126">
        <v>3</v>
      </c>
      <c r="K254" s="126" t="b">
        <v>1</v>
      </c>
      <c r="L254" s="126" t="s">
        <v>4009</v>
      </c>
      <c r="M254" s="126" t="b">
        <v>1</v>
      </c>
      <c r="N254" s="126" t="s">
        <v>3687</v>
      </c>
      <c r="O254" s="309" t="e">
        <f>LEFT(TPG!#REF!,19)&amp;"."&amp;TPGCR!F254</f>
        <v>#REF!</v>
      </c>
      <c r="P254" s="312" t="e">
        <f>TPG!#REF!</f>
        <v>#REF!</v>
      </c>
      <c r="Q254" s="126" t="b">
        <v>1</v>
      </c>
      <c r="R254" s="126" t="b">
        <v>1</v>
      </c>
      <c r="S254" s="126" t="b">
        <v>1</v>
      </c>
    </row>
    <row r="255" spans="1:19" hidden="1" x14ac:dyDescent="0.25">
      <c r="A255" s="126" t="s">
        <v>4008</v>
      </c>
      <c r="B255" s="200">
        <v>1</v>
      </c>
      <c r="C255" s="126">
        <v>2</v>
      </c>
      <c r="D255" s="308" t="e">
        <f>TPG!#REF!</f>
        <v>#REF!</v>
      </c>
      <c r="E255" s="126" t="b">
        <v>1</v>
      </c>
      <c r="F255" s="309" t="e">
        <f>RIGHT(TPG!#REF!,4)&amp;"."&amp;TPG!#REF!&amp;"."&amp;TPG!#REF!&amp;"."&amp;TPGPAY!$C$5</f>
        <v>#REF!</v>
      </c>
      <c r="G255" s="310">
        <f t="shared" ca="1" si="6"/>
        <v>44386</v>
      </c>
      <c r="H255" s="311" t="e">
        <f>IF(TPG!#REF!&gt;0,0,-TPG!#REF!)</f>
        <v>#REF!</v>
      </c>
      <c r="I255" s="205">
        <f t="shared" ca="1" si="7"/>
        <v>44386</v>
      </c>
      <c r="J255" s="126">
        <v>3</v>
      </c>
      <c r="K255" s="126" t="b">
        <v>1</v>
      </c>
      <c r="L255" s="126" t="s">
        <v>4009</v>
      </c>
      <c r="M255" s="126" t="b">
        <v>1</v>
      </c>
      <c r="N255" s="126" t="s">
        <v>3687</v>
      </c>
      <c r="O255" s="309" t="e">
        <f>LEFT(TPG!#REF!,19)&amp;"."&amp;TPGCR!F255</f>
        <v>#REF!</v>
      </c>
      <c r="P255" s="312" t="e">
        <f>TPG!#REF!</f>
        <v>#REF!</v>
      </c>
      <c r="Q255" s="126" t="b">
        <v>1</v>
      </c>
      <c r="R255" s="126" t="b">
        <v>1</v>
      </c>
      <c r="S255" s="126" t="b">
        <v>1</v>
      </c>
    </row>
    <row r="256" spans="1:19" hidden="1" x14ac:dyDescent="0.25">
      <c r="A256" s="126" t="s">
        <v>4008</v>
      </c>
      <c r="B256" s="200">
        <v>1</v>
      </c>
      <c r="C256" s="126">
        <v>2</v>
      </c>
      <c r="D256" s="308" t="e">
        <f>TPG!#REF!</f>
        <v>#REF!</v>
      </c>
      <c r="E256" s="126" t="b">
        <v>1</v>
      </c>
      <c r="F256" s="309" t="e">
        <f>RIGHT(TPG!#REF!,4)&amp;"."&amp;TPG!#REF!&amp;"."&amp;TPG!#REF!&amp;"."&amp;TPGPAY!$C$5</f>
        <v>#REF!</v>
      </c>
      <c r="G256" s="310">
        <f t="shared" ca="1" si="6"/>
        <v>44386</v>
      </c>
      <c r="H256" s="311" t="e">
        <f>IF(TPG!#REF!&gt;0,0,-TPG!#REF!)</f>
        <v>#REF!</v>
      </c>
      <c r="I256" s="205">
        <f t="shared" ca="1" si="7"/>
        <v>44386</v>
      </c>
      <c r="J256" s="126">
        <v>3</v>
      </c>
      <c r="K256" s="126" t="b">
        <v>1</v>
      </c>
      <c r="L256" s="126" t="s">
        <v>4009</v>
      </c>
      <c r="M256" s="126" t="b">
        <v>1</v>
      </c>
      <c r="N256" s="126" t="s">
        <v>3687</v>
      </c>
      <c r="O256" s="309" t="e">
        <f>LEFT(TPG!#REF!,19)&amp;"."&amp;TPGCR!F256</f>
        <v>#REF!</v>
      </c>
      <c r="P256" s="312" t="e">
        <f>TPG!#REF!</f>
        <v>#REF!</v>
      </c>
      <c r="Q256" s="126" t="b">
        <v>1</v>
      </c>
      <c r="R256" s="126" t="b">
        <v>1</v>
      </c>
      <c r="S256" s="126" t="b">
        <v>1</v>
      </c>
    </row>
    <row r="257" spans="1:19" hidden="1" x14ac:dyDescent="0.25">
      <c r="A257" s="126" t="s">
        <v>4008</v>
      </c>
      <c r="B257" s="200">
        <v>1</v>
      </c>
      <c r="C257" s="126">
        <v>2</v>
      </c>
      <c r="D257" s="308" t="e">
        <f>TPG!#REF!</f>
        <v>#REF!</v>
      </c>
      <c r="E257" s="126" t="b">
        <v>1</v>
      </c>
      <c r="F257" s="309" t="e">
        <f>RIGHT(TPG!#REF!,4)&amp;"."&amp;TPG!#REF!&amp;"."&amp;TPG!#REF!&amp;"."&amp;TPGPAY!$C$5</f>
        <v>#REF!</v>
      </c>
      <c r="G257" s="310">
        <f t="shared" ca="1" si="6"/>
        <v>44386</v>
      </c>
      <c r="H257" s="311" t="e">
        <f>IF(TPG!#REF!&gt;0,0,-TPG!#REF!)</f>
        <v>#REF!</v>
      </c>
      <c r="I257" s="205">
        <f t="shared" ca="1" si="7"/>
        <v>44386</v>
      </c>
      <c r="J257" s="126">
        <v>3</v>
      </c>
      <c r="K257" s="126" t="b">
        <v>1</v>
      </c>
      <c r="L257" s="126" t="s">
        <v>4009</v>
      </c>
      <c r="M257" s="126" t="b">
        <v>1</v>
      </c>
      <c r="N257" s="126" t="s">
        <v>3687</v>
      </c>
      <c r="O257" s="309" t="e">
        <f>LEFT(TPG!#REF!,19)&amp;"."&amp;TPGCR!F257</f>
        <v>#REF!</v>
      </c>
      <c r="P257" s="312" t="e">
        <f>TPG!#REF!</f>
        <v>#REF!</v>
      </c>
      <c r="Q257" s="126" t="b">
        <v>1</v>
      </c>
      <c r="R257" s="126" t="b">
        <v>1</v>
      </c>
      <c r="S257" s="126" t="b">
        <v>1</v>
      </c>
    </row>
    <row r="258" spans="1:19" hidden="1" x14ac:dyDescent="0.25">
      <c r="A258" s="126" t="s">
        <v>4008</v>
      </c>
      <c r="B258" s="200">
        <v>1</v>
      </c>
      <c r="C258" s="126">
        <v>2</v>
      </c>
      <c r="D258" s="308" t="e">
        <f>TPG!#REF!</f>
        <v>#REF!</v>
      </c>
      <c r="E258" s="126" t="b">
        <v>1</v>
      </c>
      <c r="F258" s="309" t="e">
        <f>RIGHT(TPG!#REF!,4)&amp;"."&amp;TPG!#REF!&amp;"."&amp;TPG!#REF!&amp;"."&amp;TPGPAY!$C$5</f>
        <v>#REF!</v>
      </c>
      <c r="G258" s="310">
        <f t="shared" ca="1" si="6"/>
        <v>44386</v>
      </c>
      <c r="H258" s="311" t="e">
        <f>IF(TPG!#REF!&gt;0,0,-TPG!#REF!)</f>
        <v>#REF!</v>
      </c>
      <c r="I258" s="205">
        <f t="shared" ca="1" si="7"/>
        <v>44386</v>
      </c>
      <c r="J258" s="126">
        <v>3</v>
      </c>
      <c r="K258" s="126" t="b">
        <v>1</v>
      </c>
      <c r="L258" s="126" t="s">
        <v>4009</v>
      </c>
      <c r="M258" s="126" t="b">
        <v>1</v>
      </c>
      <c r="N258" s="126" t="s">
        <v>3687</v>
      </c>
      <c r="O258" s="309" t="e">
        <f>LEFT(TPG!#REF!,19)&amp;"."&amp;TPGCR!F258</f>
        <v>#REF!</v>
      </c>
      <c r="P258" s="312" t="e">
        <f>TPG!#REF!</f>
        <v>#REF!</v>
      </c>
      <c r="Q258" s="126" t="b">
        <v>1</v>
      </c>
      <c r="R258" s="126" t="b">
        <v>1</v>
      </c>
      <c r="S258" s="126" t="b">
        <v>1</v>
      </c>
    </row>
    <row r="259" spans="1:19" hidden="1" x14ac:dyDescent="0.25">
      <c r="A259" s="126" t="s">
        <v>4008</v>
      </c>
      <c r="B259" s="200">
        <v>1</v>
      </c>
      <c r="C259" s="126">
        <v>2</v>
      </c>
      <c r="D259" s="308" t="e">
        <f>TPG!#REF!</f>
        <v>#REF!</v>
      </c>
      <c r="E259" s="126" t="b">
        <v>1</v>
      </c>
      <c r="F259" s="309" t="e">
        <f>RIGHT(TPG!#REF!,4)&amp;"."&amp;TPG!#REF!&amp;"."&amp;TPG!#REF!&amp;"."&amp;TPGPAY!$C$5</f>
        <v>#REF!</v>
      </c>
      <c r="G259" s="310">
        <f t="shared" ca="1" si="6"/>
        <v>44386</v>
      </c>
      <c r="H259" s="311" t="e">
        <f>IF(TPG!#REF!&gt;0,0,-TPG!#REF!)</f>
        <v>#REF!</v>
      </c>
      <c r="I259" s="205">
        <f t="shared" ca="1" si="7"/>
        <v>44386</v>
      </c>
      <c r="J259" s="126">
        <v>3</v>
      </c>
      <c r="K259" s="126" t="b">
        <v>1</v>
      </c>
      <c r="L259" s="126" t="s">
        <v>4009</v>
      </c>
      <c r="M259" s="126" t="b">
        <v>1</v>
      </c>
      <c r="N259" s="126" t="s">
        <v>3687</v>
      </c>
      <c r="O259" s="309" t="e">
        <f>LEFT(TPG!#REF!,19)&amp;"."&amp;TPGCR!F259</f>
        <v>#REF!</v>
      </c>
      <c r="P259" s="312" t="e">
        <f>TPG!#REF!</f>
        <v>#REF!</v>
      </c>
      <c r="Q259" s="126" t="b">
        <v>1</v>
      </c>
      <c r="R259" s="126" t="b">
        <v>1</v>
      </c>
      <c r="S259" s="126" t="b">
        <v>1</v>
      </c>
    </row>
    <row r="260" spans="1:19" hidden="1" x14ac:dyDescent="0.25">
      <c r="A260" s="126" t="s">
        <v>4008</v>
      </c>
      <c r="B260" s="200">
        <v>1</v>
      </c>
      <c r="C260" s="126">
        <v>2</v>
      </c>
      <c r="D260" s="308" t="e">
        <f>TPG!#REF!</f>
        <v>#REF!</v>
      </c>
      <c r="E260" s="126" t="b">
        <v>1</v>
      </c>
      <c r="F260" s="309" t="e">
        <f>RIGHT(TPG!#REF!,4)&amp;"."&amp;TPG!#REF!&amp;"."&amp;TPG!#REF!&amp;"."&amp;TPGPAY!$C$5</f>
        <v>#REF!</v>
      </c>
      <c r="G260" s="310">
        <f t="shared" ca="1" si="6"/>
        <v>44386</v>
      </c>
      <c r="H260" s="311" t="e">
        <f>IF(TPG!#REF!&gt;0,0,-TPG!#REF!)</f>
        <v>#REF!</v>
      </c>
      <c r="I260" s="205">
        <f t="shared" ca="1" si="7"/>
        <v>44386</v>
      </c>
      <c r="J260" s="126">
        <v>3</v>
      </c>
      <c r="K260" s="126" t="b">
        <v>1</v>
      </c>
      <c r="L260" s="126" t="s">
        <v>4009</v>
      </c>
      <c r="M260" s="126" t="b">
        <v>1</v>
      </c>
      <c r="N260" s="126" t="s">
        <v>3687</v>
      </c>
      <c r="O260" s="309" t="e">
        <f>LEFT(TPG!#REF!,19)&amp;"."&amp;TPGCR!F260</f>
        <v>#REF!</v>
      </c>
      <c r="P260" s="312" t="e">
        <f>TPG!#REF!</f>
        <v>#REF!</v>
      </c>
      <c r="Q260" s="126" t="b">
        <v>1</v>
      </c>
      <c r="R260" s="126" t="b">
        <v>1</v>
      </c>
      <c r="S260" s="126" t="b">
        <v>1</v>
      </c>
    </row>
    <row r="261" spans="1:19" hidden="1" x14ac:dyDescent="0.25">
      <c r="A261" s="126" t="s">
        <v>4008</v>
      </c>
      <c r="B261" s="200">
        <v>1</v>
      </c>
      <c r="C261" s="126">
        <v>2</v>
      </c>
      <c r="D261" s="308" t="e">
        <f>TPG!#REF!</f>
        <v>#REF!</v>
      </c>
      <c r="E261" s="126" t="b">
        <v>1</v>
      </c>
      <c r="F261" s="309" t="e">
        <f>RIGHT(TPG!#REF!,4)&amp;"."&amp;TPG!#REF!&amp;"."&amp;TPG!#REF!&amp;"."&amp;TPGPAY!$C$5</f>
        <v>#REF!</v>
      </c>
      <c r="G261" s="310">
        <f t="shared" ca="1" si="6"/>
        <v>44386</v>
      </c>
      <c r="H261" s="311" t="e">
        <f>IF(TPG!#REF!&gt;0,0,-TPG!#REF!)</f>
        <v>#REF!</v>
      </c>
      <c r="I261" s="205">
        <f t="shared" ca="1" si="7"/>
        <v>44386</v>
      </c>
      <c r="J261" s="126">
        <v>3</v>
      </c>
      <c r="K261" s="126" t="b">
        <v>1</v>
      </c>
      <c r="L261" s="126" t="s">
        <v>4009</v>
      </c>
      <c r="M261" s="126" t="b">
        <v>1</v>
      </c>
      <c r="N261" s="126" t="s">
        <v>3687</v>
      </c>
      <c r="O261" s="309" t="e">
        <f>LEFT(TPG!#REF!,19)&amp;"."&amp;TPGCR!F261</f>
        <v>#REF!</v>
      </c>
      <c r="P261" s="312" t="e">
        <f>TPG!#REF!</f>
        <v>#REF!</v>
      </c>
      <c r="Q261" s="126" t="b">
        <v>1</v>
      </c>
      <c r="R261" s="126" t="b">
        <v>1</v>
      </c>
      <c r="S261" s="126" t="b">
        <v>1</v>
      </c>
    </row>
    <row r="262" spans="1:19" hidden="1" x14ac:dyDescent="0.25">
      <c r="A262" s="126" t="s">
        <v>4008</v>
      </c>
      <c r="B262" s="200">
        <v>1</v>
      </c>
      <c r="C262" s="126">
        <v>2</v>
      </c>
      <c r="D262" s="308" t="e">
        <f>TPG!#REF!</f>
        <v>#REF!</v>
      </c>
      <c r="E262" s="126" t="b">
        <v>1</v>
      </c>
      <c r="F262" s="309" t="e">
        <f>RIGHT(TPG!#REF!,4)&amp;"."&amp;TPG!#REF!&amp;"."&amp;TPG!#REF!&amp;"."&amp;TPGPAY!$C$5</f>
        <v>#REF!</v>
      </c>
      <c r="G262" s="310">
        <f t="shared" ca="1" si="6"/>
        <v>44386</v>
      </c>
      <c r="H262" s="311" t="e">
        <f>IF(TPG!#REF!&gt;0,0,-TPG!#REF!)</f>
        <v>#REF!</v>
      </c>
      <c r="I262" s="205">
        <f t="shared" ca="1" si="7"/>
        <v>44386</v>
      </c>
      <c r="J262" s="126">
        <v>3</v>
      </c>
      <c r="K262" s="126" t="b">
        <v>1</v>
      </c>
      <c r="L262" s="126" t="s">
        <v>4009</v>
      </c>
      <c r="M262" s="126" t="b">
        <v>1</v>
      </c>
      <c r="N262" s="126" t="s">
        <v>3687</v>
      </c>
      <c r="O262" s="309" t="e">
        <f>LEFT(TPG!#REF!,19)&amp;"."&amp;TPGCR!F262</f>
        <v>#REF!</v>
      </c>
      <c r="P262" s="312" t="e">
        <f>TPG!#REF!</f>
        <v>#REF!</v>
      </c>
      <c r="Q262" s="126" t="b">
        <v>1</v>
      </c>
      <c r="R262" s="126" t="b">
        <v>1</v>
      </c>
      <c r="S262" s="126" t="b">
        <v>1</v>
      </c>
    </row>
    <row r="263" spans="1:19" hidden="1" x14ac:dyDescent="0.25">
      <c r="A263" s="126" t="s">
        <v>4008</v>
      </c>
      <c r="B263" s="200">
        <v>1</v>
      </c>
      <c r="C263" s="126">
        <v>2</v>
      </c>
      <c r="D263" s="308" t="e">
        <f>TPG!#REF!</f>
        <v>#REF!</v>
      </c>
      <c r="E263" s="126" t="b">
        <v>1</v>
      </c>
      <c r="F263" s="309" t="e">
        <f>RIGHT(TPG!#REF!,4)&amp;"."&amp;TPG!#REF!&amp;"."&amp;TPG!#REF!&amp;"."&amp;TPGPAY!$C$5</f>
        <v>#REF!</v>
      </c>
      <c r="G263" s="310">
        <f t="shared" ca="1" si="6"/>
        <v>44386</v>
      </c>
      <c r="H263" s="311" t="e">
        <f>IF(TPG!#REF!&gt;0,0,-TPG!#REF!)</f>
        <v>#REF!</v>
      </c>
      <c r="I263" s="205">
        <f t="shared" ca="1" si="7"/>
        <v>44386</v>
      </c>
      <c r="J263" s="126">
        <v>3</v>
      </c>
      <c r="K263" s="126" t="b">
        <v>1</v>
      </c>
      <c r="L263" s="126" t="s">
        <v>4009</v>
      </c>
      <c r="M263" s="126" t="b">
        <v>1</v>
      </c>
      <c r="N263" s="126" t="s">
        <v>3687</v>
      </c>
      <c r="O263" s="309" t="e">
        <f>LEFT(TPG!#REF!,19)&amp;"."&amp;TPGCR!F263</f>
        <v>#REF!</v>
      </c>
      <c r="P263" s="312" t="e">
        <f>TPG!#REF!</f>
        <v>#REF!</v>
      </c>
      <c r="Q263" s="126" t="b">
        <v>1</v>
      </c>
      <c r="R263" s="126" t="b">
        <v>1</v>
      </c>
      <c r="S263" s="126" t="b">
        <v>1</v>
      </c>
    </row>
    <row r="264" spans="1:19" hidden="1" x14ac:dyDescent="0.25">
      <c r="A264" s="126" t="s">
        <v>4008</v>
      </c>
      <c r="B264" s="200">
        <v>1</v>
      </c>
      <c r="C264" s="126">
        <v>2</v>
      </c>
      <c r="D264" s="308" t="e">
        <f>TPG!#REF!</f>
        <v>#REF!</v>
      </c>
      <c r="E264" s="126" t="b">
        <v>1</v>
      </c>
      <c r="F264" s="309" t="e">
        <f>RIGHT(TPG!#REF!,4)&amp;"."&amp;TPG!#REF!&amp;"."&amp;TPG!#REF!&amp;"."&amp;TPGPAY!$C$5</f>
        <v>#REF!</v>
      </c>
      <c r="G264" s="310">
        <f t="shared" ca="1" si="6"/>
        <v>44386</v>
      </c>
      <c r="H264" s="311" t="e">
        <f>IF(TPG!#REF!&gt;0,0,-TPG!#REF!)</f>
        <v>#REF!</v>
      </c>
      <c r="I264" s="205">
        <f t="shared" ca="1" si="7"/>
        <v>44386</v>
      </c>
      <c r="J264" s="126">
        <v>3</v>
      </c>
      <c r="K264" s="126" t="b">
        <v>1</v>
      </c>
      <c r="L264" s="126" t="s">
        <v>4009</v>
      </c>
      <c r="M264" s="126" t="b">
        <v>1</v>
      </c>
      <c r="N264" s="126" t="s">
        <v>3687</v>
      </c>
      <c r="O264" s="309" t="e">
        <f>LEFT(TPG!#REF!,19)&amp;"."&amp;TPGCR!F264</f>
        <v>#REF!</v>
      </c>
      <c r="P264" s="312" t="e">
        <f>TPG!#REF!</f>
        <v>#REF!</v>
      </c>
      <c r="Q264" s="126" t="b">
        <v>1</v>
      </c>
      <c r="R264" s="126" t="b">
        <v>1</v>
      </c>
      <c r="S264" s="126" t="b">
        <v>1</v>
      </c>
    </row>
    <row r="265" spans="1:19" hidden="1" x14ac:dyDescent="0.25">
      <c r="A265" s="126" t="s">
        <v>4008</v>
      </c>
      <c r="B265" s="200">
        <v>1</v>
      </c>
      <c r="C265" s="126">
        <v>2</v>
      </c>
      <c r="D265" s="308" t="e">
        <f>TPG!#REF!</f>
        <v>#REF!</v>
      </c>
      <c r="E265" s="126" t="b">
        <v>1</v>
      </c>
      <c r="F265" s="309" t="e">
        <f>RIGHT(TPG!#REF!,4)&amp;"."&amp;TPG!#REF!&amp;"."&amp;TPG!#REF!&amp;"."&amp;TPGPAY!$C$5</f>
        <v>#REF!</v>
      </c>
      <c r="G265" s="310">
        <f t="shared" ca="1" si="6"/>
        <v>44386</v>
      </c>
      <c r="H265" s="311" t="e">
        <f>IF(TPG!#REF!&gt;0,0,-TPG!#REF!)</f>
        <v>#REF!</v>
      </c>
      <c r="I265" s="205">
        <f t="shared" ca="1" si="7"/>
        <v>44386</v>
      </c>
      <c r="J265" s="126">
        <v>3</v>
      </c>
      <c r="K265" s="126" t="b">
        <v>1</v>
      </c>
      <c r="L265" s="126" t="s">
        <v>4009</v>
      </c>
      <c r="M265" s="126" t="b">
        <v>1</v>
      </c>
      <c r="N265" s="126" t="s">
        <v>3687</v>
      </c>
      <c r="O265" s="309" t="e">
        <f>LEFT(TPG!#REF!,19)&amp;"."&amp;TPGCR!F265</f>
        <v>#REF!</v>
      </c>
      <c r="P265" s="312" t="e">
        <f>TPG!#REF!</f>
        <v>#REF!</v>
      </c>
      <c r="Q265" s="126" t="b">
        <v>1</v>
      </c>
      <c r="R265" s="126" t="b">
        <v>1</v>
      </c>
      <c r="S265" s="126" t="b">
        <v>1</v>
      </c>
    </row>
    <row r="266" spans="1:19" hidden="1" x14ac:dyDescent="0.25">
      <c r="A266" s="126" t="s">
        <v>4008</v>
      </c>
      <c r="B266" s="200">
        <v>1</v>
      </c>
      <c r="C266" s="126">
        <v>2</v>
      </c>
      <c r="D266" s="308" t="e">
        <f>TPG!#REF!</f>
        <v>#REF!</v>
      </c>
      <c r="E266" s="126" t="b">
        <v>1</v>
      </c>
      <c r="F266" s="309" t="e">
        <f>RIGHT(TPG!#REF!,4)&amp;"."&amp;TPG!#REF!&amp;"."&amp;TPG!#REF!&amp;"."&amp;TPGPAY!$C$5</f>
        <v>#REF!</v>
      </c>
      <c r="G266" s="310">
        <f t="shared" ca="1" si="6"/>
        <v>44386</v>
      </c>
      <c r="H266" s="311" t="e">
        <f>IF(TPG!#REF!&gt;0,0,-TPG!#REF!)</f>
        <v>#REF!</v>
      </c>
      <c r="I266" s="205">
        <f t="shared" ca="1" si="7"/>
        <v>44386</v>
      </c>
      <c r="J266" s="126">
        <v>3</v>
      </c>
      <c r="K266" s="126" t="b">
        <v>1</v>
      </c>
      <c r="L266" s="126" t="s">
        <v>4009</v>
      </c>
      <c r="M266" s="126" t="b">
        <v>1</v>
      </c>
      <c r="N266" s="126" t="s">
        <v>3687</v>
      </c>
      <c r="O266" s="309" t="e">
        <f>LEFT(TPG!#REF!,19)&amp;"."&amp;TPGCR!F266</f>
        <v>#REF!</v>
      </c>
      <c r="P266" s="312" t="e">
        <f>TPG!#REF!</f>
        <v>#REF!</v>
      </c>
      <c r="Q266" s="126" t="b">
        <v>1</v>
      </c>
      <c r="R266" s="126" t="b">
        <v>1</v>
      </c>
      <c r="S266" s="126" t="b">
        <v>1</v>
      </c>
    </row>
    <row r="267" spans="1:19" hidden="1" x14ac:dyDescent="0.25">
      <c r="A267" s="126" t="s">
        <v>4008</v>
      </c>
      <c r="B267" s="200">
        <v>1</v>
      </c>
      <c r="C267" s="126">
        <v>2</v>
      </c>
      <c r="D267" s="308" t="e">
        <f>TPG!#REF!</f>
        <v>#REF!</v>
      </c>
      <c r="E267" s="126" t="b">
        <v>1</v>
      </c>
      <c r="F267" s="309" t="e">
        <f>RIGHT(TPG!#REF!,4)&amp;"."&amp;TPG!#REF!&amp;"."&amp;TPG!#REF!&amp;"."&amp;TPGPAY!$C$5</f>
        <v>#REF!</v>
      </c>
      <c r="G267" s="310">
        <f t="shared" ca="1" si="6"/>
        <v>44386</v>
      </c>
      <c r="H267" s="311" t="e">
        <f>IF(TPG!#REF!&gt;0,0,-TPG!#REF!)</f>
        <v>#REF!</v>
      </c>
      <c r="I267" s="205">
        <f t="shared" ca="1" si="7"/>
        <v>44386</v>
      </c>
      <c r="J267" s="126">
        <v>3</v>
      </c>
      <c r="K267" s="126" t="b">
        <v>1</v>
      </c>
      <c r="L267" s="126" t="s">
        <v>4009</v>
      </c>
      <c r="M267" s="126" t="b">
        <v>1</v>
      </c>
      <c r="N267" s="126" t="s">
        <v>3687</v>
      </c>
      <c r="O267" s="309" t="e">
        <f>LEFT(TPG!#REF!,19)&amp;"."&amp;TPGCR!F267</f>
        <v>#REF!</v>
      </c>
      <c r="P267" s="312" t="e">
        <f>TPG!#REF!</f>
        <v>#REF!</v>
      </c>
      <c r="Q267" s="126" t="b">
        <v>1</v>
      </c>
      <c r="R267" s="126" t="b">
        <v>1</v>
      </c>
      <c r="S267" s="126" t="b">
        <v>1</v>
      </c>
    </row>
    <row r="268" spans="1:19" hidden="1" x14ac:dyDescent="0.25">
      <c r="A268" s="126" t="s">
        <v>4008</v>
      </c>
      <c r="B268" s="200">
        <v>1</v>
      </c>
      <c r="C268" s="126">
        <v>2</v>
      </c>
      <c r="D268" s="308" t="e">
        <f>TPG!#REF!</f>
        <v>#REF!</v>
      </c>
      <c r="E268" s="126" t="b">
        <v>1</v>
      </c>
      <c r="F268" s="309" t="e">
        <f>RIGHT(TPG!#REF!,4)&amp;"."&amp;TPG!#REF!&amp;"."&amp;TPG!#REF!&amp;"."&amp;TPGPAY!$C$5</f>
        <v>#REF!</v>
      </c>
      <c r="G268" s="310">
        <f t="shared" ca="1" si="6"/>
        <v>44386</v>
      </c>
      <c r="H268" s="311" t="e">
        <f>IF(TPG!#REF!&gt;0,0,-TPG!#REF!)</f>
        <v>#REF!</v>
      </c>
      <c r="I268" s="205">
        <f t="shared" ca="1" si="7"/>
        <v>44386</v>
      </c>
      <c r="J268" s="126">
        <v>3</v>
      </c>
      <c r="K268" s="126" t="b">
        <v>1</v>
      </c>
      <c r="L268" s="126" t="s">
        <v>4009</v>
      </c>
      <c r="M268" s="126" t="b">
        <v>1</v>
      </c>
      <c r="N268" s="126" t="s">
        <v>3687</v>
      </c>
      <c r="O268" s="309" t="e">
        <f>LEFT(TPG!#REF!,19)&amp;"."&amp;TPGCR!F268</f>
        <v>#REF!</v>
      </c>
      <c r="P268" s="312" t="e">
        <f>TPG!#REF!</f>
        <v>#REF!</v>
      </c>
      <c r="Q268" s="126" t="b">
        <v>1</v>
      </c>
      <c r="R268" s="126" t="b">
        <v>1</v>
      </c>
      <c r="S268" s="126" t="b">
        <v>1</v>
      </c>
    </row>
    <row r="269" spans="1:19" hidden="1" x14ac:dyDescent="0.25">
      <c r="A269" s="126" t="s">
        <v>4008</v>
      </c>
      <c r="B269" s="200">
        <v>1</v>
      </c>
      <c r="C269" s="126">
        <v>2</v>
      </c>
      <c r="D269" s="308" t="e">
        <f>TPG!#REF!</f>
        <v>#REF!</v>
      </c>
      <c r="E269" s="126" t="b">
        <v>1</v>
      </c>
      <c r="F269" s="309" t="e">
        <f>RIGHT(TPG!#REF!,4)&amp;"."&amp;TPG!#REF!&amp;"."&amp;TPG!#REF!&amp;"."&amp;TPGPAY!$C$5</f>
        <v>#REF!</v>
      </c>
      <c r="G269" s="310">
        <f t="shared" ca="1" si="6"/>
        <v>44386</v>
      </c>
      <c r="H269" s="311" t="e">
        <f>IF(TPG!#REF!&gt;0,0,-TPG!#REF!)</f>
        <v>#REF!</v>
      </c>
      <c r="I269" s="205">
        <f t="shared" ca="1" si="7"/>
        <v>44386</v>
      </c>
      <c r="J269" s="126">
        <v>3</v>
      </c>
      <c r="K269" s="126" t="b">
        <v>1</v>
      </c>
      <c r="L269" s="126" t="s">
        <v>4009</v>
      </c>
      <c r="M269" s="126" t="b">
        <v>1</v>
      </c>
      <c r="N269" s="126" t="s">
        <v>3687</v>
      </c>
      <c r="O269" s="309" t="e">
        <f>LEFT(TPG!#REF!,19)&amp;"."&amp;TPGCR!F269</f>
        <v>#REF!</v>
      </c>
      <c r="P269" s="312" t="e">
        <f>TPG!#REF!</f>
        <v>#REF!</v>
      </c>
      <c r="Q269" s="126" t="b">
        <v>1</v>
      </c>
      <c r="R269" s="126" t="b">
        <v>1</v>
      </c>
      <c r="S269" s="126" t="b">
        <v>1</v>
      </c>
    </row>
    <row r="270" spans="1:19" hidden="1" x14ac:dyDescent="0.25">
      <c r="A270" s="126" t="s">
        <v>4008</v>
      </c>
      <c r="B270" s="200">
        <v>1</v>
      </c>
      <c r="C270" s="126">
        <v>2</v>
      </c>
      <c r="D270" s="308" t="e">
        <f>TPG!#REF!</f>
        <v>#REF!</v>
      </c>
      <c r="E270" s="126" t="b">
        <v>1</v>
      </c>
      <c r="F270" s="309" t="e">
        <f>RIGHT(TPG!#REF!,4)&amp;"."&amp;TPG!#REF!&amp;"."&amp;TPG!#REF!&amp;"."&amp;TPGPAY!$C$5</f>
        <v>#REF!</v>
      </c>
      <c r="G270" s="310">
        <f t="shared" ca="1" si="6"/>
        <v>44386</v>
      </c>
      <c r="H270" s="311" t="e">
        <f>IF(TPG!#REF!&gt;0,0,-TPG!#REF!)</f>
        <v>#REF!</v>
      </c>
      <c r="I270" s="205">
        <f t="shared" ca="1" si="7"/>
        <v>44386</v>
      </c>
      <c r="J270" s="126">
        <v>3</v>
      </c>
      <c r="K270" s="126" t="b">
        <v>1</v>
      </c>
      <c r="L270" s="126" t="s">
        <v>4009</v>
      </c>
      <c r="M270" s="126" t="b">
        <v>1</v>
      </c>
      <c r="N270" s="126" t="s">
        <v>3687</v>
      </c>
      <c r="O270" s="309" t="e">
        <f>LEFT(TPG!#REF!,19)&amp;"."&amp;TPGCR!F270</f>
        <v>#REF!</v>
      </c>
      <c r="P270" s="312" t="e">
        <f>TPG!#REF!</f>
        <v>#REF!</v>
      </c>
      <c r="Q270" s="126" t="b">
        <v>1</v>
      </c>
      <c r="R270" s="126" t="b">
        <v>1</v>
      </c>
      <c r="S270" s="126" t="b">
        <v>1</v>
      </c>
    </row>
    <row r="271" spans="1:19" hidden="1" x14ac:dyDescent="0.25">
      <c r="A271" s="126" t="s">
        <v>4008</v>
      </c>
      <c r="B271" s="200">
        <v>1</v>
      </c>
      <c r="C271" s="126">
        <v>2</v>
      </c>
      <c r="D271" s="308" t="e">
        <f>TPG!#REF!</f>
        <v>#REF!</v>
      </c>
      <c r="E271" s="126" t="b">
        <v>1</v>
      </c>
      <c r="F271" s="309" t="e">
        <f>RIGHT(TPG!#REF!,4)&amp;"."&amp;TPG!#REF!&amp;"."&amp;TPG!#REF!&amp;"."&amp;TPGPAY!$C$5</f>
        <v>#REF!</v>
      </c>
      <c r="G271" s="310">
        <f t="shared" ca="1" si="6"/>
        <v>44386</v>
      </c>
      <c r="H271" s="311" t="e">
        <f>IF(TPG!#REF!&gt;0,0,-TPG!#REF!)</f>
        <v>#REF!</v>
      </c>
      <c r="I271" s="205">
        <f t="shared" ca="1" si="7"/>
        <v>44386</v>
      </c>
      <c r="J271" s="126">
        <v>3</v>
      </c>
      <c r="K271" s="126" t="b">
        <v>1</v>
      </c>
      <c r="L271" s="126" t="s">
        <v>4009</v>
      </c>
      <c r="M271" s="126" t="b">
        <v>1</v>
      </c>
      <c r="N271" s="126" t="s">
        <v>3687</v>
      </c>
      <c r="O271" s="309" t="e">
        <f>LEFT(TPG!#REF!,19)&amp;"."&amp;TPGCR!F271</f>
        <v>#REF!</v>
      </c>
      <c r="P271" s="312" t="e">
        <f>TPG!#REF!</f>
        <v>#REF!</v>
      </c>
      <c r="Q271" s="126" t="b">
        <v>1</v>
      </c>
      <c r="R271" s="126" t="b">
        <v>1</v>
      </c>
      <c r="S271" s="126" t="b">
        <v>1</v>
      </c>
    </row>
    <row r="272" spans="1:19" hidden="1" x14ac:dyDescent="0.25">
      <c r="A272" s="126" t="s">
        <v>4008</v>
      </c>
      <c r="B272" s="200">
        <v>1</v>
      </c>
      <c r="C272" s="126">
        <v>2</v>
      </c>
      <c r="D272" s="308" t="e">
        <f>TPG!#REF!</f>
        <v>#REF!</v>
      </c>
      <c r="E272" s="126" t="b">
        <v>1</v>
      </c>
      <c r="F272" s="309" t="e">
        <f>RIGHT(TPG!#REF!,4)&amp;"."&amp;TPG!#REF!&amp;"."&amp;TPG!#REF!&amp;"."&amp;TPGPAY!$C$5</f>
        <v>#REF!</v>
      </c>
      <c r="G272" s="310">
        <f t="shared" ca="1" si="6"/>
        <v>44386</v>
      </c>
      <c r="H272" s="311" t="e">
        <f>IF(TPG!#REF!&gt;0,0,-TPG!#REF!)</f>
        <v>#REF!</v>
      </c>
      <c r="I272" s="205">
        <f t="shared" ca="1" si="7"/>
        <v>44386</v>
      </c>
      <c r="J272" s="126">
        <v>3</v>
      </c>
      <c r="K272" s="126" t="b">
        <v>1</v>
      </c>
      <c r="L272" s="126" t="s">
        <v>4009</v>
      </c>
      <c r="M272" s="126" t="b">
        <v>1</v>
      </c>
      <c r="N272" s="126" t="s">
        <v>3687</v>
      </c>
      <c r="O272" s="309" t="e">
        <f>LEFT(TPG!#REF!,19)&amp;"."&amp;TPGCR!F272</f>
        <v>#REF!</v>
      </c>
      <c r="P272" s="312" t="e">
        <f>TPG!#REF!</f>
        <v>#REF!</v>
      </c>
      <c r="Q272" s="126" t="b">
        <v>1</v>
      </c>
      <c r="R272" s="126" t="b">
        <v>1</v>
      </c>
      <c r="S272" s="126" t="b">
        <v>1</v>
      </c>
    </row>
    <row r="273" spans="1:19" hidden="1" x14ac:dyDescent="0.25">
      <c r="A273" s="126" t="s">
        <v>4008</v>
      </c>
      <c r="B273" s="200">
        <v>1</v>
      </c>
      <c r="C273" s="126">
        <v>2</v>
      </c>
      <c r="D273" s="308" t="e">
        <f>TPG!#REF!</f>
        <v>#REF!</v>
      </c>
      <c r="E273" s="126" t="b">
        <v>1</v>
      </c>
      <c r="F273" s="309" t="e">
        <f>RIGHT(TPG!#REF!,4)&amp;"."&amp;TPG!#REF!&amp;"."&amp;TPG!#REF!&amp;"."&amp;TPGPAY!$C$5</f>
        <v>#REF!</v>
      </c>
      <c r="G273" s="310">
        <f t="shared" ca="1" si="6"/>
        <v>44386</v>
      </c>
      <c r="H273" s="311" t="e">
        <f>IF(TPG!#REF!&gt;0,0,-TPG!#REF!)</f>
        <v>#REF!</v>
      </c>
      <c r="I273" s="205">
        <f t="shared" ca="1" si="7"/>
        <v>44386</v>
      </c>
      <c r="J273" s="126">
        <v>3</v>
      </c>
      <c r="K273" s="126" t="b">
        <v>1</v>
      </c>
      <c r="L273" s="126" t="s">
        <v>4009</v>
      </c>
      <c r="M273" s="126" t="b">
        <v>1</v>
      </c>
      <c r="N273" s="126" t="s">
        <v>3687</v>
      </c>
      <c r="O273" s="309" t="e">
        <f>LEFT(TPG!#REF!,19)&amp;"."&amp;TPGCR!F273</f>
        <v>#REF!</v>
      </c>
      <c r="P273" s="312" t="e">
        <f>TPG!#REF!</f>
        <v>#REF!</v>
      </c>
      <c r="Q273" s="126" t="b">
        <v>1</v>
      </c>
      <c r="R273" s="126" t="b">
        <v>1</v>
      </c>
      <c r="S273" s="126" t="b">
        <v>1</v>
      </c>
    </row>
    <row r="274" spans="1:19" hidden="1" x14ac:dyDescent="0.25">
      <c r="A274" s="126" t="s">
        <v>4008</v>
      </c>
      <c r="B274" s="200">
        <v>1</v>
      </c>
      <c r="C274" s="126">
        <v>2</v>
      </c>
      <c r="D274" s="308" t="e">
        <f>TPG!#REF!</f>
        <v>#REF!</v>
      </c>
      <c r="E274" s="126" t="b">
        <v>1</v>
      </c>
      <c r="F274" s="309" t="e">
        <f>RIGHT(TPG!#REF!,4)&amp;"."&amp;TPG!#REF!&amp;"."&amp;TPG!#REF!&amp;"."&amp;TPGPAY!$C$5</f>
        <v>#REF!</v>
      </c>
      <c r="G274" s="310">
        <f t="shared" ca="1" si="6"/>
        <v>44386</v>
      </c>
      <c r="H274" s="311" t="e">
        <f>IF(TPG!#REF!&gt;0,0,-TPG!#REF!)</f>
        <v>#REF!</v>
      </c>
      <c r="I274" s="205">
        <f t="shared" ca="1" si="7"/>
        <v>44386</v>
      </c>
      <c r="J274" s="126">
        <v>3</v>
      </c>
      <c r="K274" s="126" t="b">
        <v>1</v>
      </c>
      <c r="L274" s="126" t="s">
        <v>4009</v>
      </c>
      <c r="M274" s="126" t="b">
        <v>1</v>
      </c>
      <c r="N274" s="126" t="s">
        <v>3687</v>
      </c>
      <c r="O274" s="309" t="e">
        <f>LEFT(TPG!#REF!,19)&amp;"."&amp;TPGCR!F274</f>
        <v>#REF!</v>
      </c>
      <c r="P274" s="312" t="e">
        <f>TPG!#REF!</f>
        <v>#REF!</v>
      </c>
      <c r="Q274" s="126" t="b">
        <v>1</v>
      </c>
      <c r="R274" s="126" t="b">
        <v>1</v>
      </c>
      <c r="S274" s="126" t="b">
        <v>1</v>
      </c>
    </row>
    <row r="275" spans="1:19" hidden="1" x14ac:dyDescent="0.25">
      <c r="A275" s="126" t="s">
        <v>4008</v>
      </c>
      <c r="B275" s="200">
        <v>1</v>
      </c>
      <c r="C275" s="126">
        <v>2</v>
      </c>
      <c r="D275" s="308" t="e">
        <f>TPG!#REF!</f>
        <v>#REF!</v>
      </c>
      <c r="E275" s="126" t="b">
        <v>1</v>
      </c>
      <c r="F275" s="309" t="e">
        <f>RIGHT(TPG!#REF!,4)&amp;"."&amp;TPG!#REF!&amp;"."&amp;TPG!#REF!&amp;"."&amp;TPGPAY!$C$5</f>
        <v>#REF!</v>
      </c>
      <c r="G275" s="310">
        <f t="shared" ca="1" si="6"/>
        <v>44386</v>
      </c>
      <c r="H275" s="311" t="e">
        <f>IF(TPG!#REF!&gt;0,0,-TPG!#REF!)</f>
        <v>#REF!</v>
      </c>
      <c r="I275" s="205">
        <f t="shared" ca="1" si="7"/>
        <v>44386</v>
      </c>
      <c r="J275" s="126">
        <v>3</v>
      </c>
      <c r="K275" s="126" t="b">
        <v>1</v>
      </c>
      <c r="L275" s="126" t="s">
        <v>4009</v>
      </c>
      <c r="M275" s="126" t="b">
        <v>1</v>
      </c>
      <c r="N275" s="126" t="s">
        <v>3687</v>
      </c>
      <c r="O275" s="309" t="e">
        <f>LEFT(TPG!#REF!,19)&amp;"."&amp;TPGCR!F275</f>
        <v>#REF!</v>
      </c>
      <c r="P275" s="312" t="e">
        <f>TPG!#REF!</f>
        <v>#REF!</v>
      </c>
      <c r="Q275" s="126" t="b">
        <v>1</v>
      </c>
      <c r="R275" s="126" t="b">
        <v>1</v>
      </c>
      <c r="S275" s="126" t="b">
        <v>1</v>
      </c>
    </row>
    <row r="276" spans="1:19" hidden="1" x14ac:dyDescent="0.25">
      <c r="A276" s="126" t="s">
        <v>4008</v>
      </c>
      <c r="B276" s="200">
        <v>1</v>
      </c>
      <c r="C276" s="126">
        <v>2</v>
      </c>
      <c r="D276" s="308" t="e">
        <f>TPG!#REF!</f>
        <v>#REF!</v>
      </c>
      <c r="E276" s="126" t="b">
        <v>1</v>
      </c>
      <c r="F276" s="309" t="e">
        <f>RIGHT(TPG!#REF!,4)&amp;"."&amp;TPG!#REF!&amp;"."&amp;TPG!#REF!&amp;"."&amp;TPGPAY!$C$5</f>
        <v>#REF!</v>
      </c>
      <c r="G276" s="310">
        <f t="shared" ca="1" si="6"/>
        <v>44386</v>
      </c>
      <c r="H276" s="311" t="e">
        <f>IF(TPG!#REF!&gt;0,0,-TPG!#REF!)</f>
        <v>#REF!</v>
      </c>
      <c r="I276" s="205">
        <f t="shared" ca="1" si="7"/>
        <v>44386</v>
      </c>
      <c r="J276" s="126">
        <v>3</v>
      </c>
      <c r="K276" s="126" t="b">
        <v>1</v>
      </c>
      <c r="L276" s="126" t="s">
        <v>4009</v>
      </c>
      <c r="M276" s="126" t="b">
        <v>1</v>
      </c>
      <c r="N276" s="126" t="s">
        <v>3687</v>
      </c>
      <c r="O276" s="309" t="e">
        <f>LEFT(TPG!#REF!,19)&amp;"."&amp;TPGCR!F276</f>
        <v>#REF!</v>
      </c>
      <c r="P276" s="312" t="e">
        <f>TPG!#REF!</f>
        <v>#REF!</v>
      </c>
      <c r="Q276" s="126" t="b">
        <v>1</v>
      </c>
      <c r="R276" s="126" t="b">
        <v>1</v>
      </c>
      <c r="S276" s="126" t="b">
        <v>1</v>
      </c>
    </row>
    <row r="277" spans="1:19" hidden="1" x14ac:dyDescent="0.25">
      <c r="A277" s="126" t="s">
        <v>4008</v>
      </c>
      <c r="B277" s="200">
        <v>1</v>
      </c>
      <c r="C277" s="126">
        <v>2</v>
      </c>
      <c r="D277" s="308" t="e">
        <f>TPG!#REF!</f>
        <v>#REF!</v>
      </c>
      <c r="E277" s="126" t="b">
        <v>1</v>
      </c>
      <c r="F277" s="309" t="e">
        <f>RIGHT(TPG!#REF!,4)&amp;"."&amp;TPG!#REF!&amp;"."&amp;TPG!#REF!&amp;"."&amp;TPGPAY!$C$5</f>
        <v>#REF!</v>
      </c>
      <c r="G277" s="310">
        <f t="shared" ref="G277:G340" ca="1" si="8">TODAY()</f>
        <v>44386</v>
      </c>
      <c r="H277" s="311" t="e">
        <f>IF(TPG!#REF!&gt;0,0,-TPG!#REF!)</f>
        <v>#REF!</v>
      </c>
      <c r="I277" s="205">
        <f t="shared" ref="I277:I340" ca="1" si="9">G277</f>
        <v>44386</v>
      </c>
      <c r="J277" s="126">
        <v>3</v>
      </c>
      <c r="K277" s="126" t="b">
        <v>1</v>
      </c>
      <c r="L277" s="126" t="s">
        <v>4009</v>
      </c>
      <c r="M277" s="126" t="b">
        <v>1</v>
      </c>
      <c r="N277" s="126" t="s">
        <v>3687</v>
      </c>
      <c r="O277" s="309" t="e">
        <f>LEFT(TPG!#REF!,19)&amp;"."&amp;TPGCR!F277</f>
        <v>#REF!</v>
      </c>
      <c r="P277" s="312" t="e">
        <f>TPG!#REF!</f>
        <v>#REF!</v>
      </c>
      <c r="Q277" s="126" t="b">
        <v>1</v>
      </c>
      <c r="R277" s="126" t="b">
        <v>1</v>
      </c>
      <c r="S277" s="126" t="b">
        <v>1</v>
      </c>
    </row>
    <row r="278" spans="1:19" hidden="1" x14ac:dyDescent="0.25">
      <c r="A278" s="126" t="s">
        <v>4008</v>
      </c>
      <c r="B278" s="200">
        <v>1</v>
      </c>
      <c r="C278" s="126">
        <v>2</v>
      </c>
      <c r="D278" s="308" t="e">
        <f>TPG!#REF!</f>
        <v>#REF!</v>
      </c>
      <c r="E278" s="126" t="b">
        <v>1</v>
      </c>
      <c r="F278" s="309" t="e">
        <f>RIGHT(TPG!#REF!,4)&amp;"."&amp;TPG!#REF!&amp;"."&amp;TPG!#REF!&amp;"."&amp;TPGPAY!$C$5</f>
        <v>#REF!</v>
      </c>
      <c r="G278" s="310">
        <f t="shared" ca="1" si="8"/>
        <v>44386</v>
      </c>
      <c r="H278" s="311" t="e">
        <f>IF(TPG!#REF!&gt;0,0,-TPG!#REF!)</f>
        <v>#REF!</v>
      </c>
      <c r="I278" s="205">
        <f t="shared" ca="1" si="9"/>
        <v>44386</v>
      </c>
      <c r="J278" s="126">
        <v>3</v>
      </c>
      <c r="K278" s="126" t="b">
        <v>1</v>
      </c>
      <c r="L278" s="126" t="s">
        <v>4009</v>
      </c>
      <c r="M278" s="126" t="b">
        <v>1</v>
      </c>
      <c r="N278" s="126" t="s">
        <v>3687</v>
      </c>
      <c r="O278" s="309" t="e">
        <f>LEFT(TPG!#REF!,19)&amp;"."&amp;TPGCR!F278</f>
        <v>#REF!</v>
      </c>
      <c r="P278" s="312" t="e">
        <f>TPG!#REF!</f>
        <v>#REF!</v>
      </c>
      <c r="Q278" s="126" t="b">
        <v>1</v>
      </c>
      <c r="R278" s="126" t="b">
        <v>1</v>
      </c>
      <c r="S278" s="126" t="b">
        <v>1</v>
      </c>
    </row>
    <row r="279" spans="1:19" hidden="1" x14ac:dyDescent="0.25">
      <c r="A279" s="126" t="s">
        <v>4008</v>
      </c>
      <c r="B279" s="200">
        <v>1</v>
      </c>
      <c r="C279" s="126">
        <v>2</v>
      </c>
      <c r="D279" s="308" t="e">
        <f>TPG!#REF!</f>
        <v>#REF!</v>
      </c>
      <c r="E279" s="126" t="b">
        <v>1</v>
      </c>
      <c r="F279" s="309" t="e">
        <f>RIGHT(TPG!#REF!,4)&amp;"."&amp;TPG!#REF!&amp;"."&amp;TPG!#REF!&amp;"."&amp;TPGPAY!$C$5</f>
        <v>#REF!</v>
      </c>
      <c r="G279" s="310">
        <f t="shared" ca="1" si="8"/>
        <v>44386</v>
      </c>
      <c r="H279" s="311" t="e">
        <f>IF(TPG!#REF!&gt;0,0,-TPG!#REF!)</f>
        <v>#REF!</v>
      </c>
      <c r="I279" s="205">
        <f t="shared" ca="1" si="9"/>
        <v>44386</v>
      </c>
      <c r="J279" s="126">
        <v>3</v>
      </c>
      <c r="K279" s="126" t="b">
        <v>1</v>
      </c>
      <c r="L279" s="126" t="s">
        <v>4009</v>
      </c>
      <c r="M279" s="126" t="b">
        <v>1</v>
      </c>
      <c r="N279" s="126" t="s">
        <v>3687</v>
      </c>
      <c r="O279" s="309" t="e">
        <f>LEFT(TPG!#REF!,19)&amp;"."&amp;TPGCR!F279</f>
        <v>#REF!</v>
      </c>
      <c r="P279" s="312" t="e">
        <f>TPG!#REF!</f>
        <v>#REF!</v>
      </c>
      <c r="Q279" s="126" t="b">
        <v>1</v>
      </c>
      <c r="R279" s="126" t="b">
        <v>1</v>
      </c>
      <c r="S279" s="126" t="b">
        <v>1</v>
      </c>
    </row>
    <row r="280" spans="1:19" hidden="1" x14ac:dyDescent="0.25">
      <c r="A280" s="126" t="s">
        <v>4008</v>
      </c>
      <c r="B280" s="200">
        <v>1</v>
      </c>
      <c r="C280" s="126">
        <v>2</v>
      </c>
      <c r="D280" s="308" t="e">
        <f>TPG!#REF!</f>
        <v>#REF!</v>
      </c>
      <c r="E280" s="126" t="b">
        <v>1</v>
      </c>
      <c r="F280" s="309" t="e">
        <f>RIGHT(TPG!#REF!,4)&amp;"."&amp;TPG!#REF!&amp;"."&amp;TPG!#REF!&amp;"."&amp;TPGPAY!$C$5</f>
        <v>#REF!</v>
      </c>
      <c r="G280" s="310">
        <f t="shared" ca="1" si="8"/>
        <v>44386</v>
      </c>
      <c r="H280" s="311" t="e">
        <f>IF(TPG!#REF!&gt;0,0,-TPG!#REF!)</f>
        <v>#REF!</v>
      </c>
      <c r="I280" s="205">
        <f t="shared" ca="1" si="9"/>
        <v>44386</v>
      </c>
      <c r="J280" s="126">
        <v>3</v>
      </c>
      <c r="K280" s="126" t="b">
        <v>1</v>
      </c>
      <c r="L280" s="126" t="s">
        <v>4009</v>
      </c>
      <c r="M280" s="126" t="b">
        <v>1</v>
      </c>
      <c r="N280" s="126" t="s">
        <v>3687</v>
      </c>
      <c r="O280" s="309" t="e">
        <f>LEFT(TPG!#REF!,19)&amp;"."&amp;TPGCR!F280</f>
        <v>#REF!</v>
      </c>
      <c r="P280" s="312" t="e">
        <f>TPG!#REF!</f>
        <v>#REF!</v>
      </c>
      <c r="Q280" s="126" t="b">
        <v>1</v>
      </c>
      <c r="R280" s="126" t="b">
        <v>1</v>
      </c>
      <c r="S280" s="126" t="b">
        <v>1</v>
      </c>
    </row>
    <row r="281" spans="1:19" hidden="1" x14ac:dyDescent="0.25">
      <c r="A281" s="126" t="s">
        <v>4008</v>
      </c>
      <c r="B281" s="200">
        <v>1</v>
      </c>
      <c r="C281" s="126">
        <v>2</v>
      </c>
      <c r="D281" s="308" t="e">
        <f>TPG!#REF!</f>
        <v>#REF!</v>
      </c>
      <c r="E281" s="126" t="b">
        <v>1</v>
      </c>
      <c r="F281" s="309" t="e">
        <f>RIGHT(TPG!#REF!,4)&amp;"."&amp;TPG!#REF!&amp;"."&amp;TPG!#REF!&amp;"."&amp;TPGPAY!$C$5</f>
        <v>#REF!</v>
      </c>
      <c r="G281" s="310">
        <f t="shared" ca="1" si="8"/>
        <v>44386</v>
      </c>
      <c r="H281" s="311" t="e">
        <f>IF(TPG!#REF!&gt;0,0,-TPG!#REF!)</f>
        <v>#REF!</v>
      </c>
      <c r="I281" s="205">
        <f t="shared" ca="1" si="9"/>
        <v>44386</v>
      </c>
      <c r="J281" s="126">
        <v>3</v>
      </c>
      <c r="K281" s="126" t="b">
        <v>1</v>
      </c>
      <c r="L281" s="126" t="s">
        <v>4009</v>
      </c>
      <c r="M281" s="126" t="b">
        <v>1</v>
      </c>
      <c r="N281" s="126" t="s">
        <v>3687</v>
      </c>
      <c r="O281" s="309" t="e">
        <f>LEFT(TPG!#REF!,19)&amp;"."&amp;TPGCR!F281</f>
        <v>#REF!</v>
      </c>
      <c r="P281" s="312" t="e">
        <f>TPG!#REF!</f>
        <v>#REF!</v>
      </c>
      <c r="Q281" s="126" t="b">
        <v>1</v>
      </c>
      <c r="R281" s="126" t="b">
        <v>1</v>
      </c>
      <c r="S281" s="126" t="b">
        <v>1</v>
      </c>
    </row>
    <row r="282" spans="1:19" hidden="1" x14ac:dyDescent="0.25">
      <c r="A282" s="126" t="s">
        <v>4008</v>
      </c>
      <c r="B282" s="200">
        <v>1</v>
      </c>
      <c r="C282" s="126">
        <v>2</v>
      </c>
      <c r="D282" s="308" t="e">
        <f>TPG!#REF!</f>
        <v>#REF!</v>
      </c>
      <c r="E282" s="126" t="b">
        <v>1</v>
      </c>
      <c r="F282" s="309" t="e">
        <f>RIGHT(TPG!#REF!,4)&amp;"."&amp;TPG!#REF!&amp;"."&amp;TPG!#REF!&amp;"."&amp;TPGPAY!$C$5</f>
        <v>#REF!</v>
      </c>
      <c r="G282" s="310">
        <f t="shared" ca="1" si="8"/>
        <v>44386</v>
      </c>
      <c r="H282" s="311" t="e">
        <f>IF(TPG!#REF!&gt;0,0,-TPG!#REF!)</f>
        <v>#REF!</v>
      </c>
      <c r="I282" s="205">
        <f t="shared" ca="1" si="9"/>
        <v>44386</v>
      </c>
      <c r="J282" s="126">
        <v>3</v>
      </c>
      <c r="K282" s="126" t="b">
        <v>1</v>
      </c>
      <c r="L282" s="126" t="s">
        <v>4009</v>
      </c>
      <c r="M282" s="126" t="b">
        <v>1</v>
      </c>
      <c r="N282" s="126" t="s">
        <v>3687</v>
      </c>
      <c r="O282" s="309" t="e">
        <f>LEFT(TPG!#REF!,19)&amp;"."&amp;TPGCR!F282</f>
        <v>#REF!</v>
      </c>
      <c r="P282" s="312" t="e">
        <f>TPG!#REF!</f>
        <v>#REF!</v>
      </c>
      <c r="Q282" s="126" t="b">
        <v>1</v>
      </c>
      <c r="R282" s="126" t="b">
        <v>1</v>
      </c>
      <c r="S282" s="126" t="b">
        <v>1</v>
      </c>
    </row>
    <row r="283" spans="1:19" hidden="1" x14ac:dyDescent="0.25">
      <c r="A283" s="126" t="s">
        <v>4008</v>
      </c>
      <c r="B283" s="200">
        <v>1</v>
      </c>
      <c r="C283" s="126">
        <v>2</v>
      </c>
      <c r="D283" s="308" t="e">
        <f>TPG!#REF!</f>
        <v>#REF!</v>
      </c>
      <c r="E283" s="126" t="b">
        <v>1</v>
      </c>
      <c r="F283" s="309" t="e">
        <f>RIGHT(TPG!#REF!,4)&amp;"."&amp;TPG!#REF!&amp;"."&amp;TPG!#REF!&amp;"."&amp;TPGPAY!$C$5</f>
        <v>#REF!</v>
      </c>
      <c r="G283" s="310">
        <f t="shared" ca="1" si="8"/>
        <v>44386</v>
      </c>
      <c r="H283" s="311" t="e">
        <f>IF(TPG!#REF!&gt;0,0,-TPG!#REF!)</f>
        <v>#REF!</v>
      </c>
      <c r="I283" s="205">
        <f t="shared" ca="1" si="9"/>
        <v>44386</v>
      </c>
      <c r="J283" s="126">
        <v>3</v>
      </c>
      <c r="K283" s="126" t="b">
        <v>1</v>
      </c>
      <c r="L283" s="126" t="s">
        <v>4009</v>
      </c>
      <c r="M283" s="126" t="b">
        <v>1</v>
      </c>
      <c r="N283" s="126" t="s">
        <v>3687</v>
      </c>
      <c r="O283" s="309" t="e">
        <f>LEFT(TPG!#REF!,19)&amp;"."&amp;TPGCR!F283</f>
        <v>#REF!</v>
      </c>
      <c r="P283" s="312" t="e">
        <f>TPG!#REF!</f>
        <v>#REF!</v>
      </c>
      <c r="Q283" s="126" t="b">
        <v>1</v>
      </c>
      <c r="R283" s="126" t="b">
        <v>1</v>
      </c>
      <c r="S283" s="126" t="b">
        <v>1</v>
      </c>
    </row>
    <row r="284" spans="1:19" hidden="1" x14ac:dyDescent="0.25">
      <c r="A284" s="126" t="s">
        <v>4008</v>
      </c>
      <c r="B284" s="200">
        <v>1</v>
      </c>
      <c r="C284" s="126">
        <v>2</v>
      </c>
      <c r="D284" s="308" t="e">
        <f>TPG!#REF!</f>
        <v>#REF!</v>
      </c>
      <c r="E284" s="126" t="b">
        <v>1</v>
      </c>
      <c r="F284" s="309" t="e">
        <f>RIGHT(TPG!#REF!,4)&amp;"."&amp;TPG!#REF!&amp;"."&amp;TPG!#REF!&amp;"."&amp;TPGPAY!$C$5</f>
        <v>#REF!</v>
      </c>
      <c r="G284" s="310">
        <f t="shared" ca="1" si="8"/>
        <v>44386</v>
      </c>
      <c r="H284" s="311" t="e">
        <f>IF(TPG!#REF!&gt;0,0,-TPG!#REF!)</f>
        <v>#REF!</v>
      </c>
      <c r="I284" s="205">
        <f t="shared" ca="1" si="9"/>
        <v>44386</v>
      </c>
      <c r="J284" s="126">
        <v>3</v>
      </c>
      <c r="K284" s="126" t="b">
        <v>1</v>
      </c>
      <c r="L284" s="126" t="s">
        <v>4009</v>
      </c>
      <c r="M284" s="126" t="b">
        <v>1</v>
      </c>
      <c r="N284" s="126" t="s">
        <v>3687</v>
      </c>
      <c r="O284" s="309" t="e">
        <f>LEFT(TPG!#REF!,19)&amp;"."&amp;TPGCR!F284</f>
        <v>#REF!</v>
      </c>
      <c r="P284" s="312" t="e">
        <f>TPG!#REF!</f>
        <v>#REF!</v>
      </c>
      <c r="Q284" s="126" t="b">
        <v>1</v>
      </c>
      <c r="R284" s="126" t="b">
        <v>1</v>
      </c>
      <c r="S284" s="126" t="b">
        <v>1</v>
      </c>
    </row>
    <row r="285" spans="1:19" hidden="1" x14ac:dyDescent="0.25">
      <c r="A285" s="126" t="s">
        <v>4008</v>
      </c>
      <c r="B285" s="200">
        <v>1</v>
      </c>
      <c r="C285" s="126">
        <v>2</v>
      </c>
      <c r="D285" s="308" t="e">
        <f>TPG!#REF!</f>
        <v>#REF!</v>
      </c>
      <c r="E285" s="126" t="b">
        <v>1</v>
      </c>
      <c r="F285" s="309" t="e">
        <f>RIGHT(TPG!#REF!,4)&amp;"."&amp;TPG!#REF!&amp;"."&amp;TPG!#REF!&amp;"."&amp;TPGPAY!$C$5</f>
        <v>#REF!</v>
      </c>
      <c r="G285" s="310">
        <f t="shared" ca="1" si="8"/>
        <v>44386</v>
      </c>
      <c r="H285" s="311" t="e">
        <f>IF(TPG!#REF!&gt;0,0,-TPG!#REF!)</f>
        <v>#REF!</v>
      </c>
      <c r="I285" s="205">
        <f t="shared" ca="1" si="9"/>
        <v>44386</v>
      </c>
      <c r="J285" s="126">
        <v>3</v>
      </c>
      <c r="K285" s="126" t="b">
        <v>1</v>
      </c>
      <c r="L285" s="126" t="s">
        <v>4009</v>
      </c>
      <c r="M285" s="126" t="b">
        <v>1</v>
      </c>
      <c r="N285" s="126" t="s">
        <v>3687</v>
      </c>
      <c r="O285" s="309" t="e">
        <f>LEFT(TPG!#REF!,19)&amp;"."&amp;TPGCR!F285</f>
        <v>#REF!</v>
      </c>
      <c r="P285" s="312" t="e">
        <f>TPG!#REF!</f>
        <v>#REF!</v>
      </c>
      <c r="Q285" s="126" t="b">
        <v>1</v>
      </c>
      <c r="R285" s="126" t="b">
        <v>1</v>
      </c>
      <c r="S285" s="126" t="b">
        <v>1</v>
      </c>
    </row>
    <row r="286" spans="1:19" hidden="1" x14ac:dyDescent="0.25">
      <c r="A286" s="126" t="s">
        <v>4008</v>
      </c>
      <c r="B286" s="200">
        <v>1</v>
      </c>
      <c r="C286" s="126">
        <v>2</v>
      </c>
      <c r="D286" s="308" t="e">
        <f>TPG!#REF!</f>
        <v>#REF!</v>
      </c>
      <c r="E286" s="126" t="b">
        <v>1</v>
      </c>
      <c r="F286" s="309" t="e">
        <f>RIGHT(TPG!#REF!,4)&amp;"."&amp;TPG!#REF!&amp;"."&amp;TPG!#REF!&amp;"."&amp;TPGPAY!$C$5</f>
        <v>#REF!</v>
      </c>
      <c r="G286" s="310">
        <f t="shared" ca="1" si="8"/>
        <v>44386</v>
      </c>
      <c r="H286" s="311" t="e">
        <f>IF(TPG!#REF!&gt;0,0,-TPG!#REF!)</f>
        <v>#REF!</v>
      </c>
      <c r="I286" s="205">
        <f t="shared" ca="1" si="9"/>
        <v>44386</v>
      </c>
      <c r="J286" s="126">
        <v>3</v>
      </c>
      <c r="K286" s="126" t="b">
        <v>1</v>
      </c>
      <c r="L286" s="126" t="s">
        <v>4009</v>
      </c>
      <c r="M286" s="126" t="b">
        <v>1</v>
      </c>
      <c r="N286" s="126" t="s">
        <v>3687</v>
      </c>
      <c r="O286" s="309" t="e">
        <f>LEFT(TPG!#REF!,19)&amp;"."&amp;TPGCR!F286</f>
        <v>#REF!</v>
      </c>
      <c r="P286" s="312" t="e">
        <f>TPG!#REF!</f>
        <v>#REF!</v>
      </c>
      <c r="Q286" s="126" t="b">
        <v>1</v>
      </c>
      <c r="R286" s="126" t="b">
        <v>1</v>
      </c>
      <c r="S286" s="126" t="b">
        <v>1</v>
      </c>
    </row>
    <row r="287" spans="1:19" hidden="1" x14ac:dyDescent="0.25">
      <c r="A287" s="126" t="s">
        <v>4008</v>
      </c>
      <c r="B287" s="200">
        <v>1</v>
      </c>
      <c r="C287" s="126">
        <v>2</v>
      </c>
      <c r="D287" s="308" t="e">
        <f>TPG!#REF!</f>
        <v>#REF!</v>
      </c>
      <c r="E287" s="126" t="b">
        <v>1</v>
      </c>
      <c r="F287" s="309" t="e">
        <f>RIGHT(TPG!#REF!,4)&amp;"."&amp;TPG!#REF!&amp;"."&amp;TPG!#REF!&amp;"."&amp;TPGPAY!$C$5</f>
        <v>#REF!</v>
      </c>
      <c r="G287" s="310">
        <f t="shared" ca="1" si="8"/>
        <v>44386</v>
      </c>
      <c r="H287" s="311" t="e">
        <f>IF(TPG!#REF!&gt;0,0,-TPG!#REF!)</f>
        <v>#REF!</v>
      </c>
      <c r="I287" s="205">
        <f t="shared" ca="1" si="9"/>
        <v>44386</v>
      </c>
      <c r="J287" s="126">
        <v>3</v>
      </c>
      <c r="K287" s="126" t="b">
        <v>1</v>
      </c>
      <c r="L287" s="126" t="s">
        <v>4009</v>
      </c>
      <c r="M287" s="126" t="b">
        <v>1</v>
      </c>
      <c r="N287" s="126" t="s">
        <v>3687</v>
      </c>
      <c r="O287" s="309" t="e">
        <f>LEFT(TPG!#REF!,19)&amp;"."&amp;TPGCR!F287</f>
        <v>#REF!</v>
      </c>
      <c r="P287" s="312" t="e">
        <f>TPG!#REF!</f>
        <v>#REF!</v>
      </c>
      <c r="Q287" s="126" t="b">
        <v>1</v>
      </c>
      <c r="R287" s="126" t="b">
        <v>1</v>
      </c>
      <c r="S287" s="126" t="b">
        <v>1</v>
      </c>
    </row>
    <row r="288" spans="1:19" hidden="1" x14ac:dyDescent="0.25">
      <c r="A288" s="126" t="s">
        <v>4008</v>
      </c>
      <c r="B288" s="200">
        <v>1</v>
      </c>
      <c r="C288" s="126">
        <v>2</v>
      </c>
      <c r="D288" s="308" t="e">
        <f>TPG!#REF!</f>
        <v>#REF!</v>
      </c>
      <c r="E288" s="126" t="b">
        <v>1</v>
      </c>
      <c r="F288" s="309" t="e">
        <f>RIGHT(TPG!#REF!,4)&amp;"."&amp;TPG!#REF!&amp;"."&amp;TPG!#REF!&amp;"."&amp;TPGPAY!$C$5</f>
        <v>#REF!</v>
      </c>
      <c r="G288" s="310">
        <f t="shared" ca="1" si="8"/>
        <v>44386</v>
      </c>
      <c r="H288" s="311" t="e">
        <f>IF(TPG!#REF!&gt;0,0,-TPG!#REF!)</f>
        <v>#REF!</v>
      </c>
      <c r="I288" s="205">
        <f t="shared" ca="1" si="9"/>
        <v>44386</v>
      </c>
      <c r="J288" s="126">
        <v>3</v>
      </c>
      <c r="K288" s="126" t="b">
        <v>1</v>
      </c>
      <c r="L288" s="126" t="s">
        <v>4009</v>
      </c>
      <c r="M288" s="126" t="b">
        <v>1</v>
      </c>
      <c r="N288" s="126" t="s">
        <v>3687</v>
      </c>
      <c r="O288" s="309" t="e">
        <f>LEFT(TPG!#REF!,19)&amp;"."&amp;TPGCR!F288</f>
        <v>#REF!</v>
      </c>
      <c r="P288" s="312" t="e">
        <f>TPG!#REF!</f>
        <v>#REF!</v>
      </c>
      <c r="Q288" s="126" t="b">
        <v>1</v>
      </c>
      <c r="R288" s="126" t="b">
        <v>1</v>
      </c>
      <c r="S288" s="126" t="b">
        <v>1</v>
      </c>
    </row>
    <row r="289" spans="1:19" hidden="1" x14ac:dyDescent="0.25">
      <c r="A289" s="126" t="s">
        <v>4008</v>
      </c>
      <c r="B289" s="200">
        <v>1</v>
      </c>
      <c r="C289" s="126">
        <v>2</v>
      </c>
      <c r="D289" s="308" t="e">
        <f>TPG!#REF!</f>
        <v>#REF!</v>
      </c>
      <c r="E289" s="126" t="b">
        <v>1</v>
      </c>
      <c r="F289" s="309" t="e">
        <f>RIGHT(TPG!#REF!,4)&amp;"."&amp;TPG!#REF!&amp;"."&amp;TPG!#REF!&amp;"."&amp;TPGPAY!$C$5</f>
        <v>#REF!</v>
      </c>
      <c r="G289" s="310">
        <f t="shared" ca="1" si="8"/>
        <v>44386</v>
      </c>
      <c r="H289" s="311" t="e">
        <f>IF(TPG!#REF!&gt;0,0,-TPG!#REF!)</f>
        <v>#REF!</v>
      </c>
      <c r="I289" s="205">
        <f t="shared" ca="1" si="9"/>
        <v>44386</v>
      </c>
      <c r="J289" s="126">
        <v>3</v>
      </c>
      <c r="K289" s="126" t="b">
        <v>1</v>
      </c>
      <c r="L289" s="126" t="s">
        <v>4009</v>
      </c>
      <c r="M289" s="126" t="b">
        <v>1</v>
      </c>
      <c r="N289" s="126" t="s">
        <v>3687</v>
      </c>
      <c r="O289" s="309" t="e">
        <f>LEFT(TPG!#REF!,19)&amp;"."&amp;TPGCR!F289</f>
        <v>#REF!</v>
      </c>
      <c r="P289" s="312" t="e">
        <f>TPG!#REF!</f>
        <v>#REF!</v>
      </c>
      <c r="Q289" s="126" t="b">
        <v>1</v>
      </c>
      <c r="R289" s="126" t="b">
        <v>1</v>
      </c>
      <c r="S289" s="126" t="b">
        <v>1</v>
      </c>
    </row>
    <row r="290" spans="1:19" hidden="1" x14ac:dyDescent="0.25">
      <c r="A290" s="126" t="s">
        <v>4008</v>
      </c>
      <c r="B290" s="200">
        <v>1</v>
      </c>
      <c r="C290" s="126">
        <v>2</v>
      </c>
      <c r="D290" s="308" t="e">
        <f>TPG!#REF!</f>
        <v>#REF!</v>
      </c>
      <c r="E290" s="126" t="b">
        <v>1</v>
      </c>
      <c r="F290" s="309" t="e">
        <f>RIGHT(TPG!#REF!,4)&amp;"."&amp;TPG!#REF!&amp;"."&amp;TPG!#REF!&amp;"."&amp;TPGPAY!$C$5</f>
        <v>#REF!</v>
      </c>
      <c r="G290" s="310">
        <f t="shared" ca="1" si="8"/>
        <v>44386</v>
      </c>
      <c r="H290" s="311" t="e">
        <f>IF(TPG!#REF!&gt;0,0,-TPG!#REF!)</f>
        <v>#REF!</v>
      </c>
      <c r="I290" s="205">
        <f t="shared" ca="1" si="9"/>
        <v>44386</v>
      </c>
      <c r="J290" s="126">
        <v>3</v>
      </c>
      <c r="K290" s="126" t="b">
        <v>1</v>
      </c>
      <c r="L290" s="126" t="s">
        <v>4009</v>
      </c>
      <c r="M290" s="126" t="b">
        <v>1</v>
      </c>
      <c r="N290" s="126" t="s">
        <v>3687</v>
      </c>
      <c r="O290" s="309" t="e">
        <f>LEFT(TPG!#REF!,19)&amp;"."&amp;TPGCR!F290</f>
        <v>#REF!</v>
      </c>
      <c r="P290" s="312" t="e">
        <f>TPG!#REF!</f>
        <v>#REF!</v>
      </c>
      <c r="Q290" s="126" t="b">
        <v>1</v>
      </c>
      <c r="R290" s="126" t="b">
        <v>1</v>
      </c>
      <c r="S290" s="126" t="b">
        <v>1</v>
      </c>
    </row>
    <row r="291" spans="1:19" hidden="1" x14ac:dyDescent="0.25">
      <c r="A291" s="126" t="s">
        <v>4008</v>
      </c>
      <c r="B291" s="200">
        <v>1</v>
      </c>
      <c r="C291" s="126">
        <v>2</v>
      </c>
      <c r="D291" s="308" t="e">
        <f>TPG!#REF!</f>
        <v>#REF!</v>
      </c>
      <c r="E291" s="126" t="b">
        <v>1</v>
      </c>
      <c r="F291" s="309" t="e">
        <f>RIGHT(TPG!#REF!,4)&amp;"."&amp;TPG!#REF!&amp;"."&amp;TPG!#REF!&amp;"."&amp;TPGPAY!$C$5</f>
        <v>#REF!</v>
      </c>
      <c r="G291" s="310">
        <f t="shared" ca="1" si="8"/>
        <v>44386</v>
      </c>
      <c r="H291" s="311" t="e">
        <f>IF(TPG!#REF!&gt;0,0,-TPG!#REF!)</f>
        <v>#REF!</v>
      </c>
      <c r="I291" s="205">
        <f t="shared" ca="1" si="9"/>
        <v>44386</v>
      </c>
      <c r="J291" s="126">
        <v>3</v>
      </c>
      <c r="K291" s="126" t="b">
        <v>1</v>
      </c>
      <c r="L291" s="126" t="s">
        <v>4009</v>
      </c>
      <c r="M291" s="126" t="b">
        <v>1</v>
      </c>
      <c r="N291" s="126" t="s">
        <v>3687</v>
      </c>
      <c r="O291" s="309" t="e">
        <f>LEFT(TPG!#REF!,19)&amp;"."&amp;TPGCR!F291</f>
        <v>#REF!</v>
      </c>
      <c r="P291" s="312" t="e">
        <f>TPG!#REF!</f>
        <v>#REF!</v>
      </c>
      <c r="Q291" s="126" t="b">
        <v>1</v>
      </c>
      <c r="R291" s="126" t="b">
        <v>1</v>
      </c>
      <c r="S291" s="126" t="b">
        <v>1</v>
      </c>
    </row>
    <row r="292" spans="1:19" hidden="1" x14ac:dyDescent="0.25">
      <c r="A292" s="126" t="s">
        <v>4008</v>
      </c>
      <c r="B292" s="200">
        <v>1</v>
      </c>
      <c r="C292" s="126">
        <v>2</v>
      </c>
      <c r="D292" s="308" t="e">
        <f>TPG!#REF!</f>
        <v>#REF!</v>
      </c>
      <c r="E292" s="126" t="b">
        <v>1</v>
      </c>
      <c r="F292" s="309" t="e">
        <f>RIGHT(TPG!#REF!,4)&amp;"."&amp;TPG!#REF!&amp;"."&amp;TPG!#REF!&amp;"."&amp;TPGPAY!$C$5</f>
        <v>#REF!</v>
      </c>
      <c r="G292" s="310">
        <f t="shared" ca="1" si="8"/>
        <v>44386</v>
      </c>
      <c r="H292" s="311" t="e">
        <f>IF(TPG!#REF!&gt;0,0,-TPG!#REF!)</f>
        <v>#REF!</v>
      </c>
      <c r="I292" s="205">
        <f t="shared" ca="1" si="9"/>
        <v>44386</v>
      </c>
      <c r="J292" s="126">
        <v>3</v>
      </c>
      <c r="K292" s="126" t="b">
        <v>1</v>
      </c>
      <c r="L292" s="126" t="s">
        <v>4009</v>
      </c>
      <c r="M292" s="126" t="b">
        <v>1</v>
      </c>
      <c r="N292" s="126" t="s">
        <v>3687</v>
      </c>
      <c r="O292" s="309" t="e">
        <f>LEFT(TPG!#REF!,19)&amp;"."&amp;TPGCR!F292</f>
        <v>#REF!</v>
      </c>
      <c r="P292" s="312" t="e">
        <f>TPG!#REF!</f>
        <v>#REF!</v>
      </c>
      <c r="Q292" s="126" t="b">
        <v>1</v>
      </c>
      <c r="R292" s="126" t="b">
        <v>1</v>
      </c>
      <c r="S292" s="126" t="b">
        <v>1</v>
      </c>
    </row>
    <row r="293" spans="1:19" hidden="1" x14ac:dyDescent="0.25">
      <c r="A293" s="126" t="s">
        <v>4008</v>
      </c>
      <c r="B293" s="200">
        <v>1</v>
      </c>
      <c r="C293" s="126">
        <v>2</v>
      </c>
      <c r="D293" s="308" t="e">
        <f>TPG!#REF!</f>
        <v>#REF!</v>
      </c>
      <c r="E293" s="126" t="b">
        <v>1</v>
      </c>
      <c r="F293" s="309" t="e">
        <f>RIGHT(TPG!#REF!,4)&amp;"."&amp;TPG!#REF!&amp;"."&amp;TPG!#REF!&amp;"."&amp;TPGPAY!$C$5</f>
        <v>#REF!</v>
      </c>
      <c r="G293" s="310">
        <f t="shared" ca="1" si="8"/>
        <v>44386</v>
      </c>
      <c r="H293" s="311" t="e">
        <f>IF(TPG!#REF!&gt;0,0,-TPG!#REF!)</f>
        <v>#REF!</v>
      </c>
      <c r="I293" s="205">
        <f t="shared" ca="1" si="9"/>
        <v>44386</v>
      </c>
      <c r="J293" s="126">
        <v>3</v>
      </c>
      <c r="K293" s="126" t="b">
        <v>1</v>
      </c>
      <c r="L293" s="126" t="s">
        <v>4009</v>
      </c>
      <c r="M293" s="126" t="b">
        <v>1</v>
      </c>
      <c r="N293" s="126" t="s">
        <v>3687</v>
      </c>
      <c r="O293" s="309" t="e">
        <f>LEFT(TPG!#REF!,19)&amp;"."&amp;TPGCR!F293</f>
        <v>#REF!</v>
      </c>
      <c r="P293" s="312" t="e">
        <f>TPG!#REF!</f>
        <v>#REF!</v>
      </c>
      <c r="Q293" s="126" t="b">
        <v>1</v>
      </c>
      <c r="R293" s="126" t="b">
        <v>1</v>
      </c>
      <c r="S293" s="126" t="b">
        <v>1</v>
      </c>
    </row>
    <row r="294" spans="1:19" hidden="1" x14ac:dyDescent="0.25">
      <c r="A294" s="126" t="s">
        <v>4008</v>
      </c>
      <c r="B294" s="200">
        <v>1</v>
      </c>
      <c r="C294" s="126">
        <v>2</v>
      </c>
      <c r="D294" s="308" t="e">
        <f>TPG!#REF!</f>
        <v>#REF!</v>
      </c>
      <c r="E294" s="126" t="b">
        <v>1</v>
      </c>
      <c r="F294" s="309" t="e">
        <f>RIGHT(TPG!#REF!,4)&amp;"."&amp;TPG!#REF!&amp;"."&amp;TPG!#REF!&amp;"."&amp;TPGPAY!$C$5</f>
        <v>#REF!</v>
      </c>
      <c r="G294" s="310">
        <f t="shared" ca="1" si="8"/>
        <v>44386</v>
      </c>
      <c r="H294" s="311" t="e">
        <f>IF(TPG!#REF!&gt;0,0,-TPG!#REF!)</f>
        <v>#REF!</v>
      </c>
      <c r="I294" s="205">
        <f t="shared" ca="1" si="9"/>
        <v>44386</v>
      </c>
      <c r="J294" s="126">
        <v>3</v>
      </c>
      <c r="K294" s="126" t="b">
        <v>1</v>
      </c>
      <c r="L294" s="126" t="s">
        <v>4009</v>
      </c>
      <c r="M294" s="126" t="b">
        <v>1</v>
      </c>
      <c r="N294" s="126" t="s">
        <v>3687</v>
      </c>
      <c r="O294" s="309" t="e">
        <f>LEFT(TPG!#REF!,19)&amp;"."&amp;TPGCR!F294</f>
        <v>#REF!</v>
      </c>
      <c r="P294" s="312" t="e">
        <f>TPG!#REF!</f>
        <v>#REF!</v>
      </c>
      <c r="Q294" s="126" t="b">
        <v>1</v>
      </c>
      <c r="R294" s="126" t="b">
        <v>1</v>
      </c>
      <c r="S294" s="126" t="b">
        <v>1</v>
      </c>
    </row>
    <row r="295" spans="1:19" hidden="1" x14ac:dyDescent="0.25">
      <c r="A295" s="126" t="s">
        <v>4008</v>
      </c>
      <c r="B295" s="200">
        <v>1</v>
      </c>
      <c r="C295" s="126">
        <v>2</v>
      </c>
      <c r="D295" s="308" t="e">
        <f>TPG!#REF!</f>
        <v>#REF!</v>
      </c>
      <c r="E295" s="126" t="b">
        <v>1</v>
      </c>
      <c r="F295" s="309" t="e">
        <f>RIGHT(TPG!#REF!,4)&amp;"."&amp;TPG!#REF!&amp;"."&amp;TPG!#REF!&amp;"."&amp;TPGPAY!$C$5</f>
        <v>#REF!</v>
      </c>
      <c r="G295" s="310">
        <f t="shared" ca="1" si="8"/>
        <v>44386</v>
      </c>
      <c r="H295" s="311" t="e">
        <f>IF(TPG!#REF!&gt;0,0,-TPG!#REF!)</f>
        <v>#REF!</v>
      </c>
      <c r="I295" s="205">
        <f t="shared" ca="1" si="9"/>
        <v>44386</v>
      </c>
      <c r="J295" s="126">
        <v>3</v>
      </c>
      <c r="K295" s="126" t="b">
        <v>1</v>
      </c>
      <c r="L295" s="126" t="s">
        <v>4009</v>
      </c>
      <c r="M295" s="126" t="b">
        <v>1</v>
      </c>
      <c r="N295" s="126" t="s">
        <v>3687</v>
      </c>
      <c r="O295" s="309" t="e">
        <f>LEFT(TPG!#REF!,19)&amp;"."&amp;TPGCR!F295</f>
        <v>#REF!</v>
      </c>
      <c r="P295" s="312" t="e">
        <f>TPG!#REF!</f>
        <v>#REF!</v>
      </c>
      <c r="Q295" s="126" t="b">
        <v>1</v>
      </c>
      <c r="R295" s="126" t="b">
        <v>1</v>
      </c>
      <c r="S295" s="126" t="b">
        <v>1</v>
      </c>
    </row>
    <row r="296" spans="1:19" hidden="1" x14ac:dyDescent="0.25">
      <c r="A296" s="126" t="s">
        <v>4008</v>
      </c>
      <c r="B296" s="200">
        <v>1</v>
      </c>
      <c r="C296" s="126">
        <v>2</v>
      </c>
      <c r="D296" s="308" t="e">
        <f>TPG!#REF!</f>
        <v>#REF!</v>
      </c>
      <c r="E296" s="126" t="b">
        <v>1</v>
      </c>
      <c r="F296" s="309" t="e">
        <f>RIGHT(TPG!#REF!,4)&amp;"."&amp;TPG!#REF!&amp;"."&amp;TPG!#REF!&amp;"."&amp;TPGPAY!$C$5</f>
        <v>#REF!</v>
      </c>
      <c r="G296" s="310">
        <f t="shared" ca="1" si="8"/>
        <v>44386</v>
      </c>
      <c r="H296" s="311" t="e">
        <f>IF(TPG!#REF!&gt;0,0,-TPG!#REF!)</f>
        <v>#REF!</v>
      </c>
      <c r="I296" s="205">
        <f t="shared" ca="1" si="9"/>
        <v>44386</v>
      </c>
      <c r="J296" s="126">
        <v>3</v>
      </c>
      <c r="K296" s="126" t="b">
        <v>1</v>
      </c>
      <c r="L296" s="126" t="s">
        <v>4009</v>
      </c>
      <c r="M296" s="126" t="b">
        <v>1</v>
      </c>
      <c r="N296" s="126" t="s">
        <v>3687</v>
      </c>
      <c r="O296" s="309" t="e">
        <f>LEFT(TPG!#REF!,19)&amp;"."&amp;TPGCR!F296</f>
        <v>#REF!</v>
      </c>
      <c r="P296" s="312" t="e">
        <f>TPG!#REF!</f>
        <v>#REF!</v>
      </c>
      <c r="Q296" s="126" t="b">
        <v>1</v>
      </c>
      <c r="R296" s="126" t="b">
        <v>1</v>
      </c>
      <c r="S296" s="126" t="b">
        <v>1</v>
      </c>
    </row>
    <row r="297" spans="1:19" hidden="1" x14ac:dyDescent="0.25">
      <c r="A297" s="126" t="s">
        <v>4008</v>
      </c>
      <c r="B297" s="200">
        <v>1</v>
      </c>
      <c r="C297" s="126">
        <v>2</v>
      </c>
      <c r="D297" s="308" t="e">
        <f>TPG!#REF!</f>
        <v>#REF!</v>
      </c>
      <c r="E297" s="126" t="b">
        <v>1</v>
      </c>
      <c r="F297" s="309" t="e">
        <f>RIGHT(TPG!#REF!,4)&amp;"."&amp;TPG!#REF!&amp;"."&amp;TPG!#REF!&amp;"."&amp;TPGPAY!$C$5</f>
        <v>#REF!</v>
      </c>
      <c r="G297" s="310">
        <f t="shared" ca="1" si="8"/>
        <v>44386</v>
      </c>
      <c r="H297" s="311" t="e">
        <f>IF(TPG!#REF!&gt;0,0,-TPG!#REF!)</f>
        <v>#REF!</v>
      </c>
      <c r="I297" s="205">
        <f t="shared" ca="1" si="9"/>
        <v>44386</v>
      </c>
      <c r="J297" s="126">
        <v>3</v>
      </c>
      <c r="K297" s="126" t="b">
        <v>1</v>
      </c>
      <c r="L297" s="126" t="s">
        <v>4009</v>
      </c>
      <c r="M297" s="126" t="b">
        <v>1</v>
      </c>
      <c r="N297" s="126" t="s">
        <v>3687</v>
      </c>
      <c r="O297" s="309" t="e">
        <f>LEFT(TPG!#REF!,19)&amp;"."&amp;TPGCR!F297</f>
        <v>#REF!</v>
      </c>
      <c r="P297" s="312" t="e">
        <f>TPG!#REF!</f>
        <v>#REF!</v>
      </c>
      <c r="Q297" s="126" t="b">
        <v>1</v>
      </c>
      <c r="R297" s="126" t="b">
        <v>1</v>
      </c>
      <c r="S297" s="126" t="b">
        <v>1</v>
      </c>
    </row>
    <row r="298" spans="1:19" hidden="1" x14ac:dyDescent="0.25">
      <c r="A298" s="126" t="s">
        <v>4008</v>
      </c>
      <c r="B298" s="200">
        <v>1</v>
      </c>
      <c r="C298" s="126">
        <v>2</v>
      </c>
      <c r="D298" s="308" t="e">
        <f>TPG!#REF!</f>
        <v>#REF!</v>
      </c>
      <c r="E298" s="126" t="b">
        <v>1</v>
      </c>
      <c r="F298" s="309" t="e">
        <f>RIGHT(TPG!#REF!,4)&amp;"."&amp;TPG!#REF!&amp;"."&amp;TPG!#REF!&amp;"."&amp;TPGPAY!$C$5</f>
        <v>#REF!</v>
      </c>
      <c r="G298" s="310">
        <f t="shared" ca="1" si="8"/>
        <v>44386</v>
      </c>
      <c r="H298" s="311" t="e">
        <f>IF(TPG!#REF!&gt;0,0,-TPG!#REF!)</f>
        <v>#REF!</v>
      </c>
      <c r="I298" s="205">
        <f t="shared" ca="1" si="9"/>
        <v>44386</v>
      </c>
      <c r="J298" s="126">
        <v>3</v>
      </c>
      <c r="K298" s="126" t="b">
        <v>1</v>
      </c>
      <c r="L298" s="126" t="s">
        <v>4009</v>
      </c>
      <c r="M298" s="126" t="b">
        <v>1</v>
      </c>
      <c r="N298" s="126" t="s">
        <v>3687</v>
      </c>
      <c r="O298" s="309" t="e">
        <f>LEFT(TPG!#REF!,19)&amp;"."&amp;TPGCR!F298</f>
        <v>#REF!</v>
      </c>
      <c r="P298" s="312" t="e">
        <f>TPG!#REF!</f>
        <v>#REF!</v>
      </c>
      <c r="Q298" s="126" t="b">
        <v>1</v>
      </c>
      <c r="R298" s="126" t="b">
        <v>1</v>
      </c>
      <c r="S298" s="126" t="b">
        <v>1</v>
      </c>
    </row>
    <row r="299" spans="1:19" hidden="1" x14ac:dyDescent="0.25">
      <c r="A299" s="126" t="s">
        <v>4008</v>
      </c>
      <c r="B299" s="200">
        <v>1</v>
      </c>
      <c r="C299" s="126">
        <v>2</v>
      </c>
      <c r="D299" s="308" t="e">
        <f>TPG!#REF!</f>
        <v>#REF!</v>
      </c>
      <c r="E299" s="126" t="b">
        <v>1</v>
      </c>
      <c r="F299" s="309" t="e">
        <f>RIGHT(TPG!#REF!,4)&amp;"."&amp;TPG!#REF!&amp;"."&amp;TPG!#REF!&amp;"."&amp;TPGPAY!$C$5</f>
        <v>#REF!</v>
      </c>
      <c r="G299" s="310">
        <f t="shared" ca="1" si="8"/>
        <v>44386</v>
      </c>
      <c r="H299" s="311" t="e">
        <f>IF(TPG!#REF!&gt;0,0,-TPG!#REF!)</f>
        <v>#REF!</v>
      </c>
      <c r="I299" s="205">
        <f t="shared" ca="1" si="9"/>
        <v>44386</v>
      </c>
      <c r="J299" s="126">
        <v>3</v>
      </c>
      <c r="K299" s="126" t="b">
        <v>1</v>
      </c>
      <c r="L299" s="126" t="s">
        <v>4009</v>
      </c>
      <c r="M299" s="126" t="b">
        <v>1</v>
      </c>
      <c r="N299" s="126" t="s">
        <v>3687</v>
      </c>
      <c r="O299" s="309" t="e">
        <f>LEFT(TPG!#REF!,19)&amp;"."&amp;TPGCR!F299</f>
        <v>#REF!</v>
      </c>
      <c r="P299" s="312" t="e">
        <f>TPG!#REF!</f>
        <v>#REF!</v>
      </c>
      <c r="Q299" s="126" t="b">
        <v>1</v>
      </c>
      <c r="R299" s="126" t="b">
        <v>1</v>
      </c>
      <c r="S299" s="126" t="b">
        <v>1</v>
      </c>
    </row>
    <row r="300" spans="1:19" hidden="1" x14ac:dyDescent="0.25">
      <c r="A300" s="126" t="s">
        <v>4008</v>
      </c>
      <c r="B300" s="200">
        <v>1</v>
      </c>
      <c r="C300" s="126">
        <v>2</v>
      </c>
      <c r="D300" s="308" t="e">
        <f>TPG!#REF!</f>
        <v>#REF!</v>
      </c>
      <c r="E300" s="126" t="b">
        <v>1</v>
      </c>
      <c r="F300" s="309" t="e">
        <f>RIGHT(TPG!#REF!,4)&amp;"."&amp;TPG!#REF!&amp;"."&amp;TPG!#REF!&amp;"."&amp;TPGPAY!$C$5</f>
        <v>#REF!</v>
      </c>
      <c r="G300" s="310">
        <f t="shared" ca="1" si="8"/>
        <v>44386</v>
      </c>
      <c r="H300" s="311" t="e">
        <f>IF(TPG!#REF!&gt;0,0,-TPG!#REF!)</f>
        <v>#REF!</v>
      </c>
      <c r="I300" s="205">
        <f t="shared" ca="1" si="9"/>
        <v>44386</v>
      </c>
      <c r="J300" s="126">
        <v>3</v>
      </c>
      <c r="K300" s="126" t="b">
        <v>1</v>
      </c>
      <c r="L300" s="126" t="s">
        <v>4009</v>
      </c>
      <c r="M300" s="126" t="b">
        <v>1</v>
      </c>
      <c r="N300" s="126" t="s">
        <v>3687</v>
      </c>
      <c r="O300" s="309" t="e">
        <f>LEFT(TPG!#REF!,19)&amp;"."&amp;TPGCR!F300</f>
        <v>#REF!</v>
      </c>
      <c r="P300" s="312" t="e">
        <f>TPG!#REF!</f>
        <v>#REF!</v>
      </c>
      <c r="Q300" s="126" t="b">
        <v>1</v>
      </c>
      <c r="R300" s="126" t="b">
        <v>1</v>
      </c>
      <c r="S300" s="126" t="b">
        <v>1</v>
      </c>
    </row>
    <row r="301" spans="1:19" hidden="1" x14ac:dyDescent="0.25">
      <c r="A301" s="126" t="s">
        <v>4008</v>
      </c>
      <c r="B301" s="200">
        <v>1</v>
      </c>
      <c r="C301" s="126">
        <v>2</v>
      </c>
      <c r="D301" s="308" t="e">
        <f>TPG!#REF!</f>
        <v>#REF!</v>
      </c>
      <c r="E301" s="126" t="b">
        <v>1</v>
      </c>
      <c r="F301" s="309" t="e">
        <f>RIGHT(TPG!#REF!,4)&amp;"."&amp;TPG!#REF!&amp;"."&amp;TPG!#REF!&amp;"."&amp;TPGPAY!$C$5</f>
        <v>#REF!</v>
      </c>
      <c r="G301" s="310">
        <f t="shared" ca="1" si="8"/>
        <v>44386</v>
      </c>
      <c r="H301" s="311" t="e">
        <f>IF(TPG!#REF!&gt;0,0,-TPG!#REF!)</f>
        <v>#REF!</v>
      </c>
      <c r="I301" s="205">
        <f t="shared" ca="1" si="9"/>
        <v>44386</v>
      </c>
      <c r="J301" s="126">
        <v>3</v>
      </c>
      <c r="K301" s="126" t="b">
        <v>1</v>
      </c>
      <c r="L301" s="126" t="s">
        <v>4009</v>
      </c>
      <c r="M301" s="126" t="b">
        <v>1</v>
      </c>
      <c r="N301" s="126" t="s">
        <v>3687</v>
      </c>
      <c r="O301" s="309" t="e">
        <f>LEFT(TPG!#REF!,19)&amp;"."&amp;TPGCR!F301</f>
        <v>#REF!</v>
      </c>
      <c r="P301" s="312" t="e">
        <f>TPG!#REF!</f>
        <v>#REF!</v>
      </c>
      <c r="Q301" s="126" t="b">
        <v>1</v>
      </c>
      <c r="R301" s="126" t="b">
        <v>1</v>
      </c>
      <c r="S301" s="126" t="b">
        <v>1</v>
      </c>
    </row>
    <row r="302" spans="1:19" hidden="1" x14ac:dyDescent="0.25">
      <c r="A302" s="126" t="s">
        <v>4008</v>
      </c>
      <c r="B302" s="200">
        <v>1</v>
      </c>
      <c r="C302" s="126">
        <v>2</v>
      </c>
      <c r="D302" s="308" t="e">
        <f>TPG!#REF!</f>
        <v>#REF!</v>
      </c>
      <c r="E302" s="126" t="b">
        <v>1</v>
      </c>
      <c r="F302" s="309" t="e">
        <f>RIGHT(TPG!#REF!,4)&amp;"."&amp;TPG!#REF!&amp;"."&amp;TPG!#REF!&amp;"."&amp;TPGPAY!$C$5</f>
        <v>#REF!</v>
      </c>
      <c r="G302" s="310">
        <f t="shared" ca="1" si="8"/>
        <v>44386</v>
      </c>
      <c r="H302" s="311" t="e">
        <f>IF(TPG!#REF!&gt;0,0,-TPG!#REF!)</f>
        <v>#REF!</v>
      </c>
      <c r="I302" s="205">
        <f t="shared" ca="1" si="9"/>
        <v>44386</v>
      </c>
      <c r="J302" s="126">
        <v>3</v>
      </c>
      <c r="K302" s="126" t="b">
        <v>1</v>
      </c>
      <c r="L302" s="126" t="s">
        <v>4009</v>
      </c>
      <c r="M302" s="126" t="b">
        <v>1</v>
      </c>
      <c r="N302" s="126" t="s">
        <v>3687</v>
      </c>
      <c r="O302" s="309" t="e">
        <f>LEFT(TPG!#REF!,19)&amp;"."&amp;TPGCR!F302</f>
        <v>#REF!</v>
      </c>
      <c r="P302" s="312" t="e">
        <f>TPG!#REF!</f>
        <v>#REF!</v>
      </c>
      <c r="Q302" s="126" t="b">
        <v>1</v>
      </c>
      <c r="R302" s="126" t="b">
        <v>1</v>
      </c>
      <c r="S302" s="126" t="b">
        <v>1</v>
      </c>
    </row>
    <row r="303" spans="1:19" hidden="1" x14ac:dyDescent="0.25">
      <c r="A303" s="126" t="s">
        <v>4008</v>
      </c>
      <c r="B303" s="200">
        <v>1</v>
      </c>
      <c r="C303" s="126">
        <v>2</v>
      </c>
      <c r="D303" s="308" t="e">
        <f>TPG!#REF!</f>
        <v>#REF!</v>
      </c>
      <c r="E303" s="126" t="b">
        <v>1</v>
      </c>
      <c r="F303" s="309" t="e">
        <f>RIGHT(TPG!#REF!,4)&amp;"."&amp;TPG!#REF!&amp;"."&amp;TPG!#REF!&amp;"."&amp;TPGPAY!$C$5</f>
        <v>#REF!</v>
      </c>
      <c r="G303" s="310">
        <f t="shared" ca="1" si="8"/>
        <v>44386</v>
      </c>
      <c r="H303" s="311" t="e">
        <f>IF(TPG!#REF!&gt;0,0,-TPG!#REF!)</f>
        <v>#REF!</v>
      </c>
      <c r="I303" s="205">
        <f t="shared" ca="1" si="9"/>
        <v>44386</v>
      </c>
      <c r="J303" s="126">
        <v>3</v>
      </c>
      <c r="K303" s="126" t="b">
        <v>1</v>
      </c>
      <c r="L303" s="126" t="s">
        <v>4009</v>
      </c>
      <c r="M303" s="126" t="b">
        <v>1</v>
      </c>
      <c r="N303" s="126" t="s">
        <v>3687</v>
      </c>
      <c r="O303" s="309" t="e">
        <f>LEFT(TPG!#REF!,19)&amp;"."&amp;TPGCR!F303</f>
        <v>#REF!</v>
      </c>
      <c r="P303" s="312" t="e">
        <f>TPG!#REF!</f>
        <v>#REF!</v>
      </c>
      <c r="Q303" s="126" t="b">
        <v>1</v>
      </c>
      <c r="R303" s="126" t="b">
        <v>1</v>
      </c>
      <c r="S303" s="126" t="b">
        <v>1</v>
      </c>
    </row>
    <row r="304" spans="1:19" hidden="1" x14ac:dyDescent="0.25">
      <c r="A304" s="126" t="s">
        <v>4008</v>
      </c>
      <c r="B304" s="200">
        <v>1</v>
      </c>
      <c r="C304" s="126">
        <v>2</v>
      </c>
      <c r="D304" s="308" t="e">
        <f>TPG!#REF!</f>
        <v>#REF!</v>
      </c>
      <c r="E304" s="126" t="b">
        <v>1</v>
      </c>
      <c r="F304" s="309" t="e">
        <f>RIGHT(TPG!#REF!,4)&amp;"."&amp;TPG!#REF!&amp;"."&amp;TPG!#REF!&amp;"."&amp;TPGPAY!$C$5</f>
        <v>#REF!</v>
      </c>
      <c r="G304" s="310">
        <f t="shared" ca="1" si="8"/>
        <v>44386</v>
      </c>
      <c r="H304" s="311" t="e">
        <f>IF(TPG!#REF!&gt;0,0,-TPG!#REF!)</f>
        <v>#REF!</v>
      </c>
      <c r="I304" s="205">
        <f t="shared" ca="1" si="9"/>
        <v>44386</v>
      </c>
      <c r="J304" s="126">
        <v>3</v>
      </c>
      <c r="K304" s="126" t="b">
        <v>1</v>
      </c>
      <c r="L304" s="126" t="s">
        <v>4009</v>
      </c>
      <c r="M304" s="126" t="b">
        <v>1</v>
      </c>
      <c r="N304" s="126" t="s">
        <v>3687</v>
      </c>
      <c r="O304" s="309" t="e">
        <f>LEFT(TPG!#REF!,19)&amp;"."&amp;TPGCR!F304</f>
        <v>#REF!</v>
      </c>
      <c r="P304" s="312" t="e">
        <f>TPG!#REF!</f>
        <v>#REF!</v>
      </c>
      <c r="Q304" s="126" t="b">
        <v>1</v>
      </c>
      <c r="R304" s="126" t="b">
        <v>1</v>
      </c>
      <c r="S304" s="126" t="b">
        <v>1</v>
      </c>
    </row>
    <row r="305" spans="1:19" hidden="1" x14ac:dyDescent="0.25">
      <c r="A305" s="126" t="s">
        <v>4008</v>
      </c>
      <c r="B305" s="200">
        <v>1</v>
      </c>
      <c r="C305" s="126">
        <v>2</v>
      </c>
      <c r="D305" s="308" t="e">
        <f>TPG!#REF!</f>
        <v>#REF!</v>
      </c>
      <c r="E305" s="126" t="b">
        <v>1</v>
      </c>
      <c r="F305" s="309" t="e">
        <f>RIGHT(TPG!#REF!,4)&amp;"."&amp;TPG!#REF!&amp;"."&amp;TPG!#REF!&amp;"."&amp;TPGPAY!$C$5</f>
        <v>#REF!</v>
      </c>
      <c r="G305" s="310">
        <f t="shared" ca="1" si="8"/>
        <v>44386</v>
      </c>
      <c r="H305" s="311" t="e">
        <f>IF(TPG!#REF!&gt;0,0,-TPG!#REF!)</f>
        <v>#REF!</v>
      </c>
      <c r="I305" s="205">
        <f t="shared" ca="1" si="9"/>
        <v>44386</v>
      </c>
      <c r="J305" s="126">
        <v>3</v>
      </c>
      <c r="K305" s="126" t="b">
        <v>1</v>
      </c>
      <c r="L305" s="126" t="s">
        <v>4009</v>
      </c>
      <c r="M305" s="126" t="b">
        <v>1</v>
      </c>
      <c r="N305" s="126" t="s">
        <v>3687</v>
      </c>
      <c r="O305" s="309" t="e">
        <f>LEFT(TPG!#REF!,19)&amp;"."&amp;TPGCR!F305</f>
        <v>#REF!</v>
      </c>
      <c r="P305" s="312" t="e">
        <f>TPG!#REF!</f>
        <v>#REF!</v>
      </c>
      <c r="Q305" s="126" t="b">
        <v>1</v>
      </c>
      <c r="R305" s="126" t="b">
        <v>1</v>
      </c>
      <c r="S305" s="126" t="b">
        <v>1</v>
      </c>
    </row>
    <row r="306" spans="1:19" hidden="1" x14ac:dyDescent="0.25">
      <c r="A306" s="126" t="s">
        <v>4008</v>
      </c>
      <c r="B306" s="200">
        <v>1</v>
      </c>
      <c r="C306" s="126">
        <v>2</v>
      </c>
      <c r="D306" s="308" t="e">
        <f>TPG!#REF!</f>
        <v>#REF!</v>
      </c>
      <c r="E306" s="126" t="b">
        <v>1</v>
      </c>
      <c r="F306" s="309" t="e">
        <f>RIGHT(TPG!#REF!,4)&amp;"."&amp;TPG!#REF!&amp;"."&amp;TPG!#REF!&amp;"."&amp;TPGPAY!$C$5</f>
        <v>#REF!</v>
      </c>
      <c r="G306" s="310">
        <f t="shared" ca="1" si="8"/>
        <v>44386</v>
      </c>
      <c r="H306" s="311" t="e">
        <f>IF(TPG!#REF!&gt;0,0,-TPG!#REF!)</f>
        <v>#REF!</v>
      </c>
      <c r="I306" s="205">
        <f t="shared" ca="1" si="9"/>
        <v>44386</v>
      </c>
      <c r="J306" s="126">
        <v>3</v>
      </c>
      <c r="K306" s="126" t="b">
        <v>1</v>
      </c>
      <c r="L306" s="126" t="s">
        <v>4009</v>
      </c>
      <c r="M306" s="126" t="b">
        <v>1</v>
      </c>
      <c r="N306" s="126" t="s">
        <v>3687</v>
      </c>
      <c r="O306" s="309" t="e">
        <f>LEFT(TPG!#REF!,19)&amp;"."&amp;TPGCR!F306</f>
        <v>#REF!</v>
      </c>
      <c r="P306" s="312" t="e">
        <f>TPG!#REF!</f>
        <v>#REF!</v>
      </c>
      <c r="Q306" s="126" t="b">
        <v>1</v>
      </c>
      <c r="R306" s="126" t="b">
        <v>1</v>
      </c>
      <c r="S306" s="126" t="b">
        <v>1</v>
      </c>
    </row>
    <row r="307" spans="1:19" hidden="1" x14ac:dyDescent="0.25">
      <c r="A307" s="126" t="s">
        <v>4008</v>
      </c>
      <c r="B307" s="200">
        <v>1</v>
      </c>
      <c r="C307" s="126">
        <v>2</v>
      </c>
      <c r="D307" s="308" t="e">
        <f>TPG!#REF!</f>
        <v>#REF!</v>
      </c>
      <c r="E307" s="126" t="b">
        <v>1</v>
      </c>
      <c r="F307" s="309" t="e">
        <f>RIGHT(TPG!#REF!,4)&amp;"."&amp;TPG!#REF!&amp;"."&amp;TPG!#REF!&amp;"."&amp;TPGPAY!$C$5</f>
        <v>#REF!</v>
      </c>
      <c r="G307" s="310">
        <f t="shared" ca="1" si="8"/>
        <v>44386</v>
      </c>
      <c r="H307" s="311" t="e">
        <f>IF(TPG!#REF!&gt;0,0,-TPG!#REF!)</f>
        <v>#REF!</v>
      </c>
      <c r="I307" s="205">
        <f t="shared" ca="1" si="9"/>
        <v>44386</v>
      </c>
      <c r="J307" s="126">
        <v>3</v>
      </c>
      <c r="K307" s="126" t="b">
        <v>1</v>
      </c>
      <c r="L307" s="126" t="s">
        <v>4009</v>
      </c>
      <c r="M307" s="126" t="b">
        <v>1</v>
      </c>
      <c r="N307" s="126" t="s">
        <v>3687</v>
      </c>
      <c r="O307" s="309" t="e">
        <f>LEFT(TPG!#REF!,19)&amp;"."&amp;TPGCR!F307</f>
        <v>#REF!</v>
      </c>
      <c r="P307" s="312" t="e">
        <f>TPG!#REF!</f>
        <v>#REF!</v>
      </c>
      <c r="Q307" s="126" t="b">
        <v>1</v>
      </c>
      <c r="R307" s="126" t="b">
        <v>1</v>
      </c>
      <c r="S307" s="126" t="b">
        <v>1</v>
      </c>
    </row>
    <row r="308" spans="1:19" hidden="1" x14ac:dyDescent="0.25">
      <c r="A308" s="126" t="s">
        <v>4008</v>
      </c>
      <c r="B308" s="200">
        <v>1</v>
      </c>
      <c r="C308" s="126">
        <v>2</v>
      </c>
      <c r="D308" s="308" t="e">
        <f>TPG!#REF!</f>
        <v>#REF!</v>
      </c>
      <c r="E308" s="126" t="b">
        <v>1</v>
      </c>
      <c r="F308" s="309" t="e">
        <f>RIGHT(TPG!#REF!,4)&amp;"."&amp;TPG!#REF!&amp;"."&amp;TPG!#REF!&amp;"."&amp;TPGPAY!$C$5</f>
        <v>#REF!</v>
      </c>
      <c r="G308" s="310">
        <f t="shared" ca="1" si="8"/>
        <v>44386</v>
      </c>
      <c r="H308" s="311" t="e">
        <f>IF(TPG!#REF!&gt;0,0,-TPG!#REF!)</f>
        <v>#REF!</v>
      </c>
      <c r="I308" s="205">
        <f t="shared" ca="1" si="9"/>
        <v>44386</v>
      </c>
      <c r="J308" s="126">
        <v>3</v>
      </c>
      <c r="K308" s="126" t="b">
        <v>1</v>
      </c>
      <c r="L308" s="126" t="s">
        <v>4009</v>
      </c>
      <c r="M308" s="126" t="b">
        <v>1</v>
      </c>
      <c r="N308" s="126" t="s">
        <v>3687</v>
      </c>
      <c r="O308" s="309" t="e">
        <f>LEFT(TPG!#REF!,19)&amp;"."&amp;TPGCR!F308</f>
        <v>#REF!</v>
      </c>
      <c r="P308" s="312" t="e">
        <f>TPG!#REF!</f>
        <v>#REF!</v>
      </c>
      <c r="Q308" s="126" t="b">
        <v>1</v>
      </c>
      <c r="R308" s="126" t="b">
        <v>1</v>
      </c>
      <c r="S308" s="126" t="b">
        <v>1</v>
      </c>
    </row>
    <row r="309" spans="1:19" hidden="1" x14ac:dyDescent="0.25">
      <c r="A309" s="126" t="s">
        <v>4008</v>
      </c>
      <c r="B309" s="200">
        <v>1</v>
      </c>
      <c r="C309" s="126">
        <v>2</v>
      </c>
      <c r="D309" s="308" t="e">
        <f>TPG!#REF!</f>
        <v>#REF!</v>
      </c>
      <c r="E309" s="126" t="b">
        <v>1</v>
      </c>
      <c r="F309" s="309" t="e">
        <f>RIGHT(TPG!#REF!,4)&amp;"."&amp;TPG!#REF!&amp;"."&amp;TPG!#REF!&amp;"."&amp;TPGPAY!$C$5</f>
        <v>#REF!</v>
      </c>
      <c r="G309" s="310">
        <f t="shared" ca="1" si="8"/>
        <v>44386</v>
      </c>
      <c r="H309" s="311" t="e">
        <f>IF(TPG!#REF!&gt;0,0,-TPG!#REF!)</f>
        <v>#REF!</v>
      </c>
      <c r="I309" s="205">
        <f t="shared" ca="1" si="9"/>
        <v>44386</v>
      </c>
      <c r="J309" s="126">
        <v>3</v>
      </c>
      <c r="K309" s="126" t="b">
        <v>1</v>
      </c>
      <c r="L309" s="126" t="s">
        <v>4009</v>
      </c>
      <c r="M309" s="126" t="b">
        <v>1</v>
      </c>
      <c r="N309" s="126" t="s">
        <v>3687</v>
      </c>
      <c r="O309" s="309" t="e">
        <f>LEFT(TPG!#REF!,19)&amp;"."&amp;TPGCR!F309</f>
        <v>#REF!</v>
      </c>
      <c r="P309" s="312" t="e">
        <f>TPG!#REF!</f>
        <v>#REF!</v>
      </c>
      <c r="Q309" s="126" t="b">
        <v>1</v>
      </c>
      <c r="R309" s="126" t="b">
        <v>1</v>
      </c>
      <c r="S309" s="126" t="b">
        <v>1</v>
      </c>
    </row>
    <row r="310" spans="1:19" hidden="1" x14ac:dyDescent="0.25">
      <c r="A310" s="126" t="s">
        <v>4008</v>
      </c>
      <c r="B310" s="200">
        <v>1</v>
      </c>
      <c r="C310" s="126">
        <v>2</v>
      </c>
      <c r="D310" s="308" t="e">
        <f>TPG!#REF!</f>
        <v>#REF!</v>
      </c>
      <c r="E310" s="126" t="b">
        <v>1</v>
      </c>
      <c r="F310" s="309" t="e">
        <f>RIGHT(TPG!#REF!,4)&amp;"."&amp;TPG!#REF!&amp;"."&amp;TPG!#REF!&amp;"."&amp;TPGPAY!$C$5</f>
        <v>#REF!</v>
      </c>
      <c r="G310" s="310">
        <f t="shared" ca="1" si="8"/>
        <v>44386</v>
      </c>
      <c r="H310" s="311" t="e">
        <f>IF(TPG!#REF!&gt;0,0,-TPG!#REF!)</f>
        <v>#REF!</v>
      </c>
      <c r="I310" s="205">
        <f t="shared" ca="1" si="9"/>
        <v>44386</v>
      </c>
      <c r="J310" s="126">
        <v>3</v>
      </c>
      <c r="K310" s="126" t="b">
        <v>1</v>
      </c>
      <c r="L310" s="126" t="s">
        <v>4009</v>
      </c>
      <c r="M310" s="126" t="b">
        <v>1</v>
      </c>
      <c r="N310" s="126" t="s">
        <v>3687</v>
      </c>
      <c r="O310" s="309" t="e">
        <f>LEFT(TPG!#REF!,19)&amp;"."&amp;TPGCR!F310</f>
        <v>#REF!</v>
      </c>
      <c r="P310" s="312" t="e">
        <f>TPG!#REF!</f>
        <v>#REF!</v>
      </c>
      <c r="Q310" s="126" t="b">
        <v>1</v>
      </c>
      <c r="R310" s="126" t="b">
        <v>1</v>
      </c>
      <c r="S310" s="126" t="b">
        <v>1</v>
      </c>
    </row>
    <row r="311" spans="1:19" hidden="1" x14ac:dyDescent="0.25">
      <c r="A311" s="126" t="s">
        <v>4008</v>
      </c>
      <c r="B311" s="200">
        <v>1</v>
      </c>
      <c r="C311" s="126">
        <v>2</v>
      </c>
      <c r="D311" s="308" t="e">
        <f>TPG!#REF!</f>
        <v>#REF!</v>
      </c>
      <c r="E311" s="126" t="b">
        <v>1</v>
      </c>
      <c r="F311" s="309" t="e">
        <f>RIGHT(TPG!#REF!,4)&amp;"."&amp;TPG!#REF!&amp;"."&amp;TPG!#REF!&amp;"."&amp;TPGPAY!$C$5</f>
        <v>#REF!</v>
      </c>
      <c r="G311" s="310">
        <f t="shared" ca="1" si="8"/>
        <v>44386</v>
      </c>
      <c r="H311" s="311" t="e">
        <f>IF(TPG!#REF!&gt;0,0,-TPG!#REF!)</f>
        <v>#REF!</v>
      </c>
      <c r="I311" s="205">
        <f t="shared" ca="1" si="9"/>
        <v>44386</v>
      </c>
      <c r="J311" s="126">
        <v>3</v>
      </c>
      <c r="K311" s="126" t="b">
        <v>1</v>
      </c>
      <c r="L311" s="126" t="s">
        <v>4009</v>
      </c>
      <c r="M311" s="126" t="b">
        <v>1</v>
      </c>
      <c r="N311" s="126" t="s">
        <v>3687</v>
      </c>
      <c r="O311" s="309" t="e">
        <f>LEFT(TPG!#REF!,19)&amp;"."&amp;TPGCR!F311</f>
        <v>#REF!</v>
      </c>
      <c r="P311" s="312" t="e">
        <f>TPG!#REF!</f>
        <v>#REF!</v>
      </c>
      <c r="Q311" s="126" t="b">
        <v>1</v>
      </c>
      <c r="R311" s="126" t="b">
        <v>1</v>
      </c>
      <c r="S311" s="126" t="b">
        <v>1</v>
      </c>
    </row>
    <row r="312" spans="1:19" hidden="1" x14ac:dyDescent="0.25">
      <c r="A312" s="126" t="s">
        <v>4008</v>
      </c>
      <c r="B312" s="200">
        <v>1</v>
      </c>
      <c r="C312" s="126">
        <v>2</v>
      </c>
      <c r="D312" s="308" t="e">
        <f>TPG!#REF!</f>
        <v>#REF!</v>
      </c>
      <c r="E312" s="126" t="b">
        <v>1</v>
      </c>
      <c r="F312" s="309" t="e">
        <f>RIGHT(TPG!#REF!,4)&amp;"."&amp;TPG!#REF!&amp;"."&amp;TPG!#REF!&amp;"."&amp;TPGPAY!$C$5</f>
        <v>#REF!</v>
      </c>
      <c r="G312" s="310">
        <f t="shared" ca="1" si="8"/>
        <v>44386</v>
      </c>
      <c r="H312" s="311" t="e">
        <f>IF(TPG!#REF!&gt;0,0,-TPG!#REF!)</f>
        <v>#REF!</v>
      </c>
      <c r="I312" s="205">
        <f t="shared" ca="1" si="9"/>
        <v>44386</v>
      </c>
      <c r="J312" s="126">
        <v>3</v>
      </c>
      <c r="K312" s="126" t="b">
        <v>1</v>
      </c>
      <c r="L312" s="126" t="s">
        <v>4009</v>
      </c>
      <c r="M312" s="126" t="b">
        <v>1</v>
      </c>
      <c r="N312" s="126" t="s">
        <v>3687</v>
      </c>
      <c r="O312" s="309" t="e">
        <f>LEFT(TPG!#REF!,19)&amp;"."&amp;TPGCR!F312</f>
        <v>#REF!</v>
      </c>
      <c r="P312" s="312" t="e">
        <f>TPG!#REF!</f>
        <v>#REF!</v>
      </c>
      <c r="Q312" s="126" t="b">
        <v>1</v>
      </c>
      <c r="R312" s="126" t="b">
        <v>1</v>
      </c>
      <c r="S312" s="126" t="b">
        <v>1</v>
      </c>
    </row>
    <row r="313" spans="1:19" hidden="1" x14ac:dyDescent="0.25">
      <c r="A313" s="126" t="s">
        <v>4008</v>
      </c>
      <c r="B313" s="200">
        <v>1</v>
      </c>
      <c r="C313" s="126">
        <v>2</v>
      </c>
      <c r="D313" s="308" t="e">
        <f>TPG!#REF!</f>
        <v>#REF!</v>
      </c>
      <c r="E313" s="126" t="b">
        <v>1</v>
      </c>
      <c r="F313" s="309" t="e">
        <f>RIGHT(TPG!#REF!,4)&amp;"."&amp;TPG!#REF!&amp;"."&amp;TPG!#REF!&amp;"."&amp;TPGPAY!$C$5</f>
        <v>#REF!</v>
      </c>
      <c r="G313" s="310">
        <f t="shared" ca="1" si="8"/>
        <v>44386</v>
      </c>
      <c r="H313" s="311" t="e">
        <f>IF(TPG!#REF!&gt;0,0,-TPG!#REF!)</f>
        <v>#REF!</v>
      </c>
      <c r="I313" s="205">
        <f t="shared" ca="1" si="9"/>
        <v>44386</v>
      </c>
      <c r="J313" s="126">
        <v>3</v>
      </c>
      <c r="K313" s="126" t="b">
        <v>1</v>
      </c>
      <c r="L313" s="126" t="s">
        <v>4009</v>
      </c>
      <c r="M313" s="126" t="b">
        <v>1</v>
      </c>
      <c r="N313" s="126" t="s">
        <v>3687</v>
      </c>
      <c r="O313" s="309" t="e">
        <f>LEFT(TPG!#REF!,19)&amp;"."&amp;TPGCR!F313</f>
        <v>#REF!</v>
      </c>
      <c r="P313" s="312" t="e">
        <f>TPG!#REF!</f>
        <v>#REF!</v>
      </c>
      <c r="Q313" s="126" t="b">
        <v>1</v>
      </c>
      <c r="R313" s="126" t="b">
        <v>1</v>
      </c>
      <c r="S313" s="126" t="b">
        <v>1</v>
      </c>
    </row>
    <row r="314" spans="1:19" hidden="1" x14ac:dyDescent="0.25">
      <c r="A314" s="126" t="s">
        <v>4008</v>
      </c>
      <c r="B314" s="200">
        <v>1</v>
      </c>
      <c r="C314" s="126">
        <v>2</v>
      </c>
      <c r="D314" s="308" t="e">
        <f>TPG!#REF!</f>
        <v>#REF!</v>
      </c>
      <c r="E314" s="126" t="b">
        <v>1</v>
      </c>
      <c r="F314" s="309" t="e">
        <f>RIGHT(TPG!#REF!,4)&amp;"."&amp;TPG!#REF!&amp;"."&amp;TPG!#REF!&amp;"."&amp;TPGPAY!$C$5</f>
        <v>#REF!</v>
      </c>
      <c r="G314" s="310">
        <f t="shared" ca="1" si="8"/>
        <v>44386</v>
      </c>
      <c r="H314" s="311" t="e">
        <f>IF(TPG!#REF!&gt;0,0,-TPG!#REF!)</f>
        <v>#REF!</v>
      </c>
      <c r="I314" s="205">
        <f t="shared" ca="1" si="9"/>
        <v>44386</v>
      </c>
      <c r="J314" s="126">
        <v>3</v>
      </c>
      <c r="K314" s="126" t="b">
        <v>1</v>
      </c>
      <c r="L314" s="126" t="s">
        <v>4009</v>
      </c>
      <c r="M314" s="126" t="b">
        <v>1</v>
      </c>
      <c r="N314" s="126" t="s">
        <v>3687</v>
      </c>
      <c r="O314" s="309" t="e">
        <f>LEFT(TPG!#REF!,19)&amp;"."&amp;TPGCR!F314</f>
        <v>#REF!</v>
      </c>
      <c r="P314" s="312" t="e">
        <f>TPG!#REF!</f>
        <v>#REF!</v>
      </c>
      <c r="Q314" s="126" t="b">
        <v>1</v>
      </c>
      <c r="R314" s="126" t="b">
        <v>1</v>
      </c>
      <c r="S314" s="126" t="b">
        <v>1</v>
      </c>
    </row>
    <row r="315" spans="1:19" hidden="1" x14ac:dyDescent="0.25">
      <c r="A315" s="126" t="s">
        <v>4008</v>
      </c>
      <c r="B315" s="200">
        <v>1</v>
      </c>
      <c r="C315" s="126">
        <v>2</v>
      </c>
      <c r="D315" s="308" t="e">
        <f>TPG!#REF!</f>
        <v>#REF!</v>
      </c>
      <c r="E315" s="126" t="b">
        <v>1</v>
      </c>
      <c r="F315" s="309" t="e">
        <f>RIGHT(TPG!#REF!,4)&amp;"."&amp;TPG!#REF!&amp;"."&amp;TPG!#REF!&amp;"."&amp;TPGPAY!$C$5</f>
        <v>#REF!</v>
      </c>
      <c r="G315" s="310">
        <f t="shared" ca="1" si="8"/>
        <v>44386</v>
      </c>
      <c r="H315" s="311" t="e">
        <f>IF(TPG!#REF!&gt;0,0,-TPG!#REF!)</f>
        <v>#REF!</v>
      </c>
      <c r="I315" s="205">
        <f t="shared" ca="1" si="9"/>
        <v>44386</v>
      </c>
      <c r="J315" s="126">
        <v>3</v>
      </c>
      <c r="K315" s="126" t="b">
        <v>1</v>
      </c>
      <c r="L315" s="126" t="s">
        <v>4009</v>
      </c>
      <c r="M315" s="126" t="b">
        <v>1</v>
      </c>
      <c r="N315" s="126" t="s">
        <v>3687</v>
      </c>
      <c r="O315" s="309" t="e">
        <f>LEFT(TPG!#REF!,19)&amp;"."&amp;TPGCR!F315</f>
        <v>#REF!</v>
      </c>
      <c r="P315" s="312" t="e">
        <f>TPG!#REF!</f>
        <v>#REF!</v>
      </c>
      <c r="Q315" s="126" t="b">
        <v>1</v>
      </c>
      <c r="R315" s="126" t="b">
        <v>1</v>
      </c>
      <c r="S315" s="126" t="b">
        <v>1</v>
      </c>
    </row>
    <row r="316" spans="1:19" hidden="1" x14ac:dyDescent="0.25">
      <c r="A316" s="126" t="s">
        <v>4008</v>
      </c>
      <c r="B316" s="200">
        <v>1</v>
      </c>
      <c r="C316" s="126">
        <v>2</v>
      </c>
      <c r="D316" s="308" t="e">
        <f>TPG!#REF!</f>
        <v>#REF!</v>
      </c>
      <c r="E316" s="126" t="b">
        <v>1</v>
      </c>
      <c r="F316" s="309" t="e">
        <f>RIGHT(TPG!#REF!,4)&amp;"."&amp;TPG!#REF!&amp;"."&amp;TPG!#REF!&amp;"."&amp;TPGPAY!$C$5</f>
        <v>#REF!</v>
      </c>
      <c r="G316" s="310">
        <f t="shared" ca="1" si="8"/>
        <v>44386</v>
      </c>
      <c r="H316" s="311" t="e">
        <f>IF(TPG!#REF!&gt;0,0,-TPG!#REF!)</f>
        <v>#REF!</v>
      </c>
      <c r="I316" s="205">
        <f t="shared" ca="1" si="9"/>
        <v>44386</v>
      </c>
      <c r="J316" s="126">
        <v>3</v>
      </c>
      <c r="K316" s="126" t="b">
        <v>1</v>
      </c>
      <c r="L316" s="126" t="s">
        <v>4009</v>
      </c>
      <c r="M316" s="126" t="b">
        <v>1</v>
      </c>
      <c r="N316" s="126" t="s">
        <v>3687</v>
      </c>
      <c r="O316" s="309" t="e">
        <f>LEFT(TPG!#REF!,19)&amp;"."&amp;TPGCR!F316</f>
        <v>#REF!</v>
      </c>
      <c r="P316" s="312" t="e">
        <f>TPG!#REF!</f>
        <v>#REF!</v>
      </c>
      <c r="Q316" s="126" t="b">
        <v>1</v>
      </c>
      <c r="R316" s="126" t="b">
        <v>1</v>
      </c>
      <c r="S316" s="126" t="b">
        <v>1</v>
      </c>
    </row>
    <row r="317" spans="1:19" hidden="1" x14ac:dyDescent="0.25">
      <c r="A317" s="126" t="s">
        <v>4008</v>
      </c>
      <c r="B317" s="200">
        <v>1</v>
      </c>
      <c r="C317" s="126">
        <v>2</v>
      </c>
      <c r="D317" s="308" t="e">
        <f>TPG!#REF!</f>
        <v>#REF!</v>
      </c>
      <c r="E317" s="126" t="b">
        <v>1</v>
      </c>
      <c r="F317" s="309" t="e">
        <f>RIGHT(TPG!#REF!,4)&amp;"."&amp;TPG!#REF!&amp;"."&amp;TPG!#REF!&amp;"."&amp;TPGPAY!$C$5</f>
        <v>#REF!</v>
      </c>
      <c r="G317" s="310">
        <f t="shared" ca="1" si="8"/>
        <v>44386</v>
      </c>
      <c r="H317" s="311" t="e">
        <f>IF(TPG!#REF!&gt;0,0,-TPG!#REF!)</f>
        <v>#REF!</v>
      </c>
      <c r="I317" s="205">
        <f t="shared" ca="1" si="9"/>
        <v>44386</v>
      </c>
      <c r="J317" s="126">
        <v>3</v>
      </c>
      <c r="K317" s="126" t="b">
        <v>1</v>
      </c>
      <c r="L317" s="126" t="s">
        <v>4009</v>
      </c>
      <c r="M317" s="126" t="b">
        <v>1</v>
      </c>
      <c r="N317" s="126" t="s">
        <v>3687</v>
      </c>
      <c r="O317" s="309" t="e">
        <f>LEFT(TPG!#REF!,19)&amp;"."&amp;TPGCR!F317</f>
        <v>#REF!</v>
      </c>
      <c r="P317" s="312" t="e">
        <f>TPG!#REF!</f>
        <v>#REF!</v>
      </c>
      <c r="Q317" s="126" t="b">
        <v>1</v>
      </c>
      <c r="R317" s="126" t="b">
        <v>1</v>
      </c>
      <c r="S317" s="126" t="b">
        <v>1</v>
      </c>
    </row>
    <row r="318" spans="1:19" hidden="1" x14ac:dyDescent="0.25">
      <c r="A318" s="126" t="s">
        <v>4008</v>
      </c>
      <c r="B318" s="200">
        <v>1</v>
      </c>
      <c r="C318" s="126">
        <v>2</v>
      </c>
      <c r="D318" s="308" t="e">
        <f>TPG!#REF!</f>
        <v>#REF!</v>
      </c>
      <c r="E318" s="126" t="b">
        <v>1</v>
      </c>
      <c r="F318" s="309" t="e">
        <f>RIGHT(TPG!#REF!,4)&amp;"."&amp;TPG!#REF!&amp;"."&amp;TPG!#REF!&amp;"."&amp;TPGPAY!$C$5</f>
        <v>#REF!</v>
      </c>
      <c r="G318" s="310">
        <f t="shared" ca="1" si="8"/>
        <v>44386</v>
      </c>
      <c r="H318" s="311" t="e">
        <f>IF(TPG!#REF!&gt;0,0,-TPG!#REF!)</f>
        <v>#REF!</v>
      </c>
      <c r="I318" s="205">
        <f t="shared" ca="1" si="9"/>
        <v>44386</v>
      </c>
      <c r="J318" s="126">
        <v>3</v>
      </c>
      <c r="K318" s="126" t="b">
        <v>1</v>
      </c>
      <c r="L318" s="126" t="s">
        <v>4009</v>
      </c>
      <c r="M318" s="126" t="b">
        <v>1</v>
      </c>
      <c r="N318" s="126" t="s">
        <v>3687</v>
      </c>
      <c r="O318" s="309" t="e">
        <f>LEFT(TPG!#REF!,19)&amp;"."&amp;TPGCR!F318</f>
        <v>#REF!</v>
      </c>
      <c r="P318" s="312" t="e">
        <f>TPG!#REF!</f>
        <v>#REF!</v>
      </c>
      <c r="Q318" s="126" t="b">
        <v>1</v>
      </c>
      <c r="R318" s="126" t="b">
        <v>1</v>
      </c>
      <c r="S318" s="126" t="b">
        <v>1</v>
      </c>
    </row>
    <row r="319" spans="1:19" hidden="1" x14ac:dyDescent="0.25">
      <c r="A319" s="126" t="s">
        <v>4008</v>
      </c>
      <c r="B319" s="200">
        <v>1</v>
      </c>
      <c r="C319" s="126">
        <v>2</v>
      </c>
      <c r="D319" s="308" t="e">
        <f>TPG!#REF!</f>
        <v>#REF!</v>
      </c>
      <c r="E319" s="126" t="b">
        <v>1</v>
      </c>
      <c r="F319" s="309" t="e">
        <f>RIGHT(TPG!#REF!,4)&amp;"."&amp;TPG!#REF!&amp;"."&amp;TPG!#REF!&amp;"."&amp;TPGPAY!$C$5</f>
        <v>#REF!</v>
      </c>
      <c r="G319" s="310">
        <f t="shared" ca="1" si="8"/>
        <v>44386</v>
      </c>
      <c r="H319" s="311" t="e">
        <f>IF(TPG!#REF!&gt;0,0,-TPG!#REF!)</f>
        <v>#REF!</v>
      </c>
      <c r="I319" s="205">
        <f t="shared" ca="1" si="9"/>
        <v>44386</v>
      </c>
      <c r="J319" s="126">
        <v>3</v>
      </c>
      <c r="K319" s="126" t="b">
        <v>1</v>
      </c>
      <c r="L319" s="126" t="s">
        <v>4009</v>
      </c>
      <c r="M319" s="126" t="b">
        <v>1</v>
      </c>
      <c r="N319" s="126" t="s">
        <v>3687</v>
      </c>
      <c r="O319" s="309" t="e">
        <f>LEFT(TPG!#REF!,19)&amp;"."&amp;TPGCR!F319</f>
        <v>#REF!</v>
      </c>
      <c r="P319" s="312" t="e">
        <f>TPG!#REF!</f>
        <v>#REF!</v>
      </c>
      <c r="Q319" s="126" t="b">
        <v>1</v>
      </c>
      <c r="R319" s="126" t="b">
        <v>1</v>
      </c>
      <c r="S319" s="126" t="b">
        <v>1</v>
      </c>
    </row>
    <row r="320" spans="1:19" hidden="1" x14ac:dyDescent="0.25">
      <c r="A320" s="126" t="s">
        <v>4008</v>
      </c>
      <c r="B320" s="200">
        <v>1</v>
      </c>
      <c r="C320" s="126">
        <v>2</v>
      </c>
      <c r="D320" s="308" t="e">
        <f>TPG!#REF!</f>
        <v>#REF!</v>
      </c>
      <c r="E320" s="126" t="b">
        <v>1</v>
      </c>
      <c r="F320" s="309" t="e">
        <f>RIGHT(TPG!#REF!,4)&amp;"."&amp;TPG!#REF!&amp;"."&amp;TPG!#REF!&amp;"."&amp;TPGPAY!$C$5</f>
        <v>#REF!</v>
      </c>
      <c r="G320" s="310">
        <f t="shared" ca="1" si="8"/>
        <v>44386</v>
      </c>
      <c r="H320" s="311" t="e">
        <f>IF(TPG!#REF!&gt;0,0,-TPG!#REF!)</f>
        <v>#REF!</v>
      </c>
      <c r="I320" s="205">
        <f t="shared" ca="1" si="9"/>
        <v>44386</v>
      </c>
      <c r="J320" s="126">
        <v>3</v>
      </c>
      <c r="K320" s="126" t="b">
        <v>1</v>
      </c>
      <c r="L320" s="126" t="s">
        <v>4009</v>
      </c>
      <c r="M320" s="126" t="b">
        <v>1</v>
      </c>
      <c r="N320" s="126" t="s">
        <v>3687</v>
      </c>
      <c r="O320" s="309" t="e">
        <f>LEFT(TPG!#REF!,19)&amp;"."&amp;TPGCR!F320</f>
        <v>#REF!</v>
      </c>
      <c r="P320" s="312" t="e">
        <f>TPG!#REF!</f>
        <v>#REF!</v>
      </c>
      <c r="Q320" s="126" t="b">
        <v>1</v>
      </c>
      <c r="R320" s="126" t="b">
        <v>1</v>
      </c>
      <c r="S320" s="126" t="b">
        <v>1</v>
      </c>
    </row>
    <row r="321" spans="1:19" hidden="1" x14ac:dyDescent="0.25">
      <c r="A321" s="126" t="s">
        <v>4008</v>
      </c>
      <c r="B321" s="200">
        <v>1</v>
      </c>
      <c r="C321" s="126">
        <v>2</v>
      </c>
      <c r="D321" s="308" t="e">
        <f>TPG!#REF!</f>
        <v>#REF!</v>
      </c>
      <c r="E321" s="126" t="b">
        <v>1</v>
      </c>
      <c r="F321" s="309" t="e">
        <f>RIGHT(TPG!#REF!,4)&amp;"."&amp;TPG!#REF!&amp;"."&amp;TPG!#REF!&amp;"."&amp;TPGPAY!$C$5</f>
        <v>#REF!</v>
      </c>
      <c r="G321" s="310">
        <f t="shared" ca="1" si="8"/>
        <v>44386</v>
      </c>
      <c r="H321" s="311" t="e">
        <f>IF(TPG!#REF!&gt;0,0,-TPG!#REF!)</f>
        <v>#REF!</v>
      </c>
      <c r="I321" s="205">
        <f t="shared" ca="1" si="9"/>
        <v>44386</v>
      </c>
      <c r="J321" s="126">
        <v>3</v>
      </c>
      <c r="K321" s="126" t="b">
        <v>1</v>
      </c>
      <c r="L321" s="126" t="s">
        <v>4009</v>
      </c>
      <c r="M321" s="126" t="b">
        <v>1</v>
      </c>
      <c r="N321" s="126" t="s">
        <v>3687</v>
      </c>
      <c r="O321" s="309" t="e">
        <f>LEFT(TPG!#REF!,19)&amp;"."&amp;TPGCR!F321</f>
        <v>#REF!</v>
      </c>
      <c r="P321" s="312" t="e">
        <f>TPG!#REF!</f>
        <v>#REF!</v>
      </c>
      <c r="Q321" s="126" t="b">
        <v>1</v>
      </c>
      <c r="R321" s="126" t="b">
        <v>1</v>
      </c>
      <c r="S321" s="126" t="b">
        <v>1</v>
      </c>
    </row>
    <row r="322" spans="1:19" hidden="1" x14ac:dyDescent="0.25">
      <c r="A322" s="126" t="s">
        <v>4008</v>
      </c>
      <c r="B322" s="200">
        <v>1</v>
      </c>
      <c r="C322" s="126">
        <v>2</v>
      </c>
      <c r="D322" s="308" t="e">
        <f>TPG!#REF!</f>
        <v>#REF!</v>
      </c>
      <c r="E322" s="126" t="b">
        <v>1</v>
      </c>
      <c r="F322" s="309" t="e">
        <f>RIGHT(TPG!#REF!,4)&amp;"."&amp;TPG!#REF!&amp;"."&amp;TPG!#REF!&amp;"."&amp;TPGPAY!$C$5</f>
        <v>#REF!</v>
      </c>
      <c r="G322" s="310">
        <f t="shared" ca="1" si="8"/>
        <v>44386</v>
      </c>
      <c r="H322" s="311" t="e">
        <f>IF(TPG!#REF!&gt;0,0,-TPG!#REF!)</f>
        <v>#REF!</v>
      </c>
      <c r="I322" s="205">
        <f t="shared" ca="1" si="9"/>
        <v>44386</v>
      </c>
      <c r="J322" s="126">
        <v>3</v>
      </c>
      <c r="K322" s="126" t="b">
        <v>1</v>
      </c>
      <c r="L322" s="126" t="s">
        <v>4009</v>
      </c>
      <c r="M322" s="126" t="b">
        <v>1</v>
      </c>
      <c r="N322" s="126" t="s">
        <v>3687</v>
      </c>
      <c r="O322" s="309" t="e">
        <f>LEFT(TPG!#REF!,19)&amp;"."&amp;TPGCR!F322</f>
        <v>#REF!</v>
      </c>
      <c r="P322" s="312" t="e">
        <f>TPG!#REF!</f>
        <v>#REF!</v>
      </c>
      <c r="Q322" s="126" t="b">
        <v>1</v>
      </c>
      <c r="R322" s="126" t="b">
        <v>1</v>
      </c>
      <c r="S322" s="126" t="b">
        <v>1</v>
      </c>
    </row>
    <row r="323" spans="1:19" hidden="1" x14ac:dyDescent="0.25">
      <c r="A323" s="126" t="s">
        <v>4008</v>
      </c>
      <c r="B323" s="200">
        <v>1</v>
      </c>
      <c r="C323" s="126">
        <v>2</v>
      </c>
      <c r="D323" s="308" t="e">
        <f>TPG!#REF!</f>
        <v>#REF!</v>
      </c>
      <c r="E323" s="126" t="b">
        <v>1</v>
      </c>
      <c r="F323" s="309" t="e">
        <f>RIGHT(TPG!#REF!,4)&amp;"."&amp;TPG!#REF!&amp;"."&amp;TPG!#REF!&amp;"."&amp;TPGPAY!$C$5</f>
        <v>#REF!</v>
      </c>
      <c r="G323" s="310">
        <f t="shared" ca="1" si="8"/>
        <v>44386</v>
      </c>
      <c r="H323" s="311" t="e">
        <f>IF(TPG!#REF!&gt;0,0,-TPG!#REF!)</f>
        <v>#REF!</v>
      </c>
      <c r="I323" s="205">
        <f t="shared" ca="1" si="9"/>
        <v>44386</v>
      </c>
      <c r="J323" s="126">
        <v>3</v>
      </c>
      <c r="K323" s="126" t="b">
        <v>1</v>
      </c>
      <c r="L323" s="126" t="s">
        <v>4009</v>
      </c>
      <c r="M323" s="126" t="b">
        <v>1</v>
      </c>
      <c r="N323" s="126" t="s">
        <v>3687</v>
      </c>
      <c r="O323" s="309" t="e">
        <f>LEFT(TPG!#REF!,19)&amp;"."&amp;TPGCR!F323</f>
        <v>#REF!</v>
      </c>
      <c r="P323" s="312" t="e">
        <f>TPG!#REF!</f>
        <v>#REF!</v>
      </c>
      <c r="Q323" s="126" t="b">
        <v>1</v>
      </c>
      <c r="R323" s="126" t="b">
        <v>1</v>
      </c>
      <c r="S323" s="126" t="b">
        <v>1</v>
      </c>
    </row>
    <row r="324" spans="1:19" hidden="1" x14ac:dyDescent="0.25">
      <c r="A324" s="126" t="s">
        <v>4008</v>
      </c>
      <c r="B324" s="200">
        <v>1</v>
      </c>
      <c r="C324" s="126">
        <v>2</v>
      </c>
      <c r="D324" s="308" t="e">
        <f>TPG!#REF!</f>
        <v>#REF!</v>
      </c>
      <c r="E324" s="126" t="b">
        <v>1</v>
      </c>
      <c r="F324" s="309" t="e">
        <f>RIGHT(TPG!#REF!,4)&amp;"."&amp;TPG!#REF!&amp;"."&amp;TPG!#REF!&amp;"."&amp;TPGPAY!$C$5</f>
        <v>#REF!</v>
      </c>
      <c r="G324" s="310">
        <f t="shared" ca="1" si="8"/>
        <v>44386</v>
      </c>
      <c r="H324" s="311" t="e">
        <f>IF(TPG!#REF!&gt;0,0,-TPG!#REF!)</f>
        <v>#REF!</v>
      </c>
      <c r="I324" s="205">
        <f t="shared" ca="1" si="9"/>
        <v>44386</v>
      </c>
      <c r="J324" s="126">
        <v>3</v>
      </c>
      <c r="K324" s="126" t="b">
        <v>1</v>
      </c>
      <c r="L324" s="126" t="s">
        <v>4009</v>
      </c>
      <c r="M324" s="126" t="b">
        <v>1</v>
      </c>
      <c r="N324" s="126" t="s">
        <v>3687</v>
      </c>
      <c r="O324" s="309" t="e">
        <f>LEFT(TPG!#REF!,19)&amp;"."&amp;TPGCR!F324</f>
        <v>#REF!</v>
      </c>
      <c r="P324" s="312" t="e">
        <f>TPG!#REF!</f>
        <v>#REF!</v>
      </c>
      <c r="Q324" s="126" t="b">
        <v>1</v>
      </c>
      <c r="R324" s="126" t="b">
        <v>1</v>
      </c>
      <c r="S324" s="126" t="b">
        <v>1</v>
      </c>
    </row>
    <row r="325" spans="1:19" hidden="1" x14ac:dyDescent="0.25">
      <c r="A325" s="126" t="s">
        <v>4008</v>
      </c>
      <c r="B325" s="200">
        <v>1</v>
      </c>
      <c r="C325" s="126">
        <v>2</v>
      </c>
      <c r="D325" s="308" t="e">
        <f>TPG!#REF!</f>
        <v>#REF!</v>
      </c>
      <c r="E325" s="126" t="b">
        <v>1</v>
      </c>
      <c r="F325" s="309" t="e">
        <f>RIGHT(TPG!#REF!,4)&amp;"."&amp;TPG!#REF!&amp;"."&amp;TPG!#REF!&amp;"."&amp;TPGPAY!$C$5</f>
        <v>#REF!</v>
      </c>
      <c r="G325" s="310">
        <f t="shared" ca="1" si="8"/>
        <v>44386</v>
      </c>
      <c r="H325" s="311" t="e">
        <f>IF(TPG!#REF!&gt;0,0,-TPG!#REF!)</f>
        <v>#REF!</v>
      </c>
      <c r="I325" s="205">
        <f t="shared" ca="1" si="9"/>
        <v>44386</v>
      </c>
      <c r="J325" s="126">
        <v>3</v>
      </c>
      <c r="K325" s="126" t="b">
        <v>1</v>
      </c>
      <c r="L325" s="126" t="s">
        <v>4009</v>
      </c>
      <c r="M325" s="126" t="b">
        <v>1</v>
      </c>
      <c r="N325" s="126" t="s">
        <v>3687</v>
      </c>
      <c r="O325" s="309" t="e">
        <f>LEFT(TPG!#REF!,19)&amp;"."&amp;TPGCR!F325</f>
        <v>#REF!</v>
      </c>
      <c r="P325" s="312" t="e">
        <f>TPG!#REF!</f>
        <v>#REF!</v>
      </c>
      <c r="Q325" s="126" t="b">
        <v>1</v>
      </c>
      <c r="R325" s="126" t="b">
        <v>1</v>
      </c>
      <c r="S325" s="126" t="b">
        <v>1</v>
      </c>
    </row>
    <row r="326" spans="1:19" hidden="1" x14ac:dyDescent="0.25">
      <c r="A326" s="126" t="s">
        <v>4008</v>
      </c>
      <c r="B326" s="200">
        <v>1</v>
      </c>
      <c r="C326" s="126">
        <v>2</v>
      </c>
      <c r="D326" s="308" t="e">
        <f>TPG!#REF!</f>
        <v>#REF!</v>
      </c>
      <c r="E326" s="126" t="b">
        <v>1</v>
      </c>
      <c r="F326" s="309" t="e">
        <f>RIGHT(TPG!#REF!,4)&amp;"."&amp;TPG!#REF!&amp;"."&amp;TPG!#REF!&amp;"."&amp;TPGPAY!$C$5</f>
        <v>#REF!</v>
      </c>
      <c r="G326" s="310">
        <f t="shared" ca="1" si="8"/>
        <v>44386</v>
      </c>
      <c r="H326" s="311" t="e">
        <f>IF(TPG!#REF!&gt;0,0,-TPG!#REF!)</f>
        <v>#REF!</v>
      </c>
      <c r="I326" s="205">
        <f t="shared" ca="1" si="9"/>
        <v>44386</v>
      </c>
      <c r="J326" s="126">
        <v>3</v>
      </c>
      <c r="K326" s="126" t="b">
        <v>1</v>
      </c>
      <c r="L326" s="126" t="s">
        <v>4009</v>
      </c>
      <c r="M326" s="126" t="b">
        <v>1</v>
      </c>
      <c r="N326" s="126" t="s">
        <v>3687</v>
      </c>
      <c r="O326" s="309" t="e">
        <f>LEFT(TPG!#REF!,19)&amp;"."&amp;TPGCR!F326</f>
        <v>#REF!</v>
      </c>
      <c r="P326" s="312" t="e">
        <f>TPG!#REF!</f>
        <v>#REF!</v>
      </c>
      <c r="Q326" s="126" t="b">
        <v>1</v>
      </c>
      <c r="R326" s="126" t="b">
        <v>1</v>
      </c>
      <c r="S326" s="126" t="b">
        <v>1</v>
      </c>
    </row>
    <row r="327" spans="1:19" hidden="1" x14ac:dyDescent="0.25">
      <c r="A327" s="126" t="s">
        <v>4008</v>
      </c>
      <c r="B327" s="200">
        <v>1</v>
      </c>
      <c r="C327" s="126">
        <v>2</v>
      </c>
      <c r="D327" s="308" t="e">
        <f>TPG!#REF!</f>
        <v>#REF!</v>
      </c>
      <c r="E327" s="126" t="b">
        <v>1</v>
      </c>
      <c r="F327" s="309" t="e">
        <f>RIGHT(TPG!#REF!,4)&amp;"."&amp;TPG!#REF!&amp;"."&amp;TPG!#REF!&amp;"."&amp;TPGPAY!$C$5</f>
        <v>#REF!</v>
      </c>
      <c r="G327" s="310">
        <f t="shared" ca="1" si="8"/>
        <v>44386</v>
      </c>
      <c r="H327" s="311" t="e">
        <f>IF(TPG!#REF!&gt;0,0,-TPG!#REF!)</f>
        <v>#REF!</v>
      </c>
      <c r="I327" s="205">
        <f t="shared" ca="1" si="9"/>
        <v>44386</v>
      </c>
      <c r="J327" s="126">
        <v>3</v>
      </c>
      <c r="K327" s="126" t="b">
        <v>1</v>
      </c>
      <c r="L327" s="126" t="s">
        <v>4009</v>
      </c>
      <c r="M327" s="126" t="b">
        <v>1</v>
      </c>
      <c r="N327" s="126" t="s">
        <v>3687</v>
      </c>
      <c r="O327" s="309" t="e">
        <f>LEFT(TPG!#REF!,19)&amp;"."&amp;TPGCR!F327</f>
        <v>#REF!</v>
      </c>
      <c r="P327" s="312" t="e">
        <f>TPG!#REF!</f>
        <v>#REF!</v>
      </c>
      <c r="Q327" s="126" t="b">
        <v>1</v>
      </c>
      <c r="R327" s="126" t="b">
        <v>1</v>
      </c>
      <c r="S327" s="126" t="b">
        <v>1</v>
      </c>
    </row>
    <row r="328" spans="1:19" hidden="1" x14ac:dyDescent="0.25">
      <c r="A328" s="126" t="s">
        <v>4008</v>
      </c>
      <c r="B328" s="200">
        <v>1</v>
      </c>
      <c r="C328" s="126">
        <v>2</v>
      </c>
      <c r="D328" s="308" t="e">
        <f>TPG!#REF!</f>
        <v>#REF!</v>
      </c>
      <c r="E328" s="126" t="b">
        <v>1</v>
      </c>
      <c r="F328" s="309" t="e">
        <f>RIGHT(TPG!#REF!,4)&amp;"."&amp;TPG!#REF!&amp;"."&amp;TPG!#REF!&amp;"."&amp;TPGPAY!$C$5</f>
        <v>#REF!</v>
      </c>
      <c r="G328" s="310">
        <f t="shared" ca="1" si="8"/>
        <v>44386</v>
      </c>
      <c r="H328" s="311" t="e">
        <f>IF(TPG!#REF!&gt;0,0,-TPG!#REF!)</f>
        <v>#REF!</v>
      </c>
      <c r="I328" s="205">
        <f t="shared" ca="1" si="9"/>
        <v>44386</v>
      </c>
      <c r="J328" s="126">
        <v>3</v>
      </c>
      <c r="K328" s="126" t="b">
        <v>1</v>
      </c>
      <c r="L328" s="126" t="s">
        <v>4009</v>
      </c>
      <c r="M328" s="126" t="b">
        <v>1</v>
      </c>
      <c r="N328" s="126" t="s">
        <v>3687</v>
      </c>
      <c r="O328" s="309" t="e">
        <f>LEFT(TPG!#REF!,19)&amp;"."&amp;TPGCR!F328</f>
        <v>#REF!</v>
      </c>
      <c r="P328" s="312" t="e">
        <f>TPG!#REF!</f>
        <v>#REF!</v>
      </c>
      <c r="Q328" s="126" t="b">
        <v>1</v>
      </c>
      <c r="R328" s="126" t="b">
        <v>1</v>
      </c>
      <c r="S328" s="126" t="b">
        <v>1</v>
      </c>
    </row>
    <row r="329" spans="1:19" hidden="1" x14ac:dyDescent="0.25">
      <c r="A329" s="126" t="s">
        <v>4008</v>
      </c>
      <c r="B329" s="200">
        <v>1</v>
      </c>
      <c r="C329" s="126">
        <v>2</v>
      </c>
      <c r="D329" s="308" t="e">
        <f>TPG!#REF!</f>
        <v>#REF!</v>
      </c>
      <c r="E329" s="126" t="b">
        <v>1</v>
      </c>
      <c r="F329" s="309" t="e">
        <f>RIGHT(TPG!#REF!,4)&amp;"."&amp;TPG!#REF!&amp;"."&amp;TPG!#REF!&amp;"."&amp;TPGPAY!$C$5</f>
        <v>#REF!</v>
      </c>
      <c r="G329" s="310">
        <f t="shared" ca="1" si="8"/>
        <v>44386</v>
      </c>
      <c r="H329" s="311" t="e">
        <f>IF(TPG!#REF!&gt;0,0,-TPG!#REF!)</f>
        <v>#REF!</v>
      </c>
      <c r="I329" s="205">
        <f t="shared" ca="1" si="9"/>
        <v>44386</v>
      </c>
      <c r="J329" s="126">
        <v>3</v>
      </c>
      <c r="K329" s="126" t="b">
        <v>1</v>
      </c>
      <c r="L329" s="126" t="s">
        <v>4009</v>
      </c>
      <c r="M329" s="126" t="b">
        <v>1</v>
      </c>
      <c r="N329" s="126" t="s">
        <v>3687</v>
      </c>
      <c r="O329" s="309" t="e">
        <f>LEFT(TPG!#REF!,19)&amp;"."&amp;TPGCR!F329</f>
        <v>#REF!</v>
      </c>
      <c r="P329" s="312" t="e">
        <f>TPG!#REF!</f>
        <v>#REF!</v>
      </c>
      <c r="Q329" s="126" t="b">
        <v>1</v>
      </c>
      <c r="R329" s="126" t="b">
        <v>1</v>
      </c>
      <c r="S329" s="126" t="b">
        <v>1</v>
      </c>
    </row>
    <row r="330" spans="1:19" hidden="1" x14ac:dyDescent="0.25">
      <c r="A330" s="126" t="s">
        <v>4008</v>
      </c>
      <c r="B330" s="200">
        <v>1</v>
      </c>
      <c r="C330" s="126">
        <v>2</v>
      </c>
      <c r="D330" s="308" t="e">
        <f>TPG!#REF!</f>
        <v>#REF!</v>
      </c>
      <c r="E330" s="126" t="b">
        <v>1</v>
      </c>
      <c r="F330" s="309" t="e">
        <f>RIGHT(TPG!#REF!,4)&amp;"."&amp;TPG!#REF!&amp;"."&amp;TPG!#REF!&amp;"."&amp;TPGPAY!$C$5</f>
        <v>#REF!</v>
      </c>
      <c r="G330" s="310">
        <f t="shared" ca="1" si="8"/>
        <v>44386</v>
      </c>
      <c r="H330" s="311" t="e">
        <f>IF(TPG!#REF!&gt;0,0,-TPG!#REF!)</f>
        <v>#REF!</v>
      </c>
      <c r="I330" s="205">
        <f t="shared" ca="1" si="9"/>
        <v>44386</v>
      </c>
      <c r="J330" s="126">
        <v>3</v>
      </c>
      <c r="K330" s="126" t="b">
        <v>1</v>
      </c>
      <c r="L330" s="126" t="s">
        <v>4009</v>
      </c>
      <c r="M330" s="126" t="b">
        <v>1</v>
      </c>
      <c r="N330" s="126" t="s">
        <v>3687</v>
      </c>
      <c r="O330" s="309" t="e">
        <f>LEFT(TPG!#REF!,19)&amp;"."&amp;TPGCR!F330</f>
        <v>#REF!</v>
      </c>
      <c r="P330" s="312" t="e">
        <f>TPG!#REF!</f>
        <v>#REF!</v>
      </c>
      <c r="Q330" s="126" t="b">
        <v>1</v>
      </c>
      <c r="R330" s="126" t="b">
        <v>1</v>
      </c>
      <c r="S330" s="126" t="b">
        <v>1</v>
      </c>
    </row>
    <row r="331" spans="1:19" hidden="1" x14ac:dyDescent="0.25">
      <c r="A331" s="126" t="s">
        <v>4008</v>
      </c>
      <c r="B331" s="200">
        <v>1</v>
      </c>
      <c r="C331" s="126">
        <v>2</v>
      </c>
      <c r="D331" s="308" t="e">
        <f>TPG!#REF!</f>
        <v>#REF!</v>
      </c>
      <c r="E331" s="126" t="b">
        <v>1</v>
      </c>
      <c r="F331" s="309" t="e">
        <f>RIGHT(TPG!#REF!,4)&amp;"."&amp;TPG!#REF!&amp;"."&amp;TPG!#REF!&amp;"."&amp;TPGPAY!$C$5</f>
        <v>#REF!</v>
      </c>
      <c r="G331" s="310">
        <f t="shared" ca="1" si="8"/>
        <v>44386</v>
      </c>
      <c r="H331" s="311" t="e">
        <f>IF(TPG!#REF!&gt;0,0,-TPG!#REF!)</f>
        <v>#REF!</v>
      </c>
      <c r="I331" s="205">
        <f t="shared" ca="1" si="9"/>
        <v>44386</v>
      </c>
      <c r="J331" s="126">
        <v>3</v>
      </c>
      <c r="K331" s="126" t="b">
        <v>1</v>
      </c>
      <c r="L331" s="126" t="s">
        <v>4009</v>
      </c>
      <c r="M331" s="126" t="b">
        <v>1</v>
      </c>
      <c r="N331" s="126" t="s">
        <v>3687</v>
      </c>
      <c r="O331" s="309" t="e">
        <f>LEFT(TPG!#REF!,19)&amp;"."&amp;TPGCR!F331</f>
        <v>#REF!</v>
      </c>
      <c r="P331" s="312" t="e">
        <f>TPG!#REF!</f>
        <v>#REF!</v>
      </c>
      <c r="Q331" s="126" t="b">
        <v>1</v>
      </c>
      <c r="R331" s="126" t="b">
        <v>1</v>
      </c>
      <c r="S331" s="126" t="b">
        <v>1</v>
      </c>
    </row>
    <row r="332" spans="1:19" hidden="1" x14ac:dyDescent="0.25">
      <c r="A332" s="126" t="s">
        <v>4008</v>
      </c>
      <c r="B332" s="200">
        <v>1</v>
      </c>
      <c r="C332" s="126">
        <v>2</v>
      </c>
      <c r="D332" s="308" t="e">
        <f>TPG!#REF!</f>
        <v>#REF!</v>
      </c>
      <c r="E332" s="126" t="b">
        <v>1</v>
      </c>
      <c r="F332" s="309" t="e">
        <f>RIGHT(TPG!#REF!,4)&amp;"."&amp;TPG!#REF!&amp;"."&amp;TPG!#REF!&amp;"."&amp;TPGPAY!$C$5</f>
        <v>#REF!</v>
      </c>
      <c r="G332" s="310">
        <f t="shared" ca="1" si="8"/>
        <v>44386</v>
      </c>
      <c r="H332" s="311" t="e">
        <f>IF(TPG!#REF!&gt;0,0,-TPG!#REF!)</f>
        <v>#REF!</v>
      </c>
      <c r="I332" s="205">
        <f t="shared" ca="1" si="9"/>
        <v>44386</v>
      </c>
      <c r="J332" s="126">
        <v>3</v>
      </c>
      <c r="K332" s="126" t="b">
        <v>1</v>
      </c>
      <c r="L332" s="126" t="s">
        <v>4009</v>
      </c>
      <c r="M332" s="126" t="b">
        <v>1</v>
      </c>
      <c r="N332" s="126" t="s">
        <v>3687</v>
      </c>
      <c r="O332" s="309" t="e">
        <f>LEFT(TPG!#REF!,19)&amp;"."&amp;TPGCR!F332</f>
        <v>#REF!</v>
      </c>
      <c r="P332" s="312" t="e">
        <f>TPG!#REF!</f>
        <v>#REF!</v>
      </c>
      <c r="Q332" s="126" t="b">
        <v>1</v>
      </c>
      <c r="R332" s="126" t="b">
        <v>1</v>
      </c>
      <c r="S332" s="126" t="b">
        <v>1</v>
      </c>
    </row>
    <row r="333" spans="1:19" hidden="1" x14ac:dyDescent="0.25">
      <c r="A333" s="126" t="s">
        <v>4008</v>
      </c>
      <c r="B333" s="200">
        <v>1</v>
      </c>
      <c r="C333" s="126">
        <v>2</v>
      </c>
      <c r="D333" s="308" t="e">
        <f>TPG!#REF!</f>
        <v>#REF!</v>
      </c>
      <c r="E333" s="126" t="b">
        <v>1</v>
      </c>
      <c r="F333" s="309" t="e">
        <f>RIGHT(TPG!#REF!,4)&amp;"."&amp;TPG!#REF!&amp;"."&amp;TPG!#REF!&amp;"."&amp;TPGPAY!$C$5</f>
        <v>#REF!</v>
      </c>
      <c r="G333" s="310">
        <f t="shared" ca="1" si="8"/>
        <v>44386</v>
      </c>
      <c r="H333" s="311" t="e">
        <f>IF(TPG!#REF!&gt;0,0,-TPG!#REF!)</f>
        <v>#REF!</v>
      </c>
      <c r="I333" s="205">
        <f t="shared" ca="1" si="9"/>
        <v>44386</v>
      </c>
      <c r="J333" s="126">
        <v>3</v>
      </c>
      <c r="K333" s="126" t="b">
        <v>1</v>
      </c>
      <c r="L333" s="126" t="s">
        <v>4009</v>
      </c>
      <c r="M333" s="126" t="b">
        <v>1</v>
      </c>
      <c r="N333" s="126" t="s">
        <v>3687</v>
      </c>
      <c r="O333" s="309" t="e">
        <f>LEFT(TPG!#REF!,19)&amp;"."&amp;TPGCR!F333</f>
        <v>#REF!</v>
      </c>
      <c r="P333" s="312" t="e">
        <f>TPG!#REF!</f>
        <v>#REF!</v>
      </c>
      <c r="Q333" s="126" t="b">
        <v>1</v>
      </c>
      <c r="R333" s="126" t="b">
        <v>1</v>
      </c>
      <c r="S333" s="126" t="b">
        <v>1</v>
      </c>
    </row>
    <row r="334" spans="1:19" hidden="1" x14ac:dyDescent="0.25">
      <c r="A334" s="126" t="s">
        <v>4008</v>
      </c>
      <c r="B334" s="200">
        <v>1</v>
      </c>
      <c r="C334" s="126">
        <v>2</v>
      </c>
      <c r="D334" s="308" t="e">
        <f>TPG!#REF!</f>
        <v>#REF!</v>
      </c>
      <c r="E334" s="126" t="b">
        <v>1</v>
      </c>
      <c r="F334" s="309" t="e">
        <f>RIGHT(TPG!#REF!,4)&amp;"."&amp;TPG!#REF!&amp;"."&amp;TPG!#REF!&amp;"."&amp;TPGPAY!$C$5</f>
        <v>#REF!</v>
      </c>
      <c r="G334" s="310">
        <f t="shared" ca="1" si="8"/>
        <v>44386</v>
      </c>
      <c r="H334" s="311" t="e">
        <f>IF(TPG!#REF!&gt;0,0,-TPG!#REF!)</f>
        <v>#REF!</v>
      </c>
      <c r="I334" s="205">
        <f t="shared" ca="1" si="9"/>
        <v>44386</v>
      </c>
      <c r="J334" s="126">
        <v>3</v>
      </c>
      <c r="K334" s="126" t="b">
        <v>1</v>
      </c>
      <c r="L334" s="126" t="s">
        <v>4009</v>
      </c>
      <c r="M334" s="126" t="b">
        <v>1</v>
      </c>
      <c r="N334" s="126" t="s">
        <v>3687</v>
      </c>
      <c r="O334" s="309" t="e">
        <f>LEFT(TPG!#REF!,19)&amp;"."&amp;TPGCR!F334</f>
        <v>#REF!</v>
      </c>
      <c r="P334" s="312" t="e">
        <f>TPG!#REF!</f>
        <v>#REF!</v>
      </c>
      <c r="Q334" s="126" t="b">
        <v>1</v>
      </c>
      <c r="R334" s="126" t="b">
        <v>1</v>
      </c>
      <c r="S334" s="126" t="b">
        <v>1</v>
      </c>
    </row>
    <row r="335" spans="1:19" hidden="1" x14ac:dyDescent="0.25">
      <c r="A335" s="126" t="s">
        <v>4008</v>
      </c>
      <c r="B335" s="200">
        <v>1</v>
      </c>
      <c r="C335" s="126">
        <v>2</v>
      </c>
      <c r="D335" s="308" t="e">
        <f>TPG!#REF!</f>
        <v>#REF!</v>
      </c>
      <c r="E335" s="126" t="b">
        <v>1</v>
      </c>
      <c r="F335" s="309" t="e">
        <f>RIGHT(TPG!#REF!,4)&amp;"."&amp;TPG!#REF!&amp;"."&amp;TPG!#REF!&amp;"."&amp;TPGPAY!$C$5</f>
        <v>#REF!</v>
      </c>
      <c r="G335" s="310">
        <f t="shared" ca="1" si="8"/>
        <v>44386</v>
      </c>
      <c r="H335" s="311" t="e">
        <f>IF(TPG!#REF!&gt;0,0,-TPG!#REF!)</f>
        <v>#REF!</v>
      </c>
      <c r="I335" s="205">
        <f t="shared" ca="1" si="9"/>
        <v>44386</v>
      </c>
      <c r="J335" s="126">
        <v>3</v>
      </c>
      <c r="K335" s="126" t="b">
        <v>1</v>
      </c>
      <c r="L335" s="126" t="s">
        <v>4009</v>
      </c>
      <c r="M335" s="126" t="b">
        <v>1</v>
      </c>
      <c r="N335" s="126" t="s">
        <v>3687</v>
      </c>
      <c r="O335" s="309" t="e">
        <f>LEFT(TPG!#REF!,19)&amp;"."&amp;TPGCR!F335</f>
        <v>#REF!</v>
      </c>
      <c r="P335" s="312" t="e">
        <f>TPG!#REF!</f>
        <v>#REF!</v>
      </c>
      <c r="Q335" s="126" t="b">
        <v>1</v>
      </c>
      <c r="R335" s="126" t="b">
        <v>1</v>
      </c>
      <c r="S335" s="126" t="b">
        <v>1</v>
      </c>
    </row>
    <row r="336" spans="1:19" hidden="1" x14ac:dyDescent="0.25">
      <c r="A336" s="126" t="s">
        <v>4008</v>
      </c>
      <c r="B336" s="200">
        <v>1</v>
      </c>
      <c r="C336" s="126">
        <v>2</v>
      </c>
      <c r="D336" s="308" t="e">
        <f>TPG!#REF!</f>
        <v>#REF!</v>
      </c>
      <c r="E336" s="126" t="b">
        <v>1</v>
      </c>
      <c r="F336" s="309" t="e">
        <f>RIGHT(TPG!#REF!,4)&amp;"."&amp;TPG!#REF!&amp;"."&amp;TPG!#REF!&amp;"."&amp;TPGPAY!$C$5</f>
        <v>#REF!</v>
      </c>
      <c r="G336" s="310">
        <f t="shared" ca="1" si="8"/>
        <v>44386</v>
      </c>
      <c r="H336" s="311" t="e">
        <f>IF(TPG!#REF!&gt;0,0,-TPG!#REF!)</f>
        <v>#REF!</v>
      </c>
      <c r="I336" s="205">
        <f t="shared" ca="1" si="9"/>
        <v>44386</v>
      </c>
      <c r="J336" s="126">
        <v>3</v>
      </c>
      <c r="K336" s="126" t="b">
        <v>1</v>
      </c>
      <c r="L336" s="126" t="s">
        <v>4009</v>
      </c>
      <c r="M336" s="126" t="b">
        <v>1</v>
      </c>
      <c r="N336" s="126" t="s">
        <v>3687</v>
      </c>
      <c r="O336" s="309" t="e">
        <f>LEFT(TPG!#REF!,19)&amp;"."&amp;TPGCR!F336</f>
        <v>#REF!</v>
      </c>
      <c r="P336" s="312" t="e">
        <f>TPG!#REF!</f>
        <v>#REF!</v>
      </c>
      <c r="Q336" s="126" t="b">
        <v>1</v>
      </c>
      <c r="R336" s="126" t="b">
        <v>1</v>
      </c>
      <c r="S336" s="126" t="b">
        <v>1</v>
      </c>
    </row>
    <row r="337" spans="1:19" hidden="1" x14ac:dyDescent="0.25">
      <c r="A337" s="126" t="s">
        <v>4008</v>
      </c>
      <c r="B337" s="200">
        <v>1</v>
      </c>
      <c r="C337" s="126">
        <v>2</v>
      </c>
      <c r="D337" s="308" t="e">
        <f>TPG!#REF!</f>
        <v>#REF!</v>
      </c>
      <c r="E337" s="126" t="b">
        <v>1</v>
      </c>
      <c r="F337" s="309" t="e">
        <f>RIGHT(TPG!#REF!,4)&amp;"."&amp;TPG!#REF!&amp;"."&amp;TPG!#REF!&amp;"."&amp;TPGPAY!$C$5</f>
        <v>#REF!</v>
      </c>
      <c r="G337" s="310">
        <f t="shared" ca="1" si="8"/>
        <v>44386</v>
      </c>
      <c r="H337" s="311" t="e">
        <f>IF(TPG!#REF!&gt;0,0,-TPG!#REF!)</f>
        <v>#REF!</v>
      </c>
      <c r="I337" s="205">
        <f t="shared" ca="1" si="9"/>
        <v>44386</v>
      </c>
      <c r="J337" s="126">
        <v>3</v>
      </c>
      <c r="K337" s="126" t="b">
        <v>1</v>
      </c>
      <c r="L337" s="126" t="s">
        <v>4009</v>
      </c>
      <c r="M337" s="126" t="b">
        <v>1</v>
      </c>
      <c r="N337" s="126" t="s">
        <v>3687</v>
      </c>
      <c r="O337" s="309" t="e">
        <f>LEFT(TPG!#REF!,19)&amp;"."&amp;TPGCR!F337</f>
        <v>#REF!</v>
      </c>
      <c r="P337" s="312" t="e">
        <f>TPG!#REF!</f>
        <v>#REF!</v>
      </c>
      <c r="Q337" s="126" t="b">
        <v>1</v>
      </c>
      <c r="R337" s="126" t="b">
        <v>1</v>
      </c>
      <c r="S337" s="126" t="b">
        <v>1</v>
      </c>
    </row>
    <row r="338" spans="1:19" hidden="1" x14ac:dyDescent="0.25">
      <c r="A338" s="126" t="s">
        <v>4008</v>
      </c>
      <c r="B338" s="200">
        <v>1</v>
      </c>
      <c r="C338" s="126">
        <v>2</v>
      </c>
      <c r="D338" s="308" t="e">
        <f>TPG!#REF!</f>
        <v>#REF!</v>
      </c>
      <c r="E338" s="126" t="b">
        <v>1</v>
      </c>
      <c r="F338" s="309" t="e">
        <f>RIGHT(TPG!#REF!,4)&amp;"."&amp;TPG!#REF!&amp;"."&amp;TPG!#REF!&amp;"."&amp;TPGPAY!$C$5</f>
        <v>#REF!</v>
      </c>
      <c r="G338" s="310">
        <f t="shared" ca="1" si="8"/>
        <v>44386</v>
      </c>
      <c r="H338" s="311" t="e">
        <f>IF(TPG!#REF!&gt;0,0,-TPG!#REF!)</f>
        <v>#REF!</v>
      </c>
      <c r="I338" s="205">
        <f t="shared" ca="1" si="9"/>
        <v>44386</v>
      </c>
      <c r="J338" s="126">
        <v>3</v>
      </c>
      <c r="K338" s="126" t="b">
        <v>1</v>
      </c>
      <c r="L338" s="126" t="s">
        <v>4009</v>
      </c>
      <c r="M338" s="126" t="b">
        <v>1</v>
      </c>
      <c r="N338" s="126" t="s">
        <v>3687</v>
      </c>
      <c r="O338" s="309" t="e">
        <f>LEFT(TPG!#REF!,19)&amp;"."&amp;TPGCR!F338</f>
        <v>#REF!</v>
      </c>
      <c r="P338" s="312" t="e">
        <f>TPG!#REF!</f>
        <v>#REF!</v>
      </c>
      <c r="Q338" s="126" t="b">
        <v>1</v>
      </c>
      <c r="R338" s="126" t="b">
        <v>1</v>
      </c>
      <c r="S338" s="126" t="b">
        <v>1</v>
      </c>
    </row>
    <row r="339" spans="1:19" hidden="1" x14ac:dyDescent="0.25">
      <c r="A339" s="126" t="s">
        <v>4008</v>
      </c>
      <c r="B339" s="200">
        <v>1</v>
      </c>
      <c r="C339" s="126">
        <v>2</v>
      </c>
      <c r="D339" s="308" t="e">
        <f>TPG!#REF!</f>
        <v>#REF!</v>
      </c>
      <c r="E339" s="126" t="b">
        <v>1</v>
      </c>
      <c r="F339" s="309" t="e">
        <f>RIGHT(TPG!#REF!,4)&amp;"."&amp;TPG!#REF!&amp;"."&amp;TPG!#REF!&amp;"."&amp;TPGPAY!$C$5</f>
        <v>#REF!</v>
      </c>
      <c r="G339" s="310">
        <f t="shared" ca="1" si="8"/>
        <v>44386</v>
      </c>
      <c r="H339" s="311" t="e">
        <f>IF(TPG!#REF!&gt;0,0,-TPG!#REF!)</f>
        <v>#REF!</v>
      </c>
      <c r="I339" s="205">
        <f t="shared" ca="1" si="9"/>
        <v>44386</v>
      </c>
      <c r="J339" s="126">
        <v>3</v>
      </c>
      <c r="K339" s="126" t="b">
        <v>1</v>
      </c>
      <c r="L339" s="126" t="s">
        <v>4009</v>
      </c>
      <c r="M339" s="126" t="b">
        <v>1</v>
      </c>
      <c r="N339" s="126" t="s">
        <v>3687</v>
      </c>
      <c r="O339" s="309" t="e">
        <f>LEFT(TPG!#REF!,19)&amp;"."&amp;TPGCR!F339</f>
        <v>#REF!</v>
      </c>
      <c r="P339" s="312" t="e">
        <f>TPG!#REF!</f>
        <v>#REF!</v>
      </c>
      <c r="Q339" s="126" t="b">
        <v>1</v>
      </c>
      <c r="R339" s="126" t="b">
        <v>1</v>
      </c>
      <c r="S339" s="126" t="b">
        <v>1</v>
      </c>
    </row>
    <row r="340" spans="1:19" hidden="1" x14ac:dyDescent="0.25">
      <c r="A340" s="126" t="s">
        <v>4008</v>
      </c>
      <c r="B340" s="200">
        <v>1</v>
      </c>
      <c r="C340" s="126">
        <v>2</v>
      </c>
      <c r="D340" s="308" t="e">
        <f>TPG!#REF!</f>
        <v>#REF!</v>
      </c>
      <c r="E340" s="126" t="b">
        <v>1</v>
      </c>
      <c r="F340" s="309" t="e">
        <f>RIGHT(TPG!#REF!,4)&amp;"."&amp;TPG!#REF!&amp;"."&amp;TPG!#REF!&amp;"."&amp;TPGPAY!$C$5</f>
        <v>#REF!</v>
      </c>
      <c r="G340" s="310">
        <f t="shared" ca="1" si="8"/>
        <v>44386</v>
      </c>
      <c r="H340" s="311" t="e">
        <f>IF(TPG!#REF!&gt;0,0,-TPG!#REF!)</f>
        <v>#REF!</v>
      </c>
      <c r="I340" s="205">
        <f t="shared" ca="1" si="9"/>
        <v>44386</v>
      </c>
      <c r="J340" s="126">
        <v>3</v>
      </c>
      <c r="K340" s="126" t="b">
        <v>1</v>
      </c>
      <c r="L340" s="126" t="s">
        <v>4009</v>
      </c>
      <c r="M340" s="126" t="b">
        <v>1</v>
      </c>
      <c r="N340" s="126" t="s">
        <v>3687</v>
      </c>
      <c r="O340" s="309" t="e">
        <f>LEFT(TPG!#REF!,19)&amp;"."&amp;TPGCR!F340</f>
        <v>#REF!</v>
      </c>
      <c r="P340" s="312" t="e">
        <f>TPG!#REF!</f>
        <v>#REF!</v>
      </c>
      <c r="Q340" s="126" t="b">
        <v>1</v>
      </c>
      <c r="R340" s="126" t="b">
        <v>1</v>
      </c>
      <c r="S340" s="126" t="b">
        <v>1</v>
      </c>
    </row>
    <row r="341" spans="1:19" hidden="1" x14ac:dyDescent="0.25">
      <c r="A341" s="126" t="s">
        <v>4008</v>
      </c>
      <c r="B341" s="200">
        <v>1</v>
      </c>
      <c r="C341" s="126">
        <v>2</v>
      </c>
      <c r="D341" s="308" t="e">
        <f>TPG!#REF!</f>
        <v>#REF!</v>
      </c>
      <c r="E341" s="126" t="b">
        <v>1</v>
      </c>
      <c r="F341" s="309" t="e">
        <f>RIGHT(TPG!#REF!,4)&amp;"."&amp;TPG!#REF!&amp;"."&amp;TPG!#REF!&amp;"."&amp;TPGPAY!$C$5</f>
        <v>#REF!</v>
      </c>
      <c r="G341" s="310">
        <f t="shared" ref="G341:G404" ca="1" si="10">TODAY()</f>
        <v>44386</v>
      </c>
      <c r="H341" s="311" t="e">
        <f>IF(TPG!#REF!&gt;0,0,-TPG!#REF!)</f>
        <v>#REF!</v>
      </c>
      <c r="I341" s="205">
        <f t="shared" ref="I341:I404" ca="1" si="11">G341</f>
        <v>44386</v>
      </c>
      <c r="J341" s="126">
        <v>3</v>
      </c>
      <c r="K341" s="126" t="b">
        <v>1</v>
      </c>
      <c r="L341" s="126" t="s">
        <v>4009</v>
      </c>
      <c r="M341" s="126" t="b">
        <v>1</v>
      </c>
      <c r="N341" s="126" t="s">
        <v>3687</v>
      </c>
      <c r="O341" s="309" t="e">
        <f>LEFT(TPG!#REF!,19)&amp;"."&amp;TPGCR!F341</f>
        <v>#REF!</v>
      </c>
      <c r="P341" s="312" t="e">
        <f>TPG!#REF!</f>
        <v>#REF!</v>
      </c>
      <c r="Q341" s="126" t="b">
        <v>1</v>
      </c>
      <c r="R341" s="126" t="b">
        <v>1</v>
      </c>
      <c r="S341" s="126" t="b">
        <v>1</v>
      </c>
    </row>
    <row r="342" spans="1:19" hidden="1" x14ac:dyDescent="0.25">
      <c r="A342" s="126" t="s">
        <v>4008</v>
      </c>
      <c r="B342" s="200">
        <v>1</v>
      </c>
      <c r="C342" s="126">
        <v>2</v>
      </c>
      <c r="D342" s="308" t="e">
        <f>TPG!#REF!</f>
        <v>#REF!</v>
      </c>
      <c r="E342" s="126" t="b">
        <v>1</v>
      </c>
      <c r="F342" s="309" t="e">
        <f>RIGHT(TPG!#REF!,4)&amp;"."&amp;TPG!#REF!&amp;"."&amp;TPG!#REF!&amp;"."&amp;TPGPAY!$C$5</f>
        <v>#REF!</v>
      </c>
      <c r="G342" s="310">
        <f t="shared" ca="1" si="10"/>
        <v>44386</v>
      </c>
      <c r="H342" s="311" t="e">
        <f>IF(TPG!#REF!&gt;0,0,-TPG!#REF!)</f>
        <v>#REF!</v>
      </c>
      <c r="I342" s="205">
        <f t="shared" ca="1" si="11"/>
        <v>44386</v>
      </c>
      <c r="J342" s="126">
        <v>3</v>
      </c>
      <c r="K342" s="126" t="b">
        <v>1</v>
      </c>
      <c r="L342" s="126" t="s">
        <v>4009</v>
      </c>
      <c r="M342" s="126" t="b">
        <v>1</v>
      </c>
      <c r="N342" s="126" t="s">
        <v>3687</v>
      </c>
      <c r="O342" s="309" t="e">
        <f>LEFT(TPG!#REF!,19)&amp;"."&amp;TPGCR!F342</f>
        <v>#REF!</v>
      </c>
      <c r="P342" s="312" t="e">
        <f>TPG!#REF!</f>
        <v>#REF!</v>
      </c>
      <c r="Q342" s="126" t="b">
        <v>1</v>
      </c>
      <c r="R342" s="126" t="b">
        <v>1</v>
      </c>
      <c r="S342" s="126" t="b">
        <v>1</v>
      </c>
    </row>
    <row r="343" spans="1:19" hidden="1" x14ac:dyDescent="0.25">
      <c r="A343" s="126" t="s">
        <v>4008</v>
      </c>
      <c r="B343" s="200">
        <v>1</v>
      </c>
      <c r="C343" s="126">
        <v>2</v>
      </c>
      <c r="D343" s="308" t="e">
        <f>TPG!#REF!</f>
        <v>#REF!</v>
      </c>
      <c r="E343" s="126" t="b">
        <v>1</v>
      </c>
      <c r="F343" s="309" t="e">
        <f>RIGHT(TPG!#REF!,4)&amp;"."&amp;TPG!#REF!&amp;"."&amp;TPG!#REF!&amp;"."&amp;TPGPAY!$C$5</f>
        <v>#REF!</v>
      </c>
      <c r="G343" s="310">
        <f t="shared" ca="1" si="10"/>
        <v>44386</v>
      </c>
      <c r="H343" s="311" t="e">
        <f>IF(TPG!#REF!&gt;0,0,-TPG!#REF!)</f>
        <v>#REF!</v>
      </c>
      <c r="I343" s="205">
        <f t="shared" ca="1" si="11"/>
        <v>44386</v>
      </c>
      <c r="J343" s="126">
        <v>3</v>
      </c>
      <c r="K343" s="126" t="b">
        <v>1</v>
      </c>
      <c r="L343" s="126" t="s">
        <v>4009</v>
      </c>
      <c r="M343" s="126" t="b">
        <v>1</v>
      </c>
      <c r="N343" s="126" t="s">
        <v>3687</v>
      </c>
      <c r="O343" s="309" t="e">
        <f>LEFT(TPG!#REF!,19)&amp;"."&amp;TPGCR!F343</f>
        <v>#REF!</v>
      </c>
      <c r="P343" s="312" t="e">
        <f>TPG!#REF!</f>
        <v>#REF!</v>
      </c>
      <c r="Q343" s="126" t="b">
        <v>1</v>
      </c>
      <c r="R343" s="126" t="b">
        <v>1</v>
      </c>
      <c r="S343" s="126" t="b">
        <v>1</v>
      </c>
    </row>
    <row r="344" spans="1:19" hidden="1" x14ac:dyDescent="0.25">
      <c r="A344" s="126" t="s">
        <v>4008</v>
      </c>
      <c r="B344" s="200">
        <v>1</v>
      </c>
      <c r="C344" s="126">
        <v>2</v>
      </c>
      <c r="D344" s="308" t="e">
        <f>TPG!#REF!</f>
        <v>#REF!</v>
      </c>
      <c r="E344" s="126" t="b">
        <v>1</v>
      </c>
      <c r="F344" s="309" t="e">
        <f>RIGHT(TPG!#REF!,4)&amp;"."&amp;TPG!#REF!&amp;"."&amp;TPG!#REF!&amp;"."&amp;TPGPAY!$C$5</f>
        <v>#REF!</v>
      </c>
      <c r="G344" s="310">
        <f t="shared" ca="1" si="10"/>
        <v>44386</v>
      </c>
      <c r="H344" s="311" t="e">
        <f>IF(TPG!#REF!&gt;0,0,-TPG!#REF!)</f>
        <v>#REF!</v>
      </c>
      <c r="I344" s="205">
        <f t="shared" ca="1" si="11"/>
        <v>44386</v>
      </c>
      <c r="J344" s="126">
        <v>3</v>
      </c>
      <c r="K344" s="126" t="b">
        <v>1</v>
      </c>
      <c r="L344" s="126" t="s">
        <v>4009</v>
      </c>
      <c r="M344" s="126" t="b">
        <v>1</v>
      </c>
      <c r="N344" s="126" t="s">
        <v>3687</v>
      </c>
      <c r="O344" s="309" t="e">
        <f>LEFT(TPG!#REF!,19)&amp;"."&amp;TPGCR!F344</f>
        <v>#REF!</v>
      </c>
      <c r="P344" s="312" t="e">
        <f>TPG!#REF!</f>
        <v>#REF!</v>
      </c>
      <c r="Q344" s="126" t="b">
        <v>1</v>
      </c>
      <c r="R344" s="126" t="b">
        <v>1</v>
      </c>
      <c r="S344" s="126" t="b">
        <v>1</v>
      </c>
    </row>
    <row r="345" spans="1:19" hidden="1" x14ac:dyDescent="0.25">
      <c r="A345" s="126" t="s">
        <v>4008</v>
      </c>
      <c r="B345" s="200">
        <v>1</v>
      </c>
      <c r="C345" s="126">
        <v>2</v>
      </c>
      <c r="D345" s="308" t="e">
        <f>TPG!#REF!</f>
        <v>#REF!</v>
      </c>
      <c r="E345" s="126" t="b">
        <v>1</v>
      </c>
      <c r="F345" s="309" t="e">
        <f>RIGHT(TPG!#REF!,4)&amp;"."&amp;TPG!#REF!&amp;"."&amp;TPG!#REF!&amp;"."&amp;TPGPAY!$C$5</f>
        <v>#REF!</v>
      </c>
      <c r="G345" s="310">
        <f t="shared" ca="1" si="10"/>
        <v>44386</v>
      </c>
      <c r="H345" s="311" t="e">
        <f>IF(TPG!#REF!&gt;0,0,-TPG!#REF!)</f>
        <v>#REF!</v>
      </c>
      <c r="I345" s="205">
        <f t="shared" ca="1" si="11"/>
        <v>44386</v>
      </c>
      <c r="J345" s="126">
        <v>3</v>
      </c>
      <c r="K345" s="126" t="b">
        <v>1</v>
      </c>
      <c r="L345" s="126" t="s">
        <v>4009</v>
      </c>
      <c r="M345" s="126" t="b">
        <v>1</v>
      </c>
      <c r="N345" s="126" t="s">
        <v>3687</v>
      </c>
      <c r="O345" s="309" t="e">
        <f>LEFT(TPG!#REF!,19)&amp;"."&amp;TPGCR!F345</f>
        <v>#REF!</v>
      </c>
      <c r="P345" s="312" t="e">
        <f>TPG!#REF!</f>
        <v>#REF!</v>
      </c>
      <c r="Q345" s="126" t="b">
        <v>1</v>
      </c>
      <c r="R345" s="126" t="b">
        <v>1</v>
      </c>
      <c r="S345" s="126" t="b">
        <v>1</v>
      </c>
    </row>
    <row r="346" spans="1:19" hidden="1" x14ac:dyDescent="0.25">
      <c r="A346" s="126" t="s">
        <v>4008</v>
      </c>
      <c r="B346" s="200">
        <v>1</v>
      </c>
      <c r="C346" s="126">
        <v>2</v>
      </c>
      <c r="D346" s="308" t="e">
        <f>TPG!#REF!</f>
        <v>#REF!</v>
      </c>
      <c r="E346" s="126" t="b">
        <v>1</v>
      </c>
      <c r="F346" s="309" t="e">
        <f>RIGHT(TPG!#REF!,4)&amp;"."&amp;TPG!#REF!&amp;"."&amp;TPG!#REF!&amp;"."&amp;TPGPAY!$C$5</f>
        <v>#REF!</v>
      </c>
      <c r="G346" s="310">
        <f t="shared" ca="1" si="10"/>
        <v>44386</v>
      </c>
      <c r="H346" s="311" t="e">
        <f>IF(TPG!#REF!&gt;0,0,-TPG!#REF!)</f>
        <v>#REF!</v>
      </c>
      <c r="I346" s="205">
        <f t="shared" ca="1" si="11"/>
        <v>44386</v>
      </c>
      <c r="J346" s="126">
        <v>3</v>
      </c>
      <c r="K346" s="126" t="b">
        <v>1</v>
      </c>
      <c r="L346" s="126" t="s">
        <v>4009</v>
      </c>
      <c r="M346" s="126" t="b">
        <v>1</v>
      </c>
      <c r="N346" s="126" t="s">
        <v>3687</v>
      </c>
      <c r="O346" s="309" t="e">
        <f>LEFT(TPG!#REF!,19)&amp;"."&amp;TPGCR!F346</f>
        <v>#REF!</v>
      </c>
      <c r="P346" s="312" t="e">
        <f>TPG!#REF!</f>
        <v>#REF!</v>
      </c>
      <c r="Q346" s="126" t="b">
        <v>1</v>
      </c>
      <c r="R346" s="126" t="b">
        <v>1</v>
      </c>
      <c r="S346" s="126" t="b">
        <v>1</v>
      </c>
    </row>
    <row r="347" spans="1:19" hidden="1" x14ac:dyDescent="0.25">
      <c r="A347" s="126" t="s">
        <v>4008</v>
      </c>
      <c r="B347" s="200">
        <v>1</v>
      </c>
      <c r="C347" s="126">
        <v>2</v>
      </c>
      <c r="D347" s="308" t="e">
        <f>TPG!#REF!</f>
        <v>#REF!</v>
      </c>
      <c r="E347" s="126" t="b">
        <v>1</v>
      </c>
      <c r="F347" s="309" t="e">
        <f>RIGHT(TPG!#REF!,4)&amp;"."&amp;TPG!#REF!&amp;"."&amp;TPG!#REF!&amp;"."&amp;TPGPAY!$C$5</f>
        <v>#REF!</v>
      </c>
      <c r="G347" s="310">
        <f t="shared" ca="1" si="10"/>
        <v>44386</v>
      </c>
      <c r="H347" s="311" t="e">
        <f>IF(TPG!#REF!&gt;0,0,-TPG!#REF!)</f>
        <v>#REF!</v>
      </c>
      <c r="I347" s="205">
        <f t="shared" ca="1" si="11"/>
        <v>44386</v>
      </c>
      <c r="J347" s="126">
        <v>3</v>
      </c>
      <c r="K347" s="126" t="b">
        <v>1</v>
      </c>
      <c r="L347" s="126" t="s">
        <v>4009</v>
      </c>
      <c r="M347" s="126" t="b">
        <v>1</v>
      </c>
      <c r="N347" s="126" t="s">
        <v>3687</v>
      </c>
      <c r="O347" s="309" t="e">
        <f>LEFT(TPG!#REF!,19)&amp;"."&amp;TPGCR!F347</f>
        <v>#REF!</v>
      </c>
      <c r="P347" s="312" t="e">
        <f>TPG!#REF!</f>
        <v>#REF!</v>
      </c>
      <c r="Q347" s="126" t="b">
        <v>1</v>
      </c>
      <c r="R347" s="126" t="b">
        <v>1</v>
      </c>
      <c r="S347" s="126" t="b">
        <v>1</v>
      </c>
    </row>
    <row r="348" spans="1:19" hidden="1" x14ac:dyDescent="0.25">
      <c r="A348" s="126" t="s">
        <v>4008</v>
      </c>
      <c r="B348" s="200">
        <v>1</v>
      </c>
      <c r="C348" s="126">
        <v>2</v>
      </c>
      <c r="D348" s="308" t="e">
        <f>TPG!#REF!</f>
        <v>#REF!</v>
      </c>
      <c r="E348" s="126" t="b">
        <v>1</v>
      </c>
      <c r="F348" s="309" t="e">
        <f>RIGHT(TPG!#REF!,4)&amp;"."&amp;TPG!#REF!&amp;"."&amp;TPG!#REF!&amp;"."&amp;TPGPAY!$C$5</f>
        <v>#REF!</v>
      </c>
      <c r="G348" s="310">
        <f t="shared" ca="1" si="10"/>
        <v>44386</v>
      </c>
      <c r="H348" s="311" t="e">
        <f>IF(TPG!#REF!&gt;0,0,-TPG!#REF!)</f>
        <v>#REF!</v>
      </c>
      <c r="I348" s="205">
        <f t="shared" ca="1" si="11"/>
        <v>44386</v>
      </c>
      <c r="J348" s="126">
        <v>3</v>
      </c>
      <c r="K348" s="126" t="b">
        <v>1</v>
      </c>
      <c r="L348" s="126" t="s">
        <v>4009</v>
      </c>
      <c r="M348" s="126" t="b">
        <v>1</v>
      </c>
      <c r="N348" s="126" t="s">
        <v>3687</v>
      </c>
      <c r="O348" s="309" t="e">
        <f>LEFT(TPG!#REF!,19)&amp;"."&amp;TPGCR!F348</f>
        <v>#REF!</v>
      </c>
      <c r="P348" s="312" t="e">
        <f>TPG!#REF!</f>
        <v>#REF!</v>
      </c>
      <c r="Q348" s="126" t="b">
        <v>1</v>
      </c>
      <c r="R348" s="126" t="b">
        <v>1</v>
      </c>
      <c r="S348" s="126" t="b">
        <v>1</v>
      </c>
    </row>
    <row r="349" spans="1:19" hidden="1" x14ac:dyDescent="0.25">
      <c r="A349" s="126" t="s">
        <v>4008</v>
      </c>
      <c r="B349" s="200">
        <v>1</v>
      </c>
      <c r="C349" s="126">
        <v>2</v>
      </c>
      <c r="D349" s="308" t="e">
        <f>TPG!#REF!</f>
        <v>#REF!</v>
      </c>
      <c r="E349" s="126" t="b">
        <v>1</v>
      </c>
      <c r="F349" s="309" t="e">
        <f>RIGHT(TPG!#REF!,4)&amp;"."&amp;TPG!#REF!&amp;"."&amp;TPG!#REF!&amp;"."&amp;TPGPAY!$C$5</f>
        <v>#REF!</v>
      </c>
      <c r="G349" s="310">
        <f t="shared" ca="1" si="10"/>
        <v>44386</v>
      </c>
      <c r="H349" s="311" t="e">
        <f>IF(TPG!#REF!&gt;0,0,-TPG!#REF!)</f>
        <v>#REF!</v>
      </c>
      <c r="I349" s="205">
        <f t="shared" ca="1" si="11"/>
        <v>44386</v>
      </c>
      <c r="J349" s="126">
        <v>3</v>
      </c>
      <c r="K349" s="126" t="b">
        <v>1</v>
      </c>
      <c r="L349" s="126" t="s">
        <v>4009</v>
      </c>
      <c r="M349" s="126" t="b">
        <v>1</v>
      </c>
      <c r="N349" s="126" t="s">
        <v>3687</v>
      </c>
      <c r="O349" s="309" t="e">
        <f>LEFT(TPG!#REF!,19)&amp;"."&amp;TPGCR!F349</f>
        <v>#REF!</v>
      </c>
      <c r="P349" s="312" t="e">
        <f>TPG!#REF!</f>
        <v>#REF!</v>
      </c>
      <c r="Q349" s="126" t="b">
        <v>1</v>
      </c>
      <c r="R349" s="126" t="b">
        <v>1</v>
      </c>
      <c r="S349" s="126" t="b">
        <v>1</v>
      </c>
    </row>
    <row r="350" spans="1:19" hidden="1" x14ac:dyDescent="0.25">
      <c r="A350" s="126" t="s">
        <v>4008</v>
      </c>
      <c r="B350" s="200">
        <v>1</v>
      </c>
      <c r="C350" s="126">
        <v>2</v>
      </c>
      <c r="D350" s="308" t="e">
        <f>TPG!#REF!</f>
        <v>#REF!</v>
      </c>
      <c r="E350" s="126" t="b">
        <v>1</v>
      </c>
      <c r="F350" s="309" t="e">
        <f>RIGHT(TPG!#REF!,4)&amp;"."&amp;TPG!#REF!&amp;"."&amp;TPG!#REF!&amp;"."&amp;TPGPAY!$C$5</f>
        <v>#REF!</v>
      </c>
      <c r="G350" s="310">
        <f t="shared" ca="1" si="10"/>
        <v>44386</v>
      </c>
      <c r="H350" s="311" t="e">
        <f>IF(TPG!#REF!&gt;0,0,-TPG!#REF!)</f>
        <v>#REF!</v>
      </c>
      <c r="I350" s="205">
        <f t="shared" ca="1" si="11"/>
        <v>44386</v>
      </c>
      <c r="J350" s="126">
        <v>3</v>
      </c>
      <c r="K350" s="126" t="b">
        <v>1</v>
      </c>
      <c r="L350" s="126" t="s">
        <v>4009</v>
      </c>
      <c r="M350" s="126" t="b">
        <v>1</v>
      </c>
      <c r="N350" s="126" t="s">
        <v>3687</v>
      </c>
      <c r="O350" s="309" t="e">
        <f>LEFT(TPG!#REF!,19)&amp;"."&amp;TPGCR!F350</f>
        <v>#REF!</v>
      </c>
      <c r="P350" s="312" t="e">
        <f>TPG!#REF!</f>
        <v>#REF!</v>
      </c>
      <c r="Q350" s="126" t="b">
        <v>1</v>
      </c>
      <c r="R350" s="126" t="b">
        <v>1</v>
      </c>
      <c r="S350" s="126" t="b">
        <v>1</v>
      </c>
    </row>
    <row r="351" spans="1:19" hidden="1" x14ac:dyDescent="0.25">
      <c r="A351" s="126" t="s">
        <v>4008</v>
      </c>
      <c r="B351" s="200">
        <v>1</v>
      </c>
      <c r="C351" s="126">
        <v>2</v>
      </c>
      <c r="D351" s="308" t="e">
        <f>TPG!#REF!</f>
        <v>#REF!</v>
      </c>
      <c r="E351" s="126" t="b">
        <v>1</v>
      </c>
      <c r="F351" s="309" t="e">
        <f>RIGHT(TPG!#REF!,4)&amp;"."&amp;TPG!#REF!&amp;"."&amp;TPG!#REF!&amp;"."&amp;TPGPAY!$C$5</f>
        <v>#REF!</v>
      </c>
      <c r="G351" s="310">
        <f t="shared" ca="1" si="10"/>
        <v>44386</v>
      </c>
      <c r="H351" s="311" t="e">
        <f>IF(TPG!#REF!&gt;0,0,-TPG!#REF!)</f>
        <v>#REF!</v>
      </c>
      <c r="I351" s="205">
        <f t="shared" ca="1" si="11"/>
        <v>44386</v>
      </c>
      <c r="J351" s="126">
        <v>3</v>
      </c>
      <c r="K351" s="126" t="b">
        <v>1</v>
      </c>
      <c r="L351" s="126" t="s">
        <v>4009</v>
      </c>
      <c r="M351" s="126" t="b">
        <v>1</v>
      </c>
      <c r="N351" s="126" t="s">
        <v>3687</v>
      </c>
      <c r="O351" s="309" t="e">
        <f>LEFT(TPG!#REF!,19)&amp;"."&amp;TPGCR!F351</f>
        <v>#REF!</v>
      </c>
      <c r="P351" s="312" t="e">
        <f>TPG!#REF!</f>
        <v>#REF!</v>
      </c>
      <c r="Q351" s="126" t="b">
        <v>1</v>
      </c>
      <c r="R351" s="126" t="b">
        <v>1</v>
      </c>
      <c r="S351" s="126" t="b">
        <v>1</v>
      </c>
    </row>
    <row r="352" spans="1:19" hidden="1" x14ac:dyDescent="0.25">
      <c r="A352" s="126" t="s">
        <v>4008</v>
      </c>
      <c r="B352" s="200">
        <v>1</v>
      </c>
      <c r="C352" s="126">
        <v>2</v>
      </c>
      <c r="D352" s="308" t="e">
        <f>TPG!#REF!</f>
        <v>#REF!</v>
      </c>
      <c r="E352" s="126" t="b">
        <v>1</v>
      </c>
      <c r="F352" s="309" t="e">
        <f>RIGHT(TPG!#REF!,4)&amp;"."&amp;TPG!#REF!&amp;"."&amp;TPG!#REF!&amp;"."&amp;TPGPAY!$C$5</f>
        <v>#REF!</v>
      </c>
      <c r="G352" s="310">
        <f t="shared" ca="1" si="10"/>
        <v>44386</v>
      </c>
      <c r="H352" s="311" t="e">
        <f>IF(TPG!#REF!&gt;0,0,-TPG!#REF!)</f>
        <v>#REF!</v>
      </c>
      <c r="I352" s="205">
        <f t="shared" ca="1" si="11"/>
        <v>44386</v>
      </c>
      <c r="J352" s="126">
        <v>3</v>
      </c>
      <c r="K352" s="126" t="b">
        <v>1</v>
      </c>
      <c r="L352" s="126" t="s">
        <v>4009</v>
      </c>
      <c r="M352" s="126" t="b">
        <v>1</v>
      </c>
      <c r="N352" s="126" t="s">
        <v>3687</v>
      </c>
      <c r="O352" s="309" t="e">
        <f>LEFT(TPG!#REF!,19)&amp;"."&amp;TPGCR!F352</f>
        <v>#REF!</v>
      </c>
      <c r="P352" s="312" t="e">
        <f>TPG!#REF!</f>
        <v>#REF!</v>
      </c>
      <c r="Q352" s="126" t="b">
        <v>1</v>
      </c>
      <c r="R352" s="126" t="b">
        <v>1</v>
      </c>
      <c r="S352" s="126" t="b">
        <v>1</v>
      </c>
    </row>
    <row r="353" spans="1:19" hidden="1" x14ac:dyDescent="0.25">
      <c r="A353" s="126" t="s">
        <v>4008</v>
      </c>
      <c r="B353" s="200">
        <v>1</v>
      </c>
      <c r="C353" s="126">
        <v>2</v>
      </c>
      <c r="D353" s="308" t="e">
        <f>TPG!#REF!</f>
        <v>#REF!</v>
      </c>
      <c r="E353" s="126" t="b">
        <v>1</v>
      </c>
      <c r="F353" s="309" t="e">
        <f>RIGHT(TPG!#REF!,4)&amp;"."&amp;TPG!#REF!&amp;"."&amp;TPG!#REF!&amp;"."&amp;TPGPAY!$C$5</f>
        <v>#REF!</v>
      </c>
      <c r="G353" s="310">
        <f t="shared" ca="1" si="10"/>
        <v>44386</v>
      </c>
      <c r="H353" s="311" t="e">
        <f>IF(TPG!#REF!&gt;0,0,-TPG!#REF!)</f>
        <v>#REF!</v>
      </c>
      <c r="I353" s="205">
        <f t="shared" ca="1" si="11"/>
        <v>44386</v>
      </c>
      <c r="J353" s="126">
        <v>3</v>
      </c>
      <c r="K353" s="126" t="b">
        <v>1</v>
      </c>
      <c r="L353" s="126" t="s">
        <v>4009</v>
      </c>
      <c r="M353" s="126" t="b">
        <v>1</v>
      </c>
      <c r="N353" s="126" t="s">
        <v>3687</v>
      </c>
      <c r="O353" s="309" t="e">
        <f>LEFT(TPG!#REF!,19)&amp;"."&amp;TPGCR!F353</f>
        <v>#REF!</v>
      </c>
      <c r="P353" s="312" t="e">
        <f>TPG!#REF!</f>
        <v>#REF!</v>
      </c>
      <c r="Q353" s="126" t="b">
        <v>1</v>
      </c>
      <c r="R353" s="126" t="b">
        <v>1</v>
      </c>
      <c r="S353" s="126" t="b">
        <v>1</v>
      </c>
    </row>
    <row r="354" spans="1:19" hidden="1" x14ac:dyDescent="0.25">
      <c r="A354" s="126" t="s">
        <v>4008</v>
      </c>
      <c r="B354" s="200">
        <v>1</v>
      </c>
      <c r="C354" s="126">
        <v>2</v>
      </c>
      <c r="D354" s="308" t="e">
        <f>TPG!#REF!</f>
        <v>#REF!</v>
      </c>
      <c r="E354" s="126" t="b">
        <v>1</v>
      </c>
      <c r="F354" s="309" t="e">
        <f>RIGHT(TPG!#REF!,4)&amp;"."&amp;TPG!#REF!&amp;"."&amp;TPG!#REF!&amp;"."&amp;TPGPAY!$C$5</f>
        <v>#REF!</v>
      </c>
      <c r="G354" s="310">
        <f t="shared" ca="1" si="10"/>
        <v>44386</v>
      </c>
      <c r="H354" s="311" t="e">
        <f>IF(TPG!#REF!&gt;0,0,-TPG!#REF!)</f>
        <v>#REF!</v>
      </c>
      <c r="I354" s="205">
        <f t="shared" ca="1" si="11"/>
        <v>44386</v>
      </c>
      <c r="J354" s="126">
        <v>3</v>
      </c>
      <c r="K354" s="126" t="b">
        <v>1</v>
      </c>
      <c r="L354" s="126" t="s">
        <v>4009</v>
      </c>
      <c r="M354" s="126" t="b">
        <v>1</v>
      </c>
      <c r="N354" s="126" t="s">
        <v>3687</v>
      </c>
      <c r="O354" s="309" t="e">
        <f>LEFT(TPG!#REF!,19)&amp;"."&amp;TPGCR!F354</f>
        <v>#REF!</v>
      </c>
      <c r="P354" s="312" t="e">
        <f>TPG!#REF!</f>
        <v>#REF!</v>
      </c>
      <c r="Q354" s="126" t="b">
        <v>1</v>
      </c>
      <c r="R354" s="126" t="b">
        <v>1</v>
      </c>
      <c r="S354" s="126" t="b">
        <v>1</v>
      </c>
    </row>
    <row r="355" spans="1:19" hidden="1" x14ac:dyDescent="0.25">
      <c r="A355" s="126" t="s">
        <v>4008</v>
      </c>
      <c r="B355" s="200">
        <v>1</v>
      </c>
      <c r="C355" s="126">
        <v>2</v>
      </c>
      <c r="D355" s="308" t="e">
        <f>TPG!#REF!</f>
        <v>#REF!</v>
      </c>
      <c r="E355" s="126" t="b">
        <v>1</v>
      </c>
      <c r="F355" s="309" t="e">
        <f>RIGHT(TPG!#REF!,4)&amp;"."&amp;TPG!#REF!&amp;"."&amp;TPG!#REF!&amp;"."&amp;TPGPAY!$C$5</f>
        <v>#REF!</v>
      </c>
      <c r="G355" s="310">
        <f t="shared" ca="1" si="10"/>
        <v>44386</v>
      </c>
      <c r="H355" s="311" t="e">
        <f>IF(TPG!#REF!&gt;0,0,-TPG!#REF!)</f>
        <v>#REF!</v>
      </c>
      <c r="I355" s="205">
        <f t="shared" ca="1" si="11"/>
        <v>44386</v>
      </c>
      <c r="J355" s="126">
        <v>3</v>
      </c>
      <c r="K355" s="126" t="b">
        <v>1</v>
      </c>
      <c r="L355" s="126" t="s">
        <v>4009</v>
      </c>
      <c r="M355" s="126" t="b">
        <v>1</v>
      </c>
      <c r="N355" s="126" t="s">
        <v>3687</v>
      </c>
      <c r="O355" s="309" t="e">
        <f>LEFT(TPG!#REF!,19)&amp;"."&amp;TPGCR!F355</f>
        <v>#REF!</v>
      </c>
      <c r="P355" s="312" t="e">
        <f>TPG!#REF!</f>
        <v>#REF!</v>
      </c>
      <c r="Q355" s="126" t="b">
        <v>1</v>
      </c>
      <c r="R355" s="126" t="b">
        <v>1</v>
      </c>
      <c r="S355" s="126" t="b">
        <v>1</v>
      </c>
    </row>
    <row r="356" spans="1:19" hidden="1" x14ac:dyDescent="0.25">
      <c r="A356" s="126" t="s">
        <v>4008</v>
      </c>
      <c r="B356" s="200">
        <v>1</v>
      </c>
      <c r="C356" s="126">
        <v>2</v>
      </c>
      <c r="D356" s="308" t="e">
        <f>TPG!#REF!</f>
        <v>#REF!</v>
      </c>
      <c r="E356" s="126" t="b">
        <v>1</v>
      </c>
      <c r="F356" s="309" t="e">
        <f>RIGHT(TPG!#REF!,4)&amp;"."&amp;TPG!#REF!&amp;"."&amp;TPG!#REF!&amp;"."&amp;TPGPAY!$C$5</f>
        <v>#REF!</v>
      </c>
      <c r="G356" s="310">
        <f t="shared" ca="1" si="10"/>
        <v>44386</v>
      </c>
      <c r="H356" s="311" t="e">
        <f>IF(TPG!#REF!&gt;0,0,-TPG!#REF!)</f>
        <v>#REF!</v>
      </c>
      <c r="I356" s="205">
        <f t="shared" ca="1" si="11"/>
        <v>44386</v>
      </c>
      <c r="J356" s="126">
        <v>3</v>
      </c>
      <c r="K356" s="126" t="b">
        <v>1</v>
      </c>
      <c r="L356" s="126" t="s">
        <v>4009</v>
      </c>
      <c r="M356" s="126" t="b">
        <v>1</v>
      </c>
      <c r="N356" s="126" t="s">
        <v>3687</v>
      </c>
      <c r="O356" s="309" t="e">
        <f>LEFT(TPG!#REF!,19)&amp;"."&amp;TPGCR!F356</f>
        <v>#REF!</v>
      </c>
      <c r="P356" s="312" t="e">
        <f>TPG!#REF!</f>
        <v>#REF!</v>
      </c>
      <c r="Q356" s="126" t="b">
        <v>1</v>
      </c>
      <c r="R356" s="126" t="b">
        <v>1</v>
      </c>
      <c r="S356" s="126" t="b">
        <v>1</v>
      </c>
    </row>
    <row r="357" spans="1:19" hidden="1" x14ac:dyDescent="0.25">
      <c r="A357" s="126" t="s">
        <v>4008</v>
      </c>
      <c r="B357" s="200">
        <v>1</v>
      </c>
      <c r="C357" s="126">
        <v>2</v>
      </c>
      <c r="D357" s="308" t="e">
        <f>TPG!#REF!</f>
        <v>#REF!</v>
      </c>
      <c r="E357" s="126" t="b">
        <v>1</v>
      </c>
      <c r="F357" s="309" t="e">
        <f>RIGHT(TPG!#REF!,4)&amp;"."&amp;TPG!#REF!&amp;"."&amp;TPG!#REF!&amp;"."&amp;TPGPAY!$C$5</f>
        <v>#REF!</v>
      </c>
      <c r="G357" s="310">
        <f t="shared" ca="1" si="10"/>
        <v>44386</v>
      </c>
      <c r="H357" s="311" t="e">
        <f>IF(TPG!#REF!&gt;0,0,-TPG!#REF!)</f>
        <v>#REF!</v>
      </c>
      <c r="I357" s="205">
        <f t="shared" ca="1" si="11"/>
        <v>44386</v>
      </c>
      <c r="J357" s="126">
        <v>3</v>
      </c>
      <c r="K357" s="126" t="b">
        <v>1</v>
      </c>
      <c r="L357" s="126" t="s">
        <v>4009</v>
      </c>
      <c r="M357" s="126" t="b">
        <v>1</v>
      </c>
      <c r="N357" s="126" t="s">
        <v>3687</v>
      </c>
      <c r="O357" s="309" t="e">
        <f>LEFT(TPG!#REF!,19)&amp;"."&amp;TPGCR!F357</f>
        <v>#REF!</v>
      </c>
      <c r="P357" s="312" t="e">
        <f>TPG!#REF!</f>
        <v>#REF!</v>
      </c>
      <c r="Q357" s="126" t="b">
        <v>1</v>
      </c>
      <c r="R357" s="126" t="b">
        <v>1</v>
      </c>
      <c r="S357" s="126" t="b">
        <v>1</v>
      </c>
    </row>
    <row r="358" spans="1:19" hidden="1" x14ac:dyDescent="0.25">
      <c r="A358" s="126" t="s">
        <v>4008</v>
      </c>
      <c r="B358" s="200">
        <v>1</v>
      </c>
      <c r="C358" s="126">
        <v>2</v>
      </c>
      <c r="D358" s="308" t="e">
        <f>TPG!#REF!</f>
        <v>#REF!</v>
      </c>
      <c r="E358" s="126" t="b">
        <v>1</v>
      </c>
      <c r="F358" s="309" t="e">
        <f>RIGHT(TPG!#REF!,4)&amp;"."&amp;TPG!#REF!&amp;"."&amp;TPG!#REF!&amp;"."&amp;TPGPAY!$C$5</f>
        <v>#REF!</v>
      </c>
      <c r="G358" s="310">
        <f t="shared" ca="1" si="10"/>
        <v>44386</v>
      </c>
      <c r="H358" s="311" t="e">
        <f>IF(TPG!#REF!&gt;0,0,-TPG!#REF!)</f>
        <v>#REF!</v>
      </c>
      <c r="I358" s="205">
        <f t="shared" ca="1" si="11"/>
        <v>44386</v>
      </c>
      <c r="J358" s="126">
        <v>3</v>
      </c>
      <c r="K358" s="126" t="b">
        <v>1</v>
      </c>
      <c r="L358" s="126" t="s">
        <v>4009</v>
      </c>
      <c r="M358" s="126" t="b">
        <v>1</v>
      </c>
      <c r="N358" s="126" t="s">
        <v>3687</v>
      </c>
      <c r="O358" s="309" t="e">
        <f>LEFT(TPG!#REF!,19)&amp;"."&amp;TPGCR!F358</f>
        <v>#REF!</v>
      </c>
      <c r="P358" s="312" t="e">
        <f>TPG!#REF!</f>
        <v>#REF!</v>
      </c>
      <c r="Q358" s="126" t="b">
        <v>1</v>
      </c>
      <c r="R358" s="126" t="b">
        <v>1</v>
      </c>
      <c r="S358" s="126" t="b">
        <v>1</v>
      </c>
    </row>
    <row r="359" spans="1:19" hidden="1" x14ac:dyDescent="0.25">
      <c r="A359" s="126" t="s">
        <v>4008</v>
      </c>
      <c r="B359" s="200">
        <v>1</v>
      </c>
      <c r="C359" s="126">
        <v>2</v>
      </c>
      <c r="D359" s="308" t="e">
        <f>TPG!#REF!</f>
        <v>#REF!</v>
      </c>
      <c r="E359" s="126" t="b">
        <v>1</v>
      </c>
      <c r="F359" s="309" t="e">
        <f>RIGHT(TPG!#REF!,4)&amp;"."&amp;TPG!#REF!&amp;"."&amp;TPG!#REF!&amp;"."&amp;TPGPAY!$C$5</f>
        <v>#REF!</v>
      </c>
      <c r="G359" s="310">
        <f t="shared" ca="1" si="10"/>
        <v>44386</v>
      </c>
      <c r="H359" s="311" t="e">
        <f>IF(TPG!#REF!&gt;0,0,-TPG!#REF!)</f>
        <v>#REF!</v>
      </c>
      <c r="I359" s="205">
        <f t="shared" ca="1" si="11"/>
        <v>44386</v>
      </c>
      <c r="J359" s="126">
        <v>3</v>
      </c>
      <c r="K359" s="126" t="b">
        <v>1</v>
      </c>
      <c r="L359" s="126" t="s">
        <v>4009</v>
      </c>
      <c r="M359" s="126" t="b">
        <v>1</v>
      </c>
      <c r="N359" s="126" t="s">
        <v>3687</v>
      </c>
      <c r="O359" s="309" t="e">
        <f>LEFT(TPG!#REF!,19)&amp;"."&amp;TPGCR!F359</f>
        <v>#REF!</v>
      </c>
      <c r="P359" s="312" t="e">
        <f>TPG!#REF!</f>
        <v>#REF!</v>
      </c>
      <c r="Q359" s="126" t="b">
        <v>1</v>
      </c>
      <c r="R359" s="126" t="b">
        <v>1</v>
      </c>
      <c r="S359" s="126" t="b">
        <v>1</v>
      </c>
    </row>
    <row r="360" spans="1:19" hidden="1" x14ac:dyDescent="0.25">
      <c r="A360" s="126" t="s">
        <v>4008</v>
      </c>
      <c r="B360" s="200">
        <v>1</v>
      </c>
      <c r="C360" s="126">
        <v>2</v>
      </c>
      <c r="D360" s="308" t="e">
        <f>TPG!#REF!</f>
        <v>#REF!</v>
      </c>
      <c r="E360" s="126" t="b">
        <v>1</v>
      </c>
      <c r="F360" s="309" t="e">
        <f>RIGHT(TPG!#REF!,4)&amp;"."&amp;TPG!#REF!&amp;"."&amp;TPG!#REF!&amp;"."&amp;TPGPAY!$C$5</f>
        <v>#REF!</v>
      </c>
      <c r="G360" s="310">
        <f t="shared" ca="1" si="10"/>
        <v>44386</v>
      </c>
      <c r="H360" s="311" t="e">
        <f>IF(TPG!#REF!&gt;0,0,-TPG!#REF!)</f>
        <v>#REF!</v>
      </c>
      <c r="I360" s="205">
        <f t="shared" ca="1" si="11"/>
        <v>44386</v>
      </c>
      <c r="J360" s="126">
        <v>3</v>
      </c>
      <c r="K360" s="126" t="b">
        <v>1</v>
      </c>
      <c r="L360" s="126" t="s">
        <v>4009</v>
      </c>
      <c r="M360" s="126" t="b">
        <v>1</v>
      </c>
      <c r="N360" s="126" t="s">
        <v>3687</v>
      </c>
      <c r="O360" s="309" t="e">
        <f>LEFT(TPG!#REF!,19)&amp;"."&amp;TPGCR!F360</f>
        <v>#REF!</v>
      </c>
      <c r="P360" s="312" t="e">
        <f>TPG!#REF!</f>
        <v>#REF!</v>
      </c>
      <c r="Q360" s="126" t="b">
        <v>1</v>
      </c>
      <c r="R360" s="126" t="b">
        <v>1</v>
      </c>
      <c r="S360" s="126" t="b">
        <v>1</v>
      </c>
    </row>
    <row r="361" spans="1:19" hidden="1" x14ac:dyDescent="0.25">
      <c r="A361" s="126" t="s">
        <v>4008</v>
      </c>
      <c r="B361" s="200">
        <v>1</v>
      </c>
      <c r="C361" s="126">
        <v>2</v>
      </c>
      <c r="D361" s="308" t="e">
        <f>TPG!#REF!</f>
        <v>#REF!</v>
      </c>
      <c r="E361" s="126" t="b">
        <v>1</v>
      </c>
      <c r="F361" s="309" t="e">
        <f>RIGHT(TPG!#REF!,4)&amp;"."&amp;TPG!#REF!&amp;"."&amp;TPG!#REF!&amp;"."&amp;TPGPAY!$C$5</f>
        <v>#REF!</v>
      </c>
      <c r="G361" s="310">
        <f t="shared" ca="1" si="10"/>
        <v>44386</v>
      </c>
      <c r="H361" s="311" t="e">
        <f>IF(TPG!#REF!&gt;0,0,-TPG!#REF!)</f>
        <v>#REF!</v>
      </c>
      <c r="I361" s="205">
        <f t="shared" ca="1" si="11"/>
        <v>44386</v>
      </c>
      <c r="J361" s="126">
        <v>3</v>
      </c>
      <c r="K361" s="126" t="b">
        <v>1</v>
      </c>
      <c r="L361" s="126" t="s">
        <v>4009</v>
      </c>
      <c r="M361" s="126" t="b">
        <v>1</v>
      </c>
      <c r="N361" s="126" t="s">
        <v>3687</v>
      </c>
      <c r="O361" s="309" t="e">
        <f>LEFT(TPG!#REF!,19)&amp;"."&amp;TPGCR!F361</f>
        <v>#REF!</v>
      </c>
      <c r="P361" s="312" t="e">
        <f>TPG!#REF!</f>
        <v>#REF!</v>
      </c>
      <c r="Q361" s="126" t="b">
        <v>1</v>
      </c>
      <c r="R361" s="126" t="b">
        <v>1</v>
      </c>
      <c r="S361" s="126" t="b">
        <v>1</v>
      </c>
    </row>
    <row r="362" spans="1:19" hidden="1" x14ac:dyDescent="0.25">
      <c r="A362" s="126" t="s">
        <v>4008</v>
      </c>
      <c r="B362" s="200">
        <v>1</v>
      </c>
      <c r="C362" s="126">
        <v>2</v>
      </c>
      <c r="D362" s="308" t="e">
        <f>TPG!#REF!</f>
        <v>#REF!</v>
      </c>
      <c r="E362" s="126" t="b">
        <v>1</v>
      </c>
      <c r="F362" s="309" t="e">
        <f>RIGHT(TPG!#REF!,4)&amp;"."&amp;TPG!#REF!&amp;"."&amp;TPG!#REF!&amp;"."&amp;TPGPAY!$C$5</f>
        <v>#REF!</v>
      </c>
      <c r="G362" s="310">
        <f t="shared" ca="1" si="10"/>
        <v>44386</v>
      </c>
      <c r="H362" s="311" t="e">
        <f>IF(TPG!#REF!&gt;0,0,-TPG!#REF!)</f>
        <v>#REF!</v>
      </c>
      <c r="I362" s="205">
        <f t="shared" ca="1" si="11"/>
        <v>44386</v>
      </c>
      <c r="J362" s="126">
        <v>3</v>
      </c>
      <c r="K362" s="126" t="b">
        <v>1</v>
      </c>
      <c r="L362" s="126" t="s">
        <v>4009</v>
      </c>
      <c r="M362" s="126" t="b">
        <v>1</v>
      </c>
      <c r="N362" s="126" t="s">
        <v>3687</v>
      </c>
      <c r="O362" s="309" t="e">
        <f>LEFT(TPG!#REF!,19)&amp;"."&amp;TPGCR!F362</f>
        <v>#REF!</v>
      </c>
      <c r="P362" s="312" t="e">
        <f>TPG!#REF!</f>
        <v>#REF!</v>
      </c>
      <c r="Q362" s="126" t="b">
        <v>1</v>
      </c>
      <c r="R362" s="126" t="b">
        <v>1</v>
      </c>
      <c r="S362" s="126" t="b">
        <v>1</v>
      </c>
    </row>
    <row r="363" spans="1:19" hidden="1" x14ac:dyDescent="0.25">
      <c r="A363" s="126" t="s">
        <v>4008</v>
      </c>
      <c r="B363" s="200">
        <v>1</v>
      </c>
      <c r="C363" s="126">
        <v>2</v>
      </c>
      <c r="D363" s="308" t="e">
        <f>TPG!#REF!</f>
        <v>#REF!</v>
      </c>
      <c r="E363" s="126" t="b">
        <v>1</v>
      </c>
      <c r="F363" s="309" t="e">
        <f>RIGHT(TPG!#REF!,4)&amp;"."&amp;TPG!#REF!&amp;"."&amp;TPG!#REF!&amp;"."&amp;TPGPAY!$C$5</f>
        <v>#REF!</v>
      </c>
      <c r="G363" s="310">
        <f t="shared" ca="1" si="10"/>
        <v>44386</v>
      </c>
      <c r="H363" s="311" t="e">
        <f>IF(TPG!#REF!&gt;0,0,-TPG!#REF!)</f>
        <v>#REF!</v>
      </c>
      <c r="I363" s="205">
        <f t="shared" ca="1" si="11"/>
        <v>44386</v>
      </c>
      <c r="J363" s="126">
        <v>3</v>
      </c>
      <c r="K363" s="126" t="b">
        <v>1</v>
      </c>
      <c r="L363" s="126" t="s">
        <v>4009</v>
      </c>
      <c r="M363" s="126" t="b">
        <v>1</v>
      </c>
      <c r="N363" s="126" t="s">
        <v>3687</v>
      </c>
      <c r="O363" s="309" t="e">
        <f>LEFT(TPG!#REF!,19)&amp;"."&amp;TPGCR!F363</f>
        <v>#REF!</v>
      </c>
      <c r="P363" s="312" t="e">
        <f>TPG!#REF!</f>
        <v>#REF!</v>
      </c>
      <c r="Q363" s="126" t="b">
        <v>1</v>
      </c>
      <c r="R363" s="126" t="b">
        <v>1</v>
      </c>
      <c r="S363" s="126" t="b">
        <v>1</v>
      </c>
    </row>
    <row r="364" spans="1:19" hidden="1" x14ac:dyDescent="0.25">
      <c r="A364" s="126" t="s">
        <v>4008</v>
      </c>
      <c r="B364" s="200">
        <v>1</v>
      </c>
      <c r="C364" s="126">
        <v>2</v>
      </c>
      <c r="D364" s="308" t="e">
        <f>TPG!#REF!</f>
        <v>#REF!</v>
      </c>
      <c r="E364" s="126" t="b">
        <v>1</v>
      </c>
      <c r="F364" s="309" t="e">
        <f>RIGHT(TPG!#REF!,4)&amp;"."&amp;TPG!#REF!&amp;"."&amp;TPG!#REF!&amp;"."&amp;TPGPAY!$C$5</f>
        <v>#REF!</v>
      </c>
      <c r="G364" s="310">
        <f t="shared" ca="1" si="10"/>
        <v>44386</v>
      </c>
      <c r="H364" s="311" t="e">
        <f>IF(TPG!#REF!&gt;0,0,-TPG!#REF!)</f>
        <v>#REF!</v>
      </c>
      <c r="I364" s="205">
        <f t="shared" ca="1" si="11"/>
        <v>44386</v>
      </c>
      <c r="J364" s="126">
        <v>3</v>
      </c>
      <c r="K364" s="126" t="b">
        <v>1</v>
      </c>
      <c r="L364" s="126" t="s">
        <v>4009</v>
      </c>
      <c r="M364" s="126" t="b">
        <v>1</v>
      </c>
      <c r="N364" s="126" t="s">
        <v>3687</v>
      </c>
      <c r="O364" s="309" t="e">
        <f>LEFT(TPG!#REF!,19)&amp;"."&amp;TPGCR!F364</f>
        <v>#REF!</v>
      </c>
      <c r="P364" s="312" t="e">
        <f>TPG!#REF!</f>
        <v>#REF!</v>
      </c>
      <c r="Q364" s="126" t="b">
        <v>1</v>
      </c>
      <c r="R364" s="126" t="b">
        <v>1</v>
      </c>
      <c r="S364" s="126" t="b">
        <v>1</v>
      </c>
    </row>
    <row r="365" spans="1:19" hidden="1" x14ac:dyDescent="0.25">
      <c r="A365" s="126" t="s">
        <v>4008</v>
      </c>
      <c r="B365" s="200">
        <v>1</v>
      </c>
      <c r="C365" s="126">
        <v>2</v>
      </c>
      <c r="D365" s="308" t="e">
        <f>TPG!#REF!</f>
        <v>#REF!</v>
      </c>
      <c r="E365" s="126" t="b">
        <v>1</v>
      </c>
      <c r="F365" s="309" t="e">
        <f>RIGHT(TPG!#REF!,4)&amp;"."&amp;TPG!#REF!&amp;"."&amp;TPG!#REF!&amp;"."&amp;TPGPAY!$C$5</f>
        <v>#REF!</v>
      </c>
      <c r="G365" s="310">
        <f t="shared" ca="1" si="10"/>
        <v>44386</v>
      </c>
      <c r="H365" s="311" t="e">
        <f>IF(TPG!#REF!&gt;0,0,-TPG!#REF!)</f>
        <v>#REF!</v>
      </c>
      <c r="I365" s="205">
        <f t="shared" ca="1" si="11"/>
        <v>44386</v>
      </c>
      <c r="J365" s="126">
        <v>3</v>
      </c>
      <c r="K365" s="126" t="b">
        <v>1</v>
      </c>
      <c r="L365" s="126" t="s">
        <v>4009</v>
      </c>
      <c r="M365" s="126" t="b">
        <v>1</v>
      </c>
      <c r="N365" s="126" t="s">
        <v>3687</v>
      </c>
      <c r="O365" s="309" t="e">
        <f>LEFT(TPG!#REF!,19)&amp;"."&amp;TPGCR!F365</f>
        <v>#REF!</v>
      </c>
      <c r="P365" s="312" t="e">
        <f>TPG!#REF!</f>
        <v>#REF!</v>
      </c>
      <c r="Q365" s="126" t="b">
        <v>1</v>
      </c>
      <c r="R365" s="126" t="b">
        <v>1</v>
      </c>
      <c r="S365" s="126" t="b">
        <v>1</v>
      </c>
    </row>
    <row r="366" spans="1:19" hidden="1" x14ac:dyDescent="0.25">
      <c r="A366" s="126" t="s">
        <v>4008</v>
      </c>
      <c r="B366" s="200">
        <v>1</v>
      </c>
      <c r="C366" s="126">
        <v>2</v>
      </c>
      <c r="D366" s="308" t="e">
        <f>TPG!#REF!</f>
        <v>#REF!</v>
      </c>
      <c r="E366" s="126" t="b">
        <v>1</v>
      </c>
      <c r="F366" s="309" t="e">
        <f>RIGHT(TPG!#REF!,4)&amp;"."&amp;TPG!#REF!&amp;"."&amp;TPG!#REF!&amp;"."&amp;TPGPAY!$C$5</f>
        <v>#REF!</v>
      </c>
      <c r="G366" s="310">
        <f t="shared" ca="1" si="10"/>
        <v>44386</v>
      </c>
      <c r="H366" s="311" t="e">
        <f>IF(TPG!#REF!&gt;0,0,-TPG!#REF!)</f>
        <v>#REF!</v>
      </c>
      <c r="I366" s="205">
        <f t="shared" ca="1" si="11"/>
        <v>44386</v>
      </c>
      <c r="J366" s="126">
        <v>3</v>
      </c>
      <c r="K366" s="126" t="b">
        <v>1</v>
      </c>
      <c r="L366" s="126" t="s">
        <v>4009</v>
      </c>
      <c r="M366" s="126" t="b">
        <v>1</v>
      </c>
      <c r="N366" s="126" t="s">
        <v>3687</v>
      </c>
      <c r="O366" s="309" t="e">
        <f>LEFT(TPG!#REF!,19)&amp;"."&amp;TPGCR!F366</f>
        <v>#REF!</v>
      </c>
      <c r="P366" s="312" t="e">
        <f>TPG!#REF!</f>
        <v>#REF!</v>
      </c>
      <c r="Q366" s="126" t="b">
        <v>1</v>
      </c>
      <c r="R366" s="126" t="b">
        <v>1</v>
      </c>
      <c r="S366" s="126" t="b">
        <v>1</v>
      </c>
    </row>
    <row r="367" spans="1:19" hidden="1" x14ac:dyDescent="0.25">
      <c r="A367" s="126" t="s">
        <v>4008</v>
      </c>
      <c r="B367" s="200">
        <v>1</v>
      </c>
      <c r="C367" s="126">
        <v>2</v>
      </c>
      <c r="D367" s="308" t="e">
        <f>TPG!#REF!</f>
        <v>#REF!</v>
      </c>
      <c r="E367" s="126" t="b">
        <v>1</v>
      </c>
      <c r="F367" s="309" t="e">
        <f>RIGHT(TPG!#REF!,4)&amp;"."&amp;TPG!#REF!&amp;"."&amp;TPG!#REF!&amp;"."&amp;TPGPAY!$C$5</f>
        <v>#REF!</v>
      </c>
      <c r="G367" s="310">
        <f t="shared" ca="1" si="10"/>
        <v>44386</v>
      </c>
      <c r="H367" s="311" t="e">
        <f>IF(TPG!#REF!&gt;0,0,-TPG!#REF!)</f>
        <v>#REF!</v>
      </c>
      <c r="I367" s="205">
        <f t="shared" ca="1" si="11"/>
        <v>44386</v>
      </c>
      <c r="J367" s="126">
        <v>3</v>
      </c>
      <c r="K367" s="126" t="b">
        <v>1</v>
      </c>
      <c r="L367" s="126" t="s">
        <v>4009</v>
      </c>
      <c r="M367" s="126" t="b">
        <v>1</v>
      </c>
      <c r="N367" s="126" t="s">
        <v>3687</v>
      </c>
      <c r="O367" s="309" t="e">
        <f>LEFT(TPG!#REF!,19)&amp;"."&amp;TPGCR!F367</f>
        <v>#REF!</v>
      </c>
      <c r="P367" s="312" t="e">
        <f>TPG!#REF!</f>
        <v>#REF!</v>
      </c>
      <c r="Q367" s="126" t="b">
        <v>1</v>
      </c>
      <c r="R367" s="126" t="b">
        <v>1</v>
      </c>
      <c r="S367" s="126" t="b">
        <v>1</v>
      </c>
    </row>
    <row r="368" spans="1:19" hidden="1" x14ac:dyDescent="0.25">
      <c r="A368" s="126" t="s">
        <v>4008</v>
      </c>
      <c r="B368" s="200">
        <v>1</v>
      </c>
      <c r="C368" s="126">
        <v>2</v>
      </c>
      <c r="D368" s="308" t="e">
        <f>TPG!#REF!</f>
        <v>#REF!</v>
      </c>
      <c r="E368" s="126" t="b">
        <v>1</v>
      </c>
      <c r="F368" s="309" t="e">
        <f>RIGHT(TPG!#REF!,4)&amp;"."&amp;TPG!#REF!&amp;"."&amp;TPG!#REF!&amp;"."&amp;TPGPAY!$C$5</f>
        <v>#REF!</v>
      </c>
      <c r="G368" s="310">
        <f t="shared" ca="1" si="10"/>
        <v>44386</v>
      </c>
      <c r="H368" s="311" t="e">
        <f>IF(TPG!#REF!&gt;0,0,-TPG!#REF!)</f>
        <v>#REF!</v>
      </c>
      <c r="I368" s="205">
        <f t="shared" ca="1" si="11"/>
        <v>44386</v>
      </c>
      <c r="J368" s="126">
        <v>3</v>
      </c>
      <c r="K368" s="126" t="b">
        <v>1</v>
      </c>
      <c r="L368" s="126" t="s">
        <v>4009</v>
      </c>
      <c r="M368" s="126" t="b">
        <v>1</v>
      </c>
      <c r="N368" s="126" t="s">
        <v>3687</v>
      </c>
      <c r="O368" s="309" t="e">
        <f>LEFT(TPG!#REF!,19)&amp;"."&amp;TPGCR!F368</f>
        <v>#REF!</v>
      </c>
      <c r="P368" s="312" t="e">
        <f>TPG!#REF!</f>
        <v>#REF!</v>
      </c>
      <c r="Q368" s="126" t="b">
        <v>1</v>
      </c>
      <c r="R368" s="126" t="b">
        <v>1</v>
      </c>
      <c r="S368" s="126" t="b">
        <v>1</v>
      </c>
    </row>
    <row r="369" spans="1:19" hidden="1" x14ac:dyDescent="0.25">
      <c r="A369" s="126" t="s">
        <v>4008</v>
      </c>
      <c r="B369" s="200">
        <v>1</v>
      </c>
      <c r="C369" s="126">
        <v>2</v>
      </c>
      <c r="D369" s="308" t="e">
        <f>TPG!#REF!</f>
        <v>#REF!</v>
      </c>
      <c r="E369" s="126" t="b">
        <v>1</v>
      </c>
      <c r="F369" s="309" t="e">
        <f>RIGHT(TPG!#REF!,4)&amp;"."&amp;TPG!#REF!&amp;"."&amp;TPG!#REF!&amp;"."&amp;TPGPAY!$C$5</f>
        <v>#REF!</v>
      </c>
      <c r="G369" s="310">
        <f t="shared" ca="1" si="10"/>
        <v>44386</v>
      </c>
      <c r="H369" s="311" t="e">
        <f>IF(TPG!#REF!&gt;0,0,-TPG!#REF!)</f>
        <v>#REF!</v>
      </c>
      <c r="I369" s="205">
        <f t="shared" ca="1" si="11"/>
        <v>44386</v>
      </c>
      <c r="J369" s="126">
        <v>3</v>
      </c>
      <c r="K369" s="126" t="b">
        <v>1</v>
      </c>
      <c r="L369" s="126" t="s">
        <v>4009</v>
      </c>
      <c r="M369" s="126" t="b">
        <v>1</v>
      </c>
      <c r="N369" s="126" t="s">
        <v>3687</v>
      </c>
      <c r="O369" s="309" t="e">
        <f>LEFT(TPG!#REF!,19)&amp;"."&amp;TPGCR!F369</f>
        <v>#REF!</v>
      </c>
      <c r="P369" s="312" t="e">
        <f>TPG!#REF!</f>
        <v>#REF!</v>
      </c>
      <c r="Q369" s="126" t="b">
        <v>1</v>
      </c>
      <c r="R369" s="126" t="b">
        <v>1</v>
      </c>
      <c r="S369" s="126" t="b">
        <v>1</v>
      </c>
    </row>
    <row r="370" spans="1:19" hidden="1" x14ac:dyDescent="0.25">
      <c r="A370" s="126" t="s">
        <v>4008</v>
      </c>
      <c r="B370" s="200">
        <v>1</v>
      </c>
      <c r="C370" s="126">
        <v>2</v>
      </c>
      <c r="D370" s="308" t="e">
        <f>TPG!#REF!</f>
        <v>#REF!</v>
      </c>
      <c r="E370" s="126" t="b">
        <v>1</v>
      </c>
      <c r="F370" s="309" t="e">
        <f>RIGHT(TPG!#REF!,4)&amp;"."&amp;TPG!#REF!&amp;"."&amp;TPG!#REF!&amp;"."&amp;TPGPAY!$C$5</f>
        <v>#REF!</v>
      </c>
      <c r="G370" s="310">
        <f t="shared" ca="1" si="10"/>
        <v>44386</v>
      </c>
      <c r="H370" s="311" t="e">
        <f>IF(TPG!#REF!&gt;0,0,-TPG!#REF!)</f>
        <v>#REF!</v>
      </c>
      <c r="I370" s="205">
        <f t="shared" ca="1" si="11"/>
        <v>44386</v>
      </c>
      <c r="J370" s="126">
        <v>3</v>
      </c>
      <c r="K370" s="126" t="b">
        <v>1</v>
      </c>
      <c r="L370" s="126" t="s">
        <v>4009</v>
      </c>
      <c r="M370" s="126" t="b">
        <v>1</v>
      </c>
      <c r="N370" s="126" t="s">
        <v>3687</v>
      </c>
      <c r="O370" s="309" t="e">
        <f>LEFT(TPG!#REF!,19)&amp;"."&amp;TPGCR!F370</f>
        <v>#REF!</v>
      </c>
      <c r="P370" s="312" t="e">
        <f>TPG!#REF!</f>
        <v>#REF!</v>
      </c>
      <c r="Q370" s="126" t="b">
        <v>1</v>
      </c>
      <c r="R370" s="126" t="b">
        <v>1</v>
      </c>
      <c r="S370" s="126" t="b">
        <v>1</v>
      </c>
    </row>
    <row r="371" spans="1:19" hidden="1" x14ac:dyDescent="0.25">
      <c r="A371" s="126" t="s">
        <v>4008</v>
      </c>
      <c r="B371" s="200">
        <v>1</v>
      </c>
      <c r="C371" s="126">
        <v>2</v>
      </c>
      <c r="D371" s="308" t="e">
        <f>TPG!#REF!</f>
        <v>#REF!</v>
      </c>
      <c r="E371" s="126" t="b">
        <v>1</v>
      </c>
      <c r="F371" s="309" t="e">
        <f>RIGHT(TPG!#REF!,4)&amp;"."&amp;TPG!#REF!&amp;"."&amp;TPG!#REF!&amp;"."&amp;TPGPAY!$C$5</f>
        <v>#REF!</v>
      </c>
      <c r="G371" s="310">
        <f t="shared" ca="1" si="10"/>
        <v>44386</v>
      </c>
      <c r="H371" s="311" t="e">
        <f>IF(TPG!#REF!&gt;0,0,-TPG!#REF!)</f>
        <v>#REF!</v>
      </c>
      <c r="I371" s="205">
        <f t="shared" ca="1" si="11"/>
        <v>44386</v>
      </c>
      <c r="J371" s="126">
        <v>3</v>
      </c>
      <c r="K371" s="126" t="b">
        <v>1</v>
      </c>
      <c r="L371" s="126" t="s">
        <v>4009</v>
      </c>
      <c r="M371" s="126" t="b">
        <v>1</v>
      </c>
      <c r="N371" s="126" t="s">
        <v>3687</v>
      </c>
      <c r="O371" s="309" t="e">
        <f>LEFT(TPG!#REF!,19)&amp;"."&amp;TPGCR!F371</f>
        <v>#REF!</v>
      </c>
      <c r="P371" s="312" t="e">
        <f>TPG!#REF!</f>
        <v>#REF!</v>
      </c>
      <c r="Q371" s="126" t="b">
        <v>1</v>
      </c>
      <c r="R371" s="126" t="b">
        <v>1</v>
      </c>
      <c r="S371" s="126" t="b">
        <v>1</v>
      </c>
    </row>
    <row r="372" spans="1:19" hidden="1" x14ac:dyDescent="0.25">
      <c r="A372" s="126" t="s">
        <v>4008</v>
      </c>
      <c r="B372" s="200">
        <v>1</v>
      </c>
      <c r="C372" s="126">
        <v>2</v>
      </c>
      <c r="D372" s="308" t="e">
        <f>TPG!#REF!</f>
        <v>#REF!</v>
      </c>
      <c r="E372" s="126" t="b">
        <v>1</v>
      </c>
      <c r="F372" s="309" t="e">
        <f>RIGHT(TPG!#REF!,4)&amp;"."&amp;TPG!#REF!&amp;"."&amp;TPG!#REF!&amp;"."&amp;TPGPAY!$C$5</f>
        <v>#REF!</v>
      </c>
      <c r="G372" s="310">
        <f t="shared" ca="1" si="10"/>
        <v>44386</v>
      </c>
      <c r="H372" s="311" t="e">
        <f>IF(TPG!#REF!&gt;0,0,-TPG!#REF!)</f>
        <v>#REF!</v>
      </c>
      <c r="I372" s="205">
        <f t="shared" ca="1" si="11"/>
        <v>44386</v>
      </c>
      <c r="J372" s="126">
        <v>3</v>
      </c>
      <c r="K372" s="126" t="b">
        <v>1</v>
      </c>
      <c r="L372" s="126" t="s">
        <v>4009</v>
      </c>
      <c r="M372" s="126" t="b">
        <v>1</v>
      </c>
      <c r="N372" s="126" t="s">
        <v>3687</v>
      </c>
      <c r="O372" s="309" t="e">
        <f>LEFT(TPG!#REF!,19)&amp;"."&amp;TPGCR!F372</f>
        <v>#REF!</v>
      </c>
      <c r="P372" s="312" t="e">
        <f>TPG!#REF!</f>
        <v>#REF!</v>
      </c>
      <c r="Q372" s="126" t="b">
        <v>1</v>
      </c>
      <c r="R372" s="126" t="b">
        <v>1</v>
      </c>
      <c r="S372" s="126" t="b">
        <v>1</v>
      </c>
    </row>
    <row r="373" spans="1:19" hidden="1" x14ac:dyDescent="0.25">
      <c r="A373" s="126" t="s">
        <v>4008</v>
      </c>
      <c r="B373" s="200">
        <v>1</v>
      </c>
      <c r="C373" s="126">
        <v>2</v>
      </c>
      <c r="D373" s="308" t="e">
        <f>TPG!#REF!</f>
        <v>#REF!</v>
      </c>
      <c r="E373" s="126" t="b">
        <v>1</v>
      </c>
      <c r="F373" s="309" t="e">
        <f>RIGHT(TPG!#REF!,4)&amp;"."&amp;TPG!#REF!&amp;"."&amp;TPG!#REF!&amp;"."&amp;TPGPAY!$C$5</f>
        <v>#REF!</v>
      </c>
      <c r="G373" s="310">
        <f t="shared" ca="1" si="10"/>
        <v>44386</v>
      </c>
      <c r="H373" s="311" t="e">
        <f>IF(TPG!#REF!&gt;0,0,-TPG!#REF!)</f>
        <v>#REF!</v>
      </c>
      <c r="I373" s="205">
        <f t="shared" ca="1" si="11"/>
        <v>44386</v>
      </c>
      <c r="J373" s="126">
        <v>3</v>
      </c>
      <c r="K373" s="126" t="b">
        <v>1</v>
      </c>
      <c r="L373" s="126" t="s">
        <v>4009</v>
      </c>
      <c r="M373" s="126" t="b">
        <v>1</v>
      </c>
      <c r="N373" s="126" t="s">
        <v>3687</v>
      </c>
      <c r="O373" s="309" t="e">
        <f>LEFT(TPG!#REF!,19)&amp;"."&amp;TPGCR!F373</f>
        <v>#REF!</v>
      </c>
      <c r="P373" s="312" t="e">
        <f>TPG!#REF!</f>
        <v>#REF!</v>
      </c>
      <c r="Q373" s="126" t="b">
        <v>1</v>
      </c>
      <c r="R373" s="126" t="b">
        <v>1</v>
      </c>
      <c r="S373" s="126" t="b">
        <v>1</v>
      </c>
    </row>
    <row r="374" spans="1:19" hidden="1" x14ac:dyDescent="0.25">
      <c r="A374" s="126" t="s">
        <v>4008</v>
      </c>
      <c r="B374" s="200">
        <v>1</v>
      </c>
      <c r="C374" s="126">
        <v>2</v>
      </c>
      <c r="D374" s="308" t="e">
        <f>TPG!#REF!</f>
        <v>#REF!</v>
      </c>
      <c r="E374" s="126" t="b">
        <v>1</v>
      </c>
      <c r="F374" s="309" t="e">
        <f>RIGHT(TPG!#REF!,4)&amp;"."&amp;TPG!#REF!&amp;"."&amp;TPG!#REF!&amp;"."&amp;TPGPAY!$C$5</f>
        <v>#REF!</v>
      </c>
      <c r="G374" s="310">
        <f t="shared" ca="1" si="10"/>
        <v>44386</v>
      </c>
      <c r="H374" s="311" t="e">
        <f>IF(TPG!#REF!&gt;0,0,-TPG!#REF!)</f>
        <v>#REF!</v>
      </c>
      <c r="I374" s="205">
        <f t="shared" ca="1" si="11"/>
        <v>44386</v>
      </c>
      <c r="J374" s="126">
        <v>3</v>
      </c>
      <c r="K374" s="126" t="b">
        <v>1</v>
      </c>
      <c r="L374" s="126" t="s">
        <v>4009</v>
      </c>
      <c r="M374" s="126" t="b">
        <v>1</v>
      </c>
      <c r="N374" s="126" t="s">
        <v>3687</v>
      </c>
      <c r="O374" s="309" t="e">
        <f>LEFT(TPG!#REF!,19)&amp;"."&amp;TPGCR!F374</f>
        <v>#REF!</v>
      </c>
      <c r="P374" s="312" t="e">
        <f>TPG!#REF!</f>
        <v>#REF!</v>
      </c>
      <c r="Q374" s="126" t="b">
        <v>1</v>
      </c>
      <c r="R374" s="126" t="b">
        <v>1</v>
      </c>
      <c r="S374" s="126" t="b">
        <v>1</v>
      </c>
    </row>
    <row r="375" spans="1:19" hidden="1" x14ac:dyDescent="0.25">
      <c r="A375" s="126" t="s">
        <v>4008</v>
      </c>
      <c r="B375" s="200">
        <v>1</v>
      </c>
      <c r="C375" s="126">
        <v>2</v>
      </c>
      <c r="D375" s="308" t="e">
        <f>TPG!#REF!</f>
        <v>#REF!</v>
      </c>
      <c r="E375" s="126" t="b">
        <v>1</v>
      </c>
      <c r="F375" s="309" t="e">
        <f>RIGHT(TPG!#REF!,4)&amp;"."&amp;TPG!#REF!&amp;"."&amp;TPG!#REF!&amp;"."&amp;TPGPAY!$C$5</f>
        <v>#REF!</v>
      </c>
      <c r="G375" s="310">
        <f t="shared" ca="1" si="10"/>
        <v>44386</v>
      </c>
      <c r="H375" s="311" t="e">
        <f>IF(TPG!#REF!&gt;0,0,-TPG!#REF!)</f>
        <v>#REF!</v>
      </c>
      <c r="I375" s="205">
        <f t="shared" ca="1" si="11"/>
        <v>44386</v>
      </c>
      <c r="J375" s="126">
        <v>3</v>
      </c>
      <c r="K375" s="126" t="b">
        <v>1</v>
      </c>
      <c r="L375" s="126" t="s">
        <v>4009</v>
      </c>
      <c r="M375" s="126" t="b">
        <v>1</v>
      </c>
      <c r="N375" s="126" t="s">
        <v>3687</v>
      </c>
      <c r="O375" s="309" t="e">
        <f>LEFT(TPG!#REF!,19)&amp;"."&amp;TPGCR!F375</f>
        <v>#REF!</v>
      </c>
      <c r="P375" s="312" t="e">
        <f>TPG!#REF!</f>
        <v>#REF!</v>
      </c>
      <c r="Q375" s="126" t="b">
        <v>1</v>
      </c>
      <c r="R375" s="126" t="b">
        <v>1</v>
      </c>
      <c r="S375" s="126" t="b">
        <v>1</v>
      </c>
    </row>
    <row r="376" spans="1:19" hidden="1" x14ac:dyDescent="0.25">
      <c r="A376" s="126" t="s">
        <v>4008</v>
      </c>
      <c r="B376" s="200">
        <v>1</v>
      </c>
      <c r="C376" s="126">
        <v>2</v>
      </c>
      <c r="D376" s="308" t="e">
        <f>TPG!#REF!</f>
        <v>#REF!</v>
      </c>
      <c r="E376" s="126" t="b">
        <v>1</v>
      </c>
      <c r="F376" s="309" t="e">
        <f>RIGHT(TPG!#REF!,4)&amp;"."&amp;TPG!#REF!&amp;"."&amp;TPG!#REF!&amp;"."&amp;TPGPAY!$C$5</f>
        <v>#REF!</v>
      </c>
      <c r="G376" s="310">
        <f t="shared" ca="1" si="10"/>
        <v>44386</v>
      </c>
      <c r="H376" s="311" t="e">
        <f>IF(TPG!#REF!&gt;0,0,-TPG!#REF!)</f>
        <v>#REF!</v>
      </c>
      <c r="I376" s="205">
        <f t="shared" ca="1" si="11"/>
        <v>44386</v>
      </c>
      <c r="J376" s="126">
        <v>3</v>
      </c>
      <c r="K376" s="126" t="b">
        <v>1</v>
      </c>
      <c r="L376" s="126" t="s">
        <v>4009</v>
      </c>
      <c r="M376" s="126" t="b">
        <v>1</v>
      </c>
      <c r="N376" s="126" t="s">
        <v>3687</v>
      </c>
      <c r="O376" s="309" t="e">
        <f>LEFT(TPG!#REF!,19)&amp;"."&amp;TPGCR!F376</f>
        <v>#REF!</v>
      </c>
      <c r="P376" s="312" t="e">
        <f>TPG!#REF!</f>
        <v>#REF!</v>
      </c>
      <c r="Q376" s="126" t="b">
        <v>1</v>
      </c>
      <c r="R376" s="126" t="b">
        <v>1</v>
      </c>
      <c r="S376" s="126" t="b">
        <v>1</v>
      </c>
    </row>
    <row r="377" spans="1:19" hidden="1" x14ac:dyDescent="0.25">
      <c r="A377" s="126" t="s">
        <v>4008</v>
      </c>
      <c r="B377" s="200">
        <v>1</v>
      </c>
      <c r="C377" s="126">
        <v>2</v>
      </c>
      <c r="D377" s="308" t="e">
        <f>TPG!#REF!</f>
        <v>#REF!</v>
      </c>
      <c r="E377" s="126" t="b">
        <v>1</v>
      </c>
      <c r="F377" s="309" t="e">
        <f>RIGHT(TPG!#REF!,4)&amp;"."&amp;TPG!#REF!&amp;"."&amp;TPG!#REF!&amp;"."&amp;TPGPAY!$C$5</f>
        <v>#REF!</v>
      </c>
      <c r="G377" s="310">
        <f t="shared" ca="1" si="10"/>
        <v>44386</v>
      </c>
      <c r="H377" s="311" t="e">
        <f>IF(TPG!#REF!&gt;0,0,-TPG!#REF!)</f>
        <v>#REF!</v>
      </c>
      <c r="I377" s="205">
        <f t="shared" ca="1" si="11"/>
        <v>44386</v>
      </c>
      <c r="J377" s="126">
        <v>3</v>
      </c>
      <c r="K377" s="126" t="b">
        <v>1</v>
      </c>
      <c r="L377" s="126" t="s">
        <v>4009</v>
      </c>
      <c r="M377" s="126" t="b">
        <v>1</v>
      </c>
      <c r="N377" s="126" t="s">
        <v>3687</v>
      </c>
      <c r="O377" s="309" t="e">
        <f>LEFT(TPG!#REF!,19)&amp;"."&amp;TPGCR!F377</f>
        <v>#REF!</v>
      </c>
      <c r="P377" s="312" t="e">
        <f>TPG!#REF!</f>
        <v>#REF!</v>
      </c>
      <c r="Q377" s="126" t="b">
        <v>1</v>
      </c>
      <c r="R377" s="126" t="b">
        <v>1</v>
      </c>
      <c r="S377" s="126" t="b">
        <v>1</v>
      </c>
    </row>
    <row r="378" spans="1:19" hidden="1" x14ac:dyDescent="0.25">
      <c r="A378" s="126" t="s">
        <v>4008</v>
      </c>
      <c r="B378" s="200">
        <v>1</v>
      </c>
      <c r="C378" s="126">
        <v>2</v>
      </c>
      <c r="D378" s="308" t="e">
        <f>TPG!#REF!</f>
        <v>#REF!</v>
      </c>
      <c r="E378" s="126" t="b">
        <v>1</v>
      </c>
      <c r="F378" s="309" t="e">
        <f>RIGHT(TPG!#REF!,4)&amp;"."&amp;TPG!#REF!&amp;"."&amp;TPG!#REF!&amp;"."&amp;TPGPAY!$C$5</f>
        <v>#REF!</v>
      </c>
      <c r="G378" s="310">
        <f t="shared" ca="1" si="10"/>
        <v>44386</v>
      </c>
      <c r="H378" s="311" t="e">
        <f>IF(TPG!#REF!&gt;0,0,-TPG!#REF!)</f>
        <v>#REF!</v>
      </c>
      <c r="I378" s="205">
        <f t="shared" ca="1" si="11"/>
        <v>44386</v>
      </c>
      <c r="J378" s="126">
        <v>3</v>
      </c>
      <c r="K378" s="126" t="b">
        <v>1</v>
      </c>
      <c r="L378" s="126" t="s">
        <v>4009</v>
      </c>
      <c r="M378" s="126" t="b">
        <v>1</v>
      </c>
      <c r="N378" s="126" t="s">
        <v>3687</v>
      </c>
      <c r="O378" s="309" t="e">
        <f>LEFT(TPG!#REF!,19)&amp;"."&amp;TPGCR!F378</f>
        <v>#REF!</v>
      </c>
      <c r="P378" s="312" t="e">
        <f>TPG!#REF!</f>
        <v>#REF!</v>
      </c>
      <c r="Q378" s="126" t="b">
        <v>1</v>
      </c>
      <c r="R378" s="126" t="b">
        <v>1</v>
      </c>
      <c r="S378" s="126" t="b">
        <v>1</v>
      </c>
    </row>
    <row r="379" spans="1:19" hidden="1" x14ac:dyDescent="0.25">
      <c r="A379" s="126" t="s">
        <v>4008</v>
      </c>
      <c r="B379" s="200">
        <v>1</v>
      </c>
      <c r="C379" s="126">
        <v>2</v>
      </c>
      <c r="D379" s="308" t="e">
        <f>TPG!#REF!</f>
        <v>#REF!</v>
      </c>
      <c r="E379" s="126" t="b">
        <v>1</v>
      </c>
      <c r="F379" s="309" t="e">
        <f>RIGHT(TPG!#REF!,4)&amp;"."&amp;TPG!#REF!&amp;"."&amp;TPG!#REF!&amp;"."&amp;TPGPAY!$C$5</f>
        <v>#REF!</v>
      </c>
      <c r="G379" s="310">
        <f t="shared" ca="1" si="10"/>
        <v>44386</v>
      </c>
      <c r="H379" s="311" t="e">
        <f>IF(TPG!#REF!&gt;0,0,-TPG!#REF!)</f>
        <v>#REF!</v>
      </c>
      <c r="I379" s="205">
        <f t="shared" ca="1" si="11"/>
        <v>44386</v>
      </c>
      <c r="J379" s="126">
        <v>3</v>
      </c>
      <c r="K379" s="126" t="b">
        <v>1</v>
      </c>
      <c r="L379" s="126" t="s">
        <v>4009</v>
      </c>
      <c r="M379" s="126" t="b">
        <v>1</v>
      </c>
      <c r="N379" s="126" t="s">
        <v>3687</v>
      </c>
      <c r="O379" s="309" t="e">
        <f>LEFT(TPG!#REF!,19)&amp;"."&amp;TPGCR!F379</f>
        <v>#REF!</v>
      </c>
      <c r="P379" s="312" t="e">
        <f>TPG!#REF!</f>
        <v>#REF!</v>
      </c>
      <c r="Q379" s="126" t="b">
        <v>1</v>
      </c>
      <c r="R379" s="126" t="b">
        <v>1</v>
      </c>
      <c r="S379" s="126" t="b">
        <v>1</v>
      </c>
    </row>
    <row r="380" spans="1:19" hidden="1" x14ac:dyDescent="0.25">
      <c r="A380" s="126" t="s">
        <v>4008</v>
      </c>
      <c r="B380" s="200">
        <v>1</v>
      </c>
      <c r="C380" s="126">
        <v>2</v>
      </c>
      <c r="D380" s="308" t="e">
        <f>TPG!#REF!</f>
        <v>#REF!</v>
      </c>
      <c r="E380" s="126" t="b">
        <v>1</v>
      </c>
      <c r="F380" s="309" t="e">
        <f>RIGHT(TPG!#REF!,4)&amp;"."&amp;TPG!#REF!&amp;"."&amp;TPG!#REF!&amp;"."&amp;TPGPAY!$C$5</f>
        <v>#REF!</v>
      </c>
      <c r="G380" s="310">
        <f t="shared" ca="1" si="10"/>
        <v>44386</v>
      </c>
      <c r="H380" s="311" t="e">
        <f>IF(TPG!#REF!&gt;0,0,-TPG!#REF!)</f>
        <v>#REF!</v>
      </c>
      <c r="I380" s="205">
        <f t="shared" ca="1" si="11"/>
        <v>44386</v>
      </c>
      <c r="J380" s="126">
        <v>3</v>
      </c>
      <c r="K380" s="126" t="b">
        <v>1</v>
      </c>
      <c r="L380" s="126" t="s">
        <v>4009</v>
      </c>
      <c r="M380" s="126" t="b">
        <v>1</v>
      </c>
      <c r="N380" s="126" t="s">
        <v>3687</v>
      </c>
      <c r="O380" s="309" t="e">
        <f>LEFT(TPG!#REF!,19)&amp;"."&amp;TPGCR!F380</f>
        <v>#REF!</v>
      </c>
      <c r="P380" s="312" t="e">
        <f>TPG!#REF!</f>
        <v>#REF!</v>
      </c>
      <c r="Q380" s="126" t="b">
        <v>1</v>
      </c>
      <c r="R380" s="126" t="b">
        <v>1</v>
      </c>
      <c r="S380" s="126" t="b">
        <v>1</v>
      </c>
    </row>
    <row r="381" spans="1:19" hidden="1" x14ac:dyDescent="0.25">
      <c r="A381" s="126" t="s">
        <v>4008</v>
      </c>
      <c r="B381" s="200">
        <v>1</v>
      </c>
      <c r="C381" s="126">
        <v>2</v>
      </c>
      <c r="D381" s="308" t="e">
        <f>TPG!#REF!</f>
        <v>#REF!</v>
      </c>
      <c r="E381" s="126" t="b">
        <v>1</v>
      </c>
      <c r="F381" s="309" t="e">
        <f>RIGHT(TPG!#REF!,4)&amp;"."&amp;TPG!#REF!&amp;"."&amp;TPG!#REF!&amp;"."&amp;TPGPAY!$C$5</f>
        <v>#REF!</v>
      </c>
      <c r="G381" s="310">
        <f t="shared" ca="1" si="10"/>
        <v>44386</v>
      </c>
      <c r="H381" s="311" t="e">
        <f>IF(TPG!#REF!&gt;0,0,-TPG!#REF!)</f>
        <v>#REF!</v>
      </c>
      <c r="I381" s="205">
        <f t="shared" ca="1" si="11"/>
        <v>44386</v>
      </c>
      <c r="J381" s="126">
        <v>3</v>
      </c>
      <c r="K381" s="126" t="b">
        <v>1</v>
      </c>
      <c r="L381" s="126" t="s">
        <v>4009</v>
      </c>
      <c r="M381" s="126" t="b">
        <v>1</v>
      </c>
      <c r="N381" s="126" t="s">
        <v>3687</v>
      </c>
      <c r="O381" s="309" t="e">
        <f>LEFT(TPG!#REF!,19)&amp;"."&amp;TPGCR!F381</f>
        <v>#REF!</v>
      </c>
      <c r="P381" s="312" t="e">
        <f>TPG!#REF!</f>
        <v>#REF!</v>
      </c>
      <c r="Q381" s="126" t="b">
        <v>1</v>
      </c>
      <c r="R381" s="126" t="b">
        <v>1</v>
      </c>
      <c r="S381" s="126" t="b">
        <v>1</v>
      </c>
    </row>
    <row r="382" spans="1:19" hidden="1" x14ac:dyDescent="0.25">
      <c r="A382" s="126" t="s">
        <v>4008</v>
      </c>
      <c r="B382" s="200">
        <v>1</v>
      </c>
      <c r="C382" s="126">
        <v>2</v>
      </c>
      <c r="D382" s="308" t="e">
        <f>TPG!#REF!</f>
        <v>#REF!</v>
      </c>
      <c r="E382" s="126" t="b">
        <v>1</v>
      </c>
      <c r="F382" s="309" t="e">
        <f>RIGHT(TPG!#REF!,4)&amp;"."&amp;TPG!#REF!&amp;"."&amp;TPG!#REF!&amp;"."&amp;TPGPAY!$C$5</f>
        <v>#REF!</v>
      </c>
      <c r="G382" s="310">
        <f t="shared" ca="1" si="10"/>
        <v>44386</v>
      </c>
      <c r="H382" s="311" t="e">
        <f>IF(TPG!#REF!&gt;0,0,-TPG!#REF!)</f>
        <v>#REF!</v>
      </c>
      <c r="I382" s="205">
        <f t="shared" ca="1" si="11"/>
        <v>44386</v>
      </c>
      <c r="J382" s="126">
        <v>3</v>
      </c>
      <c r="K382" s="126" t="b">
        <v>1</v>
      </c>
      <c r="L382" s="126" t="s">
        <v>4009</v>
      </c>
      <c r="M382" s="126" t="b">
        <v>1</v>
      </c>
      <c r="N382" s="126" t="s">
        <v>3687</v>
      </c>
      <c r="O382" s="309" t="e">
        <f>LEFT(TPG!#REF!,19)&amp;"."&amp;TPGCR!F382</f>
        <v>#REF!</v>
      </c>
      <c r="P382" s="312" t="e">
        <f>TPG!#REF!</f>
        <v>#REF!</v>
      </c>
      <c r="Q382" s="126" t="b">
        <v>1</v>
      </c>
      <c r="R382" s="126" t="b">
        <v>1</v>
      </c>
      <c r="S382" s="126" t="b">
        <v>1</v>
      </c>
    </row>
    <row r="383" spans="1:19" hidden="1" x14ac:dyDescent="0.25">
      <c r="A383" s="126" t="s">
        <v>4008</v>
      </c>
      <c r="B383" s="200">
        <v>1</v>
      </c>
      <c r="C383" s="126">
        <v>2</v>
      </c>
      <c r="D383" s="308" t="e">
        <f>TPG!#REF!</f>
        <v>#REF!</v>
      </c>
      <c r="E383" s="126" t="b">
        <v>1</v>
      </c>
      <c r="F383" s="309" t="e">
        <f>RIGHT(TPG!#REF!,4)&amp;"."&amp;TPG!#REF!&amp;"."&amp;TPG!#REF!&amp;"."&amp;TPGPAY!$C$5</f>
        <v>#REF!</v>
      </c>
      <c r="G383" s="310">
        <f t="shared" ca="1" si="10"/>
        <v>44386</v>
      </c>
      <c r="H383" s="311" t="e">
        <f>IF(TPG!#REF!&gt;0,0,-TPG!#REF!)</f>
        <v>#REF!</v>
      </c>
      <c r="I383" s="205">
        <f t="shared" ca="1" si="11"/>
        <v>44386</v>
      </c>
      <c r="J383" s="126">
        <v>3</v>
      </c>
      <c r="K383" s="126" t="b">
        <v>1</v>
      </c>
      <c r="L383" s="126" t="s">
        <v>4009</v>
      </c>
      <c r="M383" s="126" t="b">
        <v>1</v>
      </c>
      <c r="N383" s="126" t="s">
        <v>3687</v>
      </c>
      <c r="O383" s="309" t="e">
        <f>LEFT(TPG!#REF!,19)&amp;"."&amp;TPGCR!F383</f>
        <v>#REF!</v>
      </c>
      <c r="P383" s="312" t="e">
        <f>TPG!#REF!</f>
        <v>#REF!</v>
      </c>
      <c r="Q383" s="126" t="b">
        <v>1</v>
      </c>
      <c r="R383" s="126" t="b">
        <v>1</v>
      </c>
      <c r="S383" s="126" t="b">
        <v>1</v>
      </c>
    </row>
    <row r="384" spans="1:19" hidden="1" x14ac:dyDescent="0.25">
      <c r="A384" s="126" t="s">
        <v>4008</v>
      </c>
      <c r="B384" s="200">
        <v>1</v>
      </c>
      <c r="C384" s="126">
        <v>2</v>
      </c>
      <c r="D384" s="308" t="e">
        <f>TPG!#REF!</f>
        <v>#REF!</v>
      </c>
      <c r="E384" s="126" t="b">
        <v>1</v>
      </c>
      <c r="F384" s="309" t="e">
        <f>RIGHT(TPG!#REF!,4)&amp;"."&amp;TPG!#REF!&amp;"."&amp;TPG!#REF!&amp;"."&amp;TPGPAY!$C$5</f>
        <v>#REF!</v>
      </c>
      <c r="G384" s="310">
        <f t="shared" ca="1" si="10"/>
        <v>44386</v>
      </c>
      <c r="H384" s="311" t="e">
        <f>IF(TPG!#REF!&gt;0,0,-TPG!#REF!)</f>
        <v>#REF!</v>
      </c>
      <c r="I384" s="205">
        <f t="shared" ca="1" si="11"/>
        <v>44386</v>
      </c>
      <c r="J384" s="126">
        <v>3</v>
      </c>
      <c r="K384" s="126" t="b">
        <v>1</v>
      </c>
      <c r="L384" s="126" t="s">
        <v>4009</v>
      </c>
      <c r="M384" s="126" t="b">
        <v>1</v>
      </c>
      <c r="N384" s="126" t="s">
        <v>3687</v>
      </c>
      <c r="O384" s="309" t="e">
        <f>LEFT(TPG!#REF!,19)&amp;"."&amp;TPGCR!F384</f>
        <v>#REF!</v>
      </c>
      <c r="P384" s="312" t="e">
        <f>TPG!#REF!</f>
        <v>#REF!</v>
      </c>
      <c r="Q384" s="126" t="b">
        <v>1</v>
      </c>
      <c r="R384" s="126" t="b">
        <v>1</v>
      </c>
      <c r="S384" s="126" t="b">
        <v>1</v>
      </c>
    </row>
    <row r="385" spans="1:19" hidden="1" x14ac:dyDescent="0.25">
      <c r="A385" s="126" t="s">
        <v>4008</v>
      </c>
      <c r="B385" s="200">
        <v>1</v>
      </c>
      <c r="C385" s="126">
        <v>2</v>
      </c>
      <c r="D385" s="308" t="e">
        <f>TPG!#REF!</f>
        <v>#REF!</v>
      </c>
      <c r="E385" s="126" t="b">
        <v>1</v>
      </c>
      <c r="F385" s="309" t="e">
        <f>RIGHT(TPG!#REF!,4)&amp;"."&amp;TPG!#REF!&amp;"."&amp;TPG!#REF!&amp;"."&amp;TPGPAY!$C$5</f>
        <v>#REF!</v>
      </c>
      <c r="G385" s="310">
        <f t="shared" ca="1" si="10"/>
        <v>44386</v>
      </c>
      <c r="H385" s="311" t="e">
        <f>IF(TPG!#REF!&gt;0,0,-TPG!#REF!)</f>
        <v>#REF!</v>
      </c>
      <c r="I385" s="205">
        <f t="shared" ca="1" si="11"/>
        <v>44386</v>
      </c>
      <c r="J385" s="126">
        <v>3</v>
      </c>
      <c r="K385" s="126" t="b">
        <v>1</v>
      </c>
      <c r="L385" s="126" t="s">
        <v>4009</v>
      </c>
      <c r="M385" s="126" t="b">
        <v>1</v>
      </c>
      <c r="N385" s="126" t="s">
        <v>3687</v>
      </c>
      <c r="O385" s="309" t="e">
        <f>LEFT(TPG!#REF!,19)&amp;"."&amp;TPGCR!F385</f>
        <v>#REF!</v>
      </c>
      <c r="P385" s="312" t="e">
        <f>TPG!#REF!</f>
        <v>#REF!</v>
      </c>
      <c r="Q385" s="126" t="b">
        <v>1</v>
      </c>
      <c r="R385" s="126" t="b">
        <v>1</v>
      </c>
      <c r="S385" s="126" t="b">
        <v>1</v>
      </c>
    </row>
    <row r="386" spans="1:19" hidden="1" x14ac:dyDescent="0.25">
      <c r="A386" s="126" t="s">
        <v>4008</v>
      </c>
      <c r="B386" s="200">
        <v>1</v>
      </c>
      <c r="C386" s="126">
        <v>2</v>
      </c>
      <c r="D386" s="308" t="e">
        <f>TPG!#REF!</f>
        <v>#REF!</v>
      </c>
      <c r="E386" s="126" t="b">
        <v>1</v>
      </c>
      <c r="F386" s="309" t="e">
        <f>RIGHT(TPG!#REF!,4)&amp;"."&amp;TPG!#REF!&amp;"."&amp;TPG!#REF!&amp;"."&amp;TPGPAY!$C$5</f>
        <v>#REF!</v>
      </c>
      <c r="G386" s="310">
        <f t="shared" ca="1" si="10"/>
        <v>44386</v>
      </c>
      <c r="H386" s="311" t="e">
        <f>IF(TPG!#REF!&gt;0,0,-TPG!#REF!)</f>
        <v>#REF!</v>
      </c>
      <c r="I386" s="205">
        <f t="shared" ca="1" si="11"/>
        <v>44386</v>
      </c>
      <c r="J386" s="126">
        <v>3</v>
      </c>
      <c r="K386" s="126" t="b">
        <v>1</v>
      </c>
      <c r="L386" s="126" t="s">
        <v>4009</v>
      </c>
      <c r="M386" s="126" t="b">
        <v>1</v>
      </c>
      <c r="N386" s="126" t="s">
        <v>3687</v>
      </c>
      <c r="O386" s="309" t="e">
        <f>LEFT(TPG!#REF!,19)&amp;"."&amp;TPGCR!F386</f>
        <v>#REF!</v>
      </c>
      <c r="P386" s="312" t="e">
        <f>TPG!#REF!</f>
        <v>#REF!</v>
      </c>
      <c r="Q386" s="126" t="b">
        <v>1</v>
      </c>
      <c r="R386" s="126" t="b">
        <v>1</v>
      </c>
      <c r="S386" s="126" t="b">
        <v>1</v>
      </c>
    </row>
    <row r="387" spans="1:19" hidden="1" x14ac:dyDescent="0.25">
      <c r="A387" s="126" t="s">
        <v>4008</v>
      </c>
      <c r="B387" s="200">
        <v>1</v>
      </c>
      <c r="C387" s="126">
        <v>2</v>
      </c>
      <c r="D387" s="308" t="e">
        <f>TPG!#REF!</f>
        <v>#REF!</v>
      </c>
      <c r="E387" s="126" t="b">
        <v>1</v>
      </c>
      <c r="F387" s="309" t="e">
        <f>RIGHT(TPG!#REF!,4)&amp;"."&amp;TPG!#REF!&amp;"."&amp;TPG!#REF!&amp;"."&amp;TPGPAY!$C$5</f>
        <v>#REF!</v>
      </c>
      <c r="G387" s="310">
        <f t="shared" ca="1" si="10"/>
        <v>44386</v>
      </c>
      <c r="H387" s="311" t="e">
        <f>IF(TPG!#REF!&gt;0,0,-TPG!#REF!)</f>
        <v>#REF!</v>
      </c>
      <c r="I387" s="205">
        <f t="shared" ca="1" si="11"/>
        <v>44386</v>
      </c>
      <c r="J387" s="126">
        <v>3</v>
      </c>
      <c r="K387" s="126" t="b">
        <v>1</v>
      </c>
      <c r="L387" s="126" t="s">
        <v>4009</v>
      </c>
      <c r="M387" s="126" t="b">
        <v>1</v>
      </c>
      <c r="N387" s="126" t="s">
        <v>3687</v>
      </c>
      <c r="O387" s="309" t="e">
        <f>LEFT(TPG!#REF!,19)&amp;"."&amp;TPGCR!F387</f>
        <v>#REF!</v>
      </c>
      <c r="P387" s="312" t="e">
        <f>TPG!#REF!</f>
        <v>#REF!</v>
      </c>
      <c r="Q387" s="126" t="b">
        <v>1</v>
      </c>
      <c r="R387" s="126" t="b">
        <v>1</v>
      </c>
      <c r="S387" s="126" t="b">
        <v>1</v>
      </c>
    </row>
    <row r="388" spans="1:19" hidden="1" x14ac:dyDescent="0.25">
      <c r="A388" s="126" t="s">
        <v>4008</v>
      </c>
      <c r="B388" s="200">
        <v>1</v>
      </c>
      <c r="C388" s="126">
        <v>2</v>
      </c>
      <c r="D388" s="308" t="e">
        <f>TPG!#REF!</f>
        <v>#REF!</v>
      </c>
      <c r="E388" s="126" t="b">
        <v>1</v>
      </c>
      <c r="F388" s="309" t="e">
        <f>RIGHT(TPG!#REF!,4)&amp;"."&amp;TPG!#REF!&amp;"."&amp;TPG!#REF!&amp;"."&amp;TPGPAY!$C$5</f>
        <v>#REF!</v>
      </c>
      <c r="G388" s="310">
        <f t="shared" ca="1" si="10"/>
        <v>44386</v>
      </c>
      <c r="H388" s="311" t="e">
        <f>IF(TPG!#REF!&gt;0,0,-TPG!#REF!)</f>
        <v>#REF!</v>
      </c>
      <c r="I388" s="205">
        <f t="shared" ca="1" si="11"/>
        <v>44386</v>
      </c>
      <c r="J388" s="126">
        <v>3</v>
      </c>
      <c r="K388" s="126" t="b">
        <v>1</v>
      </c>
      <c r="L388" s="126" t="s">
        <v>4009</v>
      </c>
      <c r="M388" s="126" t="b">
        <v>1</v>
      </c>
      <c r="N388" s="126" t="s">
        <v>3687</v>
      </c>
      <c r="O388" s="309" t="e">
        <f>LEFT(TPG!#REF!,19)&amp;"."&amp;TPGCR!F388</f>
        <v>#REF!</v>
      </c>
      <c r="P388" s="312" t="e">
        <f>TPG!#REF!</f>
        <v>#REF!</v>
      </c>
      <c r="Q388" s="126" t="b">
        <v>1</v>
      </c>
      <c r="R388" s="126" t="b">
        <v>1</v>
      </c>
      <c r="S388" s="126" t="b">
        <v>1</v>
      </c>
    </row>
    <row r="389" spans="1:19" hidden="1" x14ac:dyDescent="0.25">
      <c r="A389" s="126" t="s">
        <v>4008</v>
      </c>
      <c r="B389" s="200">
        <v>1</v>
      </c>
      <c r="C389" s="126">
        <v>2</v>
      </c>
      <c r="D389" s="308" t="e">
        <f>TPG!#REF!</f>
        <v>#REF!</v>
      </c>
      <c r="E389" s="126" t="b">
        <v>1</v>
      </c>
      <c r="F389" s="309" t="e">
        <f>RIGHT(TPG!#REF!,4)&amp;"."&amp;TPG!#REF!&amp;"."&amp;TPG!#REF!&amp;"."&amp;TPGPAY!$C$5</f>
        <v>#REF!</v>
      </c>
      <c r="G389" s="310">
        <f t="shared" ca="1" si="10"/>
        <v>44386</v>
      </c>
      <c r="H389" s="311" t="e">
        <f>IF(TPG!#REF!&gt;0,0,-TPG!#REF!)</f>
        <v>#REF!</v>
      </c>
      <c r="I389" s="205">
        <f t="shared" ca="1" si="11"/>
        <v>44386</v>
      </c>
      <c r="J389" s="126">
        <v>3</v>
      </c>
      <c r="K389" s="126" t="b">
        <v>1</v>
      </c>
      <c r="L389" s="126" t="s">
        <v>4009</v>
      </c>
      <c r="M389" s="126" t="b">
        <v>1</v>
      </c>
      <c r="N389" s="126" t="s">
        <v>3687</v>
      </c>
      <c r="O389" s="309" t="e">
        <f>LEFT(TPG!#REF!,19)&amp;"."&amp;TPGCR!F389</f>
        <v>#REF!</v>
      </c>
      <c r="P389" s="312" t="e">
        <f>TPG!#REF!</f>
        <v>#REF!</v>
      </c>
      <c r="Q389" s="126" t="b">
        <v>1</v>
      </c>
      <c r="R389" s="126" t="b">
        <v>1</v>
      </c>
      <c r="S389" s="126" t="b">
        <v>1</v>
      </c>
    </row>
    <row r="390" spans="1:19" hidden="1" x14ac:dyDescent="0.25">
      <c r="A390" s="126" t="s">
        <v>4008</v>
      </c>
      <c r="B390" s="200">
        <v>1</v>
      </c>
      <c r="C390" s="126">
        <v>2</v>
      </c>
      <c r="D390" s="308" t="e">
        <f>TPG!#REF!</f>
        <v>#REF!</v>
      </c>
      <c r="E390" s="126" t="b">
        <v>1</v>
      </c>
      <c r="F390" s="309" t="e">
        <f>RIGHT(TPG!#REF!,4)&amp;"."&amp;TPG!#REF!&amp;"."&amp;TPG!#REF!&amp;"."&amp;TPGPAY!$C$5</f>
        <v>#REF!</v>
      </c>
      <c r="G390" s="310">
        <f t="shared" ca="1" si="10"/>
        <v>44386</v>
      </c>
      <c r="H390" s="311" t="e">
        <f>IF(TPG!#REF!&gt;0,0,-TPG!#REF!)</f>
        <v>#REF!</v>
      </c>
      <c r="I390" s="205">
        <f t="shared" ca="1" si="11"/>
        <v>44386</v>
      </c>
      <c r="J390" s="126">
        <v>3</v>
      </c>
      <c r="K390" s="126" t="b">
        <v>1</v>
      </c>
      <c r="L390" s="126" t="s">
        <v>4009</v>
      </c>
      <c r="M390" s="126" t="b">
        <v>1</v>
      </c>
      <c r="N390" s="126" t="s">
        <v>3687</v>
      </c>
      <c r="O390" s="309" t="e">
        <f>LEFT(TPG!#REF!,19)&amp;"."&amp;TPGCR!F390</f>
        <v>#REF!</v>
      </c>
      <c r="P390" s="312" t="e">
        <f>TPG!#REF!</f>
        <v>#REF!</v>
      </c>
      <c r="Q390" s="126" t="b">
        <v>1</v>
      </c>
      <c r="R390" s="126" t="b">
        <v>1</v>
      </c>
      <c r="S390" s="126" t="b">
        <v>1</v>
      </c>
    </row>
    <row r="391" spans="1:19" hidden="1" x14ac:dyDescent="0.25">
      <c r="A391" s="126" t="s">
        <v>4008</v>
      </c>
      <c r="B391" s="200">
        <v>1</v>
      </c>
      <c r="C391" s="126">
        <v>2</v>
      </c>
      <c r="D391" s="308" t="e">
        <f>TPG!#REF!</f>
        <v>#REF!</v>
      </c>
      <c r="E391" s="126" t="b">
        <v>1</v>
      </c>
      <c r="F391" s="309" t="e">
        <f>RIGHT(TPG!#REF!,4)&amp;"."&amp;TPG!#REF!&amp;"."&amp;TPG!#REF!&amp;"."&amp;TPGPAY!$C$5</f>
        <v>#REF!</v>
      </c>
      <c r="G391" s="310">
        <f t="shared" ca="1" si="10"/>
        <v>44386</v>
      </c>
      <c r="H391" s="311" t="e">
        <f>IF(TPG!#REF!&gt;0,0,-TPG!#REF!)</f>
        <v>#REF!</v>
      </c>
      <c r="I391" s="205">
        <f t="shared" ca="1" si="11"/>
        <v>44386</v>
      </c>
      <c r="J391" s="126">
        <v>3</v>
      </c>
      <c r="K391" s="126" t="b">
        <v>1</v>
      </c>
      <c r="L391" s="126" t="s">
        <v>4009</v>
      </c>
      <c r="M391" s="126" t="b">
        <v>1</v>
      </c>
      <c r="N391" s="126" t="s">
        <v>3687</v>
      </c>
      <c r="O391" s="309" t="e">
        <f>LEFT(TPG!#REF!,19)&amp;"."&amp;TPGCR!F391</f>
        <v>#REF!</v>
      </c>
      <c r="P391" s="312" t="e">
        <f>TPG!#REF!</f>
        <v>#REF!</v>
      </c>
      <c r="Q391" s="126" t="b">
        <v>1</v>
      </c>
      <c r="R391" s="126" t="b">
        <v>1</v>
      </c>
      <c r="S391" s="126" t="b">
        <v>1</v>
      </c>
    </row>
    <row r="392" spans="1:19" hidden="1" x14ac:dyDescent="0.25">
      <c r="A392" s="126" t="s">
        <v>4008</v>
      </c>
      <c r="B392" s="200">
        <v>1</v>
      </c>
      <c r="C392" s="126">
        <v>2</v>
      </c>
      <c r="D392" s="308" t="e">
        <f>TPG!#REF!</f>
        <v>#REF!</v>
      </c>
      <c r="E392" s="126" t="b">
        <v>1</v>
      </c>
      <c r="F392" s="309" t="e">
        <f>RIGHT(TPG!#REF!,4)&amp;"."&amp;TPG!#REF!&amp;"."&amp;TPG!#REF!&amp;"."&amp;TPGPAY!$C$5</f>
        <v>#REF!</v>
      </c>
      <c r="G392" s="310">
        <f t="shared" ca="1" si="10"/>
        <v>44386</v>
      </c>
      <c r="H392" s="311" t="e">
        <f>IF(TPG!#REF!&gt;0,0,-TPG!#REF!)</f>
        <v>#REF!</v>
      </c>
      <c r="I392" s="205">
        <f t="shared" ca="1" si="11"/>
        <v>44386</v>
      </c>
      <c r="J392" s="126">
        <v>3</v>
      </c>
      <c r="K392" s="126" t="b">
        <v>1</v>
      </c>
      <c r="L392" s="126" t="s">
        <v>4009</v>
      </c>
      <c r="M392" s="126" t="b">
        <v>1</v>
      </c>
      <c r="N392" s="126" t="s">
        <v>3687</v>
      </c>
      <c r="O392" s="309" t="e">
        <f>LEFT(TPG!#REF!,19)&amp;"."&amp;TPGCR!F392</f>
        <v>#REF!</v>
      </c>
      <c r="P392" s="312" t="e">
        <f>TPG!#REF!</f>
        <v>#REF!</v>
      </c>
      <c r="Q392" s="126" t="b">
        <v>1</v>
      </c>
      <c r="R392" s="126" t="b">
        <v>1</v>
      </c>
      <c r="S392" s="126" t="b">
        <v>1</v>
      </c>
    </row>
    <row r="393" spans="1:19" hidden="1" x14ac:dyDescent="0.25">
      <c r="A393" s="126" t="s">
        <v>4008</v>
      </c>
      <c r="B393" s="200">
        <v>1</v>
      </c>
      <c r="C393" s="126">
        <v>2</v>
      </c>
      <c r="D393" s="308" t="e">
        <f>TPG!#REF!</f>
        <v>#REF!</v>
      </c>
      <c r="E393" s="126" t="b">
        <v>1</v>
      </c>
      <c r="F393" s="309" t="e">
        <f>RIGHT(TPG!#REF!,4)&amp;"."&amp;TPG!#REF!&amp;"."&amp;TPG!#REF!&amp;"."&amp;TPGPAY!$C$5</f>
        <v>#REF!</v>
      </c>
      <c r="G393" s="310">
        <f t="shared" ca="1" si="10"/>
        <v>44386</v>
      </c>
      <c r="H393" s="311" t="e">
        <f>IF(TPG!#REF!&gt;0,0,-TPG!#REF!)</f>
        <v>#REF!</v>
      </c>
      <c r="I393" s="205">
        <f t="shared" ca="1" si="11"/>
        <v>44386</v>
      </c>
      <c r="J393" s="126">
        <v>3</v>
      </c>
      <c r="K393" s="126" t="b">
        <v>1</v>
      </c>
      <c r="L393" s="126" t="s">
        <v>4009</v>
      </c>
      <c r="M393" s="126" t="b">
        <v>1</v>
      </c>
      <c r="N393" s="126" t="s">
        <v>3687</v>
      </c>
      <c r="O393" s="309" t="e">
        <f>LEFT(TPG!#REF!,19)&amp;"."&amp;TPGCR!F393</f>
        <v>#REF!</v>
      </c>
      <c r="P393" s="312" t="e">
        <f>TPG!#REF!</f>
        <v>#REF!</v>
      </c>
      <c r="Q393" s="126" t="b">
        <v>1</v>
      </c>
      <c r="R393" s="126" t="b">
        <v>1</v>
      </c>
      <c r="S393" s="126" t="b">
        <v>1</v>
      </c>
    </row>
    <row r="394" spans="1:19" hidden="1" x14ac:dyDescent="0.25">
      <c r="A394" s="126" t="s">
        <v>4008</v>
      </c>
      <c r="B394" s="200">
        <v>1</v>
      </c>
      <c r="C394" s="126">
        <v>2</v>
      </c>
      <c r="D394" s="308" t="e">
        <f>TPG!#REF!</f>
        <v>#REF!</v>
      </c>
      <c r="E394" s="126" t="b">
        <v>1</v>
      </c>
      <c r="F394" s="309" t="e">
        <f>RIGHT(TPG!#REF!,4)&amp;"."&amp;TPG!#REF!&amp;"."&amp;TPG!#REF!&amp;"."&amp;TPGPAY!$C$5</f>
        <v>#REF!</v>
      </c>
      <c r="G394" s="310">
        <f t="shared" ca="1" si="10"/>
        <v>44386</v>
      </c>
      <c r="H394" s="311" t="e">
        <f>IF(TPG!#REF!&gt;0,0,-TPG!#REF!)</f>
        <v>#REF!</v>
      </c>
      <c r="I394" s="205">
        <f t="shared" ca="1" si="11"/>
        <v>44386</v>
      </c>
      <c r="J394" s="126">
        <v>3</v>
      </c>
      <c r="K394" s="126" t="b">
        <v>1</v>
      </c>
      <c r="L394" s="126" t="s">
        <v>4009</v>
      </c>
      <c r="M394" s="126" t="b">
        <v>1</v>
      </c>
      <c r="N394" s="126" t="s">
        <v>3687</v>
      </c>
      <c r="O394" s="309" t="e">
        <f>LEFT(TPG!#REF!,19)&amp;"."&amp;TPGCR!F394</f>
        <v>#REF!</v>
      </c>
      <c r="P394" s="312" t="e">
        <f>TPG!#REF!</f>
        <v>#REF!</v>
      </c>
      <c r="Q394" s="126" t="b">
        <v>1</v>
      </c>
      <c r="R394" s="126" t="b">
        <v>1</v>
      </c>
      <c r="S394" s="126" t="b">
        <v>1</v>
      </c>
    </row>
    <row r="395" spans="1:19" hidden="1" x14ac:dyDescent="0.25">
      <c r="A395" s="126" t="s">
        <v>4008</v>
      </c>
      <c r="B395" s="200">
        <v>1</v>
      </c>
      <c r="C395" s="126">
        <v>2</v>
      </c>
      <c r="D395" s="308" t="e">
        <f>TPG!#REF!</f>
        <v>#REF!</v>
      </c>
      <c r="E395" s="126" t="b">
        <v>1</v>
      </c>
      <c r="F395" s="309" t="e">
        <f>RIGHT(TPG!#REF!,4)&amp;"."&amp;TPG!#REF!&amp;"."&amp;TPG!#REF!&amp;"."&amp;TPGPAY!$C$5</f>
        <v>#REF!</v>
      </c>
      <c r="G395" s="310">
        <f t="shared" ca="1" si="10"/>
        <v>44386</v>
      </c>
      <c r="H395" s="311" t="e">
        <f>IF(TPG!#REF!&gt;0,0,-TPG!#REF!)</f>
        <v>#REF!</v>
      </c>
      <c r="I395" s="205">
        <f t="shared" ca="1" si="11"/>
        <v>44386</v>
      </c>
      <c r="J395" s="126">
        <v>3</v>
      </c>
      <c r="K395" s="126" t="b">
        <v>1</v>
      </c>
      <c r="L395" s="126" t="s">
        <v>4009</v>
      </c>
      <c r="M395" s="126" t="b">
        <v>1</v>
      </c>
      <c r="N395" s="126" t="s">
        <v>3687</v>
      </c>
      <c r="O395" s="309" t="e">
        <f>LEFT(TPG!#REF!,19)&amp;"."&amp;TPGCR!F395</f>
        <v>#REF!</v>
      </c>
      <c r="P395" s="312" t="e">
        <f>TPG!#REF!</f>
        <v>#REF!</v>
      </c>
      <c r="Q395" s="126" t="b">
        <v>1</v>
      </c>
      <c r="R395" s="126" t="b">
        <v>1</v>
      </c>
      <c r="S395" s="126" t="b">
        <v>1</v>
      </c>
    </row>
    <row r="396" spans="1:19" hidden="1" x14ac:dyDescent="0.25">
      <c r="A396" s="126" t="s">
        <v>4008</v>
      </c>
      <c r="B396" s="200">
        <v>1</v>
      </c>
      <c r="C396" s="126">
        <v>2</v>
      </c>
      <c r="D396" s="308" t="e">
        <f>TPG!#REF!</f>
        <v>#REF!</v>
      </c>
      <c r="E396" s="126" t="b">
        <v>1</v>
      </c>
      <c r="F396" s="309" t="e">
        <f>RIGHT(TPG!#REF!,4)&amp;"."&amp;TPG!#REF!&amp;"."&amp;TPG!#REF!&amp;"."&amp;TPGPAY!$C$5</f>
        <v>#REF!</v>
      </c>
      <c r="G396" s="310">
        <f t="shared" ca="1" si="10"/>
        <v>44386</v>
      </c>
      <c r="H396" s="311" t="e">
        <f>IF(TPG!#REF!&gt;0,0,-TPG!#REF!)</f>
        <v>#REF!</v>
      </c>
      <c r="I396" s="205">
        <f t="shared" ca="1" si="11"/>
        <v>44386</v>
      </c>
      <c r="J396" s="126">
        <v>3</v>
      </c>
      <c r="K396" s="126" t="b">
        <v>1</v>
      </c>
      <c r="L396" s="126" t="s">
        <v>4009</v>
      </c>
      <c r="M396" s="126" t="b">
        <v>1</v>
      </c>
      <c r="N396" s="126" t="s">
        <v>3687</v>
      </c>
      <c r="O396" s="309" t="e">
        <f>LEFT(TPG!#REF!,19)&amp;"."&amp;TPGCR!F396</f>
        <v>#REF!</v>
      </c>
      <c r="P396" s="312" t="e">
        <f>TPG!#REF!</f>
        <v>#REF!</v>
      </c>
      <c r="Q396" s="126" t="b">
        <v>1</v>
      </c>
      <c r="R396" s="126" t="b">
        <v>1</v>
      </c>
      <c r="S396" s="126" t="b">
        <v>1</v>
      </c>
    </row>
    <row r="397" spans="1:19" hidden="1" x14ac:dyDescent="0.25">
      <c r="A397" s="126" t="s">
        <v>4008</v>
      </c>
      <c r="B397" s="200">
        <v>1</v>
      </c>
      <c r="C397" s="126">
        <v>2</v>
      </c>
      <c r="D397" s="308" t="e">
        <f>TPG!#REF!</f>
        <v>#REF!</v>
      </c>
      <c r="E397" s="126" t="b">
        <v>1</v>
      </c>
      <c r="F397" s="309" t="e">
        <f>RIGHT(TPG!#REF!,4)&amp;"."&amp;TPG!#REF!&amp;"."&amp;TPG!#REF!&amp;"."&amp;TPGPAY!$C$5</f>
        <v>#REF!</v>
      </c>
      <c r="G397" s="310">
        <f t="shared" ca="1" si="10"/>
        <v>44386</v>
      </c>
      <c r="H397" s="311" t="e">
        <f>IF(TPG!#REF!&gt;0,0,-TPG!#REF!)</f>
        <v>#REF!</v>
      </c>
      <c r="I397" s="205">
        <f t="shared" ca="1" si="11"/>
        <v>44386</v>
      </c>
      <c r="J397" s="126">
        <v>3</v>
      </c>
      <c r="K397" s="126" t="b">
        <v>1</v>
      </c>
      <c r="L397" s="126" t="s">
        <v>4009</v>
      </c>
      <c r="M397" s="126" t="b">
        <v>1</v>
      </c>
      <c r="N397" s="126" t="s">
        <v>3687</v>
      </c>
      <c r="O397" s="309" t="e">
        <f>LEFT(TPG!#REF!,19)&amp;"."&amp;TPGCR!F397</f>
        <v>#REF!</v>
      </c>
      <c r="P397" s="312" t="e">
        <f>TPG!#REF!</f>
        <v>#REF!</v>
      </c>
      <c r="Q397" s="126" t="b">
        <v>1</v>
      </c>
      <c r="R397" s="126" t="b">
        <v>1</v>
      </c>
      <c r="S397" s="126" t="b">
        <v>1</v>
      </c>
    </row>
    <row r="398" spans="1:19" hidden="1" x14ac:dyDescent="0.25">
      <c r="A398" s="126" t="s">
        <v>4008</v>
      </c>
      <c r="B398" s="200">
        <v>1</v>
      </c>
      <c r="C398" s="126">
        <v>2</v>
      </c>
      <c r="D398" s="308" t="e">
        <f>TPG!#REF!</f>
        <v>#REF!</v>
      </c>
      <c r="E398" s="126" t="b">
        <v>1</v>
      </c>
      <c r="F398" s="309" t="e">
        <f>RIGHT(TPG!#REF!,4)&amp;"."&amp;TPG!#REF!&amp;"."&amp;TPG!#REF!&amp;"."&amp;TPGPAY!$C$5</f>
        <v>#REF!</v>
      </c>
      <c r="G398" s="310">
        <f t="shared" ca="1" si="10"/>
        <v>44386</v>
      </c>
      <c r="H398" s="311" t="e">
        <f>IF(TPG!#REF!&gt;0,0,-TPG!#REF!)</f>
        <v>#REF!</v>
      </c>
      <c r="I398" s="205">
        <f t="shared" ca="1" si="11"/>
        <v>44386</v>
      </c>
      <c r="J398" s="126">
        <v>3</v>
      </c>
      <c r="K398" s="126" t="b">
        <v>1</v>
      </c>
      <c r="L398" s="126" t="s">
        <v>4009</v>
      </c>
      <c r="M398" s="126" t="b">
        <v>1</v>
      </c>
      <c r="N398" s="126" t="s">
        <v>3687</v>
      </c>
      <c r="O398" s="309" t="e">
        <f>LEFT(TPG!#REF!,19)&amp;"."&amp;TPGCR!F398</f>
        <v>#REF!</v>
      </c>
      <c r="P398" s="312" t="e">
        <f>TPG!#REF!</f>
        <v>#REF!</v>
      </c>
      <c r="Q398" s="126" t="b">
        <v>1</v>
      </c>
      <c r="R398" s="126" t="b">
        <v>1</v>
      </c>
      <c r="S398" s="126" t="b">
        <v>1</v>
      </c>
    </row>
    <row r="399" spans="1:19" hidden="1" x14ac:dyDescent="0.25">
      <c r="A399" s="126" t="s">
        <v>4008</v>
      </c>
      <c r="B399" s="200">
        <v>1</v>
      </c>
      <c r="C399" s="126">
        <v>2</v>
      </c>
      <c r="D399" s="308" t="e">
        <f>TPG!#REF!</f>
        <v>#REF!</v>
      </c>
      <c r="E399" s="126" t="b">
        <v>1</v>
      </c>
      <c r="F399" s="309" t="e">
        <f>RIGHT(TPG!#REF!,4)&amp;"."&amp;TPG!#REF!&amp;"."&amp;TPG!#REF!&amp;"."&amp;TPGPAY!$C$5</f>
        <v>#REF!</v>
      </c>
      <c r="G399" s="310">
        <f t="shared" ca="1" si="10"/>
        <v>44386</v>
      </c>
      <c r="H399" s="311" t="e">
        <f>IF(TPG!#REF!&gt;0,0,-TPG!#REF!)</f>
        <v>#REF!</v>
      </c>
      <c r="I399" s="205">
        <f t="shared" ca="1" si="11"/>
        <v>44386</v>
      </c>
      <c r="J399" s="126">
        <v>3</v>
      </c>
      <c r="K399" s="126" t="b">
        <v>1</v>
      </c>
      <c r="L399" s="126" t="s">
        <v>4009</v>
      </c>
      <c r="M399" s="126" t="b">
        <v>1</v>
      </c>
      <c r="N399" s="126" t="s">
        <v>3687</v>
      </c>
      <c r="O399" s="309" t="e">
        <f>LEFT(TPG!#REF!,19)&amp;"."&amp;TPGCR!F399</f>
        <v>#REF!</v>
      </c>
      <c r="P399" s="312" t="e">
        <f>TPG!#REF!</f>
        <v>#REF!</v>
      </c>
      <c r="Q399" s="126" t="b">
        <v>1</v>
      </c>
      <c r="R399" s="126" t="b">
        <v>1</v>
      </c>
      <c r="S399" s="126" t="b">
        <v>1</v>
      </c>
    </row>
    <row r="400" spans="1:19" hidden="1" x14ac:dyDescent="0.25">
      <c r="A400" s="126" t="s">
        <v>4008</v>
      </c>
      <c r="B400" s="200">
        <v>1</v>
      </c>
      <c r="C400" s="126">
        <v>2</v>
      </c>
      <c r="D400" s="308" t="e">
        <f>TPG!#REF!</f>
        <v>#REF!</v>
      </c>
      <c r="E400" s="126" t="b">
        <v>1</v>
      </c>
      <c r="F400" s="309" t="e">
        <f>RIGHT(TPG!#REF!,4)&amp;"."&amp;TPG!#REF!&amp;"."&amp;TPG!#REF!&amp;"."&amp;TPGPAY!$C$5</f>
        <v>#REF!</v>
      </c>
      <c r="G400" s="310">
        <f t="shared" ca="1" si="10"/>
        <v>44386</v>
      </c>
      <c r="H400" s="311" t="e">
        <f>IF(TPG!#REF!&gt;0,0,-TPG!#REF!)</f>
        <v>#REF!</v>
      </c>
      <c r="I400" s="205">
        <f t="shared" ca="1" si="11"/>
        <v>44386</v>
      </c>
      <c r="J400" s="126">
        <v>3</v>
      </c>
      <c r="K400" s="126" t="b">
        <v>1</v>
      </c>
      <c r="L400" s="126" t="s">
        <v>4009</v>
      </c>
      <c r="M400" s="126" t="b">
        <v>1</v>
      </c>
      <c r="N400" s="126" t="s">
        <v>3687</v>
      </c>
      <c r="O400" s="309" t="e">
        <f>LEFT(TPG!#REF!,19)&amp;"."&amp;TPGCR!F400</f>
        <v>#REF!</v>
      </c>
      <c r="P400" s="312" t="e">
        <f>TPG!#REF!</f>
        <v>#REF!</v>
      </c>
      <c r="Q400" s="126" t="b">
        <v>1</v>
      </c>
      <c r="R400" s="126" t="b">
        <v>1</v>
      </c>
      <c r="S400" s="126" t="b">
        <v>1</v>
      </c>
    </row>
    <row r="401" spans="1:19" hidden="1" x14ac:dyDescent="0.25">
      <c r="A401" s="126" t="s">
        <v>4008</v>
      </c>
      <c r="B401" s="200">
        <v>1</v>
      </c>
      <c r="C401" s="126">
        <v>2</v>
      </c>
      <c r="D401" s="308" t="e">
        <f>TPG!#REF!</f>
        <v>#REF!</v>
      </c>
      <c r="E401" s="126" t="b">
        <v>1</v>
      </c>
      <c r="F401" s="309" t="e">
        <f>RIGHT(TPG!#REF!,4)&amp;"."&amp;TPG!#REF!&amp;"."&amp;TPG!#REF!&amp;"."&amp;TPGPAY!$C$5</f>
        <v>#REF!</v>
      </c>
      <c r="G401" s="310">
        <f t="shared" ca="1" si="10"/>
        <v>44386</v>
      </c>
      <c r="H401" s="311" t="e">
        <f>IF(TPG!#REF!&gt;0,0,-TPG!#REF!)</f>
        <v>#REF!</v>
      </c>
      <c r="I401" s="205">
        <f t="shared" ca="1" si="11"/>
        <v>44386</v>
      </c>
      <c r="J401" s="126">
        <v>3</v>
      </c>
      <c r="K401" s="126" t="b">
        <v>1</v>
      </c>
      <c r="L401" s="126" t="s">
        <v>4009</v>
      </c>
      <c r="M401" s="126" t="b">
        <v>1</v>
      </c>
      <c r="N401" s="126" t="s">
        <v>3687</v>
      </c>
      <c r="O401" s="309" t="e">
        <f>LEFT(TPG!#REF!,19)&amp;"."&amp;TPGCR!F401</f>
        <v>#REF!</v>
      </c>
      <c r="P401" s="312" t="e">
        <f>TPG!#REF!</f>
        <v>#REF!</v>
      </c>
      <c r="Q401" s="126" t="b">
        <v>1</v>
      </c>
      <c r="R401" s="126" t="b">
        <v>1</v>
      </c>
      <c r="S401" s="126" t="b">
        <v>1</v>
      </c>
    </row>
    <row r="402" spans="1:19" hidden="1" x14ac:dyDescent="0.25">
      <c r="A402" s="126" t="s">
        <v>4008</v>
      </c>
      <c r="B402" s="200">
        <v>1</v>
      </c>
      <c r="C402" s="126">
        <v>2</v>
      </c>
      <c r="D402" s="308" t="e">
        <f>TPG!#REF!</f>
        <v>#REF!</v>
      </c>
      <c r="E402" s="126" t="b">
        <v>1</v>
      </c>
      <c r="F402" s="309" t="e">
        <f>RIGHT(TPG!#REF!,4)&amp;"."&amp;TPG!#REF!&amp;"."&amp;TPG!#REF!&amp;"."&amp;TPGPAY!$C$5</f>
        <v>#REF!</v>
      </c>
      <c r="G402" s="310">
        <f t="shared" ca="1" si="10"/>
        <v>44386</v>
      </c>
      <c r="H402" s="311" t="e">
        <f>IF(TPG!#REF!&gt;0,0,-TPG!#REF!)</f>
        <v>#REF!</v>
      </c>
      <c r="I402" s="205">
        <f t="shared" ca="1" si="11"/>
        <v>44386</v>
      </c>
      <c r="J402" s="126">
        <v>3</v>
      </c>
      <c r="K402" s="126" t="b">
        <v>1</v>
      </c>
      <c r="L402" s="126" t="s">
        <v>4009</v>
      </c>
      <c r="M402" s="126" t="b">
        <v>1</v>
      </c>
      <c r="N402" s="126" t="s">
        <v>3687</v>
      </c>
      <c r="O402" s="309" t="e">
        <f>LEFT(TPG!#REF!,19)&amp;"."&amp;TPGCR!F402</f>
        <v>#REF!</v>
      </c>
      <c r="P402" s="312" t="e">
        <f>TPG!#REF!</f>
        <v>#REF!</v>
      </c>
      <c r="Q402" s="126" t="b">
        <v>1</v>
      </c>
      <c r="R402" s="126" t="b">
        <v>1</v>
      </c>
      <c r="S402" s="126" t="b">
        <v>1</v>
      </c>
    </row>
    <row r="403" spans="1:19" hidden="1" x14ac:dyDescent="0.25">
      <c r="A403" s="126" t="s">
        <v>4008</v>
      </c>
      <c r="B403" s="200">
        <v>1</v>
      </c>
      <c r="C403" s="126">
        <v>2</v>
      </c>
      <c r="D403" s="308" t="e">
        <f>TPG!#REF!</f>
        <v>#REF!</v>
      </c>
      <c r="E403" s="126" t="b">
        <v>1</v>
      </c>
      <c r="F403" s="309" t="e">
        <f>RIGHT(TPG!#REF!,4)&amp;"."&amp;TPG!#REF!&amp;"."&amp;TPG!#REF!&amp;"."&amp;TPGPAY!$C$5</f>
        <v>#REF!</v>
      </c>
      <c r="G403" s="310">
        <f t="shared" ca="1" si="10"/>
        <v>44386</v>
      </c>
      <c r="H403" s="311" t="e">
        <f>IF(TPG!#REF!&gt;0,0,-TPG!#REF!)</f>
        <v>#REF!</v>
      </c>
      <c r="I403" s="205">
        <f t="shared" ca="1" si="11"/>
        <v>44386</v>
      </c>
      <c r="J403" s="126">
        <v>3</v>
      </c>
      <c r="K403" s="126" t="b">
        <v>1</v>
      </c>
      <c r="L403" s="126" t="s">
        <v>4009</v>
      </c>
      <c r="M403" s="126" t="b">
        <v>1</v>
      </c>
      <c r="N403" s="126" t="s">
        <v>3687</v>
      </c>
      <c r="O403" s="309" t="e">
        <f>LEFT(TPG!#REF!,19)&amp;"."&amp;TPGCR!F403</f>
        <v>#REF!</v>
      </c>
      <c r="P403" s="312" t="e">
        <f>TPG!#REF!</f>
        <v>#REF!</v>
      </c>
      <c r="Q403" s="126" t="b">
        <v>1</v>
      </c>
      <c r="R403" s="126" t="b">
        <v>1</v>
      </c>
      <c r="S403" s="126" t="b">
        <v>1</v>
      </c>
    </row>
    <row r="404" spans="1:19" hidden="1" x14ac:dyDescent="0.25">
      <c r="A404" s="126" t="s">
        <v>4008</v>
      </c>
      <c r="B404" s="200">
        <v>1</v>
      </c>
      <c r="C404" s="126">
        <v>2</v>
      </c>
      <c r="D404" s="308" t="e">
        <f>TPG!#REF!</f>
        <v>#REF!</v>
      </c>
      <c r="E404" s="126" t="b">
        <v>1</v>
      </c>
      <c r="F404" s="309" t="e">
        <f>RIGHT(TPG!#REF!,4)&amp;"."&amp;TPG!#REF!&amp;"."&amp;TPG!#REF!&amp;"."&amp;TPGPAY!$C$5</f>
        <v>#REF!</v>
      </c>
      <c r="G404" s="310">
        <f t="shared" ca="1" si="10"/>
        <v>44386</v>
      </c>
      <c r="H404" s="311" t="e">
        <f>IF(TPG!#REF!&gt;0,0,-TPG!#REF!)</f>
        <v>#REF!</v>
      </c>
      <c r="I404" s="205">
        <f t="shared" ca="1" si="11"/>
        <v>44386</v>
      </c>
      <c r="J404" s="126">
        <v>3</v>
      </c>
      <c r="K404" s="126" t="b">
        <v>1</v>
      </c>
      <c r="L404" s="126" t="s">
        <v>4009</v>
      </c>
      <c r="M404" s="126" t="b">
        <v>1</v>
      </c>
      <c r="N404" s="126" t="s">
        <v>3687</v>
      </c>
      <c r="O404" s="309" t="e">
        <f>LEFT(TPG!#REF!,19)&amp;"."&amp;TPGCR!F404</f>
        <v>#REF!</v>
      </c>
      <c r="P404" s="312" t="e">
        <f>TPG!#REF!</f>
        <v>#REF!</v>
      </c>
      <c r="Q404" s="126" t="b">
        <v>1</v>
      </c>
      <c r="R404" s="126" t="b">
        <v>1</v>
      </c>
      <c r="S404" s="126" t="b">
        <v>1</v>
      </c>
    </row>
    <row r="405" spans="1:19" hidden="1" x14ac:dyDescent="0.25">
      <c r="A405" s="126" t="s">
        <v>4008</v>
      </c>
      <c r="B405" s="200">
        <v>1</v>
      </c>
      <c r="C405" s="126">
        <v>2</v>
      </c>
      <c r="D405" s="308" t="e">
        <f>TPG!#REF!</f>
        <v>#REF!</v>
      </c>
      <c r="E405" s="126" t="b">
        <v>1</v>
      </c>
      <c r="F405" s="309" t="e">
        <f>RIGHT(TPG!#REF!,4)&amp;"."&amp;TPG!#REF!&amp;"."&amp;TPG!#REF!&amp;"."&amp;TPGPAY!$C$5</f>
        <v>#REF!</v>
      </c>
      <c r="G405" s="310">
        <f t="shared" ref="G405:G430" ca="1" si="12">TODAY()</f>
        <v>44386</v>
      </c>
      <c r="H405" s="311" t="e">
        <f>IF(TPG!#REF!&gt;0,0,-TPG!#REF!)</f>
        <v>#REF!</v>
      </c>
      <c r="I405" s="205">
        <f t="shared" ref="I405:I430" ca="1" si="13">G405</f>
        <v>44386</v>
      </c>
      <c r="J405" s="126">
        <v>3</v>
      </c>
      <c r="K405" s="126" t="b">
        <v>1</v>
      </c>
      <c r="L405" s="126" t="s">
        <v>4009</v>
      </c>
      <c r="M405" s="126" t="b">
        <v>1</v>
      </c>
      <c r="N405" s="126" t="s">
        <v>3687</v>
      </c>
      <c r="O405" s="309" t="e">
        <f>LEFT(TPG!#REF!,19)&amp;"."&amp;TPGCR!F405</f>
        <v>#REF!</v>
      </c>
      <c r="P405" s="312" t="e">
        <f>TPG!#REF!</f>
        <v>#REF!</v>
      </c>
      <c r="Q405" s="126" t="b">
        <v>1</v>
      </c>
      <c r="R405" s="126" t="b">
        <v>1</v>
      </c>
      <c r="S405" s="126" t="b">
        <v>1</v>
      </c>
    </row>
    <row r="406" spans="1:19" hidden="1" x14ac:dyDescent="0.25">
      <c r="A406" s="126" t="s">
        <v>4008</v>
      </c>
      <c r="B406" s="200">
        <v>1</v>
      </c>
      <c r="C406" s="126">
        <v>2</v>
      </c>
      <c r="D406" s="308" t="e">
        <f>TPG!#REF!</f>
        <v>#REF!</v>
      </c>
      <c r="E406" s="126" t="b">
        <v>1</v>
      </c>
      <c r="F406" s="309" t="e">
        <f>RIGHT(TPG!#REF!,4)&amp;"."&amp;TPG!#REF!&amp;"."&amp;TPG!#REF!&amp;"."&amp;TPGPAY!$C$5</f>
        <v>#REF!</v>
      </c>
      <c r="G406" s="310">
        <f t="shared" ca="1" si="12"/>
        <v>44386</v>
      </c>
      <c r="H406" s="311" t="e">
        <f>IF(TPG!#REF!&gt;0,0,-TPG!#REF!)</f>
        <v>#REF!</v>
      </c>
      <c r="I406" s="205">
        <f t="shared" ca="1" si="13"/>
        <v>44386</v>
      </c>
      <c r="J406" s="126">
        <v>3</v>
      </c>
      <c r="K406" s="126" t="b">
        <v>1</v>
      </c>
      <c r="L406" s="126" t="s">
        <v>4009</v>
      </c>
      <c r="M406" s="126" t="b">
        <v>1</v>
      </c>
      <c r="N406" s="126" t="s">
        <v>3687</v>
      </c>
      <c r="O406" s="309" t="e">
        <f>LEFT(TPG!#REF!,19)&amp;"."&amp;TPGCR!F406</f>
        <v>#REF!</v>
      </c>
      <c r="P406" s="312" t="e">
        <f>TPG!#REF!</f>
        <v>#REF!</v>
      </c>
      <c r="Q406" s="126" t="b">
        <v>1</v>
      </c>
      <c r="R406" s="126" t="b">
        <v>1</v>
      </c>
      <c r="S406" s="126" t="b">
        <v>1</v>
      </c>
    </row>
    <row r="407" spans="1:19" hidden="1" x14ac:dyDescent="0.25">
      <c r="A407" s="126" t="s">
        <v>4008</v>
      </c>
      <c r="B407" s="200">
        <v>1</v>
      </c>
      <c r="C407" s="126">
        <v>2</v>
      </c>
      <c r="D407" s="308" t="str">
        <f>TPG!K134</f>
        <v>I01</v>
      </c>
      <c r="E407" s="126" t="b">
        <v>1</v>
      </c>
      <c r="F407" s="309" t="str">
        <f>RIGHT(TPG!D134,4)&amp;"."&amp;TPG!N134&amp;"."&amp;TPG!L134&amp;"."&amp;TPGPAY!$C$5</f>
        <v>gate.PRU.TPGTPECG.Jl21</v>
      </c>
      <c r="G407" s="310">
        <f t="shared" ca="1" si="12"/>
        <v>44386</v>
      </c>
      <c r="H407" s="311">
        <f>IF(TPG!AC134&gt;0,0,-TPG!AC134)</f>
        <v>0</v>
      </c>
      <c r="I407" s="205">
        <f t="shared" ca="1" si="13"/>
        <v>44386</v>
      </c>
      <c r="J407" s="126">
        <v>3</v>
      </c>
      <c r="K407" s="126" t="b">
        <v>1</v>
      </c>
      <c r="L407" s="126" t="s">
        <v>4009</v>
      </c>
      <c r="M407" s="126" t="b">
        <v>1</v>
      </c>
      <c r="N407" s="126" t="s">
        <v>3687</v>
      </c>
      <c r="O407" s="309" t="str">
        <f>LEFT(TPG!E134,19)&amp;"."&amp;TPGCR!F407</f>
        <v>M.gate.PRU.TPGTPECG.Jl21</v>
      </c>
      <c r="P407" s="312">
        <f>TPG!J134</f>
        <v>400157</v>
      </c>
      <c r="Q407" s="126" t="b">
        <v>1</v>
      </c>
      <c r="R407" s="126" t="b">
        <v>1</v>
      </c>
      <c r="S407" s="126" t="b">
        <v>1</v>
      </c>
    </row>
    <row r="408" spans="1:19" hidden="1" x14ac:dyDescent="0.25">
      <c r="A408" s="126" t="s">
        <v>4008</v>
      </c>
      <c r="B408" s="200">
        <v>1</v>
      </c>
      <c r="C408" s="126">
        <v>2</v>
      </c>
      <c r="D408" s="308" t="str">
        <f>TPG!K135</f>
        <v>I01</v>
      </c>
      <c r="E408" s="126" t="b">
        <v>1</v>
      </c>
      <c r="F408" s="309" t="str">
        <f>RIGHT(TPG!D135,4)&amp;"."&amp;TPG!N135&amp;"."&amp;TPG!L135&amp;"."&amp;TPGPAY!$C$5</f>
        <v>lion.PRU.TPGTPECG.Jl21</v>
      </c>
      <c r="G408" s="310">
        <f t="shared" ca="1" si="12"/>
        <v>44386</v>
      </c>
      <c r="H408" s="311">
        <f>IF(TPG!AC135&gt;0,0,-TPG!AC135)</f>
        <v>0</v>
      </c>
      <c r="I408" s="205">
        <f t="shared" ca="1" si="13"/>
        <v>44386</v>
      </c>
      <c r="J408" s="126">
        <v>3</v>
      </c>
      <c r="K408" s="126" t="b">
        <v>1</v>
      </c>
      <c r="L408" s="126" t="s">
        <v>4009</v>
      </c>
      <c r="M408" s="126" t="b">
        <v>1</v>
      </c>
      <c r="N408" s="126" t="s">
        <v>3687</v>
      </c>
      <c r="O408" s="309" t="str">
        <f>LEFT(TPG!E135,19)&amp;"."&amp;TPGCR!F408</f>
        <v>M.lion.PRU.TPGTPECG.Jl21</v>
      </c>
      <c r="P408" s="312">
        <f>TPG!J135</f>
        <v>400156</v>
      </c>
      <c r="Q408" s="126" t="b">
        <v>1</v>
      </c>
      <c r="R408" s="126" t="b">
        <v>1</v>
      </c>
      <c r="S408" s="126" t="b">
        <v>1</v>
      </c>
    </row>
    <row r="409" spans="1:19" hidden="1" x14ac:dyDescent="0.25">
      <c r="A409" s="126" t="s">
        <v>4008</v>
      </c>
      <c r="B409" s="200">
        <v>1</v>
      </c>
      <c r="C409" s="126">
        <v>2</v>
      </c>
      <c r="D409" s="308" t="str">
        <f>TPG!K136</f>
        <v>I01</v>
      </c>
      <c r="E409" s="126" t="b">
        <v>1</v>
      </c>
      <c r="F409" s="309" t="str">
        <f>RIGHT(TPG!D136,4)&amp;"."&amp;TPG!N136&amp;"."&amp;TPG!L136&amp;"."&amp;TPGPAY!$C$5</f>
        <v>down.Special.TPGTPECG.Jl21</v>
      </c>
      <c r="G409" s="310">
        <f t="shared" ca="1" si="12"/>
        <v>44386</v>
      </c>
      <c r="H409" s="311">
        <f>IF(TPG!AC136&gt;0,0,-TPG!AC136)</f>
        <v>0</v>
      </c>
      <c r="I409" s="205">
        <f t="shared" ca="1" si="13"/>
        <v>44386</v>
      </c>
      <c r="J409" s="126">
        <v>3</v>
      </c>
      <c r="K409" s="126" t="b">
        <v>1</v>
      </c>
      <c r="L409" s="126" t="s">
        <v>4009</v>
      </c>
      <c r="M409" s="126" t="b">
        <v>1</v>
      </c>
      <c r="N409" s="126" t="s">
        <v>3687</v>
      </c>
      <c r="O409" s="309" t="str">
        <f>LEFT(TPG!E136,19)&amp;"."&amp;TPGCR!F409</f>
        <v>M.down.Special.TPGTPECG.Jl21</v>
      </c>
      <c r="P409" s="312">
        <f>TPG!J136</f>
        <v>400063</v>
      </c>
      <c r="Q409" s="126" t="b">
        <v>1</v>
      </c>
      <c r="R409" s="126" t="b">
        <v>1</v>
      </c>
      <c r="S409" s="126" t="b">
        <v>1</v>
      </c>
    </row>
    <row r="410" spans="1:19" hidden="1" x14ac:dyDescent="0.25">
      <c r="A410" s="126" t="s">
        <v>4008</v>
      </c>
      <c r="B410" s="200">
        <v>1</v>
      </c>
      <c r="C410" s="126">
        <v>2</v>
      </c>
      <c r="D410" s="308" t="str">
        <f>TPG!K137</f>
        <v>I01</v>
      </c>
      <c r="E410" s="126" t="b">
        <v>1</v>
      </c>
      <c r="F410" s="309" t="str">
        <f>RIGHT(TPG!D137,4)&amp;"."&amp;TPG!N137&amp;"."&amp;TPG!L137&amp;"."&amp;TPGPAY!$C$5</f>
        <v>hway.Special.TPGTPECG.Jl21</v>
      </c>
      <c r="G410" s="310">
        <f t="shared" ca="1" si="12"/>
        <v>44386</v>
      </c>
      <c r="H410" s="311">
        <f>IF(TPG!AC137&gt;0,0,-TPG!AC137)</f>
        <v>0</v>
      </c>
      <c r="I410" s="205">
        <f t="shared" ca="1" si="13"/>
        <v>44386</v>
      </c>
      <c r="J410" s="126">
        <v>3</v>
      </c>
      <c r="K410" s="126" t="b">
        <v>1</v>
      </c>
      <c r="L410" s="126" t="s">
        <v>4009</v>
      </c>
      <c r="M410" s="126" t="b">
        <v>1</v>
      </c>
      <c r="N410" s="126" t="s">
        <v>3687</v>
      </c>
      <c r="O410" s="309" t="str">
        <f>LEFT(TPG!E137,19)&amp;"."&amp;TPGCR!F410</f>
        <v>M.hway.Special.TPGTPECG.Jl21</v>
      </c>
      <c r="P410" s="312">
        <f>TPG!J137</f>
        <v>400034</v>
      </c>
      <c r="Q410" s="126" t="b">
        <v>1</v>
      </c>
      <c r="R410" s="126" t="b">
        <v>1</v>
      </c>
      <c r="S410" s="126" t="b">
        <v>1</v>
      </c>
    </row>
    <row r="411" spans="1:19" hidden="1" x14ac:dyDescent="0.25">
      <c r="A411" s="126" t="s">
        <v>4008</v>
      </c>
      <c r="B411" s="200">
        <v>1</v>
      </c>
      <c r="C411" s="126">
        <v>2</v>
      </c>
      <c r="D411" s="308" t="str">
        <f>TPG!K138</f>
        <v>I01</v>
      </c>
      <c r="E411" s="126" t="b">
        <v>1</v>
      </c>
      <c r="F411" s="309" t="str">
        <f>RIGHT(TPG!D138,4)&amp;"."&amp;TPG!N138&amp;"."&amp;TPG!L138&amp;"."&amp;TPGPAY!$C$5</f>
        <v>eigh.Special.TPGTPECG.Jl21</v>
      </c>
      <c r="G411" s="310">
        <f t="shared" ca="1" si="12"/>
        <v>44386</v>
      </c>
      <c r="H411" s="311">
        <f>IF(TPG!AC138&gt;0,0,-TPG!AC138)</f>
        <v>0</v>
      </c>
      <c r="I411" s="205">
        <f t="shared" ca="1" si="13"/>
        <v>44386</v>
      </c>
      <c r="J411" s="126">
        <v>3</v>
      </c>
      <c r="K411" s="126" t="b">
        <v>1</v>
      </c>
      <c r="L411" s="126" t="s">
        <v>4009</v>
      </c>
      <c r="M411" s="126" t="b">
        <v>1</v>
      </c>
      <c r="N411" s="126" t="s">
        <v>3687</v>
      </c>
      <c r="O411" s="309" t="str">
        <f>LEFT(TPG!E138,19)&amp;"."&amp;TPGCR!F411</f>
        <v>M.eigh.Special.TPGTPECG.Jl21</v>
      </c>
      <c r="P411" s="312">
        <f>TPG!J138</f>
        <v>400091</v>
      </c>
      <c r="Q411" s="126" t="b">
        <v>1</v>
      </c>
      <c r="R411" s="126" t="b">
        <v>1</v>
      </c>
      <c r="S411" s="126" t="b">
        <v>1</v>
      </c>
    </row>
    <row r="412" spans="1:19" hidden="1" x14ac:dyDescent="0.25">
      <c r="A412" s="126" t="s">
        <v>4008</v>
      </c>
      <c r="B412" s="200">
        <v>1</v>
      </c>
      <c r="C412" s="126">
        <v>2</v>
      </c>
      <c r="D412" s="308" t="str">
        <f>TPG!K139</f>
        <v>I01</v>
      </c>
      <c r="E412" s="126" t="b">
        <v>1</v>
      </c>
      <c r="F412" s="309" t="str">
        <f>RIGHT(TPG!D139,4)&amp;"."&amp;TPG!N139&amp;"."&amp;TPG!L139&amp;"."&amp;TPGPAY!$C$5</f>
        <v>hool.Special.TPGTPECG.Jl21</v>
      </c>
      <c r="G412" s="310">
        <f t="shared" ca="1" si="12"/>
        <v>44386</v>
      </c>
      <c r="H412" s="311">
        <f>IF(TPG!AC139&gt;0,0,-TPG!AC139)</f>
        <v>0</v>
      </c>
      <c r="I412" s="205">
        <f t="shared" ca="1" si="13"/>
        <v>44386</v>
      </c>
      <c r="J412" s="126">
        <v>3</v>
      </c>
      <c r="K412" s="126" t="b">
        <v>1</v>
      </c>
      <c r="L412" s="126" t="s">
        <v>4009</v>
      </c>
      <c r="M412" s="126" t="b">
        <v>1</v>
      </c>
      <c r="N412" s="126" t="s">
        <v>3687</v>
      </c>
      <c r="O412" s="309" t="str">
        <f>LEFT(TPG!E139,19)&amp;"."&amp;TPGCR!F412</f>
        <v>A.hool.Special.TPGTPECG.Jl21</v>
      </c>
      <c r="P412" s="312">
        <f>TPG!J139</f>
        <v>105221</v>
      </c>
      <c r="Q412" s="126" t="b">
        <v>1</v>
      </c>
      <c r="R412" s="126" t="b">
        <v>1</v>
      </c>
      <c r="S412" s="126" t="b">
        <v>1</v>
      </c>
    </row>
    <row r="413" spans="1:19" hidden="1" x14ac:dyDescent="0.25">
      <c r="A413" s="126" t="s">
        <v>4008</v>
      </c>
      <c r="B413" s="200">
        <v>1</v>
      </c>
      <c r="C413" s="126">
        <v>2</v>
      </c>
      <c r="D413" s="308" t="str">
        <f>TPG!K140</f>
        <v>I01</v>
      </c>
      <c r="E413" s="126" t="b">
        <v>1</v>
      </c>
      <c r="F413" s="309" t="str">
        <f>RIGHT(TPG!D140,4)&amp;"."&amp;TPG!N140&amp;"."&amp;TPG!L140&amp;"."&amp;TPGPAY!$C$5</f>
        <v>hool.Special.TPGTPECG.Jl21</v>
      </c>
      <c r="G413" s="310">
        <f t="shared" ca="1" si="12"/>
        <v>44386</v>
      </c>
      <c r="H413" s="311">
        <f>IF(TPG!AC140&gt;0,0,-TPG!AC140)</f>
        <v>0</v>
      </c>
      <c r="I413" s="205">
        <f t="shared" ca="1" si="13"/>
        <v>44386</v>
      </c>
      <c r="J413" s="126">
        <v>3</v>
      </c>
      <c r="K413" s="126" t="b">
        <v>1</v>
      </c>
      <c r="L413" s="126" t="s">
        <v>4009</v>
      </c>
      <c r="M413" s="126" t="b">
        <v>1</v>
      </c>
      <c r="N413" s="126" t="s">
        <v>3687</v>
      </c>
      <c r="O413" s="309" t="str">
        <f>LEFT(TPG!E140,19)&amp;"."&amp;TPGCR!F413</f>
        <v>A.hool.Special.TPGTPECG.Jl21</v>
      </c>
      <c r="P413" s="312">
        <f>TPG!J140</f>
        <v>157308</v>
      </c>
      <c r="Q413" s="126" t="b">
        <v>1</v>
      </c>
      <c r="R413" s="126" t="b">
        <v>1</v>
      </c>
      <c r="S413" s="126" t="b">
        <v>1</v>
      </c>
    </row>
    <row r="414" spans="1:19" hidden="1" x14ac:dyDescent="0.25">
      <c r="A414" s="126" t="s">
        <v>4008</v>
      </c>
      <c r="B414" s="200">
        <v>1</v>
      </c>
      <c r="C414" s="126">
        <v>2</v>
      </c>
      <c r="D414" s="308" t="str">
        <f>TPG!K141</f>
        <v>I01</v>
      </c>
      <c r="E414" s="126" t="b">
        <v>1</v>
      </c>
      <c r="F414" s="309" t="str">
        <f>RIGHT(TPG!D141,4)&amp;"."&amp;TPG!N141&amp;"."&amp;TPG!L141&amp;"."&amp;TPGPAY!$C$5</f>
        <v>demy.Special.TPGTPECG.Jl21</v>
      </c>
      <c r="G414" s="310">
        <f t="shared" ca="1" si="12"/>
        <v>44386</v>
      </c>
      <c r="H414" s="311">
        <f>IF(TPG!AC141&gt;0,0,-TPG!AC141)</f>
        <v>0</v>
      </c>
      <c r="I414" s="205">
        <f t="shared" ca="1" si="13"/>
        <v>44386</v>
      </c>
      <c r="J414" s="126">
        <v>3</v>
      </c>
      <c r="K414" s="126" t="b">
        <v>1</v>
      </c>
      <c r="L414" s="126" t="s">
        <v>4009</v>
      </c>
      <c r="M414" s="126" t="b">
        <v>1</v>
      </c>
      <c r="N414" s="126" t="s">
        <v>3687</v>
      </c>
      <c r="O414" s="309" t="str">
        <f>LEFT(TPG!E141,19)&amp;"."&amp;TPGCR!F414</f>
        <v>A.demy.Special.TPGTPECG.Jl21</v>
      </c>
      <c r="P414" s="312">
        <f>TPG!J141</f>
        <v>156901</v>
      </c>
      <c r="Q414" s="126" t="b">
        <v>1</v>
      </c>
      <c r="R414" s="126" t="b">
        <v>1</v>
      </c>
      <c r="S414" s="126" t="b">
        <v>1</v>
      </c>
    </row>
    <row r="415" spans="1:19" hidden="1" x14ac:dyDescent="0.25">
      <c r="A415" s="126" t="s">
        <v>4008</v>
      </c>
      <c r="B415" s="200">
        <v>1</v>
      </c>
      <c r="C415" s="126">
        <v>2</v>
      </c>
      <c r="D415" s="308" t="str">
        <f>TPG!K142</f>
        <v>I01</v>
      </c>
      <c r="E415" s="126" t="b">
        <v>1</v>
      </c>
      <c r="F415" s="309" t="str">
        <f>RIGHT(TPG!D142,4)&amp;"."&amp;TPG!N142&amp;"."&amp;TPG!L142&amp;"."&amp;TPGPAY!$C$5</f>
        <v>gate.PRU.TPGTPECG.Jl21</v>
      </c>
      <c r="G415" s="310">
        <f t="shared" ca="1" si="12"/>
        <v>44386</v>
      </c>
      <c r="H415" s="311">
        <f>IF(TPG!AC142&gt;0,0,-TPG!AC142)</f>
        <v>0</v>
      </c>
      <c r="I415" s="205">
        <f t="shared" ca="1" si="13"/>
        <v>44386</v>
      </c>
      <c r="J415" s="126">
        <v>3</v>
      </c>
      <c r="K415" s="126" t="b">
        <v>1</v>
      </c>
      <c r="L415" s="126" t="s">
        <v>4009</v>
      </c>
      <c r="M415" s="126" t="b">
        <v>1</v>
      </c>
      <c r="N415" s="126" t="s">
        <v>3687</v>
      </c>
      <c r="O415" s="309" t="str">
        <f>LEFT(TPG!E142,19)&amp;"."&amp;TPGCR!F415</f>
        <v>M.gate.PRU.TPGTPECG.Jl21</v>
      </c>
      <c r="P415" s="312">
        <f>TPG!J142</f>
        <v>400157</v>
      </c>
      <c r="Q415" s="126" t="b">
        <v>1</v>
      </c>
      <c r="R415" s="126" t="b">
        <v>1</v>
      </c>
      <c r="S415" s="126" t="b">
        <v>1</v>
      </c>
    </row>
    <row r="416" spans="1:19" hidden="1" x14ac:dyDescent="0.25">
      <c r="A416" s="126" t="s">
        <v>4008</v>
      </c>
      <c r="B416" s="200">
        <v>1</v>
      </c>
      <c r="C416" s="126">
        <v>2</v>
      </c>
      <c r="D416" s="308" t="str">
        <f>TPG!K143</f>
        <v>I01</v>
      </c>
      <c r="E416" s="126" t="b">
        <v>1</v>
      </c>
      <c r="F416" s="309" t="str">
        <f>RIGHT(TPG!D143,4)&amp;"."&amp;TPG!N143&amp;"."&amp;TPG!L143&amp;"."&amp;TPGPAY!$C$5</f>
        <v>lion.PRU.TPGTPECG.Jl21</v>
      </c>
      <c r="G416" s="310">
        <f t="shared" ca="1" si="12"/>
        <v>44386</v>
      </c>
      <c r="H416" s="311">
        <f>IF(TPG!AC143&gt;0,0,-TPG!AC143)</f>
        <v>0</v>
      </c>
      <c r="I416" s="205">
        <f t="shared" ca="1" si="13"/>
        <v>44386</v>
      </c>
      <c r="J416" s="126">
        <v>3</v>
      </c>
      <c r="K416" s="126" t="b">
        <v>1</v>
      </c>
      <c r="L416" s="126" t="s">
        <v>4009</v>
      </c>
      <c r="M416" s="126" t="b">
        <v>1</v>
      </c>
      <c r="N416" s="126" t="s">
        <v>3687</v>
      </c>
      <c r="O416" s="309" t="str">
        <f>LEFT(TPG!E143,19)&amp;"."&amp;TPGCR!F416</f>
        <v>M.lion.PRU.TPGTPECG.Jl21</v>
      </c>
      <c r="P416" s="312">
        <f>TPG!J143</f>
        <v>400156</v>
      </c>
      <c r="Q416" s="126" t="b">
        <v>1</v>
      </c>
      <c r="R416" s="126" t="b">
        <v>1</v>
      </c>
      <c r="S416" s="126" t="b">
        <v>1</v>
      </c>
    </row>
    <row r="417" spans="1:19" hidden="1" x14ac:dyDescent="0.25">
      <c r="A417" s="126" t="s">
        <v>4008</v>
      </c>
      <c r="B417" s="200">
        <v>1</v>
      </c>
      <c r="C417" s="126">
        <v>2</v>
      </c>
      <c r="D417" s="308" t="str">
        <f>TPG!K144</f>
        <v>I01</v>
      </c>
      <c r="E417" s="126" t="b">
        <v>1</v>
      </c>
      <c r="F417" s="309" t="str">
        <f>RIGHT(TPG!D144,4)&amp;"."&amp;TPG!N144&amp;"."&amp;TPG!L144&amp;"."&amp;TPGPAY!$C$5</f>
        <v>down.Special.TPGTPECG.Jl21</v>
      </c>
      <c r="G417" s="310">
        <f t="shared" ca="1" si="12"/>
        <v>44386</v>
      </c>
      <c r="H417" s="311">
        <f>IF(TPG!AC144&gt;0,0,-TPG!AC144)</f>
        <v>0</v>
      </c>
      <c r="I417" s="205">
        <f t="shared" ca="1" si="13"/>
        <v>44386</v>
      </c>
      <c r="J417" s="126">
        <v>3</v>
      </c>
      <c r="K417" s="126" t="b">
        <v>1</v>
      </c>
      <c r="L417" s="126" t="s">
        <v>4009</v>
      </c>
      <c r="M417" s="126" t="b">
        <v>1</v>
      </c>
      <c r="N417" s="126" t="s">
        <v>3687</v>
      </c>
      <c r="O417" s="309" t="str">
        <f>LEFT(TPG!E144,19)&amp;"."&amp;TPGCR!F417</f>
        <v>M.down.Special.TPGTPECG.Jl21</v>
      </c>
      <c r="P417" s="312">
        <f>TPG!J144</f>
        <v>400063</v>
      </c>
      <c r="Q417" s="126" t="b">
        <v>1</v>
      </c>
      <c r="R417" s="126" t="b">
        <v>1</v>
      </c>
      <c r="S417" s="126" t="b">
        <v>1</v>
      </c>
    </row>
    <row r="418" spans="1:19" hidden="1" x14ac:dyDescent="0.25">
      <c r="A418" s="126" t="s">
        <v>4008</v>
      </c>
      <c r="B418" s="200">
        <v>1</v>
      </c>
      <c r="C418" s="126">
        <v>2</v>
      </c>
      <c r="D418" s="308" t="str">
        <f>TPG!K145</f>
        <v>I01</v>
      </c>
      <c r="E418" s="126" t="b">
        <v>1</v>
      </c>
      <c r="F418" s="309" t="str">
        <f>RIGHT(TPG!D145,4)&amp;"."&amp;TPG!N145&amp;"."&amp;TPG!L145&amp;"."&amp;TPGPAY!$C$5</f>
        <v>hway.Special.TPGTPECG.Jl21</v>
      </c>
      <c r="G418" s="310">
        <f t="shared" ca="1" si="12"/>
        <v>44386</v>
      </c>
      <c r="H418" s="311">
        <f>IF(TPG!AC145&gt;0,0,-TPG!AC145)</f>
        <v>0</v>
      </c>
      <c r="I418" s="205">
        <f t="shared" ca="1" si="13"/>
        <v>44386</v>
      </c>
      <c r="J418" s="126">
        <v>3</v>
      </c>
      <c r="K418" s="126" t="b">
        <v>1</v>
      </c>
      <c r="L418" s="126" t="s">
        <v>4009</v>
      </c>
      <c r="M418" s="126" t="b">
        <v>1</v>
      </c>
      <c r="N418" s="126" t="s">
        <v>3687</v>
      </c>
      <c r="O418" s="309" t="str">
        <f>LEFT(TPG!E145,19)&amp;"."&amp;TPGCR!F418</f>
        <v>M.hway.Special.TPGTPECG.Jl21</v>
      </c>
      <c r="P418" s="312">
        <f>TPG!J145</f>
        <v>400034</v>
      </c>
      <c r="Q418" s="126" t="b">
        <v>1</v>
      </c>
      <c r="R418" s="126" t="b">
        <v>1</v>
      </c>
      <c r="S418" s="126" t="b">
        <v>1</v>
      </c>
    </row>
    <row r="419" spans="1:19" hidden="1" x14ac:dyDescent="0.25">
      <c r="A419" s="126" t="s">
        <v>4008</v>
      </c>
      <c r="B419" s="200">
        <v>1</v>
      </c>
      <c r="C419" s="126">
        <v>2</v>
      </c>
      <c r="D419" s="308" t="str">
        <f>TPG!K146</f>
        <v>I01</v>
      </c>
      <c r="E419" s="126" t="b">
        <v>1</v>
      </c>
      <c r="F419" s="309" t="str">
        <f>RIGHT(TPG!D146,4)&amp;"."&amp;TPG!N146&amp;"."&amp;TPG!L146&amp;"."&amp;TPGPAY!$C$5</f>
        <v>eigh.Special.TPGTPECG.Jl21</v>
      </c>
      <c r="G419" s="310">
        <f t="shared" ca="1" si="12"/>
        <v>44386</v>
      </c>
      <c r="H419" s="311">
        <f>IF(TPG!AC146&gt;0,0,-TPG!AC146)</f>
        <v>0</v>
      </c>
      <c r="I419" s="205">
        <f t="shared" ca="1" si="13"/>
        <v>44386</v>
      </c>
      <c r="J419" s="126">
        <v>3</v>
      </c>
      <c r="K419" s="126" t="b">
        <v>1</v>
      </c>
      <c r="L419" s="126" t="s">
        <v>4009</v>
      </c>
      <c r="M419" s="126" t="b">
        <v>1</v>
      </c>
      <c r="N419" s="126" t="s">
        <v>3687</v>
      </c>
      <c r="O419" s="309" t="str">
        <f>LEFT(TPG!E146,19)&amp;"."&amp;TPGCR!F419</f>
        <v>M.eigh.Special.TPGTPECG.Jl21</v>
      </c>
      <c r="P419" s="312">
        <f>TPG!J146</f>
        <v>400091</v>
      </c>
      <c r="Q419" s="126" t="b">
        <v>1</v>
      </c>
      <c r="R419" s="126" t="b">
        <v>1</v>
      </c>
      <c r="S419" s="126" t="b">
        <v>1</v>
      </c>
    </row>
    <row r="420" spans="1:19" hidden="1" x14ac:dyDescent="0.25">
      <c r="A420" s="126" t="s">
        <v>4008</v>
      </c>
      <c r="B420" s="200">
        <v>1</v>
      </c>
      <c r="C420" s="126">
        <v>2</v>
      </c>
      <c r="D420" s="308" t="str">
        <f>TPG!K147</f>
        <v>I01</v>
      </c>
      <c r="E420" s="126" t="b">
        <v>1</v>
      </c>
      <c r="F420" s="309" t="str">
        <f>RIGHT(TPG!D147,4)&amp;"."&amp;TPG!N147&amp;"."&amp;TPG!L147&amp;"."&amp;TPGPAY!$C$5</f>
        <v>hool.Special.TPGTPECG.Jl21</v>
      </c>
      <c r="G420" s="310">
        <f t="shared" ca="1" si="12"/>
        <v>44386</v>
      </c>
      <c r="H420" s="311">
        <f>IF(TPG!AC147&gt;0,0,-TPG!AC147)</f>
        <v>0</v>
      </c>
      <c r="I420" s="205">
        <f t="shared" ca="1" si="13"/>
        <v>44386</v>
      </c>
      <c r="J420" s="126">
        <v>3</v>
      </c>
      <c r="K420" s="126" t="b">
        <v>1</v>
      </c>
      <c r="L420" s="126" t="s">
        <v>4009</v>
      </c>
      <c r="M420" s="126" t="b">
        <v>1</v>
      </c>
      <c r="N420" s="126" t="s">
        <v>3687</v>
      </c>
      <c r="O420" s="309" t="str">
        <f>LEFT(TPG!E147,19)&amp;"."&amp;TPGCR!F420</f>
        <v>A.hool.Special.TPGTPECG.Jl21</v>
      </c>
      <c r="P420" s="312">
        <f>TPG!J147</f>
        <v>105221</v>
      </c>
      <c r="Q420" s="126" t="b">
        <v>1</v>
      </c>
      <c r="R420" s="126" t="b">
        <v>1</v>
      </c>
      <c r="S420" s="126" t="b">
        <v>1</v>
      </c>
    </row>
    <row r="421" spans="1:19" hidden="1" x14ac:dyDescent="0.25">
      <c r="A421" s="126" t="s">
        <v>4008</v>
      </c>
      <c r="B421" s="200">
        <v>1</v>
      </c>
      <c r="C421" s="126">
        <v>2</v>
      </c>
      <c r="D421" s="308" t="str">
        <f>TPG!K148</f>
        <v>I01</v>
      </c>
      <c r="E421" s="126" t="b">
        <v>1</v>
      </c>
      <c r="F421" s="309" t="str">
        <f>RIGHT(TPG!D148,4)&amp;"."&amp;TPG!N148&amp;"."&amp;TPG!L148&amp;"."&amp;TPGPAY!$C$5</f>
        <v>hool.Special.TPGTPECG.Jl21</v>
      </c>
      <c r="G421" s="310">
        <f t="shared" ca="1" si="12"/>
        <v>44386</v>
      </c>
      <c r="H421" s="311">
        <f>IF(TPG!AC148&gt;0,0,-TPG!AC148)</f>
        <v>0</v>
      </c>
      <c r="I421" s="205">
        <f t="shared" ca="1" si="13"/>
        <v>44386</v>
      </c>
      <c r="J421" s="126">
        <v>3</v>
      </c>
      <c r="K421" s="126" t="b">
        <v>1</v>
      </c>
      <c r="L421" s="126" t="s">
        <v>4009</v>
      </c>
      <c r="M421" s="126" t="b">
        <v>1</v>
      </c>
      <c r="N421" s="126" t="s">
        <v>3687</v>
      </c>
      <c r="O421" s="309" t="str">
        <f>LEFT(TPG!E148,19)&amp;"."&amp;TPGCR!F421</f>
        <v>A.hool.Special.TPGTPECG.Jl21</v>
      </c>
      <c r="P421" s="312">
        <f>TPG!J148</f>
        <v>157308</v>
      </c>
      <c r="Q421" s="126" t="b">
        <v>1</v>
      </c>
      <c r="R421" s="126" t="b">
        <v>1</v>
      </c>
      <c r="S421" s="126" t="b">
        <v>1</v>
      </c>
    </row>
    <row r="422" spans="1:19" hidden="1" x14ac:dyDescent="0.25">
      <c r="A422" s="126" t="s">
        <v>4008</v>
      </c>
      <c r="B422" s="200">
        <v>1</v>
      </c>
      <c r="C422" s="126">
        <v>2</v>
      </c>
      <c r="D422" s="308" t="str">
        <f>TPG!K149</f>
        <v>I01</v>
      </c>
      <c r="E422" s="126" t="b">
        <v>1</v>
      </c>
      <c r="F422" s="309" t="str">
        <f>RIGHT(TPG!D149,4)&amp;"."&amp;TPG!N149&amp;"."&amp;TPG!L149&amp;"."&amp;TPGPAY!$C$5</f>
        <v>demy.Special.TPGTPECG.Jl21</v>
      </c>
      <c r="G422" s="310">
        <f t="shared" ca="1" si="12"/>
        <v>44386</v>
      </c>
      <c r="H422" s="311">
        <f>IF(TPG!AC149&gt;0,0,-TPG!AC149)</f>
        <v>0</v>
      </c>
      <c r="I422" s="205">
        <f t="shared" ca="1" si="13"/>
        <v>44386</v>
      </c>
      <c r="J422" s="126">
        <v>3</v>
      </c>
      <c r="K422" s="126" t="b">
        <v>1</v>
      </c>
      <c r="L422" s="126" t="s">
        <v>4009</v>
      </c>
      <c r="M422" s="126" t="b">
        <v>1</v>
      </c>
      <c r="N422" s="126" t="s">
        <v>3687</v>
      </c>
      <c r="O422" s="309" t="str">
        <f>LEFT(TPG!E149,19)&amp;"."&amp;TPGCR!F422</f>
        <v>A.demy.Special.TPGTPECG.Jl21</v>
      </c>
      <c r="P422" s="312">
        <f>TPG!J149</f>
        <v>156901</v>
      </c>
      <c r="Q422" s="126" t="b">
        <v>1</v>
      </c>
      <c r="R422" s="126" t="b">
        <v>1</v>
      </c>
      <c r="S422" s="126" t="b">
        <v>1</v>
      </c>
    </row>
    <row r="423" spans="1:19" hidden="1" x14ac:dyDescent="0.25">
      <c r="A423" s="126" t="s">
        <v>4008</v>
      </c>
      <c r="B423" s="200">
        <v>1</v>
      </c>
      <c r="C423" s="126">
        <v>2</v>
      </c>
      <c r="D423" s="308">
        <f>TPG!K150</f>
        <v>0</v>
      </c>
      <c r="E423" s="126" t="b">
        <v>1</v>
      </c>
      <c r="F423" s="309" t="str">
        <f>RIGHT(TPG!D150,4)&amp;"."&amp;TPG!N150&amp;"."&amp;TPG!L150&amp;"."&amp;TPGPAY!$C$5</f>
        <v>...Jl21</v>
      </c>
      <c r="G423" s="310">
        <f t="shared" ca="1" si="12"/>
        <v>44386</v>
      </c>
      <c r="H423" s="311">
        <f>IF(TPG!AC150&gt;0,0,-TPG!AC150)</f>
        <v>0</v>
      </c>
      <c r="I423" s="205">
        <f t="shared" ca="1" si="13"/>
        <v>44386</v>
      </c>
      <c r="J423" s="126">
        <v>3</v>
      </c>
      <c r="K423" s="126" t="b">
        <v>1</v>
      </c>
      <c r="L423" s="126" t="s">
        <v>4009</v>
      </c>
      <c r="M423" s="126" t="b">
        <v>1</v>
      </c>
      <c r="N423" s="126" t="s">
        <v>3687</v>
      </c>
      <c r="O423" s="309" t="str">
        <f>LEFT(TPG!E150,19)&amp;"."&amp;TPGCR!F423</f>
        <v>....Jl21</v>
      </c>
      <c r="P423" s="312">
        <f>TPG!J150</f>
        <v>0</v>
      </c>
      <c r="Q423" s="126" t="b">
        <v>1</v>
      </c>
      <c r="R423" s="126" t="b">
        <v>1</v>
      </c>
      <c r="S423" s="126" t="b">
        <v>1</v>
      </c>
    </row>
    <row r="424" spans="1:19" hidden="1" x14ac:dyDescent="0.25">
      <c r="A424" s="126" t="s">
        <v>4008</v>
      </c>
      <c r="B424" s="200">
        <v>1</v>
      </c>
      <c r="C424" s="126">
        <v>2</v>
      </c>
      <c r="D424" s="308">
        <f>TPG!K151</f>
        <v>0</v>
      </c>
      <c r="E424" s="126" t="b">
        <v>1</v>
      </c>
      <c r="F424" s="309" t="str">
        <f>RIGHT(TPG!D151,4)&amp;"."&amp;TPG!N151&amp;"."&amp;TPG!L151&amp;"."&amp;TPGPAY!$C$5</f>
        <v>...Jl21</v>
      </c>
      <c r="G424" s="310">
        <f t="shared" ca="1" si="12"/>
        <v>44386</v>
      </c>
      <c r="H424" s="311">
        <f>IF(TPG!AC151&gt;0,0,-TPG!AC151)</f>
        <v>0</v>
      </c>
      <c r="I424" s="205">
        <f t="shared" ca="1" si="13"/>
        <v>44386</v>
      </c>
      <c r="J424" s="126">
        <v>3</v>
      </c>
      <c r="K424" s="126" t="b">
        <v>1</v>
      </c>
      <c r="L424" s="126" t="s">
        <v>4009</v>
      </c>
      <c r="M424" s="126" t="b">
        <v>1</v>
      </c>
      <c r="N424" s="126" t="s">
        <v>3687</v>
      </c>
      <c r="O424" s="309" t="str">
        <f>LEFT(TPG!E151,19)&amp;"."&amp;TPGCR!F424</f>
        <v>....Jl21</v>
      </c>
      <c r="P424" s="312">
        <f>TPG!J151</f>
        <v>0</v>
      </c>
      <c r="Q424" s="126" t="b">
        <v>1</v>
      </c>
      <c r="R424" s="126" t="b">
        <v>1</v>
      </c>
      <c r="S424" s="126" t="b">
        <v>1</v>
      </c>
    </row>
    <row r="425" spans="1:19" hidden="1" x14ac:dyDescent="0.25">
      <c r="A425" s="126" t="s">
        <v>4008</v>
      </c>
      <c r="B425" s="200">
        <v>1</v>
      </c>
      <c r="C425" s="126">
        <v>2</v>
      </c>
      <c r="D425" s="308">
        <f>TPG!K152</f>
        <v>0</v>
      </c>
      <c r="E425" s="126" t="b">
        <v>1</v>
      </c>
      <c r="F425" s="309" t="str">
        <f>RIGHT(TPG!D152,4)&amp;"."&amp;TPG!N152&amp;"."&amp;TPG!L152&amp;"."&amp;TPGPAY!$C$5</f>
        <v>...Jl21</v>
      </c>
      <c r="G425" s="310">
        <f t="shared" ca="1" si="12"/>
        <v>44386</v>
      </c>
      <c r="H425" s="311">
        <f>IF(TPG!AC152&gt;0,0,-TPG!AC152)</f>
        <v>0</v>
      </c>
      <c r="I425" s="205">
        <f t="shared" ca="1" si="13"/>
        <v>44386</v>
      </c>
      <c r="J425" s="126">
        <v>3</v>
      </c>
      <c r="K425" s="126" t="b">
        <v>1</v>
      </c>
      <c r="L425" s="126" t="s">
        <v>4009</v>
      </c>
      <c r="M425" s="126" t="b">
        <v>1</v>
      </c>
      <c r="N425" s="126" t="s">
        <v>3687</v>
      </c>
      <c r="O425" s="309" t="str">
        <f>LEFT(TPG!E152,19)&amp;"."&amp;TPGCR!F425</f>
        <v>....Jl21</v>
      </c>
      <c r="P425" s="312">
        <f>TPG!J152</f>
        <v>0</v>
      </c>
      <c r="Q425" s="126" t="b">
        <v>1</v>
      </c>
      <c r="R425" s="126" t="b">
        <v>1</v>
      </c>
      <c r="S425" s="126" t="b">
        <v>1</v>
      </c>
    </row>
    <row r="426" spans="1:19" hidden="1" x14ac:dyDescent="0.25">
      <c r="A426" s="126" t="s">
        <v>4008</v>
      </c>
      <c r="B426" s="200">
        <v>1</v>
      </c>
      <c r="C426" s="126">
        <v>2</v>
      </c>
      <c r="D426" s="308">
        <f>TPG!K153</f>
        <v>0</v>
      </c>
      <c r="E426" s="126" t="b">
        <v>1</v>
      </c>
      <c r="F426" s="309" t="str">
        <f>RIGHT(TPG!D153,4)&amp;"."&amp;TPG!N153&amp;"."&amp;TPG!L153&amp;"."&amp;TPGPAY!$C$5</f>
        <v>...Jl21</v>
      </c>
      <c r="G426" s="310">
        <f t="shared" ca="1" si="12"/>
        <v>44386</v>
      </c>
      <c r="H426" s="311">
        <f>IF(TPG!AC153&gt;0,0,-TPG!AC153)</f>
        <v>0</v>
      </c>
      <c r="I426" s="205">
        <f t="shared" ca="1" si="13"/>
        <v>44386</v>
      </c>
      <c r="J426" s="126">
        <v>3</v>
      </c>
      <c r="K426" s="126" t="b">
        <v>1</v>
      </c>
      <c r="L426" s="126" t="s">
        <v>4009</v>
      </c>
      <c r="M426" s="126" t="b">
        <v>1</v>
      </c>
      <c r="N426" s="126" t="s">
        <v>3687</v>
      </c>
      <c r="O426" s="309" t="str">
        <f>LEFT(TPG!E153,19)&amp;"."&amp;TPGCR!F426</f>
        <v>....Jl21</v>
      </c>
      <c r="P426" s="312">
        <f>TPG!J153</f>
        <v>0</v>
      </c>
      <c r="Q426" s="126" t="b">
        <v>1</v>
      </c>
      <c r="R426" s="126" t="b">
        <v>1</v>
      </c>
      <c r="S426" s="126" t="b">
        <v>1</v>
      </c>
    </row>
    <row r="427" spans="1:19" hidden="1" x14ac:dyDescent="0.25">
      <c r="A427" s="126" t="s">
        <v>4008</v>
      </c>
      <c r="B427" s="200">
        <v>1</v>
      </c>
      <c r="C427" s="126">
        <v>2</v>
      </c>
      <c r="D427" s="308">
        <f>TPG!K154</f>
        <v>0</v>
      </c>
      <c r="E427" s="126" t="b">
        <v>1</v>
      </c>
      <c r="F427" s="309" t="str">
        <f>RIGHT(TPG!D154,4)&amp;"."&amp;TPG!N154&amp;"."&amp;TPG!L154&amp;"."&amp;TPGPAY!$C$5</f>
        <v>...Jl21</v>
      </c>
      <c r="G427" s="310">
        <f t="shared" ca="1" si="12"/>
        <v>44386</v>
      </c>
      <c r="H427" s="311">
        <f>IF(TPG!AC154&gt;0,0,-TPG!AC154)</f>
        <v>0</v>
      </c>
      <c r="I427" s="205">
        <f t="shared" ca="1" si="13"/>
        <v>44386</v>
      </c>
      <c r="J427" s="126">
        <v>3</v>
      </c>
      <c r="K427" s="126" t="b">
        <v>1</v>
      </c>
      <c r="L427" s="126" t="s">
        <v>4009</v>
      </c>
      <c r="M427" s="126" t="b">
        <v>1</v>
      </c>
      <c r="N427" s="126" t="s">
        <v>3687</v>
      </c>
      <c r="O427" s="309" t="str">
        <f>LEFT(TPG!E154,19)&amp;"."&amp;TPGCR!F427</f>
        <v>....Jl21</v>
      </c>
      <c r="P427" s="312">
        <f>TPG!J154</f>
        <v>0</v>
      </c>
      <c r="Q427" s="126" t="b">
        <v>1</v>
      </c>
      <c r="R427" s="126" t="b">
        <v>1</v>
      </c>
      <c r="S427" s="126" t="b">
        <v>1</v>
      </c>
    </row>
    <row r="428" spans="1:19" hidden="1" x14ac:dyDescent="0.25">
      <c r="A428" s="126" t="s">
        <v>4008</v>
      </c>
      <c r="B428" s="200">
        <v>1</v>
      </c>
      <c r="C428" s="126">
        <v>2</v>
      </c>
      <c r="D428" s="308">
        <f>TPG!K155</f>
        <v>0</v>
      </c>
      <c r="E428" s="126" t="b">
        <v>1</v>
      </c>
      <c r="F428" s="309" t="str">
        <f>RIGHT(TPG!D155,4)&amp;"."&amp;TPG!N155&amp;"."&amp;TPG!L155&amp;"."&amp;TPGPAY!$C$5</f>
        <v>...Jl21</v>
      </c>
      <c r="G428" s="310">
        <f t="shared" ca="1" si="12"/>
        <v>44386</v>
      </c>
      <c r="H428" s="311">
        <f>IF(TPG!AC155&gt;0,0,-TPG!AC155)</f>
        <v>0</v>
      </c>
      <c r="I428" s="205">
        <f t="shared" ca="1" si="13"/>
        <v>44386</v>
      </c>
      <c r="J428" s="126">
        <v>3</v>
      </c>
      <c r="K428" s="126" t="b">
        <v>1</v>
      </c>
      <c r="L428" s="126" t="s">
        <v>4009</v>
      </c>
      <c r="M428" s="126" t="b">
        <v>1</v>
      </c>
      <c r="N428" s="126" t="s">
        <v>3687</v>
      </c>
      <c r="O428" s="309" t="str">
        <f>LEFT(TPG!E155,19)&amp;"."&amp;TPGCR!F428</f>
        <v>....Jl21</v>
      </c>
      <c r="P428" s="312">
        <f>TPG!J155</f>
        <v>0</v>
      </c>
      <c r="Q428" s="126" t="b">
        <v>1</v>
      </c>
      <c r="R428" s="126" t="b">
        <v>1</v>
      </c>
      <c r="S428" s="126" t="b">
        <v>1</v>
      </c>
    </row>
    <row r="429" spans="1:19" hidden="1" x14ac:dyDescent="0.25">
      <c r="A429" s="126" t="s">
        <v>4008</v>
      </c>
      <c r="B429" s="200">
        <v>1</v>
      </c>
      <c r="C429" s="126">
        <v>2</v>
      </c>
      <c r="D429" s="308">
        <f>TPG!K156</f>
        <v>0</v>
      </c>
      <c r="E429" s="126" t="b">
        <v>1</v>
      </c>
      <c r="F429" s="309" t="str">
        <f>RIGHT(TPG!D156,4)&amp;"."&amp;TPG!N156&amp;"."&amp;TPG!L156&amp;"."&amp;TPGPAY!$C$5</f>
        <v>...Jl21</v>
      </c>
      <c r="G429" s="310">
        <f t="shared" ca="1" si="12"/>
        <v>44386</v>
      </c>
      <c r="H429" s="311">
        <f>IF(TPG!AC156&gt;0,0,-TPG!AC156)</f>
        <v>0</v>
      </c>
      <c r="I429" s="205">
        <f t="shared" ca="1" si="13"/>
        <v>44386</v>
      </c>
      <c r="J429" s="126">
        <v>3</v>
      </c>
      <c r="K429" s="126" t="b">
        <v>1</v>
      </c>
      <c r="L429" s="126" t="s">
        <v>4009</v>
      </c>
      <c r="M429" s="126" t="b">
        <v>1</v>
      </c>
      <c r="N429" s="126" t="s">
        <v>3687</v>
      </c>
      <c r="O429" s="309" t="str">
        <f>LEFT(TPG!E156,19)&amp;"."&amp;TPGCR!F429</f>
        <v>....Jl21</v>
      </c>
      <c r="P429" s="312">
        <f>TPG!J156</f>
        <v>0</v>
      </c>
      <c r="Q429" s="126" t="b">
        <v>1</v>
      </c>
      <c r="R429" s="126" t="b">
        <v>1</v>
      </c>
      <c r="S429" s="126" t="b">
        <v>1</v>
      </c>
    </row>
    <row r="430" spans="1:19" hidden="1" x14ac:dyDescent="0.25">
      <c r="A430" s="126" t="s">
        <v>4008</v>
      </c>
      <c r="B430" s="200">
        <v>1</v>
      </c>
      <c r="C430" s="126">
        <v>2</v>
      </c>
      <c r="D430" s="308">
        <f>TPG!K157</f>
        <v>0</v>
      </c>
      <c r="E430" s="126" t="b">
        <v>1</v>
      </c>
      <c r="F430" s="309" t="str">
        <f>RIGHT(TPG!D157,4)&amp;"."&amp;TPG!N157&amp;"."&amp;TPG!L157&amp;"."&amp;TPGPAY!$C$5</f>
        <v>...Jl21</v>
      </c>
      <c r="G430" s="310">
        <f t="shared" ca="1" si="12"/>
        <v>44386</v>
      </c>
      <c r="H430" s="311">
        <f>IF(TPG!AC157&gt;0,0,-TPG!AC157)</f>
        <v>0</v>
      </c>
      <c r="I430" s="205">
        <f t="shared" ca="1" si="13"/>
        <v>44386</v>
      </c>
      <c r="J430" s="126">
        <v>3</v>
      </c>
      <c r="K430" s="126" t="b">
        <v>1</v>
      </c>
      <c r="L430" s="126" t="s">
        <v>4009</v>
      </c>
      <c r="M430" s="126" t="b">
        <v>1</v>
      </c>
      <c r="N430" s="126" t="s">
        <v>3687</v>
      </c>
      <c r="O430" s="309" t="str">
        <f>LEFT(TPG!E157,19)&amp;"."&amp;TPGCR!F430</f>
        <v>....Jl21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5" priority="4"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9"/>
  <sheetViews>
    <sheetView topLeftCell="A157" workbookViewId="0">
      <selection activeCell="K25" sqref="K25"/>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26" t="s">
        <v>3621</v>
      </c>
      <c r="B1" s="527"/>
      <c r="C1" s="527"/>
      <c r="D1" s="527"/>
      <c r="E1" s="527"/>
      <c r="F1" s="527"/>
      <c r="G1" s="527"/>
      <c r="H1" s="527"/>
      <c r="I1" s="527"/>
      <c r="J1" s="527"/>
      <c r="K1" s="527"/>
      <c r="L1" s="527"/>
      <c r="M1" s="527"/>
      <c r="N1" s="528"/>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29" t="s">
        <v>3520</v>
      </c>
      <c r="C3" s="529"/>
      <c r="D3" s="529"/>
      <c r="E3" s="529"/>
      <c r="F3" s="530"/>
      <c r="H3" s="33" t="s">
        <v>3558</v>
      </c>
      <c r="I3" s="34">
        <f>COUNTIF(D20:D696,"&gt;0")</f>
        <v>0</v>
      </c>
      <c r="J3" s="35" t="s">
        <v>3559</v>
      </c>
      <c r="K3" s="35"/>
      <c r="L3" s="35"/>
      <c r="M3" s="35"/>
      <c r="N3" s="36"/>
      <c r="O3" s="37"/>
      <c r="P3" s="37"/>
      <c r="AJ3" t="s">
        <v>71</v>
      </c>
      <c r="AK3" s="289">
        <v>11332</v>
      </c>
    </row>
    <row r="4" spans="1:37" ht="16.5" thickTop="1" thickBot="1" x14ac:dyDescent="0.3">
      <c r="A4" s="32" t="s">
        <v>3561</v>
      </c>
      <c r="B4" s="531" t="s">
        <v>66</v>
      </c>
      <c r="C4" s="532"/>
      <c r="H4" s="32" t="s">
        <v>3562</v>
      </c>
      <c r="I4" s="34">
        <f>COUNTIF(G20:G740,"&gt;0")</f>
        <v>0</v>
      </c>
      <c r="J4" s="38" t="s">
        <v>3563</v>
      </c>
      <c r="K4" s="34">
        <f>COUNTIF(G20:G740,"&lt;0")</f>
        <v>0</v>
      </c>
      <c r="L4" s="38" t="s">
        <v>3564</v>
      </c>
      <c r="M4" s="34">
        <f>COUNTIF(G20:G740,"=0")</f>
        <v>0</v>
      </c>
      <c r="AJ4" t="s">
        <v>4014</v>
      </c>
      <c r="AK4" s="289">
        <v>11332</v>
      </c>
    </row>
    <row r="5" spans="1:37" ht="15.75" thickTop="1" x14ac:dyDescent="0.25">
      <c r="A5" s="32" t="s">
        <v>3566</v>
      </c>
      <c r="B5" s="551" t="s">
        <v>3573</v>
      </c>
      <c r="C5" s="552"/>
      <c r="D5" s="553" t="s">
        <v>3574</v>
      </c>
      <c r="E5" s="553"/>
      <c r="F5" s="40" t="s">
        <v>59</v>
      </c>
      <c r="G5" s="41" t="s">
        <v>3575</v>
      </c>
      <c r="H5" s="41" t="s">
        <v>3576</v>
      </c>
      <c r="I5" s="41" t="s">
        <v>617</v>
      </c>
      <c r="J5" s="214"/>
      <c r="K5" s="214"/>
      <c r="L5" s="214"/>
      <c r="M5" s="214"/>
      <c r="N5" s="215"/>
      <c r="O5" s="39"/>
      <c r="P5" s="39"/>
      <c r="AJ5" t="s">
        <v>317</v>
      </c>
      <c r="AK5" s="289">
        <v>11334</v>
      </c>
    </row>
    <row r="6" spans="1:37" x14ac:dyDescent="0.25">
      <c r="B6" s="548" t="s">
        <v>3520</v>
      </c>
      <c r="C6" s="549"/>
      <c r="D6" s="550" t="s">
        <v>4015</v>
      </c>
      <c r="E6" s="550"/>
      <c r="F6" s="43" t="s">
        <v>3578</v>
      </c>
      <c r="G6" s="43" t="s">
        <v>3579</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152</v>
      </c>
      <c r="U10">
        <f>SUM(U11:U13)</f>
        <v>0</v>
      </c>
      <c r="W10">
        <f>SUM(W11:W13)</f>
        <v>0</v>
      </c>
      <c r="X10">
        <f t="shared" ref="X10:AC10" si="0">SUM(X11:X13)</f>
        <v>0</v>
      </c>
      <c r="Y10">
        <f t="shared" si="0"/>
        <v>0</v>
      </c>
      <c r="Z10">
        <f t="shared" si="0"/>
        <v>0</v>
      </c>
      <c r="AA10">
        <f t="shared" si="0"/>
        <v>0</v>
      </c>
      <c r="AB10">
        <f t="shared" si="0"/>
        <v>0</v>
      </c>
      <c r="AC10">
        <f t="shared" si="0"/>
        <v>0</v>
      </c>
    </row>
    <row r="11" spans="1:37" x14ac:dyDescent="0.25">
      <c r="A11" s="32" t="s">
        <v>3580</v>
      </c>
      <c r="B11" s="516"/>
      <c r="C11" s="517"/>
      <c r="D11" s="517"/>
      <c r="E11" s="518"/>
      <c r="F11" s="516"/>
      <c r="G11" s="517"/>
      <c r="H11" s="517"/>
      <c r="I11" s="517"/>
      <c r="J11" s="517"/>
      <c r="K11" s="517"/>
      <c r="L11" s="517"/>
      <c r="M11" s="517"/>
      <c r="N11" s="518"/>
      <c r="O11" s="46"/>
      <c r="P11" s="46"/>
      <c r="Q11">
        <f>COUNTIF(Q20:Q262,"&gt;0")</f>
        <v>139</v>
      </c>
      <c r="R11">
        <f>COUNTIF(R20:R262,"&gt;0")</f>
        <v>139</v>
      </c>
      <c r="S11">
        <f>COUNTIF(S20:S262,"&gt;0")</f>
        <v>139</v>
      </c>
      <c r="T11">
        <f>COUNTIF(T20:T262,"&gt;0")</f>
        <v>140</v>
      </c>
      <c r="U11">
        <f>COUNTIF(U20:U262,"&gt;0")</f>
        <v>0</v>
      </c>
      <c r="W11">
        <f t="shared" ref="W11:AC11" si="1">COUNTIF(W20:W262,"&gt;0")</f>
        <v>0</v>
      </c>
      <c r="X11">
        <f t="shared" si="1"/>
        <v>0</v>
      </c>
      <c r="Y11">
        <f t="shared" si="1"/>
        <v>0</v>
      </c>
      <c r="Z11">
        <f t="shared" si="1"/>
        <v>0</v>
      </c>
      <c r="AA11">
        <f t="shared" si="1"/>
        <v>0</v>
      </c>
      <c r="AB11">
        <f t="shared" si="1"/>
        <v>0</v>
      </c>
      <c r="AC11">
        <f t="shared" si="1"/>
        <v>0</v>
      </c>
    </row>
    <row r="12" spans="1:37" x14ac:dyDescent="0.25">
      <c r="A12" s="37"/>
      <c r="B12" s="516"/>
      <c r="C12" s="517"/>
      <c r="D12" s="517"/>
      <c r="E12" s="518"/>
      <c r="F12" s="516"/>
      <c r="G12" s="517"/>
      <c r="H12" s="517"/>
      <c r="I12" s="517"/>
      <c r="J12" s="517"/>
      <c r="K12" s="517"/>
      <c r="L12" s="517"/>
      <c r="M12" s="517"/>
      <c r="N12" s="518"/>
      <c r="O12" s="46"/>
      <c r="P12" s="46"/>
      <c r="Q12">
        <f>COUNTIF(Q20:Q262,"&lt;0")</f>
        <v>0</v>
      </c>
      <c r="R12">
        <f>COUNTIF(R20:R262,"&lt;0")</f>
        <v>0</v>
      </c>
      <c r="S12">
        <f>COUNTIF(S20:S262,"&lt;0")</f>
        <v>0</v>
      </c>
      <c r="T12">
        <f>COUNTIF(T20:T262,"&lt;0")</f>
        <v>6</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16" t="s">
        <v>4171</v>
      </c>
      <c r="C13" s="517"/>
      <c r="D13" s="517"/>
      <c r="E13" s="518"/>
      <c r="F13" s="541" t="s">
        <v>4170</v>
      </c>
      <c r="G13" s="517"/>
      <c r="H13" s="517"/>
      <c r="I13" s="517"/>
      <c r="J13" s="517"/>
      <c r="K13" s="517"/>
      <c r="L13" s="517"/>
      <c r="M13" s="517"/>
      <c r="N13" s="518"/>
      <c r="O13" s="46"/>
      <c r="P13" s="46"/>
      <c r="Q13">
        <f>COUNTIF(Q20:Q262,"=0")</f>
        <v>8</v>
      </c>
      <c r="R13">
        <f>COUNTIF(R20:R262,"=0")</f>
        <v>8</v>
      </c>
      <c r="S13">
        <f>COUNTIF(S20:S262,"=0")</f>
        <v>8</v>
      </c>
      <c r="T13">
        <f>COUNTIF(T20:T262,"=0")</f>
        <v>6</v>
      </c>
      <c r="U13">
        <f>COUNTIF(U20:U262,"=0")</f>
        <v>0</v>
      </c>
      <c r="W13">
        <f t="shared" ref="W13:AC13" si="3">COUNTIF(W20:W262,"=0")</f>
        <v>0</v>
      </c>
      <c r="X13">
        <f t="shared" si="3"/>
        <v>0</v>
      </c>
      <c r="Y13">
        <f t="shared" si="3"/>
        <v>0</v>
      </c>
      <c r="Z13">
        <f t="shared" si="3"/>
        <v>0</v>
      </c>
      <c r="AA13">
        <f t="shared" si="3"/>
        <v>0</v>
      </c>
      <c r="AB13">
        <f t="shared" si="3"/>
        <v>0</v>
      </c>
      <c r="AC13">
        <f t="shared" si="3"/>
        <v>0</v>
      </c>
    </row>
    <row r="14" spans="1:37" x14ac:dyDescent="0.25">
      <c r="A14" s="37"/>
      <c r="B14" s="516"/>
      <c r="C14" s="517"/>
      <c r="D14" s="517"/>
      <c r="E14" s="518"/>
      <c r="F14" s="516"/>
      <c r="G14" s="517"/>
      <c r="H14" s="517"/>
      <c r="I14" s="517"/>
      <c r="J14" s="517"/>
      <c r="K14" s="517"/>
      <c r="L14" s="517"/>
      <c r="M14" s="517"/>
      <c r="N14" s="518"/>
      <c r="O14" s="46"/>
      <c r="P14" s="46"/>
      <c r="Q14" s="47">
        <f t="shared" ref="Q14:AF14" si="4">Q15+Q16</f>
        <v>714927.08333333384</v>
      </c>
      <c r="R14" s="47">
        <f t="shared" si="4"/>
        <v>714927.08333333384</v>
      </c>
      <c r="S14" s="47">
        <f t="shared" si="4"/>
        <v>714927.08333333384</v>
      </c>
      <c r="T14" s="47">
        <f t="shared" si="4"/>
        <v>702204.02777777764</v>
      </c>
      <c r="U14" s="47">
        <f t="shared" si="4"/>
        <v>0</v>
      </c>
      <c r="V14" s="47"/>
      <c r="W14" s="47">
        <f t="shared" si="4"/>
        <v>0</v>
      </c>
      <c r="X14" s="47">
        <f t="shared" si="4"/>
        <v>0</v>
      </c>
      <c r="Y14" s="47">
        <f t="shared" si="4"/>
        <v>0</v>
      </c>
      <c r="Z14" s="47">
        <f t="shared" si="4"/>
        <v>0</v>
      </c>
      <c r="AA14" s="47">
        <f t="shared" si="4"/>
        <v>0</v>
      </c>
      <c r="AB14" s="47">
        <f t="shared" si="4"/>
        <v>0</v>
      </c>
      <c r="AC14" s="47">
        <f t="shared" si="4"/>
        <v>0</v>
      </c>
      <c r="AD14" s="47">
        <f t="shared" si="4"/>
        <v>-8463687.5</v>
      </c>
      <c r="AE14" s="47">
        <f t="shared" si="4"/>
        <v>0</v>
      </c>
      <c r="AF14" s="47">
        <f t="shared" si="4"/>
        <v>0</v>
      </c>
      <c r="AG14" s="48" t="s">
        <v>3582</v>
      </c>
    </row>
    <row r="15" spans="1:37" x14ac:dyDescent="0.25">
      <c r="A15" s="37"/>
      <c r="B15" s="516" t="s">
        <v>4172</v>
      </c>
      <c r="C15" s="517"/>
      <c r="D15" s="517"/>
      <c r="E15" s="518"/>
      <c r="O15" s="46"/>
      <c r="P15" s="46"/>
      <c r="Q15" s="49">
        <f>SUMIF(Q20:Q689,"&gt;0")</f>
        <v>714927.08333333384</v>
      </c>
      <c r="R15" s="49">
        <f>SUMIF(R20:R689,"&gt;0")</f>
        <v>714927.08333333384</v>
      </c>
      <c r="S15" s="49">
        <f>SUMIF(S20:S689,"&gt;0")</f>
        <v>714927.08333333384</v>
      </c>
      <c r="T15" s="49">
        <f>SUMIF(T20:T689,"&gt;0")</f>
        <v>702659.99999999988</v>
      </c>
      <c r="U15" s="49">
        <f>SUMIF(U20:U689,"&gt;0")</f>
        <v>0</v>
      </c>
      <c r="V15" s="49"/>
      <c r="W15" s="49">
        <f t="shared" ref="W15:AE15" si="5">SUMIF(W20:W689,"&gt;0")</f>
        <v>0</v>
      </c>
      <c r="X15" s="49">
        <f t="shared" si="5"/>
        <v>0</v>
      </c>
      <c r="Y15" s="49">
        <f t="shared" si="5"/>
        <v>0</v>
      </c>
      <c r="Z15" s="49">
        <f t="shared" si="5"/>
        <v>0</v>
      </c>
      <c r="AA15" s="49">
        <f t="shared" si="5"/>
        <v>0</v>
      </c>
      <c r="AB15" s="49">
        <f t="shared" si="5"/>
        <v>0</v>
      </c>
      <c r="AC15" s="49">
        <f t="shared" si="5"/>
        <v>0</v>
      </c>
      <c r="AD15" s="49">
        <f t="shared" si="5"/>
        <v>0</v>
      </c>
      <c r="AE15" s="49">
        <f t="shared" si="5"/>
        <v>0</v>
      </c>
      <c r="AF15" s="49">
        <f>SUMIF(AF161:AF689,"&gt;0")</f>
        <v>0</v>
      </c>
      <c r="AG15" s="48" t="s">
        <v>3562</v>
      </c>
    </row>
    <row r="16" spans="1:37" x14ac:dyDescent="0.25">
      <c r="A16" s="37"/>
      <c r="B16" s="516"/>
      <c r="C16" s="517"/>
      <c r="D16" s="517"/>
      <c r="E16" s="518"/>
      <c r="F16" s="516"/>
      <c r="G16" s="517"/>
      <c r="H16" s="517"/>
      <c r="I16" s="517"/>
      <c r="J16" s="517"/>
      <c r="K16" s="517"/>
      <c r="L16" s="517"/>
      <c r="M16" s="517"/>
      <c r="N16" s="518"/>
      <c r="O16" s="46"/>
      <c r="P16" s="46"/>
      <c r="Q16" s="49">
        <f>SUMIF(Q20:Q689,"&lt;0")</f>
        <v>0</v>
      </c>
      <c r="R16" s="49">
        <f>SUMIF(R20:R689,"&lt;0")</f>
        <v>0</v>
      </c>
      <c r="S16" s="49">
        <f>SUMIF(S20:S689,"&lt;0")</f>
        <v>0</v>
      </c>
      <c r="T16" s="49">
        <f>SUMIF(T20:T689,"&lt;0")</f>
        <v>-455.97222222222229</v>
      </c>
      <c r="U16" s="49">
        <f>SUMIF(U20:U689,"&lt;0")</f>
        <v>0</v>
      </c>
      <c r="V16" s="49"/>
      <c r="W16" s="49">
        <f t="shared" ref="W16:AE16" si="6">SUMIF(W20:W689,"&lt;0")</f>
        <v>0</v>
      </c>
      <c r="X16" s="49">
        <f t="shared" si="6"/>
        <v>0</v>
      </c>
      <c r="Y16" s="49">
        <f t="shared" si="6"/>
        <v>0</v>
      </c>
      <c r="Z16" s="49">
        <f t="shared" si="6"/>
        <v>0</v>
      </c>
      <c r="AA16" s="49">
        <f t="shared" si="6"/>
        <v>0</v>
      </c>
      <c r="AB16" s="49">
        <f t="shared" si="6"/>
        <v>0</v>
      </c>
      <c r="AC16" s="49">
        <f t="shared" si="6"/>
        <v>0</v>
      </c>
      <c r="AD16" s="49">
        <f t="shared" si="6"/>
        <v>-8463687.5</v>
      </c>
      <c r="AE16" s="49">
        <f t="shared" si="6"/>
        <v>0</v>
      </c>
      <c r="AF16" s="49">
        <f>SUMIF(AF161:AF689,"&lt;0")</f>
        <v>0</v>
      </c>
      <c r="AG16" s="48" t="s">
        <v>3563</v>
      </c>
    </row>
    <row r="17" spans="1:48" x14ac:dyDescent="0.25">
      <c r="A17" s="37">
        <f>COUNTIF(D20:D759,"&gt;0")</f>
        <v>0</v>
      </c>
      <c r="B17" s="516"/>
      <c r="C17" s="517"/>
      <c r="D17" s="517"/>
      <c r="E17" s="518"/>
      <c r="F17" s="516"/>
      <c r="G17" s="517"/>
      <c r="H17" s="517"/>
      <c r="I17" s="517"/>
      <c r="J17" s="517"/>
      <c r="K17" s="517"/>
      <c r="L17" s="517"/>
      <c r="M17" s="517"/>
      <c r="N17" s="518"/>
      <c r="O17" s="46"/>
      <c r="P17" s="46"/>
      <c r="Q17" s="520"/>
      <c r="R17" s="520"/>
      <c r="S17" s="520"/>
      <c r="T17" s="520"/>
      <c r="U17" s="520"/>
      <c r="V17" s="520"/>
      <c r="W17" s="520"/>
      <c r="X17" s="520"/>
      <c r="Y17" s="520"/>
      <c r="Z17" s="520"/>
      <c r="AA17" s="520"/>
      <c r="AB17" s="520"/>
      <c r="AC17" s="520"/>
    </row>
    <row r="18" spans="1:48" ht="15.75" thickBot="1" x14ac:dyDescent="0.3">
      <c r="A18" t="s">
        <v>3584</v>
      </c>
      <c r="G18" s="52">
        <f>SUM(G20:G689)</f>
        <v>0</v>
      </c>
      <c r="I18" s="52"/>
      <c r="Q18" s="545"/>
      <c r="R18" s="545"/>
      <c r="S18" s="545"/>
      <c r="T18" s="545"/>
      <c r="U18" s="545"/>
      <c r="V18" s="53"/>
      <c r="W18" s="288" t="s">
        <v>4157</v>
      </c>
      <c r="X18" s="546" t="s">
        <v>4158</v>
      </c>
      <c r="Y18" s="547"/>
      <c r="Z18" s="547"/>
      <c r="AA18" s="547"/>
      <c r="AB18" s="547"/>
      <c r="AC18" s="547"/>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4156</v>
      </c>
      <c r="AD19" s="62" t="s">
        <v>3604</v>
      </c>
      <c r="AE19" s="302" t="s">
        <v>3605</v>
      </c>
      <c r="AF19" s="302" t="s">
        <v>3605</v>
      </c>
      <c r="AG19" s="302" t="s">
        <v>4699</v>
      </c>
      <c r="AH19" s="302" t="s">
        <v>4700</v>
      </c>
      <c r="AI19" s="302" t="s">
        <v>4701</v>
      </c>
      <c r="AJ19" s="302" t="s">
        <v>4702</v>
      </c>
    </row>
    <row r="20" spans="1:48" ht="15.75" thickTop="1" x14ac:dyDescent="0.25">
      <c r="A20" t="str">
        <f>$B$3</f>
        <v>PPG</v>
      </c>
      <c r="B20" s="296">
        <v>44379</v>
      </c>
      <c r="C20" s="74">
        <v>3023520</v>
      </c>
      <c r="D20" t="str">
        <f>VLOOKUP(C20,Schools!A:B,2,0)</f>
        <v>Akiva School</v>
      </c>
      <c r="E20" t="str">
        <f>VLOOKUP(C20,Schools!$A:$Z,3,0)</f>
        <v>M</v>
      </c>
      <c r="F20" s="76">
        <v>1345</v>
      </c>
      <c r="G20" s="74" t="s">
        <v>4698</v>
      </c>
      <c r="H20" s="74"/>
      <c r="I20" t="str">
        <f>O20&amp;"/"&amp;P20</f>
        <v>11334/543965</v>
      </c>
      <c r="J20">
        <f>VLOOKUP(C20,Schools!$A:$Z,9,0)</f>
        <v>400125</v>
      </c>
      <c r="K20" s="74" t="s">
        <v>72</v>
      </c>
      <c r="L20" s="74" t="s">
        <v>3842</v>
      </c>
      <c r="M20" s="74" t="s">
        <v>4016</v>
      </c>
      <c r="N20" s="77" t="str">
        <f>VLOOKUP(C20,Schools!A:D,4,0)</f>
        <v>Primary</v>
      </c>
      <c r="O20" s="77">
        <f t="shared" ref="O20:O51" si="7">VLOOKUP(N20,$AJ$1:$AK$5,2,0)</f>
        <v>11334</v>
      </c>
      <c r="P20" s="77">
        <f>IF(E20="M",543965,516500)</f>
        <v>543965</v>
      </c>
      <c r="Q20" s="78">
        <v>112.08333333333333</v>
      </c>
      <c r="R20" s="78">
        <v>112.08333333333333</v>
      </c>
      <c r="S20" s="78">
        <v>112.08333333333333</v>
      </c>
      <c r="T20" s="78">
        <f>(F20-SUM(Q20:S20))/9</f>
        <v>112.08333333333333</v>
      </c>
      <c r="U20" s="78"/>
      <c r="V20" s="78"/>
      <c r="W20" s="78"/>
      <c r="X20" s="78"/>
      <c r="Y20" s="78"/>
      <c r="Z20" s="78"/>
      <c r="AA20" s="78"/>
      <c r="AB20" s="78"/>
      <c r="AC20" s="51"/>
      <c r="AD20" s="51">
        <f t="shared" ref="AD20:AD51" si="8">AC20-F20</f>
        <v>-1345</v>
      </c>
      <c r="AG20" s="51">
        <f>SUM(Q20:S20)</f>
        <v>336.25</v>
      </c>
      <c r="AH20" s="51">
        <f>SUM(Q20:V20)</f>
        <v>448.33333333333331</v>
      </c>
      <c r="AI20" s="51">
        <f>SUM(Q20:Y20)</f>
        <v>448.33333333333331</v>
      </c>
      <c r="AJ20" s="51">
        <f>SUM(Q20:AB20)</f>
        <v>448.33333333333331</v>
      </c>
      <c r="AK20"/>
      <c r="AL20"/>
      <c r="AM20"/>
      <c r="AN20"/>
      <c r="AO20"/>
      <c r="AP20"/>
      <c r="AQ20"/>
      <c r="AR20"/>
      <c r="AS20"/>
      <c r="AT20"/>
      <c r="AU20"/>
    </row>
    <row r="21" spans="1:48" x14ac:dyDescent="0.25">
      <c r="A21" t="str">
        <f t="shared" ref="A21:A71" si="9">$B$3</f>
        <v>PPG</v>
      </c>
      <c r="B21" s="75">
        <v>44379</v>
      </c>
      <c r="C21" s="74">
        <v>3023300</v>
      </c>
      <c r="D21" t="str">
        <f>VLOOKUP(C21,Schools!A:B,2,0)</f>
        <v>All Saints' CE Primary School NW2</v>
      </c>
      <c r="E21" t="str">
        <f>VLOOKUP(C21,Schools!$A:$Z,3,0)</f>
        <v>M</v>
      </c>
      <c r="F21" s="76">
        <v>114325</v>
      </c>
      <c r="G21" s="295" t="s">
        <v>4698</v>
      </c>
      <c r="H21" s="74"/>
      <c r="I21" t="str">
        <f t="shared" ref="I21:I71" si="10">O21&amp;"/"&amp;P21</f>
        <v>11334/543965</v>
      </c>
      <c r="J21">
        <f>VLOOKUP(C21,Schools!$A:$Z,9,0)</f>
        <v>400069</v>
      </c>
      <c r="K21" s="74" t="s">
        <v>72</v>
      </c>
      <c r="L21" s="74" t="s">
        <v>3842</v>
      </c>
      <c r="M21" s="74" t="s">
        <v>4016</v>
      </c>
      <c r="N21" s="77" t="str">
        <f>VLOOKUP(C21,Schools!A:D,4,0)</f>
        <v>Primary</v>
      </c>
      <c r="O21" s="77">
        <f t="shared" si="7"/>
        <v>11334</v>
      </c>
      <c r="P21" s="77">
        <f t="shared" ref="P21:P71" si="11">IF(E21="M",543965,516500)</f>
        <v>543965</v>
      </c>
      <c r="Q21" s="78">
        <v>9863.3333333333339</v>
      </c>
      <c r="R21" s="78">
        <v>9863.3333333333339</v>
      </c>
      <c r="S21" s="78">
        <v>9863.3333333333339</v>
      </c>
      <c r="T21" s="78">
        <f t="shared" ref="T21:T84" si="12">(F21-SUM(Q21:S21))/9</f>
        <v>9415</v>
      </c>
      <c r="U21" s="78"/>
      <c r="V21" s="78"/>
      <c r="W21" s="78"/>
      <c r="X21" s="78"/>
      <c r="Y21" s="78"/>
      <c r="Z21" s="78"/>
      <c r="AA21" s="78"/>
      <c r="AB21" s="78"/>
      <c r="AC21" s="51"/>
      <c r="AD21" s="51">
        <f t="shared" si="8"/>
        <v>-114325</v>
      </c>
      <c r="AG21" s="51">
        <f t="shared" ref="AG21:AG84" si="13">SUM(Q21:S21)</f>
        <v>29590</v>
      </c>
      <c r="AH21" s="51">
        <f t="shared" ref="AH21:AH84" si="14">SUM(Q21:V21)</f>
        <v>39005</v>
      </c>
      <c r="AI21" s="51">
        <f t="shared" ref="AI21:AI84" si="15">SUM(Q21:Y21)</f>
        <v>39005</v>
      </c>
      <c r="AJ21" s="51">
        <f t="shared" ref="AJ21:AJ84" si="16">SUM(Q21:AB21)</f>
        <v>39005</v>
      </c>
      <c r="AK21"/>
      <c r="AL21"/>
      <c r="AM21"/>
      <c r="AN21"/>
      <c r="AO21"/>
      <c r="AP21"/>
      <c r="AQ21"/>
      <c r="AR21"/>
      <c r="AS21"/>
      <c r="AT21"/>
      <c r="AU21"/>
    </row>
    <row r="22" spans="1:48" x14ac:dyDescent="0.25">
      <c r="A22" t="str">
        <f t="shared" si="9"/>
        <v>PPG</v>
      </c>
      <c r="B22" s="75">
        <v>44379</v>
      </c>
      <c r="C22" s="74">
        <v>3023317</v>
      </c>
      <c r="D22" t="str">
        <f>VLOOKUP(C22,Schools!A:B,2,0)</f>
        <v>All Saints' CE Primary School, N20</v>
      </c>
      <c r="E22" t="str">
        <f>VLOOKUP(C22,Schools!$A:$Z,3,0)</f>
        <v>M</v>
      </c>
      <c r="F22" s="76">
        <v>63215</v>
      </c>
      <c r="G22" s="295" t="s">
        <v>4698</v>
      </c>
      <c r="H22" s="74"/>
      <c r="I22" t="str">
        <f t="shared" si="10"/>
        <v>11334/543965</v>
      </c>
      <c r="J22">
        <f>VLOOKUP(C22,Schools!$A:$Z,9,0)</f>
        <v>400015</v>
      </c>
      <c r="K22" s="74" t="s">
        <v>72</v>
      </c>
      <c r="L22" s="74" t="s">
        <v>3842</v>
      </c>
      <c r="M22" s="74" t="s">
        <v>4016</v>
      </c>
      <c r="N22" s="77" t="str">
        <f>VLOOKUP(C22,Schools!A:D,4,0)</f>
        <v>Primary</v>
      </c>
      <c r="O22" s="77">
        <f t="shared" si="7"/>
        <v>11334</v>
      </c>
      <c r="P22" s="77">
        <f t="shared" si="11"/>
        <v>543965</v>
      </c>
      <c r="Q22" s="78">
        <v>5604.166666666667</v>
      </c>
      <c r="R22" s="78">
        <v>5604.166666666667</v>
      </c>
      <c r="S22" s="78">
        <v>5604.166666666667</v>
      </c>
      <c r="T22" s="78">
        <f t="shared" si="12"/>
        <v>5155.833333333333</v>
      </c>
      <c r="U22" s="78"/>
      <c r="V22" s="78"/>
      <c r="W22" s="78"/>
      <c r="X22" s="78"/>
      <c r="Y22" s="78"/>
      <c r="Z22" s="78"/>
      <c r="AA22" s="78"/>
      <c r="AB22" s="78"/>
      <c r="AC22" s="51"/>
      <c r="AD22" s="51">
        <f t="shared" si="8"/>
        <v>-63215</v>
      </c>
      <c r="AG22" s="51">
        <f t="shared" si="13"/>
        <v>16812.5</v>
      </c>
      <c r="AH22" s="51">
        <f t="shared" si="14"/>
        <v>21968.333333333332</v>
      </c>
      <c r="AI22" s="51">
        <f t="shared" si="15"/>
        <v>21968.333333333332</v>
      </c>
      <c r="AJ22" s="51">
        <f t="shared" si="16"/>
        <v>21968.333333333332</v>
      </c>
      <c r="AK22"/>
      <c r="AL22"/>
      <c r="AM22"/>
      <c r="AN22"/>
      <c r="AO22"/>
      <c r="AP22"/>
      <c r="AQ22"/>
      <c r="AR22"/>
      <c r="AS22"/>
      <c r="AT22"/>
      <c r="AU22"/>
    </row>
    <row r="23" spans="1:48" x14ac:dyDescent="0.25">
      <c r="A23" t="str">
        <f t="shared" si="9"/>
        <v>PPG</v>
      </c>
      <c r="B23" s="75">
        <v>44379</v>
      </c>
      <c r="C23" s="74">
        <v>3023500</v>
      </c>
      <c r="D23" t="str">
        <f>VLOOKUP(C23,Schools!A:B,2,0)</f>
        <v>Annunciation Catholic Infant School</v>
      </c>
      <c r="E23" t="str">
        <f>VLOOKUP(C23,Schools!$A:$Z,3,0)</f>
        <v>M</v>
      </c>
      <c r="F23" s="76">
        <v>18830</v>
      </c>
      <c r="G23" s="295" t="s">
        <v>4698</v>
      </c>
      <c r="H23" s="74"/>
      <c r="I23" t="str">
        <f t="shared" si="10"/>
        <v>11334/543965</v>
      </c>
      <c r="J23">
        <f>VLOOKUP(C23,Schools!$A:$Z,9,0)</f>
        <v>400023</v>
      </c>
      <c r="K23" s="74" t="s">
        <v>72</v>
      </c>
      <c r="L23" s="74" t="s">
        <v>3842</v>
      </c>
      <c r="M23" s="74" t="s">
        <v>4016</v>
      </c>
      <c r="N23" s="77" t="str">
        <f>VLOOKUP(C23,Schools!A:D,4,0)</f>
        <v>Primary</v>
      </c>
      <c r="O23" s="77">
        <f t="shared" si="7"/>
        <v>11334</v>
      </c>
      <c r="P23" s="77">
        <f t="shared" si="11"/>
        <v>543965</v>
      </c>
      <c r="Q23" s="78">
        <v>2465.8333333333335</v>
      </c>
      <c r="R23" s="78">
        <v>2465.8333333333335</v>
      </c>
      <c r="S23" s="78">
        <v>2465.8333333333335</v>
      </c>
      <c r="T23" s="78">
        <f t="shared" si="12"/>
        <v>1270.2777777777778</v>
      </c>
      <c r="U23" s="78"/>
      <c r="V23" s="78"/>
      <c r="W23" s="78"/>
      <c r="X23" s="78"/>
      <c r="Y23" s="78"/>
      <c r="Z23" s="78"/>
      <c r="AA23" s="78"/>
      <c r="AB23" s="78"/>
      <c r="AC23" s="51"/>
      <c r="AD23" s="51">
        <f t="shared" si="8"/>
        <v>-18830</v>
      </c>
      <c r="AG23" s="51">
        <f t="shared" si="13"/>
        <v>7397.5</v>
      </c>
      <c r="AH23" s="51">
        <f t="shared" si="14"/>
        <v>8667.7777777777774</v>
      </c>
      <c r="AI23" s="51">
        <f t="shared" si="15"/>
        <v>8667.7777777777774</v>
      </c>
      <c r="AJ23" s="51">
        <f t="shared" si="16"/>
        <v>8667.7777777777774</v>
      </c>
      <c r="AK23"/>
      <c r="AL23"/>
      <c r="AM23"/>
      <c r="AN23"/>
      <c r="AO23"/>
      <c r="AP23"/>
      <c r="AQ23"/>
      <c r="AR23"/>
      <c r="AS23"/>
      <c r="AT23"/>
      <c r="AU23"/>
    </row>
    <row r="24" spans="1:48" x14ac:dyDescent="0.25">
      <c r="A24" t="str">
        <f t="shared" si="9"/>
        <v>PPG</v>
      </c>
      <c r="B24" s="75">
        <v>44379</v>
      </c>
      <c r="C24" s="74">
        <v>3023514</v>
      </c>
      <c r="D24" t="str">
        <f>VLOOKUP(C24,Schools!A:B,2,0)</f>
        <v>Annunciation Catholic Junior School</v>
      </c>
      <c r="E24" t="str">
        <f>VLOOKUP(C24,Schools!$A:$Z,3,0)</f>
        <v>M</v>
      </c>
      <c r="F24" s="76">
        <v>69940</v>
      </c>
      <c r="G24" s="295" t="s">
        <v>4698</v>
      </c>
      <c r="H24" s="74"/>
      <c r="I24" t="str">
        <f t="shared" si="10"/>
        <v>11334/543965</v>
      </c>
      <c r="J24">
        <f>VLOOKUP(C24,Schools!$A:$Z,9,0)</f>
        <v>400107</v>
      </c>
      <c r="K24" s="74" t="s">
        <v>72</v>
      </c>
      <c r="L24" s="74" t="s">
        <v>3842</v>
      </c>
      <c r="M24" s="74" t="s">
        <v>4016</v>
      </c>
      <c r="N24" s="77" t="str">
        <f>VLOOKUP(C24,Schools!A:D,4,0)</f>
        <v>Primary</v>
      </c>
      <c r="O24" s="77">
        <f t="shared" si="7"/>
        <v>11334</v>
      </c>
      <c r="P24" s="77">
        <f t="shared" si="11"/>
        <v>543965</v>
      </c>
      <c r="Q24" s="78">
        <v>6276.666666666667</v>
      </c>
      <c r="R24" s="78">
        <v>6276.666666666667</v>
      </c>
      <c r="S24" s="78">
        <v>6276.666666666667</v>
      </c>
      <c r="T24" s="78">
        <f t="shared" si="12"/>
        <v>5678.8888888888887</v>
      </c>
      <c r="U24" s="78"/>
      <c r="V24" s="78"/>
      <c r="W24" s="78"/>
      <c r="X24" s="78"/>
      <c r="Y24" s="78"/>
      <c r="Z24" s="78"/>
      <c r="AA24" s="78"/>
      <c r="AB24" s="78"/>
      <c r="AC24" s="51"/>
      <c r="AD24" s="51">
        <f t="shared" si="8"/>
        <v>-69940</v>
      </c>
      <c r="AG24" s="51">
        <f t="shared" si="13"/>
        <v>18830</v>
      </c>
      <c r="AH24" s="51">
        <f t="shared" si="14"/>
        <v>24508.888888888891</v>
      </c>
      <c r="AI24" s="51">
        <f t="shared" si="15"/>
        <v>24508.888888888891</v>
      </c>
      <c r="AJ24" s="51">
        <f t="shared" si="16"/>
        <v>24508.888888888891</v>
      </c>
      <c r="AK24"/>
      <c r="AL24"/>
      <c r="AM24"/>
      <c r="AN24"/>
      <c r="AO24"/>
      <c r="AP24"/>
      <c r="AQ24"/>
      <c r="AR24"/>
      <c r="AS24"/>
      <c r="AT24"/>
      <c r="AU24"/>
    </row>
    <row r="25" spans="1:48" x14ac:dyDescent="0.25">
      <c r="A25" t="str">
        <f t="shared" si="9"/>
        <v>PPG</v>
      </c>
      <c r="B25" s="75">
        <v>44379</v>
      </c>
      <c r="C25" s="74">
        <v>3022002</v>
      </c>
      <c r="D25" t="str">
        <f>VLOOKUP(C25,Schools!A:B,2,0)</f>
        <v>Barnfield School</v>
      </c>
      <c r="E25" t="str">
        <f>VLOOKUP(C25,Schools!$A:$Z,3,0)</f>
        <v>M</v>
      </c>
      <c r="F25" s="76">
        <v>161400</v>
      </c>
      <c r="G25" s="295" t="s">
        <v>4698</v>
      </c>
      <c r="H25" s="74"/>
      <c r="I25" t="str">
        <f t="shared" si="10"/>
        <v>11334/543965</v>
      </c>
      <c r="J25">
        <f>VLOOKUP(C25,Schools!$A:$Z,9,0)</f>
        <v>400005</v>
      </c>
      <c r="K25" s="74" t="s">
        <v>72</v>
      </c>
      <c r="L25" s="74" t="s">
        <v>3842</v>
      </c>
      <c r="M25" s="74" t="s">
        <v>4016</v>
      </c>
      <c r="N25" s="77" t="str">
        <f>VLOOKUP(C25,Schools!A:D,4,0)</f>
        <v>Primary</v>
      </c>
      <c r="O25" s="77">
        <f t="shared" si="7"/>
        <v>11334</v>
      </c>
      <c r="P25" s="77">
        <f t="shared" si="11"/>
        <v>543965</v>
      </c>
      <c r="Q25" s="78">
        <v>14682.916666666666</v>
      </c>
      <c r="R25" s="78">
        <v>14682.916666666666</v>
      </c>
      <c r="S25" s="78">
        <v>14682.916666666666</v>
      </c>
      <c r="T25" s="78">
        <f t="shared" si="12"/>
        <v>13039.027777777777</v>
      </c>
      <c r="U25" s="78"/>
      <c r="V25" s="78"/>
      <c r="W25" s="78"/>
      <c r="X25" s="78"/>
      <c r="Y25" s="78"/>
      <c r="Z25" s="78"/>
      <c r="AA25" s="78"/>
      <c r="AB25" s="78"/>
      <c r="AC25" s="51"/>
      <c r="AD25" s="51">
        <f t="shared" si="8"/>
        <v>-161400</v>
      </c>
      <c r="AG25" s="51">
        <f t="shared" si="13"/>
        <v>44048.75</v>
      </c>
      <c r="AH25" s="51">
        <f t="shared" si="14"/>
        <v>57087.777777777781</v>
      </c>
      <c r="AI25" s="51">
        <f t="shared" si="15"/>
        <v>57087.777777777781</v>
      </c>
      <c r="AJ25" s="51">
        <f t="shared" si="16"/>
        <v>57087.777777777781</v>
      </c>
      <c r="AK25"/>
      <c r="AL25"/>
      <c r="AM25"/>
      <c r="AN25"/>
      <c r="AO25"/>
      <c r="AP25"/>
      <c r="AQ25"/>
      <c r="AR25"/>
      <c r="AS25"/>
      <c r="AT25"/>
      <c r="AU25"/>
    </row>
    <row r="26" spans="1:48" x14ac:dyDescent="0.25">
      <c r="A26" t="str">
        <f t="shared" si="9"/>
        <v>PPG</v>
      </c>
      <c r="B26" s="75">
        <v>44379</v>
      </c>
      <c r="C26" s="74">
        <v>3022079</v>
      </c>
      <c r="D26" t="str">
        <f>VLOOKUP(C26,Schools!A:B,2,0)</f>
        <v>Beis Yaakov</v>
      </c>
      <c r="E26" t="str">
        <f>VLOOKUP(C26,Schools!$A:$Z,3,0)</f>
        <v>M</v>
      </c>
      <c r="F26" s="76">
        <v>36315</v>
      </c>
      <c r="G26" s="295" t="s">
        <v>4698</v>
      </c>
      <c r="H26" s="74"/>
      <c r="I26" t="str">
        <f t="shared" si="10"/>
        <v>11334/543965</v>
      </c>
      <c r="J26">
        <f>VLOOKUP(C26,Schools!$A:$Z,9,0)</f>
        <v>400070</v>
      </c>
      <c r="K26" s="74" t="s">
        <v>72</v>
      </c>
      <c r="L26" s="74" t="s">
        <v>3842</v>
      </c>
      <c r="M26" s="74" t="s">
        <v>4016</v>
      </c>
      <c r="N26" s="77" t="str">
        <f>VLOOKUP(C26,Schools!A:D,4,0)</f>
        <v>Primary</v>
      </c>
      <c r="O26" s="77">
        <f t="shared" si="7"/>
        <v>11334</v>
      </c>
      <c r="P26" s="77">
        <f t="shared" si="11"/>
        <v>543965</v>
      </c>
      <c r="Q26" s="78">
        <v>3698.75</v>
      </c>
      <c r="R26" s="78">
        <v>3698.75</v>
      </c>
      <c r="S26" s="78">
        <v>3698.75</v>
      </c>
      <c r="T26" s="78">
        <f t="shared" si="12"/>
        <v>2802.0833333333335</v>
      </c>
      <c r="U26" s="78"/>
      <c r="V26" s="78"/>
      <c r="W26" s="78"/>
      <c r="X26" s="78"/>
      <c r="Y26" s="78"/>
      <c r="Z26" s="78"/>
      <c r="AA26" s="78"/>
      <c r="AB26" s="78"/>
      <c r="AC26" s="51"/>
      <c r="AD26" s="51">
        <f t="shared" si="8"/>
        <v>-36315</v>
      </c>
      <c r="AG26" s="51">
        <f t="shared" si="13"/>
        <v>11096.25</v>
      </c>
      <c r="AH26" s="51">
        <f t="shared" si="14"/>
        <v>13898.333333333334</v>
      </c>
      <c r="AI26" s="51">
        <f t="shared" si="15"/>
        <v>13898.333333333334</v>
      </c>
      <c r="AJ26" s="51">
        <f t="shared" si="16"/>
        <v>13898.333333333334</v>
      </c>
      <c r="AK26"/>
      <c r="AL26"/>
      <c r="AM26"/>
      <c r="AN26"/>
      <c r="AO26"/>
      <c r="AP26"/>
      <c r="AQ26"/>
      <c r="AR26"/>
      <c r="AS26"/>
      <c r="AT26"/>
      <c r="AU26"/>
    </row>
    <row r="27" spans="1:48" x14ac:dyDescent="0.25">
      <c r="A27" t="str">
        <f t="shared" si="9"/>
        <v>PPG</v>
      </c>
      <c r="B27" s="75">
        <v>44379</v>
      </c>
      <c r="C27" s="74">
        <v>3023524</v>
      </c>
      <c r="D27" t="str">
        <f>VLOOKUP(C27,Schools!A:B,2,0)</f>
        <v>Beit Shvidler Primary School</v>
      </c>
      <c r="E27" t="str">
        <f>VLOOKUP(C27,Schools!$A:$Z,3,0)</f>
        <v>M</v>
      </c>
      <c r="F27" s="76">
        <v>17485</v>
      </c>
      <c r="G27" s="295" t="s">
        <v>4698</v>
      </c>
      <c r="H27" s="74"/>
      <c r="I27" t="str">
        <f t="shared" si="10"/>
        <v>11334/543965</v>
      </c>
      <c r="J27">
        <f>VLOOKUP(C27,Schools!$A:$Z,9,0)</f>
        <v>400150</v>
      </c>
      <c r="K27" s="74" t="s">
        <v>72</v>
      </c>
      <c r="L27" s="74" t="s">
        <v>3842</v>
      </c>
      <c r="M27" s="74" t="s">
        <v>4016</v>
      </c>
      <c r="N27" s="77" t="str">
        <f>VLOOKUP(C27,Schools!A:D,4,0)</f>
        <v>Primary</v>
      </c>
      <c r="O27" s="77">
        <f t="shared" si="7"/>
        <v>11334</v>
      </c>
      <c r="P27" s="77">
        <f t="shared" si="11"/>
        <v>543965</v>
      </c>
      <c r="Q27" s="78">
        <v>1345</v>
      </c>
      <c r="R27" s="78">
        <v>1345</v>
      </c>
      <c r="S27" s="78">
        <v>1345</v>
      </c>
      <c r="T27" s="78">
        <f t="shared" si="12"/>
        <v>1494.4444444444443</v>
      </c>
      <c r="U27" s="78"/>
      <c r="V27" s="78"/>
      <c r="W27" s="78"/>
      <c r="X27" s="78"/>
      <c r="Y27" s="78"/>
      <c r="Z27" s="78"/>
      <c r="AA27" s="78"/>
      <c r="AB27" s="78"/>
      <c r="AC27" s="51"/>
      <c r="AD27" s="51">
        <f t="shared" si="8"/>
        <v>-17485</v>
      </c>
      <c r="AG27" s="51">
        <f t="shared" si="13"/>
        <v>4035</v>
      </c>
      <c r="AH27" s="51">
        <f t="shared" si="14"/>
        <v>5529.4444444444443</v>
      </c>
      <c r="AI27" s="51">
        <f t="shared" si="15"/>
        <v>5529.4444444444443</v>
      </c>
      <c r="AJ27" s="51">
        <f t="shared" si="16"/>
        <v>5529.4444444444443</v>
      </c>
      <c r="AK27"/>
      <c r="AL27"/>
      <c r="AM27"/>
      <c r="AN27"/>
      <c r="AO27"/>
      <c r="AP27"/>
      <c r="AQ27"/>
      <c r="AR27"/>
      <c r="AS27"/>
      <c r="AT27"/>
      <c r="AU27"/>
    </row>
    <row r="28" spans="1:48" x14ac:dyDescent="0.25">
      <c r="A28" t="str">
        <f t="shared" si="9"/>
        <v>PPG</v>
      </c>
      <c r="B28" s="75">
        <v>44379</v>
      </c>
      <c r="C28" s="74">
        <v>3022003</v>
      </c>
      <c r="D28" t="str">
        <f>VLOOKUP(C28,Schools!A:B,2,0)</f>
        <v>Bell Lane Primary School</v>
      </c>
      <c r="E28" t="str">
        <f>VLOOKUP(C28,Schools!$A:$Z,3,0)</f>
        <v>M</v>
      </c>
      <c r="F28" s="76">
        <v>186955</v>
      </c>
      <c r="G28" s="295" t="s">
        <v>4698</v>
      </c>
      <c r="H28" s="74"/>
      <c r="I28" t="str">
        <f t="shared" si="10"/>
        <v>11334/543965</v>
      </c>
      <c r="J28">
        <f>VLOOKUP(C28,Schools!$A:$Z,9,0)</f>
        <v>400051</v>
      </c>
      <c r="K28" s="74" t="s">
        <v>72</v>
      </c>
      <c r="L28" s="74" t="s">
        <v>3842</v>
      </c>
      <c r="M28" s="74" t="s">
        <v>4016</v>
      </c>
      <c r="N28" s="77" t="str">
        <f>VLOOKUP(C28,Schools!A:D,4,0)</f>
        <v>Primary</v>
      </c>
      <c r="O28" s="77">
        <f t="shared" si="7"/>
        <v>11334</v>
      </c>
      <c r="P28" s="77">
        <f t="shared" si="11"/>
        <v>543965</v>
      </c>
      <c r="Q28" s="78">
        <v>17597.083333333332</v>
      </c>
      <c r="R28" s="78">
        <v>17597.083333333332</v>
      </c>
      <c r="S28" s="78">
        <v>17597.083333333332</v>
      </c>
      <c r="T28" s="78">
        <f t="shared" si="12"/>
        <v>14907.083333333334</v>
      </c>
      <c r="U28" s="78"/>
      <c r="V28" s="78"/>
      <c r="W28" s="78"/>
      <c r="X28" s="78"/>
      <c r="Y28" s="78"/>
      <c r="Z28" s="78"/>
      <c r="AA28" s="78"/>
      <c r="AB28" s="78"/>
      <c r="AC28" s="51"/>
      <c r="AD28" s="51">
        <f t="shared" si="8"/>
        <v>-186955</v>
      </c>
      <c r="AG28" s="51">
        <f t="shared" si="13"/>
        <v>52791.25</v>
      </c>
      <c r="AH28" s="51">
        <f t="shared" si="14"/>
        <v>67698.333333333328</v>
      </c>
      <c r="AI28" s="51">
        <f t="shared" si="15"/>
        <v>67698.333333333328</v>
      </c>
      <c r="AJ28" s="51">
        <f t="shared" si="16"/>
        <v>67698.333333333328</v>
      </c>
      <c r="AK28"/>
      <c r="AL28"/>
      <c r="AM28"/>
      <c r="AN28"/>
      <c r="AO28"/>
      <c r="AP28"/>
      <c r="AQ28"/>
      <c r="AR28"/>
      <c r="AS28"/>
      <c r="AT28"/>
      <c r="AU28"/>
    </row>
    <row r="29" spans="1:48" x14ac:dyDescent="0.25">
      <c r="A29" t="str">
        <f t="shared" si="9"/>
        <v>PPG</v>
      </c>
      <c r="B29" s="75">
        <v>44379</v>
      </c>
      <c r="C29" s="74">
        <v>3023511</v>
      </c>
      <c r="D29" t="str">
        <f>VLOOKUP(C29,Schools!A:B,2,0)</f>
        <v>Blessed Dominic School</v>
      </c>
      <c r="E29" t="str">
        <f>VLOOKUP(C29,Schools!$A:$Z,3,0)</f>
        <v>M</v>
      </c>
      <c r="F29" s="76">
        <v>137190</v>
      </c>
      <c r="G29" s="295" t="s">
        <v>4698</v>
      </c>
      <c r="H29" s="74"/>
      <c r="I29" t="str">
        <f t="shared" si="10"/>
        <v>11334/543965</v>
      </c>
      <c r="J29">
        <f>VLOOKUP(C29,Schools!$A:$Z,9,0)</f>
        <v>400024</v>
      </c>
      <c r="K29" s="74" t="s">
        <v>72</v>
      </c>
      <c r="L29" s="74" t="s">
        <v>3842</v>
      </c>
      <c r="M29" s="74" t="s">
        <v>4016</v>
      </c>
      <c r="N29" s="77" t="str">
        <f>VLOOKUP(C29,Schools!A:D,4,0)</f>
        <v>Primary</v>
      </c>
      <c r="O29" s="77">
        <f t="shared" si="7"/>
        <v>11334</v>
      </c>
      <c r="P29" s="77">
        <f t="shared" si="11"/>
        <v>543965</v>
      </c>
      <c r="Q29" s="78">
        <v>11880.833333333334</v>
      </c>
      <c r="R29" s="78">
        <v>11880.833333333334</v>
      </c>
      <c r="S29" s="78">
        <v>11880.833333333334</v>
      </c>
      <c r="T29" s="78">
        <f t="shared" si="12"/>
        <v>11283.055555555555</v>
      </c>
      <c r="U29" s="78"/>
      <c r="V29" s="78"/>
      <c r="W29" s="78"/>
      <c r="X29" s="78"/>
      <c r="Y29" s="78"/>
      <c r="Z29" s="78"/>
      <c r="AA29" s="78"/>
      <c r="AB29" s="78"/>
      <c r="AC29" s="51"/>
      <c r="AD29" s="51">
        <f t="shared" si="8"/>
        <v>-137190</v>
      </c>
      <c r="AG29" s="51">
        <f t="shared" si="13"/>
        <v>35642.5</v>
      </c>
      <c r="AH29" s="51">
        <f t="shared" si="14"/>
        <v>46925.555555555555</v>
      </c>
      <c r="AI29" s="51">
        <f t="shared" si="15"/>
        <v>46925.555555555555</v>
      </c>
      <c r="AJ29" s="51">
        <f t="shared" si="16"/>
        <v>46925.555555555555</v>
      </c>
      <c r="AK29"/>
      <c r="AL29"/>
      <c r="AM29"/>
      <c r="AN29"/>
      <c r="AO29"/>
      <c r="AP29"/>
      <c r="AQ29"/>
      <c r="AR29"/>
      <c r="AS29"/>
      <c r="AT29"/>
      <c r="AU29"/>
    </row>
    <row r="30" spans="1:48" x14ac:dyDescent="0.25">
      <c r="A30" t="str">
        <f t="shared" si="9"/>
        <v>PPG</v>
      </c>
      <c r="B30" s="75">
        <v>44379</v>
      </c>
      <c r="C30" s="74">
        <v>3022008</v>
      </c>
      <c r="D30" t="str">
        <f>VLOOKUP(C30,Schools!A:B,2,0)</f>
        <v>Brookland Infant  &amp; Nursery School</v>
      </c>
      <c r="E30" t="str">
        <f>VLOOKUP(C30,Schools!$A:$Z,3,0)</f>
        <v>M</v>
      </c>
      <c r="F30" s="76">
        <v>57835</v>
      </c>
      <c r="G30" s="295" t="s">
        <v>4698</v>
      </c>
      <c r="H30" s="74"/>
      <c r="I30" t="str">
        <f t="shared" si="10"/>
        <v>11334/543965</v>
      </c>
      <c r="J30">
        <f>VLOOKUP(C30,Schools!$A:$Z,9,0)</f>
        <v>400057</v>
      </c>
      <c r="K30" s="74" t="s">
        <v>72</v>
      </c>
      <c r="L30" s="74" t="s">
        <v>3842</v>
      </c>
      <c r="M30" s="74" t="s">
        <v>4016</v>
      </c>
      <c r="N30" s="77" t="str">
        <f>VLOOKUP(C30,Schools!A:D,4,0)</f>
        <v>Primary</v>
      </c>
      <c r="O30" s="77">
        <f t="shared" si="7"/>
        <v>11334</v>
      </c>
      <c r="P30" s="77">
        <f t="shared" si="11"/>
        <v>543965</v>
      </c>
      <c r="Q30" s="78">
        <v>4483.333333333333</v>
      </c>
      <c r="R30" s="78">
        <v>4483.333333333333</v>
      </c>
      <c r="S30" s="78">
        <v>4483.333333333333</v>
      </c>
      <c r="T30" s="78">
        <f t="shared" si="12"/>
        <v>4931.666666666667</v>
      </c>
      <c r="U30" s="78"/>
      <c r="V30" s="78"/>
      <c r="W30" s="78"/>
      <c r="X30" s="78"/>
      <c r="Y30" s="78"/>
      <c r="Z30" s="78"/>
      <c r="AA30" s="78"/>
      <c r="AB30" s="78"/>
      <c r="AC30" s="51"/>
      <c r="AD30" s="51">
        <f t="shared" si="8"/>
        <v>-57835</v>
      </c>
      <c r="AG30" s="51">
        <f t="shared" si="13"/>
        <v>13450</v>
      </c>
      <c r="AH30" s="51">
        <f t="shared" si="14"/>
        <v>18381.666666666668</v>
      </c>
      <c r="AI30" s="51">
        <f t="shared" si="15"/>
        <v>18381.666666666668</v>
      </c>
      <c r="AJ30" s="51">
        <f t="shared" si="16"/>
        <v>18381.666666666668</v>
      </c>
      <c r="AK30"/>
      <c r="AL30"/>
      <c r="AM30"/>
      <c r="AN30"/>
      <c r="AO30"/>
      <c r="AP30"/>
      <c r="AQ30"/>
      <c r="AR30"/>
      <c r="AS30"/>
      <c r="AT30"/>
      <c r="AU30"/>
    </row>
    <row r="31" spans="1:48" x14ac:dyDescent="0.25">
      <c r="A31" t="str">
        <f t="shared" si="9"/>
        <v>PPG</v>
      </c>
      <c r="B31" s="75">
        <v>44379</v>
      </c>
      <c r="C31" s="74">
        <v>3022007</v>
      </c>
      <c r="D31" t="str">
        <f>VLOOKUP(C31,Schools!A:B,2,0)</f>
        <v>Brookland Junior School</v>
      </c>
      <c r="E31" t="str">
        <f>VLOOKUP(C31,Schools!$A:$Z,3,0)</f>
        <v>M</v>
      </c>
      <c r="F31" s="76">
        <v>98185</v>
      </c>
      <c r="G31" s="295" t="s">
        <v>4698</v>
      </c>
      <c r="H31" s="74"/>
      <c r="I31" t="str">
        <f t="shared" si="10"/>
        <v>11334/543965</v>
      </c>
      <c r="J31">
        <f>VLOOKUP(C31,Schools!$A:$Z,9,0)</f>
        <v>400040</v>
      </c>
      <c r="K31" s="74" t="s">
        <v>72</v>
      </c>
      <c r="L31" s="74" t="s">
        <v>3842</v>
      </c>
      <c r="M31" s="74" t="s">
        <v>4016</v>
      </c>
      <c r="N31" s="77" t="str">
        <f>VLOOKUP(C31,Schools!A:D,4,0)</f>
        <v>Primary</v>
      </c>
      <c r="O31" s="77">
        <f t="shared" si="7"/>
        <v>11334</v>
      </c>
      <c r="P31" s="77">
        <f t="shared" si="11"/>
        <v>543965</v>
      </c>
      <c r="Q31" s="78">
        <v>8294.1666666666661</v>
      </c>
      <c r="R31" s="78">
        <v>8294.1666666666661</v>
      </c>
      <c r="S31" s="78">
        <v>8294.1666666666661</v>
      </c>
      <c r="T31" s="78">
        <f t="shared" si="12"/>
        <v>8144.7222222222226</v>
      </c>
      <c r="U31" s="78"/>
      <c r="V31" s="78"/>
      <c r="W31" s="78"/>
      <c r="X31" s="78"/>
      <c r="Y31" s="78"/>
      <c r="Z31" s="78"/>
      <c r="AA31" s="78"/>
      <c r="AB31" s="78"/>
      <c r="AC31" s="51"/>
      <c r="AD31" s="51">
        <f t="shared" si="8"/>
        <v>-98185</v>
      </c>
      <c r="AG31" s="51">
        <f t="shared" si="13"/>
        <v>24882.5</v>
      </c>
      <c r="AH31" s="51">
        <f t="shared" si="14"/>
        <v>33027.222222222219</v>
      </c>
      <c r="AI31" s="51">
        <f t="shared" si="15"/>
        <v>33027.222222222219</v>
      </c>
      <c r="AJ31" s="51">
        <f t="shared" si="16"/>
        <v>33027.222222222219</v>
      </c>
      <c r="AK31"/>
      <c r="AL31"/>
      <c r="AM31"/>
      <c r="AN31"/>
      <c r="AO31"/>
      <c r="AP31"/>
      <c r="AQ31"/>
      <c r="AR31"/>
      <c r="AS31"/>
      <c r="AT31"/>
      <c r="AU31"/>
    </row>
    <row r="32" spans="1:48" x14ac:dyDescent="0.25">
      <c r="A32" t="str">
        <f t="shared" si="9"/>
        <v>PPG</v>
      </c>
      <c r="B32" s="75">
        <v>44379</v>
      </c>
      <c r="C32" s="74">
        <v>3022009</v>
      </c>
      <c r="D32" t="str">
        <f>VLOOKUP(C32,Schools!A:B,2,0)</f>
        <v>Brunswick Park Primary &amp; Nursery School</v>
      </c>
      <c r="E32" t="str">
        <f>VLOOKUP(C32,Schools!$A:$Z,3,0)</f>
        <v>M</v>
      </c>
      <c r="F32" s="76">
        <v>110290</v>
      </c>
      <c r="G32" s="295" t="s">
        <v>4698</v>
      </c>
      <c r="H32" s="74"/>
      <c r="I32" t="str">
        <f t="shared" si="10"/>
        <v>11334/543965</v>
      </c>
      <c r="J32">
        <f>VLOOKUP(C32,Schools!$A:$Z,9,0)</f>
        <v>400061</v>
      </c>
      <c r="K32" s="74" t="s">
        <v>72</v>
      </c>
      <c r="L32" s="74" t="s">
        <v>3842</v>
      </c>
      <c r="M32" s="74" t="s">
        <v>4016</v>
      </c>
      <c r="N32" s="77" t="str">
        <f>VLOOKUP(C32,Schools!A:D,4,0)</f>
        <v>Primary</v>
      </c>
      <c r="O32" s="77">
        <f t="shared" si="7"/>
        <v>11334</v>
      </c>
      <c r="P32" s="77">
        <f t="shared" si="11"/>
        <v>543965</v>
      </c>
      <c r="Q32" s="78">
        <v>9302.9166666666661</v>
      </c>
      <c r="R32" s="78">
        <v>9302.9166666666661</v>
      </c>
      <c r="S32" s="78">
        <v>9302.9166666666661</v>
      </c>
      <c r="T32" s="78">
        <f t="shared" si="12"/>
        <v>9153.4722222222226</v>
      </c>
      <c r="U32" s="78"/>
      <c r="V32" s="78"/>
      <c r="W32" s="78"/>
      <c r="X32" s="78"/>
      <c r="Y32" s="78"/>
      <c r="Z32" s="78"/>
      <c r="AA32" s="78"/>
      <c r="AB32" s="78"/>
      <c r="AC32" s="51"/>
      <c r="AD32" s="51">
        <f t="shared" si="8"/>
        <v>-110290</v>
      </c>
      <c r="AG32" s="51">
        <f t="shared" si="13"/>
        <v>27908.75</v>
      </c>
      <c r="AH32" s="51">
        <f t="shared" si="14"/>
        <v>37062.222222222219</v>
      </c>
      <c r="AI32" s="51">
        <f t="shared" si="15"/>
        <v>37062.222222222219</v>
      </c>
      <c r="AJ32" s="51">
        <f t="shared" si="16"/>
        <v>37062.222222222219</v>
      </c>
      <c r="AK32"/>
      <c r="AL32"/>
      <c r="AM32"/>
      <c r="AN32"/>
      <c r="AO32"/>
      <c r="AP32"/>
      <c r="AQ32"/>
      <c r="AR32"/>
      <c r="AS32"/>
      <c r="AT32"/>
      <c r="AU32"/>
    </row>
    <row r="33" spans="1:47" x14ac:dyDescent="0.25">
      <c r="A33" t="str">
        <f t="shared" si="9"/>
        <v>PPG</v>
      </c>
      <c r="B33" s="75">
        <v>44379</v>
      </c>
      <c r="C33" s="74">
        <v>3022067</v>
      </c>
      <c r="D33" t="str">
        <f>VLOOKUP(C33,Schools!A:B,2,0)</f>
        <v>Chalgrove Primary School</v>
      </c>
      <c r="E33" t="str">
        <f>VLOOKUP(C33,Schools!$A:$Z,3,0)</f>
        <v>M</v>
      </c>
      <c r="F33" s="76">
        <v>76665</v>
      </c>
      <c r="G33" s="295" t="s">
        <v>4698</v>
      </c>
      <c r="H33" s="74"/>
      <c r="I33" t="str">
        <f t="shared" si="10"/>
        <v>11334/543965</v>
      </c>
      <c r="J33">
        <f>VLOOKUP(C33,Schools!$A:$Z,9,0)</f>
        <v>400065</v>
      </c>
      <c r="K33" s="74" t="s">
        <v>72</v>
      </c>
      <c r="L33" s="74" t="s">
        <v>3842</v>
      </c>
      <c r="M33" s="74" t="s">
        <v>4016</v>
      </c>
      <c r="N33" s="77" t="str">
        <f>VLOOKUP(C33,Schools!A:D,4,0)</f>
        <v>Primary</v>
      </c>
      <c r="O33" s="77">
        <f t="shared" si="7"/>
        <v>11334</v>
      </c>
      <c r="P33" s="77">
        <f t="shared" si="11"/>
        <v>543965</v>
      </c>
      <c r="Q33" s="78">
        <v>5940.416666666667</v>
      </c>
      <c r="R33" s="78">
        <v>5940.416666666667</v>
      </c>
      <c r="S33" s="78">
        <v>5940.416666666667</v>
      </c>
      <c r="T33" s="78">
        <f t="shared" si="12"/>
        <v>6538.1944444444443</v>
      </c>
      <c r="U33" s="78"/>
      <c r="V33" s="78"/>
      <c r="W33" s="78"/>
      <c r="X33" s="78"/>
      <c r="Y33" s="78"/>
      <c r="Z33" s="78"/>
      <c r="AA33" s="78"/>
      <c r="AB33" s="78"/>
      <c r="AC33" s="51"/>
      <c r="AD33" s="51">
        <f t="shared" si="8"/>
        <v>-76665</v>
      </c>
      <c r="AG33" s="51">
        <f t="shared" si="13"/>
        <v>17821.25</v>
      </c>
      <c r="AH33" s="51">
        <f t="shared" si="14"/>
        <v>24359.444444444445</v>
      </c>
      <c r="AI33" s="51">
        <f t="shared" si="15"/>
        <v>24359.444444444445</v>
      </c>
      <c r="AJ33" s="51">
        <f t="shared" si="16"/>
        <v>24359.444444444445</v>
      </c>
      <c r="AK33"/>
      <c r="AL33"/>
      <c r="AM33"/>
      <c r="AN33"/>
      <c r="AO33"/>
      <c r="AP33"/>
      <c r="AQ33"/>
      <c r="AR33"/>
      <c r="AS33"/>
      <c r="AT33"/>
      <c r="AU33"/>
    </row>
    <row r="34" spans="1:47" x14ac:dyDescent="0.25">
      <c r="A34" t="str">
        <f t="shared" si="9"/>
        <v>PPG</v>
      </c>
      <c r="B34" s="75">
        <v>44379</v>
      </c>
      <c r="C34" s="74">
        <v>3023302</v>
      </c>
      <c r="D34" t="str">
        <f>VLOOKUP(C34,Schools!A:B,2,0)</f>
        <v>Christ Church CE Primary School</v>
      </c>
      <c r="E34" t="str">
        <f>VLOOKUP(C34,Schools!$A:$Z,3,0)</f>
        <v>M</v>
      </c>
      <c r="F34" s="76">
        <v>28245</v>
      </c>
      <c r="G34" s="295" t="s">
        <v>4698</v>
      </c>
      <c r="H34" s="74"/>
      <c r="I34" t="str">
        <f t="shared" si="10"/>
        <v>11334/543965</v>
      </c>
      <c r="J34">
        <f>VLOOKUP(C34,Schools!$A:$Z,9,0)</f>
        <v>400039</v>
      </c>
      <c r="K34" s="74" t="s">
        <v>72</v>
      </c>
      <c r="L34" s="74" t="s">
        <v>3842</v>
      </c>
      <c r="M34" s="74" t="s">
        <v>4016</v>
      </c>
      <c r="N34" s="77" t="str">
        <f>VLOOKUP(C34,Schools!A:D,4,0)</f>
        <v>Primary</v>
      </c>
      <c r="O34" s="77">
        <f t="shared" si="7"/>
        <v>11334</v>
      </c>
      <c r="P34" s="77">
        <f t="shared" si="11"/>
        <v>543965</v>
      </c>
      <c r="Q34" s="78">
        <v>2017.5</v>
      </c>
      <c r="R34" s="78">
        <v>2017.5</v>
      </c>
      <c r="S34" s="78">
        <v>2017.5</v>
      </c>
      <c r="T34" s="78">
        <f t="shared" si="12"/>
        <v>2465.8333333333335</v>
      </c>
      <c r="U34" s="78"/>
      <c r="V34" s="78"/>
      <c r="W34" s="78"/>
      <c r="X34" s="78"/>
      <c r="Y34" s="78"/>
      <c r="Z34" s="78"/>
      <c r="AA34" s="78"/>
      <c r="AB34" s="78"/>
      <c r="AC34" s="51"/>
      <c r="AD34" s="51">
        <f t="shared" si="8"/>
        <v>-28245</v>
      </c>
      <c r="AG34" s="51">
        <f t="shared" si="13"/>
        <v>6052.5</v>
      </c>
      <c r="AH34" s="51">
        <f t="shared" si="14"/>
        <v>8518.3333333333339</v>
      </c>
      <c r="AI34" s="51">
        <f t="shared" si="15"/>
        <v>8518.3333333333339</v>
      </c>
      <c r="AJ34" s="51">
        <f t="shared" si="16"/>
        <v>8518.3333333333339</v>
      </c>
      <c r="AK34"/>
      <c r="AL34"/>
      <c r="AM34"/>
      <c r="AN34"/>
      <c r="AO34"/>
      <c r="AP34"/>
      <c r="AQ34"/>
      <c r="AR34"/>
      <c r="AS34"/>
      <c r="AT34"/>
      <c r="AU34"/>
    </row>
    <row r="35" spans="1:47" x14ac:dyDescent="0.25">
      <c r="A35" t="str">
        <f t="shared" si="9"/>
        <v>PPG</v>
      </c>
      <c r="B35" s="75">
        <v>44379</v>
      </c>
      <c r="C35" s="74">
        <v>3022011</v>
      </c>
      <c r="D35" t="str">
        <f>VLOOKUP(C35,Schools!A:B,2,0)</f>
        <v>Church Hill Primary School</v>
      </c>
      <c r="E35" t="str">
        <f>VLOOKUP(C35,Schools!$A:$Z,3,0)</f>
        <v>M</v>
      </c>
      <c r="F35" s="76">
        <v>44385</v>
      </c>
      <c r="G35" s="295" t="s">
        <v>4698</v>
      </c>
      <c r="H35" s="74"/>
      <c r="I35" t="str">
        <f t="shared" si="10"/>
        <v>11334/543965</v>
      </c>
      <c r="J35">
        <f>VLOOKUP(C35,Schools!$A:$Z,9,0)</f>
        <v>400020</v>
      </c>
      <c r="K35" s="74" t="s">
        <v>72</v>
      </c>
      <c r="L35" s="74" t="s">
        <v>3842</v>
      </c>
      <c r="M35" s="74" t="s">
        <v>4016</v>
      </c>
      <c r="N35" s="77" t="str">
        <f>VLOOKUP(C35,Schools!A:D,4,0)</f>
        <v>Primary</v>
      </c>
      <c r="O35" s="77">
        <f t="shared" si="7"/>
        <v>11334</v>
      </c>
      <c r="P35" s="77">
        <f t="shared" si="11"/>
        <v>543965</v>
      </c>
      <c r="Q35" s="78">
        <v>3698.75</v>
      </c>
      <c r="R35" s="78">
        <v>3698.75</v>
      </c>
      <c r="S35" s="78">
        <v>3698.75</v>
      </c>
      <c r="T35" s="78">
        <f t="shared" si="12"/>
        <v>3698.75</v>
      </c>
      <c r="U35" s="78"/>
      <c r="V35" s="78"/>
      <c r="W35" s="78"/>
      <c r="X35" s="78"/>
      <c r="Y35" s="78"/>
      <c r="Z35" s="78"/>
      <c r="AA35" s="78"/>
      <c r="AB35" s="78"/>
      <c r="AC35" s="51"/>
      <c r="AD35" s="51">
        <f t="shared" si="8"/>
        <v>-44385</v>
      </c>
      <c r="AG35" s="51">
        <f t="shared" si="13"/>
        <v>11096.25</v>
      </c>
      <c r="AH35" s="51">
        <f t="shared" si="14"/>
        <v>14795</v>
      </c>
      <c r="AI35" s="51">
        <f t="shared" si="15"/>
        <v>14795</v>
      </c>
      <c r="AJ35" s="51">
        <f t="shared" si="16"/>
        <v>14795</v>
      </c>
      <c r="AK35"/>
      <c r="AL35"/>
      <c r="AM35"/>
      <c r="AN35"/>
      <c r="AO35"/>
      <c r="AP35"/>
      <c r="AQ35"/>
      <c r="AR35"/>
      <c r="AS35"/>
      <c r="AT35"/>
      <c r="AU35"/>
    </row>
    <row r="36" spans="1:47" x14ac:dyDescent="0.25">
      <c r="A36" t="str">
        <f t="shared" si="9"/>
        <v>PPG</v>
      </c>
      <c r="B36" s="75">
        <v>44379</v>
      </c>
      <c r="C36" s="74">
        <v>3022014</v>
      </c>
      <c r="D36" t="str">
        <f>VLOOKUP(C36,Schools!A:B,2,0)</f>
        <v>Colindale School</v>
      </c>
      <c r="E36" t="str">
        <f>VLOOKUP(C36,Schools!$A:$Z,3,0)</f>
        <v>M</v>
      </c>
      <c r="F36" s="76">
        <v>278415</v>
      </c>
      <c r="G36" s="295" t="s">
        <v>4698</v>
      </c>
      <c r="H36" s="74"/>
      <c r="I36" t="str">
        <f t="shared" si="10"/>
        <v>11334/543965</v>
      </c>
      <c r="J36">
        <f>VLOOKUP(C36,Schools!$A:$Z,9,0)</f>
        <v>400050</v>
      </c>
      <c r="K36" s="74" t="s">
        <v>72</v>
      </c>
      <c r="L36" s="74" t="s">
        <v>3842</v>
      </c>
      <c r="M36" s="74" t="s">
        <v>4016</v>
      </c>
      <c r="N36" s="77" t="str">
        <f>VLOOKUP(C36,Schools!A:D,4,0)</f>
        <v>Primary</v>
      </c>
      <c r="O36" s="77">
        <f t="shared" si="7"/>
        <v>11334</v>
      </c>
      <c r="P36" s="77">
        <f t="shared" si="11"/>
        <v>543965</v>
      </c>
      <c r="Q36" s="78">
        <v>21407.916666666668</v>
      </c>
      <c r="R36" s="78">
        <v>21407.916666666668</v>
      </c>
      <c r="S36" s="78">
        <v>21407.916666666668</v>
      </c>
      <c r="T36" s="78">
        <f t="shared" si="12"/>
        <v>23799.027777777777</v>
      </c>
      <c r="U36" s="78"/>
      <c r="V36" s="78"/>
      <c r="W36" s="78"/>
      <c r="X36" s="78"/>
      <c r="Y36" s="78"/>
      <c r="Z36" s="78"/>
      <c r="AA36" s="78"/>
      <c r="AB36" s="78"/>
      <c r="AC36" s="51"/>
      <c r="AD36" s="51">
        <f t="shared" si="8"/>
        <v>-278415</v>
      </c>
      <c r="AG36" s="51">
        <f t="shared" si="13"/>
        <v>64223.75</v>
      </c>
      <c r="AH36" s="51">
        <f t="shared" si="14"/>
        <v>88022.777777777781</v>
      </c>
      <c r="AI36" s="51">
        <f t="shared" si="15"/>
        <v>88022.777777777781</v>
      </c>
      <c r="AJ36" s="51">
        <f t="shared" si="16"/>
        <v>88022.777777777781</v>
      </c>
      <c r="AK36"/>
      <c r="AL36"/>
      <c r="AM36"/>
      <c r="AN36"/>
      <c r="AO36"/>
      <c r="AP36"/>
      <c r="AQ36"/>
      <c r="AR36"/>
      <c r="AS36"/>
      <c r="AT36"/>
      <c r="AU36"/>
    </row>
    <row r="37" spans="1:47" x14ac:dyDescent="0.25">
      <c r="A37" t="str">
        <f t="shared" si="9"/>
        <v>PPG</v>
      </c>
      <c r="B37" s="75">
        <v>44379</v>
      </c>
      <c r="C37" s="74">
        <v>3022015</v>
      </c>
      <c r="D37" t="str">
        <f>VLOOKUP(C37,Schools!A:B,2,0)</f>
        <v>Coppetts Wood</v>
      </c>
      <c r="E37" t="str">
        <f>VLOOKUP(C37,Schools!$A:$Z,3,0)</f>
        <v>M</v>
      </c>
      <c r="F37" s="76">
        <v>98185</v>
      </c>
      <c r="G37" s="295" t="s">
        <v>4698</v>
      </c>
      <c r="H37" s="74"/>
      <c r="I37" t="str">
        <f t="shared" si="10"/>
        <v>11334/543965</v>
      </c>
      <c r="J37">
        <f>VLOOKUP(C37,Schools!$A:$Z,9,0)</f>
        <v>400059</v>
      </c>
      <c r="K37" s="74" t="s">
        <v>72</v>
      </c>
      <c r="L37" s="74" t="s">
        <v>3842</v>
      </c>
      <c r="M37" s="74" t="s">
        <v>4016</v>
      </c>
      <c r="N37" s="77" t="str">
        <f>VLOOKUP(C37,Schools!A:D,4,0)</f>
        <v>Primary</v>
      </c>
      <c r="O37" s="77">
        <f t="shared" si="7"/>
        <v>11334</v>
      </c>
      <c r="P37" s="77">
        <f t="shared" si="11"/>
        <v>543965</v>
      </c>
      <c r="Q37" s="78">
        <v>8630.4166666666661</v>
      </c>
      <c r="R37" s="78">
        <v>8630.4166666666661</v>
      </c>
      <c r="S37" s="78">
        <v>8630.4166666666661</v>
      </c>
      <c r="T37" s="78">
        <f t="shared" si="12"/>
        <v>8032.6388888888887</v>
      </c>
      <c r="U37" s="78"/>
      <c r="V37" s="78"/>
      <c r="W37" s="78"/>
      <c r="X37" s="78"/>
      <c r="Y37" s="78"/>
      <c r="Z37" s="78"/>
      <c r="AA37" s="78"/>
      <c r="AB37" s="78"/>
      <c r="AC37" s="51"/>
      <c r="AD37" s="51">
        <f t="shared" si="8"/>
        <v>-98185</v>
      </c>
      <c r="AG37" s="51">
        <f t="shared" si="13"/>
        <v>25891.25</v>
      </c>
      <c r="AH37" s="51">
        <f t="shared" si="14"/>
        <v>33923.888888888891</v>
      </c>
      <c r="AI37" s="51">
        <f t="shared" si="15"/>
        <v>33923.888888888891</v>
      </c>
      <c r="AJ37" s="51">
        <f t="shared" si="16"/>
        <v>33923.888888888891</v>
      </c>
      <c r="AK37"/>
      <c r="AL37"/>
      <c r="AM37"/>
      <c r="AN37"/>
      <c r="AO37"/>
      <c r="AP37"/>
      <c r="AQ37"/>
      <c r="AR37"/>
      <c r="AS37"/>
      <c r="AT37"/>
      <c r="AU37"/>
    </row>
    <row r="38" spans="1:47" x14ac:dyDescent="0.25">
      <c r="A38" t="str">
        <f t="shared" si="9"/>
        <v>PPG</v>
      </c>
      <c r="B38" s="75">
        <v>44379</v>
      </c>
      <c r="C38" s="74">
        <v>3022016</v>
      </c>
      <c r="D38" t="str">
        <f>VLOOKUP(C38,Schools!A:B,2,0)</f>
        <v>Courtland School</v>
      </c>
      <c r="E38" t="str">
        <f>VLOOKUP(C38,Schools!$A:$Z,3,0)</f>
        <v>M</v>
      </c>
      <c r="F38" s="76">
        <v>26900</v>
      </c>
      <c r="G38" s="295" t="s">
        <v>4698</v>
      </c>
      <c r="H38" s="74"/>
      <c r="I38" t="str">
        <f t="shared" si="10"/>
        <v>11334/543965</v>
      </c>
      <c r="J38">
        <f>VLOOKUP(C38,Schools!$A:$Z,9,0)</f>
        <v>400049</v>
      </c>
      <c r="K38" s="74" t="s">
        <v>72</v>
      </c>
      <c r="L38" s="74" t="s">
        <v>3842</v>
      </c>
      <c r="M38" s="74" t="s">
        <v>4016</v>
      </c>
      <c r="N38" s="77" t="str">
        <f>VLOOKUP(C38,Schools!A:D,4,0)</f>
        <v>Primary</v>
      </c>
      <c r="O38" s="77">
        <f t="shared" si="7"/>
        <v>11334</v>
      </c>
      <c r="P38" s="77">
        <f t="shared" si="11"/>
        <v>543965</v>
      </c>
      <c r="Q38" s="78">
        <v>2353.75</v>
      </c>
      <c r="R38" s="78">
        <v>2353.75</v>
      </c>
      <c r="S38" s="78">
        <v>2353.75</v>
      </c>
      <c r="T38" s="78">
        <f t="shared" si="12"/>
        <v>2204.3055555555557</v>
      </c>
      <c r="U38" s="78"/>
      <c r="V38" s="78"/>
      <c r="W38" s="78"/>
      <c r="X38" s="78"/>
      <c r="Y38" s="78"/>
      <c r="Z38" s="78"/>
      <c r="AA38" s="78"/>
      <c r="AB38" s="78"/>
      <c r="AC38" s="51"/>
      <c r="AD38" s="51">
        <f t="shared" si="8"/>
        <v>-26900</v>
      </c>
      <c r="AG38" s="51">
        <f t="shared" si="13"/>
        <v>7061.25</v>
      </c>
      <c r="AH38" s="51">
        <f t="shared" si="14"/>
        <v>9265.5555555555547</v>
      </c>
      <c r="AI38" s="51">
        <f t="shared" si="15"/>
        <v>9265.5555555555547</v>
      </c>
      <c r="AJ38" s="51">
        <f t="shared" si="16"/>
        <v>9265.5555555555547</v>
      </c>
      <c r="AK38"/>
      <c r="AL38"/>
      <c r="AM38"/>
      <c r="AN38"/>
      <c r="AO38"/>
      <c r="AP38"/>
      <c r="AQ38"/>
      <c r="AR38"/>
      <c r="AS38"/>
      <c r="AT38"/>
      <c r="AU38"/>
    </row>
    <row r="39" spans="1:47" x14ac:dyDescent="0.25">
      <c r="A39" t="str">
        <f t="shared" si="9"/>
        <v>PPG</v>
      </c>
      <c r="B39" s="75">
        <v>44379</v>
      </c>
      <c r="C39" s="74">
        <v>3022017</v>
      </c>
      <c r="D39" t="str">
        <f>VLOOKUP(C39,Schools!A:B,2,0)</f>
        <v>Cromer Road Primary School</v>
      </c>
      <c r="E39" t="str">
        <f>VLOOKUP(C39,Schools!$A:$Z,3,0)</f>
        <v>M</v>
      </c>
      <c r="F39" s="76">
        <v>133155</v>
      </c>
      <c r="G39" s="295" t="s">
        <v>4698</v>
      </c>
      <c r="H39" s="74"/>
      <c r="I39" t="str">
        <f t="shared" si="10"/>
        <v>11334/543965</v>
      </c>
      <c r="J39">
        <f>VLOOKUP(C39,Schools!$A:$Z,9,0)</f>
        <v>400080</v>
      </c>
      <c r="K39" s="74" t="s">
        <v>72</v>
      </c>
      <c r="L39" s="74" t="s">
        <v>3842</v>
      </c>
      <c r="M39" s="74" t="s">
        <v>4016</v>
      </c>
      <c r="N39" s="77" t="str">
        <f>VLOOKUP(C39,Schools!A:D,4,0)</f>
        <v>Primary</v>
      </c>
      <c r="O39" s="77">
        <f t="shared" si="7"/>
        <v>11334</v>
      </c>
      <c r="P39" s="77">
        <f t="shared" si="11"/>
        <v>543965</v>
      </c>
      <c r="Q39" s="78">
        <v>12105</v>
      </c>
      <c r="R39" s="78">
        <v>12105</v>
      </c>
      <c r="S39" s="78">
        <v>12105</v>
      </c>
      <c r="T39" s="78">
        <f t="shared" si="12"/>
        <v>10760</v>
      </c>
      <c r="U39" s="78"/>
      <c r="V39" s="78"/>
      <c r="W39" s="78"/>
      <c r="X39" s="78"/>
      <c r="Y39" s="78"/>
      <c r="Z39" s="78"/>
      <c r="AA39" s="78"/>
      <c r="AB39" s="78"/>
      <c r="AC39" s="51"/>
      <c r="AD39" s="51">
        <f t="shared" si="8"/>
        <v>-133155</v>
      </c>
      <c r="AG39" s="51">
        <f t="shared" si="13"/>
        <v>36315</v>
      </c>
      <c r="AH39" s="51">
        <f t="shared" si="14"/>
        <v>47075</v>
      </c>
      <c r="AI39" s="51">
        <f t="shared" si="15"/>
        <v>47075</v>
      </c>
      <c r="AJ39" s="51">
        <f t="shared" si="16"/>
        <v>47075</v>
      </c>
      <c r="AK39"/>
      <c r="AL39"/>
      <c r="AM39"/>
      <c r="AN39"/>
      <c r="AO39"/>
      <c r="AP39"/>
      <c r="AQ39"/>
      <c r="AR39"/>
      <c r="AS39"/>
      <c r="AT39"/>
      <c r="AU39"/>
    </row>
    <row r="40" spans="1:47" x14ac:dyDescent="0.25">
      <c r="A40" t="str">
        <f t="shared" si="9"/>
        <v>PPG</v>
      </c>
      <c r="B40" s="75">
        <v>44379</v>
      </c>
      <c r="C40" s="74">
        <v>3022073</v>
      </c>
      <c r="D40" t="str">
        <f>VLOOKUP(C40,Schools!A:B,2,0)</f>
        <v>Danegrove JMI School</v>
      </c>
      <c r="E40" t="str">
        <f>VLOOKUP(C40,Schools!$A:$Z,3,0)</f>
        <v>M</v>
      </c>
      <c r="F40" s="76">
        <v>234030</v>
      </c>
      <c r="G40" s="295" t="s">
        <v>4698</v>
      </c>
      <c r="H40" s="74"/>
      <c r="I40" t="str">
        <f t="shared" si="10"/>
        <v>11334/543965</v>
      </c>
      <c r="J40">
        <f>VLOOKUP(C40,Schools!$A:$Z,9,0)</f>
        <v>400105</v>
      </c>
      <c r="K40" s="74" t="s">
        <v>72</v>
      </c>
      <c r="L40" s="74" t="s">
        <v>3842</v>
      </c>
      <c r="M40" s="74" t="s">
        <v>4016</v>
      </c>
      <c r="N40" s="77" t="str">
        <f>VLOOKUP(C40,Schools!A:D,4,0)</f>
        <v>Primary</v>
      </c>
      <c r="O40" s="77">
        <f t="shared" si="7"/>
        <v>11334</v>
      </c>
      <c r="P40" s="77">
        <f t="shared" si="11"/>
        <v>543965</v>
      </c>
      <c r="Q40" s="78">
        <v>19278.333333333332</v>
      </c>
      <c r="R40" s="78">
        <v>19278.333333333332</v>
      </c>
      <c r="S40" s="78">
        <v>19278.333333333332</v>
      </c>
      <c r="T40" s="78">
        <f t="shared" si="12"/>
        <v>19577.222222222223</v>
      </c>
      <c r="U40" s="78"/>
      <c r="V40" s="78"/>
      <c r="W40" s="78"/>
      <c r="X40" s="78"/>
      <c r="Y40" s="78"/>
      <c r="Z40" s="78"/>
      <c r="AA40" s="78"/>
      <c r="AB40" s="78"/>
      <c r="AC40" s="51"/>
      <c r="AD40" s="51">
        <f t="shared" si="8"/>
        <v>-234030</v>
      </c>
      <c r="AG40" s="51">
        <f t="shared" si="13"/>
        <v>57835</v>
      </c>
      <c r="AH40" s="51">
        <f t="shared" si="14"/>
        <v>77412.222222222219</v>
      </c>
      <c r="AI40" s="51">
        <f t="shared" si="15"/>
        <v>77412.222222222219</v>
      </c>
      <c r="AJ40" s="51">
        <f t="shared" si="16"/>
        <v>77412.222222222219</v>
      </c>
      <c r="AK40"/>
      <c r="AL40"/>
      <c r="AM40"/>
      <c r="AN40"/>
      <c r="AO40"/>
      <c r="AP40"/>
      <c r="AQ40"/>
      <c r="AR40"/>
      <c r="AS40"/>
      <c r="AT40"/>
      <c r="AU40"/>
    </row>
    <row r="41" spans="1:47" x14ac:dyDescent="0.25">
      <c r="A41" t="str">
        <f t="shared" si="9"/>
        <v>PPG</v>
      </c>
      <c r="B41" s="75">
        <v>44379</v>
      </c>
      <c r="C41" s="74">
        <v>3022019</v>
      </c>
      <c r="D41" t="str">
        <f>VLOOKUP(C41,Schools!A:B,2,0)</f>
        <v>Deansbrook Infant School</v>
      </c>
      <c r="E41" t="str">
        <f>VLOOKUP(C41,Schools!$A:$Z,3,0)</f>
        <v>M</v>
      </c>
      <c r="F41" s="76">
        <v>52455</v>
      </c>
      <c r="G41" s="295" t="s">
        <v>4698</v>
      </c>
      <c r="H41" s="74"/>
      <c r="I41" t="str">
        <f t="shared" si="10"/>
        <v>11334/543965</v>
      </c>
      <c r="J41">
        <f>VLOOKUP(C41,Schools!$A:$Z,9,0)</f>
        <v>400036</v>
      </c>
      <c r="K41" s="74" t="s">
        <v>72</v>
      </c>
      <c r="L41" s="74" t="s">
        <v>3842</v>
      </c>
      <c r="M41" s="74" t="s">
        <v>4016</v>
      </c>
      <c r="N41" s="77" t="str">
        <f>VLOOKUP(C41,Schools!A:D,4,0)</f>
        <v>Primary</v>
      </c>
      <c r="O41" s="77">
        <f t="shared" si="7"/>
        <v>11334</v>
      </c>
      <c r="P41" s="77">
        <f t="shared" si="11"/>
        <v>543965</v>
      </c>
      <c r="Q41" s="78">
        <v>5604.166666666667</v>
      </c>
      <c r="R41" s="78">
        <v>5604.166666666667</v>
      </c>
      <c r="S41" s="78">
        <v>5604.166666666667</v>
      </c>
      <c r="T41" s="78">
        <f t="shared" si="12"/>
        <v>3960.2777777777778</v>
      </c>
      <c r="U41" s="78"/>
      <c r="V41" s="78"/>
      <c r="W41" s="78"/>
      <c r="X41" s="78"/>
      <c r="Y41" s="78"/>
      <c r="Z41" s="78"/>
      <c r="AA41" s="78"/>
      <c r="AB41" s="78"/>
      <c r="AC41" s="51"/>
      <c r="AD41" s="51">
        <f t="shared" si="8"/>
        <v>-52455</v>
      </c>
      <c r="AG41" s="51">
        <f t="shared" si="13"/>
        <v>16812.5</v>
      </c>
      <c r="AH41" s="51">
        <f t="shared" si="14"/>
        <v>20772.777777777777</v>
      </c>
      <c r="AI41" s="51">
        <f t="shared" si="15"/>
        <v>20772.777777777777</v>
      </c>
      <c r="AJ41" s="51">
        <f t="shared" si="16"/>
        <v>20772.777777777777</v>
      </c>
      <c r="AK41"/>
      <c r="AL41"/>
      <c r="AM41"/>
      <c r="AN41"/>
      <c r="AO41"/>
      <c r="AP41"/>
      <c r="AQ41"/>
      <c r="AR41"/>
      <c r="AS41"/>
      <c r="AT41"/>
      <c r="AU41"/>
    </row>
    <row r="42" spans="1:47" x14ac:dyDescent="0.25">
      <c r="A42" t="str">
        <f t="shared" si="9"/>
        <v>PPG</v>
      </c>
      <c r="B42" s="75">
        <v>44379</v>
      </c>
      <c r="C42" s="74">
        <v>3022021</v>
      </c>
      <c r="D42" t="str">
        <f>VLOOKUP(C42,Schools!A:B,2,0)</f>
        <v>Dollis Primary School</v>
      </c>
      <c r="E42" t="str">
        <f>VLOOKUP(C42,Schools!$A:$Z,3,0)</f>
        <v>M</v>
      </c>
      <c r="F42" s="76">
        <v>193680</v>
      </c>
      <c r="G42" s="295" t="s">
        <v>4698</v>
      </c>
      <c r="H42" s="74"/>
      <c r="I42" t="str">
        <f t="shared" si="10"/>
        <v>11334/543965</v>
      </c>
      <c r="J42">
        <f>VLOOKUP(C42,Schools!$A:$Z,9,0)</f>
        <v>400042</v>
      </c>
      <c r="K42" s="74" t="s">
        <v>72</v>
      </c>
      <c r="L42" s="74" t="s">
        <v>3842</v>
      </c>
      <c r="M42" s="74" t="s">
        <v>4016</v>
      </c>
      <c r="N42" s="77" t="str">
        <f>VLOOKUP(C42,Schools!A:D,4,0)</f>
        <v>Primary</v>
      </c>
      <c r="O42" s="77">
        <f t="shared" si="7"/>
        <v>11334</v>
      </c>
      <c r="P42" s="77">
        <f t="shared" si="11"/>
        <v>543965</v>
      </c>
      <c r="Q42" s="78">
        <v>16364.166666666666</v>
      </c>
      <c r="R42" s="78">
        <v>16364.166666666666</v>
      </c>
      <c r="S42" s="78">
        <v>16364.166666666666</v>
      </c>
      <c r="T42" s="78">
        <f t="shared" si="12"/>
        <v>16065.277777777777</v>
      </c>
      <c r="U42" s="78"/>
      <c r="V42" s="78"/>
      <c r="W42" s="78"/>
      <c r="X42" s="78"/>
      <c r="Y42" s="78"/>
      <c r="Z42" s="78"/>
      <c r="AA42" s="78"/>
      <c r="AB42" s="78"/>
      <c r="AC42" s="51"/>
      <c r="AD42" s="51">
        <f t="shared" si="8"/>
        <v>-193680</v>
      </c>
      <c r="AG42" s="51">
        <f t="shared" si="13"/>
        <v>49092.5</v>
      </c>
      <c r="AH42" s="51">
        <f t="shared" si="14"/>
        <v>65157.777777777781</v>
      </c>
      <c r="AI42" s="51">
        <f t="shared" si="15"/>
        <v>65157.777777777781</v>
      </c>
      <c r="AJ42" s="51">
        <f t="shared" si="16"/>
        <v>65157.777777777781</v>
      </c>
      <c r="AK42"/>
      <c r="AL42"/>
      <c r="AM42"/>
      <c r="AN42"/>
      <c r="AO42"/>
      <c r="AP42"/>
      <c r="AQ42"/>
      <c r="AR42"/>
      <c r="AS42"/>
      <c r="AT42"/>
      <c r="AU42"/>
    </row>
    <row r="43" spans="1:47" x14ac:dyDescent="0.25">
      <c r="A43" t="str">
        <f t="shared" si="9"/>
        <v>PPG</v>
      </c>
      <c r="B43" s="75">
        <v>44379</v>
      </c>
      <c r="C43" s="74">
        <v>3022023</v>
      </c>
      <c r="D43" t="str">
        <f>VLOOKUP(C43,Schools!A:B,2,0)</f>
        <v>Edgware Primary School</v>
      </c>
      <c r="E43" t="str">
        <f>VLOOKUP(C43,Schools!$A:$Z,3,0)</f>
        <v>M</v>
      </c>
      <c r="F43" s="76">
        <v>261602.5</v>
      </c>
      <c r="G43" s="295" t="s">
        <v>4698</v>
      </c>
      <c r="H43" s="74"/>
      <c r="I43" t="str">
        <f t="shared" si="10"/>
        <v>11334/543965</v>
      </c>
      <c r="J43">
        <f>VLOOKUP(C43,Schools!$A:$Z,9,0)</f>
        <v>400159</v>
      </c>
      <c r="K43" s="74" t="s">
        <v>72</v>
      </c>
      <c r="L43" s="74" t="s">
        <v>3842</v>
      </c>
      <c r="M43" s="74" t="s">
        <v>4016</v>
      </c>
      <c r="N43" s="77" t="str">
        <f>VLOOKUP(C43,Schools!A:D,4,0)</f>
        <v>Primary</v>
      </c>
      <c r="O43" s="77">
        <f t="shared" si="7"/>
        <v>11334</v>
      </c>
      <c r="P43" s="77">
        <f t="shared" si="11"/>
        <v>543965</v>
      </c>
      <c r="Q43" s="78">
        <v>20062.916666666668</v>
      </c>
      <c r="R43" s="78">
        <v>20062.916666666668</v>
      </c>
      <c r="S43" s="78">
        <v>20062.916666666668</v>
      </c>
      <c r="T43" s="78">
        <f t="shared" si="12"/>
        <v>22379.305555555555</v>
      </c>
      <c r="U43" s="78"/>
      <c r="V43" s="78"/>
      <c r="W43" s="78"/>
      <c r="X43" s="78"/>
      <c r="Y43" s="78"/>
      <c r="Z43" s="78"/>
      <c r="AA43" s="78"/>
      <c r="AB43" s="78"/>
      <c r="AC43" s="51"/>
      <c r="AD43" s="51">
        <f t="shared" si="8"/>
        <v>-261602.5</v>
      </c>
      <c r="AG43" s="51">
        <f t="shared" si="13"/>
        <v>60188.75</v>
      </c>
      <c r="AH43" s="51">
        <f t="shared" si="14"/>
        <v>82568.055555555562</v>
      </c>
      <c r="AI43" s="51">
        <f t="shared" si="15"/>
        <v>82568.055555555562</v>
      </c>
      <c r="AJ43" s="51">
        <f t="shared" si="16"/>
        <v>82568.055555555562</v>
      </c>
      <c r="AK43"/>
      <c r="AL43"/>
      <c r="AM43"/>
      <c r="AN43"/>
      <c r="AO43"/>
      <c r="AP43"/>
      <c r="AQ43"/>
      <c r="AR43"/>
      <c r="AS43"/>
      <c r="AT43"/>
      <c r="AU43"/>
    </row>
    <row r="44" spans="1:47" x14ac:dyDescent="0.25">
      <c r="A44" t="str">
        <f t="shared" si="9"/>
        <v>PPG</v>
      </c>
      <c r="B44" s="75">
        <v>44379</v>
      </c>
      <c r="C44" s="74">
        <v>3022024</v>
      </c>
      <c r="D44" t="str">
        <f>VLOOKUP(C44,Schools!A:B,2,0)</f>
        <v>Fairway Primary School</v>
      </c>
      <c r="E44" t="str">
        <f>VLOOKUP(C44,Schools!$A:$Z,3,0)</f>
        <v>M</v>
      </c>
      <c r="F44" s="76">
        <v>89442.5</v>
      </c>
      <c r="G44" s="295" t="s">
        <v>4698</v>
      </c>
      <c r="H44" s="74"/>
      <c r="I44" t="str">
        <f t="shared" si="10"/>
        <v>11334/543965</v>
      </c>
      <c r="J44">
        <f>VLOOKUP(C44,Schools!$A:$Z,9,0)</f>
        <v>400047</v>
      </c>
      <c r="K44" s="74" t="s">
        <v>72</v>
      </c>
      <c r="L44" s="74" t="s">
        <v>3842</v>
      </c>
      <c r="M44" s="74" t="s">
        <v>4016</v>
      </c>
      <c r="N44" s="77" t="str">
        <f>VLOOKUP(C44,Schools!A:D,4,0)</f>
        <v>Primary</v>
      </c>
      <c r="O44" s="77">
        <f t="shared" si="7"/>
        <v>11334</v>
      </c>
      <c r="P44" s="77">
        <f t="shared" si="11"/>
        <v>543965</v>
      </c>
      <c r="Q44" s="78">
        <v>7789.791666666667</v>
      </c>
      <c r="R44" s="78">
        <v>7789.791666666667</v>
      </c>
      <c r="S44" s="78">
        <v>7789.791666666667</v>
      </c>
      <c r="T44" s="78">
        <f t="shared" si="12"/>
        <v>7341.458333333333</v>
      </c>
      <c r="U44" s="78"/>
      <c r="V44" s="78"/>
      <c r="W44" s="78"/>
      <c r="X44" s="78"/>
      <c r="Y44" s="78"/>
      <c r="Z44" s="78"/>
      <c r="AA44" s="78"/>
      <c r="AB44" s="78"/>
      <c r="AC44" s="51"/>
      <c r="AD44" s="51">
        <f t="shared" si="8"/>
        <v>-89442.5</v>
      </c>
      <c r="AG44" s="51">
        <f t="shared" si="13"/>
        <v>23369.375</v>
      </c>
      <c r="AH44" s="51">
        <f t="shared" si="14"/>
        <v>30710.833333333332</v>
      </c>
      <c r="AI44" s="51">
        <f t="shared" si="15"/>
        <v>30710.833333333332</v>
      </c>
      <c r="AJ44" s="51">
        <f t="shared" si="16"/>
        <v>30710.833333333332</v>
      </c>
      <c r="AK44"/>
      <c r="AL44"/>
      <c r="AM44"/>
      <c r="AN44"/>
      <c r="AO44"/>
      <c r="AP44"/>
      <c r="AQ44"/>
      <c r="AR44"/>
      <c r="AS44"/>
      <c r="AT44"/>
      <c r="AU44"/>
    </row>
    <row r="45" spans="1:47" x14ac:dyDescent="0.25">
      <c r="A45" t="str">
        <f t="shared" si="9"/>
        <v>PPG</v>
      </c>
      <c r="B45" s="75">
        <v>44379</v>
      </c>
      <c r="C45" s="74">
        <v>3022025</v>
      </c>
      <c r="D45" t="str">
        <f>VLOOKUP(C45,Schools!A:B,2,0)</f>
        <v>Foulds</v>
      </c>
      <c r="E45" t="str">
        <f>VLOOKUP(C45,Schools!$A:$Z,3,0)</f>
        <v>M</v>
      </c>
      <c r="F45" s="76">
        <v>9415</v>
      </c>
      <c r="G45" s="295" t="s">
        <v>4698</v>
      </c>
      <c r="H45" s="74"/>
      <c r="I45" t="str">
        <f t="shared" si="10"/>
        <v>11334/543965</v>
      </c>
      <c r="J45">
        <f>VLOOKUP(C45,Schools!$A:$Z,9,0)</f>
        <v>400001</v>
      </c>
      <c r="K45" s="74" t="s">
        <v>72</v>
      </c>
      <c r="L45" s="74" t="s">
        <v>3842</v>
      </c>
      <c r="M45" s="74" t="s">
        <v>4016</v>
      </c>
      <c r="N45" s="77" t="str">
        <f>VLOOKUP(C45,Schools!A:D,4,0)</f>
        <v>Primary</v>
      </c>
      <c r="O45" s="77">
        <f t="shared" si="7"/>
        <v>11334</v>
      </c>
      <c r="P45" s="77">
        <f t="shared" si="11"/>
        <v>543965</v>
      </c>
      <c r="Q45" s="78">
        <v>672.5</v>
      </c>
      <c r="R45" s="78">
        <v>672.5</v>
      </c>
      <c r="S45" s="78">
        <v>672.5</v>
      </c>
      <c r="T45" s="78">
        <f t="shared" si="12"/>
        <v>821.94444444444446</v>
      </c>
      <c r="U45" s="78"/>
      <c r="V45" s="78"/>
      <c r="W45" s="78"/>
      <c r="X45" s="78"/>
      <c r="Y45" s="78"/>
      <c r="Z45" s="78"/>
      <c r="AA45" s="78"/>
      <c r="AB45" s="78"/>
      <c r="AC45" s="51"/>
      <c r="AD45" s="51">
        <f t="shared" si="8"/>
        <v>-9415</v>
      </c>
      <c r="AG45" s="51">
        <f t="shared" si="13"/>
        <v>2017.5</v>
      </c>
      <c r="AH45" s="51">
        <f t="shared" si="14"/>
        <v>2839.4444444444443</v>
      </c>
      <c r="AI45" s="51">
        <f t="shared" si="15"/>
        <v>2839.4444444444443</v>
      </c>
      <c r="AJ45" s="51">
        <f t="shared" si="16"/>
        <v>2839.4444444444443</v>
      </c>
      <c r="AK45"/>
      <c r="AL45"/>
      <c r="AM45"/>
      <c r="AN45"/>
      <c r="AO45"/>
      <c r="AP45"/>
      <c r="AQ45"/>
      <c r="AR45"/>
      <c r="AS45"/>
      <c r="AT45"/>
      <c r="AU45"/>
    </row>
    <row r="46" spans="1:47" x14ac:dyDescent="0.25">
      <c r="A46" t="str">
        <f t="shared" si="9"/>
        <v>PPG</v>
      </c>
      <c r="B46" s="75">
        <v>44379</v>
      </c>
      <c r="C46" s="74">
        <v>3022026</v>
      </c>
      <c r="D46" t="str">
        <f>VLOOKUP(C46,Schools!A:B,2,0)</f>
        <v>Frith Manor School</v>
      </c>
      <c r="E46" t="str">
        <f>VLOOKUP(C46,Schools!$A:$Z,3,0)</f>
        <v>M</v>
      </c>
      <c r="F46" s="76">
        <v>92805</v>
      </c>
      <c r="G46" s="295" t="s">
        <v>4698</v>
      </c>
      <c r="H46" s="74"/>
      <c r="I46" t="str">
        <f t="shared" si="10"/>
        <v>11334/543965</v>
      </c>
      <c r="J46">
        <f>VLOOKUP(C46,Schools!$A:$Z,9,0)</f>
        <v>400082</v>
      </c>
      <c r="K46" s="74" t="s">
        <v>72</v>
      </c>
      <c r="L46" s="74" t="s">
        <v>3842</v>
      </c>
      <c r="M46" s="74" t="s">
        <v>4016</v>
      </c>
      <c r="N46" s="77" t="str">
        <f>VLOOKUP(C46,Schools!A:D,4,0)</f>
        <v>Primary</v>
      </c>
      <c r="O46" s="77">
        <f t="shared" si="7"/>
        <v>11334</v>
      </c>
      <c r="P46" s="77">
        <f t="shared" si="11"/>
        <v>543965</v>
      </c>
      <c r="Q46" s="78">
        <v>8966.6666666666661</v>
      </c>
      <c r="R46" s="78">
        <v>8966.6666666666661</v>
      </c>
      <c r="S46" s="78">
        <v>8966.6666666666661</v>
      </c>
      <c r="T46" s="78">
        <f t="shared" si="12"/>
        <v>7322.7777777777774</v>
      </c>
      <c r="U46" s="78"/>
      <c r="V46" s="78"/>
      <c r="W46" s="78"/>
      <c r="X46" s="78"/>
      <c r="Y46" s="78"/>
      <c r="Z46" s="78"/>
      <c r="AA46" s="78"/>
      <c r="AB46" s="78"/>
      <c r="AC46" s="51"/>
      <c r="AD46" s="51">
        <f t="shared" si="8"/>
        <v>-92805</v>
      </c>
      <c r="AG46" s="51">
        <f t="shared" si="13"/>
        <v>26900</v>
      </c>
      <c r="AH46" s="51">
        <f t="shared" si="14"/>
        <v>34222.777777777781</v>
      </c>
      <c r="AI46" s="51">
        <f t="shared" si="15"/>
        <v>34222.777777777781</v>
      </c>
      <c r="AJ46" s="51">
        <f t="shared" si="16"/>
        <v>34222.777777777781</v>
      </c>
      <c r="AK46"/>
      <c r="AL46"/>
      <c r="AM46"/>
      <c r="AN46"/>
      <c r="AO46"/>
      <c r="AP46"/>
      <c r="AQ46"/>
      <c r="AR46"/>
      <c r="AS46"/>
      <c r="AT46"/>
      <c r="AU46"/>
    </row>
    <row r="47" spans="1:47" x14ac:dyDescent="0.25">
      <c r="A47" t="str">
        <f t="shared" si="9"/>
        <v>PPG</v>
      </c>
      <c r="B47" s="75">
        <v>44379</v>
      </c>
      <c r="C47" s="74">
        <v>3022028</v>
      </c>
      <c r="D47" t="str">
        <f>VLOOKUP(C47,Schools!A:B,2,0)</f>
        <v>Garden Suburb Infant School</v>
      </c>
      <c r="E47" t="str">
        <f>VLOOKUP(C47,Schools!$A:$Z,3,0)</f>
        <v>M</v>
      </c>
      <c r="F47" s="76">
        <v>63215</v>
      </c>
      <c r="G47" s="295" t="s">
        <v>4698</v>
      </c>
      <c r="H47" s="74"/>
      <c r="I47" t="str">
        <f t="shared" si="10"/>
        <v>11334/543965</v>
      </c>
      <c r="J47">
        <f>VLOOKUP(C47,Schools!$A:$Z,9,0)</f>
        <v>400067</v>
      </c>
      <c r="K47" s="74" t="s">
        <v>72</v>
      </c>
      <c r="L47" s="74" t="s">
        <v>3842</v>
      </c>
      <c r="M47" s="74" t="s">
        <v>4016</v>
      </c>
      <c r="N47" s="77" t="str">
        <f>VLOOKUP(C47,Schools!A:D,4,0)</f>
        <v>Primary</v>
      </c>
      <c r="O47" s="77">
        <f t="shared" si="7"/>
        <v>11334</v>
      </c>
      <c r="P47" s="77">
        <f t="shared" si="11"/>
        <v>543965</v>
      </c>
      <c r="Q47" s="78">
        <v>3810.8333333333335</v>
      </c>
      <c r="R47" s="78">
        <v>3810.8333333333335</v>
      </c>
      <c r="S47" s="78">
        <v>3810.8333333333335</v>
      </c>
      <c r="T47" s="78">
        <f t="shared" si="12"/>
        <v>5753.6111111111113</v>
      </c>
      <c r="U47" s="78"/>
      <c r="V47" s="78"/>
      <c r="W47" s="78"/>
      <c r="X47" s="78"/>
      <c r="Y47" s="78"/>
      <c r="Z47" s="78"/>
      <c r="AA47" s="78"/>
      <c r="AB47" s="78"/>
      <c r="AC47" s="51"/>
      <c r="AD47" s="51">
        <f t="shared" si="8"/>
        <v>-63215</v>
      </c>
      <c r="AG47" s="51">
        <f t="shared" si="13"/>
        <v>11432.5</v>
      </c>
      <c r="AH47" s="51">
        <f t="shared" si="14"/>
        <v>17186.111111111109</v>
      </c>
      <c r="AI47" s="51">
        <f t="shared" si="15"/>
        <v>17186.111111111109</v>
      </c>
      <c r="AJ47" s="51">
        <f t="shared" si="16"/>
        <v>17186.111111111109</v>
      </c>
      <c r="AK47"/>
      <c r="AL47"/>
      <c r="AM47"/>
      <c r="AN47"/>
      <c r="AO47"/>
      <c r="AP47"/>
      <c r="AQ47"/>
      <c r="AR47"/>
      <c r="AS47"/>
      <c r="AT47"/>
      <c r="AU47"/>
    </row>
    <row r="48" spans="1:47" x14ac:dyDescent="0.25">
      <c r="A48" t="str">
        <f t="shared" si="9"/>
        <v>PPG</v>
      </c>
      <c r="B48" s="75">
        <v>44379</v>
      </c>
      <c r="C48" s="74">
        <v>3022027</v>
      </c>
      <c r="D48" t="str">
        <f>VLOOKUP(C48,Schools!A:B,2,0)</f>
        <v>Garden Suburb Junior</v>
      </c>
      <c r="E48" t="str">
        <f>VLOOKUP(C48,Schools!$A:$Z,3,0)</f>
        <v>M</v>
      </c>
      <c r="F48" s="76">
        <v>87425</v>
      </c>
      <c r="G48" s="295" t="s">
        <v>4698</v>
      </c>
      <c r="H48" s="74"/>
      <c r="I48" t="str">
        <f t="shared" si="10"/>
        <v>11334/543965</v>
      </c>
      <c r="J48">
        <f>VLOOKUP(C48,Schools!$A:$Z,9,0)</f>
        <v>400002</v>
      </c>
      <c r="K48" s="74" t="s">
        <v>72</v>
      </c>
      <c r="L48" s="74" t="s">
        <v>3842</v>
      </c>
      <c r="M48" s="74" t="s">
        <v>4016</v>
      </c>
      <c r="N48" s="77" t="str">
        <f>VLOOKUP(C48,Schools!A:D,4,0)</f>
        <v>Primary</v>
      </c>
      <c r="O48" s="77">
        <f t="shared" si="7"/>
        <v>11334</v>
      </c>
      <c r="P48" s="77">
        <f t="shared" si="11"/>
        <v>543965</v>
      </c>
      <c r="Q48" s="78">
        <v>7061.25</v>
      </c>
      <c r="R48" s="78">
        <v>7061.25</v>
      </c>
      <c r="S48" s="78">
        <v>7061.25</v>
      </c>
      <c r="T48" s="78">
        <f t="shared" si="12"/>
        <v>7360.1388888888887</v>
      </c>
      <c r="U48" s="78"/>
      <c r="V48" s="78"/>
      <c r="W48" s="78"/>
      <c r="X48" s="78"/>
      <c r="Y48" s="78"/>
      <c r="Z48" s="78"/>
      <c r="AA48" s="78"/>
      <c r="AB48" s="78"/>
      <c r="AC48" s="51"/>
      <c r="AD48" s="51">
        <f t="shared" si="8"/>
        <v>-87425</v>
      </c>
      <c r="AG48" s="51">
        <f t="shared" si="13"/>
        <v>21183.75</v>
      </c>
      <c r="AH48" s="51">
        <f t="shared" si="14"/>
        <v>28543.888888888891</v>
      </c>
      <c r="AI48" s="51">
        <f t="shared" si="15"/>
        <v>28543.888888888891</v>
      </c>
      <c r="AJ48" s="51">
        <f t="shared" si="16"/>
        <v>28543.888888888891</v>
      </c>
      <c r="AK48"/>
      <c r="AL48"/>
      <c r="AM48"/>
      <c r="AN48"/>
      <c r="AO48"/>
      <c r="AP48"/>
      <c r="AQ48"/>
      <c r="AR48"/>
      <c r="AS48"/>
      <c r="AT48"/>
      <c r="AU48"/>
    </row>
    <row r="49" spans="1:47" x14ac:dyDescent="0.25">
      <c r="A49" t="str">
        <f t="shared" si="9"/>
        <v>PPG</v>
      </c>
      <c r="B49" s="75">
        <v>44379</v>
      </c>
      <c r="C49" s="74">
        <v>3022029</v>
      </c>
      <c r="D49" t="str">
        <f>VLOOKUP(C49,Schools!A:B,2,0)</f>
        <v>Goldbeaters Primary School</v>
      </c>
      <c r="E49" t="str">
        <f>VLOOKUP(C49,Schools!$A:$Z,3,0)</f>
        <v>M</v>
      </c>
      <c r="F49" s="76">
        <v>208475</v>
      </c>
      <c r="G49" s="295" t="s">
        <v>4698</v>
      </c>
      <c r="H49" s="74"/>
      <c r="I49" t="str">
        <f t="shared" si="10"/>
        <v>11334/543965</v>
      </c>
      <c r="J49">
        <f>VLOOKUP(C49,Schools!$A:$Z,9,0)</f>
        <v>400035</v>
      </c>
      <c r="K49" s="74" t="s">
        <v>72</v>
      </c>
      <c r="L49" s="74" t="s">
        <v>3842</v>
      </c>
      <c r="M49" s="74" t="s">
        <v>4016</v>
      </c>
      <c r="N49" s="77" t="str">
        <f>VLOOKUP(C49,Schools!A:D,4,0)</f>
        <v>Primary</v>
      </c>
      <c r="O49" s="77">
        <f t="shared" si="7"/>
        <v>11334</v>
      </c>
      <c r="P49" s="77">
        <f t="shared" si="11"/>
        <v>543965</v>
      </c>
      <c r="Q49" s="78">
        <v>18942.083333333332</v>
      </c>
      <c r="R49" s="78">
        <v>18942.083333333332</v>
      </c>
      <c r="S49" s="78">
        <v>18942.083333333332</v>
      </c>
      <c r="T49" s="78">
        <f t="shared" si="12"/>
        <v>16849.861111111109</v>
      </c>
      <c r="U49" s="78"/>
      <c r="V49" s="78"/>
      <c r="W49" s="78"/>
      <c r="X49" s="78"/>
      <c r="Y49" s="78"/>
      <c r="Z49" s="78"/>
      <c r="AA49" s="78"/>
      <c r="AB49" s="78"/>
      <c r="AC49" s="51"/>
      <c r="AD49" s="51">
        <f t="shared" si="8"/>
        <v>-208475</v>
      </c>
      <c r="AG49" s="51">
        <f t="shared" si="13"/>
        <v>56826.25</v>
      </c>
      <c r="AH49" s="51">
        <f t="shared" si="14"/>
        <v>73676.111111111109</v>
      </c>
      <c r="AI49" s="51">
        <f t="shared" si="15"/>
        <v>73676.111111111109</v>
      </c>
      <c r="AJ49" s="51">
        <f t="shared" si="16"/>
        <v>73676.111111111109</v>
      </c>
      <c r="AK49"/>
      <c r="AL49"/>
      <c r="AM49"/>
      <c r="AN49"/>
      <c r="AO49"/>
      <c r="AP49"/>
      <c r="AQ49"/>
      <c r="AR49"/>
      <c r="AS49"/>
      <c r="AT49"/>
      <c r="AU49"/>
    </row>
    <row r="50" spans="1:47" x14ac:dyDescent="0.25">
      <c r="A50" t="str">
        <f t="shared" si="9"/>
        <v>PPG</v>
      </c>
      <c r="B50" s="75">
        <v>44379</v>
      </c>
      <c r="C50" s="74">
        <v>3023516</v>
      </c>
      <c r="D50" t="str">
        <f>VLOOKUP(C50,Schools!A:B,2,0)</f>
        <v>Hasmonean Primary School</v>
      </c>
      <c r="E50" t="str">
        <f>VLOOKUP(C50,Schools!$A:$Z,3,0)</f>
        <v>M</v>
      </c>
      <c r="F50" s="76">
        <v>32280</v>
      </c>
      <c r="G50" s="295" t="s">
        <v>4698</v>
      </c>
      <c r="H50" s="74"/>
      <c r="I50" t="str">
        <f t="shared" si="10"/>
        <v>11334/543965</v>
      </c>
      <c r="J50">
        <f>VLOOKUP(C50,Schools!$A:$Z,9,0)</f>
        <v>400108</v>
      </c>
      <c r="K50" s="74" t="s">
        <v>72</v>
      </c>
      <c r="L50" s="74" t="s">
        <v>3842</v>
      </c>
      <c r="M50" s="74" t="s">
        <v>4016</v>
      </c>
      <c r="N50" s="77" t="str">
        <f>VLOOKUP(C50,Schools!A:D,4,0)</f>
        <v>Primary</v>
      </c>
      <c r="O50" s="77">
        <f t="shared" si="7"/>
        <v>11334</v>
      </c>
      <c r="P50" s="77">
        <f t="shared" si="11"/>
        <v>543965</v>
      </c>
      <c r="Q50" s="78">
        <v>2017.5</v>
      </c>
      <c r="R50" s="78">
        <v>2017.5</v>
      </c>
      <c r="S50" s="78">
        <v>2017.5</v>
      </c>
      <c r="T50" s="78">
        <f t="shared" si="12"/>
        <v>2914.1666666666665</v>
      </c>
      <c r="U50" s="78"/>
      <c r="V50" s="78"/>
      <c r="W50" s="78"/>
      <c r="X50" s="78"/>
      <c r="Y50" s="78"/>
      <c r="Z50" s="78"/>
      <c r="AA50" s="78"/>
      <c r="AB50" s="78"/>
      <c r="AC50" s="51"/>
      <c r="AD50" s="51">
        <f t="shared" si="8"/>
        <v>-32280</v>
      </c>
      <c r="AG50" s="51">
        <f t="shared" si="13"/>
        <v>6052.5</v>
      </c>
      <c r="AH50" s="51">
        <f t="shared" si="14"/>
        <v>8966.6666666666661</v>
      </c>
      <c r="AI50" s="51">
        <f t="shared" si="15"/>
        <v>8966.6666666666661</v>
      </c>
      <c r="AJ50" s="51">
        <f t="shared" si="16"/>
        <v>8966.6666666666661</v>
      </c>
      <c r="AK50"/>
      <c r="AL50"/>
      <c r="AM50"/>
      <c r="AN50"/>
      <c r="AO50"/>
      <c r="AP50"/>
      <c r="AQ50"/>
      <c r="AR50"/>
      <c r="AS50"/>
      <c r="AT50"/>
      <c r="AU50"/>
    </row>
    <row r="51" spans="1:47" x14ac:dyDescent="0.25">
      <c r="A51" t="str">
        <f t="shared" si="9"/>
        <v>PPG</v>
      </c>
      <c r="B51" s="75">
        <v>44379</v>
      </c>
      <c r="C51" s="74">
        <v>3022031</v>
      </c>
      <c r="D51" t="str">
        <f>VLOOKUP(C51,Schools!A:B,2,0)</f>
        <v>Hollickwood JMI School</v>
      </c>
      <c r="E51" t="str">
        <f>VLOOKUP(C51,Schools!$A:$Z,3,0)</f>
        <v>M</v>
      </c>
      <c r="F51" s="76">
        <v>82045</v>
      </c>
      <c r="G51" s="295" t="s">
        <v>4698</v>
      </c>
      <c r="H51" s="74"/>
      <c r="I51" t="str">
        <f t="shared" si="10"/>
        <v>11334/543965</v>
      </c>
      <c r="J51">
        <f>VLOOKUP(C51,Schools!$A:$Z,9,0)</f>
        <v>400026</v>
      </c>
      <c r="K51" s="74" t="s">
        <v>72</v>
      </c>
      <c r="L51" s="74" t="s">
        <v>3842</v>
      </c>
      <c r="M51" s="74" t="s">
        <v>4016</v>
      </c>
      <c r="N51" s="77" t="str">
        <f>VLOOKUP(C51,Schools!A:D,4,0)</f>
        <v>Primary</v>
      </c>
      <c r="O51" s="77">
        <f t="shared" si="7"/>
        <v>11334</v>
      </c>
      <c r="P51" s="77">
        <f t="shared" si="11"/>
        <v>543965</v>
      </c>
      <c r="Q51" s="78">
        <v>6612.916666666667</v>
      </c>
      <c r="R51" s="78">
        <v>6612.916666666667</v>
      </c>
      <c r="S51" s="78">
        <v>6612.916666666667</v>
      </c>
      <c r="T51" s="78">
        <f t="shared" si="12"/>
        <v>6911.8055555555557</v>
      </c>
      <c r="U51" s="78"/>
      <c r="V51" s="78"/>
      <c r="W51" s="78"/>
      <c r="X51" s="78"/>
      <c r="Y51" s="78"/>
      <c r="Z51" s="78"/>
      <c r="AA51" s="78"/>
      <c r="AB51" s="78"/>
      <c r="AC51" s="51"/>
      <c r="AD51" s="51">
        <f t="shared" si="8"/>
        <v>-82045</v>
      </c>
      <c r="AG51" s="51">
        <f t="shared" si="13"/>
        <v>19838.75</v>
      </c>
      <c r="AH51" s="51">
        <f t="shared" si="14"/>
        <v>26750.555555555555</v>
      </c>
      <c r="AI51" s="51">
        <f t="shared" si="15"/>
        <v>26750.555555555555</v>
      </c>
      <c r="AJ51" s="51">
        <f t="shared" si="16"/>
        <v>26750.555555555555</v>
      </c>
      <c r="AK51"/>
      <c r="AL51"/>
      <c r="AM51"/>
      <c r="AN51"/>
      <c r="AO51"/>
      <c r="AP51"/>
      <c r="AQ51"/>
      <c r="AR51"/>
      <c r="AS51"/>
      <c r="AT51"/>
      <c r="AU51"/>
    </row>
    <row r="52" spans="1:47" x14ac:dyDescent="0.25">
      <c r="A52" t="str">
        <f t="shared" si="9"/>
        <v>PPG</v>
      </c>
      <c r="B52" s="75">
        <v>44379</v>
      </c>
      <c r="C52" s="74">
        <v>3022032</v>
      </c>
      <c r="D52" t="str">
        <f>VLOOKUP(C52,Schools!A:B,2,0)</f>
        <v>Holly Park School</v>
      </c>
      <c r="E52" t="str">
        <f>VLOOKUP(C52,Schools!$A:$Z,3,0)</f>
        <v>M</v>
      </c>
      <c r="F52" s="76">
        <v>114325</v>
      </c>
      <c r="G52" s="295" t="s">
        <v>4698</v>
      </c>
      <c r="H52" s="74"/>
      <c r="I52" t="str">
        <f t="shared" si="10"/>
        <v>11334/543965</v>
      </c>
      <c r="J52">
        <f>VLOOKUP(C52,Schools!$A:$Z,9,0)</f>
        <v>400084</v>
      </c>
      <c r="K52" s="74" t="s">
        <v>72</v>
      </c>
      <c r="L52" s="74" t="s">
        <v>3842</v>
      </c>
      <c r="M52" s="74" t="s">
        <v>4016</v>
      </c>
      <c r="N52" s="77" t="str">
        <f>VLOOKUP(C52,Schools!A:D,4,0)</f>
        <v>Primary</v>
      </c>
      <c r="O52" s="77">
        <f t="shared" ref="O52:O83" si="17">VLOOKUP(N52,$AJ$1:$AK$5,2,0)</f>
        <v>11334</v>
      </c>
      <c r="P52" s="77">
        <f t="shared" si="11"/>
        <v>543965</v>
      </c>
      <c r="Q52" s="78">
        <v>9302.9166666666661</v>
      </c>
      <c r="R52" s="78">
        <v>9302.9166666666661</v>
      </c>
      <c r="S52" s="78">
        <v>9302.9166666666661</v>
      </c>
      <c r="T52" s="78">
        <f t="shared" si="12"/>
        <v>9601.8055555555547</v>
      </c>
      <c r="U52" s="78"/>
      <c r="V52" s="78"/>
      <c r="W52" s="78"/>
      <c r="X52" s="78"/>
      <c r="Y52" s="78"/>
      <c r="Z52" s="78"/>
      <c r="AA52" s="78"/>
      <c r="AB52" s="78"/>
      <c r="AC52" s="51"/>
      <c r="AD52" s="51">
        <f t="shared" ref="AD52:AD83" si="18">AC52-F52</f>
        <v>-114325</v>
      </c>
      <c r="AG52" s="51">
        <f t="shared" si="13"/>
        <v>27908.75</v>
      </c>
      <c r="AH52" s="51">
        <f t="shared" si="14"/>
        <v>37510.555555555555</v>
      </c>
      <c r="AI52" s="51">
        <f t="shared" si="15"/>
        <v>37510.555555555555</v>
      </c>
      <c r="AJ52" s="51">
        <f t="shared" si="16"/>
        <v>37510.555555555555</v>
      </c>
      <c r="AK52"/>
      <c r="AL52"/>
      <c r="AM52"/>
      <c r="AN52"/>
      <c r="AO52"/>
      <c r="AP52"/>
      <c r="AQ52"/>
      <c r="AR52"/>
      <c r="AS52"/>
      <c r="AT52"/>
      <c r="AU52"/>
    </row>
    <row r="53" spans="1:47" x14ac:dyDescent="0.25">
      <c r="A53" t="str">
        <f t="shared" si="9"/>
        <v>PPG</v>
      </c>
      <c r="B53" s="75">
        <v>44379</v>
      </c>
      <c r="C53" s="74">
        <v>3023304</v>
      </c>
      <c r="D53" t="str">
        <f>VLOOKUP(C53,Schools!A:B,2,0)</f>
        <v>Holy Trinity School</v>
      </c>
      <c r="E53" t="str">
        <f>VLOOKUP(C53,Schools!$A:$Z,3,0)</f>
        <v>M</v>
      </c>
      <c r="F53" s="76">
        <v>68595</v>
      </c>
      <c r="G53" s="295" t="s">
        <v>4698</v>
      </c>
      <c r="H53" s="74"/>
      <c r="I53" t="str">
        <f t="shared" si="10"/>
        <v>11334/543965</v>
      </c>
      <c r="J53">
        <f>VLOOKUP(C53,Schools!$A:$Z,9,0)</f>
        <v>400008</v>
      </c>
      <c r="K53" s="74" t="s">
        <v>72</v>
      </c>
      <c r="L53" s="74" t="s">
        <v>3842</v>
      </c>
      <c r="M53" s="74" t="s">
        <v>4016</v>
      </c>
      <c r="N53" s="77" t="str">
        <f>VLOOKUP(C53,Schools!A:D,4,0)</f>
        <v>Primary</v>
      </c>
      <c r="O53" s="77">
        <f t="shared" si="17"/>
        <v>11334</v>
      </c>
      <c r="P53" s="77">
        <f t="shared" si="11"/>
        <v>543965</v>
      </c>
      <c r="Q53" s="78">
        <v>7173.333333333333</v>
      </c>
      <c r="R53" s="78">
        <v>7173.333333333333</v>
      </c>
      <c r="S53" s="78">
        <v>7173.333333333333</v>
      </c>
      <c r="T53" s="78">
        <f t="shared" si="12"/>
        <v>5230.5555555555557</v>
      </c>
      <c r="U53" s="78"/>
      <c r="V53" s="78"/>
      <c r="W53" s="78"/>
      <c r="X53" s="78"/>
      <c r="Y53" s="78"/>
      <c r="Z53" s="78"/>
      <c r="AA53" s="78"/>
      <c r="AB53" s="78"/>
      <c r="AC53" s="51"/>
      <c r="AD53" s="51">
        <f t="shared" si="18"/>
        <v>-68595</v>
      </c>
      <c r="AG53" s="51">
        <f t="shared" si="13"/>
        <v>21520</v>
      </c>
      <c r="AH53" s="51">
        <f t="shared" si="14"/>
        <v>26750.555555555555</v>
      </c>
      <c r="AI53" s="51">
        <f t="shared" si="15"/>
        <v>26750.555555555555</v>
      </c>
      <c r="AJ53" s="51">
        <f t="shared" si="16"/>
        <v>26750.555555555555</v>
      </c>
      <c r="AK53"/>
      <c r="AL53"/>
      <c r="AM53"/>
      <c r="AN53"/>
      <c r="AO53"/>
      <c r="AP53"/>
      <c r="AQ53"/>
      <c r="AR53"/>
      <c r="AS53"/>
      <c r="AT53"/>
      <c r="AU53"/>
    </row>
    <row r="54" spans="1:47" x14ac:dyDescent="0.25">
      <c r="A54" t="str">
        <f t="shared" si="9"/>
        <v>PPG</v>
      </c>
      <c r="B54" s="75">
        <v>44379</v>
      </c>
      <c r="C54" s="74">
        <v>3022036</v>
      </c>
      <c r="D54" t="str">
        <f>VLOOKUP(C54,Schools!A:B,2,0)</f>
        <v>Livingstone School</v>
      </c>
      <c r="E54" t="str">
        <f>VLOOKUP(C54,Schools!$A:$Z,3,0)</f>
        <v>M</v>
      </c>
      <c r="F54" s="76">
        <v>138535</v>
      </c>
      <c r="G54" s="295" t="s">
        <v>4698</v>
      </c>
      <c r="H54" s="74"/>
      <c r="I54" t="str">
        <f t="shared" si="10"/>
        <v>11334/543965</v>
      </c>
      <c r="J54">
        <f>VLOOKUP(C54,Schools!$A:$Z,9,0)</f>
        <v>400046</v>
      </c>
      <c r="K54" s="74" t="s">
        <v>72</v>
      </c>
      <c r="L54" s="74" t="s">
        <v>3842</v>
      </c>
      <c r="M54" s="74" t="s">
        <v>4016</v>
      </c>
      <c r="N54" s="77" t="str">
        <f>VLOOKUP(C54,Schools!A:D,4,0)</f>
        <v>Primary</v>
      </c>
      <c r="O54" s="77">
        <f t="shared" si="17"/>
        <v>11334</v>
      </c>
      <c r="P54" s="77">
        <f t="shared" si="11"/>
        <v>543965</v>
      </c>
      <c r="Q54" s="78">
        <v>14010.416666666666</v>
      </c>
      <c r="R54" s="78">
        <v>14010.416666666666</v>
      </c>
      <c r="S54" s="78">
        <v>14010.416666666666</v>
      </c>
      <c r="T54" s="78">
        <f t="shared" si="12"/>
        <v>10722.638888888889</v>
      </c>
      <c r="U54" s="78"/>
      <c r="V54" s="78"/>
      <c r="W54" s="78"/>
      <c r="X54" s="78"/>
      <c r="Y54" s="78"/>
      <c r="Z54" s="78"/>
      <c r="AA54" s="78"/>
      <c r="AB54" s="78"/>
      <c r="AC54" s="51"/>
      <c r="AD54" s="51">
        <f t="shared" si="18"/>
        <v>-138535</v>
      </c>
      <c r="AG54" s="51">
        <f t="shared" si="13"/>
        <v>42031.25</v>
      </c>
      <c r="AH54" s="51">
        <f t="shared" si="14"/>
        <v>52753.888888888891</v>
      </c>
      <c r="AI54" s="51">
        <f t="shared" si="15"/>
        <v>52753.888888888891</v>
      </c>
      <c r="AJ54" s="51">
        <f t="shared" si="16"/>
        <v>52753.888888888891</v>
      </c>
      <c r="AK54"/>
      <c r="AL54"/>
      <c r="AM54"/>
      <c r="AN54"/>
      <c r="AO54"/>
      <c r="AP54"/>
      <c r="AQ54"/>
      <c r="AR54"/>
      <c r="AS54"/>
      <c r="AT54"/>
      <c r="AU54"/>
    </row>
    <row r="55" spans="1:47" x14ac:dyDescent="0.25">
      <c r="A55" t="str">
        <f t="shared" si="9"/>
        <v>PPG</v>
      </c>
      <c r="B55" s="75">
        <v>44379</v>
      </c>
      <c r="C55" s="74">
        <v>3022037</v>
      </c>
      <c r="D55" t="str">
        <f>VLOOKUP(C55,Schools!A:B,2,0)</f>
        <v>Manorside Primary School</v>
      </c>
      <c r="E55" t="str">
        <f>VLOOKUP(C55,Schools!$A:$Z,3,0)</f>
        <v>M</v>
      </c>
      <c r="F55" s="76">
        <v>57835</v>
      </c>
      <c r="G55" s="295" t="s">
        <v>4698</v>
      </c>
      <c r="H55" s="74"/>
      <c r="I55" t="str">
        <f t="shared" si="10"/>
        <v>11334/543965</v>
      </c>
      <c r="J55">
        <f>VLOOKUP(C55,Schools!$A:$Z,9,0)</f>
        <v>400030</v>
      </c>
      <c r="K55" s="74" t="s">
        <v>72</v>
      </c>
      <c r="L55" s="74" t="s">
        <v>3842</v>
      </c>
      <c r="M55" s="74" t="s">
        <v>4016</v>
      </c>
      <c r="N55" s="77" t="str">
        <f>VLOOKUP(C55,Schools!A:D,4,0)</f>
        <v>Primary</v>
      </c>
      <c r="O55" s="77">
        <f t="shared" si="17"/>
        <v>11334</v>
      </c>
      <c r="P55" s="77">
        <f t="shared" si="11"/>
        <v>543965</v>
      </c>
      <c r="Q55" s="78">
        <v>4147.083333333333</v>
      </c>
      <c r="R55" s="78">
        <v>4147.083333333333</v>
      </c>
      <c r="S55" s="78">
        <v>4147.083333333333</v>
      </c>
      <c r="T55" s="78">
        <f t="shared" si="12"/>
        <v>5043.75</v>
      </c>
      <c r="U55" s="78"/>
      <c r="V55" s="78"/>
      <c r="W55" s="78"/>
      <c r="X55" s="78"/>
      <c r="Y55" s="78"/>
      <c r="Z55" s="78"/>
      <c r="AA55" s="78"/>
      <c r="AB55" s="78"/>
      <c r="AC55" s="51"/>
      <c r="AD55" s="51">
        <f t="shared" si="18"/>
        <v>-57835</v>
      </c>
      <c r="AG55" s="51">
        <f t="shared" si="13"/>
        <v>12441.25</v>
      </c>
      <c r="AH55" s="51">
        <f t="shared" si="14"/>
        <v>17485</v>
      </c>
      <c r="AI55" s="51">
        <f t="shared" si="15"/>
        <v>17485</v>
      </c>
      <c r="AJ55" s="51">
        <f t="shared" si="16"/>
        <v>17485</v>
      </c>
      <c r="AK55"/>
      <c r="AL55"/>
      <c r="AM55"/>
      <c r="AN55"/>
      <c r="AO55"/>
      <c r="AP55"/>
      <c r="AQ55"/>
      <c r="AR55"/>
      <c r="AS55"/>
      <c r="AT55"/>
      <c r="AU55"/>
    </row>
    <row r="56" spans="1:47" x14ac:dyDescent="0.25">
      <c r="A56" t="str">
        <f t="shared" si="9"/>
        <v>PPG</v>
      </c>
      <c r="B56" s="75">
        <v>44379</v>
      </c>
      <c r="C56" s="74">
        <v>3023523</v>
      </c>
      <c r="D56" t="str">
        <f>VLOOKUP(C56,Schools!A:B,2,0)</f>
        <v>Martin Primary School</v>
      </c>
      <c r="E56" t="str">
        <f>VLOOKUP(C56,Schools!$A:$Z,3,0)</f>
        <v>M</v>
      </c>
      <c r="F56" s="76">
        <v>142570</v>
      </c>
      <c r="G56" s="295" t="s">
        <v>4698</v>
      </c>
      <c r="H56" s="74"/>
      <c r="I56" t="str">
        <f t="shared" si="10"/>
        <v>11334/543965</v>
      </c>
      <c r="J56">
        <f>VLOOKUP(C56,Schools!$A:$Z,9,0)</f>
        <v>400130</v>
      </c>
      <c r="K56" s="74" t="s">
        <v>72</v>
      </c>
      <c r="L56" s="74" t="s">
        <v>3842</v>
      </c>
      <c r="M56" s="74" t="s">
        <v>4016</v>
      </c>
      <c r="N56" s="77" t="str">
        <f>VLOOKUP(C56,Schools!A:D,4,0)</f>
        <v>Primary</v>
      </c>
      <c r="O56" s="77">
        <f t="shared" si="17"/>
        <v>11334</v>
      </c>
      <c r="P56" s="77">
        <f t="shared" si="11"/>
        <v>543965</v>
      </c>
      <c r="Q56" s="78">
        <v>12889.583333333334</v>
      </c>
      <c r="R56" s="78">
        <v>12889.583333333334</v>
      </c>
      <c r="S56" s="78">
        <v>12889.583333333334</v>
      </c>
      <c r="T56" s="78">
        <f t="shared" si="12"/>
        <v>11544.583333333334</v>
      </c>
      <c r="U56" s="78"/>
      <c r="V56" s="78"/>
      <c r="W56" s="78"/>
      <c r="X56" s="78"/>
      <c r="Y56" s="78"/>
      <c r="Z56" s="78"/>
      <c r="AA56" s="78"/>
      <c r="AB56" s="78"/>
      <c r="AC56" s="51"/>
      <c r="AD56" s="51">
        <f t="shared" si="18"/>
        <v>-142570</v>
      </c>
      <c r="AG56" s="51">
        <f t="shared" si="13"/>
        <v>38668.75</v>
      </c>
      <c r="AH56" s="51">
        <f t="shared" si="14"/>
        <v>50213.333333333336</v>
      </c>
      <c r="AI56" s="51">
        <f t="shared" si="15"/>
        <v>50213.333333333336</v>
      </c>
      <c r="AJ56" s="51">
        <f t="shared" si="16"/>
        <v>50213.333333333336</v>
      </c>
      <c r="AK56"/>
      <c r="AL56"/>
      <c r="AM56"/>
      <c r="AN56"/>
      <c r="AO56"/>
      <c r="AP56"/>
      <c r="AQ56"/>
      <c r="AR56"/>
      <c r="AS56"/>
      <c r="AT56"/>
      <c r="AU56"/>
    </row>
    <row r="57" spans="1:47" x14ac:dyDescent="0.25">
      <c r="A57" t="str">
        <f t="shared" si="9"/>
        <v>PPG</v>
      </c>
      <c r="B57" s="75">
        <v>44379</v>
      </c>
      <c r="C57" s="74">
        <v>3025948</v>
      </c>
      <c r="D57" t="str">
        <f>VLOOKUP(C57,Schools!A:B,2,0)</f>
        <v>Mathilda Marks-Kennedy School</v>
      </c>
      <c r="E57" t="str">
        <f>VLOOKUP(C57,Schools!$A:$Z,3,0)</f>
        <v>M</v>
      </c>
      <c r="F57" s="76">
        <v>8070</v>
      </c>
      <c r="G57" s="295" t="s">
        <v>4698</v>
      </c>
      <c r="H57" s="74"/>
      <c r="I57" t="str">
        <f t="shared" si="10"/>
        <v>11334/543965</v>
      </c>
      <c r="J57">
        <f>VLOOKUP(C57,Schools!$A:$Z,9,0)</f>
        <v>400112</v>
      </c>
      <c r="K57" s="74" t="s">
        <v>72</v>
      </c>
      <c r="L57" s="74" t="s">
        <v>3842</v>
      </c>
      <c r="M57" s="74" t="s">
        <v>4016</v>
      </c>
      <c r="N57" s="77" t="str">
        <f>VLOOKUP(C57,Schools!A:D,4,0)</f>
        <v>Primary</v>
      </c>
      <c r="O57" s="77">
        <f t="shared" si="17"/>
        <v>11334</v>
      </c>
      <c r="P57" s="77">
        <f t="shared" si="11"/>
        <v>543965</v>
      </c>
      <c r="Q57" s="78">
        <v>1008.75</v>
      </c>
      <c r="R57" s="78">
        <v>1008.75</v>
      </c>
      <c r="S57" s="78">
        <v>1008.75</v>
      </c>
      <c r="T57" s="78">
        <f t="shared" si="12"/>
        <v>560.41666666666663</v>
      </c>
      <c r="U57" s="78"/>
      <c r="V57" s="78"/>
      <c r="W57" s="78"/>
      <c r="X57" s="78"/>
      <c r="Y57" s="78"/>
      <c r="Z57" s="78"/>
      <c r="AA57" s="78"/>
      <c r="AB57" s="78"/>
      <c r="AC57" s="51"/>
      <c r="AD57" s="51">
        <f t="shared" si="18"/>
        <v>-8070</v>
      </c>
      <c r="AG57" s="51">
        <f t="shared" si="13"/>
        <v>3026.25</v>
      </c>
      <c r="AH57" s="51">
        <f t="shared" si="14"/>
        <v>3586.6666666666665</v>
      </c>
      <c r="AI57" s="51">
        <f t="shared" si="15"/>
        <v>3586.6666666666665</v>
      </c>
      <c r="AJ57" s="51">
        <f t="shared" si="16"/>
        <v>3586.6666666666665</v>
      </c>
      <c r="AK57"/>
      <c r="AL57"/>
      <c r="AM57"/>
      <c r="AN57"/>
      <c r="AO57"/>
      <c r="AP57"/>
      <c r="AQ57"/>
      <c r="AR57"/>
      <c r="AS57"/>
      <c r="AT57"/>
      <c r="AU57"/>
    </row>
    <row r="58" spans="1:47" x14ac:dyDescent="0.25">
      <c r="A58" t="str">
        <f t="shared" si="9"/>
        <v>PPG</v>
      </c>
      <c r="B58" s="75">
        <v>44379</v>
      </c>
      <c r="C58" s="74">
        <v>3025949</v>
      </c>
      <c r="D58" t="str">
        <f>VLOOKUP(C58,Schools!A:B,2,0)</f>
        <v>Menorah Foundation School</v>
      </c>
      <c r="E58" t="str">
        <f>VLOOKUP(C58,Schools!$A:$Z,3,0)</f>
        <v>M</v>
      </c>
      <c r="F58" s="76">
        <v>17485</v>
      </c>
      <c r="G58" s="295" t="s">
        <v>4698</v>
      </c>
      <c r="H58" s="74"/>
      <c r="I58" t="str">
        <f t="shared" si="10"/>
        <v>11334/543965</v>
      </c>
      <c r="J58">
        <f>VLOOKUP(C58,Schools!$A:$Z,9,0)</f>
        <v>400110</v>
      </c>
      <c r="K58" s="74" t="s">
        <v>72</v>
      </c>
      <c r="L58" s="74" t="s">
        <v>3842</v>
      </c>
      <c r="M58" s="74" t="s">
        <v>4016</v>
      </c>
      <c r="N58" s="77" t="str">
        <f>VLOOKUP(C58,Schools!A:D,4,0)</f>
        <v>Primary</v>
      </c>
      <c r="O58" s="77">
        <f t="shared" si="17"/>
        <v>11334</v>
      </c>
      <c r="P58" s="77">
        <f t="shared" si="11"/>
        <v>543965</v>
      </c>
      <c r="Q58" s="78">
        <v>2241.6666666666665</v>
      </c>
      <c r="R58" s="78">
        <v>2241.6666666666665</v>
      </c>
      <c r="S58" s="78">
        <v>2241.6666666666665</v>
      </c>
      <c r="T58" s="78">
        <f t="shared" si="12"/>
        <v>1195.5555555555557</v>
      </c>
      <c r="U58" s="78"/>
      <c r="V58" s="78"/>
      <c r="W58" s="78"/>
      <c r="X58" s="78"/>
      <c r="Y58" s="78"/>
      <c r="Z58" s="78"/>
      <c r="AA58" s="78"/>
      <c r="AB58" s="78"/>
      <c r="AC58" s="51"/>
      <c r="AD58" s="51">
        <f t="shared" si="18"/>
        <v>-17485</v>
      </c>
      <c r="AG58" s="51">
        <f t="shared" si="13"/>
        <v>6725</v>
      </c>
      <c r="AH58" s="51">
        <f t="shared" si="14"/>
        <v>7920.5555555555557</v>
      </c>
      <c r="AI58" s="51">
        <f t="shared" si="15"/>
        <v>7920.5555555555557</v>
      </c>
      <c r="AJ58" s="51">
        <f t="shared" si="16"/>
        <v>7920.5555555555557</v>
      </c>
      <c r="AK58"/>
      <c r="AL58"/>
      <c r="AM58"/>
      <c r="AN58"/>
      <c r="AO58"/>
      <c r="AP58"/>
      <c r="AQ58"/>
      <c r="AR58"/>
      <c r="AS58"/>
      <c r="AT58"/>
      <c r="AU58"/>
    </row>
    <row r="59" spans="1:47" x14ac:dyDescent="0.25">
      <c r="A59" t="str">
        <f t="shared" si="9"/>
        <v>PPG</v>
      </c>
      <c r="B59" s="75">
        <v>44379</v>
      </c>
      <c r="C59" s="74">
        <v>3023513</v>
      </c>
      <c r="D59" t="str">
        <f>VLOOKUP(C59,Schools!A:B,2,0)</f>
        <v>Menorah Primary School</v>
      </c>
      <c r="E59" t="str">
        <f>VLOOKUP(C59,Schools!$A:$Z,3,0)</f>
        <v>M</v>
      </c>
      <c r="F59" s="76">
        <v>20175</v>
      </c>
      <c r="G59" s="295" t="s">
        <v>4698</v>
      </c>
      <c r="H59" s="74"/>
      <c r="I59" t="str">
        <f t="shared" si="10"/>
        <v>11334/543965</v>
      </c>
      <c r="J59">
        <f>VLOOKUP(C59,Schools!$A:$Z,9,0)</f>
        <v>400007</v>
      </c>
      <c r="K59" s="74" t="s">
        <v>72</v>
      </c>
      <c r="L59" s="74" t="s">
        <v>3842</v>
      </c>
      <c r="M59" s="74" t="s">
        <v>4016</v>
      </c>
      <c r="N59" s="77" t="str">
        <f>VLOOKUP(C59,Schools!A:D,4,0)</f>
        <v>Primary</v>
      </c>
      <c r="O59" s="77">
        <f t="shared" si="17"/>
        <v>11334</v>
      </c>
      <c r="P59" s="77">
        <f t="shared" si="11"/>
        <v>543965</v>
      </c>
      <c r="Q59" s="78">
        <v>1793.3333333333333</v>
      </c>
      <c r="R59" s="78">
        <v>1793.3333333333333</v>
      </c>
      <c r="S59" s="78">
        <v>1793.3333333333333</v>
      </c>
      <c r="T59" s="78">
        <f t="shared" si="12"/>
        <v>1643.8888888888889</v>
      </c>
      <c r="U59" s="78"/>
      <c r="V59" s="78"/>
      <c r="W59" s="78"/>
      <c r="X59" s="78"/>
      <c r="Y59" s="78"/>
      <c r="Z59" s="78"/>
      <c r="AA59" s="78"/>
      <c r="AB59" s="78"/>
      <c r="AC59" s="51"/>
      <c r="AD59" s="51">
        <f t="shared" si="18"/>
        <v>-20175</v>
      </c>
      <c r="AG59" s="51">
        <f t="shared" si="13"/>
        <v>5380</v>
      </c>
      <c r="AH59" s="51">
        <f t="shared" si="14"/>
        <v>7023.8888888888887</v>
      </c>
      <c r="AI59" s="51">
        <f t="shared" si="15"/>
        <v>7023.8888888888887</v>
      </c>
      <c r="AJ59" s="51">
        <f t="shared" si="16"/>
        <v>7023.8888888888887</v>
      </c>
      <c r="AK59"/>
      <c r="AL59"/>
      <c r="AM59"/>
      <c r="AN59"/>
      <c r="AO59"/>
      <c r="AP59"/>
      <c r="AQ59"/>
      <c r="AR59"/>
      <c r="AS59"/>
      <c r="AT59"/>
      <c r="AU59"/>
    </row>
    <row r="60" spans="1:47" x14ac:dyDescent="0.25">
      <c r="A60" t="str">
        <f t="shared" si="9"/>
        <v>PPG</v>
      </c>
      <c r="B60" s="75">
        <v>44379</v>
      </c>
      <c r="C60" s="74">
        <v>3023305</v>
      </c>
      <c r="D60" t="str">
        <f>VLOOKUP(C60,Schools!A:B,2,0)</f>
        <v>Monken Hadley C E Primary School</v>
      </c>
      <c r="E60" t="str">
        <f>VLOOKUP(C60,Schools!$A:$Z,3,0)</f>
        <v>M</v>
      </c>
      <c r="F60" s="76">
        <v>18830</v>
      </c>
      <c r="G60" s="295" t="s">
        <v>4698</v>
      </c>
      <c r="H60" s="74"/>
      <c r="I60" t="str">
        <f t="shared" si="10"/>
        <v>11334/543965</v>
      </c>
      <c r="J60">
        <f>VLOOKUP(C60,Schools!$A:$Z,9,0)</f>
        <v>400086</v>
      </c>
      <c r="K60" s="74" t="s">
        <v>72</v>
      </c>
      <c r="L60" s="74" t="s">
        <v>3842</v>
      </c>
      <c r="M60" s="74" t="s">
        <v>4016</v>
      </c>
      <c r="N60" s="77" t="str">
        <f>VLOOKUP(C60,Schools!A:D,4,0)</f>
        <v>Primary</v>
      </c>
      <c r="O60" s="77">
        <f t="shared" si="17"/>
        <v>11334</v>
      </c>
      <c r="P60" s="77">
        <f t="shared" si="11"/>
        <v>543965</v>
      </c>
      <c r="Q60" s="78">
        <v>1569.1666666666667</v>
      </c>
      <c r="R60" s="78">
        <v>1569.1666666666667</v>
      </c>
      <c r="S60" s="78">
        <v>1569.1666666666667</v>
      </c>
      <c r="T60" s="78">
        <f t="shared" si="12"/>
        <v>1569.1666666666667</v>
      </c>
      <c r="U60" s="78"/>
      <c r="V60" s="78"/>
      <c r="W60" s="78"/>
      <c r="X60" s="78"/>
      <c r="Y60" s="78"/>
      <c r="Z60" s="78"/>
      <c r="AA60" s="78"/>
      <c r="AB60" s="78"/>
      <c r="AC60" s="51"/>
      <c r="AD60" s="51">
        <f t="shared" si="18"/>
        <v>-18830</v>
      </c>
      <c r="AG60" s="51">
        <f t="shared" si="13"/>
        <v>4707.5</v>
      </c>
      <c r="AH60" s="51">
        <f t="shared" si="14"/>
        <v>6276.666666666667</v>
      </c>
      <c r="AI60" s="51">
        <f t="shared" si="15"/>
        <v>6276.666666666667</v>
      </c>
      <c r="AJ60" s="51">
        <f t="shared" si="16"/>
        <v>6276.666666666667</v>
      </c>
      <c r="AK60"/>
      <c r="AL60"/>
      <c r="AM60"/>
      <c r="AN60"/>
      <c r="AO60"/>
      <c r="AP60"/>
      <c r="AQ60"/>
      <c r="AR60"/>
      <c r="AS60"/>
      <c r="AT60"/>
      <c r="AU60"/>
    </row>
    <row r="61" spans="1:47" x14ac:dyDescent="0.25">
      <c r="A61" t="str">
        <f t="shared" si="9"/>
        <v>PPG</v>
      </c>
      <c r="B61" s="75">
        <v>44379</v>
      </c>
      <c r="C61" s="74">
        <v>3022042</v>
      </c>
      <c r="D61" t="str">
        <f>VLOOKUP(C61,Schools!A:B,2,0)</f>
        <v>Monkfrith School</v>
      </c>
      <c r="E61" t="str">
        <f>VLOOKUP(C61,Schools!$A:$Z,3,0)</f>
        <v>M</v>
      </c>
      <c r="F61" s="76">
        <v>44385</v>
      </c>
      <c r="G61" s="295" t="s">
        <v>4698</v>
      </c>
      <c r="H61" s="74"/>
      <c r="I61" t="str">
        <f t="shared" si="10"/>
        <v>11334/543965</v>
      </c>
      <c r="J61">
        <f>VLOOKUP(C61,Schools!$A:$Z,9,0)</f>
        <v>400048</v>
      </c>
      <c r="K61" s="74" t="s">
        <v>72</v>
      </c>
      <c r="L61" s="74" t="s">
        <v>3842</v>
      </c>
      <c r="M61" s="74" t="s">
        <v>4016</v>
      </c>
      <c r="N61" s="77" t="str">
        <f>VLOOKUP(C61,Schools!A:D,4,0)</f>
        <v>Primary</v>
      </c>
      <c r="O61" s="77">
        <f t="shared" si="17"/>
        <v>11334</v>
      </c>
      <c r="P61" s="77">
        <f t="shared" si="11"/>
        <v>543965</v>
      </c>
      <c r="Q61" s="78">
        <v>3810.8333333333335</v>
      </c>
      <c r="R61" s="78">
        <v>3810.8333333333335</v>
      </c>
      <c r="S61" s="78">
        <v>3810.8333333333335</v>
      </c>
      <c r="T61" s="78">
        <f t="shared" si="12"/>
        <v>3661.3888888888887</v>
      </c>
      <c r="U61" s="78"/>
      <c r="V61" s="78"/>
      <c r="W61" s="78"/>
      <c r="X61" s="78"/>
      <c r="Y61" s="78"/>
      <c r="Z61" s="78"/>
      <c r="AA61" s="78"/>
      <c r="AB61" s="78"/>
      <c r="AC61" s="51"/>
      <c r="AD61" s="51">
        <f t="shared" si="18"/>
        <v>-44385</v>
      </c>
      <c r="AG61" s="51">
        <f t="shared" si="13"/>
        <v>11432.5</v>
      </c>
      <c r="AH61" s="51">
        <f t="shared" si="14"/>
        <v>15093.888888888889</v>
      </c>
      <c r="AI61" s="51">
        <f t="shared" si="15"/>
        <v>15093.888888888889</v>
      </c>
      <c r="AJ61" s="51">
        <f t="shared" si="16"/>
        <v>15093.888888888889</v>
      </c>
      <c r="AK61"/>
      <c r="AL61"/>
      <c r="AM61"/>
      <c r="AN61"/>
      <c r="AO61"/>
      <c r="AP61"/>
      <c r="AQ61"/>
      <c r="AR61"/>
      <c r="AS61"/>
      <c r="AT61"/>
      <c r="AU61"/>
    </row>
    <row r="62" spans="1:47" x14ac:dyDescent="0.25">
      <c r="A62" t="str">
        <f t="shared" si="9"/>
        <v>PPG</v>
      </c>
      <c r="B62" s="75">
        <v>44379</v>
      </c>
      <c r="C62" s="74">
        <v>3022044</v>
      </c>
      <c r="D62" t="str">
        <f>VLOOKUP(C62,Schools!A:B,2,0)</f>
        <v>Moss Hall Infant School</v>
      </c>
      <c r="E62" t="str">
        <f>VLOOKUP(C62,Schools!$A:$Z,3,0)</f>
        <v>M</v>
      </c>
      <c r="F62" s="76">
        <v>43040</v>
      </c>
      <c r="G62" s="295" t="s">
        <v>4698</v>
      </c>
      <c r="H62" s="74"/>
      <c r="I62" t="str">
        <f t="shared" si="10"/>
        <v>11334/543965</v>
      </c>
      <c r="J62">
        <f>VLOOKUP(C62,Schools!$A:$Z,9,0)</f>
        <v>400087</v>
      </c>
      <c r="K62" s="74" t="s">
        <v>72</v>
      </c>
      <c r="L62" s="74" t="s">
        <v>3842</v>
      </c>
      <c r="M62" s="74" t="s">
        <v>4016</v>
      </c>
      <c r="N62" s="77" t="str">
        <f>VLOOKUP(C62,Schools!A:D,4,0)</f>
        <v>Primary</v>
      </c>
      <c r="O62" s="77">
        <f t="shared" si="17"/>
        <v>11334</v>
      </c>
      <c r="P62" s="77">
        <f t="shared" si="11"/>
        <v>543965</v>
      </c>
      <c r="Q62" s="78">
        <v>4819.583333333333</v>
      </c>
      <c r="R62" s="78">
        <v>4819.583333333333</v>
      </c>
      <c r="S62" s="78">
        <v>4819.583333333333</v>
      </c>
      <c r="T62" s="78">
        <f t="shared" si="12"/>
        <v>3175.6944444444443</v>
      </c>
      <c r="U62" s="78"/>
      <c r="V62" s="78"/>
      <c r="W62" s="78"/>
      <c r="X62" s="78"/>
      <c r="Y62" s="78"/>
      <c r="Z62" s="78"/>
      <c r="AA62" s="78"/>
      <c r="AB62" s="78"/>
      <c r="AC62" s="51"/>
      <c r="AD62" s="51">
        <f t="shared" si="18"/>
        <v>-43040</v>
      </c>
      <c r="AG62" s="51">
        <f t="shared" si="13"/>
        <v>14458.75</v>
      </c>
      <c r="AH62" s="51">
        <f t="shared" si="14"/>
        <v>17634.444444444445</v>
      </c>
      <c r="AI62" s="51">
        <f t="shared" si="15"/>
        <v>17634.444444444445</v>
      </c>
      <c r="AJ62" s="51">
        <f t="shared" si="16"/>
        <v>17634.444444444445</v>
      </c>
      <c r="AK62"/>
      <c r="AL62"/>
      <c r="AM62"/>
      <c r="AN62"/>
      <c r="AO62"/>
      <c r="AP62"/>
      <c r="AQ62"/>
      <c r="AR62"/>
      <c r="AS62"/>
      <c r="AT62"/>
      <c r="AU62"/>
    </row>
    <row r="63" spans="1:47" x14ac:dyDescent="0.25">
      <c r="A63" t="str">
        <f t="shared" si="9"/>
        <v>PPG</v>
      </c>
      <c r="B63" s="75">
        <v>44379</v>
      </c>
      <c r="C63" s="74">
        <v>3022043</v>
      </c>
      <c r="D63" t="str">
        <f>VLOOKUP(C63,Schools!A:B,2,0)</f>
        <v>Moss Hall Junior School</v>
      </c>
      <c r="E63" t="str">
        <f>VLOOKUP(C63,Schools!$A:$Z,3,0)</f>
        <v>M</v>
      </c>
      <c r="F63" s="76">
        <v>119705</v>
      </c>
      <c r="G63" s="295" t="s">
        <v>4698</v>
      </c>
      <c r="H63" s="74"/>
      <c r="I63" t="str">
        <f t="shared" si="10"/>
        <v>11334/543965</v>
      </c>
      <c r="J63">
        <f>VLOOKUP(C63,Schools!$A:$Z,9,0)</f>
        <v>400088</v>
      </c>
      <c r="K63" s="74" t="s">
        <v>72</v>
      </c>
      <c r="L63" s="74" t="s">
        <v>3842</v>
      </c>
      <c r="M63" s="74" t="s">
        <v>4016</v>
      </c>
      <c r="N63" s="77" t="str">
        <f>VLOOKUP(C63,Schools!A:D,4,0)</f>
        <v>Primary</v>
      </c>
      <c r="O63" s="77">
        <f t="shared" si="17"/>
        <v>11334</v>
      </c>
      <c r="P63" s="77">
        <f t="shared" si="11"/>
        <v>543965</v>
      </c>
      <c r="Q63" s="78">
        <v>9751.25</v>
      </c>
      <c r="R63" s="78">
        <v>9751.25</v>
      </c>
      <c r="S63" s="78">
        <v>9751.25</v>
      </c>
      <c r="T63" s="78">
        <f t="shared" si="12"/>
        <v>10050.138888888889</v>
      </c>
      <c r="U63" s="78"/>
      <c r="V63" s="78"/>
      <c r="W63" s="78"/>
      <c r="X63" s="78"/>
      <c r="Y63" s="78"/>
      <c r="Z63" s="78"/>
      <c r="AA63" s="78"/>
      <c r="AB63" s="78"/>
      <c r="AC63" s="51"/>
      <c r="AD63" s="51">
        <f t="shared" si="18"/>
        <v>-119705</v>
      </c>
      <c r="AG63" s="51">
        <f t="shared" si="13"/>
        <v>29253.75</v>
      </c>
      <c r="AH63" s="51">
        <f t="shared" si="14"/>
        <v>39303.888888888891</v>
      </c>
      <c r="AI63" s="51">
        <f t="shared" si="15"/>
        <v>39303.888888888891</v>
      </c>
      <c r="AJ63" s="51">
        <f t="shared" si="16"/>
        <v>39303.888888888891</v>
      </c>
      <c r="AK63"/>
      <c r="AL63"/>
      <c r="AM63"/>
      <c r="AN63"/>
      <c r="AO63"/>
      <c r="AP63"/>
      <c r="AQ63"/>
      <c r="AR63"/>
      <c r="AS63"/>
      <c r="AT63"/>
      <c r="AU63"/>
    </row>
    <row r="64" spans="1:47" x14ac:dyDescent="0.25">
      <c r="A64" t="str">
        <f t="shared" si="9"/>
        <v>PPG</v>
      </c>
      <c r="B64" s="75">
        <v>44379</v>
      </c>
      <c r="C64" s="74">
        <v>3022053</v>
      </c>
      <c r="D64" t="str">
        <f>VLOOKUP(C64,Schools!A:B,2,0)</f>
        <v>Noam Primary School</v>
      </c>
      <c r="E64" t="str">
        <f>VLOOKUP(C64,Schools!$A:$Z,3,0)</f>
        <v>M</v>
      </c>
      <c r="F64" s="76">
        <v>2690</v>
      </c>
      <c r="G64" s="295" t="s">
        <v>4698</v>
      </c>
      <c r="H64" s="74"/>
      <c r="I64" t="str">
        <f t="shared" si="10"/>
        <v>11334/543965</v>
      </c>
      <c r="J64">
        <f>VLOOKUP(C64,Schools!$A:$Z,9,0)</f>
        <v>158733</v>
      </c>
      <c r="K64" s="74" t="s">
        <v>72</v>
      </c>
      <c r="L64" s="74" t="s">
        <v>3842</v>
      </c>
      <c r="M64" s="74" t="s">
        <v>4016</v>
      </c>
      <c r="N64" s="77" t="str">
        <f>VLOOKUP(C64,Schools!A:D,4,0)</f>
        <v>Primary</v>
      </c>
      <c r="O64" s="77">
        <f t="shared" si="17"/>
        <v>11334</v>
      </c>
      <c r="P64" s="77">
        <f t="shared" si="11"/>
        <v>543965</v>
      </c>
      <c r="Q64" s="78">
        <v>112.08333333333333</v>
      </c>
      <c r="R64" s="78">
        <v>112.08333333333333</v>
      </c>
      <c r="S64" s="78">
        <v>112.08333333333333</v>
      </c>
      <c r="T64" s="78">
        <f t="shared" si="12"/>
        <v>261.52777777777777</v>
      </c>
      <c r="U64" s="78"/>
      <c r="V64" s="78"/>
      <c r="W64" s="78"/>
      <c r="X64" s="78"/>
      <c r="Y64" s="78"/>
      <c r="Z64" s="78"/>
      <c r="AA64" s="78"/>
      <c r="AB64" s="78"/>
      <c r="AC64" s="51"/>
      <c r="AD64" s="51">
        <f t="shared" si="18"/>
        <v>-2690</v>
      </c>
      <c r="AG64" s="51">
        <f t="shared" si="13"/>
        <v>336.25</v>
      </c>
      <c r="AH64" s="51">
        <f t="shared" si="14"/>
        <v>597.77777777777783</v>
      </c>
      <c r="AI64" s="51">
        <f t="shared" si="15"/>
        <v>597.77777777777783</v>
      </c>
      <c r="AJ64" s="51">
        <f t="shared" si="16"/>
        <v>597.77777777777783</v>
      </c>
      <c r="AK64"/>
      <c r="AL64"/>
      <c r="AM64"/>
      <c r="AN64"/>
      <c r="AO64"/>
      <c r="AP64"/>
      <c r="AQ64"/>
      <c r="AR64"/>
      <c r="AS64"/>
      <c r="AT64"/>
      <c r="AU64"/>
    </row>
    <row r="65" spans="1:47" x14ac:dyDescent="0.25">
      <c r="A65" t="str">
        <f t="shared" si="9"/>
        <v>PPG</v>
      </c>
      <c r="B65" s="75">
        <v>44379</v>
      </c>
      <c r="C65" s="74">
        <v>3022045</v>
      </c>
      <c r="D65" t="str">
        <f>VLOOKUP(C65,Schools!A:B,2,0)</f>
        <v>Northside School</v>
      </c>
      <c r="E65" t="str">
        <f>VLOOKUP(C65,Schools!$A:$Z,3,0)</f>
        <v>M</v>
      </c>
      <c r="F65" s="76">
        <v>64560</v>
      </c>
      <c r="G65" s="295" t="s">
        <v>4698</v>
      </c>
      <c r="H65" s="74"/>
      <c r="I65" t="str">
        <f t="shared" si="10"/>
        <v>11334/543965</v>
      </c>
      <c r="J65">
        <f>VLOOKUP(C65,Schools!$A:$Z,9,0)</f>
        <v>400089</v>
      </c>
      <c r="K65" s="74" t="s">
        <v>72</v>
      </c>
      <c r="L65" s="74" t="s">
        <v>3842</v>
      </c>
      <c r="M65" s="74" t="s">
        <v>4016</v>
      </c>
      <c r="N65" s="77" t="str">
        <f>VLOOKUP(C65,Schools!A:D,4,0)</f>
        <v>Primary</v>
      </c>
      <c r="O65" s="77">
        <f t="shared" si="17"/>
        <v>11334</v>
      </c>
      <c r="P65" s="77">
        <f t="shared" si="11"/>
        <v>543965</v>
      </c>
      <c r="Q65" s="78">
        <v>6164.583333333333</v>
      </c>
      <c r="R65" s="78">
        <v>6164.583333333333</v>
      </c>
      <c r="S65" s="78">
        <v>6164.583333333333</v>
      </c>
      <c r="T65" s="78">
        <f t="shared" si="12"/>
        <v>5118.4722222222226</v>
      </c>
      <c r="U65" s="78"/>
      <c r="V65" s="78"/>
      <c r="W65" s="78"/>
      <c r="X65" s="78"/>
      <c r="Y65" s="78"/>
      <c r="Z65" s="78"/>
      <c r="AA65" s="78"/>
      <c r="AB65" s="78"/>
      <c r="AC65" s="51"/>
      <c r="AD65" s="51">
        <f t="shared" si="18"/>
        <v>-64560</v>
      </c>
      <c r="AG65" s="51">
        <f t="shared" si="13"/>
        <v>18493.75</v>
      </c>
      <c r="AH65" s="51">
        <f t="shared" si="14"/>
        <v>23612.222222222223</v>
      </c>
      <c r="AI65" s="51">
        <f t="shared" si="15"/>
        <v>23612.222222222223</v>
      </c>
      <c r="AJ65" s="51">
        <f t="shared" si="16"/>
        <v>23612.222222222223</v>
      </c>
      <c r="AK65"/>
      <c r="AL65"/>
      <c r="AM65"/>
      <c r="AN65"/>
      <c r="AO65"/>
      <c r="AP65"/>
      <c r="AQ65"/>
      <c r="AR65"/>
      <c r="AS65"/>
      <c r="AT65"/>
      <c r="AU65"/>
    </row>
    <row r="66" spans="1:47" x14ac:dyDescent="0.25">
      <c r="A66" t="str">
        <f t="shared" si="9"/>
        <v>PPG</v>
      </c>
      <c r="B66" s="75">
        <v>44379</v>
      </c>
      <c r="C66" s="74">
        <v>3022077</v>
      </c>
      <c r="D66" t="str">
        <f>VLOOKUP(C66,Schools!A:B,2,0)</f>
        <v>Orion Primary School</v>
      </c>
      <c r="E66" t="str">
        <f>VLOOKUP(C66,Schools!$A:$Z,3,0)</f>
        <v>M</v>
      </c>
      <c r="F66" s="76">
        <v>585075</v>
      </c>
      <c r="G66" s="295" t="s">
        <v>4698</v>
      </c>
      <c r="H66" s="74"/>
      <c r="I66" t="str">
        <f t="shared" si="10"/>
        <v>11334/543965</v>
      </c>
      <c r="J66">
        <f>VLOOKUP(C66,Schools!$A:$Z,9,0)</f>
        <v>400113</v>
      </c>
      <c r="K66" s="74" t="s">
        <v>72</v>
      </c>
      <c r="L66" s="74" t="s">
        <v>3842</v>
      </c>
      <c r="M66" s="74" t="s">
        <v>4016</v>
      </c>
      <c r="N66" s="77" t="str">
        <f>VLOOKUP(C66,Schools!A:D,4,0)</f>
        <v>Primary</v>
      </c>
      <c r="O66" s="77">
        <f t="shared" si="17"/>
        <v>11334</v>
      </c>
      <c r="P66" s="77">
        <f t="shared" si="11"/>
        <v>543965</v>
      </c>
      <c r="Q66" s="78">
        <v>48644.166666666664</v>
      </c>
      <c r="R66" s="78">
        <v>48644.166666666664</v>
      </c>
      <c r="S66" s="78">
        <v>48644.166666666664</v>
      </c>
      <c r="T66" s="78">
        <f t="shared" si="12"/>
        <v>48793.611111111109</v>
      </c>
      <c r="U66" s="78"/>
      <c r="V66" s="78"/>
      <c r="W66" s="78"/>
      <c r="X66" s="78"/>
      <c r="Y66" s="78"/>
      <c r="Z66" s="78"/>
      <c r="AA66" s="78"/>
      <c r="AB66" s="78"/>
      <c r="AC66" s="51"/>
      <c r="AD66" s="51">
        <f t="shared" si="18"/>
        <v>-585075</v>
      </c>
      <c r="AG66" s="51">
        <f t="shared" si="13"/>
        <v>145932.5</v>
      </c>
      <c r="AH66" s="51">
        <f t="shared" si="14"/>
        <v>194726.11111111112</v>
      </c>
      <c r="AI66" s="51">
        <f t="shared" si="15"/>
        <v>194726.11111111112</v>
      </c>
      <c r="AJ66" s="51">
        <f t="shared" si="16"/>
        <v>194726.11111111112</v>
      </c>
      <c r="AK66"/>
      <c r="AL66"/>
      <c r="AM66"/>
      <c r="AN66"/>
      <c r="AO66"/>
      <c r="AP66"/>
      <c r="AQ66"/>
      <c r="AR66"/>
      <c r="AS66"/>
      <c r="AT66"/>
      <c r="AU66"/>
    </row>
    <row r="67" spans="1:47" x14ac:dyDescent="0.25">
      <c r="A67" t="str">
        <f t="shared" si="9"/>
        <v>PPG</v>
      </c>
      <c r="B67" s="75">
        <v>44379</v>
      </c>
      <c r="C67" s="74">
        <v>3025201</v>
      </c>
      <c r="D67" t="str">
        <f>VLOOKUP(C67,Schools!A:B,2,0)</f>
        <v>Osidge Primary School</v>
      </c>
      <c r="E67" t="str">
        <f>VLOOKUP(C67,Schools!$A:$Z,3,0)</f>
        <v>M</v>
      </c>
      <c r="F67" s="76">
        <v>104910</v>
      </c>
      <c r="G67" s="295" t="s">
        <v>4698</v>
      </c>
      <c r="H67" s="74"/>
      <c r="I67" t="str">
        <f t="shared" si="10"/>
        <v>11334/543965</v>
      </c>
      <c r="J67">
        <f>VLOOKUP(C67,Schools!$A:$Z,9,0)</f>
        <v>400021</v>
      </c>
      <c r="K67" s="74" t="s">
        <v>72</v>
      </c>
      <c r="L67" s="74" t="s">
        <v>3842</v>
      </c>
      <c r="M67" s="74" t="s">
        <v>4016</v>
      </c>
      <c r="N67" s="77" t="str">
        <f>VLOOKUP(C67,Schools!A:D,4,0)</f>
        <v>Primary</v>
      </c>
      <c r="O67" s="77">
        <f t="shared" si="17"/>
        <v>11334</v>
      </c>
      <c r="P67" s="77">
        <f t="shared" si="11"/>
        <v>543965</v>
      </c>
      <c r="Q67" s="78">
        <v>7957.916666666667</v>
      </c>
      <c r="R67" s="78">
        <v>7957.916666666667</v>
      </c>
      <c r="S67" s="78">
        <v>7957.916666666667</v>
      </c>
      <c r="T67" s="78">
        <f t="shared" si="12"/>
        <v>9004.0277777777774</v>
      </c>
      <c r="U67" s="78"/>
      <c r="V67" s="78"/>
      <c r="W67" s="78"/>
      <c r="X67" s="78"/>
      <c r="Y67" s="78"/>
      <c r="Z67" s="78"/>
      <c r="AA67" s="78"/>
      <c r="AB67" s="78"/>
      <c r="AC67" s="51"/>
      <c r="AD67" s="51">
        <f t="shared" si="18"/>
        <v>-104910</v>
      </c>
      <c r="AG67" s="51">
        <f t="shared" si="13"/>
        <v>23873.75</v>
      </c>
      <c r="AH67" s="51">
        <f t="shared" si="14"/>
        <v>32877.777777777781</v>
      </c>
      <c r="AI67" s="51">
        <f t="shared" si="15"/>
        <v>32877.777777777781</v>
      </c>
      <c r="AJ67" s="51">
        <f t="shared" si="16"/>
        <v>32877.777777777781</v>
      </c>
      <c r="AK67"/>
      <c r="AL67"/>
      <c r="AM67"/>
      <c r="AN67"/>
      <c r="AO67"/>
      <c r="AP67"/>
      <c r="AQ67"/>
      <c r="AR67"/>
      <c r="AS67"/>
      <c r="AT67"/>
      <c r="AU67"/>
    </row>
    <row r="68" spans="1:47" x14ac:dyDescent="0.25">
      <c r="A68" t="str">
        <f t="shared" si="9"/>
        <v>PPG</v>
      </c>
      <c r="B68" s="75">
        <v>44379</v>
      </c>
      <c r="C68" s="74">
        <v>3023501</v>
      </c>
      <c r="D68" t="str">
        <f>VLOOKUP(C68,Schools!A:B,2,0)</f>
        <v>Our Lady of Lourdes School</v>
      </c>
      <c r="E68" t="str">
        <f>VLOOKUP(C68,Schools!$A:$Z,3,0)</f>
        <v>M</v>
      </c>
      <c r="F68" s="76">
        <v>41695</v>
      </c>
      <c r="G68" s="295" t="s">
        <v>4698</v>
      </c>
      <c r="H68" s="74"/>
      <c r="I68" t="str">
        <f t="shared" si="10"/>
        <v>11334/543965</v>
      </c>
      <c r="J68">
        <f>VLOOKUP(C68,Schools!$A:$Z,9,0)</f>
        <v>400003</v>
      </c>
      <c r="K68" s="74" t="s">
        <v>72</v>
      </c>
      <c r="L68" s="74" t="s">
        <v>3842</v>
      </c>
      <c r="M68" s="74" t="s">
        <v>4016</v>
      </c>
      <c r="N68" s="77" t="str">
        <f>VLOOKUP(C68,Schools!A:D,4,0)</f>
        <v>Primary</v>
      </c>
      <c r="O68" s="77">
        <f t="shared" si="17"/>
        <v>11334</v>
      </c>
      <c r="P68" s="77">
        <f t="shared" si="11"/>
        <v>543965</v>
      </c>
      <c r="Q68" s="78">
        <v>3810.8333333333335</v>
      </c>
      <c r="R68" s="78">
        <v>3810.8333333333335</v>
      </c>
      <c r="S68" s="78">
        <v>3810.8333333333335</v>
      </c>
      <c r="T68" s="78">
        <f t="shared" si="12"/>
        <v>3362.5</v>
      </c>
      <c r="U68" s="78"/>
      <c r="V68" s="78"/>
      <c r="W68" s="78"/>
      <c r="X68" s="78"/>
      <c r="Y68" s="78"/>
      <c r="Z68" s="78"/>
      <c r="AA68" s="78"/>
      <c r="AB68" s="78"/>
      <c r="AC68" s="51"/>
      <c r="AD68" s="51">
        <f t="shared" si="18"/>
        <v>-41695</v>
      </c>
      <c r="AG68" s="51">
        <f t="shared" si="13"/>
        <v>11432.5</v>
      </c>
      <c r="AH68" s="51">
        <f t="shared" si="14"/>
        <v>14795</v>
      </c>
      <c r="AI68" s="51">
        <f t="shared" si="15"/>
        <v>14795</v>
      </c>
      <c r="AJ68" s="51">
        <f t="shared" si="16"/>
        <v>14795</v>
      </c>
      <c r="AK68"/>
      <c r="AL68"/>
      <c r="AM68"/>
      <c r="AN68"/>
      <c r="AO68"/>
      <c r="AP68"/>
      <c r="AQ68"/>
      <c r="AR68"/>
      <c r="AS68"/>
      <c r="AT68"/>
      <c r="AU68"/>
    </row>
    <row r="69" spans="1:47" x14ac:dyDescent="0.25">
      <c r="A69" t="str">
        <f t="shared" si="9"/>
        <v>PPG</v>
      </c>
      <c r="B69" s="75">
        <v>44379</v>
      </c>
      <c r="C69" s="74">
        <v>3022078</v>
      </c>
      <c r="D69" t="str">
        <f>VLOOKUP(C69,Schools!A:B,2,0)</f>
        <v>Pardes House School</v>
      </c>
      <c r="E69" t="str">
        <f>VLOOKUP(C69,Schools!$A:$Z,3,0)</f>
        <v>M</v>
      </c>
      <c r="F69" s="76">
        <v>33625</v>
      </c>
      <c r="G69" s="295" t="s">
        <v>4698</v>
      </c>
      <c r="H69" s="74"/>
      <c r="I69" t="str">
        <f t="shared" si="10"/>
        <v>11334/543965</v>
      </c>
      <c r="J69">
        <f>VLOOKUP(C69,Schools!$A:$Z,9,0)</f>
        <v>400014</v>
      </c>
      <c r="K69" s="74" t="s">
        <v>72</v>
      </c>
      <c r="L69" s="74" t="s">
        <v>3842</v>
      </c>
      <c r="M69" s="74" t="s">
        <v>4016</v>
      </c>
      <c r="N69" s="77" t="str">
        <f>VLOOKUP(C69,Schools!A:D,4,0)</f>
        <v>Primary</v>
      </c>
      <c r="O69" s="77">
        <f t="shared" si="17"/>
        <v>11334</v>
      </c>
      <c r="P69" s="77">
        <f t="shared" si="11"/>
        <v>543965</v>
      </c>
      <c r="Q69" s="78">
        <v>3474.5833333333335</v>
      </c>
      <c r="R69" s="78">
        <v>3474.5833333333335</v>
      </c>
      <c r="S69" s="78">
        <v>3474.5833333333335</v>
      </c>
      <c r="T69" s="78">
        <f t="shared" si="12"/>
        <v>2577.9166666666665</v>
      </c>
      <c r="U69" s="78"/>
      <c r="V69" s="78"/>
      <c r="W69" s="78"/>
      <c r="X69" s="78"/>
      <c r="Y69" s="78"/>
      <c r="Z69" s="78"/>
      <c r="AA69" s="78"/>
      <c r="AB69" s="78"/>
      <c r="AC69" s="51"/>
      <c r="AD69" s="51">
        <f t="shared" si="18"/>
        <v>-33625</v>
      </c>
      <c r="AG69" s="51">
        <f t="shared" si="13"/>
        <v>10423.75</v>
      </c>
      <c r="AH69" s="51">
        <f t="shared" si="14"/>
        <v>13001.666666666666</v>
      </c>
      <c r="AI69" s="51">
        <f t="shared" si="15"/>
        <v>13001.666666666666</v>
      </c>
      <c r="AJ69" s="51">
        <f t="shared" si="16"/>
        <v>13001.666666666666</v>
      </c>
      <c r="AK69"/>
      <c r="AL69"/>
      <c r="AM69"/>
      <c r="AN69"/>
      <c r="AO69"/>
      <c r="AP69"/>
      <c r="AQ69"/>
      <c r="AR69"/>
      <c r="AS69"/>
      <c r="AT69"/>
      <c r="AU69"/>
    </row>
    <row r="70" spans="1:47" x14ac:dyDescent="0.25">
      <c r="A70" t="str">
        <f t="shared" si="9"/>
        <v>PPG</v>
      </c>
      <c r="B70" s="75">
        <v>44379</v>
      </c>
      <c r="C70" s="74">
        <v>3022071</v>
      </c>
      <c r="D70" t="str">
        <f>VLOOKUP(C70,Schools!A:B,2,0)</f>
        <v>Queenswell Infant and Nursery School</v>
      </c>
      <c r="E70" t="str">
        <f>VLOOKUP(C70,Schools!$A:$Z,3,0)</f>
        <v>M</v>
      </c>
      <c r="F70" s="76">
        <v>45730</v>
      </c>
      <c r="G70" s="295" t="s">
        <v>4698</v>
      </c>
      <c r="H70" s="74"/>
      <c r="I70" t="str">
        <f t="shared" si="10"/>
        <v>11334/543965</v>
      </c>
      <c r="J70">
        <f>VLOOKUP(C70,Schools!$A:$Z,9,0)</f>
        <v>400012</v>
      </c>
      <c r="K70" s="74" t="s">
        <v>72</v>
      </c>
      <c r="L70" s="74" t="s">
        <v>3842</v>
      </c>
      <c r="M70" s="74" t="s">
        <v>4016</v>
      </c>
      <c r="N70" s="77" t="str">
        <f>VLOOKUP(C70,Schools!A:D,4,0)</f>
        <v>Primary</v>
      </c>
      <c r="O70" s="77">
        <f t="shared" si="17"/>
        <v>11334</v>
      </c>
      <c r="P70" s="77">
        <f t="shared" si="11"/>
        <v>543965</v>
      </c>
      <c r="Q70" s="78">
        <v>3922.9166666666665</v>
      </c>
      <c r="R70" s="78">
        <v>3922.9166666666665</v>
      </c>
      <c r="S70" s="78">
        <v>3922.9166666666665</v>
      </c>
      <c r="T70" s="78">
        <f t="shared" si="12"/>
        <v>3773.4722222222222</v>
      </c>
      <c r="U70" s="78"/>
      <c r="V70" s="78"/>
      <c r="W70" s="78"/>
      <c r="X70" s="78"/>
      <c r="Y70" s="78"/>
      <c r="Z70" s="78"/>
      <c r="AA70" s="78"/>
      <c r="AB70" s="78"/>
      <c r="AC70" s="51"/>
      <c r="AD70" s="51">
        <f t="shared" si="18"/>
        <v>-45730</v>
      </c>
      <c r="AG70" s="51">
        <f t="shared" si="13"/>
        <v>11768.75</v>
      </c>
      <c r="AH70" s="51">
        <f t="shared" si="14"/>
        <v>15542.222222222223</v>
      </c>
      <c r="AI70" s="51">
        <f t="shared" si="15"/>
        <v>15542.222222222223</v>
      </c>
      <c r="AJ70" s="51">
        <f t="shared" si="16"/>
        <v>15542.222222222223</v>
      </c>
      <c r="AK70"/>
      <c r="AL70"/>
      <c r="AM70"/>
      <c r="AN70"/>
      <c r="AO70"/>
      <c r="AP70"/>
      <c r="AQ70"/>
      <c r="AR70"/>
      <c r="AS70"/>
      <c r="AT70"/>
      <c r="AU70"/>
    </row>
    <row r="71" spans="1:47" x14ac:dyDescent="0.25">
      <c r="A71" t="str">
        <f t="shared" si="9"/>
        <v>PPG</v>
      </c>
      <c r="B71" s="75">
        <v>44379</v>
      </c>
      <c r="C71" s="74">
        <v>3022072</v>
      </c>
      <c r="D71" t="str">
        <f>VLOOKUP(C71,Schools!A:B,2,0)</f>
        <v>Queenswell Junior School</v>
      </c>
      <c r="E71" t="str">
        <f>VLOOKUP(C71,Schools!$A:$Z,3,0)</f>
        <v>M</v>
      </c>
      <c r="F71" s="76">
        <v>151985</v>
      </c>
      <c r="G71" s="295" t="s">
        <v>4698</v>
      </c>
      <c r="H71" s="74"/>
      <c r="I71" t="str">
        <f t="shared" si="10"/>
        <v>11334/543965</v>
      </c>
      <c r="J71">
        <f>VLOOKUP(C71,Schools!$A:$Z,9,0)</f>
        <v>400012</v>
      </c>
      <c r="K71" s="74" t="s">
        <v>72</v>
      </c>
      <c r="L71" s="74" t="s">
        <v>3842</v>
      </c>
      <c r="M71" s="74" t="s">
        <v>4016</v>
      </c>
      <c r="N71" s="77" t="str">
        <f>VLOOKUP(C71,Schools!A:D,4,0)</f>
        <v>Primary</v>
      </c>
      <c r="O71" s="77">
        <f t="shared" si="17"/>
        <v>11334</v>
      </c>
      <c r="P71" s="77">
        <f t="shared" si="11"/>
        <v>543965</v>
      </c>
      <c r="Q71" s="78">
        <v>12553.333333333334</v>
      </c>
      <c r="R71" s="78">
        <v>12553.333333333334</v>
      </c>
      <c r="S71" s="78">
        <v>12553.333333333334</v>
      </c>
      <c r="T71" s="78">
        <f t="shared" si="12"/>
        <v>12702.777777777777</v>
      </c>
      <c r="U71" s="78"/>
      <c r="V71" s="78"/>
      <c r="W71" s="78"/>
      <c r="X71" s="78"/>
      <c r="Y71" s="78"/>
      <c r="Z71" s="78"/>
      <c r="AA71" s="78"/>
      <c r="AB71" s="78"/>
      <c r="AC71" s="51"/>
      <c r="AD71" s="51">
        <f t="shared" si="18"/>
        <v>-151985</v>
      </c>
      <c r="AG71" s="51">
        <f t="shared" si="13"/>
        <v>37660</v>
      </c>
      <c r="AH71" s="51">
        <f t="shared" si="14"/>
        <v>50362.777777777781</v>
      </c>
      <c r="AI71" s="51">
        <f t="shared" si="15"/>
        <v>50362.777777777781</v>
      </c>
      <c r="AJ71" s="51">
        <f t="shared" si="16"/>
        <v>50362.777777777781</v>
      </c>
      <c r="AK71"/>
      <c r="AL71"/>
      <c r="AM71"/>
      <c r="AN71"/>
      <c r="AO71"/>
      <c r="AP71"/>
      <c r="AQ71"/>
      <c r="AR71"/>
      <c r="AS71"/>
      <c r="AT71"/>
      <c r="AU71"/>
    </row>
    <row r="72" spans="1:47" x14ac:dyDescent="0.25">
      <c r="A72" t="str">
        <f t="shared" ref="A72:A107" si="19">$B$3</f>
        <v>PPG</v>
      </c>
      <c r="B72" s="75">
        <v>44379</v>
      </c>
      <c r="C72" s="74">
        <v>3023512</v>
      </c>
      <c r="D72" t="str">
        <f>VLOOKUP(C72,Schools!A:B,2,0)</f>
        <v>Rosh Pinah</v>
      </c>
      <c r="E72" t="str">
        <f>VLOOKUP(C72,Schools!$A:$Z,3,0)</f>
        <v>M</v>
      </c>
      <c r="F72" s="76">
        <v>13450</v>
      </c>
      <c r="G72" s="295" t="s">
        <v>4698</v>
      </c>
      <c r="H72" s="74"/>
      <c r="I72" t="str">
        <f t="shared" ref="I72:I106" si="20">O72&amp;"/"&amp;P72</f>
        <v>11334/543965</v>
      </c>
      <c r="J72">
        <f>VLOOKUP(C72,Schools!$A:$Z,9,0)</f>
        <v>400093</v>
      </c>
      <c r="K72" s="74" t="s">
        <v>72</v>
      </c>
      <c r="L72" s="74" t="s">
        <v>3842</v>
      </c>
      <c r="M72" s="74" t="s">
        <v>4016</v>
      </c>
      <c r="N72" s="77" t="str">
        <f>VLOOKUP(C72,Schools!A:D,4,0)</f>
        <v>Primary</v>
      </c>
      <c r="O72" s="77">
        <f t="shared" si="17"/>
        <v>11334</v>
      </c>
      <c r="P72" s="77">
        <f t="shared" ref="P72:P106" si="21">IF(E72="M",543965,516500)</f>
        <v>543965</v>
      </c>
      <c r="Q72" s="78">
        <v>784.58333333333337</v>
      </c>
      <c r="R72" s="78">
        <v>784.58333333333337</v>
      </c>
      <c r="S72" s="78">
        <v>784.58333333333337</v>
      </c>
      <c r="T72" s="78">
        <f t="shared" si="12"/>
        <v>1232.9166666666667</v>
      </c>
      <c r="U72" s="78"/>
      <c r="V72" s="78"/>
      <c r="W72" s="78"/>
      <c r="X72" s="78"/>
      <c r="Y72" s="78"/>
      <c r="Z72" s="78"/>
      <c r="AA72" s="78"/>
      <c r="AB72" s="78"/>
      <c r="AC72" s="51"/>
      <c r="AD72" s="51">
        <f t="shared" si="18"/>
        <v>-13450</v>
      </c>
      <c r="AG72" s="51">
        <f t="shared" si="13"/>
        <v>2353.75</v>
      </c>
      <c r="AH72" s="51">
        <f t="shared" si="14"/>
        <v>3586.666666666667</v>
      </c>
      <c r="AI72" s="51">
        <f t="shared" si="15"/>
        <v>3586.666666666667</v>
      </c>
      <c r="AJ72" s="51">
        <f t="shared" si="16"/>
        <v>3586.666666666667</v>
      </c>
      <c r="AK72"/>
      <c r="AL72"/>
      <c r="AM72"/>
      <c r="AN72"/>
      <c r="AO72"/>
      <c r="AP72"/>
      <c r="AQ72"/>
      <c r="AR72"/>
      <c r="AS72"/>
      <c r="AT72"/>
      <c r="AU72"/>
    </row>
    <row r="73" spans="1:47" x14ac:dyDescent="0.25">
      <c r="A73" t="str">
        <f t="shared" si="19"/>
        <v>PPG</v>
      </c>
      <c r="B73" s="75">
        <v>44379</v>
      </c>
      <c r="C73" s="74">
        <v>3023510</v>
      </c>
      <c r="D73" t="str">
        <f>VLOOKUP(C73,Schools!A:B,2,0)</f>
        <v>Sacred Heart School</v>
      </c>
      <c r="E73" t="str">
        <f>VLOOKUP(C73,Schools!$A:$Z,3,0)</f>
        <v>M</v>
      </c>
      <c r="F73" s="76">
        <v>56490</v>
      </c>
      <c r="G73" s="295" t="s">
        <v>4698</v>
      </c>
      <c r="H73" s="74"/>
      <c r="I73" t="str">
        <f t="shared" si="20"/>
        <v>11334/543965</v>
      </c>
      <c r="J73">
        <f>VLOOKUP(C73,Schools!$A:$Z,9,0)</f>
        <v>400071</v>
      </c>
      <c r="K73" s="74" t="s">
        <v>72</v>
      </c>
      <c r="L73" s="74" t="s">
        <v>3842</v>
      </c>
      <c r="M73" s="74" t="s">
        <v>4016</v>
      </c>
      <c r="N73" s="77" t="str">
        <f>VLOOKUP(C73,Schools!A:D,4,0)</f>
        <v>Primary</v>
      </c>
      <c r="O73" s="77">
        <f t="shared" si="17"/>
        <v>11334</v>
      </c>
      <c r="P73" s="77">
        <f t="shared" si="21"/>
        <v>543965</v>
      </c>
      <c r="Q73" s="78">
        <v>4707.5</v>
      </c>
      <c r="R73" s="78">
        <v>4707.5</v>
      </c>
      <c r="S73" s="78">
        <v>4707.5</v>
      </c>
      <c r="T73" s="78">
        <f t="shared" si="12"/>
        <v>4707.5</v>
      </c>
      <c r="U73" s="78"/>
      <c r="V73" s="78"/>
      <c r="W73" s="78"/>
      <c r="X73" s="78"/>
      <c r="Y73" s="78"/>
      <c r="Z73" s="78"/>
      <c r="AA73" s="78"/>
      <c r="AB73" s="78"/>
      <c r="AC73" s="51"/>
      <c r="AD73" s="51">
        <f t="shared" si="18"/>
        <v>-56490</v>
      </c>
      <c r="AG73" s="51">
        <f t="shared" si="13"/>
        <v>14122.5</v>
      </c>
      <c r="AH73" s="51">
        <f t="shared" si="14"/>
        <v>18830</v>
      </c>
      <c r="AI73" s="51">
        <f t="shared" si="15"/>
        <v>18830</v>
      </c>
      <c r="AJ73" s="51">
        <f t="shared" si="16"/>
        <v>18830</v>
      </c>
      <c r="AK73"/>
      <c r="AL73"/>
      <c r="AM73"/>
      <c r="AN73"/>
      <c r="AO73"/>
      <c r="AP73"/>
      <c r="AQ73"/>
      <c r="AR73"/>
      <c r="AS73"/>
      <c r="AT73"/>
      <c r="AU73"/>
    </row>
    <row r="74" spans="1:47" x14ac:dyDescent="0.25">
      <c r="A74" t="str">
        <f t="shared" si="19"/>
        <v>PPG</v>
      </c>
      <c r="B74" s="75">
        <v>44379</v>
      </c>
      <c r="C74" s="74">
        <v>3023502</v>
      </c>
      <c r="D74" t="str">
        <f>VLOOKUP(C74,Schools!A:B,2,0)</f>
        <v>St Agnes RC Primary School</v>
      </c>
      <c r="E74" t="str">
        <f>VLOOKUP(C74,Schools!$A:$Z,3,0)</f>
        <v>M</v>
      </c>
      <c r="F74" s="76">
        <v>121050</v>
      </c>
      <c r="G74" s="295" t="s">
        <v>4698</v>
      </c>
      <c r="H74" s="74"/>
      <c r="I74" t="str">
        <f t="shared" si="20"/>
        <v>11334/543965</v>
      </c>
      <c r="J74">
        <f>VLOOKUP(C74,Schools!$A:$Z,9,0)</f>
        <v>400096</v>
      </c>
      <c r="K74" s="74" t="s">
        <v>72</v>
      </c>
      <c r="L74" s="74" t="s">
        <v>3842</v>
      </c>
      <c r="M74" s="74" t="s">
        <v>4016</v>
      </c>
      <c r="N74" s="77" t="str">
        <f>VLOOKUP(C74,Schools!A:D,4,0)</f>
        <v>Primary</v>
      </c>
      <c r="O74" s="77">
        <f t="shared" si="17"/>
        <v>11334</v>
      </c>
      <c r="P74" s="77">
        <f t="shared" si="21"/>
        <v>543965</v>
      </c>
      <c r="Q74" s="78">
        <v>9639.1666666666661</v>
      </c>
      <c r="R74" s="78">
        <v>9639.1666666666661</v>
      </c>
      <c r="S74" s="78">
        <v>9639.1666666666661</v>
      </c>
      <c r="T74" s="78">
        <f t="shared" si="12"/>
        <v>10236.944444444445</v>
      </c>
      <c r="U74" s="78"/>
      <c r="V74" s="78"/>
      <c r="W74" s="78"/>
      <c r="X74" s="78"/>
      <c r="Y74" s="78"/>
      <c r="Z74" s="78"/>
      <c r="AA74" s="78"/>
      <c r="AB74" s="78"/>
      <c r="AC74" s="51"/>
      <c r="AD74" s="51">
        <f t="shared" si="18"/>
        <v>-121050</v>
      </c>
      <c r="AG74" s="51">
        <f t="shared" si="13"/>
        <v>28917.5</v>
      </c>
      <c r="AH74" s="51">
        <f t="shared" si="14"/>
        <v>39154.444444444445</v>
      </c>
      <c r="AI74" s="51">
        <f t="shared" si="15"/>
        <v>39154.444444444445</v>
      </c>
      <c r="AJ74" s="51">
        <f t="shared" si="16"/>
        <v>39154.444444444445</v>
      </c>
      <c r="AK74"/>
      <c r="AL74"/>
      <c r="AM74"/>
      <c r="AN74"/>
      <c r="AO74"/>
      <c r="AP74"/>
      <c r="AQ74"/>
      <c r="AR74"/>
      <c r="AS74"/>
      <c r="AT74"/>
      <c r="AU74"/>
    </row>
    <row r="75" spans="1:47" x14ac:dyDescent="0.25">
      <c r="A75" t="str">
        <f t="shared" si="19"/>
        <v>PPG</v>
      </c>
      <c r="B75" s="75">
        <v>44379</v>
      </c>
      <c r="C75" s="74">
        <v>3023315</v>
      </c>
      <c r="D75" t="str">
        <f>VLOOKUP(C75,Schools!A:B,2,0)</f>
        <v>St Andrew's C E</v>
      </c>
      <c r="E75" t="str">
        <f>VLOOKUP(C75,Schools!$A:$Z,3,0)</f>
        <v>M</v>
      </c>
      <c r="F75" s="76">
        <v>20175</v>
      </c>
      <c r="G75" s="295" t="s">
        <v>4698</v>
      </c>
      <c r="H75" s="74"/>
      <c r="I75" t="str">
        <f t="shared" si="20"/>
        <v>11334/543965</v>
      </c>
      <c r="J75">
        <f>VLOOKUP(C75,Schools!$A:$Z,9,0)</f>
        <v>400062</v>
      </c>
      <c r="K75" s="74" t="s">
        <v>72</v>
      </c>
      <c r="L75" s="74" t="s">
        <v>3842</v>
      </c>
      <c r="M75" s="74" t="s">
        <v>4016</v>
      </c>
      <c r="N75" s="77" t="str">
        <f>VLOOKUP(C75,Schools!A:D,4,0)</f>
        <v>Primary</v>
      </c>
      <c r="O75" s="77">
        <f t="shared" si="17"/>
        <v>11334</v>
      </c>
      <c r="P75" s="77">
        <f t="shared" si="21"/>
        <v>543965</v>
      </c>
      <c r="Q75" s="78">
        <v>1569.1666666666667</v>
      </c>
      <c r="R75" s="78">
        <v>1569.1666666666667</v>
      </c>
      <c r="S75" s="78">
        <v>1569.1666666666667</v>
      </c>
      <c r="T75" s="78">
        <f t="shared" si="12"/>
        <v>1718.6111111111111</v>
      </c>
      <c r="U75" s="78"/>
      <c r="V75" s="78"/>
      <c r="W75" s="78"/>
      <c r="X75" s="78"/>
      <c r="Y75" s="78"/>
      <c r="Z75" s="78"/>
      <c r="AA75" s="78"/>
      <c r="AB75" s="78"/>
      <c r="AC75" s="51"/>
      <c r="AD75" s="51">
        <f t="shared" si="18"/>
        <v>-20175</v>
      </c>
      <c r="AG75" s="51">
        <f t="shared" si="13"/>
        <v>4707.5</v>
      </c>
      <c r="AH75" s="51">
        <f t="shared" si="14"/>
        <v>6426.1111111111113</v>
      </c>
      <c r="AI75" s="51">
        <f t="shared" si="15"/>
        <v>6426.1111111111113</v>
      </c>
      <c r="AJ75" s="51">
        <f t="shared" si="16"/>
        <v>6426.1111111111113</v>
      </c>
      <c r="AK75"/>
      <c r="AL75"/>
      <c r="AM75"/>
      <c r="AN75"/>
      <c r="AO75"/>
      <c r="AP75"/>
      <c r="AQ75"/>
      <c r="AR75"/>
      <c r="AS75"/>
      <c r="AT75"/>
      <c r="AU75"/>
    </row>
    <row r="76" spans="1:47" x14ac:dyDescent="0.25">
      <c r="A76" t="str">
        <f t="shared" si="19"/>
        <v>PPG</v>
      </c>
      <c r="B76" s="75">
        <v>44379</v>
      </c>
      <c r="C76" s="74">
        <v>3023504</v>
      </c>
      <c r="D76" t="str">
        <f>VLOOKUP(C76,Schools!A:B,2,0)</f>
        <v>St Catherines R C Primary</v>
      </c>
      <c r="E76" t="str">
        <f>VLOOKUP(C76,Schools!$A:$Z,3,0)</f>
        <v>M</v>
      </c>
      <c r="F76" s="76">
        <v>52455</v>
      </c>
      <c r="G76" s="295" t="s">
        <v>4698</v>
      </c>
      <c r="H76" s="74"/>
      <c r="I76" t="str">
        <f t="shared" si="20"/>
        <v>11334/543965</v>
      </c>
      <c r="J76">
        <f>VLOOKUP(C76,Schools!$A:$Z,9,0)</f>
        <v>400064</v>
      </c>
      <c r="K76" s="74" t="s">
        <v>72</v>
      </c>
      <c r="L76" s="74" t="s">
        <v>3842</v>
      </c>
      <c r="M76" s="74" t="s">
        <v>4016</v>
      </c>
      <c r="N76" s="77" t="str">
        <f>VLOOKUP(C76,Schools!A:D,4,0)</f>
        <v>Primary</v>
      </c>
      <c r="O76" s="77">
        <f t="shared" si="17"/>
        <v>11334</v>
      </c>
      <c r="P76" s="77">
        <f t="shared" si="21"/>
        <v>543965</v>
      </c>
      <c r="Q76" s="78">
        <v>5492.083333333333</v>
      </c>
      <c r="R76" s="78">
        <v>5492.083333333333</v>
      </c>
      <c r="S76" s="78">
        <v>5492.083333333333</v>
      </c>
      <c r="T76" s="78">
        <f t="shared" si="12"/>
        <v>3997.6388888888887</v>
      </c>
      <c r="U76" s="78"/>
      <c r="V76" s="78"/>
      <c r="W76" s="78"/>
      <c r="X76" s="78"/>
      <c r="Y76" s="78"/>
      <c r="Z76" s="78"/>
      <c r="AA76" s="78"/>
      <c r="AB76" s="78"/>
      <c r="AC76" s="51"/>
      <c r="AD76" s="51">
        <f t="shared" si="18"/>
        <v>-52455</v>
      </c>
      <c r="AG76" s="51">
        <f t="shared" si="13"/>
        <v>16476.25</v>
      </c>
      <c r="AH76" s="51">
        <f t="shared" si="14"/>
        <v>20473.888888888891</v>
      </c>
      <c r="AI76" s="51">
        <f t="shared" si="15"/>
        <v>20473.888888888891</v>
      </c>
      <c r="AJ76" s="51">
        <f t="shared" si="16"/>
        <v>20473.888888888891</v>
      </c>
      <c r="AK76"/>
      <c r="AL76"/>
      <c r="AM76"/>
      <c r="AN76"/>
      <c r="AO76"/>
      <c r="AP76"/>
      <c r="AQ76"/>
      <c r="AR76"/>
      <c r="AS76"/>
      <c r="AT76"/>
      <c r="AU76"/>
    </row>
    <row r="77" spans="1:47" x14ac:dyDescent="0.25">
      <c r="A77" t="str">
        <f t="shared" si="19"/>
        <v>PPG</v>
      </c>
      <c r="B77" s="75">
        <v>44379</v>
      </c>
      <c r="C77" s="74">
        <v>3023309</v>
      </c>
      <c r="D77" t="str">
        <f>VLOOKUP(C77,Schools!A:B,2,0)</f>
        <v>St Johns CE N20</v>
      </c>
      <c r="E77" t="str">
        <f>VLOOKUP(C77,Schools!$A:$Z,3,0)</f>
        <v>M</v>
      </c>
      <c r="F77" s="76">
        <v>25555</v>
      </c>
      <c r="G77" s="295" t="s">
        <v>4698</v>
      </c>
      <c r="H77" s="74"/>
      <c r="I77" t="str">
        <f t="shared" si="20"/>
        <v>11334/543965</v>
      </c>
      <c r="J77">
        <f>VLOOKUP(C77,Schools!$A:$Z,9,0)</f>
        <v>400098</v>
      </c>
      <c r="K77" s="74" t="s">
        <v>72</v>
      </c>
      <c r="L77" s="74" t="s">
        <v>3842</v>
      </c>
      <c r="M77" s="74" t="s">
        <v>4016</v>
      </c>
      <c r="N77" s="77" t="str">
        <f>VLOOKUP(C77,Schools!A:D,4,0)</f>
        <v>Primary</v>
      </c>
      <c r="O77" s="77">
        <f t="shared" si="17"/>
        <v>11334</v>
      </c>
      <c r="P77" s="77">
        <f t="shared" si="21"/>
        <v>543965</v>
      </c>
      <c r="Q77" s="78">
        <v>1793.3333333333333</v>
      </c>
      <c r="R77" s="78">
        <v>1793.3333333333333</v>
      </c>
      <c r="S77" s="78">
        <v>1793.3333333333333</v>
      </c>
      <c r="T77" s="78">
        <f t="shared" si="12"/>
        <v>2241.6666666666665</v>
      </c>
      <c r="U77" s="78"/>
      <c r="V77" s="78"/>
      <c r="W77" s="78"/>
      <c r="X77" s="78"/>
      <c r="Y77" s="78"/>
      <c r="Z77" s="78"/>
      <c r="AA77" s="78"/>
      <c r="AB77" s="78"/>
      <c r="AC77" s="51"/>
      <c r="AD77" s="51">
        <f t="shared" si="18"/>
        <v>-25555</v>
      </c>
      <c r="AG77" s="51">
        <f t="shared" si="13"/>
        <v>5380</v>
      </c>
      <c r="AH77" s="51">
        <f t="shared" si="14"/>
        <v>7621.6666666666661</v>
      </c>
      <c r="AI77" s="51">
        <f t="shared" si="15"/>
        <v>7621.6666666666661</v>
      </c>
      <c r="AJ77" s="51">
        <f t="shared" si="16"/>
        <v>7621.6666666666661</v>
      </c>
      <c r="AK77"/>
      <c r="AL77"/>
      <c r="AM77"/>
      <c r="AN77"/>
      <c r="AO77"/>
      <c r="AP77"/>
      <c r="AQ77"/>
      <c r="AR77"/>
      <c r="AS77"/>
      <c r="AT77"/>
      <c r="AU77"/>
    </row>
    <row r="78" spans="1:47" x14ac:dyDescent="0.25">
      <c r="A78" t="str">
        <f t="shared" si="19"/>
        <v>PPG</v>
      </c>
      <c r="B78" s="75">
        <v>44379</v>
      </c>
      <c r="C78" s="74">
        <v>3023307</v>
      </c>
      <c r="D78" t="str">
        <f>VLOOKUP(C78,Schools!A:B,2,0)</f>
        <v>St John's CE School N11</v>
      </c>
      <c r="E78" t="str">
        <f>VLOOKUP(C78,Schools!$A:$Z,3,0)</f>
        <v>M</v>
      </c>
      <c r="F78" s="76">
        <v>25555</v>
      </c>
      <c r="G78" s="295" t="s">
        <v>4698</v>
      </c>
      <c r="H78" s="74"/>
      <c r="I78" t="str">
        <f t="shared" si="20"/>
        <v>11334/543965</v>
      </c>
      <c r="J78">
        <f>VLOOKUP(C78,Schools!$A:$Z,9,0)</f>
        <v>400114</v>
      </c>
      <c r="K78" s="74" t="s">
        <v>72</v>
      </c>
      <c r="L78" s="74" t="s">
        <v>3842</v>
      </c>
      <c r="M78" s="74" t="s">
        <v>4016</v>
      </c>
      <c r="N78" s="77" t="str">
        <f>VLOOKUP(C78,Schools!A:D,4,0)</f>
        <v>Primary</v>
      </c>
      <c r="O78" s="77">
        <f t="shared" si="17"/>
        <v>11334</v>
      </c>
      <c r="P78" s="77">
        <f t="shared" si="21"/>
        <v>543965</v>
      </c>
      <c r="Q78" s="78">
        <v>2577.9166666666665</v>
      </c>
      <c r="R78" s="78">
        <v>2577.9166666666665</v>
      </c>
      <c r="S78" s="78">
        <v>2577.9166666666665</v>
      </c>
      <c r="T78" s="78">
        <f t="shared" si="12"/>
        <v>1980.1388888888889</v>
      </c>
      <c r="U78" s="78"/>
      <c r="V78" s="78"/>
      <c r="W78" s="78"/>
      <c r="X78" s="78"/>
      <c r="Y78" s="78"/>
      <c r="Z78" s="78"/>
      <c r="AA78" s="78"/>
      <c r="AB78" s="78"/>
      <c r="AC78" s="51"/>
      <c r="AD78" s="51">
        <f t="shared" si="18"/>
        <v>-25555</v>
      </c>
      <c r="AG78" s="51">
        <f t="shared" si="13"/>
        <v>7733.75</v>
      </c>
      <c r="AH78" s="51">
        <f t="shared" si="14"/>
        <v>9713.8888888888887</v>
      </c>
      <c r="AI78" s="51">
        <f t="shared" si="15"/>
        <v>9713.8888888888887</v>
      </c>
      <c r="AJ78" s="51">
        <f t="shared" si="16"/>
        <v>9713.8888888888887</v>
      </c>
      <c r="AK78"/>
      <c r="AL78"/>
      <c r="AM78"/>
      <c r="AN78"/>
      <c r="AO78"/>
      <c r="AP78"/>
      <c r="AQ78"/>
      <c r="AR78"/>
      <c r="AS78"/>
      <c r="AT78"/>
      <c r="AU78"/>
    </row>
    <row r="79" spans="1:47" x14ac:dyDescent="0.25">
      <c r="A79" t="str">
        <f t="shared" si="19"/>
        <v>PPG</v>
      </c>
      <c r="B79" s="75">
        <v>44379</v>
      </c>
      <c r="C79" s="74">
        <v>3023509</v>
      </c>
      <c r="D79" t="str">
        <f>VLOOKUP(C79,Schools!A:B,2,0)</f>
        <v>St Joseph's Primary School</v>
      </c>
      <c r="E79" t="str">
        <f>VLOOKUP(C79,Schools!$A:$Z,3,0)</f>
        <v>M</v>
      </c>
      <c r="F79" s="76">
        <v>123740</v>
      </c>
      <c r="G79" s="295" t="s">
        <v>4698</v>
      </c>
      <c r="H79" s="74"/>
      <c r="I79" t="str">
        <f t="shared" si="20"/>
        <v>11334/543965</v>
      </c>
      <c r="J79">
        <f>VLOOKUP(C79,Schools!$A:$Z,9,0)</f>
        <v>400066</v>
      </c>
      <c r="K79" s="74" t="s">
        <v>72</v>
      </c>
      <c r="L79" s="74" t="s">
        <v>3842</v>
      </c>
      <c r="M79" s="74" t="s">
        <v>4016</v>
      </c>
      <c r="N79" s="77" t="str">
        <f>VLOOKUP(C79,Schools!A:D,4,0)</f>
        <v>Primary</v>
      </c>
      <c r="O79" s="77">
        <f t="shared" si="17"/>
        <v>11334</v>
      </c>
      <c r="P79" s="77">
        <f t="shared" si="21"/>
        <v>543965</v>
      </c>
      <c r="Q79" s="78">
        <v>9527.0833333333339</v>
      </c>
      <c r="R79" s="78">
        <v>9527.0833333333339</v>
      </c>
      <c r="S79" s="78">
        <v>9527.0833333333339</v>
      </c>
      <c r="T79" s="78">
        <f t="shared" si="12"/>
        <v>10573.194444444445</v>
      </c>
      <c r="U79" s="78"/>
      <c r="V79" s="78"/>
      <c r="W79" s="78"/>
      <c r="X79" s="78"/>
      <c r="Y79" s="78"/>
      <c r="Z79" s="78"/>
      <c r="AA79" s="78"/>
      <c r="AB79" s="78"/>
      <c r="AC79" s="51"/>
      <c r="AD79" s="51">
        <f t="shared" si="18"/>
        <v>-123740</v>
      </c>
      <c r="AG79" s="51">
        <f t="shared" si="13"/>
        <v>28581.25</v>
      </c>
      <c r="AH79" s="51">
        <f t="shared" si="14"/>
        <v>39154.444444444445</v>
      </c>
      <c r="AI79" s="51">
        <f t="shared" si="15"/>
        <v>39154.444444444445</v>
      </c>
      <c r="AJ79" s="51">
        <f t="shared" si="16"/>
        <v>39154.444444444445</v>
      </c>
      <c r="AK79"/>
      <c r="AL79"/>
      <c r="AM79"/>
      <c r="AN79"/>
      <c r="AO79"/>
      <c r="AP79"/>
      <c r="AQ79"/>
      <c r="AR79"/>
      <c r="AS79"/>
      <c r="AT79"/>
      <c r="AU79"/>
    </row>
    <row r="80" spans="1:47" x14ac:dyDescent="0.25">
      <c r="A80" t="str">
        <f t="shared" si="19"/>
        <v>PPG</v>
      </c>
      <c r="B80" s="75">
        <v>44379</v>
      </c>
      <c r="C80" s="74">
        <v>3023311</v>
      </c>
      <c r="D80" t="str">
        <f>VLOOKUP(C80,Schools!A:B,2,0)</f>
        <v>St Mary's C E Primary School N3</v>
      </c>
      <c r="E80" t="str">
        <f>VLOOKUP(C80,Schools!$A:$Z,3,0)</f>
        <v>M</v>
      </c>
      <c r="F80" s="76">
        <v>79355</v>
      </c>
      <c r="G80" s="295" t="s">
        <v>4698</v>
      </c>
      <c r="H80" s="74"/>
      <c r="I80" t="str">
        <f t="shared" si="20"/>
        <v>11334/543965</v>
      </c>
      <c r="J80">
        <f>VLOOKUP(C80,Schools!$A:$Z,9,0)</f>
        <v>400058</v>
      </c>
      <c r="K80" s="74" t="s">
        <v>72</v>
      </c>
      <c r="L80" s="74" t="s">
        <v>3842</v>
      </c>
      <c r="M80" s="74" t="s">
        <v>4016</v>
      </c>
      <c r="N80" s="77" t="str">
        <f>VLOOKUP(C80,Schools!A:D,4,0)</f>
        <v>Primary</v>
      </c>
      <c r="O80" s="77">
        <f t="shared" si="17"/>
        <v>11334</v>
      </c>
      <c r="P80" s="77">
        <f t="shared" si="21"/>
        <v>543965</v>
      </c>
      <c r="Q80" s="78">
        <v>6949.166666666667</v>
      </c>
      <c r="R80" s="78">
        <v>6949.166666666667</v>
      </c>
      <c r="S80" s="78">
        <v>6949.166666666667</v>
      </c>
      <c r="T80" s="78">
        <f t="shared" si="12"/>
        <v>6500.833333333333</v>
      </c>
      <c r="U80" s="78"/>
      <c r="V80" s="78"/>
      <c r="W80" s="78"/>
      <c r="X80" s="78"/>
      <c r="Y80" s="78"/>
      <c r="Z80" s="78"/>
      <c r="AA80" s="78"/>
      <c r="AB80" s="78"/>
      <c r="AC80" s="51"/>
      <c r="AD80" s="51">
        <f t="shared" si="18"/>
        <v>-79355</v>
      </c>
      <c r="AG80" s="51">
        <f t="shared" si="13"/>
        <v>20847.5</v>
      </c>
      <c r="AH80" s="51">
        <f t="shared" si="14"/>
        <v>27348.333333333332</v>
      </c>
      <c r="AI80" s="51">
        <f t="shared" si="15"/>
        <v>27348.333333333332</v>
      </c>
      <c r="AJ80" s="51">
        <f t="shared" si="16"/>
        <v>27348.333333333332</v>
      </c>
      <c r="AK80"/>
      <c r="AL80"/>
      <c r="AM80"/>
      <c r="AN80"/>
      <c r="AO80"/>
      <c r="AP80"/>
      <c r="AQ80"/>
      <c r="AR80"/>
      <c r="AS80"/>
      <c r="AT80"/>
      <c r="AU80"/>
    </row>
    <row r="81" spans="1:47" x14ac:dyDescent="0.25">
      <c r="A81" t="str">
        <f t="shared" si="19"/>
        <v>PPG</v>
      </c>
      <c r="B81" s="75">
        <v>44379</v>
      </c>
      <c r="C81" s="74">
        <v>3023312</v>
      </c>
      <c r="D81" t="str">
        <f>VLOOKUP(C81,Schools!A:B,2,0)</f>
        <v>St Mary's School EN4</v>
      </c>
      <c r="E81" t="str">
        <f>VLOOKUP(C81,Schools!$A:$Z,3,0)</f>
        <v>M</v>
      </c>
      <c r="F81" s="76">
        <v>28245</v>
      </c>
      <c r="G81" s="295" t="s">
        <v>4698</v>
      </c>
      <c r="H81" s="74"/>
      <c r="I81" t="str">
        <f t="shared" si="20"/>
        <v>11334/543965</v>
      </c>
      <c r="J81">
        <f>VLOOKUP(C81,Schools!$A:$Z,9,0)</f>
        <v>400017</v>
      </c>
      <c r="K81" s="74" t="s">
        <v>72</v>
      </c>
      <c r="L81" s="74" t="s">
        <v>3842</v>
      </c>
      <c r="M81" s="74" t="s">
        <v>4016</v>
      </c>
      <c r="N81" s="77" t="str">
        <f>VLOOKUP(C81,Schools!A:D,4,0)</f>
        <v>Primary</v>
      </c>
      <c r="O81" s="77">
        <f t="shared" si="17"/>
        <v>11334</v>
      </c>
      <c r="P81" s="77">
        <f t="shared" si="21"/>
        <v>543965</v>
      </c>
      <c r="Q81" s="78">
        <v>2914.1666666666665</v>
      </c>
      <c r="R81" s="78">
        <v>2914.1666666666665</v>
      </c>
      <c r="S81" s="78">
        <v>2914.1666666666665</v>
      </c>
      <c r="T81" s="78">
        <f t="shared" si="12"/>
        <v>2166.9444444444443</v>
      </c>
      <c r="U81" s="78"/>
      <c r="V81" s="78"/>
      <c r="W81" s="78"/>
      <c r="X81" s="78"/>
      <c r="Y81" s="78"/>
      <c r="Z81" s="78"/>
      <c r="AA81" s="78"/>
      <c r="AB81" s="78"/>
      <c r="AC81" s="51"/>
      <c r="AD81" s="51">
        <f t="shared" si="18"/>
        <v>-28245</v>
      </c>
      <c r="AG81" s="51">
        <f t="shared" si="13"/>
        <v>8742.5</v>
      </c>
      <c r="AH81" s="51">
        <f t="shared" si="14"/>
        <v>10909.444444444445</v>
      </c>
      <c r="AI81" s="51">
        <f t="shared" si="15"/>
        <v>10909.444444444445</v>
      </c>
      <c r="AJ81" s="51">
        <f t="shared" si="16"/>
        <v>10909.444444444445</v>
      </c>
      <c r="AK81"/>
      <c r="AL81"/>
      <c r="AM81"/>
      <c r="AN81"/>
      <c r="AO81"/>
      <c r="AP81"/>
      <c r="AQ81"/>
      <c r="AR81"/>
      <c r="AS81"/>
      <c r="AT81"/>
      <c r="AU81"/>
    </row>
    <row r="82" spans="1:47" x14ac:dyDescent="0.25">
      <c r="A82" t="str">
        <f t="shared" si="19"/>
        <v>PPG</v>
      </c>
      <c r="B82" s="75">
        <v>44379</v>
      </c>
      <c r="C82" s="74">
        <v>3023314</v>
      </c>
      <c r="D82" t="str">
        <f>VLOOKUP(C82,Schools!A:B,2,0)</f>
        <v>St Pauls CE Primary, NW7</v>
      </c>
      <c r="E82" t="str">
        <f>VLOOKUP(C82,Schools!$A:$Z,3,0)</f>
        <v>M</v>
      </c>
      <c r="F82" s="76">
        <v>48420</v>
      </c>
      <c r="G82" s="295" t="s">
        <v>4698</v>
      </c>
      <c r="H82" s="74"/>
      <c r="I82" t="str">
        <f t="shared" si="20"/>
        <v>11334/543965</v>
      </c>
      <c r="J82">
        <f>VLOOKUP(C82,Schools!$A:$Z,9,0)</f>
        <v>400094</v>
      </c>
      <c r="K82" s="74" t="s">
        <v>72</v>
      </c>
      <c r="L82" s="74" t="s">
        <v>3842</v>
      </c>
      <c r="M82" s="74" t="s">
        <v>4016</v>
      </c>
      <c r="N82" s="77" t="str">
        <f>VLOOKUP(C82,Schools!A:D,4,0)</f>
        <v>Primary</v>
      </c>
      <c r="O82" s="77">
        <f t="shared" si="17"/>
        <v>11334</v>
      </c>
      <c r="P82" s="77">
        <f t="shared" si="21"/>
        <v>543965</v>
      </c>
      <c r="Q82" s="78">
        <v>3586.6666666666665</v>
      </c>
      <c r="R82" s="78">
        <v>3586.6666666666665</v>
      </c>
      <c r="S82" s="78">
        <v>3586.6666666666665</v>
      </c>
      <c r="T82" s="78">
        <f t="shared" si="12"/>
        <v>4184.4444444444443</v>
      </c>
      <c r="U82" s="78"/>
      <c r="V82" s="78"/>
      <c r="W82" s="78"/>
      <c r="X82" s="78"/>
      <c r="Y82" s="78"/>
      <c r="Z82" s="78"/>
      <c r="AA82" s="78"/>
      <c r="AB82" s="78"/>
      <c r="AC82" s="51"/>
      <c r="AD82" s="51">
        <f t="shared" si="18"/>
        <v>-48420</v>
      </c>
      <c r="AG82" s="51">
        <f t="shared" si="13"/>
        <v>10760</v>
      </c>
      <c r="AH82" s="51">
        <f t="shared" si="14"/>
        <v>14944.444444444445</v>
      </c>
      <c r="AI82" s="51">
        <f t="shared" si="15"/>
        <v>14944.444444444445</v>
      </c>
      <c r="AJ82" s="51">
        <f t="shared" si="16"/>
        <v>14944.444444444445</v>
      </c>
      <c r="AK82"/>
      <c r="AL82"/>
      <c r="AM82"/>
      <c r="AN82"/>
      <c r="AO82"/>
      <c r="AP82"/>
      <c r="AQ82"/>
      <c r="AR82"/>
      <c r="AS82"/>
      <c r="AT82"/>
      <c r="AU82"/>
    </row>
    <row r="83" spans="1:47" x14ac:dyDescent="0.25">
      <c r="A83" t="str">
        <f t="shared" si="19"/>
        <v>PPG</v>
      </c>
      <c r="B83" s="75">
        <v>44379</v>
      </c>
      <c r="C83" s="74">
        <v>3023313</v>
      </c>
      <c r="D83" t="str">
        <f>VLOOKUP(C83,Schools!A:B,2,0)</f>
        <v>St. Pauls CE Primary School (N11)</v>
      </c>
      <c r="E83" t="str">
        <f>VLOOKUP(C83,Schools!$A:$Z,3,0)</f>
        <v>M</v>
      </c>
      <c r="F83" s="76">
        <v>67250</v>
      </c>
      <c r="G83" s="295" t="s">
        <v>4698</v>
      </c>
      <c r="H83" s="74"/>
      <c r="I83" t="str">
        <f t="shared" si="20"/>
        <v>11334/543965</v>
      </c>
      <c r="J83">
        <f>VLOOKUP(C83,Schools!$A:$Z,9,0)</f>
        <v>400006</v>
      </c>
      <c r="K83" s="74" t="s">
        <v>72</v>
      </c>
      <c r="L83" s="74" t="s">
        <v>3842</v>
      </c>
      <c r="M83" s="74" t="s">
        <v>4016</v>
      </c>
      <c r="N83" s="77" t="str">
        <f>VLOOKUP(C83,Schools!A:D,4,0)</f>
        <v>Primary</v>
      </c>
      <c r="O83" s="77">
        <f t="shared" si="17"/>
        <v>11334</v>
      </c>
      <c r="P83" s="77">
        <f t="shared" si="21"/>
        <v>543965</v>
      </c>
      <c r="Q83" s="78">
        <v>5492.083333333333</v>
      </c>
      <c r="R83" s="78">
        <v>5492.083333333333</v>
      </c>
      <c r="S83" s="78">
        <v>5492.083333333333</v>
      </c>
      <c r="T83" s="78">
        <f t="shared" si="12"/>
        <v>5641.5277777777774</v>
      </c>
      <c r="U83" s="78"/>
      <c r="V83" s="78"/>
      <c r="W83" s="78"/>
      <c r="X83" s="78"/>
      <c r="Y83" s="78"/>
      <c r="Z83" s="78"/>
      <c r="AA83" s="78"/>
      <c r="AB83" s="78"/>
      <c r="AC83" s="51"/>
      <c r="AD83" s="51">
        <f t="shared" si="18"/>
        <v>-67250</v>
      </c>
      <c r="AG83" s="51">
        <f t="shared" si="13"/>
        <v>16476.25</v>
      </c>
      <c r="AH83" s="51">
        <f t="shared" si="14"/>
        <v>22117.777777777777</v>
      </c>
      <c r="AI83" s="51">
        <f t="shared" si="15"/>
        <v>22117.777777777777</v>
      </c>
      <c r="AJ83" s="51">
        <f t="shared" si="16"/>
        <v>22117.777777777777</v>
      </c>
      <c r="AK83"/>
      <c r="AL83"/>
      <c r="AM83"/>
      <c r="AN83"/>
      <c r="AO83"/>
      <c r="AP83"/>
      <c r="AQ83"/>
      <c r="AR83"/>
      <c r="AS83"/>
      <c r="AT83"/>
      <c r="AU83"/>
    </row>
    <row r="84" spans="1:47" x14ac:dyDescent="0.25">
      <c r="A84" t="str">
        <f t="shared" si="19"/>
        <v>PPG</v>
      </c>
      <c r="B84" s="75">
        <v>44379</v>
      </c>
      <c r="C84" s="74">
        <v>3023507</v>
      </c>
      <c r="D84" t="str">
        <f>VLOOKUP(C84,Schools!A:B,2,0)</f>
        <v>St Theresa's R.C. Primary School</v>
      </c>
      <c r="E84" t="str">
        <f>VLOOKUP(C84,Schools!$A:$Z,3,0)</f>
        <v>M</v>
      </c>
      <c r="F84" s="76">
        <v>29590</v>
      </c>
      <c r="G84" s="295" t="s">
        <v>4698</v>
      </c>
      <c r="H84" s="74"/>
      <c r="I84" t="str">
        <f t="shared" si="20"/>
        <v>11334/543965</v>
      </c>
      <c r="J84">
        <f>VLOOKUP(C84,Schools!$A:$Z,9,0)</f>
        <v>400037</v>
      </c>
      <c r="K84" s="74" t="s">
        <v>72</v>
      </c>
      <c r="L84" s="74" t="s">
        <v>3842</v>
      </c>
      <c r="M84" s="74" t="s">
        <v>4016</v>
      </c>
      <c r="N84" s="77" t="str">
        <f>VLOOKUP(C84,Schools!A:D,4,0)</f>
        <v>Primary</v>
      </c>
      <c r="O84" s="77">
        <f t="shared" ref="O84:O104" si="22">VLOOKUP(N84,$AJ$1:$AK$5,2,0)</f>
        <v>11334</v>
      </c>
      <c r="P84" s="77">
        <f t="shared" si="21"/>
        <v>543965</v>
      </c>
      <c r="Q84" s="78">
        <v>2353.75</v>
      </c>
      <c r="R84" s="78">
        <v>2353.75</v>
      </c>
      <c r="S84" s="78">
        <v>2353.75</v>
      </c>
      <c r="T84" s="78">
        <f t="shared" si="12"/>
        <v>2503.1944444444443</v>
      </c>
      <c r="U84" s="78"/>
      <c r="V84" s="78"/>
      <c r="W84" s="78"/>
      <c r="X84" s="78"/>
      <c r="Y84" s="78"/>
      <c r="Z84" s="78"/>
      <c r="AA84" s="78"/>
      <c r="AB84" s="78"/>
      <c r="AC84" s="51"/>
      <c r="AD84" s="51">
        <f t="shared" ref="AD84:AD115" si="23">AC84-F84</f>
        <v>-29590</v>
      </c>
      <c r="AG84" s="51">
        <f t="shared" si="13"/>
        <v>7061.25</v>
      </c>
      <c r="AH84" s="51">
        <f t="shared" si="14"/>
        <v>9564.4444444444453</v>
      </c>
      <c r="AI84" s="51">
        <f t="shared" si="15"/>
        <v>9564.4444444444453</v>
      </c>
      <c r="AJ84" s="51">
        <f t="shared" si="16"/>
        <v>9564.4444444444453</v>
      </c>
      <c r="AK84"/>
      <c r="AL84"/>
      <c r="AM84"/>
      <c r="AN84"/>
      <c r="AO84"/>
      <c r="AP84"/>
      <c r="AQ84"/>
      <c r="AR84"/>
      <c r="AS84"/>
      <c r="AT84"/>
      <c r="AU84"/>
    </row>
    <row r="85" spans="1:47" x14ac:dyDescent="0.25">
      <c r="A85" t="str">
        <f t="shared" si="19"/>
        <v>PPG</v>
      </c>
      <c r="B85" s="75">
        <v>44379</v>
      </c>
      <c r="C85" s="74">
        <v>3023506</v>
      </c>
      <c r="D85" t="str">
        <f>VLOOKUP(C85,Schools!A:B,2,0)</f>
        <v>St Vincent's Catholic Primary School</v>
      </c>
      <c r="E85" t="str">
        <f>VLOOKUP(C85,Schools!$A:$Z,3,0)</f>
        <v>M</v>
      </c>
      <c r="F85" s="76">
        <v>18830</v>
      </c>
      <c r="G85" s="295" t="s">
        <v>4698</v>
      </c>
      <c r="H85" s="74"/>
      <c r="I85" t="str">
        <f t="shared" si="20"/>
        <v>11334/543965</v>
      </c>
      <c r="J85">
        <f>VLOOKUP(C85,Schools!$A:$Z,9,0)</f>
        <v>400009</v>
      </c>
      <c r="K85" s="74" t="s">
        <v>72</v>
      </c>
      <c r="L85" s="74" t="s">
        <v>3842</v>
      </c>
      <c r="M85" s="74" t="s">
        <v>4016</v>
      </c>
      <c r="N85" s="77" t="str">
        <f>VLOOKUP(C85,Schools!A:D,4,0)</f>
        <v>Primary</v>
      </c>
      <c r="O85" s="77">
        <f t="shared" si="22"/>
        <v>11334</v>
      </c>
      <c r="P85" s="77">
        <f t="shared" si="21"/>
        <v>543965</v>
      </c>
      <c r="Q85" s="78">
        <v>2241.6666666666665</v>
      </c>
      <c r="R85" s="78">
        <v>2241.6666666666665</v>
      </c>
      <c r="S85" s="78">
        <v>2241.6666666666665</v>
      </c>
      <c r="T85" s="78">
        <f t="shared" ref="T85:T107" si="24">(F85-SUM(Q85:S85))/9</f>
        <v>1345</v>
      </c>
      <c r="U85" s="78"/>
      <c r="V85" s="78"/>
      <c r="W85" s="78"/>
      <c r="X85" s="78"/>
      <c r="Y85" s="78"/>
      <c r="Z85" s="78"/>
      <c r="AA85" s="78"/>
      <c r="AB85" s="78"/>
      <c r="AC85" s="51"/>
      <c r="AD85" s="51">
        <f t="shared" si="23"/>
        <v>-18830</v>
      </c>
      <c r="AG85" s="51">
        <f t="shared" ref="AG85:AG150" si="25">SUM(Q85:S85)</f>
        <v>6725</v>
      </c>
      <c r="AH85" s="51">
        <f t="shared" ref="AH85:AH150" si="26">SUM(Q85:V85)</f>
        <v>8070</v>
      </c>
      <c r="AI85" s="51">
        <f t="shared" ref="AI85:AI150" si="27">SUM(Q85:Y85)</f>
        <v>8070</v>
      </c>
      <c r="AJ85" s="51">
        <f t="shared" ref="AJ85:AJ150" si="28">SUM(Q85:AB85)</f>
        <v>8070</v>
      </c>
      <c r="AK85"/>
      <c r="AL85"/>
      <c r="AM85"/>
      <c r="AN85"/>
      <c r="AO85"/>
      <c r="AP85"/>
      <c r="AQ85"/>
      <c r="AR85"/>
      <c r="AS85"/>
      <c r="AT85"/>
      <c r="AU85"/>
    </row>
    <row r="86" spans="1:47" x14ac:dyDescent="0.25">
      <c r="A86" t="str">
        <f t="shared" si="19"/>
        <v>PPG</v>
      </c>
      <c r="B86" s="75">
        <v>44379</v>
      </c>
      <c r="C86" s="74">
        <v>3022070</v>
      </c>
      <c r="D86" t="str">
        <f>VLOOKUP(C86,Schools!A:B,2,0)</f>
        <v>Sunnyfields Primary School</v>
      </c>
      <c r="E86" t="str">
        <f>VLOOKUP(C86,Schools!$A:$Z,3,0)</f>
        <v>M</v>
      </c>
      <c r="F86" s="76">
        <v>108945</v>
      </c>
      <c r="G86" s="295" t="s">
        <v>4698</v>
      </c>
      <c r="H86" s="74"/>
      <c r="I86" t="str">
        <f t="shared" si="20"/>
        <v>11334/543965</v>
      </c>
      <c r="J86">
        <f>VLOOKUP(C86,Schools!$A:$Z,9,0)</f>
        <v>400038</v>
      </c>
      <c r="K86" s="74" t="s">
        <v>72</v>
      </c>
      <c r="L86" s="74" t="s">
        <v>3842</v>
      </c>
      <c r="M86" s="74" t="s">
        <v>4016</v>
      </c>
      <c r="N86" s="77" t="str">
        <f>VLOOKUP(C86,Schools!A:D,4,0)</f>
        <v>Primary</v>
      </c>
      <c r="O86" s="77">
        <f t="shared" si="22"/>
        <v>11334</v>
      </c>
      <c r="P86" s="77">
        <f t="shared" si="21"/>
        <v>543965</v>
      </c>
      <c r="Q86" s="78">
        <v>9415</v>
      </c>
      <c r="R86" s="78">
        <v>9415</v>
      </c>
      <c r="S86" s="78">
        <v>9415</v>
      </c>
      <c r="T86" s="78">
        <f t="shared" si="24"/>
        <v>8966.6666666666661</v>
      </c>
      <c r="U86" s="78"/>
      <c r="V86" s="78"/>
      <c r="W86" s="78"/>
      <c r="X86" s="78"/>
      <c r="Y86" s="78"/>
      <c r="Z86" s="78"/>
      <c r="AA86" s="78"/>
      <c r="AB86" s="78"/>
      <c r="AC86" s="51"/>
      <c r="AD86" s="51">
        <f t="shared" si="23"/>
        <v>-108945</v>
      </c>
      <c r="AG86" s="51">
        <f t="shared" si="25"/>
        <v>28245</v>
      </c>
      <c r="AH86" s="51">
        <f t="shared" si="26"/>
        <v>37211.666666666664</v>
      </c>
      <c r="AI86" s="51">
        <f t="shared" si="27"/>
        <v>37211.666666666664</v>
      </c>
      <c r="AJ86" s="51">
        <f t="shared" si="28"/>
        <v>37211.666666666664</v>
      </c>
      <c r="AK86"/>
      <c r="AL86"/>
      <c r="AM86"/>
      <c r="AN86"/>
      <c r="AO86"/>
      <c r="AP86"/>
      <c r="AQ86"/>
      <c r="AR86"/>
      <c r="AS86"/>
      <c r="AT86"/>
      <c r="AU86"/>
    </row>
    <row r="87" spans="1:47" x14ac:dyDescent="0.25">
      <c r="A87" t="str">
        <f t="shared" si="19"/>
        <v>PPG</v>
      </c>
      <c r="B87" s="75">
        <v>44379</v>
      </c>
      <c r="C87" s="74">
        <v>3023316</v>
      </c>
      <c r="D87" t="str">
        <f>VLOOKUP(C87,Schools!A:B,2,0)</f>
        <v>Trent  C of E Primary School</v>
      </c>
      <c r="E87" t="str">
        <f>VLOOKUP(C87,Schools!$A:$Z,3,0)</f>
        <v>M</v>
      </c>
      <c r="F87" s="76">
        <v>28245</v>
      </c>
      <c r="G87" s="295" t="s">
        <v>4698</v>
      </c>
      <c r="H87" s="74"/>
      <c r="I87" t="str">
        <f t="shared" si="20"/>
        <v>11334/543965</v>
      </c>
      <c r="J87">
        <f>VLOOKUP(C87,Schools!$A:$Z,9,0)</f>
        <v>400100</v>
      </c>
      <c r="K87" s="74" t="s">
        <v>72</v>
      </c>
      <c r="L87" s="74" t="s">
        <v>3842</v>
      </c>
      <c r="M87" s="74" t="s">
        <v>4016</v>
      </c>
      <c r="N87" s="77" t="str">
        <f>VLOOKUP(C87,Schools!A:D,4,0)</f>
        <v>Primary</v>
      </c>
      <c r="O87" s="77">
        <f t="shared" si="22"/>
        <v>11334</v>
      </c>
      <c r="P87" s="77">
        <f t="shared" si="21"/>
        <v>543965</v>
      </c>
      <c r="Q87" s="78">
        <v>2129.5833333333335</v>
      </c>
      <c r="R87" s="78">
        <v>2129.5833333333335</v>
      </c>
      <c r="S87" s="78">
        <v>2129.5833333333335</v>
      </c>
      <c r="T87" s="78">
        <f t="shared" si="24"/>
        <v>2428.4722222222222</v>
      </c>
      <c r="U87" s="78"/>
      <c r="V87" s="78"/>
      <c r="W87" s="78"/>
      <c r="X87" s="78"/>
      <c r="Y87" s="78"/>
      <c r="Z87" s="78"/>
      <c r="AA87" s="78"/>
      <c r="AB87" s="78"/>
      <c r="AC87" s="51"/>
      <c r="AD87" s="51">
        <f t="shared" si="23"/>
        <v>-28245</v>
      </c>
      <c r="AG87" s="51">
        <f t="shared" si="25"/>
        <v>6388.75</v>
      </c>
      <c r="AH87" s="51">
        <f t="shared" si="26"/>
        <v>8817.2222222222226</v>
      </c>
      <c r="AI87" s="51">
        <f t="shared" si="27"/>
        <v>8817.2222222222226</v>
      </c>
      <c r="AJ87" s="51">
        <f t="shared" si="28"/>
        <v>8817.2222222222226</v>
      </c>
      <c r="AK87"/>
      <c r="AL87"/>
      <c r="AM87"/>
      <c r="AN87"/>
      <c r="AO87"/>
      <c r="AP87"/>
      <c r="AQ87"/>
      <c r="AR87"/>
      <c r="AS87"/>
      <c r="AT87"/>
      <c r="AU87"/>
    </row>
    <row r="88" spans="1:47" x14ac:dyDescent="0.25">
      <c r="A88" t="str">
        <f t="shared" si="19"/>
        <v>PPG</v>
      </c>
      <c r="B88" s="75">
        <v>44379</v>
      </c>
      <c r="C88" s="74">
        <v>3022055</v>
      </c>
      <c r="D88" t="str">
        <f>VLOOKUP(C88,Schools!A:B,2,0)</f>
        <v>Tudor School</v>
      </c>
      <c r="E88" t="str">
        <f>VLOOKUP(C88,Schools!$A:$Z,3,0)</f>
        <v>M</v>
      </c>
      <c r="F88" s="76">
        <v>103565</v>
      </c>
      <c r="G88" s="295" t="s">
        <v>4698</v>
      </c>
      <c r="H88" s="74"/>
      <c r="I88" t="str">
        <f t="shared" si="20"/>
        <v>11334/543965</v>
      </c>
      <c r="J88">
        <f>VLOOKUP(C88,Schools!$A:$Z,9,0)</f>
        <v>400101</v>
      </c>
      <c r="K88" s="74" t="s">
        <v>72</v>
      </c>
      <c r="L88" s="74" t="s">
        <v>3842</v>
      </c>
      <c r="M88" s="74" t="s">
        <v>4016</v>
      </c>
      <c r="N88" s="77" t="str">
        <f>VLOOKUP(C88,Schools!A:D,4,0)</f>
        <v>Primary</v>
      </c>
      <c r="O88" s="77">
        <f t="shared" si="22"/>
        <v>11334</v>
      </c>
      <c r="P88" s="77">
        <f t="shared" si="21"/>
        <v>543965</v>
      </c>
      <c r="Q88" s="78">
        <v>8630.4166666666661</v>
      </c>
      <c r="R88" s="78">
        <v>8630.4166666666661</v>
      </c>
      <c r="S88" s="78">
        <v>8630.4166666666661</v>
      </c>
      <c r="T88" s="78">
        <f t="shared" si="24"/>
        <v>8630.4166666666661</v>
      </c>
      <c r="U88" s="78"/>
      <c r="V88" s="78"/>
      <c r="W88" s="78"/>
      <c r="X88" s="78"/>
      <c r="Y88" s="78"/>
      <c r="Z88" s="78"/>
      <c r="AA88" s="78"/>
      <c r="AB88" s="78"/>
      <c r="AC88" s="51"/>
      <c r="AD88" s="51">
        <f t="shared" si="23"/>
        <v>-103565</v>
      </c>
      <c r="AG88" s="51">
        <f t="shared" si="25"/>
        <v>25891.25</v>
      </c>
      <c r="AH88" s="51">
        <f t="shared" si="26"/>
        <v>34521.666666666664</v>
      </c>
      <c r="AI88" s="51">
        <f t="shared" si="27"/>
        <v>34521.666666666664</v>
      </c>
      <c r="AJ88" s="51">
        <f t="shared" si="28"/>
        <v>34521.666666666664</v>
      </c>
      <c r="AK88"/>
      <c r="AL88"/>
      <c r="AM88"/>
      <c r="AN88"/>
      <c r="AO88"/>
      <c r="AP88"/>
      <c r="AQ88"/>
      <c r="AR88"/>
      <c r="AS88"/>
      <c r="AT88"/>
      <c r="AU88"/>
    </row>
    <row r="89" spans="1:47" x14ac:dyDescent="0.25">
      <c r="A89" t="str">
        <f t="shared" si="19"/>
        <v>PPG</v>
      </c>
      <c r="B89" s="75">
        <v>44379</v>
      </c>
      <c r="C89" s="74">
        <v>3022057</v>
      </c>
      <c r="D89" t="str">
        <f>VLOOKUP(C89,Schools!A:B,2,0)</f>
        <v>Underhill School</v>
      </c>
      <c r="E89" t="str">
        <f>VLOOKUP(C89,Schools!$A:$Z,3,0)</f>
        <v>M</v>
      </c>
      <c r="F89" s="76">
        <v>246135</v>
      </c>
      <c r="G89" s="295" t="s">
        <v>4698</v>
      </c>
      <c r="H89" s="74"/>
      <c r="I89" t="str">
        <f t="shared" si="20"/>
        <v>11334/543965</v>
      </c>
      <c r="J89">
        <f>VLOOKUP(C89,Schools!$A:$Z,9,0)</f>
        <v>400053</v>
      </c>
      <c r="K89" s="74" t="s">
        <v>72</v>
      </c>
      <c r="L89" s="74" t="s">
        <v>3842</v>
      </c>
      <c r="M89" s="74" t="s">
        <v>4016</v>
      </c>
      <c r="N89" s="77" t="str">
        <f>VLOOKUP(C89,Schools!A:D,4,0)</f>
        <v>Primary</v>
      </c>
      <c r="O89" s="77">
        <f t="shared" si="22"/>
        <v>11334</v>
      </c>
      <c r="P89" s="77">
        <f t="shared" si="21"/>
        <v>543965</v>
      </c>
      <c r="Q89" s="78">
        <v>19838.75</v>
      </c>
      <c r="R89" s="78">
        <v>19838.75</v>
      </c>
      <c r="S89" s="78">
        <v>19838.75</v>
      </c>
      <c r="T89" s="78">
        <f t="shared" si="24"/>
        <v>20735.416666666668</v>
      </c>
      <c r="U89" s="78"/>
      <c r="V89" s="78"/>
      <c r="W89" s="78"/>
      <c r="X89" s="78"/>
      <c r="Y89" s="78"/>
      <c r="Z89" s="78"/>
      <c r="AA89" s="78"/>
      <c r="AB89" s="78"/>
      <c r="AC89" s="51"/>
      <c r="AD89" s="51">
        <f t="shared" si="23"/>
        <v>-246135</v>
      </c>
      <c r="AG89" s="51">
        <f t="shared" si="25"/>
        <v>59516.25</v>
      </c>
      <c r="AH89" s="51">
        <f t="shared" si="26"/>
        <v>80251.666666666672</v>
      </c>
      <c r="AI89" s="51">
        <f t="shared" si="27"/>
        <v>80251.666666666672</v>
      </c>
      <c r="AJ89" s="51">
        <f t="shared" si="28"/>
        <v>80251.666666666672</v>
      </c>
      <c r="AK89"/>
      <c r="AL89"/>
      <c r="AM89"/>
      <c r="AN89"/>
      <c r="AO89"/>
      <c r="AP89"/>
      <c r="AQ89"/>
      <c r="AR89"/>
      <c r="AS89"/>
      <c r="AT89"/>
      <c r="AU89"/>
    </row>
    <row r="90" spans="1:47" x14ac:dyDescent="0.25">
      <c r="A90" t="str">
        <f t="shared" si="19"/>
        <v>PPG</v>
      </c>
      <c r="B90" s="75">
        <v>44379</v>
      </c>
      <c r="C90" s="74">
        <v>3022076</v>
      </c>
      <c r="D90" t="str">
        <f>VLOOKUP(C90,Schools!A:B,2,0)</f>
        <v>Wessex  Gardens Primary School</v>
      </c>
      <c r="E90" t="str">
        <f>VLOOKUP(C90,Schools!$A:$Z,3,0)</f>
        <v>M</v>
      </c>
      <c r="F90" s="76">
        <v>164090</v>
      </c>
      <c r="G90" s="295" t="s">
        <v>4698</v>
      </c>
      <c r="H90" s="74"/>
      <c r="I90" t="str">
        <f t="shared" si="20"/>
        <v>11334/543965</v>
      </c>
      <c r="J90">
        <f>VLOOKUP(C90,Schools!$A:$Z,9,0)</f>
        <v>400111</v>
      </c>
      <c r="K90" s="74" t="s">
        <v>72</v>
      </c>
      <c r="L90" s="74" t="s">
        <v>3842</v>
      </c>
      <c r="M90" s="74" t="s">
        <v>4016</v>
      </c>
      <c r="N90" s="77" t="str">
        <f>VLOOKUP(C90,Schools!A:D,4,0)</f>
        <v>Primary</v>
      </c>
      <c r="O90" s="77">
        <f t="shared" si="22"/>
        <v>11334</v>
      </c>
      <c r="P90" s="77">
        <f t="shared" si="21"/>
        <v>543965</v>
      </c>
      <c r="Q90" s="78">
        <v>13674.166666666666</v>
      </c>
      <c r="R90" s="78">
        <v>13674.166666666666</v>
      </c>
      <c r="S90" s="78">
        <v>13674.166666666666</v>
      </c>
      <c r="T90" s="78">
        <f t="shared" si="24"/>
        <v>13674.166666666666</v>
      </c>
      <c r="U90" s="78"/>
      <c r="V90" s="78"/>
      <c r="W90" s="78"/>
      <c r="X90" s="78"/>
      <c r="Y90" s="78"/>
      <c r="Z90" s="78"/>
      <c r="AA90" s="78"/>
      <c r="AB90" s="78"/>
      <c r="AC90" s="51"/>
      <c r="AD90" s="51">
        <f t="shared" si="23"/>
        <v>-164090</v>
      </c>
      <c r="AG90" s="51">
        <f t="shared" si="25"/>
        <v>41022.5</v>
      </c>
      <c r="AH90" s="51">
        <f t="shared" si="26"/>
        <v>54696.666666666664</v>
      </c>
      <c r="AI90" s="51">
        <f t="shared" si="27"/>
        <v>54696.666666666664</v>
      </c>
      <c r="AJ90" s="51">
        <f t="shared" si="28"/>
        <v>54696.666666666664</v>
      </c>
      <c r="AK90"/>
      <c r="AL90"/>
      <c r="AM90"/>
      <c r="AN90"/>
      <c r="AO90"/>
      <c r="AP90"/>
      <c r="AQ90"/>
      <c r="AR90"/>
      <c r="AS90"/>
      <c r="AT90"/>
      <c r="AU90"/>
    </row>
    <row r="91" spans="1:47" x14ac:dyDescent="0.25">
      <c r="A91" t="str">
        <f t="shared" si="19"/>
        <v>PPG</v>
      </c>
      <c r="B91" s="75">
        <v>44379</v>
      </c>
      <c r="C91" s="74">
        <v>3022060</v>
      </c>
      <c r="D91" t="str">
        <f>VLOOKUP(C91,Schools!A:B,2,0)</f>
        <v>Whitings Hill Primary School</v>
      </c>
      <c r="E91" t="str">
        <f>VLOOKUP(C91,Schools!$A:$Z,3,0)</f>
        <v>M</v>
      </c>
      <c r="F91" s="76">
        <v>176195</v>
      </c>
      <c r="G91" s="295" t="s">
        <v>4698</v>
      </c>
      <c r="H91" s="74"/>
      <c r="I91" t="str">
        <f t="shared" si="20"/>
        <v>11334/543965</v>
      </c>
      <c r="J91">
        <f>VLOOKUP(C91,Schools!$A:$Z,9,0)</f>
        <v>400011</v>
      </c>
      <c r="K91" s="74" t="s">
        <v>72</v>
      </c>
      <c r="L91" s="74" t="s">
        <v>3842</v>
      </c>
      <c r="M91" s="74" t="s">
        <v>4016</v>
      </c>
      <c r="N91" s="77" t="str">
        <f>VLOOKUP(C91,Schools!A:D,4,0)</f>
        <v>Primary</v>
      </c>
      <c r="O91" s="77">
        <f t="shared" si="22"/>
        <v>11334</v>
      </c>
      <c r="P91" s="77">
        <f t="shared" si="21"/>
        <v>543965</v>
      </c>
      <c r="Q91" s="78">
        <v>14458.75</v>
      </c>
      <c r="R91" s="78">
        <v>14458.75</v>
      </c>
      <c r="S91" s="78">
        <v>14458.75</v>
      </c>
      <c r="T91" s="78">
        <f t="shared" si="24"/>
        <v>14757.638888888889</v>
      </c>
      <c r="U91" s="78"/>
      <c r="V91" s="78"/>
      <c r="W91" s="78"/>
      <c r="X91" s="78"/>
      <c r="Y91" s="78"/>
      <c r="Z91" s="78"/>
      <c r="AA91" s="78"/>
      <c r="AB91" s="78"/>
      <c r="AC91" s="51"/>
      <c r="AD91" s="51">
        <f t="shared" si="23"/>
        <v>-176195</v>
      </c>
      <c r="AG91" s="51">
        <f t="shared" si="25"/>
        <v>43376.25</v>
      </c>
      <c r="AH91" s="51">
        <f t="shared" si="26"/>
        <v>58133.888888888891</v>
      </c>
      <c r="AI91" s="51">
        <f t="shared" si="27"/>
        <v>58133.888888888891</v>
      </c>
      <c r="AJ91" s="51">
        <f t="shared" si="28"/>
        <v>58133.888888888891</v>
      </c>
      <c r="AK91"/>
      <c r="AL91"/>
      <c r="AM91"/>
      <c r="AN91"/>
      <c r="AO91"/>
      <c r="AP91"/>
      <c r="AQ91"/>
      <c r="AR91"/>
      <c r="AS91"/>
      <c r="AT91"/>
      <c r="AU91"/>
    </row>
    <row r="92" spans="1:47" x14ac:dyDescent="0.25">
      <c r="A92" t="str">
        <f t="shared" si="19"/>
        <v>PPG</v>
      </c>
      <c r="B92" s="75">
        <v>44379</v>
      </c>
      <c r="C92" s="74">
        <v>3023518</v>
      </c>
      <c r="D92" t="str">
        <f>VLOOKUP(C92,Schools!A:B,2,0)</f>
        <v>Woodcroft Primary School</v>
      </c>
      <c r="E92" t="str">
        <f>VLOOKUP(C92,Schools!$A:$Z,3,0)</f>
        <v>M</v>
      </c>
      <c r="F92" s="76">
        <v>196370</v>
      </c>
      <c r="G92" s="295" t="s">
        <v>4698</v>
      </c>
      <c r="H92" s="74"/>
      <c r="I92" t="str">
        <f t="shared" si="20"/>
        <v>11334/543965</v>
      </c>
      <c r="J92">
        <f>VLOOKUP(C92,Schools!$A:$Z,9,0)</f>
        <v>400117</v>
      </c>
      <c r="K92" s="74" t="s">
        <v>72</v>
      </c>
      <c r="L92" s="74" t="s">
        <v>3842</v>
      </c>
      <c r="M92" s="74" t="s">
        <v>4016</v>
      </c>
      <c r="N92" s="77" t="str">
        <f>VLOOKUP(C92,Schools!A:D,4,0)</f>
        <v>Primary</v>
      </c>
      <c r="O92" s="77">
        <f t="shared" si="22"/>
        <v>11334</v>
      </c>
      <c r="P92" s="77">
        <f t="shared" si="21"/>
        <v>543965</v>
      </c>
      <c r="Q92" s="78">
        <v>16476.25</v>
      </c>
      <c r="R92" s="78">
        <v>16476.25</v>
      </c>
      <c r="S92" s="78">
        <v>16476.25</v>
      </c>
      <c r="T92" s="78">
        <f t="shared" si="24"/>
        <v>16326.805555555555</v>
      </c>
      <c r="U92" s="78"/>
      <c r="V92" s="78"/>
      <c r="W92" s="78"/>
      <c r="X92" s="78"/>
      <c r="Y92" s="78"/>
      <c r="Z92" s="78"/>
      <c r="AA92" s="78"/>
      <c r="AB92" s="78"/>
      <c r="AC92" s="51"/>
      <c r="AD92" s="51">
        <f t="shared" si="23"/>
        <v>-196370</v>
      </c>
      <c r="AG92" s="51">
        <f t="shared" si="25"/>
        <v>49428.75</v>
      </c>
      <c r="AH92" s="51">
        <f t="shared" si="26"/>
        <v>65755.555555555562</v>
      </c>
      <c r="AI92" s="51">
        <f t="shared" si="27"/>
        <v>65755.555555555562</v>
      </c>
      <c r="AJ92" s="51">
        <f t="shared" si="28"/>
        <v>65755.555555555562</v>
      </c>
      <c r="AK92"/>
      <c r="AL92"/>
      <c r="AM92"/>
      <c r="AN92"/>
      <c r="AO92"/>
      <c r="AP92"/>
      <c r="AQ92"/>
      <c r="AR92"/>
      <c r="AS92"/>
      <c r="AT92"/>
      <c r="AU92"/>
    </row>
    <row r="93" spans="1:47" x14ac:dyDescent="0.25">
      <c r="A93" t="str">
        <f t="shared" si="19"/>
        <v>PPG</v>
      </c>
      <c r="B93" s="75">
        <v>44379</v>
      </c>
      <c r="C93" s="74">
        <v>3022054</v>
      </c>
      <c r="D93" t="str">
        <f>VLOOKUP(C93,Schools!A:B,2,0)</f>
        <v>Woodridge  Primary School</v>
      </c>
      <c r="E93" t="str">
        <f>VLOOKUP(C93,Schools!$A:$Z,3,0)</f>
        <v>M</v>
      </c>
      <c r="F93" s="76">
        <v>16140</v>
      </c>
      <c r="G93" s="295" t="s">
        <v>4698</v>
      </c>
      <c r="H93" s="74"/>
      <c r="I93" t="str">
        <f t="shared" si="20"/>
        <v>11334/543965</v>
      </c>
      <c r="J93">
        <f>VLOOKUP(C93,Schools!$A:$Z,9,0)</f>
        <v>400004</v>
      </c>
      <c r="K93" s="74" t="s">
        <v>72</v>
      </c>
      <c r="L93" s="74" t="s">
        <v>3842</v>
      </c>
      <c r="M93" s="74" t="s">
        <v>4016</v>
      </c>
      <c r="N93" s="77" t="str">
        <f>VLOOKUP(C93,Schools!A:D,4,0)</f>
        <v>Primary</v>
      </c>
      <c r="O93" s="77">
        <f t="shared" si="22"/>
        <v>11334</v>
      </c>
      <c r="P93" s="77">
        <f t="shared" si="21"/>
        <v>543965</v>
      </c>
      <c r="Q93" s="78">
        <v>1457.0833333333333</v>
      </c>
      <c r="R93" s="78">
        <v>1457.0833333333333</v>
      </c>
      <c r="S93" s="78">
        <v>1457.0833333333333</v>
      </c>
      <c r="T93" s="78">
        <f t="shared" si="24"/>
        <v>1307.6388888888889</v>
      </c>
      <c r="U93" s="78"/>
      <c r="V93" s="78"/>
      <c r="W93" s="78"/>
      <c r="X93" s="78"/>
      <c r="Y93" s="78"/>
      <c r="Z93" s="78"/>
      <c r="AA93" s="78"/>
      <c r="AB93" s="78"/>
      <c r="AC93" s="51"/>
      <c r="AD93" s="51">
        <f t="shared" si="23"/>
        <v>-16140</v>
      </c>
      <c r="AG93" s="51">
        <f t="shared" si="25"/>
        <v>4371.25</v>
      </c>
      <c r="AH93" s="51">
        <f t="shared" si="26"/>
        <v>5678.8888888888887</v>
      </c>
      <c r="AI93" s="51">
        <f t="shared" si="27"/>
        <v>5678.8888888888887</v>
      </c>
      <c r="AJ93" s="51">
        <f t="shared" si="28"/>
        <v>5678.8888888888887</v>
      </c>
      <c r="AK93"/>
      <c r="AL93"/>
      <c r="AM93"/>
      <c r="AN93"/>
      <c r="AO93"/>
      <c r="AP93"/>
      <c r="AQ93"/>
      <c r="AR93"/>
      <c r="AS93"/>
      <c r="AT93"/>
      <c r="AU93"/>
    </row>
    <row r="94" spans="1:47" x14ac:dyDescent="0.25">
      <c r="A94" t="str">
        <f t="shared" si="19"/>
        <v>PPG</v>
      </c>
      <c r="B94" s="75">
        <v>44379</v>
      </c>
      <c r="C94" s="74">
        <v>3021102</v>
      </c>
      <c r="D94" t="str">
        <f>VLOOKUP(C94,Schools!A:B,2,0)</f>
        <v>Northgate</v>
      </c>
      <c r="E94" t="str">
        <f>VLOOKUP(C94,Schools!$A:$Z,3,0)</f>
        <v>M</v>
      </c>
      <c r="F94" s="76">
        <v>3820</v>
      </c>
      <c r="G94" s="295" t="s">
        <v>4698</v>
      </c>
      <c r="H94" s="74"/>
      <c r="I94" t="str">
        <f t="shared" si="20"/>
        <v>11332/543965</v>
      </c>
      <c r="J94">
        <f>VLOOKUP(C94,Schools!$A:$Z,9,0)</f>
        <v>400157</v>
      </c>
      <c r="K94" s="74" t="s">
        <v>72</v>
      </c>
      <c r="L94" s="74" t="s">
        <v>3844</v>
      </c>
      <c r="M94" s="74" t="s">
        <v>4016</v>
      </c>
      <c r="N94" s="77" t="str">
        <f>VLOOKUP(C94,Schools!A:D,4,0)</f>
        <v>PRU</v>
      </c>
      <c r="O94" s="77">
        <f t="shared" si="22"/>
        <v>11332</v>
      </c>
      <c r="P94" s="77">
        <f t="shared" si="21"/>
        <v>543965</v>
      </c>
      <c r="Q94" s="78">
        <v>238.75</v>
      </c>
      <c r="R94" s="78">
        <v>238.75</v>
      </c>
      <c r="S94" s="78">
        <v>238.75</v>
      </c>
      <c r="T94" s="78">
        <f t="shared" si="24"/>
        <v>344.86111111111109</v>
      </c>
      <c r="U94" s="78"/>
      <c r="V94" s="78"/>
      <c r="W94" s="78"/>
      <c r="X94" s="78"/>
      <c r="Y94" s="78"/>
      <c r="Z94" s="78"/>
      <c r="AA94" s="78"/>
      <c r="AB94" s="78"/>
      <c r="AC94" s="51"/>
      <c r="AD94" s="51">
        <f t="shared" si="23"/>
        <v>-3820</v>
      </c>
      <c r="AG94" s="51">
        <f t="shared" si="25"/>
        <v>716.25</v>
      </c>
      <c r="AH94" s="51">
        <f t="shared" si="26"/>
        <v>1061.1111111111111</v>
      </c>
      <c r="AI94" s="51">
        <f t="shared" si="27"/>
        <v>1061.1111111111111</v>
      </c>
      <c r="AJ94" s="51">
        <f t="shared" si="28"/>
        <v>1061.1111111111111</v>
      </c>
      <c r="AK94"/>
      <c r="AL94"/>
      <c r="AM94"/>
      <c r="AN94"/>
      <c r="AO94"/>
      <c r="AP94"/>
      <c r="AQ94"/>
      <c r="AR94"/>
      <c r="AS94"/>
      <c r="AT94"/>
      <c r="AU94"/>
    </row>
    <row r="95" spans="1:47" x14ac:dyDescent="0.25">
      <c r="A95" t="str">
        <f t="shared" si="19"/>
        <v>PPG</v>
      </c>
      <c r="B95" s="75">
        <v>44379</v>
      </c>
      <c r="C95" s="74">
        <v>3021100</v>
      </c>
      <c r="D95" t="str">
        <f>VLOOKUP(C95,Schools!A:B,2,0)</f>
        <v>Pavilion</v>
      </c>
      <c r="E95" t="str">
        <f>VLOOKUP(C95,Schools!$A:$Z,3,0)</f>
        <v>M</v>
      </c>
      <c r="F95" s="76">
        <v>30082.5</v>
      </c>
      <c r="G95" s="295" t="s">
        <v>4698</v>
      </c>
      <c r="H95" s="74"/>
      <c r="I95" t="str">
        <f t="shared" si="20"/>
        <v>11332/543965</v>
      </c>
      <c r="J95">
        <f>VLOOKUP(C95,Schools!$A:$Z,9,0)</f>
        <v>400156</v>
      </c>
      <c r="K95" s="74" t="s">
        <v>72</v>
      </c>
      <c r="L95" s="74" t="s">
        <v>3844</v>
      </c>
      <c r="M95" s="74" t="s">
        <v>4869</v>
      </c>
      <c r="N95" s="77" t="str">
        <f>VLOOKUP(C95,Schools!A:D,4,0)</f>
        <v>PRU</v>
      </c>
      <c r="O95" s="77">
        <f t="shared" si="22"/>
        <v>11332</v>
      </c>
      <c r="P95" s="77">
        <f t="shared" si="21"/>
        <v>543965</v>
      </c>
      <c r="Q95" s="78">
        <v>3899.5833333333335</v>
      </c>
      <c r="R95" s="78">
        <v>3899.5833333333335</v>
      </c>
      <c r="S95" s="78">
        <v>3899.5833333333335</v>
      </c>
      <c r="T95" s="78">
        <f t="shared" si="24"/>
        <v>2042.6388888888889</v>
      </c>
      <c r="U95" s="78"/>
      <c r="V95" s="78"/>
      <c r="W95" s="78"/>
      <c r="X95" s="78"/>
      <c r="Y95" s="78"/>
      <c r="Z95" s="78"/>
      <c r="AA95" s="78"/>
      <c r="AB95" s="78"/>
      <c r="AC95" s="51"/>
      <c r="AD95" s="51">
        <f t="shared" si="23"/>
        <v>-30082.5</v>
      </c>
      <c r="AG95" s="51">
        <f t="shared" si="25"/>
        <v>11698.75</v>
      </c>
      <c r="AH95" s="51">
        <f t="shared" si="26"/>
        <v>13741.388888888889</v>
      </c>
      <c r="AI95" s="51">
        <f t="shared" si="27"/>
        <v>13741.388888888889</v>
      </c>
      <c r="AJ95" s="51">
        <f t="shared" si="28"/>
        <v>13741.388888888889</v>
      </c>
      <c r="AK95"/>
      <c r="AL95"/>
      <c r="AM95"/>
      <c r="AN95"/>
      <c r="AO95"/>
      <c r="AP95"/>
      <c r="AQ95"/>
      <c r="AR95"/>
      <c r="AS95"/>
      <c r="AT95"/>
      <c r="AU95"/>
    </row>
    <row r="96" spans="1:47" x14ac:dyDescent="0.25">
      <c r="A96" t="str">
        <f t="shared" si="19"/>
        <v>PPG</v>
      </c>
      <c r="B96" s="75">
        <v>44379</v>
      </c>
      <c r="C96" s="74">
        <v>3025405</v>
      </c>
      <c r="D96" t="str">
        <f>VLOOKUP(C96,Schools!A:B,2,0)</f>
        <v>Finchley Catholic High School</v>
      </c>
      <c r="E96" t="str">
        <f>VLOOKUP(C96,Schools!$A:$Z,3,0)</f>
        <v>M</v>
      </c>
      <c r="F96" s="76">
        <v>110780</v>
      </c>
      <c r="G96" s="295" t="s">
        <v>4698</v>
      </c>
      <c r="H96" s="74"/>
      <c r="I96" t="str">
        <f t="shared" si="20"/>
        <v>11333/543965</v>
      </c>
      <c r="J96">
        <f>VLOOKUP(C96,Schools!$A:$Z,9,0)</f>
        <v>400041</v>
      </c>
      <c r="K96" s="74" t="s">
        <v>72</v>
      </c>
      <c r="L96" s="74" t="s">
        <v>3844</v>
      </c>
      <c r="M96" s="74" t="s">
        <v>4016</v>
      </c>
      <c r="N96" s="77" t="str">
        <f>VLOOKUP(C96,Schools!A:D,4,0)</f>
        <v>Secondary</v>
      </c>
      <c r="O96" s="77">
        <f t="shared" si="22"/>
        <v>11333</v>
      </c>
      <c r="P96" s="77">
        <f t="shared" si="21"/>
        <v>543965</v>
      </c>
      <c r="Q96" s="78">
        <v>8992.9166666666661</v>
      </c>
      <c r="R96" s="78">
        <v>8992.9166666666661</v>
      </c>
      <c r="S96" s="78">
        <v>8992.9166666666661</v>
      </c>
      <c r="T96" s="78">
        <f t="shared" si="24"/>
        <v>9311.25</v>
      </c>
      <c r="U96" s="78"/>
      <c r="V96" s="78"/>
      <c r="W96" s="78"/>
      <c r="X96" s="78"/>
      <c r="Y96" s="78"/>
      <c r="Z96" s="78"/>
      <c r="AA96" s="78"/>
      <c r="AB96" s="78"/>
      <c r="AC96" s="51"/>
      <c r="AD96" s="51">
        <f t="shared" si="23"/>
        <v>-110780</v>
      </c>
      <c r="AG96" s="51">
        <f t="shared" si="25"/>
        <v>26978.75</v>
      </c>
      <c r="AH96" s="51">
        <f t="shared" si="26"/>
        <v>36290</v>
      </c>
      <c r="AI96" s="51">
        <f t="shared" si="27"/>
        <v>36290</v>
      </c>
      <c r="AJ96" s="51">
        <f t="shared" si="28"/>
        <v>36290</v>
      </c>
      <c r="AK96"/>
      <c r="AL96"/>
      <c r="AM96"/>
      <c r="AN96"/>
      <c r="AO96"/>
      <c r="AP96"/>
      <c r="AQ96"/>
      <c r="AR96"/>
      <c r="AS96"/>
      <c r="AT96"/>
      <c r="AU96"/>
    </row>
    <row r="97" spans="1:47" x14ac:dyDescent="0.25">
      <c r="A97" t="str">
        <f t="shared" si="19"/>
        <v>PPG</v>
      </c>
      <c r="B97" s="75">
        <v>44379</v>
      </c>
      <c r="C97" s="74">
        <v>3024003</v>
      </c>
      <c r="D97" t="str">
        <f>VLOOKUP(C97,Schools!A:B,2,0)</f>
        <v>Friern Barnet School</v>
      </c>
      <c r="E97" t="str">
        <f>VLOOKUP(C97,Schools!$A:$Z,3,0)</f>
        <v>M</v>
      </c>
      <c r="F97" s="76">
        <v>293662.5</v>
      </c>
      <c r="G97" s="295" t="s">
        <v>4698</v>
      </c>
      <c r="H97" s="74"/>
      <c r="I97" t="str">
        <f t="shared" si="20"/>
        <v>11333/543965</v>
      </c>
      <c r="J97">
        <f>VLOOKUP(C97,Schools!$A:$Z,9,0)</f>
        <v>400033</v>
      </c>
      <c r="K97" s="74" t="s">
        <v>72</v>
      </c>
      <c r="L97" s="74" t="s">
        <v>3844</v>
      </c>
      <c r="M97" s="74" t="s">
        <v>4016</v>
      </c>
      <c r="N97" s="77" t="str">
        <f>VLOOKUP(C97,Schools!A:D,4,0)</f>
        <v>Secondary</v>
      </c>
      <c r="O97" s="77">
        <f t="shared" si="22"/>
        <v>11333</v>
      </c>
      <c r="P97" s="77">
        <f t="shared" si="21"/>
        <v>543965</v>
      </c>
      <c r="Q97" s="78">
        <v>25944.166666666668</v>
      </c>
      <c r="R97" s="78">
        <v>25944.166666666668</v>
      </c>
      <c r="S97" s="78">
        <v>25944.166666666668</v>
      </c>
      <c r="T97" s="78">
        <f t="shared" si="24"/>
        <v>23981.111111111109</v>
      </c>
      <c r="U97" s="78"/>
      <c r="V97" s="78"/>
      <c r="W97" s="78"/>
      <c r="X97" s="78"/>
      <c r="Y97" s="78"/>
      <c r="Z97" s="78"/>
      <c r="AA97" s="78"/>
      <c r="AB97" s="78"/>
      <c r="AC97" s="51"/>
      <c r="AD97" s="51">
        <f t="shared" si="23"/>
        <v>-293662.5</v>
      </c>
      <c r="AG97" s="51">
        <f t="shared" si="25"/>
        <v>77832.5</v>
      </c>
      <c r="AH97" s="51">
        <f t="shared" si="26"/>
        <v>101813.61111111111</v>
      </c>
      <c r="AI97" s="51">
        <f t="shared" si="27"/>
        <v>101813.61111111111</v>
      </c>
      <c r="AJ97" s="51">
        <f t="shared" si="28"/>
        <v>101813.61111111111</v>
      </c>
      <c r="AK97"/>
      <c r="AL97"/>
      <c r="AM97"/>
      <c r="AN97"/>
      <c r="AO97"/>
      <c r="AP97"/>
      <c r="AQ97"/>
      <c r="AR97"/>
      <c r="AS97"/>
      <c r="AT97"/>
      <c r="AU97"/>
    </row>
    <row r="98" spans="1:47" x14ac:dyDescent="0.25">
      <c r="A98" t="str">
        <f t="shared" si="19"/>
        <v>PPG</v>
      </c>
      <c r="B98" s="75">
        <v>44379</v>
      </c>
      <c r="C98" s="74">
        <v>3025427</v>
      </c>
      <c r="D98" t="str">
        <f>VLOOKUP(C98,Schools!A:B,2,0)</f>
        <v>JCoSS</v>
      </c>
      <c r="E98" t="str">
        <f>VLOOKUP(C98,Schools!$A:$Z,3,0)</f>
        <v>M</v>
      </c>
      <c r="F98" s="76">
        <v>62075</v>
      </c>
      <c r="G98" s="295" t="s">
        <v>4698</v>
      </c>
      <c r="H98" s="74"/>
      <c r="I98" t="str">
        <f t="shared" si="20"/>
        <v>11333/543965</v>
      </c>
      <c r="J98">
        <f>VLOOKUP(C98,Schools!$A:$Z,9,0)</f>
        <v>400140</v>
      </c>
      <c r="K98" s="74" t="s">
        <v>72</v>
      </c>
      <c r="L98" s="74" t="s">
        <v>3844</v>
      </c>
      <c r="M98" s="74" t="s">
        <v>4016</v>
      </c>
      <c r="N98" s="77" t="str">
        <f>VLOOKUP(C98,Schools!A:D,4,0)</f>
        <v>Secondary</v>
      </c>
      <c r="O98" s="77">
        <f t="shared" si="22"/>
        <v>11333</v>
      </c>
      <c r="P98" s="77">
        <f t="shared" si="21"/>
        <v>543965</v>
      </c>
      <c r="Q98" s="78">
        <v>5093.333333333333</v>
      </c>
      <c r="R98" s="78">
        <v>5093.333333333333</v>
      </c>
      <c r="S98" s="78">
        <v>5093.333333333333</v>
      </c>
      <c r="T98" s="78">
        <f t="shared" si="24"/>
        <v>5199.4444444444443</v>
      </c>
      <c r="U98" s="78"/>
      <c r="V98" s="78"/>
      <c r="W98" s="78"/>
      <c r="X98" s="78"/>
      <c r="Y98" s="78"/>
      <c r="Z98" s="78"/>
      <c r="AA98" s="78"/>
      <c r="AB98" s="78"/>
      <c r="AC98" s="51"/>
      <c r="AD98" s="51">
        <f t="shared" si="23"/>
        <v>-62075</v>
      </c>
      <c r="AG98" s="51">
        <f t="shared" si="25"/>
        <v>15280</v>
      </c>
      <c r="AH98" s="51">
        <f t="shared" si="26"/>
        <v>20479.444444444445</v>
      </c>
      <c r="AI98" s="51">
        <f t="shared" si="27"/>
        <v>20479.444444444445</v>
      </c>
      <c r="AJ98" s="51">
        <f t="shared" si="28"/>
        <v>20479.444444444445</v>
      </c>
      <c r="AK98"/>
      <c r="AL98"/>
      <c r="AM98"/>
      <c r="AN98"/>
      <c r="AO98"/>
      <c r="AP98"/>
      <c r="AQ98"/>
      <c r="AR98"/>
      <c r="AS98"/>
      <c r="AT98"/>
      <c r="AU98"/>
    </row>
    <row r="99" spans="1:47" x14ac:dyDescent="0.25">
      <c r="A99" t="str">
        <f t="shared" si="19"/>
        <v>PPG</v>
      </c>
      <c r="B99" s="75">
        <v>44379</v>
      </c>
      <c r="C99" s="74">
        <v>3024004</v>
      </c>
      <c r="D99" t="str">
        <f>VLOOKUP(C99,Schools!A:B,2,0)</f>
        <v>Menorah High School (Girls)</v>
      </c>
      <c r="E99" t="str">
        <f>VLOOKUP(C99,Schools!$A:$Z,3,0)</f>
        <v>M</v>
      </c>
      <c r="F99" s="76">
        <v>15280</v>
      </c>
      <c r="G99" s="295" t="s">
        <v>4698</v>
      </c>
      <c r="H99" s="74"/>
      <c r="I99" t="str">
        <f t="shared" si="20"/>
        <v>11333/543965</v>
      </c>
      <c r="J99">
        <f>VLOOKUP(C99,Schools!$A:$Z,9,0)</f>
        <v>107953</v>
      </c>
      <c r="K99" s="74" t="s">
        <v>72</v>
      </c>
      <c r="L99" s="74" t="s">
        <v>3844</v>
      </c>
      <c r="M99" s="74" t="s">
        <v>4016</v>
      </c>
      <c r="N99" s="77" t="str">
        <f>VLOOKUP(C99,Schools!A:D,4,0)</f>
        <v>Secondary</v>
      </c>
      <c r="O99" s="77">
        <f t="shared" si="22"/>
        <v>11333</v>
      </c>
      <c r="P99" s="77">
        <f t="shared" si="21"/>
        <v>543965</v>
      </c>
      <c r="Q99" s="78">
        <v>955</v>
      </c>
      <c r="R99" s="78">
        <v>955</v>
      </c>
      <c r="S99" s="78">
        <v>955</v>
      </c>
      <c r="T99" s="78">
        <f t="shared" si="24"/>
        <v>1379.4444444444443</v>
      </c>
      <c r="U99" s="78"/>
      <c r="V99" s="78"/>
      <c r="W99" s="78"/>
      <c r="X99" s="78"/>
      <c r="Y99" s="78"/>
      <c r="Z99" s="78"/>
      <c r="AA99" s="78"/>
      <c r="AB99" s="78"/>
      <c r="AC99" s="51"/>
      <c r="AD99" s="51">
        <f t="shared" si="23"/>
        <v>-15280</v>
      </c>
      <c r="AG99" s="51">
        <f t="shared" si="25"/>
        <v>2865</v>
      </c>
      <c r="AH99" s="51">
        <f t="shared" si="26"/>
        <v>4244.4444444444443</v>
      </c>
      <c r="AI99" s="51">
        <f t="shared" si="27"/>
        <v>4244.4444444444443</v>
      </c>
      <c r="AJ99" s="51">
        <f t="shared" si="28"/>
        <v>4244.4444444444443</v>
      </c>
      <c r="AK99"/>
      <c r="AL99"/>
      <c r="AM99"/>
      <c r="AN99"/>
      <c r="AO99"/>
      <c r="AP99"/>
      <c r="AQ99"/>
      <c r="AR99"/>
      <c r="AS99"/>
      <c r="AT99"/>
      <c r="AU99"/>
    </row>
    <row r="100" spans="1:47" x14ac:dyDescent="0.25">
      <c r="A100" t="str">
        <f t="shared" si="19"/>
        <v>PPG</v>
      </c>
      <c r="B100" s="75">
        <v>44379</v>
      </c>
      <c r="C100" s="74">
        <v>3025404</v>
      </c>
      <c r="D100" t="str">
        <f>VLOOKUP(C100,Schools!A:B,2,0)</f>
        <v>St Michaels Catholic Grammar School</v>
      </c>
      <c r="E100" t="str">
        <f>VLOOKUP(C100,Schools!$A:$Z,3,0)</f>
        <v>M</v>
      </c>
      <c r="F100" s="76">
        <v>42020</v>
      </c>
      <c r="G100" s="295" t="s">
        <v>4698</v>
      </c>
      <c r="H100" s="74"/>
      <c r="I100" t="str">
        <f t="shared" si="20"/>
        <v>11333/543965</v>
      </c>
      <c r="J100">
        <f>VLOOKUP(C100,Schools!$A:$Z,9,0)</f>
        <v>400029</v>
      </c>
      <c r="K100" s="74" t="s">
        <v>72</v>
      </c>
      <c r="L100" s="74" t="s">
        <v>3844</v>
      </c>
      <c r="M100" s="74" t="s">
        <v>4016</v>
      </c>
      <c r="N100" s="77" t="str">
        <f>VLOOKUP(C100,Schools!A:D,4,0)</f>
        <v>Secondary</v>
      </c>
      <c r="O100" s="77">
        <f t="shared" si="22"/>
        <v>11333</v>
      </c>
      <c r="P100" s="77">
        <f t="shared" si="21"/>
        <v>543965</v>
      </c>
      <c r="Q100" s="78">
        <v>3422.0833333333335</v>
      </c>
      <c r="R100" s="78">
        <v>3422.0833333333335</v>
      </c>
      <c r="S100" s="78">
        <v>3422.0833333333335</v>
      </c>
      <c r="T100" s="78">
        <f t="shared" si="24"/>
        <v>3528.1944444444443</v>
      </c>
      <c r="U100" s="78"/>
      <c r="V100" s="78"/>
      <c r="W100" s="78"/>
      <c r="X100" s="78"/>
      <c r="Y100" s="78"/>
      <c r="Z100" s="78"/>
      <c r="AA100" s="78"/>
      <c r="AB100" s="78"/>
      <c r="AC100" s="51"/>
      <c r="AD100" s="51">
        <f t="shared" si="23"/>
        <v>-42020</v>
      </c>
      <c r="AG100" s="51">
        <f t="shared" si="25"/>
        <v>10266.25</v>
      </c>
      <c r="AH100" s="51">
        <f t="shared" si="26"/>
        <v>13794.444444444445</v>
      </c>
      <c r="AI100" s="51">
        <f t="shared" si="27"/>
        <v>13794.444444444445</v>
      </c>
      <c r="AJ100" s="51">
        <f t="shared" si="28"/>
        <v>13794.444444444445</v>
      </c>
      <c r="AK100"/>
      <c r="AL100"/>
      <c r="AM100"/>
      <c r="AN100"/>
      <c r="AO100"/>
      <c r="AP100"/>
      <c r="AQ100"/>
      <c r="AR100"/>
      <c r="AS100"/>
      <c r="AT100"/>
      <c r="AU100"/>
    </row>
    <row r="101" spans="1:47" x14ac:dyDescent="0.25">
      <c r="A101" t="str">
        <f t="shared" si="19"/>
        <v>PPG</v>
      </c>
      <c r="B101" s="75">
        <v>44379</v>
      </c>
      <c r="C101" s="74">
        <v>3025407</v>
      </c>
      <c r="D101" t="str">
        <f>VLOOKUP(C101,Schools!A:B,2,0)</f>
        <v>St. James' Catholic High School</v>
      </c>
      <c r="E101" t="str">
        <f>VLOOKUP(C101,Schools!$A:$Z,3,0)</f>
        <v>M</v>
      </c>
      <c r="F101" s="76">
        <v>243525</v>
      </c>
      <c r="G101" s="295" t="s">
        <v>4698</v>
      </c>
      <c r="H101" s="74"/>
      <c r="I101" t="str">
        <f t="shared" si="20"/>
        <v>11333/543965</v>
      </c>
      <c r="J101">
        <f>VLOOKUP(C101,Schools!$A:$Z,9,0)</f>
        <v>400013</v>
      </c>
      <c r="K101" s="74" t="s">
        <v>72</v>
      </c>
      <c r="L101" s="74" t="s">
        <v>3844</v>
      </c>
      <c r="M101" s="74" t="s">
        <v>4016</v>
      </c>
      <c r="N101" s="77" t="str">
        <f>VLOOKUP(C101,Schools!A:D,4,0)</f>
        <v>Secondary</v>
      </c>
      <c r="O101" s="77">
        <f t="shared" si="22"/>
        <v>11333</v>
      </c>
      <c r="P101" s="77">
        <f t="shared" si="21"/>
        <v>543965</v>
      </c>
      <c r="Q101" s="78">
        <v>18702.083333333332</v>
      </c>
      <c r="R101" s="78">
        <v>18702.083333333332</v>
      </c>
      <c r="S101" s="78">
        <v>18702.083333333332</v>
      </c>
      <c r="T101" s="78">
        <f t="shared" si="24"/>
        <v>20824.305555555555</v>
      </c>
      <c r="U101" s="78"/>
      <c r="V101" s="78"/>
      <c r="W101" s="78"/>
      <c r="X101" s="78"/>
      <c r="Y101" s="78"/>
      <c r="Z101" s="78"/>
      <c r="AA101" s="78"/>
      <c r="AB101" s="78"/>
      <c r="AC101" s="51"/>
      <c r="AD101" s="51">
        <f t="shared" si="23"/>
        <v>-243525</v>
      </c>
      <c r="AG101" s="51">
        <f t="shared" si="25"/>
        <v>56106.25</v>
      </c>
      <c r="AH101" s="51">
        <f t="shared" si="26"/>
        <v>76930.555555555562</v>
      </c>
      <c r="AI101" s="51">
        <f t="shared" si="27"/>
        <v>76930.555555555562</v>
      </c>
      <c r="AJ101" s="51">
        <f t="shared" si="28"/>
        <v>76930.555555555562</v>
      </c>
      <c r="AK101"/>
      <c r="AL101"/>
      <c r="AM101"/>
      <c r="AN101"/>
      <c r="AO101"/>
      <c r="AP101"/>
      <c r="AQ101"/>
      <c r="AR101"/>
      <c r="AS101"/>
      <c r="AT101"/>
      <c r="AU101"/>
    </row>
    <row r="102" spans="1:47" x14ac:dyDescent="0.25">
      <c r="A102" t="str">
        <f t="shared" si="19"/>
        <v>PPG</v>
      </c>
      <c r="B102" s="75">
        <v>44379</v>
      </c>
      <c r="C102" s="74">
        <v>3027010</v>
      </c>
      <c r="D102" t="str">
        <f>VLOOKUP(C102,Schools!A:B,2,0)</f>
        <v>Mapledown</v>
      </c>
      <c r="E102" t="str">
        <f>VLOOKUP(C102,Schools!$A:$Z,3,0)</f>
        <v>M</v>
      </c>
      <c r="F102" s="76">
        <v>33425</v>
      </c>
      <c r="G102" s="295" t="s">
        <v>4698</v>
      </c>
      <c r="H102" s="74"/>
      <c r="I102" t="str">
        <f t="shared" si="20"/>
        <v>11332/543965</v>
      </c>
      <c r="J102">
        <f>VLOOKUP(C102,Schools!$A:$Z,9,0)</f>
        <v>400063</v>
      </c>
      <c r="K102" s="74" t="s">
        <v>72</v>
      </c>
      <c r="L102" s="74" t="s">
        <v>3844</v>
      </c>
      <c r="M102" s="74" t="s">
        <v>4016</v>
      </c>
      <c r="N102" s="77" t="str">
        <f>VLOOKUP(C102,Schools!A:D,4,0)</f>
        <v>Special</v>
      </c>
      <c r="O102" s="77">
        <f t="shared" si="22"/>
        <v>11332</v>
      </c>
      <c r="P102" s="77">
        <f t="shared" si="21"/>
        <v>543965</v>
      </c>
      <c r="Q102" s="78">
        <v>2228.3333333333335</v>
      </c>
      <c r="R102" s="78">
        <v>2228.3333333333335</v>
      </c>
      <c r="S102" s="78">
        <v>2228.3333333333335</v>
      </c>
      <c r="T102" s="78">
        <f t="shared" si="24"/>
        <v>2971.1111111111113</v>
      </c>
      <c r="U102" s="78"/>
      <c r="V102" s="78"/>
      <c r="W102" s="78"/>
      <c r="X102" s="78"/>
      <c r="Y102" s="78"/>
      <c r="Z102" s="78"/>
      <c r="AA102" s="78"/>
      <c r="AB102" s="78"/>
      <c r="AC102" s="51"/>
      <c r="AD102" s="51">
        <f t="shared" si="23"/>
        <v>-33425</v>
      </c>
      <c r="AG102" s="51">
        <f t="shared" si="25"/>
        <v>6685</v>
      </c>
      <c r="AH102" s="51">
        <f t="shared" si="26"/>
        <v>9656.1111111111113</v>
      </c>
      <c r="AI102" s="51">
        <f t="shared" si="27"/>
        <v>9656.1111111111113</v>
      </c>
      <c r="AJ102" s="51">
        <f t="shared" si="28"/>
        <v>9656.1111111111113</v>
      </c>
      <c r="AK102"/>
      <c r="AL102"/>
      <c r="AM102"/>
      <c r="AN102"/>
      <c r="AO102"/>
      <c r="AP102"/>
      <c r="AQ102"/>
      <c r="AR102"/>
      <c r="AS102"/>
      <c r="AT102"/>
      <c r="AU102"/>
    </row>
    <row r="103" spans="1:47" x14ac:dyDescent="0.25">
      <c r="A103" t="str">
        <f t="shared" si="19"/>
        <v>PPG</v>
      </c>
      <c r="B103" s="75">
        <v>44379</v>
      </c>
      <c r="C103" s="74">
        <v>3027005</v>
      </c>
      <c r="D103" t="str">
        <f>VLOOKUP(C103,Schools!A:B,2,0)</f>
        <v>Northway</v>
      </c>
      <c r="E103" t="str">
        <f>VLOOKUP(C103,Schools!$A:$Z,3,0)</f>
        <v>M</v>
      </c>
      <c r="F103" s="76">
        <v>61870</v>
      </c>
      <c r="G103" s="295" t="s">
        <v>4698</v>
      </c>
      <c r="H103" s="74"/>
      <c r="I103" t="str">
        <f t="shared" si="20"/>
        <v>11332/543965</v>
      </c>
      <c r="J103">
        <f>VLOOKUP(C103,Schools!$A:$Z,9,0)</f>
        <v>400034</v>
      </c>
      <c r="K103" s="74" t="s">
        <v>72</v>
      </c>
      <c r="L103" s="74" t="s">
        <v>3842</v>
      </c>
      <c r="M103" s="74" t="s">
        <v>4016</v>
      </c>
      <c r="N103" s="77" t="str">
        <f>VLOOKUP(C103,Schools!A:D,4,0)</f>
        <v>Special</v>
      </c>
      <c r="O103" s="77">
        <f t="shared" si="22"/>
        <v>11332</v>
      </c>
      <c r="P103" s="77">
        <f t="shared" si="21"/>
        <v>543965</v>
      </c>
      <c r="Q103" s="78">
        <v>5043.75</v>
      </c>
      <c r="R103" s="78">
        <v>5043.75</v>
      </c>
      <c r="S103" s="78">
        <v>5043.75</v>
      </c>
      <c r="T103" s="78">
        <f t="shared" si="24"/>
        <v>5193.1944444444443</v>
      </c>
      <c r="U103" s="78"/>
      <c r="V103" s="78"/>
      <c r="W103" s="78"/>
      <c r="X103" s="78"/>
      <c r="Y103" s="78"/>
      <c r="Z103" s="78"/>
      <c r="AA103" s="78"/>
      <c r="AB103" s="78"/>
      <c r="AC103" s="51"/>
      <c r="AD103" s="51">
        <f t="shared" si="23"/>
        <v>-61870</v>
      </c>
      <c r="AG103" s="51">
        <f t="shared" si="25"/>
        <v>15131.25</v>
      </c>
      <c r="AH103" s="51">
        <f t="shared" si="26"/>
        <v>20324.444444444445</v>
      </c>
      <c r="AI103" s="51">
        <f t="shared" si="27"/>
        <v>20324.444444444445</v>
      </c>
      <c r="AJ103" s="51">
        <f t="shared" si="28"/>
        <v>20324.444444444445</v>
      </c>
      <c r="AK103"/>
      <c r="AL103"/>
      <c r="AM103"/>
      <c r="AN103"/>
      <c r="AO103"/>
      <c r="AP103"/>
      <c r="AQ103"/>
      <c r="AR103"/>
      <c r="AS103"/>
      <c r="AT103"/>
      <c r="AU103"/>
    </row>
    <row r="104" spans="1:47" x14ac:dyDescent="0.25">
      <c r="A104" t="str">
        <f t="shared" si="19"/>
        <v>PPG</v>
      </c>
      <c r="B104" s="75">
        <v>44379</v>
      </c>
      <c r="C104" s="74">
        <v>3027009</v>
      </c>
      <c r="D104" t="str">
        <f>VLOOKUP(C104,Schools!A:B,2,0)</f>
        <v>Oakleigh</v>
      </c>
      <c r="E104" t="str">
        <f>VLOOKUP(C104,Schools!$A:$Z,3,0)</f>
        <v>M</v>
      </c>
      <c r="F104" s="76">
        <v>59180</v>
      </c>
      <c r="G104" s="295" t="s">
        <v>4698</v>
      </c>
      <c r="H104" s="74"/>
      <c r="I104" t="str">
        <f t="shared" si="20"/>
        <v>11332/543965</v>
      </c>
      <c r="J104">
        <f>VLOOKUP(C104,Schools!$A:$Z,9,0)</f>
        <v>400091</v>
      </c>
      <c r="K104" s="74" t="s">
        <v>72</v>
      </c>
      <c r="L104" s="74" t="s">
        <v>3842</v>
      </c>
      <c r="M104" s="74" t="s">
        <v>4016</v>
      </c>
      <c r="N104" s="77" t="str">
        <f>VLOOKUP(C104,Schools!A:D,4,0)</f>
        <v>Special</v>
      </c>
      <c r="O104" s="77">
        <f t="shared" si="22"/>
        <v>11332</v>
      </c>
      <c r="P104" s="77">
        <f t="shared" si="21"/>
        <v>543965</v>
      </c>
      <c r="Q104" s="78">
        <v>4931.666666666667</v>
      </c>
      <c r="R104" s="78">
        <v>4931.666666666667</v>
      </c>
      <c r="S104" s="78">
        <v>4931.666666666667</v>
      </c>
      <c r="T104" s="78">
        <f t="shared" si="24"/>
        <v>4931.666666666667</v>
      </c>
      <c r="U104" s="78"/>
      <c r="V104" s="78"/>
      <c r="W104" s="78"/>
      <c r="X104" s="78"/>
      <c r="Y104" s="78"/>
      <c r="Z104" s="78"/>
      <c r="AA104" s="78"/>
      <c r="AB104" s="78"/>
      <c r="AC104" s="51"/>
      <c r="AD104" s="51">
        <f t="shared" si="23"/>
        <v>-59180</v>
      </c>
      <c r="AG104" s="51">
        <f t="shared" si="25"/>
        <v>14795</v>
      </c>
      <c r="AH104" s="51">
        <f t="shared" si="26"/>
        <v>19726.666666666668</v>
      </c>
      <c r="AI104" s="51">
        <f t="shared" si="27"/>
        <v>19726.666666666668</v>
      </c>
      <c r="AJ104" s="51">
        <f t="shared" si="28"/>
        <v>19726.666666666668</v>
      </c>
      <c r="AK104"/>
      <c r="AL104"/>
      <c r="AM104"/>
      <c r="AN104"/>
      <c r="AO104"/>
      <c r="AP104"/>
      <c r="AQ104"/>
      <c r="AR104"/>
      <c r="AS104"/>
      <c r="AT104"/>
      <c r="AU104"/>
    </row>
    <row r="105" spans="1:47" x14ac:dyDescent="0.25">
      <c r="A105" t="str">
        <f t="shared" si="19"/>
        <v>PPG</v>
      </c>
      <c r="B105" s="75">
        <v>44379</v>
      </c>
      <c r="C105" s="74">
        <v>3023521</v>
      </c>
      <c r="D105" t="str">
        <f>VLOOKUP(C105,Schools!A:B,2,0)</f>
        <v>St Mary's &amp; St John's CE School</v>
      </c>
      <c r="E105" t="str">
        <f>VLOOKUP(C105,Schools!$A:$Z,3,0)</f>
        <v>M</v>
      </c>
      <c r="F105" s="76">
        <v>290320</v>
      </c>
      <c r="G105" s="295" t="s">
        <v>4698</v>
      </c>
      <c r="H105" s="74"/>
      <c r="I105" t="str">
        <f t="shared" si="20"/>
        <v>11333/543965</v>
      </c>
      <c r="J105">
        <f>VLOOKUP(C105,Schools!$A:$Z,9,0)</f>
        <v>400135</v>
      </c>
      <c r="K105" s="74" t="s">
        <v>72</v>
      </c>
      <c r="L105" s="74" t="s">
        <v>579</v>
      </c>
      <c r="M105" s="74" t="s">
        <v>4870</v>
      </c>
      <c r="N105" s="77" t="str">
        <f>VLOOKUP(C105,Schools!A:D,4,0)</f>
        <v>All through</v>
      </c>
      <c r="O105" s="161">
        <v>11333</v>
      </c>
      <c r="P105" s="77">
        <f t="shared" si="21"/>
        <v>543965</v>
      </c>
      <c r="Q105" s="78">
        <v>22402.708333333332</v>
      </c>
      <c r="R105" s="78">
        <v>22402.708333333332</v>
      </c>
      <c r="S105" s="78">
        <v>22402.708333333332</v>
      </c>
      <c r="T105" s="78">
        <f t="shared" si="24"/>
        <v>24790.208333333332</v>
      </c>
      <c r="U105" s="78"/>
      <c r="V105" s="78"/>
      <c r="W105" s="78"/>
      <c r="X105" s="78"/>
      <c r="Y105" s="78"/>
      <c r="Z105" s="78"/>
      <c r="AA105" s="78"/>
      <c r="AB105" s="78"/>
      <c r="AC105" s="51"/>
      <c r="AD105" s="51">
        <f t="shared" si="23"/>
        <v>-290320</v>
      </c>
      <c r="AG105" s="51">
        <f t="shared" si="25"/>
        <v>67208.125</v>
      </c>
      <c r="AH105" s="51">
        <f t="shared" si="26"/>
        <v>91998.333333333328</v>
      </c>
      <c r="AI105" s="51">
        <f t="shared" si="27"/>
        <v>91998.333333333328</v>
      </c>
      <c r="AJ105" s="51">
        <f t="shared" si="28"/>
        <v>91998.333333333328</v>
      </c>
      <c r="AK105"/>
      <c r="AL105"/>
      <c r="AM105"/>
      <c r="AN105"/>
      <c r="AO105"/>
      <c r="AP105"/>
      <c r="AQ105"/>
      <c r="AR105"/>
      <c r="AS105"/>
      <c r="AT105"/>
      <c r="AU105"/>
    </row>
    <row r="106" spans="1:47" x14ac:dyDescent="0.25">
      <c r="A106" t="str">
        <f t="shared" si="19"/>
        <v>PPG</v>
      </c>
      <c r="B106" s="75">
        <v>44379</v>
      </c>
      <c r="C106" s="74">
        <v>3023521</v>
      </c>
      <c r="D106" t="str">
        <f>VLOOKUP(C106,Schools!A:B,2,0)</f>
        <v>St Mary's &amp; St John's CE School</v>
      </c>
      <c r="E106" t="str">
        <f>VLOOKUP(C106,Schools!$A:$Z,3,0)</f>
        <v>M</v>
      </c>
      <c r="F106" s="76">
        <v>227305</v>
      </c>
      <c r="G106" s="295" t="s">
        <v>4698</v>
      </c>
      <c r="H106" s="74"/>
      <c r="I106" t="str">
        <f t="shared" si="20"/>
        <v>11334/543965</v>
      </c>
      <c r="J106">
        <f>VLOOKUP(C106,Schools!$A:$Z,9,0)</f>
        <v>400135</v>
      </c>
      <c r="K106" s="74" t="s">
        <v>72</v>
      </c>
      <c r="L106" s="74" t="s">
        <v>3842</v>
      </c>
      <c r="M106" s="74" t="s">
        <v>4869</v>
      </c>
      <c r="N106" s="77" t="str">
        <f>VLOOKUP(C106,Schools!A:D,4,0)</f>
        <v>All through</v>
      </c>
      <c r="O106" s="77">
        <f t="shared" ref="O106:O139" si="29">VLOOKUP(N106,$AJ$1:$AK$5,2,0)</f>
        <v>11334</v>
      </c>
      <c r="P106" s="77">
        <f t="shared" si="21"/>
        <v>543965</v>
      </c>
      <c r="Q106" s="78">
        <v>18269.583333333332</v>
      </c>
      <c r="R106" s="78">
        <v>18269.583333333332</v>
      </c>
      <c r="S106" s="78">
        <v>18269.583333333332</v>
      </c>
      <c r="T106" s="78">
        <f t="shared" si="24"/>
        <v>19166.25</v>
      </c>
      <c r="U106" s="78"/>
      <c r="V106" s="78"/>
      <c r="W106" s="78"/>
      <c r="X106" s="78"/>
      <c r="Y106" s="78"/>
      <c r="Z106" s="78"/>
      <c r="AA106" s="78"/>
      <c r="AB106" s="78"/>
      <c r="AC106" s="51"/>
      <c r="AD106" s="51">
        <f t="shared" si="23"/>
        <v>-227305</v>
      </c>
      <c r="AG106" s="51">
        <f t="shared" si="25"/>
        <v>54808.75</v>
      </c>
      <c r="AH106" s="51">
        <f t="shared" si="26"/>
        <v>73975</v>
      </c>
      <c r="AI106" s="51">
        <f t="shared" si="27"/>
        <v>73975</v>
      </c>
      <c r="AJ106" s="51">
        <f t="shared" si="28"/>
        <v>73975</v>
      </c>
      <c r="AK106"/>
      <c r="AL106"/>
      <c r="AM106"/>
      <c r="AN106"/>
      <c r="AO106"/>
      <c r="AP106"/>
      <c r="AQ106"/>
      <c r="AR106"/>
      <c r="AS106"/>
      <c r="AT106"/>
      <c r="AU106"/>
    </row>
    <row r="107" spans="1:47" x14ac:dyDescent="0.25">
      <c r="A107" t="str">
        <f t="shared" si="19"/>
        <v>PPG</v>
      </c>
      <c r="B107" s="75">
        <v>44379</v>
      </c>
      <c r="C107" s="74">
        <v>3021100</v>
      </c>
      <c r="D107" t="str">
        <f>VLOOKUP(C107,Schools!A:B,2,0)</f>
        <v>Pavilion</v>
      </c>
      <c r="E107" t="str">
        <f>VLOOKUP(C107,Schools!$A:$Z,3,0)</f>
        <v>M</v>
      </c>
      <c r="F107" s="76">
        <v>2017.5</v>
      </c>
      <c r="G107" s="295" t="s">
        <v>4698</v>
      </c>
      <c r="H107" s="74"/>
      <c r="I107" t="str">
        <f>O107&amp;"/"&amp;P107</f>
        <v>11332/543965</v>
      </c>
      <c r="J107">
        <f>VLOOKUP(C107,Schools!$A:$Z,9,0)</f>
        <v>400156</v>
      </c>
      <c r="K107" s="74" t="s">
        <v>72</v>
      </c>
      <c r="L107" s="74" t="s">
        <v>3842</v>
      </c>
      <c r="M107" s="74" t="s">
        <v>4870</v>
      </c>
      <c r="N107" s="77" t="str">
        <f>VLOOKUP(C107,Schools!A:D,4,0)</f>
        <v>PRU</v>
      </c>
      <c r="O107" s="77">
        <f t="shared" si="29"/>
        <v>11332</v>
      </c>
      <c r="P107" s="77">
        <f>IF(E107="M",543965,516500)</f>
        <v>543965</v>
      </c>
      <c r="Q107" s="78">
        <v>112.08333333333333</v>
      </c>
      <c r="R107" s="78">
        <v>112.08333333333333</v>
      </c>
      <c r="S107" s="78">
        <v>112.08333333333333</v>
      </c>
      <c r="T107" s="78">
        <f t="shared" si="24"/>
        <v>186.80555555555554</v>
      </c>
      <c r="U107" s="78"/>
      <c r="V107" s="78"/>
      <c r="W107" s="78"/>
      <c r="X107" s="78"/>
      <c r="Y107" s="78"/>
      <c r="Z107" s="78"/>
      <c r="AA107" s="78"/>
      <c r="AB107" s="78"/>
      <c r="AC107" s="51"/>
      <c r="AD107" s="51">
        <f t="shared" si="23"/>
        <v>-2017.5</v>
      </c>
      <c r="AG107" s="51">
        <f t="shared" si="25"/>
        <v>336.25</v>
      </c>
      <c r="AH107" s="51">
        <f t="shared" si="26"/>
        <v>523.05555555555554</v>
      </c>
      <c r="AI107" s="51">
        <f t="shared" si="27"/>
        <v>523.05555555555554</v>
      </c>
      <c r="AJ107" s="51">
        <f t="shared" si="28"/>
        <v>523.05555555555554</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4698</v>
      </c>
      <c r="I108" t="str">
        <f>O108&amp;"/"&amp;P108</f>
        <v>11334/543965</v>
      </c>
      <c r="J108">
        <f>VLOOKUP(C108,Schools!$A:$Z,9,0)</f>
        <v>400015</v>
      </c>
      <c r="K108" s="74" t="s">
        <v>72</v>
      </c>
      <c r="L108" s="211" t="s">
        <v>186</v>
      </c>
      <c r="M108" s="74" t="s">
        <v>4017</v>
      </c>
      <c r="N108" s="77" t="str">
        <f>VLOOKUP(C108,Schools!A:D,4,0)</f>
        <v>Primary</v>
      </c>
      <c r="O108" s="77">
        <f t="shared" si="29"/>
        <v>11334</v>
      </c>
      <c r="P108" s="77">
        <f>IF(E108="M",543965,516500)</f>
        <v>543965</v>
      </c>
      <c r="Q108" s="78">
        <v>25.833333333333332</v>
      </c>
      <c r="R108" s="78">
        <v>25.833333333333332</v>
      </c>
      <c r="S108" s="78">
        <v>25.833333333333332</v>
      </c>
      <c r="T108" s="78">
        <f>(F108-SUM(Q108:S108))/9</f>
        <v>25.833333333333332</v>
      </c>
      <c r="U108" s="78"/>
      <c r="V108" s="78"/>
      <c r="W108" s="78"/>
      <c r="X108" s="78"/>
      <c r="Y108" s="78"/>
      <c r="Z108" s="78"/>
      <c r="AA108" s="78"/>
      <c r="AB108" s="78"/>
      <c r="AC108" s="51"/>
      <c r="AD108" s="51">
        <f t="shared" si="23"/>
        <v>-310</v>
      </c>
      <c r="AG108" s="51">
        <f t="shared" si="25"/>
        <v>77.5</v>
      </c>
      <c r="AH108" s="51">
        <f t="shared" si="26"/>
        <v>103.33333333333333</v>
      </c>
      <c r="AI108" s="51">
        <f t="shared" si="27"/>
        <v>103.33333333333333</v>
      </c>
      <c r="AJ108" s="51">
        <f t="shared" si="28"/>
        <v>103.33333333333333</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4698</v>
      </c>
      <c r="I109" t="str">
        <f>O109&amp;"/"&amp;P109</f>
        <v>11334/543965</v>
      </c>
      <c r="J109">
        <f>VLOOKUP(C109,Schools!$A:$Z,9,0)</f>
        <v>400002</v>
      </c>
      <c r="K109" s="74" t="s">
        <v>72</v>
      </c>
      <c r="L109" s="211" t="s">
        <v>186</v>
      </c>
      <c r="M109" s="74" t="s">
        <v>4017</v>
      </c>
      <c r="N109" s="77" t="str">
        <f>VLOOKUP(C109,Schools!A:D,4,0)</f>
        <v>Primary</v>
      </c>
      <c r="O109" s="77">
        <f t="shared" si="29"/>
        <v>11334</v>
      </c>
      <c r="P109" s="77">
        <f>IF(E109="M",543965,516500)</f>
        <v>543965</v>
      </c>
      <c r="Q109" s="78">
        <v>25.833333333333332</v>
      </c>
      <c r="R109" s="78">
        <v>25.833333333333332</v>
      </c>
      <c r="S109" s="78">
        <v>25.833333333333332</v>
      </c>
      <c r="T109" s="78">
        <f t="shared" ref="T109:T171" si="30">(F109-SUM(Q109:S109))/9</f>
        <v>60.277777777777779</v>
      </c>
      <c r="U109" s="78"/>
      <c r="V109" s="78"/>
      <c r="W109" s="78"/>
      <c r="X109" s="78"/>
      <c r="Y109" s="78"/>
      <c r="Z109" s="78"/>
      <c r="AA109" s="78"/>
      <c r="AB109" s="78"/>
      <c r="AC109" s="51"/>
      <c r="AD109" s="51">
        <f t="shared" si="23"/>
        <v>-620</v>
      </c>
      <c r="AG109" s="51">
        <f t="shared" si="25"/>
        <v>77.5</v>
      </c>
      <c r="AH109" s="51">
        <f t="shared" si="26"/>
        <v>137.77777777777777</v>
      </c>
      <c r="AI109" s="51">
        <f t="shared" si="27"/>
        <v>137.77777777777777</v>
      </c>
      <c r="AJ109" s="51">
        <f t="shared" si="28"/>
        <v>137.77777777777777</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4698</v>
      </c>
      <c r="I110" t="str">
        <f t="shared" ref="I110:I119" si="31">O110&amp;"/"&amp;P110</f>
        <v>11334/543965</v>
      </c>
      <c r="J110">
        <f>VLOOKUP(C110,Schools!$A:$Z,9,0)</f>
        <v>400012</v>
      </c>
      <c r="K110" s="74" t="s">
        <v>72</v>
      </c>
      <c r="L110" s="211" t="s">
        <v>186</v>
      </c>
      <c r="M110" s="74" t="s">
        <v>4017</v>
      </c>
      <c r="N110" s="77" t="str">
        <f>VLOOKUP(C110,Schools!A:D,4,0)</f>
        <v>Primary</v>
      </c>
      <c r="O110" s="77">
        <f t="shared" si="29"/>
        <v>11334</v>
      </c>
      <c r="P110" s="77">
        <f t="shared" ref="P110:P119" si="32">IF(E110="M",543965,516500)</f>
        <v>543965</v>
      </c>
      <c r="Q110" s="78">
        <v>25.833333333333332</v>
      </c>
      <c r="R110" s="78">
        <v>25.833333333333332</v>
      </c>
      <c r="S110" s="78">
        <v>25.833333333333332</v>
      </c>
      <c r="T110" s="78">
        <f t="shared" si="30"/>
        <v>25.833333333333332</v>
      </c>
      <c r="U110" s="78"/>
      <c r="V110" s="78"/>
      <c r="W110" s="78"/>
      <c r="X110" s="78"/>
      <c r="Y110" s="78"/>
      <c r="Z110" s="78"/>
      <c r="AA110" s="78"/>
      <c r="AB110" s="78"/>
      <c r="AC110" s="51"/>
      <c r="AD110" s="51">
        <f t="shared" si="23"/>
        <v>-310</v>
      </c>
      <c r="AG110" s="51">
        <f t="shared" si="25"/>
        <v>77.5</v>
      </c>
      <c r="AH110" s="51">
        <f t="shared" si="26"/>
        <v>103.33333333333333</v>
      </c>
      <c r="AI110" s="51">
        <f t="shared" si="27"/>
        <v>103.33333333333333</v>
      </c>
      <c r="AJ110" s="51">
        <f t="shared" si="28"/>
        <v>103.33333333333333</v>
      </c>
      <c r="AK110"/>
      <c r="AL110"/>
      <c r="AM110"/>
      <c r="AN110"/>
      <c r="AO110"/>
      <c r="AP110"/>
      <c r="AQ110"/>
      <c r="AR110"/>
      <c r="AS110"/>
      <c r="AT110"/>
      <c r="AU110"/>
    </row>
    <row r="111" spans="1:47" x14ac:dyDescent="0.25">
      <c r="A111" t="str">
        <f t="shared" ref="A111:A119" si="33">$B$3</f>
        <v>PPG</v>
      </c>
      <c r="B111" s="300">
        <v>44379</v>
      </c>
      <c r="C111" s="211">
        <v>3023309</v>
      </c>
      <c r="D111" t="str">
        <f>VLOOKUP(C111,Schools!A:B,2,0)</f>
        <v>St Johns CE N20</v>
      </c>
      <c r="E111" t="str">
        <f>VLOOKUP(C111,Schools!$A:$Z,3,0)</f>
        <v>M</v>
      </c>
      <c r="F111" s="313">
        <v>930</v>
      </c>
      <c r="G111" s="299" t="s">
        <v>4698</v>
      </c>
      <c r="I111" t="str">
        <f t="shared" si="31"/>
        <v>11334/543965</v>
      </c>
      <c r="J111">
        <f>VLOOKUP(C111,Schools!$A:$Z,9,0)</f>
        <v>400098</v>
      </c>
      <c r="K111" s="74" t="s">
        <v>72</v>
      </c>
      <c r="L111" s="211" t="s">
        <v>186</v>
      </c>
      <c r="M111" s="74" t="s">
        <v>4017</v>
      </c>
      <c r="N111" s="77" t="str">
        <f>VLOOKUP(C111,Schools!A:D,4,0)</f>
        <v>Primary</v>
      </c>
      <c r="O111" s="77">
        <f t="shared" si="29"/>
        <v>11334</v>
      </c>
      <c r="P111" s="77">
        <f t="shared" si="32"/>
        <v>543965</v>
      </c>
      <c r="Q111" s="78">
        <v>77.5</v>
      </c>
      <c r="R111" s="78">
        <v>77.5</v>
      </c>
      <c r="S111" s="78">
        <v>77.5</v>
      </c>
      <c r="T111" s="78">
        <f t="shared" si="30"/>
        <v>77.5</v>
      </c>
      <c r="U111" s="78"/>
      <c r="V111" s="78"/>
      <c r="W111" s="78"/>
      <c r="X111" s="78"/>
      <c r="Y111" s="78"/>
      <c r="Z111" s="78"/>
      <c r="AA111" s="78"/>
      <c r="AB111" s="78"/>
      <c r="AC111" s="51"/>
      <c r="AD111" s="51">
        <f t="shared" si="23"/>
        <v>-930</v>
      </c>
      <c r="AG111" s="51">
        <f t="shared" si="25"/>
        <v>232.5</v>
      </c>
      <c r="AH111" s="51">
        <f t="shared" si="26"/>
        <v>310</v>
      </c>
      <c r="AI111" s="51">
        <f t="shared" si="27"/>
        <v>310</v>
      </c>
      <c r="AJ111" s="51">
        <f t="shared" si="28"/>
        <v>310</v>
      </c>
      <c r="AK111"/>
      <c r="AL111"/>
      <c r="AM111"/>
      <c r="AN111"/>
      <c r="AO111"/>
      <c r="AP111"/>
      <c r="AQ111"/>
      <c r="AR111"/>
      <c r="AS111"/>
      <c r="AT111"/>
      <c r="AU111"/>
    </row>
    <row r="112" spans="1:47" x14ac:dyDescent="0.25">
      <c r="A112" t="str">
        <f t="shared" si="33"/>
        <v>PPG</v>
      </c>
      <c r="B112" s="300">
        <v>44379</v>
      </c>
      <c r="C112" s="211">
        <v>3023314</v>
      </c>
      <c r="D112" t="str">
        <f>VLOOKUP(C112,Schools!A:B,2,0)</f>
        <v>St Pauls CE Primary, NW7</v>
      </c>
      <c r="E112" t="str">
        <f>VLOOKUP(C112,Schools!$A:$Z,3,0)</f>
        <v>M</v>
      </c>
      <c r="F112" s="313">
        <v>620</v>
      </c>
      <c r="G112" s="299" t="s">
        <v>4698</v>
      </c>
      <c r="I112" t="str">
        <f t="shared" si="31"/>
        <v>11334/543965</v>
      </c>
      <c r="J112">
        <f>VLOOKUP(C112,Schools!$A:$Z,9,0)</f>
        <v>400094</v>
      </c>
      <c r="K112" s="74" t="s">
        <v>72</v>
      </c>
      <c r="L112" s="211" t="s">
        <v>186</v>
      </c>
      <c r="M112" s="74" t="s">
        <v>4017</v>
      </c>
      <c r="N112" s="77" t="str">
        <f>VLOOKUP(C112,Schools!A:D,4,0)</f>
        <v>Primary</v>
      </c>
      <c r="O112" s="77">
        <f t="shared" si="29"/>
        <v>11334</v>
      </c>
      <c r="P112" s="77">
        <f t="shared" si="32"/>
        <v>543965</v>
      </c>
      <c r="Q112" s="78">
        <v>51.666666666666664</v>
      </c>
      <c r="R112" s="78">
        <v>51.666666666666664</v>
      </c>
      <c r="S112" s="78">
        <v>51.666666666666664</v>
      </c>
      <c r="T112" s="78">
        <f t="shared" si="30"/>
        <v>51.666666666666664</v>
      </c>
      <c r="U112" s="78"/>
      <c r="V112" s="78"/>
      <c r="W112" s="78"/>
      <c r="X112" s="78"/>
      <c r="Y112" s="78"/>
      <c r="Z112" s="78"/>
      <c r="AA112" s="78"/>
      <c r="AB112" s="78"/>
      <c r="AC112" s="51"/>
      <c r="AD112" s="51">
        <f t="shared" si="23"/>
        <v>-620</v>
      </c>
      <c r="AG112" s="51">
        <f t="shared" si="25"/>
        <v>155</v>
      </c>
      <c r="AH112" s="51">
        <f t="shared" si="26"/>
        <v>206.66666666666666</v>
      </c>
      <c r="AI112" s="51">
        <f t="shared" si="27"/>
        <v>206.66666666666666</v>
      </c>
      <c r="AJ112" s="51">
        <f t="shared" si="28"/>
        <v>206.66666666666666</v>
      </c>
      <c r="AK112"/>
      <c r="AL112"/>
      <c r="AM112"/>
      <c r="AN112"/>
      <c r="AO112"/>
      <c r="AP112"/>
      <c r="AQ112"/>
      <c r="AR112"/>
      <c r="AS112"/>
      <c r="AT112"/>
      <c r="AU112"/>
    </row>
    <row r="113" spans="1:47" x14ac:dyDescent="0.25">
      <c r="A113" t="str">
        <f t="shared" si="33"/>
        <v>PPG</v>
      </c>
      <c r="B113" s="300">
        <v>44379</v>
      </c>
      <c r="C113" s="211">
        <v>3023507</v>
      </c>
      <c r="D113" t="str">
        <f>VLOOKUP(C113,Schools!A:B,2,0)</f>
        <v>St Theresa's R.C. Primary School</v>
      </c>
      <c r="E113" t="str">
        <f>VLOOKUP(C113,Schools!$A:$Z,3,0)</f>
        <v>M</v>
      </c>
      <c r="F113" s="313">
        <v>310</v>
      </c>
      <c r="G113" s="299" t="s">
        <v>4698</v>
      </c>
      <c r="I113" t="str">
        <f t="shared" si="31"/>
        <v>11334/543965</v>
      </c>
      <c r="J113">
        <f>VLOOKUP(C113,Schools!$A:$Z,9,0)</f>
        <v>400037</v>
      </c>
      <c r="K113" s="74" t="s">
        <v>72</v>
      </c>
      <c r="L113" s="211" t="s">
        <v>186</v>
      </c>
      <c r="M113" s="74" t="s">
        <v>4017</v>
      </c>
      <c r="N113" s="77" t="str">
        <f>VLOOKUP(C113,Schools!A:D,4,0)</f>
        <v>Primary</v>
      </c>
      <c r="O113" s="77">
        <f t="shared" si="29"/>
        <v>11334</v>
      </c>
      <c r="P113" s="77">
        <f t="shared" si="32"/>
        <v>543965</v>
      </c>
      <c r="Q113" s="78">
        <v>51.666666666666664</v>
      </c>
      <c r="R113" s="78">
        <v>51.666666666666664</v>
      </c>
      <c r="S113" s="78">
        <v>51.666666666666664</v>
      </c>
      <c r="T113" s="78">
        <f t="shared" si="30"/>
        <v>17.222222222222221</v>
      </c>
      <c r="U113" s="78"/>
      <c r="V113" s="78"/>
      <c r="W113" s="78"/>
      <c r="X113" s="78"/>
      <c r="Y113" s="78"/>
      <c r="Z113" s="78"/>
      <c r="AA113" s="78"/>
      <c r="AB113" s="78"/>
      <c r="AC113" s="51"/>
      <c r="AD113" s="51">
        <f t="shared" si="23"/>
        <v>-310</v>
      </c>
      <c r="AG113" s="51">
        <f t="shared" si="25"/>
        <v>155</v>
      </c>
      <c r="AH113" s="51">
        <f t="shared" si="26"/>
        <v>172.22222222222223</v>
      </c>
      <c r="AI113" s="51">
        <f t="shared" si="27"/>
        <v>172.22222222222223</v>
      </c>
      <c r="AJ113" s="51">
        <f t="shared" si="28"/>
        <v>172.22222222222223</v>
      </c>
      <c r="AK113"/>
      <c r="AL113"/>
      <c r="AM113"/>
      <c r="AN113"/>
      <c r="AO113"/>
      <c r="AP113"/>
      <c r="AQ113"/>
      <c r="AR113"/>
      <c r="AS113"/>
      <c r="AT113"/>
      <c r="AU113"/>
    </row>
    <row r="114" spans="1:47" x14ac:dyDescent="0.25">
      <c r="A114" t="str">
        <f t="shared" si="33"/>
        <v>PPG</v>
      </c>
      <c r="B114" s="300">
        <v>44379</v>
      </c>
      <c r="C114" s="211">
        <v>3023316</v>
      </c>
      <c r="D114" t="str">
        <f>VLOOKUP(C114,Schools!A:B,2,0)</f>
        <v>Trent  C of E Primary School</v>
      </c>
      <c r="E114" t="str">
        <f>VLOOKUP(C114,Schools!$A:$Z,3,0)</f>
        <v>M</v>
      </c>
      <c r="F114" s="313">
        <v>930</v>
      </c>
      <c r="G114" s="299" t="s">
        <v>4698</v>
      </c>
      <c r="I114" t="str">
        <f t="shared" si="31"/>
        <v>11334/543965</v>
      </c>
      <c r="J114">
        <f>VLOOKUP(C114,Schools!$A:$Z,9,0)</f>
        <v>400100</v>
      </c>
      <c r="K114" s="74" t="s">
        <v>72</v>
      </c>
      <c r="L114" s="211" t="s">
        <v>186</v>
      </c>
      <c r="M114" s="74" t="s">
        <v>4017</v>
      </c>
      <c r="N114" s="77" t="str">
        <f>VLOOKUP(C114,Schools!A:D,4,0)</f>
        <v>Primary</v>
      </c>
      <c r="O114" s="77">
        <f t="shared" si="29"/>
        <v>11334</v>
      </c>
      <c r="P114" s="77">
        <f t="shared" si="32"/>
        <v>543965</v>
      </c>
      <c r="Q114" s="78">
        <v>51.666666666666664</v>
      </c>
      <c r="R114" s="78">
        <v>51.666666666666664</v>
      </c>
      <c r="S114" s="78">
        <v>51.666666666666664</v>
      </c>
      <c r="T114" s="78">
        <f t="shared" si="30"/>
        <v>86.111111111111114</v>
      </c>
      <c r="U114" s="78"/>
      <c r="V114" s="78"/>
      <c r="W114" s="78"/>
      <c r="X114" s="78"/>
      <c r="Y114" s="78"/>
      <c r="Z114" s="78"/>
      <c r="AA114" s="78"/>
      <c r="AB114" s="78"/>
      <c r="AC114" s="51"/>
      <c r="AD114" s="51">
        <f t="shared" si="23"/>
        <v>-930</v>
      </c>
      <c r="AG114" s="51">
        <f t="shared" si="25"/>
        <v>155</v>
      </c>
      <c r="AH114" s="51">
        <f t="shared" si="26"/>
        <v>241.11111111111111</v>
      </c>
      <c r="AI114" s="51">
        <f t="shared" si="27"/>
        <v>241.11111111111111</v>
      </c>
      <c r="AJ114" s="51">
        <f t="shared" si="28"/>
        <v>241.11111111111111</v>
      </c>
      <c r="AK114"/>
      <c r="AL114"/>
      <c r="AM114"/>
      <c r="AN114"/>
      <c r="AO114"/>
      <c r="AP114"/>
      <c r="AQ114"/>
      <c r="AR114"/>
      <c r="AS114"/>
      <c r="AT114"/>
      <c r="AU114"/>
    </row>
    <row r="115" spans="1:47" x14ac:dyDescent="0.25">
      <c r="A115" t="str">
        <f t="shared" si="33"/>
        <v>PPG</v>
      </c>
      <c r="B115" s="300">
        <v>44379</v>
      </c>
      <c r="C115" s="211">
        <v>3024003</v>
      </c>
      <c r="D115" t="str">
        <f>VLOOKUP(C115,Schools!A:B,2,0)</f>
        <v>Friern Barnet School</v>
      </c>
      <c r="E115" t="str">
        <f>VLOOKUP(C115,Schools!$A:$Z,3,0)</f>
        <v>M</v>
      </c>
      <c r="F115" s="313">
        <v>620</v>
      </c>
      <c r="G115" s="299" t="s">
        <v>4698</v>
      </c>
      <c r="I115" t="str">
        <f t="shared" si="31"/>
        <v>11333/543965</v>
      </c>
      <c r="J115">
        <f>VLOOKUP(C115,Schools!$A:$Z,9,0)</f>
        <v>400033</v>
      </c>
      <c r="K115" s="74" t="s">
        <v>72</v>
      </c>
      <c r="L115" s="211" t="s">
        <v>186</v>
      </c>
      <c r="M115" s="74" t="s">
        <v>4017</v>
      </c>
      <c r="N115" s="77" t="str">
        <f>VLOOKUP(C115,Schools!A:D,4,0)</f>
        <v>Secondary</v>
      </c>
      <c r="O115" s="77">
        <f t="shared" si="29"/>
        <v>11333</v>
      </c>
      <c r="P115" s="77">
        <f t="shared" si="32"/>
        <v>543965</v>
      </c>
      <c r="Q115" s="78">
        <v>51.666666666666664</v>
      </c>
      <c r="R115" s="78">
        <v>51.666666666666664</v>
      </c>
      <c r="S115" s="78">
        <v>51.666666666666664</v>
      </c>
      <c r="T115" s="78">
        <f t="shared" si="30"/>
        <v>51.666666666666664</v>
      </c>
      <c r="U115" s="78"/>
      <c r="V115" s="78"/>
      <c r="W115" s="78"/>
      <c r="X115" s="78"/>
      <c r="Y115" s="78"/>
      <c r="Z115" s="78"/>
      <c r="AA115" s="78"/>
      <c r="AB115" s="78"/>
      <c r="AC115" s="51"/>
      <c r="AD115" s="51">
        <f t="shared" si="23"/>
        <v>-620</v>
      </c>
      <c r="AG115" s="51">
        <f t="shared" si="25"/>
        <v>155</v>
      </c>
      <c r="AH115" s="51">
        <f t="shared" si="26"/>
        <v>206.66666666666666</v>
      </c>
      <c r="AI115" s="51">
        <f t="shared" si="27"/>
        <v>206.66666666666666</v>
      </c>
      <c r="AJ115" s="51">
        <f t="shared" si="28"/>
        <v>206.66666666666666</v>
      </c>
      <c r="AK115"/>
      <c r="AL115"/>
      <c r="AM115"/>
      <c r="AN115"/>
      <c r="AO115"/>
      <c r="AP115"/>
      <c r="AQ115"/>
      <c r="AR115"/>
      <c r="AS115"/>
      <c r="AT115"/>
      <c r="AU115"/>
    </row>
    <row r="116" spans="1:47" s="301" customFormat="1" x14ac:dyDescent="0.25">
      <c r="A116" s="301" t="str">
        <f t="shared" si="33"/>
        <v>PPG</v>
      </c>
      <c r="B116" s="300">
        <v>44379</v>
      </c>
      <c r="C116" s="299">
        <v>3023500</v>
      </c>
      <c r="D116" s="301" t="s">
        <v>195</v>
      </c>
      <c r="E116" s="301" t="str">
        <f>VLOOKUP(C116,Schools!$A:$Z,3,0)</f>
        <v>M</v>
      </c>
      <c r="F116" s="313">
        <v>310</v>
      </c>
      <c r="G116" s="299" t="s">
        <v>4698</v>
      </c>
      <c r="I116" s="301" t="str">
        <f t="shared" si="31"/>
        <v>11334/543965</v>
      </c>
      <c r="J116" s="301">
        <f>VLOOKUP(C116,Schools!$A:$Z,9,0)</f>
        <v>400023</v>
      </c>
      <c r="K116" s="295" t="s">
        <v>379</v>
      </c>
      <c r="L116" s="299" t="s">
        <v>186</v>
      </c>
      <c r="M116" s="295" t="s">
        <v>4017</v>
      </c>
      <c r="N116" s="298" t="str">
        <f>VLOOKUP(C116,Schools!A:D,4,0)</f>
        <v>Primary</v>
      </c>
      <c r="O116" s="298">
        <f t="shared" ref="O116:O117" si="34">VLOOKUP(N116,$AJ$1:$AK$5,2,0)</f>
        <v>11334</v>
      </c>
      <c r="P116" s="298">
        <f t="shared" ref="P116:P117" si="35">IF(E116="M",543965,516500)</f>
        <v>543965</v>
      </c>
      <c r="Q116" s="78">
        <v>0</v>
      </c>
      <c r="R116" s="78">
        <v>0</v>
      </c>
      <c r="S116" s="78">
        <v>0</v>
      </c>
      <c r="T116" s="78">
        <f t="shared" si="30"/>
        <v>34.444444444444443</v>
      </c>
      <c r="U116" s="78"/>
      <c r="V116" s="78"/>
      <c r="W116" s="78"/>
      <c r="X116" s="78"/>
      <c r="Y116" s="78"/>
      <c r="Z116" s="78"/>
      <c r="AA116" s="78"/>
      <c r="AB116" s="78"/>
      <c r="AC116" s="51"/>
      <c r="AD116" s="51"/>
      <c r="AG116" s="51"/>
      <c r="AH116" s="51"/>
      <c r="AI116" s="51"/>
      <c r="AJ116" s="51"/>
    </row>
    <row r="117" spans="1:47" s="301" customFormat="1" x14ac:dyDescent="0.25">
      <c r="A117" s="301" t="str">
        <f t="shared" si="33"/>
        <v>PPG</v>
      </c>
      <c r="B117" s="300">
        <v>44379</v>
      </c>
      <c r="C117" s="299">
        <v>3025405</v>
      </c>
      <c r="D117" s="301" t="s">
        <v>104</v>
      </c>
      <c r="F117" s="313">
        <v>620</v>
      </c>
      <c r="G117" s="299" t="s">
        <v>4698</v>
      </c>
      <c r="I117" s="301" t="str">
        <f t="shared" si="31"/>
        <v>11333/516500</v>
      </c>
      <c r="J117" s="301">
        <f>VLOOKUP(C117,Schools!$A:$Z,9,0)</f>
        <v>400041</v>
      </c>
      <c r="K117" s="295" t="s">
        <v>4954</v>
      </c>
      <c r="L117" s="299" t="s">
        <v>186</v>
      </c>
      <c r="M117" s="295" t="s">
        <v>4017</v>
      </c>
      <c r="N117" s="298" t="str">
        <f>VLOOKUP(C117,Schools!A:D,4,0)</f>
        <v>Secondary</v>
      </c>
      <c r="O117" s="298">
        <f t="shared" si="34"/>
        <v>11333</v>
      </c>
      <c r="P117" s="298">
        <f t="shared" si="35"/>
        <v>516500</v>
      </c>
      <c r="Q117" s="78">
        <v>0</v>
      </c>
      <c r="R117" s="78">
        <v>0</v>
      </c>
      <c r="S117" s="78">
        <v>0</v>
      </c>
      <c r="T117" s="78">
        <f t="shared" si="30"/>
        <v>68.888888888888886</v>
      </c>
      <c r="U117" s="78"/>
      <c r="V117" s="78"/>
      <c r="W117" s="78"/>
      <c r="X117" s="78"/>
      <c r="Y117" s="78"/>
      <c r="Z117" s="78"/>
      <c r="AA117" s="78"/>
      <c r="AB117" s="78"/>
      <c r="AC117" s="51"/>
      <c r="AD117" s="51"/>
      <c r="AG117" s="51"/>
      <c r="AH117" s="51"/>
      <c r="AI117" s="51"/>
      <c r="AJ117" s="51"/>
    </row>
    <row r="118" spans="1:47" x14ac:dyDescent="0.25">
      <c r="A118" t="str">
        <f t="shared" si="33"/>
        <v>PPG</v>
      </c>
      <c r="B118" s="212">
        <v>44379</v>
      </c>
      <c r="C118" s="157">
        <v>3023520</v>
      </c>
      <c r="D118" t="str">
        <f>VLOOKUP(C118,Schools!A:B,2,0)</f>
        <v>Akiva School</v>
      </c>
      <c r="E118" t="str">
        <f>VLOOKUP(C118,Schools!$A:$Z,3,0)</f>
        <v>M</v>
      </c>
      <c r="F118" s="224">
        <v>0</v>
      </c>
      <c r="G118" s="157" t="s">
        <v>4698</v>
      </c>
      <c r="I118" t="str">
        <f t="shared" si="31"/>
        <v>11334/543965</v>
      </c>
      <c r="J118">
        <f>VLOOKUP(C118,Schools!$A:$Z,9,0)</f>
        <v>400125</v>
      </c>
      <c r="K118" s="74" t="s">
        <v>72</v>
      </c>
      <c r="L118" s="211" t="s">
        <v>81</v>
      </c>
      <c r="M118" s="74" t="s">
        <v>4018</v>
      </c>
      <c r="N118" s="77" t="str">
        <f>VLOOKUP(C118,Schools!A:D,4,0)</f>
        <v>Primary</v>
      </c>
      <c r="O118" s="77">
        <f t="shared" si="29"/>
        <v>11334</v>
      </c>
      <c r="P118" s="77">
        <f t="shared" si="32"/>
        <v>543965</v>
      </c>
      <c r="Q118" s="78">
        <v>195.41666666666666</v>
      </c>
      <c r="R118" s="78">
        <v>195.41666666666666</v>
      </c>
      <c r="S118" s="78">
        <v>195.41666666666666</v>
      </c>
      <c r="T118" s="78">
        <f t="shared" si="30"/>
        <v>-65.138888888888886</v>
      </c>
      <c r="U118" s="78"/>
      <c r="V118" s="78"/>
      <c r="W118" s="78"/>
      <c r="X118" s="78"/>
      <c r="Y118" s="78"/>
      <c r="Z118" s="78"/>
      <c r="AA118" s="78"/>
      <c r="AB118" s="78"/>
      <c r="AC118" s="51"/>
      <c r="AD118" s="51">
        <f t="shared" ref="AD118:AD149" si="36">AC118-F118</f>
        <v>0</v>
      </c>
      <c r="AG118" s="51">
        <f t="shared" si="25"/>
        <v>586.25</v>
      </c>
      <c r="AH118" s="51">
        <f t="shared" si="26"/>
        <v>521.11111111111109</v>
      </c>
      <c r="AI118" s="51">
        <f t="shared" si="27"/>
        <v>521.11111111111109</v>
      </c>
      <c r="AJ118" s="51">
        <f t="shared" si="28"/>
        <v>521.11111111111109</v>
      </c>
      <c r="AK118"/>
      <c r="AL118"/>
      <c r="AM118"/>
      <c r="AN118"/>
      <c r="AO118"/>
      <c r="AP118"/>
      <c r="AQ118"/>
      <c r="AR118"/>
      <c r="AS118"/>
      <c r="AT118"/>
      <c r="AU118"/>
    </row>
    <row r="119" spans="1:47" x14ac:dyDescent="0.25">
      <c r="A119" t="str">
        <f t="shared" si="33"/>
        <v>PPG</v>
      </c>
      <c r="B119" s="300">
        <v>44379</v>
      </c>
      <c r="C119" s="157">
        <v>3023317</v>
      </c>
      <c r="D119" t="str">
        <f>VLOOKUP(C119,Schools!A:B,2,0)</f>
        <v>All Saints' CE Primary School, N20</v>
      </c>
      <c r="E119" t="str">
        <f>VLOOKUP(C119,Schools!$A:$Z,3,0)</f>
        <v>M</v>
      </c>
      <c r="F119" s="224">
        <v>7035</v>
      </c>
      <c r="G119" s="157" t="s">
        <v>4698</v>
      </c>
      <c r="I119" t="str">
        <f t="shared" si="31"/>
        <v>11334/543965</v>
      </c>
      <c r="J119">
        <f>VLOOKUP(C119,Schools!$A:$Z,9,0)</f>
        <v>400015</v>
      </c>
      <c r="K119" s="74" t="s">
        <v>72</v>
      </c>
      <c r="L119" s="211" t="s">
        <v>81</v>
      </c>
      <c r="M119" s="74" t="s">
        <v>4018</v>
      </c>
      <c r="N119" s="77" t="str">
        <f>VLOOKUP(C119,Schools!A:D,4,0)</f>
        <v>Primary</v>
      </c>
      <c r="O119" s="77">
        <f t="shared" si="29"/>
        <v>11334</v>
      </c>
      <c r="P119" s="77">
        <f t="shared" si="32"/>
        <v>543965</v>
      </c>
      <c r="Q119" s="78">
        <v>390.83333333333331</v>
      </c>
      <c r="R119" s="78">
        <v>390.83333333333331</v>
      </c>
      <c r="S119" s="78">
        <v>390.83333333333331</v>
      </c>
      <c r="T119" s="78">
        <f t="shared" si="30"/>
        <v>651.38888888888891</v>
      </c>
      <c r="U119" s="78"/>
      <c r="V119" s="78"/>
      <c r="W119" s="78"/>
      <c r="X119" s="78"/>
      <c r="Y119" s="78"/>
      <c r="Z119" s="78"/>
      <c r="AA119" s="78"/>
      <c r="AB119" s="78"/>
      <c r="AC119" s="51"/>
      <c r="AD119" s="51">
        <f t="shared" si="36"/>
        <v>-7035</v>
      </c>
      <c r="AF119" s="301"/>
      <c r="AG119" s="51">
        <f t="shared" si="25"/>
        <v>1172.5</v>
      </c>
      <c r="AH119" s="51">
        <f t="shared" si="26"/>
        <v>1823.8888888888889</v>
      </c>
      <c r="AI119" s="51">
        <f t="shared" si="27"/>
        <v>1823.8888888888889</v>
      </c>
      <c r="AJ119" s="51">
        <f t="shared" si="28"/>
        <v>1823.8888888888889</v>
      </c>
      <c r="AK119"/>
      <c r="AL119"/>
      <c r="AM119"/>
      <c r="AN119"/>
      <c r="AO119"/>
      <c r="AP119"/>
      <c r="AQ119"/>
      <c r="AR119"/>
      <c r="AS119"/>
      <c r="AT119"/>
      <c r="AU119"/>
    </row>
    <row r="120" spans="1:47" x14ac:dyDescent="0.25">
      <c r="A120" t="str">
        <f t="shared" ref="A120:A143" si="37">$B$3</f>
        <v>PPG</v>
      </c>
      <c r="B120" s="300">
        <v>44379</v>
      </c>
      <c r="C120" s="157">
        <v>3023511</v>
      </c>
      <c r="D120" t="str">
        <f>VLOOKUP(C120,Schools!A:B,2,0)</f>
        <v>Blessed Dominic School</v>
      </c>
      <c r="E120" t="str">
        <f>VLOOKUP(C120,Schools!$A:$Z,3,0)</f>
        <v>M</v>
      </c>
      <c r="F120" s="224">
        <v>11725</v>
      </c>
      <c r="G120" s="157" t="s">
        <v>4698</v>
      </c>
      <c r="I120" t="str">
        <f t="shared" ref="I120:I142" si="38">O120&amp;"/"&amp;P120</f>
        <v>11334/543965</v>
      </c>
      <c r="J120">
        <f>VLOOKUP(C120,Schools!$A:$Z,9,0)</f>
        <v>400024</v>
      </c>
      <c r="K120" s="74" t="s">
        <v>72</v>
      </c>
      <c r="L120" s="211" t="s">
        <v>81</v>
      </c>
      <c r="M120" s="74" t="s">
        <v>4018</v>
      </c>
      <c r="N120" s="77" t="str">
        <f>VLOOKUP(C120,Schools!A:D,4,0)</f>
        <v>Primary</v>
      </c>
      <c r="O120" s="77">
        <f t="shared" si="29"/>
        <v>11334</v>
      </c>
      <c r="P120" s="77">
        <f t="shared" ref="P120:P142" si="39">IF(E120="M",543965,516500)</f>
        <v>543965</v>
      </c>
      <c r="Q120" s="78">
        <v>977.08333333333337</v>
      </c>
      <c r="R120" s="78">
        <v>977.08333333333337</v>
      </c>
      <c r="S120" s="78">
        <v>977.08333333333337</v>
      </c>
      <c r="T120" s="78">
        <f t="shared" si="30"/>
        <v>977.08333333333337</v>
      </c>
      <c r="U120" s="78"/>
      <c r="V120" s="78"/>
      <c r="W120" s="78"/>
      <c r="X120" s="78"/>
      <c r="Y120" s="78"/>
      <c r="Z120" s="78"/>
      <c r="AA120" s="78"/>
      <c r="AB120" s="78"/>
      <c r="AC120" s="51"/>
      <c r="AD120" s="51">
        <f t="shared" si="36"/>
        <v>-11725</v>
      </c>
      <c r="AF120" s="301"/>
      <c r="AG120" s="51">
        <f t="shared" si="25"/>
        <v>2931.25</v>
      </c>
      <c r="AH120" s="51">
        <f t="shared" si="26"/>
        <v>3908.3333333333335</v>
      </c>
      <c r="AI120" s="51">
        <f t="shared" si="27"/>
        <v>3908.3333333333335</v>
      </c>
      <c r="AJ120" s="51">
        <f t="shared" si="28"/>
        <v>3908.3333333333335</v>
      </c>
      <c r="AK120"/>
      <c r="AL120"/>
      <c r="AM120"/>
      <c r="AN120"/>
      <c r="AO120"/>
      <c r="AP120"/>
      <c r="AQ120"/>
      <c r="AR120"/>
      <c r="AS120"/>
      <c r="AT120"/>
      <c r="AU120"/>
    </row>
    <row r="121" spans="1:47" x14ac:dyDescent="0.25">
      <c r="A121" t="str">
        <f t="shared" si="37"/>
        <v>PPG</v>
      </c>
      <c r="B121" s="300">
        <v>44379</v>
      </c>
      <c r="C121" s="157">
        <v>3022008</v>
      </c>
      <c r="D121" t="str">
        <f>VLOOKUP(C121,Schools!A:B,2,0)</f>
        <v>Brookland Infant  &amp; Nursery School</v>
      </c>
      <c r="E121" t="str">
        <f>VLOOKUP(C121,Schools!$A:$Z,3,0)</f>
        <v>M</v>
      </c>
      <c r="F121" s="224">
        <v>4690</v>
      </c>
      <c r="G121" s="157" t="s">
        <v>4698</v>
      </c>
      <c r="I121" t="str">
        <f t="shared" si="38"/>
        <v>11334/543965</v>
      </c>
      <c r="J121">
        <f>VLOOKUP(C121,Schools!$A:$Z,9,0)</f>
        <v>400057</v>
      </c>
      <c r="K121" s="74" t="s">
        <v>72</v>
      </c>
      <c r="L121" s="211" t="s">
        <v>81</v>
      </c>
      <c r="M121" s="74" t="s">
        <v>4018</v>
      </c>
      <c r="N121" s="77" t="str">
        <f>VLOOKUP(C121,Schools!A:D,4,0)</f>
        <v>Primary</v>
      </c>
      <c r="O121" s="77">
        <f t="shared" si="29"/>
        <v>11334</v>
      </c>
      <c r="P121" s="77">
        <f t="shared" si="39"/>
        <v>543965</v>
      </c>
      <c r="Q121" s="78">
        <v>390.83333333333331</v>
      </c>
      <c r="R121" s="78">
        <v>390.83333333333331</v>
      </c>
      <c r="S121" s="78">
        <v>390.83333333333331</v>
      </c>
      <c r="T121" s="78">
        <f t="shared" si="30"/>
        <v>390.83333333333331</v>
      </c>
      <c r="U121" s="78"/>
      <c r="V121" s="78"/>
      <c r="W121" s="78"/>
      <c r="X121" s="78"/>
      <c r="Y121" s="78"/>
      <c r="Z121" s="78"/>
      <c r="AA121" s="78"/>
      <c r="AB121" s="78"/>
      <c r="AC121" s="51"/>
      <c r="AD121" s="51">
        <f t="shared" si="36"/>
        <v>-4690</v>
      </c>
      <c r="AF121" s="301"/>
      <c r="AG121" s="51">
        <f t="shared" si="25"/>
        <v>1172.5</v>
      </c>
      <c r="AH121" s="51">
        <f t="shared" si="26"/>
        <v>1563.3333333333333</v>
      </c>
      <c r="AI121" s="51">
        <f t="shared" si="27"/>
        <v>1563.3333333333333</v>
      </c>
      <c r="AJ121" s="51">
        <f t="shared" si="28"/>
        <v>1563.3333333333333</v>
      </c>
      <c r="AK121"/>
      <c r="AL121"/>
      <c r="AM121"/>
      <c r="AN121"/>
      <c r="AO121"/>
      <c r="AP121"/>
      <c r="AQ121"/>
      <c r="AR121"/>
      <c r="AS121"/>
      <c r="AT121"/>
      <c r="AU121"/>
    </row>
    <row r="122" spans="1:47" x14ac:dyDescent="0.25">
      <c r="A122" t="str">
        <f t="shared" si="37"/>
        <v>PPG</v>
      </c>
      <c r="B122" s="300">
        <v>44379</v>
      </c>
      <c r="C122" s="157">
        <v>3022009</v>
      </c>
      <c r="D122" t="str">
        <f>VLOOKUP(C122,Schools!A:B,2,0)</f>
        <v>Brunswick Park Primary &amp; Nursery School</v>
      </c>
      <c r="E122" t="str">
        <f>VLOOKUP(C122,Schools!$A:$Z,3,0)</f>
        <v>M</v>
      </c>
      <c r="F122" s="224">
        <v>4690</v>
      </c>
      <c r="G122" s="157" t="s">
        <v>4698</v>
      </c>
      <c r="I122" t="str">
        <f t="shared" si="38"/>
        <v>11334/543965</v>
      </c>
      <c r="J122">
        <f>VLOOKUP(C122,Schools!$A:$Z,9,0)</f>
        <v>400061</v>
      </c>
      <c r="K122" s="74" t="s">
        <v>72</v>
      </c>
      <c r="L122" s="211" t="s">
        <v>81</v>
      </c>
      <c r="M122" s="74" t="s">
        <v>4018</v>
      </c>
      <c r="N122" s="77" t="str">
        <f>VLOOKUP(C122,Schools!A:D,4,0)</f>
        <v>Primary</v>
      </c>
      <c r="O122" s="77">
        <f t="shared" si="29"/>
        <v>11334</v>
      </c>
      <c r="P122" s="77">
        <f t="shared" si="39"/>
        <v>543965</v>
      </c>
      <c r="Q122" s="78">
        <v>390.83333333333331</v>
      </c>
      <c r="R122" s="78">
        <v>390.83333333333331</v>
      </c>
      <c r="S122" s="78">
        <v>390.83333333333331</v>
      </c>
      <c r="T122" s="78">
        <f t="shared" si="30"/>
        <v>390.83333333333331</v>
      </c>
      <c r="U122" s="78"/>
      <c r="V122" s="78"/>
      <c r="W122" s="78"/>
      <c r="X122" s="78"/>
      <c r="Y122" s="78"/>
      <c r="Z122" s="78"/>
      <c r="AA122" s="78"/>
      <c r="AB122" s="78"/>
      <c r="AC122" s="51"/>
      <c r="AD122" s="51">
        <f t="shared" si="36"/>
        <v>-4690</v>
      </c>
      <c r="AF122" s="301"/>
      <c r="AG122" s="51">
        <f t="shared" si="25"/>
        <v>1172.5</v>
      </c>
      <c r="AH122" s="51">
        <f t="shared" si="26"/>
        <v>1563.3333333333333</v>
      </c>
      <c r="AI122" s="51">
        <f t="shared" si="27"/>
        <v>1563.3333333333333</v>
      </c>
      <c r="AJ122" s="51">
        <f t="shared" si="28"/>
        <v>1563.3333333333333</v>
      </c>
      <c r="AK122"/>
      <c r="AL122"/>
      <c r="AM122"/>
      <c r="AN122"/>
      <c r="AO122"/>
      <c r="AP122"/>
      <c r="AQ122"/>
      <c r="AR122"/>
      <c r="AS122"/>
      <c r="AT122"/>
      <c r="AU122"/>
    </row>
    <row r="123" spans="1:47" x14ac:dyDescent="0.25">
      <c r="A123" t="str">
        <f t="shared" si="37"/>
        <v>PPG</v>
      </c>
      <c r="B123" s="300">
        <v>44379</v>
      </c>
      <c r="C123" s="157">
        <v>3023302</v>
      </c>
      <c r="D123" t="str">
        <f>VLOOKUP(C123,Schools!A:B,2,0)</f>
        <v>Christ Church CE Primary School</v>
      </c>
      <c r="E123" t="str">
        <f>VLOOKUP(C123,Schools!$A:$Z,3,0)</f>
        <v>M</v>
      </c>
      <c r="F123" s="224">
        <v>4690</v>
      </c>
      <c r="G123" s="157" t="s">
        <v>4698</v>
      </c>
      <c r="I123" t="str">
        <f t="shared" si="38"/>
        <v>11334/543965</v>
      </c>
      <c r="J123">
        <f>VLOOKUP(C123,Schools!$A:$Z,9,0)</f>
        <v>400039</v>
      </c>
      <c r="K123" s="74" t="s">
        <v>72</v>
      </c>
      <c r="L123" s="211" t="s">
        <v>81</v>
      </c>
      <c r="M123" s="74" t="s">
        <v>4018</v>
      </c>
      <c r="N123" s="77" t="str">
        <f>VLOOKUP(C123,Schools!A:D,4,0)</f>
        <v>Primary</v>
      </c>
      <c r="O123" s="77">
        <f t="shared" si="29"/>
        <v>11334</v>
      </c>
      <c r="P123" s="77">
        <f t="shared" si="39"/>
        <v>543965</v>
      </c>
      <c r="Q123" s="78">
        <v>390.83333333333331</v>
      </c>
      <c r="R123" s="78">
        <v>390.83333333333331</v>
      </c>
      <c r="S123" s="78">
        <v>390.83333333333331</v>
      </c>
      <c r="T123" s="78">
        <f t="shared" si="30"/>
        <v>390.83333333333331</v>
      </c>
      <c r="U123" s="78"/>
      <c r="V123" s="78"/>
      <c r="W123" s="78"/>
      <c r="X123" s="78"/>
      <c r="Y123" s="78"/>
      <c r="Z123" s="78"/>
      <c r="AA123" s="78"/>
      <c r="AB123" s="78"/>
      <c r="AC123" s="51"/>
      <c r="AD123" s="51">
        <f t="shared" si="36"/>
        <v>-4690</v>
      </c>
      <c r="AF123" s="301"/>
      <c r="AG123" s="51">
        <f t="shared" si="25"/>
        <v>1172.5</v>
      </c>
      <c r="AH123" s="51">
        <f t="shared" si="26"/>
        <v>1563.3333333333333</v>
      </c>
      <c r="AI123" s="51">
        <f t="shared" si="27"/>
        <v>1563.3333333333333</v>
      </c>
      <c r="AJ123" s="51">
        <f t="shared" si="28"/>
        <v>1563.3333333333333</v>
      </c>
      <c r="AK123"/>
      <c r="AL123"/>
      <c r="AM123"/>
      <c r="AN123"/>
      <c r="AO123"/>
      <c r="AP123"/>
      <c r="AQ123"/>
      <c r="AR123"/>
      <c r="AS123"/>
      <c r="AT123"/>
      <c r="AU123"/>
    </row>
    <row r="124" spans="1:47" x14ac:dyDescent="0.25">
      <c r="A124" t="str">
        <f t="shared" si="37"/>
        <v>PPG</v>
      </c>
      <c r="B124" s="300">
        <v>44379</v>
      </c>
      <c r="C124" s="157">
        <v>3022011</v>
      </c>
      <c r="D124" t="str">
        <f>VLOOKUP(C124,Schools!A:B,2,0)</f>
        <v>Church Hill Primary School</v>
      </c>
      <c r="E124" t="str">
        <f>VLOOKUP(C124,Schools!$A:$Z,3,0)</f>
        <v>M</v>
      </c>
      <c r="F124" s="224">
        <v>4690</v>
      </c>
      <c r="G124" s="157" t="s">
        <v>4698</v>
      </c>
      <c r="I124" t="str">
        <f t="shared" si="38"/>
        <v>11334/543965</v>
      </c>
      <c r="J124">
        <f>VLOOKUP(C124,Schools!$A:$Z,9,0)</f>
        <v>400020</v>
      </c>
      <c r="K124" s="74" t="s">
        <v>72</v>
      </c>
      <c r="L124" s="211" t="s">
        <v>81</v>
      </c>
      <c r="M124" s="74" t="s">
        <v>4018</v>
      </c>
      <c r="N124" s="77" t="str">
        <f>VLOOKUP(C124,Schools!A:D,4,0)</f>
        <v>Primary</v>
      </c>
      <c r="O124" s="77">
        <f t="shared" si="29"/>
        <v>11334</v>
      </c>
      <c r="P124" s="77">
        <f t="shared" si="39"/>
        <v>543965</v>
      </c>
      <c r="Q124" s="78">
        <v>390.83333333333331</v>
      </c>
      <c r="R124" s="78">
        <v>390.83333333333331</v>
      </c>
      <c r="S124" s="78">
        <v>390.83333333333331</v>
      </c>
      <c r="T124" s="78">
        <f t="shared" si="30"/>
        <v>390.83333333333331</v>
      </c>
      <c r="U124" s="78"/>
      <c r="V124" s="78"/>
      <c r="W124" s="78"/>
      <c r="X124" s="78"/>
      <c r="Y124" s="78"/>
      <c r="Z124" s="78"/>
      <c r="AA124" s="78"/>
      <c r="AB124" s="78"/>
      <c r="AC124" s="51"/>
      <c r="AD124" s="51">
        <f t="shared" si="36"/>
        <v>-4690</v>
      </c>
      <c r="AF124" s="301"/>
      <c r="AG124" s="51">
        <f t="shared" si="25"/>
        <v>1172.5</v>
      </c>
      <c r="AH124" s="51">
        <f t="shared" si="26"/>
        <v>1563.3333333333333</v>
      </c>
      <c r="AI124" s="51">
        <f t="shared" si="27"/>
        <v>1563.3333333333333</v>
      </c>
      <c r="AJ124" s="51">
        <f t="shared" si="28"/>
        <v>1563.3333333333333</v>
      </c>
      <c r="AK124"/>
      <c r="AL124"/>
      <c r="AM124"/>
      <c r="AN124"/>
      <c r="AO124"/>
      <c r="AP124"/>
      <c r="AQ124"/>
      <c r="AR124"/>
      <c r="AS124"/>
      <c r="AT124"/>
      <c r="AU124"/>
    </row>
    <row r="125" spans="1:47" x14ac:dyDescent="0.25">
      <c r="A125" t="str">
        <f t="shared" si="37"/>
        <v>PPG</v>
      </c>
      <c r="B125" s="300">
        <v>44379</v>
      </c>
      <c r="C125" s="157">
        <v>3022073</v>
      </c>
      <c r="D125" t="str">
        <f>VLOOKUP(C125,Schools!A:B,2,0)</f>
        <v>Danegrove JMI School</v>
      </c>
      <c r="E125" t="str">
        <f>VLOOKUP(C125,Schools!$A:$Z,3,0)</f>
        <v>M</v>
      </c>
      <c r="F125" s="224">
        <v>0</v>
      </c>
      <c r="G125" s="157" t="s">
        <v>4698</v>
      </c>
      <c r="I125" t="str">
        <f t="shared" si="38"/>
        <v>11334/543965</v>
      </c>
      <c r="J125">
        <f>VLOOKUP(C125,Schools!$A:$Z,9,0)</f>
        <v>400105</v>
      </c>
      <c r="K125" s="74" t="s">
        <v>72</v>
      </c>
      <c r="L125" s="211" t="s">
        <v>81</v>
      </c>
      <c r="M125" s="74" t="s">
        <v>4018</v>
      </c>
      <c r="N125" s="77" t="str">
        <f>VLOOKUP(C125,Schools!A:D,4,0)</f>
        <v>Primary</v>
      </c>
      <c r="O125" s="77">
        <f t="shared" si="29"/>
        <v>11334</v>
      </c>
      <c r="P125" s="77">
        <f t="shared" si="39"/>
        <v>543965</v>
      </c>
      <c r="Q125" s="78">
        <v>390.83333333333331</v>
      </c>
      <c r="R125" s="78">
        <v>390.83333333333331</v>
      </c>
      <c r="S125" s="78">
        <v>390.83333333333331</v>
      </c>
      <c r="T125" s="78">
        <f t="shared" si="30"/>
        <v>-130.27777777777777</v>
      </c>
      <c r="U125" s="78"/>
      <c r="V125" s="78"/>
      <c r="W125" s="78"/>
      <c r="X125" s="78"/>
      <c r="Y125" s="78"/>
      <c r="Z125" s="78"/>
      <c r="AA125" s="78"/>
      <c r="AB125" s="78"/>
      <c r="AC125" s="51"/>
      <c r="AD125" s="51">
        <f t="shared" si="36"/>
        <v>0</v>
      </c>
      <c r="AF125" s="301"/>
      <c r="AG125" s="51">
        <f t="shared" si="25"/>
        <v>1172.5</v>
      </c>
      <c r="AH125" s="51">
        <f t="shared" si="26"/>
        <v>1042.2222222222222</v>
      </c>
      <c r="AI125" s="51">
        <f t="shared" si="27"/>
        <v>1042.2222222222222</v>
      </c>
      <c r="AJ125" s="51">
        <f t="shared" si="28"/>
        <v>1042.2222222222222</v>
      </c>
      <c r="AK125"/>
      <c r="AL125"/>
      <c r="AM125"/>
      <c r="AN125"/>
      <c r="AO125"/>
      <c r="AP125"/>
      <c r="AQ125"/>
      <c r="AR125"/>
      <c r="AS125"/>
      <c r="AT125"/>
      <c r="AU125"/>
    </row>
    <row r="126" spans="1:47" x14ac:dyDescent="0.25">
      <c r="A126" t="str">
        <f t="shared" si="37"/>
        <v>PPG</v>
      </c>
      <c r="B126" s="300">
        <v>44379</v>
      </c>
      <c r="C126" s="157">
        <v>3022023</v>
      </c>
      <c r="D126" t="str">
        <f>VLOOKUP(C126,Schools!A:B,2,0)</f>
        <v>Edgware Primary School</v>
      </c>
      <c r="E126" t="str">
        <f>VLOOKUP(C126,Schools!$A:$Z,3,0)</f>
        <v>M</v>
      </c>
      <c r="F126" s="224">
        <v>4690</v>
      </c>
      <c r="G126" s="157" t="s">
        <v>4698</v>
      </c>
      <c r="I126" t="str">
        <f t="shared" si="38"/>
        <v>11334/543965</v>
      </c>
      <c r="J126">
        <f>VLOOKUP(C126,Schools!$A:$Z,9,0)</f>
        <v>400159</v>
      </c>
      <c r="K126" s="74" t="s">
        <v>72</v>
      </c>
      <c r="L126" s="211" t="s">
        <v>81</v>
      </c>
      <c r="M126" s="74" t="s">
        <v>4018</v>
      </c>
      <c r="N126" s="77" t="str">
        <f>VLOOKUP(C126,Schools!A:D,4,0)</f>
        <v>Primary</v>
      </c>
      <c r="O126" s="77">
        <f t="shared" si="29"/>
        <v>11334</v>
      </c>
      <c r="P126" s="77">
        <f t="shared" si="39"/>
        <v>543965</v>
      </c>
      <c r="Q126" s="78">
        <v>195.41666666666666</v>
      </c>
      <c r="R126" s="78">
        <v>195.41666666666666</v>
      </c>
      <c r="S126" s="78">
        <v>195.41666666666666</v>
      </c>
      <c r="T126" s="78">
        <f t="shared" si="30"/>
        <v>455.97222222222223</v>
      </c>
      <c r="U126" s="78"/>
      <c r="V126" s="78"/>
      <c r="W126" s="78"/>
      <c r="X126" s="78"/>
      <c r="Y126" s="78"/>
      <c r="Z126" s="78"/>
      <c r="AA126" s="78"/>
      <c r="AB126" s="78"/>
      <c r="AC126" s="51"/>
      <c r="AD126" s="51">
        <f t="shared" si="36"/>
        <v>-4690</v>
      </c>
      <c r="AF126" s="301"/>
      <c r="AG126" s="51">
        <f t="shared" si="25"/>
        <v>586.25</v>
      </c>
      <c r="AH126" s="51">
        <f t="shared" si="26"/>
        <v>1042.2222222222222</v>
      </c>
      <c r="AI126" s="51">
        <f t="shared" si="27"/>
        <v>1042.2222222222222</v>
      </c>
      <c r="AJ126" s="51">
        <f t="shared" si="28"/>
        <v>1042.2222222222222</v>
      </c>
      <c r="AK126"/>
      <c r="AL126"/>
      <c r="AM126"/>
      <c r="AN126"/>
      <c r="AO126"/>
      <c r="AP126"/>
      <c r="AQ126"/>
      <c r="AR126"/>
      <c r="AS126"/>
      <c r="AT126"/>
      <c r="AU126"/>
    </row>
    <row r="127" spans="1:47" x14ac:dyDescent="0.25">
      <c r="A127" t="str">
        <f t="shared" si="37"/>
        <v>PPG</v>
      </c>
      <c r="B127" s="300">
        <v>44379</v>
      </c>
      <c r="C127" s="157">
        <v>3022024</v>
      </c>
      <c r="D127" t="str">
        <f>VLOOKUP(C127,Schools!A:B,2,0)</f>
        <v>Fairway Primary School</v>
      </c>
      <c r="E127" t="str">
        <f>VLOOKUP(C127,Schools!$A:$Z,3,0)</f>
        <v>M</v>
      </c>
      <c r="F127" s="224">
        <v>2345</v>
      </c>
      <c r="G127" s="157" t="s">
        <v>4698</v>
      </c>
      <c r="I127" t="str">
        <f t="shared" si="38"/>
        <v>11334/543965</v>
      </c>
      <c r="J127">
        <f>VLOOKUP(C127,Schools!$A:$Z,9,0)</f>
        <v>400047</v>
      </c>
      <c r="K127" s="74" t="s">
        <v>72</v>
      </c>
      <c r="L127" s="211" t="s">
        <v>81</v>
      </c>
      <c r="M127" s="74" t="s">
        <v>4018</v>
      </c>
      <c r="N127" s="77" t="str">
        <f>VLOOKUP(C127,Schools!A:D,4,0)</f>
        <v>Primary</v>
      </c>
      <c r="O127" s="77">
        <f t="shared" si="29"/>
        <v>11334</v>
      </c>
      <c r="P127" s="77">
        <f t="shared" si="39"/>
        <v>543965</v>
      </c>
      <c r="Q127" s="78">
        <v>390.83333333333331</v>
      </c>
      <c r="R127" s="78">
        <v>390.83333333333331</v>
      </c>
      <c r="S127" s="78">
        <v>390.83333333333331</v>
      </c>
      <c r="T127" s="78">
        <f t="shared" si="30"/>
        <v>130.27777777777777</v>
      </c>
      <c r="U127" s="78"/>
      <c r="V127" s="78"/>
      <c r="W127" s="78"/>
      <c r="X127" s="78"/>
      <c r="Y127" s="78"/>
      <c r="Z127" s="78"/>
      <c r="AA127" s="78"/>
      <c r="AB127" s="78"/>
      <c r="AC127" s="51"/>
      <c r="AD127" s="51">
        <f t="shared" si="36"/>
        <v>-2345</v>
      </c>
      <c r="AF127" s="301"/>
      <c r="AG127" s="51">
        <f t="shared" si="25"/>
        <v>1172.5</v>
      </c>
      <c r="AH127" s="51">
        <f t="shared" si="26"/>
        <v>1302.7777777777778</v>
      </c>
      <c r="AI127" s="51">
        <f t="shared" si="27"/>
        <v>1302.7777777777778</v>
      </c>
      <c r="AJ127" s="51">
        <f t="shared" si="28"/>
        <v>1302.7777777777778</v>
      </c>
      <c r="AK127"/>
      <c r="AL127"/>
      <c r="AM127"/>
      <c r="AN127"/>
      <c r="AO127"/>
      <c r="AP127"/>
      <c r="AQ127"/>
      <c r="AR127"/>
      <c r="AS127"/>
      <c r="AT127"/>
      <c r="AU127"/>
    </row>
    <row r="128" spans="1:47" x14ac:dyDescent="0.25">
      <c r="A128" t="str">
        <f t="shared" si="37"/>
        <v>PPG</v>
      </c>
      <c r="B128" s="300">
        <v>44379</v>
      </c>
      <c r="C128" s="157">
        <v>3022025</v>
      </c>
      <c r="D128" t="str">
        <f>VLOOKUP(C128,Schools!A:B,2,0)</f>
        <v>Foulds</v>
      </c>
      <c r="E128" t="str">
        <f>VLOOKUP(C128,Schools!$A:$Z,3,0)</f>
        <v>M</v>
      </c>
      <c r="F128" s="224">
        <v>9380</v>
      </c>
      <c r="G128" s="157" t="s">
        <v>4698</v>
      </c>
      <c r="I128" t="str">
        <f t="shared" si="38"/>
        <v>11334/543965</v>
      </c>
      <c r="J128">
        <f>VLOOKUP(C128,Schools!$A:$Z,9,0)</f>
        <v>400001</v>
      </c>
      <c r="K128" s="74" t="s">
        <v>72</v>
      </c>
      <c r="L128" s="211" t="s">
        <v>81</v>
      </c>
      <c r="M128" s="74" t="s">
        <v>4018</v>
      </c>
      <c r="N128" s="77" t="str">
        <f>VLOOKUP(C128,Schools!A:D,4,0)</f>
        <v>Primary</v>
      </c>
      <c r="O128" s="77">
        <f t="shared" si="29"/>
        <v>11334</v>
      </c>
      <c r="P128" s="77">
        <f t="shared" si="39"/>
        <v>543965</v>
      </c>
      <c r="Q128" s="78">
        <v>977.08333333333337</v>
      </c>
      <c r="R128" s="78">
        <v>977.08333333333337</v>
      </c>
      <c r="S128" s="78">
        <v>977.08333333333337</v>
      </c>
      <c r="T128" s="78">
        <f t="shared" si="30"/>
        <v>716.52777777777783</v>
      </c>
      <c r="U128" s="78"/>
      <c r="V128" s="78"/>
      <c r="W128" s="78"/>
      <c r="X128" s="78"/>
      <c r="Y128" s="78"/>
      <c r="Z128" s="78"/>
      <c r="AA128" s="78"/>
      <c r="AB128" s="78"/>
      <c r="AC128" s="51"/>
      <c r="AD128" s="51">
        <f t="shared" si="36"/>
        <v>-9380</v>
      </c>
      <c r="AF128" s="301"/>
      <c r="AG128" s="51">
        <f t="shared" si="25"/>
        <v>2931.25</v>
      </c>
      <c r="AH128" s="51">
        <f t="shared" si="26"/>
        <v>3647.7777777777778</v>
      </c>
      <c r="AI128" s="51">
        <f t="shared" si="27"/>
        <v>3647.7777777777778</v>
      </c>
      <c r="AJ128" s="51">
        <f t="shared" si="28"/>
        <v>3647.7777777777778</v>
      </c>
      <c r="AK128"/>
      <c r="AL128"/>
      <c r="AM128"/>
      <c r="AN128"/>
      <c r="AO128"/>
      <c r="AP128"/>
      <c r="AQ128"/>
      <c r="AR128"/>
      <c r="AS128"/>
      <c r="AT128"/>
      <c r="AU128"/>
    </row>
    <row r="129" spans="1:47" x14ac:dyDescent="0.25">
      <c r="A129" t="str">
        <f t="shared" si="37"/>
        <v>PPG</v>
      </c>
      <c r="B129" s="300">
        <v>44379</v>
      </c>
      <c r="C129" s="157">
        <v>3022028</v>
      </c>
      <c r="D129" t="str">
        <f>VLOOKUP(C129,Schools!A:B,2,0)</f>
        <v>Garden Suburb Infant School</v>
      </c>
      <c r="E129" t="str">
        <f>VLOOKUP(C129,Schools!$A:$Z,3,0)</f>
        <v>M</v>
      </c>
      <c r="F129" s="224">
        <v>2345</v>
      </c>
      <c r="G129" s="157" t="s">
        <v>4698</v>
      </c>
      <c r="I129" t="str">
        <f t="shared" si="38"/>
        <v>11334/543965</v>
      </c>
      <c r="J129">
        <f>VLOOKUP(C129,Schools!$A:$Z,9,0)</f>
        <v>400067</v>
      </c>
      <c r="K129" s="74" t="s">
        <v>72</v>
      </c>
      <c r="L129" s="211" t="s">
        <v>81</v>
      </c>
      <c r="M129" s="74" t="s">
        <v>4018</v>
      </c>
      <c r="N129" s="77" t="str">
        <f>VLOOKUP(C129,Schools!A:D,4,0)</f>
        <v>Primary</v>
      </c>
      <c r="O129" s="77">
        <f t="shared" si="29"/>
        <v>11334</v>
      </c>
      <c r="P129" s="77">
        <f t="shared" si="39"/>
        <v>543965</v>
      </c>
      <c r="Q129" s="78">
        <v>390.83333333333331</v>
      </c>
      <c r="R129" s="78">
        <v>390.83333333333331</v>
      </c>
      <c r="S129" s="78">
        <v>390.83333333333331</v>
      </c>
      <c r="T129" s="78">
        <f t="shared" si="30"/>
        <v>130.27777777777777</v>
      </c>
      <c r="U129" s="78"/>
      <c r="V129" s="78"/>
      <c r="W129" s="78"/>
      <c r="X129" s="78"/>
      <c r="Y129" s="78"/>
      <c r="Z129" s="78"/>
      <c r="AA129" s="78"/>
      <c r="AB129" s="78"/>
      <c r="AC129" s="51"/>
      <c r="AD129" s="51">
        <f t="shared" si="36"/>
        <v>-2345</v>
      </c>
      <c r="AF129" s="301"/>
      <c r="AG129" s="51">
        <f t="shared" si="25"/>
        <v>1172.5</v>
      </c>
      <c r="AH129" s="51">
        <f t="shared" si="26"/>
        <v>1302.7777777777778</v>
      </c>
      <c r="AI129" s="51">
        <f t="shared" si="27"/>
        <v>1302.7777777777778</v>
      </c>
      <c r="AJ129" s="51">
        <f t="shared" si="28"/>
        <v>1302.7777777777778</v>
      </c>
      <c r="AK129"/>
      <c r="AL129"/>
      <c r="AM129"/>
      <c r="AN129"/>
      <c r="AO129"/>
      <c r="AP129"/>
      <c r="AQ129"/>
      <c r="AR129"/>
      <c r="AS129"/>
      <c r="AT129"/>
      <c r="AU129"/>
    </row>
    <row r="130" spans="1:47" x14ac:dyDescent="0.25">
      <c r="A130" t="str">
        <f t="shared" si="37"/>
        <v>PPG</v>
      </c>
      <c r="B130" s="300">
        <v>44379</v>
      </c>
      <c r="C130" s="157">
        <v>3022027</v>
      </c>
      <c r="D130" t="str">
        <f>VLOOKUP(C130,Schools!A:B,2,0)</f>
        <v>Garden Suburb Junior</v>
      </c>
      <c r="E130" t="str">
        <f>VLOOKUP(C130,Schools!$A:$Z,3,0)</f>
        <v>M</v>
      </c>
      <c r="F130" s="224">
        <v>4690</v>
      </c>
      <c r="G130" s="157" t="s">
        <v>4698</v>
      </c>
      <c r="I130" t="str">
        <f t="shared" si="38"/>
        <v>11334/543965</v>
      </c>
      <c r="J130">
        <f>VLOOKUP(C130,Schools!$A:$Z,9,0)</f>
        <v>400002</v>
      </c>
      <c r="K130" s="74" t="s">
        <v>72</v>
      </c>
      <c r="L130" s="211" t="s">
        <v>81</v>
      </c>
      <c r="M130" s="74" t="s">
        <v>4018</v>
      </c>
      <c r="N130" s="77" t="str">
        <f>VLOOKUP(C130,Schools!A:D,4,0)</f>
        <v>Primary</v>
      </c>
      <c r="O130" s="77">
        <f t="shared" si="29"/>
        <v>11334</v>
      </c>
      <c r="P130" s="77">
        <f t="shared" si="39"/>
        <v>543965</v>
      </c>
      <c r="Q130" s="78">
        <v>195.41666666666666</v>
      </c>
      <c r="R130" s="78">
        <v>195.41666666666666</v>
      </c>
      <c r="S130" s="78">
        <v>195.41666666666666</v>
      </c>
      <c r="T130" s="78">
        <f t="shared" si="30"/>
        <v>455.97222222222223</v>
      </c>
      <c r="U130" s="78"/>
      <c r="V130" s="78"/>
      <c r="W130" s="78"/>
      <c r="X130" s="78"/>
      <c r="Y130" s="78"/>
      <c r="Z130" s="78"/>
      <c r="AA130" s="78"/>
      <c r="AB130" s="78"/>
      <c r="AC130" s="51"/>
      <c r="AD130" s="51">
        <f t="shared" si="36"/>
        <v>-4690</v>
      </c>
      <c r="AF130" s="301"/>
      <c r="AG130" s="51">
        <f t="shared" si="25"/>
        <v>586.25</v>
      </c>
      <c r="AH130" s="51">
        <f t="shared" si="26"/>
        <v>1042.2222222222222</v>
      </c>
      <c r="AI130" s="51">
        <f t="shared" si="27"/>
        <v>1042.2222222222222</v>
      </c>
      <c r="AJ130" s="51">
        <f t="shared" si="28"/>
        <v>1042.2222222222222</v>
      </c>
      <c r="AK130"/>
      <c r="AL130"/>
      <c r="AM130"/>
      <c r="AN130"/>
      <c r="AO130"/>
      <c r="AP130"/>
      <c r="AQ130"/>
      <c r="AR130"/>
      <c r="AS130"/>
      <c r="AT130"/>
      <c r="AU130"/>
    </row>
    <row r="131" spans="1:47" x14ac:dyDescent="0.25">
      <c r="A131" t="str">
        <f t="shared" si="37"/>
        <v>PPG</v>
      </c>
      <c r="B131" s="300">
        <v>44379</v>
      </c>
      <c r="C131" s="157">
        <v>3022029</v>
      </c>
      <c r="D131" t="str">
        <f>VLOOKUP(C131,Schools!A:B,2,0)</f>
        <v>Goldbeaters Primary School</v>
      </c>
      <c r="E131" t="str">
        <f>VLOOKUP(C131,Schools!$A:$Z,3,0)</f>
        <v>M</v>
      </c>
      <c r="F131" s="224">
        <v>2345</v>
      </c>
      <c r="G131" s="157" t="s">
        <v>4698</v>
      </c>
      <c r="I131" t="str">
        <f t="shared" si="38"/>
        <v>11334/543965</v>
      </c>
      <c r="J131">
        <f>VLOOKUP(C131,Schools!$A:$Z,9,0)</f>
        <v>400035</v>
      </c>
      <c r="K131" s="74" t="s">
        <v>72</v>
      </c>
      <c r="L131" s="211" t="s">
        <v>81</v>
      </c>
      <c r="M131" s="74" t="s">
        <v>4018</v>
      </c>
      <c r="N131" s="77" t="str">
        <f>VLOOKUP(C131,Schools!A:D,4,0)</f>
        <v>Primary</v>
      </c>
      <c r="O131" s="77">
        <f t="shared" si="29"/>
        <v>11334</v>
      </c>
      <c r="P131" s="77">
        <f t="shared" si="39"/>
        <v>543965</v>
      </c>
      <c r="Q131" s="78">
        <v>195.41666666666666</v>
      </c>
      <c r="R131" s="78">
        <v>195.41666666666666</v>
      </c>
      <c r="S131" s="78">
        <v>195.41666666666666</v>
      </c>
      <c r="T131" s="78">
        <f t="shared" si="30"/>
        <v>195.41666666666666</v>
      </c>
      <c r="U131" s="78"/>
      <c r="V131" s="78"/>
      <c r="W131" s="78"/>
      <c r="X131" s="78"/>
      <c r="Y131" s="78"/>
      <c r="Z131" s="78"/>
      <c r="AA131" s="78"/>
      <c r="AB131" s="78"/>
      <c r="AC131" s="51"/>
      <c r="AD131" s="51">
        <f t="shared" si="36"/>
        <v>-2345</v>
      </c>
      <c r="AF131" s="301"/>
      <c r="AG131" s="51">
        <f t="shared" si="25"/>
        <v>586.25</v>
      </c>
      <c r="AH131" s="51">
        <f t="shared" si="26"/>
        <v>781.66666666666663</v>
      </c>
      <c r="AI131" s="51">
        <f t="shared" si="27"/>
        <v>781.66666666666663</v>
      </c>
      <c r="AJ131" s="51">
        <f t="shared" si="28"/>
        <v>781.66666666666663</v>
      </c>
      <c r="AK131"/>
      <c r="AL131"/>
      <c r="AM131"/>
      <c r="AN131"/>
      <c r="AO131"/>
      <c r="AP131"/>
      <c r="AQ131"/>
      <c r="AR131"/>
      <c r="AS131"/>
      <c r="AT131"/>
      <c r="AU131"/>
    </row>
    <row r="132" spans="1:47" x14ac:dyDescent="0.25">
      <c r="A132" t="str">
        <f t="shared" si="37"/>
        <v>PPG</v>
      </c>
      <c r="B132" s="300">
        <v>44379</v>
      </c>
      <c r="C132" s="157">
        <v>3022032</v>
      </c>
      <c r="D132" t="str">
        <f>VLOOKUP(C132,Schools!A:B,2,0)</f>
        <v>Holly Park School</v>
      </c>
      <c r="E132" t="str">
        <f>VLOOKUP(C132,Schools!$A:$Z,3,0)</f>
        <v>M</v>
      </c>
      <c r="F132" s="224">
        <v>4690</v>
      </c>
      <c r="G132" s="157" t="s">
        <v>4698</v>
      </c>
      <c r="I132" t="str">
        <f t="shared" si="38"/>
        <v>11334/543965</v>
      </c>
      <c r="J132">
        <f>VLOOKUP(C132,Schools!$A:$Z,9,0)</f>
        <v>400084</v>
      </c>
      <c r="K132" s="74" t="s">
        <v>72</v>
      </c>
      <c r="L132" s="211" t="s">
        <v>81</v>
      </c>
      <c r="M132" s="74" t="s">
        <v>4018</v>
      </c>
      <c r="N132" s="77" t="str">
        <f>VLOOKUP(C132,Schools!A:D,4,0)</f>
        <v>Primary</v>
      </c>
      <c r="O132" s="77">
        <f t="shared" si="29"/>
        <v>11334</v>
      </c>
      <c r="P132" s="77">
        <f t="shared" si="39"/>
        <v>543965</v>
      </c>
      <c r="Q132" s="78">
        <v>390.83333333333331</v>
      </c>
      <c r="R132" s="78">
        <v>390.83333333333331</v>
      </c>
      <c r="S132" s="78">
        <v>390.83333333333331</v>
      </c>
      <c r="T132" s="78">
        <f t="shared" si="30"/>
        <v>390.83333333333331</v>
      </c>
      <c r="U132" s="78"/>
      <c r="V132" s="78"/>
      <c r="W132" s="78"/>
      <c r="X132" s="78"/>
      <c r="Y132" s="78"/>
      <c r="Z132" s="78"/>
      <c r="AA132" s="78"/>
      <c r="AB132" s="78"/>
      <c r="AC132" s="51"/>
      <c r="AD132" s="51">
        <f t="shared" si="36"/>
        <v>-4690</v>
      </c>
      <c r="AF132" s="301"/>
      <c r="AG132" s="51">
        <f t="shared" si="25"/>
        <v>1172.5</v>
      </c>
      <c r="AH132" s="51">
        <f t="shared" si="26"/>
        <v>1563.3333333333333</v>
      </c>
      <c r="AI132" s="51">
        <f t="shared" si="27"/>
        <v>1563.3333333333333</v>
      </c>
      <c r="AJ132" s="51">
        <f t="shared" si="28"/>
        <v>1563.3333333333333</v>
      </c>
      <c r="AK132"/>
      <c r="AL132"/>
      <c r="AM132"/>
      <c r="AN132"/>
      <c r="AO132"/>
      <c r="AP132"/>
      <c r="AQ132"/>
      <c r="AR132"/>
      <c r="AS132"/>
      <c r="AT132"/>
      <c r="AU132"/>
    </row>
    <row r="133" spans="1:47" x14ac:dyDescent="0.25">
      <c r="A133" t="str">
        <f t="shared" si="37"/>
        <v>PPG</v>
      </c>
      <c r="B133" s="300">
        <v>44379</v>
      </c>
      <c r="C133" s="157">
        <v>3023304</v>
      </c>
      <c r="D133" t="str">
        <f>VLOOKUP(C133,Schools!A:B,2,0)</f>
        <v>Holy Trinity School</v>
      </c>
      <c r="E133" t="str">
        <f>VLOOKUP(C133,Schools!$A:$Z,3,0)</f>
        <v>M</v>
      </c>
      <c r="F133" s="224">
        <v>4690</v>
      </c>
      <c r="G133" s="157" t="s">
        <v>4698</v>
      </c>
      <c r="I133" t="str">
        <f t="shared" si="38"/>
        <v>11334/543965</v>
      </c>
      <c r="J133">
        <f>VLOOKUP(C133,Schools!$A:$Z,9,0)</f>
        <v>400008</v>
      </c>
      <c r="K133" s="74" t="s">
        <v>72</v>
      </c>
      <c r="L133" s="211" t="s">
        <v>81</v>
      </c>
      <c r="M133" s="74" t="s">
        <v>4018</v>
      </c>
      <c r="N133" s="77" t="str">
        <f>VLOOKUP(C133,Schools!A:D,4,0)</f>
        <v>Primary</v>
      </c>
      <c r="O133" s="77">
        <f t="shared" si="29"/>
        <v>11334</v>
      </c>
      <c r="P133" s="77">
        <f t="shared" si="39"/>
        <v>543965</v>
      </c>
      <c r="Q133" s="78">
        <v>586.25</v>
      </c>
      <c r="R133" s="78">
        <v>586.25</v>
      </c>
      <c r="S133" s="78">
        <v>586.25</v>
      </c>
      <c r="T133" s="78">
        <f t="shared" si="30"/>
        <v>325.69444444444446</v>
      </c>
      <c r="U133" s="78"/>
      <c r="V133" s="78"/>
      <c r="W133" s="78"/>
      <c r="X133" s="78"/>
      <c r="Y133" s="78"/>
      <c r="Z133" s="78"/>
      <c r="AA133" s="78"/>
      <c r="AB133" s="78"/>
      <c r="AC133" s="51"/>
      <c r="AD133" s="51">
        <f t="shared" si="36"/>
        <v>-4690</v>
      </c>
      <c r="AF133" s="301"/>
      <c r="AG133" s="51">
        <f t="shared" si="25"/>
        <v>1758.75</v>
      </c>
      <c r="AH133" s="51">
        <f t="shared" si="26"/>
        <v>2084.4444444444443</v>
      </c>
      <c r="AI133" s="51">
        <f t="shared" si="27"/>
        <v>2084.4444444444443</v>
      </c>
      <c r="AJ133" s="51">
        <f t="shared" si="28"/>
        <v>2084.4444444444443</v>
      </c>
      <c r="AK133"/>
      <c r="AL133"/>
      <c r="AM133"/>
      <c r="AN133"/>
      <c r="AO133"/>
      <c r="AP133"/>
      <c r="AQ133"/>
      <c r="AR133"/>
      <c r="AS133"/>
      <c r="AT133"/>
      <c r="AU133"/>
    </row>
    <row r="134" spans="1:47" x14ac:dyDescent="0.25">
      <c r="A134" t="str">
        <f t="shared" si="37"/>
        <v>PPG</v>
      </c>
      <c r="B134" s="300">
        <v>44379</v>
      </c>
      <c r="C134" s="157">
        <v>3023523</v>
      </c>
      <c r="D134" t="str">
        <f>VLOOKUP(C134,Schools!A:B,2,0)</f>
        <v>Martin Primary School</v>
      </c>
      <c r="E134" t="str">
        <f>VLOOKUP(C134,Schools!$A:$Z,3,0)</f>
        <v>M</v>
      </c>
      <c r="F134" s="224">
        <v>4690</v>
      </c>
      <c r="G134" s="157" t="s">
        <v>4698</v>
      </c>
      <c r="I134" t="str">
        <f t="shared" si="38"/>
        <v>11334/543965</v>
      </c>
      <c r="J134">
        <f>VLOOKUP(C134,Schools!$A:$Z,9,0)</f>
        <v>400130</v>
      </c>
      <c r="K134" s="74" t="s">
        <v>72</v>
      </c>
      <c r="L134" s="211" t="s">
        <v>81</v>
      </c>
      <c r="M134" s="74" t="s">
        <v>4018</v>
      </c>
      <c r="N134" s="77" t="str">
        <f>VLOOKUP(C134,Schools!A:D,4,0)</f>
        <v>Primary</v>
      </c>
      <c r="O134" s="77">
        <f t="shared" si="29"/>
        <v>11334</v>
      </c>
      <c r="P134" s="77">
        <f t="shared" si="39"/>
        <v>543965</v>
      </c>
      <c r="Q134" s="78">
        <v>586.25</v>
      </c>
      <c r="R134" s="78">
        <v>586.25</v>
      </c>
      <c r="S134" s="78">
        <v>586.25</v>
      </c>
      <c r="T134" s="78">
        <f t="shared" si="30"/>
        <v>325.69444444444446</v>
      </c>
      <c r="U134" s="78"/>
      <c r="V134" s="78"/>
      <c r="W134" s="78"/>
      <c r="X134" s="78"/>
      <c r="Y134" s="78"/>
      <c r="Z134" s="78"/>
      <c r="AA134" s="78"/>
      <c r="AB134" s="78"/>
      <c r="AC134" s="51"/>
      <c r="AD134" s="51">
        <f t="shared" si="36"/>
        <v>-4690</v>
      </c>
      <c r="AF134" s="301"/>
      <c r="AG134" s="51">
        <f t="shared" si="25"/>
        <v>1758.75</v>
      </c>
      <c r="AH134" s="51">
        <f t="shared" si="26"/>
        <v>2084.4444444444443</v>
      </c>
      <c r="AI134" s="51">
        <f t="shared" si="27"/>
        <v>2084.4444444444443</v>
      </c>
      <c r="AJ134" s="51">
        <f t="shared" si="28"/>
        <v>2084.4444444444443</v>
      </c>
      <c r="AK134"/>
      <c r="AL134"/>
      <c r="AM134"/>
      <c r="AN134"/>
      <c r="AO134"/>
      <c r="AP134"/>
      <c r="AQ134"/>
      <c r="AR134"/>
      <c r="AS134"/>
      <c r="AT134"/>
      <c r="AU134"/>
    </row>
    <row r="135" spans="1:47" x14ac:dyDescent="0.25">
      <c r="A135" t="str">
        <f t="shared" si="37"/>
        <v>PPG</v>
      </c>
      <c r="B135" s="300">
        <v>44379</v>
      </c>
      <c r="C135" s="157">
        <v>3023305</v>
      </c>
      <c r="D135" t="str">
        <f>VLOOKUP(C135,Schools!A:B,2,0)</f>
        <v>Monken Hadley C E Primary School</v>
      </c>
      <c r="E135" t="str">
        <f>VLOOKUP(C135,Schools!$A:$Z,3,0)</f>
        <v>M</v>
      </c>
      <c r="F135" s="224">
        <v>4690</v>
      </c>
      <c r="G135" s="157" t="s">
        <v>4698</v>
      </c>
      <c r="I135" t="str">
        <f t="shared" si="38"/>
        <v>11334/543965</v>
      </c>
      <c r="J135">
        <f>VLOOKUP(C135,Schools!$A:$Z,9,0)</f>
        <v>400086</v>
      </c>
      <c r="K135" s="74" t="s">
        <v>72</v>
      </c>
      <c r="L135" s="211" t="s">
        <v>81</v>
      </c>
      <c r="M135" s="74" t="s">
        <v>4018</v>
      </c>
      <c r="N135" s="77" t="str">
        <f>VLOOKUP(C135,Schools!A:D,4,0)</f>
        <v>Primary</v>
      </c>
      <c r="O135" s="77">
        <f t="shared" si="29"/>
        <v>11334</v>
      </c>
      <c r="P135" s="77">
        <f t="shared" si="39"/>
        <v>543965</v>
      </c>
      <c r="Q135" s="78">
        <v>390.83333333333331</v>
      </c>
      <c r="R135" s="78">
        <v>390.83333333333331</v>
      </c>
      <c r="S135" s="78">
        <v>390.83333333333331</v>
      </c>
      <c r="T135" s="78">
        <f t="shared" si="30"/>
        <v>390.83333333333331</v>
      </c>
      <c r="U135" s="78"/>
      <c r="V135" s="78"/>
      <c r="W135" s="78"/>
      <c r="X135" s="78"/>
      <c r="Y135" s="78"/>
      <c r="Z135" s="78"/>
      <c r="AA135" s="78"/>
      <c r="AB135" s="78"/>
      <c r="AC135" s="51"/>
      <c r="AD135" s="51">
        <f t="shared" si="36"/>
        <v>-4690</v>
      </c>
      <c r="AF135" s="301"/>
      <c r="AG135" s="51">
        <f t="shared" si="25"/>
        <v>1172.5</v>
      </c>
      <c r="AH135" s="51">
        <f t="shared" si="26"/>
        <v>1563.3333333333333</v>
      </c>
      <c r="AI135" s="51">
        <f t="shared" si="27"/>
        <v>1563.3333333333333</v>
      </c>
      <c r="AJ135" s="51">
        <f t="shared" si="28"/>
        <v>1563.3333333333333</v>
      </c>
      <c r="AK135"/>
      <c r="AL135"/>
      <c r="AM135"/>
      <c r="AN135"/>
      <c r="AO135"/>
      <c r="AP135"/>
      <c r="AQ135"/>
      <c r="AR135"/>
      <c r="AS135"/>
      <c r="AT135"/>
      <c r="AU135"/>
    </row>
    <row r="136" spans="1:47" x14ac:dyDescent="0.25">
      <c r="A136" t="str">
        <f t="shared" si="37"/>
        <v>PPG</v>
      </c>
      <c r="B136" s="300">
        <v>44379</v>
      </c>
      <c r="C136" s="157">
        <v>3022042</v>
      </c>
      <c r="D136" t="str">
        <f>VLOOKUP(C136,Schools!A:B,2,0)</f>
        <v>Monkfrith School</v>
      </c>
      <c r="E136" t="str">
        <f>VLOOKUP(C136,Schools!$A:$Z,3,0)</f>
        <v>M</v>
      </c>
      <c r="F136" s="224">
        <v>4690</v>
      </c>
      <c r="G136" s="157" t="s">
        <v>4698</v>
      </c>
      <c r="I136" t="str">
        <f t="shared" si="38"/>
        <v>11334/543965</v>
      </c>
      <c r="J136">
        <f>VLOOKUP(C136,Schools!$A:$Z,9,0)</f>
        <v>400048</v>
      </c>
      <c r="K136" s="74" t="s">
        <v>72</v>
      </c>
      <c r="L136" s="211" t="s">
        <v>81</v>
      </c>
      <c r="M136" s="74" t="s">
        <v>4018</v>
      </c>
      <c r="N136" s="77" t="str">
        <f>VLOOKUP(C136,Schools!A:D,4,0)</f>
        <v>Primary</v>
      </c>
      <c r="O136" s="77">
        <f t="shared" si="29"/>
        <v>11334</v>
      </c>
      <c r="P136" s="77">
        <f t="shared" si="39"/>
        <v>543965</v>
      </c>
      <c r="Q136" s="78">
        <v>390.83333333333331</v>
      </c>
      <c r="R136" s="78">
        <v>390.83333333333331</v>
      </c>
      <c r="S136" s="78">
        <v>390.83333333333331</v>
      </c>
      <c r="T136" s="78">
        <f t="shared" si="30"/>
        <v>390.83333333333331</v>
      </c>
      <c r="U136" s="78"/>
      <c r="V136" s="78"/>
      <c r="W136" s="78"/>
      <c r="X136" s="78"/>
      <c r="Y136" s="78"/>
      <c r="Z136" s="78"/>
      <c r="AA136" s="78"/>
      <c r="AB136" s="78"/>
      <c r="AC136" s="51"/>
      <c r="AD136" s="51">
        <f t="shared" si="36"/>
        <v>-4690</v>
      </c>
      <c r="AF136" s="301"/>
      <c r="AG136" s="51">
        <f t="shared" si="25"/>
        <v>1172.5</v>
      </c>
      <c r="AH136" s="51">
        <f t="shared" si="26"/>
        <v>1563.3333333333333</v>
      </c>
      <c r="AI136" s="51">
        <f t="shared" si="27"/>
        <v>1563.3333333333333</v>
      </c>
      <c r="AJ136" s="51">
        <f t="shared" si="28"/>
        <v>1563.3333333333333</v>
      </c>
      <c r="AK136"/>
      <c r="AL136"/>
      <c r="AM136"/>
      <c r="AN136"/>
      <c r="AO136"/>
      <c r="AP136"/>
      <c r="AQ136"/>
      <c r="AR136"/>
      <c r="AS136"/>
      <c r="AT136"/>
      <c r="AU136"/>
    </row>
    <row r="137" spans="1:47" x14ac:dyDescent="0.25">
      <c r="A137" t="str">
        <f t="shared" si="37"/>
        <v>PPG</v>
      </c>
      <c r="B137" s="300">
        <v>44379</v>
      </c>
      <c r="C137" s="157">
        <v>3022044</v>
      </c>
      <c r="D137" t="str">
        <f>VLOOKUP(C137,Schools!A:B,2,0)</f>
        <v>Moss Hall Infant School</v>
      </c>
      <c r="E137" t="str">
        <f>VLOOKUP(C137,Schools!$A:$Z,3,0)</f>
        <v>M</v>
      </c>
      <c r="F137" s="224">
        <v>2345</v>
      </c>
      <c r="G137" s="157" t="s">
        <v>4698</v>
      </c>
      <c r="I137" t="str">
        <f t="shared" si="38"/>
        <v>11334/543965</v>
      </c>
      <c r="J137">
        <f>VLOOKUP(C137,Schools!$A:$Z,9,0)</f>
        <v>400087</v>
      </c>
      <c r="K137" s="74" t="s">
        <v>72</v>
      </c>
      <c r="L137" s="211" t="s">
        <v>81</v>
      </c>
      <c r="M137" s="74" t="s">
        <v>4018</v>
      </c>
      <c r="N137" s="77" t="str">
        <f>VLOOKUP(C137,Schools!A:D,4,0)</f>
        <v>Primary</v>
      </c>
      <c r="O137" s="77">
        <f t="shared" si="29"/>
        <v>11334</v>
      </c>
      <c r="P137" s="77">
        <f t="shared" si="39"/>
        <v>543965</v>
      </c>
      <c r="Q137" s="78">
        <v>390.83333333333331</v>
      </c>
      <c r="R137" s="78">
        <v>390.83333333333331</v>
      </c>
      <c r="S137" s="78">
        <v>390.83333333333331</v>
      </c>
      <c r="T137" s="78">
        <f t="shared" si="30"/>
        <v>130.27777777777777</v>
      </c>
      <c r="U137" s="78"/>
      <c r="V137" s="78"/>
      <c r="W137" s="78"/>
      <c r="X137" s="78"/>
      <c r="Y137" s="78"/>
      <c r="Z137" s="78"/>
      <c r="AA137" s="78"/>
      <c r="AB137" s="78"/>
      <c r="AC137" s="51"/>
      <c r="AD137" s="51">
        <f t="shared" si="36"/>
        <v>-2345</v>
      </c>
      <c r="AF137" s="301"/>
      <c r="AG137" s="51">
        <f t="shared" si="25"/>
        <v>1172.5</v>
      </c>
      <c r="AH137" s="51">
        <f t="shared" si="26"/>
        <v>1302.7777777777778</v>
      </c>
      <c r="AI137" s="51">
        <f t="shared" si="27"/>
        <v>1302.7777777777778</v>
      </c>
      <c r="AJ137" s="51">
        <f t="shared" si="28"/>
        <v>1302.7777777777778</v>
      </c>
      <c r="AK137"/>
      <c r="AL137"/>
      <c r="AM137"/>
      <c r="AN137"/>
      <c r="AO137"/>
      <c r="AP137"/>
      <c r="AQ137"/>
      <c r="AR137"/>
      <c r="AS137"/>
      <c r="AT137"/>
      <c r="AU137"/>
    </row>
    <row r="138" spans="1:47" x14ac:dyDescent="0.25">
      <c r="A138" t="str">
        <f t="shared" si="37"/>
        <v>PPG</v>
      </c>
      <c r="B138" s="300">
        <v>44379</v>
      </c>
      <c r="C138" s="157">
        <v>3022043</v>
      </c>
      <c r="D138" t="str">
        <f>VLOOKUP(C138,Schools!A:B,2,0)</f>
        <v>Moss Hall Junior School</v>
      </c>
      <c r="E138" t="str">
        <f>VLOOKUP(C138,Schools!$A:$Z,3,0)</f>
        <v>M</v>
      </c>
      <c r="F138" s="224">
        <v>9380</v>
      </c>
      <c r="G138" s="157" t="s">
        <v>4698</v>
      </c>
      <c r="I138" t="str">
        <f t="shared" si="38"/>
        <v>11334/543965</v>
      </c>
      <c r="J138">
        <f>VLOOKUP(C138,Schools!$A:$Z,9,0)</f>
        <v>400088</v>
      </c>
      <c r="K138" s="74" t="s">
        <v>72</v>
      </c>
      <c r="L138" s="211" t="s">
        <v>81</v>
      </c>
      <c r="M138" s="74" t="s">
        <v>4018</v>
      </c>
      <c r="N138" s="77" t="str">
        <f>VLOOKUP(C138,Schools!A:D,4,0)</f>
        <v>Primary</v>
      </c>
      <c r="O138" s="77">
        <f t="shared" si="29"/>
        <v>11334</v>
      </c>
      <c r="P138" s="77">
        <f t="shared" si="39"/>
        <v>543965</v>
      </c>
      <c r="Q138" s="78">
        <v>586.25</v>
      </c>
      <c r="R138" s="78">
        <v>586.25</v>
      </c>
      <c r="S138" s="78">
        <v>586.25</v>
      </c>
      <c r="T138" s="78">
        <f t="shared" si="30"/>
        <v>846.80555555555554</v>
      </c>
      <c r="U138" s="78"/>
      <c r="V138" s="78"/>
      <c r="W138" s="78"/>
      <c r="X138" s="78"/>
      <c r="Y138" s="78"/>
      <c r="Z138" s="78"/>
      <c r="AA138" s="78"/>
      <c r="AB138" s="78"/>
      <c r="AC138" s="51"/>
      <c r="AD138" s="51">
        <f t="shared" si="36"/>
        <v>-9380</v>
      </c>
      <c r="AF138" s="301"/>
      <c r="AG138" s="51">
        <f t="shared" si="25"/>
        <v>1758.75</v>
      </c>
      <c r="AH138" s="51">
        <f t="shared" si="26"/>
        <v>2605.5555555555557</v>
      </c>
      <c r="AI138" s="51">
        <f t="shared" si="27"/>
        <v>2605.5555555555557</v>
      </c>
      <c r="AJ138" s="51">
        <f t="shared" si="28"/>
        <v>2605.5555555555557</v>
      </c>
      <c r="AK138"/>
      <c r="AL138"/>
      <c r="AM138"/>
      <c r="AN138"/>
      <c r="AO138"/>
      <c r="AP138"/>
      <c r="AQ138"/>
      <c r="AR138"/>
      <c r="AS138"/>
      <c r="AT138"/>
      <c r="AU138"/>
    </row>
    <row r="139" spans="1:47" x14ac:dyDescent="0.25">
      <c r="A139" t="str">
        <f t="shared" si="37"/>
        <v>PPG</v>
      </c>
      <c r="B139" s="300">
        <v>44379</v>
      </c>
      <c r="C139" s="157">
        <v>3022045</v>
      </c>
      <c r="D139" t="str">
        <f>VLOOKUP(C139,Schools!A:B,2,0)</f>
        <v>Northside School</v>
      </c>
      <c r="E139" t="str">
        <f>VLOOKUP(C139,Schools!$A:$Z,3,0)</f>
        <v>M</v>
      </c>
      <c r="F139" s="224">
        <v>0</v>
      </c>
      <c r="G139" s="157" t="s">
        <v>4698</v>
      </c>
      <c r="I139" t="str">
        <f t="shared" si="38"/>
        <v>11334/543965</v>
      </c>
      <c r="J139">
        <f>VLOOKUP(C139,Schools!$A:$Z,9,0)</f>
        <v>400089</v>
      </c>
      <c r="K139" s="74" t="s">
        <v>72</v>
      </c>
      <c r="L139" s="211" t="s">
        <v>81</v>
      </c>
      <c r="M139" s="74" t="s">
        <v>4018</v>
      </c>
      <c r="N139" s="77" t="str">
        <f>VLOOKUP(C139,Schools!A:D,4,0)</f>
        <v>Primary</v>
      </c>
      <c r="O139" s="77">
        <f t="shared" si="29"/>
        <v>11334</v>
      </c>
      <c r="P139" s="77">
        <f t="shared" si="39"/>
        <v>543965</v>
      </c>
      <c r="Q139" s="78">
        <v>195.41666666666666</v>
      </c>
      <c r="R139" s="78">
        <v>195.41666666666666</v>
      </c>
      <c r="S139" s="78">
        <v>195.41666666666666</v>
      </c>
      <c r="T139" s="78">
        <f t="shared" si="30"/>
        <v>-65.138888888888886</v>
      </c>
      <c r="U139" s="78"/>
      <c r="V139" s="78"/>
      <c r="W139" s="78"/>
      <c r="X139" s="78"/>
      <c r="Y139" s="78"/>
      <c r="Z139" s="78"/>
      <c r="AA139" s="78"/>
      <c r="AB139" s="78"/>
      <c r="AC139" s="51"/>
      <c r="AD139" s="51">
        <f t="shared" si="36"/>
        <v>0</v>
      </c>
      <c r="AF139" s="301"/>
      <c r="AG139" s="51">
        <f t="shared" si="25"/>
        <v>586.25</v>
      </c>
      <c r="AH139" s="51">
        <f t="shared" si="26"/>
        <v>521.11111111111109</v>
      </c>
      <c r="AI139" s="51">
        <f t="shared" si="27"/>
        <v>521.11111111111109</v>
      </c>
      <c r="AJ139" s="51">
        <f t="shared" si="28"/>
        <v>521.11111111111109</v>
      </c>
      <c r="AK139"/>
      <c r="AL139"/>
      <c r="AM139"/>
      <c r="AN139"/>
      <c r="AO139"/>
      <c r="AP139"/>
      <c r="AQ139"/>
      <c r="AR139"/>
      <c r="AS139"/>
      <c r="AT139"/>
      <c r="AU139"/>
    </row>
    <row r="140" spans="1:47" x14ac:dyDescent="0.25">
      <c r="A140" t="str">
        <f t="shared" si="37"/>
        <v>PPG</v>
      </c>
      <c r="B140" s="300">
        <v>44379</v>
      </c>
      <c r="C140" s="157">
        <v>3025201</v>
      </c>
      <c r="D140" t="str">
        <f>VLOOKUP(C140,Schools!A:B,2,0)</f>
        <v>Osidge Primary School</v>
      </c>
      <c r="E140" t="str">
        <f>VLOOKUP(C140,Schools!$A:$Z,3,0)</f>
        <v>M</v>
      </c>
      <c r="F140" s="224">
        <v>2345</v>
      </c>
      <c r="G140" s="157" t="s">
        <v>4698</v>
      </c>
      <c r="I140" t="str">
        <f t="shared" si="38"/>
        <v>11334/543965</v>
      </c>
      <c r="J140">
        <f>VLOOKUP(C140,Schools!$A:$Z,9,0)</f>
        <v>400021</v>
      </c>
      <c r="K140" s="74" t="s">
        <v>72</v>
      </c>
      <c r="L140" s="211" t="s">
        <v>81</v>
      </c>
      <c r="M140" s="74" t="s">
        <v>4018</v>
      </c>
      <c r="N140" s="77" t="str">
        <f>VLOOKUP(C140,Schools!A:D,4,0)</f>
        <v>Primary</v>
      </c>
      <c r="O140" s="77">
        <f t="shared" ref="O140:O160" si="40">VLOOKUP(N140,$AJ$1:$AK$5,2,0)</f>
        <v>11334</v>
      </c>
      <c r="P140" s="77">
        <f t="shared" si="39"/>
        <v>543965</v>
      </c>
      <c r="Q140" s="78">
        <v>390.83333333333331</v>
      </c>
      <c r="R140" s="78">
        <v>390.83333333333331</v>
      </c>
      <c r="S140" s="78">
        <v>390.83333333333331</v>
      </c>
      <c r="T140" s="78">
        <f t="shared" si="30"/>
        <v>130.27777777777777</v>
      </c>
      <c r="U140" s="78"/>
      <c r="V140" s="78"/>
      <c r="W140" s="78"/>
      <c r="X140" s="78"/>
      <c r="Y140" s="78"/>
      <c r="Z140" s="78"/>
      <c r="AA140" s="78"/>
      <c r="AB140" s="78"/>
      <c r="AC140" s="51"/>
      <c r="AD140" s="51">
        <f t="shared" si="36"/>
        <v>-2345</v>
      </c>
      <c r="AF140" s="301"/>
      <c r="AG140" s="51">
        <f t="shared" si="25"/>
        <v>1172.5</v>
      </c>
      <c r="AH140" s="51">
        <f t="shared" si="26"/>
        <v>1302.7777777777778</v>
      </c>
      <c r="AI140" s="51">
        <f t="shared" si="27"/>
        <v>1302.7777777777778</v>
      </c>
      <c r="AJ140" s="51">
        <f t="shared" si="28"/>
        <v>1302.7777777777778</v>
      </c>
      <c r="AK140"/>
      <c r="AL140"/>
      <c r="AM140"/>
      <c r="AN140"/>
      <c r="AO140"/>
      <c r="AP140"/>
      <c r="AQ140"/>
      <c r="AR140"/>
      <c r="AS140"/>
      <c r="AT140"/>
      <c r="AU140"/>
    </row>
    <row r="141" spans="1:47" x14ac:dyDescent="0.25">
      <c r="A141" t="str">
        <f t="shared" si="37"/>
        <v>PPG</v>
      </c>
      <c r="B141" s="300">
        <v>44379</v>
      </c>
      <c r="C141" s="157">
        <v>3023501</v>
      </c>
      <c r="D141" t="str">
        <f>VLOOKUP(C141,Schools!A:B,2,0)</f>
        <v>Our Lady of Lourdes School</v>
      </c>
      <c r="E141" t="str">
        <f>VLOOKUP(C141,Schools!$A:$Z,3,0)</f>
        <v>M</v>
      </c>
      <c r="F141" s="224">
        <v>7035</v>
      </c>
      <c r="G141" s="157" t="s">
        <v>4698</v>
      </c>
      <c r="I141" t="str">
        <f t="shared" si="38"/>
        <v>11334/543965</v>
      </c>
      <c r="J141">
        <f>VLOOKUP(C141,Schools!$A:$Z,9,0)</f>
        <v>400003</v>
      </c>
      <c r="K141" s="74" t="s">
        <v>72</v>
      </c>
      <c r="L141" s="211" t="s">
        <v>81</v>
      </c>
      <c r="M141" s="74" t="s">
        <v>4018</v>
      </c>
      <c r="N141" s="77" t="str">
        <f>VLOOKUP(C141,Schools!A:D,4,0)</f>
        <v>Primary</v>
      </c>
      <c r="O141" s="77">
        <f t="shared" si="40"/>
        <v>11334</v>
      </c>
      <c r="P141" s="77">
        <f t="shared" si="39"/>
        <v>543965</v>
      </c>
      <c r="Q141" s="78">
        <v>390.83333333333331</v>
      </c>
      <c r="R141" s="78">
        <v>390.83333333333331</v>
      </c>
      <c r="S141" s="78">
        <v>390.83333333333331</v>
      </c>
      <c r="T141" s="78">
        <f t="shared" si="30"/>
        <v>651.38888888888891</v>
      </c>
      <c r="U141" s="78"/>
      <c r="V141" s="78"/>
      <c r="W141" s="78"/>
      <c r="X141" s="78"/>
      <c r="Y141" s="78"/>
      <c r="Z141" s="78"/>
      <c r="AA141" s="78"/>
      <c r="AB141" s="78"/>
      <c r="AC141" s="51"/>
      <c r="AD141" s="51">
        <f t="shared" si="36"/>
        <v>-7035</v>
      </c>
      <c r="AF141" s="301"/>
      <c r="AG141" s="51">
        <f t="shared" si="25"/>
        <v>1172.5</v>
      </c>
      <c r="AH141" s="51">
        <f t="shared" si="26"/>
        <v>1823.8888888888889</v>
      </c>
      <c r="AI141" s="51">
        <f t="shared" si="27"/>
        <v>1823.8888888888889</v>
      </c>
      <c r="AJ141" s="51">
        <f t="shared" si="28"/>
        <v>1823.8888888888889</v>
      </c>
      <c r="AK141"/>
      <c r="AL141"/>
      <c r="AM141"/>
      <c r="AN141"/>
      <c r="AO141"/>
      <c r="AP141"/>
      <c r="AQ141"/>
      <c r="AR141"/>
      <c r="AS141"/>
      <c r="AT141"/>
      <c r="AU141"/>
    </row>
    <row r="142" spans="1:47" x14ac:dyDescent="0.25">
      <c r="A142" t="str">
        <f t="shared" si="37"/>
        <v>PPG</v>
      </c>
      <c r="B142" s="300">
        <v>44379</v>
      </c>
      <c r="C142" s="157">
        <v>3022072</v>
      </c>
      <c r="D142" t="str">
        <f>VLOOKUP(C142,Schools!A:B,2,0)</f>
        <v>Queenswell Junior School</v>
      </c>
      <c r="E142" t="str">
        <f>VLOOKUP(C142,Schools!$A:$Z,3,0)</f>
        <v>M</v>
      </c>
      <c r="F142" s="224">
        <v>4690</v>
      </c>
      <c r="G142" s="157" t="s">
        <v>4698</v>
      </c>
      <c r="I142" t="str">
        <f t="shared" si="38"/>
        <v>11334/543965</v>
      </c>
      <c r="J142">
        <f>VLOOKUP(C142,Schools!$A:$Z,9,0)</f>
        <v>400012</v>
      </c>
      <c r="K142" s="74" t="s">
        <v>72</v>
      </c>
      <c r="L142" s="211" t="s">
        <v>81</v>
      </c>
      <c r="M142" s="74" t="s">
        <v>4018</v>
      </c>
      <c r="N142" s="77" t="str">
        <f>VLOOKUP(C142,Schools!A:D,4,0)</f>
        <v>Primary</v>
      </c>
      <c r="O142" s="77">
        <f t="shared" si="40"/>
        <v>11334</v>
      </c>
      <c r="P142" s="77">
        <f t="shared" si="39"/>
        <v>543965</v>
      </c>
      <c r="Q142" s="78">
        <v>781.66666666666663</v>
      </c>
      <c r="R142" s="78">
        <v>781.66666666666663</v>
      </c>
      <c r="S142" s="78">
        <v>781.66666666666663</v>
      </c>
      <c r="T142" s="78">
        <f t="shared" si="30"/>
        <v>260.55555555555554</v>
      </c>
      <c r="U142" s="78"/>
      <c r="V142" s="78"/>
      <c r="W142" s="78"/>
      <c r="X142" s="78"/>
      <c r="Y142" s="78"/>
      <c r="Z142" s="78"/>
      <c r="AA142" s="78"/>
      <c r="AB142" s="78"/>
      <c r="AC142" s="51"/>
      <c r="AD142" s="51">
        <f t="shared" si="36"/>
        <v>-4690</v>
      </c>
      <c r="AF142" s="301"/>
      <c r="AG142" s="51">
        <f t="shared" si="25"/>
        <v>2345</v>
      </c>
      <c r="AH142" s="51">
        <f t="shared" si="26"/>
        <v>2605.5555555555557</v>
      </c>
      <c r="AI142" s="51">
        <f t="shared" si="27"/>
        <v>2605.5555555555557</v>
      </c>
      <c r="AJ142" s="51">
        <f t="shared" si="28"/>
        <v>2605.5555555555557</v>
      </c>
      <c r="AK142"/>
      <c r="AL142"/>
      <c r="AM142"/>
      <c r="AN142"/>
      <c r="AO142"/>
      <c r="AP142"/>
      <c r="AQ142"/>
      <c r="AR142"/>
      <c r="AS142"/>
      <c r="AT142"/>
      <c r="AU142"/>
    </row>
    <row r="143" spans="1:47" x14ac:dyDescent="0.25">
      <c r="A143" t="str">
        <f t="shared" si="37"/>
        <v>PPG</v>
      </c>
      <c r="B143" s="300">
        <v>44379</v>
      </c>
      <c r="C143" s="157">
        <v>3023510</v>
      </c>
      <c r="D143" t="str">
        <f>VLOOKUP(C143,Schools!A:B,2,0)</f>
        <v>Sacred Heart School</v>
      </c>
      <c r="E143" t="str">
        <f>VLOOKUP(C143,Schools!$A:$Z,3,0)</f>
        <v>M</v>
      </c>
      <c r="F143" s="224">
        <v>2345</v>
      </c>
      <c r="G143" s="157" t="s">
        <v>4698</v>
      </c>
      <c r="I143" t="str">
        <f t="shared" ref="I143:I171" si="41">O143&amp;"/"&amp;P143</f>
        <v>11334/543965</v>
      </c>
      <c r="J143">
        <f>VLOOKUP(C143,Schools!$A:$Z,9,0)</f>
        <v>400071</v>
      </c>
      <c r="K143" s="74" t="s">
        <v>72</v>
      </c>
      <c r="L143" s="211" t="s">
        <v>81</v>
      </c>
      <c r="M143" s="74" t="s">
        <v>4018</v>
      </c>
      <c r="N143" s="77" t="str">
        <f>VLOOKUP(C143,Schools!A:D,4,0)</f>
        <v>Primary</v>
      </c>
      <c r="O143" s="77">
        <f t="shared" si="40"/>
        <v>11334</v>
      </c>
      <c r="P143" s="77">
        <f t="shared" ref="P143:P160" si="42">IF(E143="M",543965,516500)</f>
        <v>543965</v>
      </c>
      <c r="Q143" s="78">
        <v>390.83333333333331</v>
      </c>
      <c r="R143" s="78">
        <v>390.83333333333331</v>
      </c>
      <c r="S143" s="78">
        <v>390.83333333333331</v>
      </c>
      <c r="T143" s="78">
        <f t="shared" si="30"/>
        <v>130.27777777777777</v>
      </c>
      <c r="U143" s="78"/>
      <c r="V143" s="78"/>
      <c r="W143" s="78"/>
      <c r="X143" s="78"/>
      <c r="Y143" s="78"/>
      <c r="Z143" s="78"/>
      <c r="AA143" s="78"/>
      <c r="AB143" s="78"/>
      <c r="AC143" s="51"/>
      <c r="AD143" s="51">
        <f t="shared" si="36"/>
        <v>-2345</v>
      </c>
      <c r="AF143" s="301"/>
      <c r="AG143" s="51">
        <f t="shared" si="25"/>
        <v>1172.5</v>
      </c>
      <c r="AH143" s="51">
        <f t="shared" si="26"/>
        <v>1302.7777777777778</v>
      </c>
      <c r="AI143" s="51">
        <f t="shared" si="27"/>
        <v>1302.7777777777778</v>
      </c>
      <c r="AJ143" s="51">
        <f t="shared" si="28"/>
        <v>1302.7777777777778</v>
      </c>
      <c r="AK143"/>
      <c r="AL143"/>
      <c r="AM143"/>
      <c r="AN143"/>
      <c r="AO143"/>
      <c r="AP143"/>
      <c r="AQ143"/>
      <c r="AR143"/>
      <c r="AS143"/>
      <c r="AT143"/>
      <c r="AU143"/>
    </row>
    <row r="144" spans="1:47" x14ac:dyDescent="0.25">
      <c r="A144" t="str">
        <f t="shared" ref="A144:A161" si="43">$B$3</f>
        <v>PPG</v>
      </c>
      <c r="B144" s="300">
        <v>44379</v>
      </c>
      <c r="C144" s="157">
        <v>3023504</v>
      </c>
      <c r="D144" t="str">
        <f>VLOOKUP(C144,Schools!A:B,2,0)</f>
        <v>St Catherines R C Primary</v>
      </c>
      <c r="E144" t="str">
        <f>VLOOKUP(C144,Schools!$A:$Z,3,0)</f>
        <v>M</v>
      </c>
      <c r="F144" s="224">
        <v>7035</v>
      </c>
      <c r="G144" s="157" t="s">
        <v>4698</v>
      </c>
      <c r="I144" t="str">
        <f t="shared" si="41"/>
        <v>11334/543965</v>
      </c>
      <c r="J144">
        <f>VLOOKUP(C144,Schools!$A:$Z,9,0)</f>
        <v>400064</v>
      </c>
      <c r="K144" s="74" t="s">
        <v>72</v>
      </c>
      <c r="L144" s="211" t="s">
        <v>81</v>
      </c>
      <c r="M144" s="74" t="s">
        <v>4018</v>
      </c>
      <c r="N144" s="77" t="str">
        <f>VLOOKUP(C144,Schools!A:D,4,0)</f>
        <v>Primary</v>
      </c>
      <c r="O144" s="77">
        <f t="shared" si="40"/>
        <v>11334</v>
      </c>
      <c r="P144" s="77">
        <f t="shared" si="42"/>
        <v>543965</v>
      </c>
      <c r="Q144" s="78">
        <v>586.25</v>
      </c>
      <c r="R144" s="78">
        <v>586.25</v>
      </c>
      <c r="S144" s="78">
        <v>586.25</v>
      </c>
      <c r="T144" s="78">
        <f t="shared" si="30"/>
        <v>586.25</v>
      </c>
      <c r="U144" s="78"/>
      <c r="V144" s="78"/>
      <c r="W144" s="78"/>
      <c r="X144" s="78"/>
      <c r="Y144" s="78"/>
      <c r="Z144" s="78"/>
      <c r="AA144" s="78"/>
      <c r="AB144" s="78"/>
      <c r="AC144" s="51"/>
      <c r="AD144" s="51">
        <f t="shared" si="36"/>
        <v>-7035</v>
      </c>
      <c r="AF144" s="301"/>
      <c r="AG144" s="51">
        <f t="shared" si="25"/>
        <v>1758.75</v>
      </c>
      <c r="AH144" s="51">
        <f t="shared" si="26"/>
        <v>2345</v>
      </c>
      <c r="AI144" s="51">
        <f t="shared" si="27"/>
        <v>2345</v>
      </c>
      <c r="AJ144" s="51">
        <f t="shared" si="28"/>
        <v>2345</v>
      </c>
      <c r="AK144"/>
      <c r="AL144"/>
      <c r="AM144"/>
      <c r="AN144"/>
      <c r="AO144"/>
      <c r="AP144"/>
      <c r="AQ144"/>
      <c r="AR144"/>
      <c r="AS144"/>
      <c r="AT144"/>
      <c r="AU144"/>
    </row>
    <row r="145" spans="1:47" x14ac:dyDescent="0.25">
      <c r="A145" t="str">
        <f t="shared" si="43"/>
        <v>PPG</v>
      </c>
      <c r="B145" s="300">
        <v>44379</v>
      </c>
      <c r="C145" s="157">
        <v>3023309</v>
      </c>
      <c r="D145" t="str">
        <f>VLOOKUP(C145,Schools!A:B,2,0)</f>
        <v>St Johns CE N20</v>
      </c>
      <c r="E145" t="str">
        <f>VLOOKUP(C145,Schools!$A:$Z,3,0)</f>
        <v>M</v>
      </c>
      <c r="F145" s="224">
        <v>9380</v>
      </c>
      <c r="G145" s="157" t="s">
        <v>4698</v>
      </c>
      <c r="I145" t="str">
        <f t="shared" si="41"/>
        <v>11334/543965</v>
      </c>
      <c r="J145">
        <f>VLOOKUP(C145,Schools!$A:$Z,9,0)</f>
        <v>400098</v>
      </c>
      <c r="K145" s="74" t="s">
        <v>72</v>
      </c>
      <c r="L145" s="211" t="s">
        <v>81</v>
      </c>
      <c r="M145" s="74" t="s">
        <v>4018</v>
      </c>
      <c r="N145" s="77" t="str">
        <f>VLOOKUP(C145,Schools!A:D,4,0)</f>
        <v>Primary</v>
      </c>
      <c r="O145" s="77">
        <f t="shared" si="40"/>
        <v>11334</v>
      </c>
      <c r="P145" s="77">
        <f t="shared" si="42"/>
        <v>543965</v>
      </c>
      <c r="Q145" s="78">
        <v>781.66666666666663</v>
      </c>
      <c r="R145" s="78">
        <v>781.66666666666663</v>
      </c>
      <c r="S145" s="78">
        <v>781.66666666666663</v>
      </c>
      <c r="T145" s="78">
        <f t="shared" si="30"/>
        <v>781.66666666666663</v>
      </c>
      <c r="U145" s="78"/>
      <c r="V145" s="78"/>
      <c r="W145" s="78"/>
      <c r="X145" s="78"/>
      <c r="Y145" s="78"/>
      <c r="Z145" s="78"/>
      <c r="AA145" s="78"/>
      <c r="AB145" s="78"/>
      <c r="AC145" s="51"/>
      <c r="AD145" s="51">
        <f t="shared" si="36"/>
        <v>-9380</v>
      </c>
      <c r="AF145" s="301"/>
      <c r="AG145" s="51">
        <f t="shared" si="25"/>
        <v>2345</v>
      </c>
      <c r="AH145" s="51">
        <f t="shared" si="26"/>
        <v>3126.6666666666665</v>
      </c>
      <c r="AI145" s="51">
        <f t="shared" si="27"/>
        <v>3126.6666666666665</v>
      </c>
      <c r="AJ145" s="51">
        <f t="shared" si="28"/>
        <v>3126.6666666666665</v>
      </c>
      <c r="AK145"/>
      <c r="AL145"/>
      <c r="AM145"/>
      <c r="AN145"/>
      <c r="AO145"/>
      <c r="AP145"/>
      <c r="AQ145"/>
      <c r="AR145"/>
      <c r="AS145"/>
      <c r="AT145"/>
      <c r="AU145"/>
    </row>
    <row r="146" spans="1:47" x14ac:dyDescent="0.25">
      <c r="A146" t="str">
        <f t="shared" si="43"/>
        <v>PPG</v>
      </c>
      <c r="B146" s="300">
        <v>44379</v>
      </c>
      <c r="C146" s="157">
        <v>3023307</v>
      </c>
      <c r="D146" t="str">
        <f>VLOOKUP(C146,Schools!A:B,2,0)</f>
        <v>St John's CE School N11</v>
      </c>
      <c r="E146" t="str">
        <f>VLOOKUP(C146,Schools!$A:$Z,3,0)</f>
        <v>M</v>
      </c>
      <c r="F146" s="224">
        <v>2345</v>
      </c>
      <c r="G146" s="157" t="s">
        <v>4698</v>
      </c>
      <c r="I146" t="str">
        <f t="shared" si="41"/>
        <v>11334/543965</v>
      </c>
      <c r="J146">
        <f>VLOOKUP(C146,Schools!$A:$Z,9,0)</f>
        <v>400114</v>
      </c>
      <c r="K146" s="74" t="s">
        <v>72</v>
      </c>
      <c r="L146" s="211" t="s">
        <v>81</v>
      </c>
      <c r="M146" s="74" t="s">
        <v>4018</v>
      </c>
      <c r="N146" s="77" t="str">
        <f>VLOOKUP(C146,Schools!A:D,4,0)</f>
        <v>Primary</v>
      </c>
      <c r="O146" s="77">
        <f t="shared" si="40"/>
        <v>11334</v>
      </c>
      <c r="P146" s="77">
        <f t="shared" si="42"/>
        <v>543965</v>
      </c>
      <c r="Q146" s="78">
        <v>781.66666666666663</v>
      </c>
      <c r="R146" s="78">
        <v>781.66666666666663</v>
      </c>
      <c r="S146" s="78">
        <v>781.66666666666663</v>
      </c>
      <c r="T146" s="78">
        <f t="shared" si="30"/>
        <v>0</v>
      </c>
      <c r="U146" s="78"/>
      <c r="V146" s="78"/>
      <c r="W146" s="78"/>
      <c r="X146" s="78"/>
      <c r="Y146" s="78"/>
      <c r="Z146" s="78"/>
      <c r="AA146" s="78"/>
      <c r="AB146" s="78"/>
      <c r="AC146" s="51"/>
      <c r="AD146" s="51">
        <f t="shared" si="36"/>
        <v>-2345</v>
      </c>
      <c r="AF146" s="301"/>
      <c r="AG146" s="51">
        <f t="shared" si="25"/>
        <v>2345</v>
      </c>
      <c r="AH146" s="51">
        <f t="shared" si="26"/>
        <v>2345</v>
      </c>
      <c r="AI146" s="51">
        <f t="shared" si="27"/>
        <v>2345</v>
      </c>
      <c r="AJ146" s="51">
        <f t="shared" si="28"/>
        <v>2345</v>
      </c>
      <c r="AK146"/>
      <c r="AL146"/>
      <c r="AM146"/>
      <c r="AN146"/>
      <c r="AO146"/>
      <c r="AP146"/>
      <c r="AQ146"/>
      <c r="AR146"/>
      <c r="AS146"/>
      <c r="AT146"/>
      <c r="AU146"/>
    </row>
    <row r="147" spans="1:47" x14ac:dyDescent="0.25">
      <c r="A147" t="str">
        <f t="shared" si="43"/>
        <v>PPG</v>
      </c>
      <c r="B147" s="300">
        <v>44379</v>
      </c>
      <c r="C147" s="157">
        <v>3023311</v>
      </c>
      <c r="D147" t="str">
        <f>VLOOKUP(C147,Schools!A:B,2,0)</f>
        <v>St Mary's C E Primary School N3</v>
      </c>
      <c r="E147" t="str">
        <f>VLOOKUP(C147,Schools!$A:$Z,3,0)</f>
        <v>M</v>
      </c>
      <c r="F147" s="224">
        <v>18760</v>
      </c>
      <c r="G147" s="157" t="s">
        <v>4698</v>
      </c>
      <c r="I147" t="str">
        <f t="shared" si="41"/>
        <v>11334/543965</v>
      </c>
      <c r="J147">
        <f>VLOOKUP(C147,Schools!$A:$Z,9,0)</f>
        <v>400058</v>
      </c>
      <c r="K147" s="74" t="s">
        <v>72</v>
      </c>
      <c r="L147" s="211" t="s">
        <v>81</v>
      </c>
      <c r="M147" s="74" t="s">
        <v>4018</v>
      </c>
      <c r="N147" s="77" t="str">
        <f>VLOOKUP(C147,Schools!A:D,4,0)</f>
        <v>Primary</v>
      </c>
      <c r="O147" s="77">
        <f t="shared" si="40"/>
        <v>11334</v>
      </c>
      <c r="P147" s="77">
        <f t="shared" si="42"/>
        <v>543965</v>
      </c>
      <c r="Q147" s="78">
        <v>1563.3333333333333</v>
      </c>
      <c r="R147" s="78">
        <v>1563.3333333333333</v>
      </c>
      <c r="S147" s="78">
        <v>1563.3333333333333</v>
      </c>
      <c r="T147" s="78">
        <f t="shared" si="30"/>
        <v>1563.3333333333333</v>
      </c>
      <c r="U147" s="78"/>
      <c r="V147" s="78"/>
      <c r="W147" s="78"/>
      <c r="X147" s="78"/>
      <c r="Y147" s="78"/>
      <c r="Z147" s="78"/>
      <c r="AA147" s="78"/>
      <c r="AB147" s="78"/>
      <c r="AC147" s="51"/>
      <c r="AD147" s="51">
        <f t="shared" si="36"/>
        <v>-18760</v>
      </c>
      <c r="AF147" s="301"/>
      <c r="AG147" s="51">
        <f t="shared" si="25"/>
        <v>4690</v>
      </c>
      <c r="AH147" s="51">
        <f t="shared" si="26"/>
        <v>6253.333333333333</v>
      </c>
      <c r="AI147" s="51">
        <f t="shared" si="27"/>
        <v>6253.333333333333</v>
      </c>
      <c r="AJ147" s="51">
        <f t="shared" si="28"/>
        <v>6253.333333333333</v>
      </c>
      <c r="AK147"/>
      <c r="AL147"/>
      <c r="AM147"/>
      <c r="AN147"/>
      <c r="AO147"/>
      <c r="AP147"/>
      <c r="AQ147"/>
      <c r="AR147"/>
      <c r="AS147"/>
      <c r="AT147"/>
      <c r="AU147"/>
    </row>
    <row r="148" spans="1:47" x14ac:dyDescent="0.25">
      <c r="A148" t="str">
        <f t="shared" si="43"/>
        <v>PPG</v>
      </c>
      <c r="B148" s="300">
        <v>44379</v>
      </c>
      <c r="C148" s="157">
        <v>3023312</v>
      </c>
      <c r="D148" t="str">
        <f>VLOOKUP(C148,Schools!A:B,2,0)</f>
        <v>St Mary's School EN4</v>
      </c>
      <c r="E148" t="str">
        <f>VLOOKUP(C148,Schools!$A:$Z,3,0)</f>
        <v>M</v>
      </c>
      <c r="F148" s="224">
        <v>0</v>
      </c>
      <c r="G148" s="157" t="s">
        <v>4698</v>
      </c>
      <c r="I148" t="str">
        <f t="shared" si="41"/>
        <v>11334/543965</v>
      </c>
      <c r="J148">
        <f>VLOOKUP(C148,Schools!$A:$Z,9,0)</f>
        <v>400017</v>
      </c>
      <c r="K148" s="74" t="s">
        <v>72</v>
      </c>
      <c r="L148" s="211" t="s">
        <v>81</v>
      </c>
      <c r="M148" s="74" t="s">
        <v>4018</v>
      </c>
      <c r="N148" s="77" t="str">
        <f>VLOOKUP(C148,Schools!A:D,4,0)</f>
        <v>Primary</v>
      </c>
      <c r="O148" s="77">
        <f t="shared" si="40"/>
        <v>11334</v>
      </c>
      <c r="P148" s="77">
        <f t="shared" si="42"/>
        <v>543965</v>
      </c>
      <c r="Q148" s="78">
        <v>195.41666666666666</v>
      </c>
      <c r="R148" s="78">
        <v>195.41666666666666</v>
      </c>
      <c r="S148" s="78">
        <v>195.41666666666666</v>
      </c>
      <c r="T148" s="78">
        <f t="shared" si="30"/>
        <v>-65.138888888888886</v>
      </c>
      <c r="U148" s="78"/>
      <c r="V148" s="78"/>
      <c r="W148" s="78"/>
      <c r="X148" s="78"/>
      <c r="Y148" s="78"/>
      <c r="Z148" s="78"/>
      <c r="AA148" s="78"/>
      <c r="AB148" s="78"/>
      <c r="AC148" s="51"/>
      <c r="AD148" s="51">
        <f t="shared" si="36"/>
        <v>0</v>
      </c>
      <c r="AF148" s="301"/>
      <c r="AG148" s="51">
        <f t="shared" si="25"/>
        <v>586.25</v>
      </c>
      <c r="AH148" s="51">
        <f t="shared" si="26"/>
        <v>521.11111111111109</v>
      </c>
      <c r="AI148" s="51">
        <f t="shared" si="27"/>
        <v>521.11111111111109</v>
      </c>
      <c r="AJ148" s="51">
        <f t="shared" si="28"/>
        <v>521.11111111111109</v>
      </c>
      <c r="AK148"/>
      <c r="AL148"/>
      <c r="AM148"/>
      <c r="AN148"/>
      <c r="AO148"/>
      <c r="AP148"/>
      <c r="AQ148"/>
      <c r="AR148"/>
      <c r="AS148"/>
      <c r="AT148"/>
      <c r="AU148"/>
    </row>
    <row r="149" spans="1:47" x14ac:dyDescent="0.25">
      <c r="A149" t="str">
        <f t="shared" si="43"/>
        <v>PPG</v>
      </c>
      <c r="B149" s="300">
        <v>44379</v>
      </c>
      <c r="C149" s="157">
        <v>3023314</v>
      </c>
      <c r="D149" t="str">
        <f>VLOOKUP(C149,Schools!A:B,2,0)</f>
        <v>St Pauls CE Primary, NW7</v>
      </c>
      <c r="E149" t="str">
        <f>VLOOKUP(C149,Schools!$A:$Z,3,0)</f>
        <v>M</v>
      </c>
      <c r="F149" s="224">
        <v>2345</v>
      </c>
      <c r="G149" s="157" t="s">
        <v>4698</v>
      </c>
      <c r="I149" t="str">
        <f t="shared" si="41"/>
        <v>11334/543965</v>
      </c>
      <c r="J149">
        <f>VLOOKUP(C149,Schools!$A:$Z,9,0)</f>
        <v>400094</v>
      </c>
      <c r="K149" s="74" t="s">
        <v>72</v>
      </c>
      <c r="L149" s="211" t="s">
        <v>81</v>
      </c>
      <c r="M149" s="74" t="s">
        <v>4018</v>
      </c>
      <c r="N149" s="77" t="str">
        <f>VLOOKUP(C149,Schools!A:D,4,0)</f>
        <v>Primary</v>
      </c>
      <c r="O149" s="77">
        <f t="shared" si="40"/>
        <v>11334</v>
      </c>
      <c r="P149" s="77">
        <f t="shared" si="42"/>
        <v>543965</v>
      </c>
      <c r="Q149" s="78">
        <v>195.41666666666666</v>
      </c>
      <c r="R149" s="78">
        <v>195.41666666666666</v>
      </c>
      <c r="S149" s="78">
        <v>195.41666666666666</v>
      </c>
      <c r="T149" s="78">
        <f t="shared" si="30"/>
        <v>195.41666666666666</v>
      </c>
      <c r="U149" s="78"/>
      <c r="V149" s="78"/>
      <c r="W149" s="78"/>
      <c r="X149" s="78"/>
      <c r="Y149" s="78"/>
      <c r="Z149" s="78"/>
      <c r="AA149" s="78"/>
      <c r="AB149" s="78"/>
      <c r="AC149" s="51"/>
      <c r="AD149" s="51">
        <f t="shared" si="36"/>
        <v>-2345</v>
      </c>
      <c r="AF149" s="301"/>
      <c r="AG149" s="51">
        <f t="shared" si="25"/>
        <v>586.25</v>
      </c>
      <c r="AH149" s="51">
        <f t="shared" si="26"/>
        <v>781.66666666666663</v>
      </c>
      <c r="AI149" s="51">
        <f t="shared" si="27"/>
        <v>781.66666666666663</v>
      </c>
      <c r="AJ149" s="51">
        <f t="shared" si="28"/>
        <v>781.66666666666663</v>
      </c>
      <c r="AK149"/>
      <c r="AL149"/>
      <c r="AM149"/>
      <c r="AN149"/>
      <c r="AO149"/>
      <c r="AP149"/>
      <c r="AQ149"/>
      <c r="AR149"/>
      <c r="AS149"/>
      <c r="AT149"/>
      <c r="AU149"/>
    </row>
    <row r="150" spans="1:47" x14ac:dyDescent="0.25">
      <c r="A150" t="str">
        <f t="shared" si="43"/>
        <v>PPG</v>
      </c>
      <c r="B150" s="300">
        <v>44379</v>
      </c>
      <c r="C150" s="157">
        <v>3023313</v>
      </c>
      <c r="D150" t="str">
        <f>VLOOKUP(C150,Schools!A:B,2,0)</f>
        <v>St. Pauls CE Primary School (N11)</v>
      </c>
      <c r="E150" t="str">
        <f>VLOOKUP(C150,Schools!$A:$Z,3,0)</f>
        <v>M</v>
      </c>
      <c r="F150" s="224">
        <v>4690</v>
      </c>
      <c r="G150" s="157" t="s">
        <v>4698</v>
      </c>
      <c r="I150" t="str">
        <f t="shared" si="41"/>
        <v>11334/543965</v>
      </c>
      <c r="J150">
        <f>VLOOKUP(C150,Schools!$A:$Z,9,0)</f>
        <v>400006</v>
      </c>
      <c r="K150" s="74" t="s">
        <v>72</v>
      </c>
      <c r="L150" s="211" t="s">
        <v>81</v>
      </c>
      <c r="M150" s="74" t="s">
        <v>4018</v>
      </c>
      <c r="N150" s="77" t="str">
        <f>VLOOKUP(C150,Schools!A:D,4,0)</f>
        <v>Primary</v>
      </c>
      <c r="O150" s="77">
        <f t="shared" si="40"/>
        <v>11334</v>
      </c>
      <c r="P150" s="77">
        <f t="shared" si="42"/>
        <v>543965</v>
      </c>
      <c r="Q150" s="78">
        <v>390.83333333333331</v>
      </c>
      <c r="R150" s="78">
        <v>390.83333333333331</v>
      </c>
      <c r="S150" s="78">
        <v>390.83333333333331</v>
      </c>
      <c r="T150" s="78">
        <f t="shared" si="30"/>
        <v>390.83333333333331</v>
      </c>
      <c r="U150" s="78"/>
      <c r="V150" s="78"/>
      <c r="W150" s="78"/>
      <c r="X150" s="78"/>
      <c r="Y150" s="78"/>
      <c r="Z150" s="78"/>
      <c r="AA150" s="78"/>
      <c r="AB150" s="78"/>
      <c r="AC150" s="51"/>
      <c r="AD150" s="51">
        <f t="shared" ref="AD150:AD166" si="44">AC150-F150</f>
        <v>-4690</v>
      </c>
      <c r="AF150" s="301"/>
      <c r="AG150" s="51">
        <f t="shared" si="25"/>
        <v>1172.5</v>
      </c>
      <c r="AH150" s="51">
        <f t="shared" si="26"/>
        <v>1563.3333333333333</v>
      </c>
      <c r="AI150" s="51">
        <f t="shared" si="27"/>
        <v>1563.3333333333333</v>
      </c>
      <c r="AJ150" s="51">
        <f t="shared" si="28"/>
        <v>1563.3333333333333</v>
      </c>
      <c r="AK150"/>
      <c r="AL150"/>
      <c r="AM150"/>
      <c r="AN150"/>
      <c r="AO150"/>
      <c r="AP150"/>
      <c r="AQ150"/>
      <c r="AR150"/>
      <c r="AS150"/>
      <c r="AT150"/>
      <c r="AU150"/>
    </row>
    <row r="151" spans="1:47" x14ac:dyDescent="0.25">
      <c r="A151" t="str">
        <f t="shared" si="43"/>
        <v>PPG</v>
      </c>
      <c r="B151" s="300">
        <v>44379</v>
      </c>
      <c r="C151" s="157">
        <v>3023507</v>
      </c>
      <c r="D151" t="str">
        <f>VLOOKUP(C151,Schools!A:B,2,0)</f>
        <v>St Theresa's R.C. Primary School</v>
      </c>
      <c r="E151" t="str">
        <f>VLOOKUP(C151,Schools!$A:$Z,3,0)</f>
        <v>M</v>
      </c>
      <c r="F151" s="224">
        <v>2345</v>
      </c>
      <c r="G151" s="157" t="s">
        <v>4698</v>
      </c>
      <c r="I151" t="str">
        <f t="shared" si="41"/>
        <v>11334/543965</v>
      </c>
      <c r="J151">
        <f>VLOOKUP(C151,Schools!$A:$Z,9,0)</f>
        <v>400037</v>
      </c>
      <c r="K151" s="74" t="s">
        <v>72</v>
      </c>
      <c r="L151" s="211" t="s">
        <v>81</v>
      </c>
      <c r="M151" s="74" t="s">
        <v>4018</v>
      </c>
      <c r="N151" s="77" t="str">
        <f>VLOOKUP(C151,Schools!A:D,4,0)</f>
        <v>Primary</v>
      </c>
      <c r="O151" s="77">
        <f t="shared" si="40"/>
        <v>11334</v>
      </c>
      <c r="P151" s="77">
        <f t="shared" si="42"/>
        <v>543965</v>
      </c>
      <c r="Q151" s="78">
        <v>195.41666666666666</v>
      </c>
      <c r="R151" s="78">
        <v>195.41666666666666</v>
      </c>
      <c r="S151" s="78">
        <v>195.41666666666666</v>
      </c>
      <c r="T151" s="78">
        <f t="shared" si="30"/>
        <v>195.41666666666666</v>
      </c>
      <c r="U151" s="78"/>
      <c r="V151" s="78"/>
      <c r="W151" s="78"/>
      <c r="X151" s="78"/>
      <c r="Y151" s="78"/>
      <c r="Z151" s="78"/>
      <c r="AA151" s="78"/>
      <c r="AB151" s="78"/>
      <c r="AC151" s="51"/>
      <c r="AD151" s="51">
        <f t="shared" si="44"/>
        <v>-2345</v>
      </c>
      <c r="AF151" s="301"/>
      <c r="AG151" s="51">
        <f t="shared" ref="AG151:AG161" si="45">SUM(Q151:S151)</f>
        <v>586.25</v>
      </c>
      <c r="AH151" s="51">
        <f t="shared" ref="AH151:AH161" si="46">SUM(Q151:V151)</f>
        <v>781.66666666666663</v>
      </c>
      <c r="AI151" s="51">
        <f t="shared" ref="AI151:AI161" si="47">SUM(Q151:Y151)</f>
        <v>781.66666666666663</v>
      </c>
      <c r="AJ151" s="51">
        <f t="shared" ref="AJ151:AJ161" si="48">SUM(Q151:AB151)</f>
        <v>781.66666666666663</v>
      </c>
      <c r="AK151"/>
      <c r="AL151"/>
      <c r="AM151"/>
      <c r="AN151"/>
      <c r="AO151"/>
      <c r="AP151"/>
      <c r="AQ151"/>
      <c r="AR151"/>
      <c r="AS151"/>
      <c r="AT151"/>
      <c r="AU151"/>
    </row>
    <row r="152" spans="1:47" x14ac:dyDescent="0.25">
      <c r="A152" t="str">
        <f t="shared" si="43"/>
        <v>PPG</v>
      </c>
      <c r="B152" s="300">
        <v>44379</v>
      </c>
      <c r="C152" s="157">
        <v>3023506</v>
      </c>
      <c r="D152" t="str">
        <f>VLOOKUP(C152,Schools!A:B,2,0)</f>
        <v>St Vincent's Catholic Primary School</v>
      </c>
      <c r="E152" t="str">
        <f>VLOOKUP(C152,Schools!$A:$Z,3,0)</f>
        <v>M</v>
      </c>
      <c r="F152" s="224">
        <v>4690</v>
      </c>
      <c r="G152" s="157" t="s">
        <v>4698</v>
      </c>
      <c r="I152" t="str">
        <f t="shared" si="41"/>
        <v>11334/543965</v>
      </c>
      <c r="J152">
        <f>VLOOKUP(C152,Schools!$A:$Z,9,0)</f>
        <v>400009</v>
      </c>
      <c r="K152" s="74" t="s">
        <v>72</v>
      </c>
      <c r="L152" s="211" t="s">
        <v>81</v>
      </c>
      <c r="M152" s="74" t="s">
        <v>4018</v>
      </c>
      <c r="N152" s="77" t="str">
        <f>VLOOKUP(C152,Schools!A:D,4,0)</f>
        <v>Primary</v>
      </c>
      <c r="O152" s="77">
        <f t="shared" si="40"/>
        <v>11334</v>
      </c>
      <c r="P152" s="77">
        <f t="shared" si="42"/>
        <v>543965</v>
      </c>
      <c r="Q152" s="78">
        <v>390.83333333333331</v>
      </c>
      <c r="R152" s="78">
        <v>390.83333333333331</v>
      </c>
      <c r="S152" s="78">
        <v>390.83333333333331</v>
      </c>
      <c r="T152" s="78">
        <f t="shared" si="30"/>
        <v>390.83333333333331</v>
      </c>
      <c r="U152" s="78"/>
      <c r="V152" s="78"/>
      <c r="W152" s="78"/>
      <c r="X152" s="78"/>
      <c r="Y152" s="78"/>
      <c r="Z152" s="78"/>
      <c r="AA152" s="78"/>
      <c r="AB152" s="78"/>
      <c r="AC152" s="51"/>
      <c r="AD152" s="51">
        <f t="shared" si="44"/>
        <v>-4690</v>
      </c>
      <c r="AF152" s="301"/>
      <c r="AG152" s="51">
        <f t="shared" si="45"/>
        <v>1172.5</v>
      </c>
      <c r="AH152" s="51">
        <f t="shared" si="46"/>
        <v>1563.3333333333333</v>
      </c>
      <c r="AI152" s="51">
        <f t="shared" si="47"/>
        <v>1563.3333333333333</v>
      </c>
      <c r="AJ152" s="51">
        <f t="shared" si="48"/>
        <v>1563.3333333333333</v>
      </c>
      <c r="AK152"/>
      <c r="AL152"/>
      <c r="AM152"/>
      <c r="AN152"/>
      <c r="AO152"/>
      <c r="AP152"/>
      <c r="AQ152"/>
      <c r="AR152"/>
      <c r="AS152"/>
      <c r="AT152"/>
      <c r="AU152"/>
    </row>
    <row r="153" spans="1:47" x14ac:dyDescent="0.25">
      <c r="A153" t="str">
        <f t="shared" si="43"/>
        <v>PPG</v>
      </c>
      <c r="B153" s="300">
        <v>44379</v>
      </c>
      <c r="C153" s="157">
        <v>3023316</v>
      </c>
      <c r="D153" t="str">
        <f>VLOOKUP(C153,Schools!A:B,2,0)</f>
        <v>Trent  C of E Primary School</v>
      </c>
      <c r="E153" t="str">
        <f>VLOOKUP(C153,Schools!$A:$Z,3,0)</f>
        <v>M</v>
      </c>
      <c r="F153" s="224">
        <v>2345</v>
      </c>
      <c r="G153" s="157" t="s">
        <v>4698</v>
      </c>
      <c r="I153" t="str">
        <f t="shared" si="41"/>
        <v>11334/543965</v>
      </c>
      <c r="J153">
        <f>VLOOKUP(C153,Schools!$A:$Z,9,0)</f>
        <v>400100</v>
      </c>
      <c r="K153" s="74" t="s">
        <v>72</v>
      </c>
      <c r="L153" s="211" t="s">
        <v>81</v>
      </c>
      <c r="M153" s="74" t="s">
        <v>4018</v>
      </c>
      <c r="N153" s="77" t="str">
        <f>VLOOKUP(C153,Schools!A:D,4,0)</f>
        <v>Primary</v>
      </c>
      <c r="O153" s="77">
        <f t="shared" si="40"/>
        <v>11334</v>
      </c>
      <c r="P153" s="77">
        <f t="shared" si="42"/>
        <v>543965</v>
      </c>
      <c r="Q153" s="78">
        <v>390.83333333333331</v>
      </c>
      <c r="R153" s="78">
        <v>390.83333333333331</v>
      </c>
      <c r="S153" s="78">
        <v>390.83333333333331</v>
      </c>
      <c r="T153" s="78">
        <f t="shared" si="30"/>
        <v>130.27777777777777</v>
      </c>
      <c r="U153" s="78"/>
      <c r="V153" s="78"/>
      <c r="W153" s="78"/>
      <c r="X153" s="78"/>
      <c r="Y153" s="78"/>
      <c r="Z153" s="78"/>
      <c r="AA153" s="78"/>
      <c r="AB153" s="78"/>
      <c r="AC153" s="51"/>
      <c r="AD153" s="51">
        <f t="shared" si="44"/>
        <v>-2345</v>
      </c>
      <c r="AF153" s="301"/>
      <c r="AG153" s="51">
        <f t="shared" si="45"/>
        <v>1172.5</v>
      </c>
      <c r="AH153" s="51">
        <f t="shared" si="46"/>
        <v>1302.7777777777778</v>
      </c>
      <c r="AI153" s="51">
        <f t="shared" si="47"/>
        <v>1302.7777777777778</v>
      </c>
      <c r="AJ153" s="51">
        <f t="shared" si="48"/>
        <v>1302.7777777777778</v>
      </c>
      <c r="AK153"/>
      <c r="AL153"/>
      <c r="AM153"/>
      <c r="AN153"/>
      <c r="AO153"/>
      <c r="AP153"/>
      <c r="AQ153"/>
      <c r="AR153"/>
      <c r="AS153"/>
      <c r="AT153"/>
      <c r="AU153"/>
    </row>
    <row r="154" spans="1:47" x14ac:dyDescent="0.25">
      <c r="A154" t="str">
        <f t="shared" si="43"/>
        <v>PPG</v>
      </c>
      <c r="B154" s="300">
        <v>44379</v>
      </c>
      <c r="C154" s="157">
        <v>3022057</v>
      </c>
      <c r="D154" t="str">
        <f>VLOOKUP(C154,Schools!A:B,2,0)</f>
        <v>Underhill School</v>
      </c>
      <c r="E154" t="str">
        <f>VLOOKUP(C154,Schools!$A:$Z,3,0)</f>
        <v>M</v>
      </c>
      <c r="F154" s="224">
        <v>0</v>
      </c>
      <c r="G154" s="157" t="s">
        <v>4698</v>
      </c>
      <c r="I154" t="str">
        <f t="shared" si="41"/>
        <v>11334/543965</v>
      </c>
      <c r="J154">
        <f>VLOOKUP(C154,Schools!$A:$Z,9,0)</f>
        <v>400053</v>
      </c>
      <c r="K154" s="74" t="s">
        <v>72</v>
      </c>
      <c r="L154" s="211" t="s">
        <v>81</v>
      </c>
      <c r="M154" s="74" t="s">
        <v>4018</v>
      </c>
      <c r="N154" s="77" t="str">
        <f>VLOOKUP(C154,Schools!A:D,4,0)</f>
        <v>Primary</v>
      </c>
      <c r="O154" s="77">
        <f t="shared" si="40"/>
        <v>11334</v>
      </c>
      <c r="P154" s="77">
        <f t="shared" si="42"/>
        <v>543965</v>
      </c>
      <c r="Q154" s="78">
        <v>195.41666666666666</v>
      </c>
      <c r="R154" s="78">
        <v>195.41666666666666</v>
      </c>
      <c r="S154" s="78">
        <v>195.41666666666666</v>
      </c>
      <c r="T154" s="78">
        <f t="shared" si="30"/>
        <v>-65.138888888888886</v>
      </c>
      <c r="U154" s="78"/>
      <c r="V154" s="78"/>
      <c r="W154" s="78"/>
      <c r="X154" s="78"/>
      <c r="Y154" s="78"/>
      <c r="Z154" s="78"/>
      <c r="AA154" s="78"/>
      <c r="AB154" s="78"/>
      <c r="AC154" s="51"/>
      <c r="AD154" s="51">
        <f t="shared" si="44"/>
        <v>0</v>
      </c>
      <c r="AF154" s="301"/>
      <c r="AG154" s="51">
        <f t="shared" si="45"/>
        <v>586.25</v>
      </c>
      <c r="AH154" s="51">
        <f t="shared" si="46"/>
        <v>521.11111111111109</v>
      </c>
      <c r="AI154" s="51">
        <f t="shared" si="47"/>
        <v>521.11111111111109</v>
      </c>
      <c r="AJ154" s="51">
        <f t="shared" si="48"/>
        <v>521.11111111111109</v>
      </c>
      <c r="AK154"/>
      <c r="AL154"/>
      <c r="AM154"/>
      <c r="AN154"/>
      <c r="AO154"/>
      <c r="AP154"/>
      <c r="AQ154"/>
      <c r="AR154"/>
      <c r="AS154"/>
      <c r="AT154"/>
      <c r="AU154"/>
    </row>
    <row r="155" spans="1:47" x14ac:dyDescent="0.25">
      <c r="A155" t="str">
        <f t="shared" si="43"/>
        <v>PPG</v>
      </c>
      <c r="B155" s="300">
        <v>44379</v>
      </c>
      <c r="C155" s="157">
        <v>3022060</v>
      </c>
      <c r="D155" t="str">
        <f>VLOOKUP(C155,Schools!A:B,2,0)</f>
        <v>Whitings Hill Primary School</v>
      </c>
      <c r="E155" t="str">
        <f>VLOOKUP(C155,Schools!$A:$Z,3,0)</f>
        <v>M</v>
      </c>
      <c r="F155" s="224">
        <v>4690</v>
      </c>
      <c r="G155" s="157" t="s">
        <v>4698</v>
      </c>
      <c r="I155" t="str">
        <f t="shared" si="41"/>
        <v>11334/543965</v>
      </c>
      <c r="J155">
        <f>VLOOKUP(C155,Schools!$A:$Z,9,0)</f>
        <v>400011</v>
      </c>
      <c r="K155" s="74" t="s">
        <v>72</v>
      </c>
      <c r="L155" s="211" t="s">
        <v>81</v>
      </c>
      <c r="M155" s="74" t="s">
        <v>4018</v>
      </c>
      <c r="N155" s="77" t="str">
        <f>VLOOKUP(C155,Schools!A:D,4,0)</f>
        <v>Primary</v>
      </c>
      <c r="O155" s="77">
        <f t="shared" si="40"/>
        <v>11334</v>
      </c>
      <c r="P155" s="77">
        <f t="shared" si="42"/>
        <v>543965</v>
      </c>
      <c r="Q155" s="78">
        <v>390.83333333333331</v>
      </c>
      <c r="R155" s="78">
        <v>390.83333333333331</v>
      </c>
      <c r="S155" s="78">
        <v>390.83333333333331</v>
      </c>
      <c r="T155" s="78">
        <f t="shared" si="30"/>
        <v>390.83333333333331</v>
      </c>
      <c r="U155" s="78"/>
      <c r="V155" s="78"/>
      <c r="W155" s="78"/>
      <c r="X155" s="78"/>
      <c r="Y155" s="78"/>
      <c r="Z155" s="78"/>
      <c r="AA155" s="78"/>
      <c r="AB155" s="78"/>
      <c r="AC155" s="51"/>
      <c r="AD155" s="51">
        <f t="shared" si="44"/>
        <v>-4690</v>
      </c>
      <c r="AF155" s="301"/>
      <c r="AG155" s="51">
        <f t="shared" si="45"/>
        <v>1172.5</v>
      </c>
      <c r="AH155" s="51">
        <f t="shared" si="46"/>
        <v>1563.3333333333333</v>
      </c>
      <c r="AI155" s="51">
        <f t="shared" si="47"/>
        <v>1563.3333333333333</v>
      </c>
      <c r="AJ155" s="51">
        <f t="shared" si="48"/>
        <v>1563.3333333333333</v>
      </c>
      <c r="AK155"/>
      <c r="AL155"/>
      <c r="AM155"/>
      <c r="AN155"/>
      <c r="AO155"/>
      <c r="AP155"/>
      <c r="AQ155"/>
      <c r="AR155"/>
      <c r="AS155"/>
      <c r="AT155"/>
      <c r="AU155"/>
    </row>
    <row r="156" spans="1:47" x14ac:dyDescent="0.25">
      <c r="A156" t="str">
        <f t="shared" si="43"/>
        <v>PPG</v>
      </c>
      <c r="B156" s="300">
        <v>44379</v>
      </c>
      <c r="C156" s="157">
        <v>3021102</v>
      </c>
      <c r="D156" t="str">
        <f>VLOOKUP(C156,Schools!A:B,2,0)</f>
        <v>Northgate</v>
      </c>
      <c r="E156" t="str">
        <f>VLOOKUP(C156,Schools!$A:$Z,3,0)</f>
        <v>M</v>
      </c>
      <c r="F156" s="224">
        <v>0</v>
      </c>
      <c r="G156" s="157" t="s">
        <v>4698</v>
      </c>
      <c r="I156" t="str">
        <f t="shared" si="41"/>
        <v>11332/543965</v>
      </c>
      <c r="J156">
        <f>VLOOKUP(C156,Schools!$A:$Z,9,0)</f>
        <v>400157</v>
      </c>
      <c r="K156" s="74" t="s">
        <v>72</v>
      </c>
      <c r="L156" s="211" t="s">
        <v>81</v>
      </c>
      <c r="M156" s="74" t="s">
        <v>4018</v>
      </c>
      <c r="N156" s="77" t="str">
        <f>VLOOKUP(C156,Schools!A:D,4,0)</f>
        <v>PRU</v>
      </c>
      <c r="O156" s="77">
        <f t="shared" si="40"/>
        <v>11332</v>
      </c>
      <c r="P156" s="77">
        <f t="shared" si="42"/>
        <v>543965</v>
      </c>
      <c r="Q156" s="78">
        <v>195.41666666666666</v>
      </c>
      <c r="R156" s="78">
        <v>195.41666666666666</v>
      </c>
      <c r="S156" s="78">
        <v>195.41666666666666</v>
      </c>
      <c r="T156" s="78">
        <f t="shared" si="30"/>
        <v>-65.138888888888886</v>
      </c>
      <c r="U156" s="78"/>
      <c r="V156" s="78"/>
      <c r="W156" s="78"/>
      <c r="X156" s="78"/>
      <c r="Y156" s="78"/>
      <c r="Z156" s="78"/>
      <c r="AA156" s="78"/>
      <c r="AB156" s="78"/>
      <c r="AC156" s="51"/>
      <c r="AD156" s="51">
        <f t="shared" si="44"/>
        <v>0</v>
      </c>
      <c r="AF156" s="301"/>
      <c r="AG156" s="51">
        <f t="shared" si="45"/>
        <v>586.25</v>
      </c>
      <c r="AH156" s="51">
        <f t="shared" si="46"/>
        <v>521.11111111111109</v>
      </c>
      <c r="AI156" s="51">
        <f t="shared" si="47"/>
        <v>521.11111111111109</v>
      </c>
      <c r="AJ156" s="51">
        <f t="shared" si="48"/>
        <v>521.11111111111109</v>
      </c>
      <c r="AK156"/>
      <c r="AL156"/>
      <c r="AM156"/>
      <c r="AN156"/>
      <c r="AO156"/>
      <c r="AP156"/>
      <c r="AQ156"/>
      <c r="AR156"/>
      <c r="AS156"/>
      <c r="AT156"/>
      <c r="AU156"/>
    </row>
    <row r="157" spans="1:47" x14ac:dyDescent="0.25">
      <c r="A157" t="str">
        <f t="shared" si="43"/>
        <v>PPG</v>
      </c>
      <c r="B157" s="300">
        <v>44379</v>
      </c>
      <c r="C157" s="157">
        <v>3025405</v>
      </c>
      <c r="D157" t="str">
        <f>VLOOKUP(C157,Schools!A:B,2,0)</f>
        <v>Finchley Catholic High School</v>
      </c>
      <c r="E157" t="str">
        <f>VLOOKUP(C157,Schools!$A:$Z,3,0)</f>
        <v>M</v>
      </c>
      <c r="F157" s="224">
        <v>11725</v>
      </c>
      <c r="G157" s="157" t="s">
        <v>4698</v>
      </c>
      <c r="I157" t="str">
        <f t="shared" si="41"/>
        <v>11333/543965</v>
      </c>
      <c r="J157">
        <f>VLOOKUP(C157,Schools!$A:$Z,9,0)</f>
        <v>400041</v>
      </c>
      <c r="K157" s="74" t="s">
        <v>72</v>
      </c>
      <c r="L157" s="211" t="s">
        <v>81</v>
      </c>
      <c r="M157" s="74" t="s">
        <v>4018</v>
      </c>
      <c r="N157" s="77" t="str">
        <f>VLOOKUP(C157,Schools!A:D,4,0)</f>
        <v>Secondary</v>
      </c>
      <c r="O157" s="77">
        <f t="shared" si="40"/>
        <v>11333</v>
      </c>
      <c r="P157" s="77">
        <f t="shared" si="42"/>
        <v>543965</v>
      </c>
      <c r="Q157" s="78">
        <v>586.25</v>
      </c>
      <c r="R157" s="78">
        <v>586.25</v>
      </c>
      <c r="S157" s="78">
        <v>586.25</v>
      </c>
      <c r="T157" s="78">
        <f t="shared" si="30"/>
        <v>1107.3611111111111</v>
      </c>
      <c r="U157" s="78"/>
      <c r="V157" s="78"/>
      <c r="W157" s="78"/>
      <c r="X157" s="78"/>
      <c r="Y157" s="78"/>
      <c r="Z157" s="78"/>
      <c r="AA157" s="78"/>
      <c r="AB157" s="78"/>
      <c r="AC157" s="51"/>
      <c r="AD157" s="51">
        <f t="shared" si="44"/>
        <v>-11725</v>
      </c>
      <c r="AF157" s="301"/>
      <c r="AG157" s="51">
        <f t="shared" si="45"/>
        <v>1758.75</v>
      </c>
      <c r="AH157" s="51">
        <f t="shared" si="46"/>
        <v>2866.1111111111113</v>
      </c>
      <c r="AI157" s="51">
        <f t="shared" si="47"/>
        <v>2866.1111111111113</v>
      </c>
      <c r="AJ157" s="51">
        <f t="shared" si="48"/>
        <v>2866.1111111111113</v>
      </c>
      <c r="AK157"/>
      <c r="AL157"/>
      <c r="AM157"/>
      <c r="AN157"/>
      <c r="AO157"/>
      <c r="AP157"/>
      <c r="AQ157"/>
      <c r="AR157"/>
      <c r="AS157"/>
      <c r="AT157"/>
      <c r="AU157"/>
    </row>
    <row r="158" spans="1:47" x14ac:dyDescent="0.25">
      <c r="A158" t="str">
        <f t="shared" si="43"/>
        <v>PPG</v>
      </c>
      <c r="B158" s="300">
        <v>44379</v>
      </c>
      <c r="C158" s="157">
        <v>3025427</v>
      </c>
      <c r="D158" t="str">
        <f>VLOOKUP(C158,Schools!A:B,2,0)</f>
        <v>JCoSS</v>
      </c>
      <c r="E158" t="str">
        <f>VLOOKUP(C158,Schools!$A:$Z,3,0)</f>
        <v>M</v>
      </c>
      <c r="F158" s="224">
        <v>2345</v>
      </c>
      <c r="G158" s="157" t="s">
        <v>4698</v>
      </c>
      <c r="I158" t="str">
        <f t="shared" si="41"/>
        <v>11333/543965</v>
      </c>
      <c r="J158">
        <f>VLOOKUP(C158,Schools!$A:$Z,9,0)</f>
        <v>400140</v>
      </c>
      <c r="K158" s="295" t="s">
        <v>72</v>
      </c>
      <c r="L158" s="211" t="s">
        <v>81</v>
      </c>
      <c r="M158" s="74" t="s">
        <v>4018</v>
      </c>
      <c r="N158" s="77" t="str">
        <f>VLOOKUP(C158,Schools!A:D,4,0)</f>
        <v>Secondary</v>
      </c>
      <c r="O158" s="77">
        <f t="shared" si="40"/>
        <v>11333</v>
      </c>
      <c r="P158" s="77">
        <f t="shared" si="42"/>
        <v>543965</v>
      </c>
      <c r="Q158" s="78">
        <v>195.41666666666666</v>
      </c>
      <c r="R158" s="78">
        <v>195.41666666666666</v>
      </c>
      <c r="S158" s="78">
        <v>195.41666666666666</v>
      </c>
      <c r="T158" s="78">
        <f t="shared" si="30"/>
        <v>195.41666666666666</v>
      </c>
      <c r="U158" s="78"/>
      <c r="V158" s="286"/>
      <c r="W158" s="78"/>
      <c r="X158" s="78"/>
      <c r="Y158" s="78"/>
      <c r="Z158" s="78"/>
      <c r="AA158" s="78"/>
      <c r="AB158" s="78"/>
      <c r="AC158" s="51"/>
      <c r="AD158" s="51">
        <f t="shared" si="44"/>
        <v>-2345</v>
      </c>
      <c r="AF158" s="301"/>
      <c r="AG158" s="51">
        <f t="shared" si="45"/>
        <v>586.25</v>
      </c>
      <c r="AH158" s="51">
        <f t="shared" si="46"/>
        <v>781.66666666666663</v>
      </c>
      <c r="AI158" s="51">
        <f t="shared" si="47"/>
        <v>781.66666666666663</v>
      </c>
      <c r="AJ158" s="51">
        <f t="shared" si="48"/>
        <v>781.66666666666663</v>
      </c>
      <c r="AK158"/>
      <c r="AL158"/>
      <c r="AM158"/>
      <c r="AN158"/>
      <c r="AO158"/>
      <c r="AP158"/>
      <c r="AQ158"/>
      <c r="AR158"/>
      <c r="AS158"/>
      <c r="AT158"/>
      <c r="AU158"/>
    </row>
    <row r="159" spans="1:47" x14ac:dyDescent="0.25">
      <c r="A159" t="str">
        <f t="shared" si="43"/>
        <v>PPG</v>
      </c>
      <c r="B159" s="300">
        <v>44379</v>
      </c>
      <c r="C159" s="157">
        <v>3025407</v>
      </c>
      <c r="D159" t="str">
        <f>VLOOKUP(C159,Schools!A:B,2,0)</f>
        <v>St. James' Catholic High School</v>
      </c>
      <c r="E159" t="str">
        <f>VLOOKUP(C159,Schools!$A:$Z,3,0)</f>
        <v>M</v>
      </c>
      <c r="F159" s="224">
        <v>7035</v>
      </c>
      <c r="G159" s="157" t="s">
        <v>4698</v>
      </c>
      <c r="I159" t="str">
        <f t="shared" si="41"/>
        <v>11333/543965</v>
      </c>
      <c r="J159">
        <f>VLOOKUP(C159,Schools!$A:$Z,9,0)</f>
        <v>400013</v>
      </c>
      <c r="K159" s="295" t="s">
        <v>72</v>
      </c>
      <c r="L159" s="211" t="s">
        <v>81</v>
      </c>
      <c r="M159" s="74" t="s">
        <v>4018</v>
      </c>
      <c r="N159" s="77" t="str">
        <f>VLOOKUP(C159,Schools!A:D,4,0)</f>
        <v>Secondary</v>
      </c>
      <c r="O159" s="77">
        <f t="shared" si="40"/>
        <v>11333</v>
      </c>
      <c r="P159" s="77">
        <f t="shared" si="42"/>
        <v>543965</v>
      </c>
      <c r="Q159" s="78">
        <v>390.83333333333331</v>
      </c>
      <c r="R159" s="78">
        <v>390.83333333333331</v>
      </c>
      <c r="S159" s="78">
        <v>390.83333333333331</v>
      </c>
      <c r="T159" s="78">
        <f t="shared" si="30"/>
        <v>651.38888888888891</v>
      </c>
      <c r="U159" s="78"/>
      <c r="V159" s="78"/>
      <c r="W159" s="78"/>
      <c r="X159" s="78"/>
      <c r="Y159" s="78"/>
      <c r="Z159" s="78"/>
      <c r="AA159" s="78"/>
      <c r="AB159" s="78"/>
      <c r="AC159" s="51"/>
      <c r="AD159" s="51">
        <f t="shared" si="44"/>
        <v>-7035</v>
      </c>
      <c r="AF159" s="301"/>
      <c r="AG159" s="51">
        <f t="shared" si="45"/>
        <v>1172.5</v>
      </c>
      <c r="AH159" s="51">
        <f t="shared" si="46"/>
        <v>1823.8888888888889</v>
      </c>
      <c r="AI159" s="51">
        <f t="shared" si="47"/>
        <v>1823.8888888888889</v>
      </c>
      <c r="AJ159" s="51">
        <f t="shared" si="48"/>
        <v>1823.8888888888889</v>
      </c>
      <c r="AK159"/>
      <c r="AL159"/>
      <c r="AM159"/>
      <c r="AN159"/>
      <c r="AO159"/>
      <c r="AP159"/>
      <c r="AQ159"/>
      <c r="AR159"/>
      <c r="AS159"/>
      <c r="AT159"/>
      <c r="AU159"/>
    </row>
    <row r="160" spans="1:47" x14ac:dyDescent="0.25">
      <c r="A160" t="str">
        <f t="shared" si="43"/>
        <v>PPG</v>
      </c>
      <c r="B160" s="300">
        <v>44379</v>
      </c>
      <c r="C160" s="157">
        <v>3023521</v>
      </c>
      <c r="D160" t="str">
        <f>VLOOKUP(C160,Schools!A:B,2,0)</f>
        <v>St Mary's &amp; St John's CE School</v>
      </c>
      <c r="E160" t="str">
        <f>VLOOKUP(C160,Schools!$A:$Z,3,0)</f>
        <v>M</v>
      </c>
      <c r="F160" s="224">
        <v>11725</v>
      </c>
      <c r="G160" s="157" t="s">
        <v>4698</v>
      </c>
      <c r="I160" t="str">
        <f t="shared" si="41"/>
        <v>11334/543965</v>
      </c>
      <c r="J160">
        <f>VLOOKUP(C160,Schools!$A:$Z,9,0)</f>
        <v>400135</v>
      </c>
      <c r="K160" s="295" t="s">
        <v>72</v>
      </c>
      <c r="L160" s="211" t="s">
        <v>81</v>
      </c>
      <c r="M160" s="74" t="s">
        <v>4018</v>
      </c>
      <c r="N160" s="77" t="str">
        <f>VLOOKUP(C160,Schools!A:D,4,0)</f>
        <v>All through</v>
      </c>
      <c r="O160" s="77">
        <f t="shared" si="40"/>
        <v>11334</v>
      </c>
      <c r="P160" s="77">
        <f t="shared" si="42"/>
        <v>543965</v>
      </c>
      <c r="Q160" s="78">
        <v>1758.75</v>
      </c>
      <c r="R160" s="78">
        <v>1758.75</v>
      </c>
      <c r="S160" s="78">
        <v>1758.75</v>
      </c>
      <c r="T160" s="78">
        <f t="shared" si="30"/>
        <v>716.52777777777783</v>
      </c>
      <c r="U160" s="78"/>
      <c r="V160" s="78"/>
      <c r="W160" s="78"/>
      <c r="X160" s="78"/>
      <c r="Y160" s="78"/>
      <c r="Z160" s="78"/>
      <c r="AA160" s="78"/>
      <c r="AB160" s="78"/>
      <c r="AC160" s="51"/>
      <c r="AD160" s="51">
        <f t="shared" si="44"/>
        <v>-11725</v>
      </c>
      <c r="AF160" s="301"/>
      <c r="AG160" s="51">
        <f t="shared" si="45"/>
        <v>5276.25</v>
      </c>
      <c r="AH160" s="51">
        <f t="shared" si="46"/>
        <v>5992.7777777777774</v>
      </c>
      <c r="AI160" s="51">
        <f t="shared" si="47"/>
        <v>5992.7777777777774</v>
      </c>
      <c r="AJ160" s="51">
        <f t="shared" si="48"/>
        <v>5992.7777777777774</v>
      </c>
      <c r="AK160"/>
      <c r="AL160"/>
      <c r="AM160"/>
      <c r="AN160"/>
      <c r="AO160"/>
      <c r="AP160"/>
      <c r="AQ160"/>
      <c r="AR160"/>
      <c r="AS160"/>
      <c r="AT160"/>
      <c r="AU160"/>
    </row>
    <row r="161" spans="1:47" x14ac:dyDescent="0.25">
      <c r="A161" s="301" t="str">
        <f t="shared" si="43"/>
        <v>PPG</v>
      </c>
      <c r="B161" s="300">
        <v>44379</v>
      </c>
      <c r="C161" s="157">
        <v>3022014</v>
      </c>
      <c r="D161" s="301" t="s">
        <v>211</v>
      </c>
      <c r="E161" s="301" t="str">
        <f>VLOOKUP(C161,Schools!$A:$Z,3,0)</f>
        <v>M</v>
      </c>
      <c r="F161" s="224">
        <v>2345</v>
      </c>
      <c r="G161" s="157" t="s">
        <v>4698</v>
      </c>
      <c r="I161" s="301" t="str">
        <f t="shared" ref="I161:I166" si="49">O161&amp;"/"&amp;P161</f>
        <v>11334/543965</v>
      </c>
      <c r="J161" s="301">
        <f>VLOOKUP(C161,Schools!$A:$Z,9,0)</f>
        <v>400050</v>
      </c>
      <c r="K161" s="295" t="s">
        <v>72</v>
      </c>
      <c r="L161" s="299" t="s">
        <v>81</v>
      </c>
      <c r="M161" s="295" t="s">
        <v>4018</v>
      </c>
      <c r="N161" s="298" t="str">
        <f>VLOOKUP(C161,Schools!A:D,4,0)</f>
        <v>Primary</v>
      </c>
      <c r="O161" s="298">
        <f t="shared" ref="O161:O166" si="50">VLOOKUP(N161,$AJ$1:$AK$5,2,0)</f>
        <v>11334</v>
      </c>
      <c r="P161" s="298">
        <f t="shared" ref="P161:P166" si="51">IF(E161="M",543965,516500)</f>
        <v>543965</v>
      </c>
      <c r="Q161" s="78">
        <v>0</v>
      </c>
      <c r="R161" s="78">
        <v>0</v>
      </c>
      <c r="S161" s="78">
        <v>0</v>
      </c>
      <c r="T161" s="78">
        <f t="shared" si="30"/>
        <v>260.55555555555554</v>
      </c>
      <c r="U161" s="78"/>
      <c r="V161" s="78"/>
      <c r="W161" s="78"/>
      <c r="X161" s="78"/>
      <c r="Y161" s="78"/>
      <c r="Z161" s="78"/>
      <c r="AA161" s="78"/>
      <c r="AB161" s="78"/>
      <c r="AC161" s="51"/>
      <c r="AD161" s="51">
        <f t="shared" si="44"/>
        <v>-2345</v>
      </c>
      <c r="AE161" s="78"/>
      <c r="AF161" s="301"/>
      <c r="AG161" s="51">
        <f t="shared" si="45"/>
        <v>0</v>
      </c>
      <c r="AH161" s="51">
        <f t="shared" si="46"/>
        <v>260.55555555555554</v>
      </c>
      <c r="AI161" s="51">
        <f t="shared" si="47"/>
        <v>260.55555555555554</v>
      </c>
      <c r="AJ161" s="51">
        <f t="shared" si="48"/>
        <v>260.55555555555554</v>
      </c>
      <c r="AU161"/>
    </row>
    <row r="162" spans="1:47" x14ac:dyDescent="0.25">
      <c r="A162" s="301" t="s">
        <v>3520</v>
      </c>
      <c r="B162" s="300">
        <v>44379</v>
      </c>
      <c r="C162" s="157">
        <v>3022015</v>
      </c>
      <c r="D162" s="301" t="s">
        <v>212</v>
      </c>
      <c r="E162" s="301" t="str">
        <f>VLOOKUP(C162,Schools!$A:$Z,3,0)</f>
        <v>M</v>
      </c>
      <c r="F162" s="224">
        <v>2345</v>
      </c>
      <c r="G162" s="157" t="s">
        <v>4698</v>
      </c>
      <c r="I162" s="301" t="str">
        <f t="shared" si="49"/>
        <v>11334/543965</v>
      </c>
      <c r="J162" s="301">
        <f>VLOOKUP(C162,Schools!$A:$Z,9,0)</f>
        <v>400059</v>
      </c>
      <c r="K162" s="295" t="s">
        <v>72</v>
      </c>
      <c r="L162" s="299" t="s">
        <v>81</v>
      </c>
      <c r="M162" s="295" t="s">
        <v>4018</v>
      </c>
      <c r="N162" s="298" t="str">
        <f>VLOOKUP(C162,Schools!A:D,4,0)</f>
        <v>Primary</v>
      </c>
      <c r="O162" s="298">
        <f t="shared" si="50"/>
        <v>11334</v>
      </c>
      <c r="P162" s="298">
        <f t="shared" si="51"/>
        <v>543965</v>
      </c>
      <c r="Q162" s="78">
        <v>0</v>
      </c>
      <c r="R162" s="78">
        <v>0</v>
      </c>
      <c r="S162" s="78">
        <v>0</v>
      </c>
      <c r="T162" s="78">
        <f t="shared" si="30"/>
        <v>260.55555555555554</v>
      </c>
      <c r="U162" s="78"/>
      <c r="V162" s="78"/>
      <c r="W162" s="78"/>
      <c r="X162" s="78"/>
      <c r="Y162" s="78"/>
      <c r="Z162" s="78"/>
      <c r="AA162" s="78"/>
      <c r="AB162" s="78"/>
      <c r="AC162" s="78"/>
      <c r="AD162" s="51">
        <f t="shared" si="44"/>
        <v>-2345</v>
      </c>
      <c r="AE162" s="51"/>
      <c r="AF162" s="78"/>
      <c r="AG162" s="51">
        <f t="shared" ref="AG162:AG166" si="52">SUM(Q162:S162)</f>
        <v>0</v>
      </c>
      <c r="AH162" s="51">
        <f t="shared" ref="AH162:AH166" si="53">SUM(Q162:V162)</f>
        <v>260.55555555555554</v>
      </c>
      <c r="AI162" s="51">
        <f t="shared" ref="AI162:AI166" si="54">SUM(Q162:Y162)</f>
        <v>260.55555555555554</v>
      </c>
      <c r="AJ162" s="51">
        <f t="shared" ref="AJ162:AJ166" si="55">SUM(Q162:AB162)</f>
        <v>260.55555555555554</v>
      </c>
    </row>
    <row r="163" spans="1:47" x14ac:dyDescent="0.25">
      <c r="A163" s="301" t="s">
        <v>3520</v>
      </c>
      <c r="B163" s="300">
        <v>44379</v>
      </c>
      <c r="C163" s="157">
        <v>3022077</v>
      </c>
      <c r="D163" s="301" t="s">
        <v>248</v>
      </c>
      <c r="E163" s="301" t="str">
        <f>VLOOKUP(C163,Schools!$A:$Z,3,0)</f>
        <v>M</v>
      </c>
      <c r="F163" s="224">
        <v>16415</v>
      </c>
      <c r="G163" s="157" t="s">
        <v>4698</v>
      </c>
      <c r="I163" s="301" t="str">
        <f t="shared" si="49"/>
        <v>11334/543965</v>
      </c>
      <c r="J163" s="301">
        <f>VLOOKUP(C163,Schools!$A:$Z,9,0)</f>
        <v>400113</v>
      </c>
      <c r="K163" s="295" t="s">
        <v>72</v>
      </c>
      <c r="L163" s="299" t="s">
        <v>81</v>
      </c>
      <c r="M163" s="295" t="s">
        <v>4018</v>
      </c>
      <c r="N163" s="298" t="str">
        <f>VLOOKUP(C163,Schools!A:D,4,0)</f>
        <v>Primary</v>
      </c>
      <c r="O163" s="298">
        <f t="shared" si="50"/>
        <v>11334</v>
      </c>
      <c r="P163" s="298">
        <f t="shared" si="51"/>
        <v>543965</v>
      </c>
      <c r="Q163" s="78">
        <v>0</v>
      </c>
      <c r="R163" s="78">
        <v>0</v>
      </c>
      <c r="S163" s="78">
        <v>0</v>
      </c>
      <c r="T163" s="78">
        <f t="shared" si="30"/>
        <v>1823.8888888888889</v>
      </c>
      <c r="U163" s="78"/>
      <c r="V163" s="78"/>
      <c r="W163" s="78"/>
      <c r="X163" s="78"/>
      <c r="Y163" s="78"/>
      <c r="Z163" s="78"/>
      <c r="AA163" s="78"/>
      <c r="AB163" s="78"/>
      <c r="AC163" s="78"/>
      <c r="AD163" s="51">
        <f t="shared" si="44"/>
        <v>-16415</v>
      </c>
      <c r="AE163" s="51"/>
      <c r="AF163" s="78"/>
      <c r="AG163" s="51">
        <f t="shared" si="52"/>
        <v>0</v>
      </c>
      <c r="AH163" s="51">
        <f t="shared" si="53"/>
        <v>1823.8888888888889</v>
      </c>
      <c r="AI163" s="51">
        <f t="shared" si="54"/>
        <v>1823.8888888888889</v>
      </c>
      <c r="AJ163" s="51">
        <f t="shared" si="55"/>
        <v>1823.8888888888889</v>
      </c>
    </row>
    <row r="164" spans="1:47" x14ac:dyDescent="0.25">
      <c r="A164" s="301" t="s">
        <v>3520</v>
      </c>
      <c r="B164" s="300">
        <v>44379</v>
      </c>
      <c r="C164" s="157">
        <v>3022071</v>
      </c>
      <c r="D164" s="301" t="s">
        <v>253</v>
      </c>
      <c r="E164" s="301" t="str">
        <f>VLOOKUP(C164,Schools!$A:$Z,3,0)</f>
        <v>M</v>
      </c>
      <c r="F164" s="224">
        <v>2345</v>
      </c>
      <c r="G164" s="157" t="s">
        <v>4698</v>
      </c>
      <c r="I164" s="301" t="str">
        <f t="shared" si="49"/>
        <v>11334/543965</v>
      </c>
      <c r="J164" s="301">
        <f>VLOOKUP(C164,Schools!$A:$Z,9,0)</f>
        <v>400012</v>
      </c>
      <c r="K164" s="295" t="s">
        <v>72</v>
      </c>
      <c r="L164" s="299" t="s">
        <v>81</v>
      </c>
      <c r="M164" s="295" t="s">
        <v>4018</v>
      </c>
      <c r="N164" s="298" t="str">
        <f>VLOOKUP(C164,Schools!A:D,4,0)</f>
        <v>Primary</v>
      </c>
      <c r="O164" s="298">
        <f t="shared" si="50"/>
        <v>11334</v>
      </c>
      <c r="P164" s="298">
        <f t="shared" si="51"/>
        <v>543965</v>
      </c>
      <c r="Q164" s="78">
        <v>0</v>
      </c>
      <c r="R164" s="78">
        <v>0</v>
      </c>
      <c r="S164" s="78">
        <v>0</v>
      </c>
      <c r="T164" s="78">
        <f t="shared" si="30"/>
        <v>260.55555555555554</v>
      </c>
      <c r="U164" s="78"/>
      <c r="V164" s="78"/>
      <c r="W164" s="78"/>
      <c r="X164" s="78"/>
      <c r="Y164" s="78"/>
      <c r="Z164" s="78"/>
      <c r="AA164" s="78"/>
      <c r="AB164" s="78"/>
      <c r="AC164" s="78"/>
      <c r="AD164" s="51">
        <f t="shared" si="44"/>
        <v>-2345</v>
      </c>
      <c r="AE164" s="51"/>
      <c r="AF164" s="78"/>
      <c r="AG164" s="51">
        <f t="shared" si="52"/>
        <v>0</v>
      </c>
      <c r="AH164" s="51">
        <f t="shared" si="53"/>
        <v>260.55555555555554</v>
      </c>
      <c r="AI164" s="51">
        <f t="shared" si="54"/>
        <v>260.55555555555554</v>
      </c>
      <c r="AJ164" s="51">
        <f t="shared" si="55"/>
        <v>260.55555555555554</v>
      </c>
    </row>
    <row r="165" spans="1:47" x14ac:dyDescent="0.25">
      <c r="A165" s="301" t="s">
        <v>3520</v>
      </c>
      <c r="B165" s="300">
        <v>44379</v>
      </c>
      <c r="C165" s="157">
        <v>3023516</v>
      </c>
      <c r="D165" s="301" t="s">
        <v>228</v>
      </c>
      <c r="E165" s="301" t="str">
        <f>VLOOKUP(C165,Schools!$A:$Z,3,0)</f>
        <v>M</v>
      </c>
      <c r="F165" s="224">
        <v>2345</v>
      </c>
      <c r="G165" s="157" t="s">
        <v>4698</v>
      </c>
      <c r="I165" s="301" t="str">
        <f t="shared" si="49"/>
        <v>11334/543965</v>
      </c>
      <c r="J165" s="301">
        <f>VLOOKUP(C165,Schools!$A:$Z,9,0)</f>
        <v>400108</v>
      </c>
      <c r="K165" s="295" t="s">
        <v>72</v>
      </c>
      <c r="L165" s="299" t="s">
        <v>81</v>
      </c>
      <c r="M165" s="295" t="s">
        <v>4018</v>
      </c>
      <c r="N165" s="298" t="str">
        <f>VLOOKUP(C165,Schools!A:D,4,0)</f>
        <v>Primary</v>
      </c>
      <c r="O165" s="298">
        <f t="shared" si="50"/>
        <v>11334</v>
      </c>
      <c r="P165" s="298">
        <f t="shared" si="51"/>
        <v>543965</v>
      </c>
      <c r="Q165" s="78">
        <v>0</v>
      </c>
      <c r="R165" s="78">
        <v>0</v>
      </c>
      <c r="S165" s="78">
        <v>0</v>
      </c>
      <c r="T165" s="78">
        <f t="shared" si="30"/>
        <v>260.55555555555554</v>
      </c>
      <c r="U165" s="78"/>
      <c r="V165" s="78"/>
      <c r="W165" s="78"/>
      <c r="X165" s="78"/>
      <c r="Y165" s="78"/>
      <c r="Z165" s="78"/>
      <c r="AA165" s="78"/>
      <c r="AB165" s="78"/>
      <c r="AC165" s="78"/>
      <c r="AD165" s="51">
        <f t="shared" si="44"/>
        <v>-2345</v>
      </c>
      <c r="AE165" s="51"/>
      <c r="AF165" s="78"/>
      <c r="AG165" s="51">
        <f t="shared" si="52"/>
        <v>0</v>
      </c>
      <c r="AH165" s="51">
        <f t="shared" si="53"/>
        <v>260.55555555555554</v>
      </c>
      <c r="AI165" s="51">
        <f t="shared" si="54"/>
        <v>260.55555555555554</v>
      </c>
      <c r="AJ165" s="51">
        <f t="shared" si="55"/>
        <v>260.55555555555554</v>
      </c>
    </row>
    <row r="166" spans="1:47" x14ac:dyDescent="0.25">
      <c r="A166" s="301" t="s">
        <v>3520</v>
      </c>
      <c r="B166" s="300">
        <v>44379</v>
      </c>
      <c r="C166" s="157">
        <v>3024003</v>
      </c>
      <c r="D166" s="301" t="s">
        <v>107</v>
      </c>
      <c r="E166" s="301" t="str">
        <f>VLOOKUP(C166,Schools!$A:$Z,3,0)</f>
        <v>M</v>
      </c>
      <c r="F166" s="224">
        <v>11725</v>
      </c>
      <c r="G166" s="157" t="s">
        <v>4698</v>
      </c>
      <c r="I166" s="301" t="str">
        <f t="shared" si="49"/>
        <v>11333/543965</v>
      </c>
      <c r="J166" s="301">
        <f>VLOOKUP(C166,Schools!$A:$Z,9,0)</f>
        <v>400033</v>
      </c>
      <c r="K166" s="295" t="s">
        <v>72</v>
      </c>
      <c r="L166" s="299" t="s">
        <v>81</v>
      </c>
      <c r="M166" s="295" t="s">
        <v>4018</v>
      </c>
      <c r="N166" s="298" t="str">
        <f>VLOOKUP(C166,Schools!A:D,4,0)</f>
        <v>Secondary</v>
      </c>
      <c r="O166" s="298">
        <f t="shared" si="50"/>
        <v>11333</v>
      </c>
      <c r="P166" s="298">
        <f t="shared" si="51"/>
        <v>543965</v>
      </c>
      <c r="Q166" s="78">
        <v>0</v>
      </c>
      <c r="R166" s="78">
        <v>0</v>
      </c>
      <c r="S166" s="78">
        <v>0</v>
      </c>
      <c r="T166" s="78">
        <f t="shared" si="30"/>
        <v>1302.7777777777778</v>
      </c>
      <c r="U166" s="78"/>
      <c r="V166" s="78"/>
      <c r="W166" s="78"/>
      <c r="X166" s="78"/>
      <c r="Y166" s="78"/>
      <c r="Z166" s="78"/>
      <c r="AA166" s="78"/>
      <c r="AB166" s="78"/>
      <c r="AC166" s="78"/>
      <c r="AD166" s="51">
        <f t="shared" si="44"/>
        <v>-11725</v>
      </c>
      <c r="AE166" s="51"/>
      <c r="AF166" s="78"/>
      <c r="AG166" s="51">
        <f t="shared" si="52"/>
        <v>0</v>
      </c>
      <c r="AH166" s="51">
        <f t="shared" si="53"/>
        <v>1302.7777777777778</v>
      </c>
      <c r="AI166" s="51">
        <f t="shared" si="54"/>
        <v>1302.7777777777778</v>
      </c>
      <c r="AJ166" s="51">
        <f t="shared" si="55"/>
        <v>1302.7777777777778</v>
      </c>
    </row>
    <row r="167" spans="1:47"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41"/>
        <v>/</v>
      </c>
      <c r="J167" s="301"/>
      <c r="K167" s="295"/>
      <c r="L167" s="299"/>
      <c r="M167" s="295"/>
      <c r="N167" s="298"/>
      <c r="O167" s="298"/>
      <c r="P167" s="298"/>
      <c r="Q167" s="78"/>
      <c r="R167" s="78"/>
      <c r="S167" s="78"/>
      <c r="T167" s="78">
        <f t="shared" si="30"/>
        <v>0</v>
      </c>
      <c r="U167" s="78"/>
      <c r="V167" s="78"/>
      <c r="W167" s="78"/>
      <c r="X167" s="78"/>
      <c r="Y167" s="78"/>
      <c r="Z167" s="78"/>
      <c r="AA167" s="78"/>
      <c r="AB167" s="78"/>
      <c r="AC167" s="78"/>
      <c r="AD167" s="51"/>
      <c r="AE167" s="51"/>
      <c r="AF167" s="78"/>
      <c r="AG167" s="301"/>
      <c r="AH167" s="51"/>
    </row>
    <row r="168" spans="1:47"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41"/>
        <v>/</v>
      </c>
      <c r="J168" s="301"/>
      <c r="K168" s="295"/>
      <c r="L168" s="299"/>
      <c r="M168" s="295"/>
      <c r="N168" s="298"/>
      <c r="O168" s="298"/>
      <c r="P168" s="298"/>
      <c r="Q168" s="78"/>
      <c r="R168" s="78"/>
      <c r="S168" s="78"/>
      <c r="T168" s="78">
        <f t="shared" si="30"/>
        <v>0</v>
      </c>
      <c r="U168" s="78"/>
      <c r="V168" s="78"/>
      <c r="W168" s="78"/>
      <c r="X168" s="78"/>
      <c r="Y168" s="78"/>
      <c r="Z168" s="78"/>
      <c r="AA168" s="78"/>
      <c r="AB168" s="78"/>
      <c r="AC168" s="78"/>
      <c r="AD168" s="51"/>
      <c r="AE168" s="51"/>
      <c r="AF168" s="78"/>
      <c r="AG168" s="301"/>
      <c r="AH168" s="51"/>
    </row>
    <row r="169" spans="1:47"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41"/>
        <v>/</v>
      </c>
      <c r="J169" s="301"/>
      <c r="K169" s="295"/>
      <c r="L169" s="299"/>
      <c r="M169" s="295"/>
      <c r="N169" s="298"/>
      <c r="O169" s="298"/>
      <c r="P169" s="298"/>
      <c r="Q169" s="78"/>
      <c r="R169" s="78"/>
      <c r="S169" s="78"/>
      <c r="T169" s="78">
        <f t="shared" si="30"/>
        <v>0</v>
      </c>
      <c r="U169" s="78"/>
      <c r="V169" s="78"/>
      <c r="W169" s="78"/>
      <c r="X169" s="78"/>
      <c r="Y169" s="78"/>
      <c r="Z169" s="78"/>
      <c r="AA169" s="78"/>
      <c r="AB169" s="78"/>
      <c r="AC169" s="78"/>
      <c r="AD169" s="51"/>
      <c r="AE169" s="51"/>
      <c r="AF169" s="78"/>
      <c r="AG169" s="301"/>
      <c r="AH169" s="51"/>
    </row>
    <row r="170" spans="1:47" x14ac:dyDescent="0.25">
      <c r="A170" s="301" t="s">
        <v>3520</v>
      </c>
      <c r="B170" s="300"/>
      <c r="C170" s="157"/>
      <c r="D170" s="301" t="str">
        <f>VLOOKUP(C170,Schools!A:B,2,0)</f>
        <v xml:space="preserve"> Please choose a school</v>
      </c>
      <c r="E170" s="301" t="str">
        <f>VLOOKUP(C170,Schools!$A:$Z,3,0)</f>
        <v>None</v>
      </c>
      <c r="F170" s="80">
        <v>0</v>
      </c>
      <c r="G170" s="157" t="s">
        <v>3620</v>
      </c>
      <c r="I170" s="301" t="str">
        <f t="shared" si="41"/>
        <v>/</v>
      </c>
      <c r="J170" s="301"/>
      <c r="K170" s="295"/>
      <c r="L170" s="299"/>
      <c r="M170" s="295"/>
      <c r="N170" s="298"/>
      <c r="O170" s="298"/>
      <c r="P170" s="298"/>
      <c r="Q170" s="78"/>
      <c r="R170" s="78"/>
      <c r="S170" s="78"/>
      <c r="T170" s="78">
        <f t="shared" si="30"/>
        <v>0</v>
      </c>
      <c r="U170" s="78"/>
      <c r="V170" s="78"/>
      <c r="W170" s="78"/>
      <c r="X170" s="78"/>
      <c r="Y170" s="78"/>
      <c r="Z170" s="78"/>
      <c r="AA170" s="78"/>
      <c r="AB170" s="78"/>
      <c r="AC170" s="78"/>
      <c r="AD170" s="51"/>
      <c r="AE170" s="51"/>
      <c r="AF170" s="78"/>
      <c r="AG170" s="301"/>
      <c r="AH170" s="51"/>
    </row>
    <row r="171" spans="1:47" x14ac:dyDescent="0.25">
      <c r="A171" s="301" t="s">
        <v>3520</v>
      </c>
      <c r="B171" s="300"/>
      <c r="C171" s="157"/>
      <c r="D171" s="301" t="str">
        <f>VLOOKUP(C171,Schools!A:B,2,0)</f>
        <v xml:space="preserve"> Please choose a school</v>
      </c>
      <c r="E171" s="301" t="str">
        <f>VLOOKUP(C171,Schools!$A:$Z,3,0)</f>
        <v>None</v>
      </c>
      <c r="F171" s="80">
        <v>0</v>
      </c>
      <c r="G171" s="157" t="s">
        <v>3620</v>
      </c>
      <c r="I171" s="301" t="str">
        <f t="shared" si="41"/>
        <v>/</v>
      </c>
      <c r="J171" s="301"/>
      <c r="K171" s="295"/>
      <c r="L171" s="299"/>
      <c r="M171" s="295"/>
      <c r="N171" s="298"/>
      <c r="O171" s="298"/>
      <c r="P171" s="298"/>
      <c r="Q171" s="78"/>
      <c r="R171" s="78"/>
      <c r="S171" s="78"/>
      <c r="T171" s="78">
        <f t="shared" si="30"/>
        <v>0</v>
      </c>
      <c r="U171" s="78"/>
      <c r="V171" s="78"/>
      <c r="W171" s="78"/>
      <c r="X171" s="78"/>
      <c r="Y171" s="78"/>
      <c r="Z171" s="78"/>
      <c r="AA171" s="78"/>
      <c r="AB171" s="78"/>
      <c r="AC171" s="78"/>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workbookViewId="0">
      <selection activeCell="S118" sqref="A118:S1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6" t="s">
        <v>3621</v>
      </c>
      <c r="B1" s="527"/>
      <c r="C1" s="527"/>
      <c r="D1" s="527"/>
      <c r="E1" s="527"/>
      <c r="F1" s="527"/>
      <c r="G1" s="527"/>
      <c r="H1" s="527"/>
      <c r="I1" s="527"/>
      <c r="J1" s="527"/>
      <c r="K1" s="527"/>
      <c r="L1" s="527"/>
      <c r="M1" s="527"/>
      <c r="N1" s="528"/>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4" t="s">
        <v>73</v>
      </c>
      <c r="C3" s="535"/>
      <c r="D3" s="535"/>
      <c r="E3" s="536"/>
      <c r="F3" s="82" t="s">
        <v>3520</v>
      </c>
      <c r="I3" s="544" t="s">
        <v>3503</v>
      </c>
      <c r="J3" s="544"/>
      <c r="K3" s="544"/>
      <c r="L3" s="54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4950</v>
      </c>
      <c r="C5" s="82" t="str">
        <f>VLOOKUP(B5,P1:R14,3,0)</f>
        <v>Jl20</v>
      </c>
      <c r="D5" s="82" t="str">
        <f>VLOOKUP(B5,P1:S14,4,0)</f>
        <v>W</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-SUMIF(PPG!T20:T161,"&lt;0")</f>
        <v>455.97222222222229</v>
      </c>
      <c r="C7" s="539" t="str">
        <f>IF(ROUND(ABS(B7-B8),0)&gt;0,"Error","OK")</f>
        <v>OK</v>
      </c>
      <c r="D7" s="540"/>
      <c r="P7" s="30" t="s">
        <v>3639</v>
      </c>
      <c r="Q7" s="30">
        <v>21</v>
      </c>
      <c r="R7" s="30" t="s">
        <v>3640</v>
      </c>
      <c r="S7" s="30" t="s">
        <v>3641</v>
      </c>
    </row>
    <row r="8" spans="1:22" ht="16.5" thickTop="1" thickBot="1" x14ac:dyDescent="0.3">
      <c r="A8" s="83" t="s">
        <v>3642</v>
      </c>
      <c r="B8" s="85">
        <f>SUM(H20:H909)</f>
        <v>455.97222222222229</v>
      </c>
      <c r="C8" s="539"/>
      <c r="D8" s="54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6</v>
      </c>
      <c r="C10" s="539" t="str">
        <f>IF(ROUND(ABS(B10-B11),0)&gt;0,"Error","OK")</f>
        <v>OK</v>
      </c>
      <c r="D10" s="540"/>
      <c r="P10" s="30" t="s">
        <v>3650</v>
      </c>
      <c r="Q10" s="30">
        <v>24</v>
      </c>
      <c r="R10" s="30" t="s">
        <v>3651</v>
      </c>
      <c r="S10" s="30" t="s">
        <v>3652</v>
      </c>
    </row>
    <row r="11" spans="1:22" ht="16.5" thickTop="1" thickBot="1" x14ac:dyDescent="0.3">
      <c r="A11" s="83" t="s">
        <v>3653</v>
      </c>
      <c r="B11" s="83">
        <f>COUNTIF(PPG!T20:T161,"&lt;0")</f>
        <v>6</v>
      </c>
      <c r="C11" s="539"/>
      <c r="D11" s="54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455.97222222222229</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PPG!J20</f>
        <v>400125</v>
      </c>
      <c r="E20" s="126" t="b">
        <v>1</v>
      </c>
      <c r="F20" s="202" t="str">
        <f>RIGHT(PPG!C20,4)&amp;"."&amp;PPG!M20&amp;"."&amp;PPG!K20&amp;"."&amp;PPGPAY!$C$5</f>
        <v>3520.PPFSM.I05.Jl21</v>
      </c>
      <c r="G20" s="203">
        <f ca="1">TODAY()</f>
        <v>44386</v>
      </c>
      <c r="H20" s="204">
        <f>IF(PPG!T20&gt;0,0,-PPG!T20)</f>
        <v>0</v>
      </c>
      <c r="I20" s="205">
        <f ca="1">G20</f>
        <v>44386</v>
      </c>
      <c r="J20" s="126">
        <v>3</v>
      </c>
      <c r="K20" s="126" t="b">
        <v>1</v>
      </c>
      <c r="L20" s="126" t="s">
        <v>4009</v>
      </c>
      <c r="M20" s="126" t="b">
        <v>1</v>
      </c>
      <c r="N20" s="126" t="s">
        <v>3687</v>
      </c>
      <c r="O20" s="202" t="str">
        <f>LEFT(PPG!D20,19)&amp;"."&amp;PPGCR!F20</f>
        <v>Akiva School.3520.PPFSM.I05.Jl21</v>
      </c>
      <c r="P20" s="206" t="str">
        <f>PPG!I20</f>
        <v>11334/543965</v>
      </c>
      <c r="Q20" s="126" t="b">
        <v>1</v>
      </c>
      <c r="R20" s="126" t="b">
        <v>1</v>
      </c>
      <c r="S20" s="126" t="b">
        <v>1</v>
      </c>
    </row>
    <row r="21" spans="1:20" hidden="1" x14ac:dyDescent="0.25">
      <c r="A21" s="126" t="s">
        <v>4008</v>
      </c>
      <c r="B21" s="200">
        <v>1</v>
      </c>
      <c r="C21" s="126">
        <v>2</v>
      </c>
      <c r="D21" s="308">
        <f>PPG!J21</f>
        <v>400069</v>
      </c>
      <c r="E21" s="126" t="b">
        <v>1</v>
      </c>
      <c r="F21" s="309" t="str">
        <f>RIGHT(PPG!C21,4)&amp;"."&amp;PPG!M21&amp;"."&amp;PPG!K21&amp;"."&amp;PPGPAY!$C$5</f>
        <v>3300.PPFSM.I05.Jl21</v>
      </c>
      <c r="G21" s="203">
        <f t="shared" ref="G21:G84" ca="1" si="0">TODAY()</f>
        <v>44386</v>
      </c>
      <c r="H21" s="311">
        <f>IF(PPG!T21&gt;0,0,-PPG!T21)</f>
        <v>0</v>
      </c>
      <c r="I21" s="205">
        <f t="shared" ref="I21:I84" ca="1" si="1">G21</f>
        <v>44386</v>
      </c>
      <c r="J21" s="126">
        <v>4</v>
      </c>
      <c r="K21" s="126" t="b">
        <v>1</v>
      </c>
      <c r="L21" s="126" t="s">
        <v>4009</v>
      </c>
      <c r="M21" s="126" t="b">
        <v>1</v>
      </c>
      <c r="N21" s="126" t="s">
        <v>3687</v>
      </c>
      <c r="O21" s="309" t="str">
        <f>LEFT(PPG!D21,19)&amp;"."&amp;PPGCR!F21</f>
        <v>All Saints' CE Prim.3300.PPFSM.I05.Jl21</v>
      </c>
      <c r="P21" s="312" t="str">
        <f>PPG!I21</f>
        <v>11334/543965</v>
      </c>
      <c r="Q21" s="126" t="b">
        <v>1</v>
      </c>
      <c r="R21" s="126" t="b">
        <v>1</v>
      </c>
      <c r="S21" s="126" t="b">
        <v>1</v>
      </c>
    </row>
    <row r="22" spans="1:20" hidden="1" x14ac:dyDescent="0.25">
      <c r="A22" s="126" t="s">
        <v>4008</v>
      </c>
      <c r="B22" s="200">
        <v>1</v>
      </c>
      <c r="C22" s="126">
        <v>2</v>
      </c>
      <c r="D22" s="308">
        <f>PPG!J22</f>
        <v>400015</v>
      </c>
      <c r="E22" s="126" t="b">
        <v>1</v>
      </c>
      <c r="F22" s="309" t="str">
        <f>RIGHT(PPG!C22,4)&amp;"."&amp;PPG!M22&amp;"."&amp;PPG!K22&amp;"."&amp;PPGPAY!$C$5</f>
        <v>3317.PPFSM.I05.Jl21</v>
      </c>
      <c r="G22" s="203">
        <f t="shared" ca="1" si="0"/>
        <v>44386</v>
      </c>
      <c r="H22" s="311">
        <f>IF(PPG!T22&gt;0,0,-PPG!T22)</f>
        <v>0</v>
      </c>
      <c r="I22" s="205">
        <f t="shared" ca="1" si="1"/>
        <v>44386</v>
      </c>
      <c r="J22" s="126">
        <v>5</v>
      </c>
      <c r="K22" s="126" t="b">
        <v>1</v>
      </c>
      <c r="L22" s="126" t="s">
        <v>4009</v>
      </c>
      <c r="M22" s="126" t="b">
        <v>1</v>
      </c>
      <c r="N22" s="126" t="s">
        <v>3687</v>
      </c>
      <c r="O22" s="309" t="str">
        <f>LEFT(PPG!D22,19)&amp;"."&amp;PPGCR!F22</f>
        <v>All Saints' CE Prim.3317.PPFSM.I05.Jl21</v>
      </c>
      <c r="P22" s="312" t="str">
        <f>PPG!I22</f>
        <v>11334/543965</v>
      </c>
      <c r="Q22" s="126" t="b">
        <v>1</v>
      </c>
      <c r="R22" s="126" t="b">
        <v>1</v>
      </c>
      <c r="S22" s="126" t="b">
        <v>1</v>
      </c>
    </row>
    <row r="23" spans="1:20" hidden="1" x14ac:dyDescent="0.25">
      <c r="A23" s="126" t="s">
        <v>4008</v>
      </c>
      <c r="B23" s="200">
        <v>1</v>
      </c>
      <c r="C23" s="126">
        <v>2</v>
      </c>
      <c r="D23" s="308">
        <f>PPG!J23</f>
        <v>400023</v>
      </c>
      <c r="E23" s="126" t="b">
        <v>1</v>
      </c>
      <c r="F23" s="309" t="str">
        <f>RIGHT(PPG!C23,4)&amp;"."&amp;PPG!M23&amp;"."&amp;PPG!K23&amp;"."&amp;PPGPAY!$C$5</f>
        <v>3500.PPFSM.I05.Jl21</v>
      </c>
      <c r="G23" s="203">
        <f t="shared" ca="1" si="0"/>
        <v>44386</v>
      </c>
      <c r="H23" s="311">
        <f>IF(PPG!T23&gt;0,0,-PPG!T23)</f>
        <v>0</v>
      </c>
      <c r="I23" s="205">
        <f t="shared" ca="1" si="1"/>
        <v>44386</v>
      </c>
      <c r="J23" s="126">
        <v>6</v>
      </c>
      <c r="K23" s="126" t="b">
        <v>1</v>
      </c>
      <c r="L23" s="126" t="s">
        <v>4009</v>
      </c>
      <c r="M23" s="126" t="b">
        <v>1</v>
      </c>
      <c r="N23" s="126" t="s">
        <v>3687</v>
      </c>
      <c r="O23" s="309" t="str">
        <f>LEFT(PPG!D23,19)&amp;"."&amp;PPGCR!F23</f>
        <v>Annunciation Cathol.3500.PPFSM.I05.Jl21</v>
      </c>
      <c r="P23" s="312" t="str">
        <f>PPG!I23</f>
        <v>11334/543965</v>
      </c>
      <c r="Q23" s="126" t="b">
        <v>1</v>
      </c>
      <c r="R23" s="126" t="b">
        <v>1</v>
      </c>
      <c r="S23" s="126" t="b">
        <v>1</v>
      </c>
    </row>
    <row r="24" spans="1:20" hidden="1" x14ac:dyDescent="0.25">
      <c r="A24" s="126" t="s">
        <v>4008</v>
      </c>
      <c r="B24" s="200">
        <v>1</v>
      </c>
      <c r="C24" s="126">
        <v>2</v>
      </c>
      <c r="D24" s="308">
        <f>PPG!J24</f>
        <v>400107</v>
      </c>
      <c r="E24" s="126" t="b">
        <v>1</v>
      </c>
      <c r="F24" s="309" t="str">
        <f>RIGHT(PPG!C24,4)&amp;"."&amp;PPG!M24&amp;"."&amp;PPG!K24&amp;"."&amp;PPGPAY!$C$5</f>
        <v>3514.PPFSM.I05.Jl21</v>
      </c>
      <c r="G24" s="203">
        <f t="shared" ca="1" si="0"/>
        <v>44386</v>
      </c>
      <c r="H24" s="311">
        <f>IF(PPG!T24&gt;0,0,-PPG!T24)</f>
        <v>0</v>
      </c>
      <c r="I24" s="205">
        <f t="shared" ca="1" si="1"/>
        <v>44386</v>
      </c>
      <c r="J24" s="126">
        <v>7</v>
      </c>
      <c r="K24" s="126" t="b">
        <v>1</v>
      </c>
      <c r="L24" s="126" t="s">
        <v>4009</v>
      </c>
      <c r="M24" s="126" t="b">
        <v>1</v>
      </c>
      <c r="N24" s="126" t="s">
        <v>3687</v>
      </c>
      <c r="O24" s="309" t="str">
        <f>LEFT(PPG!D24,19)&amp;"."&amp;PPGCR!F24</f>
        <v>Annunciation Cathol.3514.PPFSM.I05.Jl21</v>
      </c>
      <c r="P24" s="312" t="str">
        <f>PPG!I24</f>
        <v>11334/543965</v>
      </c>
      <c r="Q24" s="126" t="b">
        <v>1</v>
      </c>
      <c r="R24" s="126" t="b">
        <v>1</v>
      </c>
      <c r="S24" s="126" t="b">
        <v>1</v>
      </c>
    </row>
    <row r="25" spans="1:20" hidden="1" x14ac:dyDescent="0.25">
      <c r="A25" s="126" t="s">
        <v>4008</v>
      </c>
      <c r="B25" s="200">
        <v>1</v>
      </c>
      <c r="C25" s="126">
        <v>2</v>
      </c>
      <c r="D25" s="308">
        <f>PPG!J25</f>
        <v>400005</v>
      </c>
      <c r="E25" s="126" t="b">
        <v>1</v>
      </c>
      <c r="F25" s="309" t="str">
        <f>RIGHT(PPG!C25,4)&amp;"."&amp;PPG!M25&amp;"."&amp;PPG!K25&amp;"."&amp;PPGPAY!$C$5</f>
        <v>2002.PPFSM.I05.Jl21</v>
      </c>
      <c r="G25" s="203">
        <f t="shared" ca="1" si="0"/>
        <v>44386</v>
      </c>
      <c r="H25" s="311">
        <f>IF(PPG!T25&gt;0,0,-PPG!T25)</f>
        <v>0</v>
      </c>
      <c r="I25" s="205">
        <f t="shared" ca="1" si="1"/>
        <v>44386</v>
      </c>
      <c r="J25" s="126">
        <v>8</v>
      </c>
      <c r="K25" s="126" t="b">
        <v>1</v>
      </c>
      <c r="L25" s="126" t="s">
        <v>4009</v>
      </c>
      <c r="M25" s="126" t="b">
        <v>1</v>
      </c>
      <c r="N25" s="126" t="s">
        <v>3687</v>
      </c>
      <c r="O25" s="309" t="str">
        <f>LEFT(PPG!D25,19)&amp;"."&amp;PPGCR!F25</f>
        <v>Barnfield School.2002.PPFSM.I05.Jl21</v>
      </c>
      <c r="P25" s="312" t="str">
        <f>PPG!I25</f>
        <v>11334/543965</v>
      </c>
      <c r="Q25" s="126" t="b">
        <v>1</v>
      </c>
      <c r="R25" s="126" t="b">
        <v>1</v>
      </c>
      <c r="S25" s="126" t="b">
        <v>1</v>
      </c>
    </row>
    <row r="26" spans="1:20" hidden="1" x14ac:dyDescent="0.25">
      <c r="A26" s="126" t="s">
        <v>4008</v>
      </c>
      <c r="B26" s="200">
        <v>1</v>
      </c>
      <c r="C26" s="126">
        <v>2</v>
      </c>
      <c r="D26" s="308">
        <f>PPG!J26</f>
        <v>400070</v>
      </c>
      <c r="E26" s="126" t="b">
        <v>1</v>
      </c>
      <c r="F26" s="309" t="str">
        <f>RIGHT(PPG!C26,4)&amp;"."&amp;PPG!M26&amp;"."&amp;PPG!K26&amp;"."&amp;PPGPAY!$C$5</f>
        <v>2079.PPFSM.I05.Jl21</v>
      </c>
      <c r="G26" s="203">
        <f t="shared" ca="1" si="0"/>
        <v>44386</v>
      </c>
      <c r="H26" s="311">
        <f>IF(PPG!T26&gt;0,0,-PPG!T26)</f>
        <v>0</v>
      </c>
      <c r="I26" s="205">
        <f t="shared" ca="1" si="1"/>
        <v>44386</v>
      </c>
      <c r="J26" s="126">
        <v>9</v>
      </c>
      <c r="K26" s="126" t="b">
        <v>1</v>
      </c>
      <c r="L26" s="126" t="s">
        <v>4009</v>
      </c>
      <c r="M26" s="126" t="b">
        <v>1</v>
      </c>
      <c r="N26" s="126" t="s">
        <v>3687</v>
      </c>
      <c r="O26" s="309" t="str">
        <f>LEFT(PPG!D26,19)&amp;"."&amp;PPGCR!F26</f>
        <v>Beis Yaakov.2079.PPFSM.I05.Jl21</v>
      </c>
      <c r="P26" s="312" t="str">
        <f>PPG!I26</f>
        <v>11334/543965</v>
      </c>
      <c r="Q26" s="126" t="b">
        <v>1</v>
      </c>
      <c r="R26" s="126" t="b">
        <v>1</v>
      </c>
      <c r="S26" s="126" t="b">
        <v>1</v>
      </c>
    </row>
    <row r="27" spans="1:20" hidden="1" x14ac:dyDescent="0.25">
      <c r="A27" s="126" t="s">
        <v>4008</v>
      </c>
      <c r="B27" s="200">
        <v>1</v>
      </c>
      <c r="C27" s="126">
        <v>2</v>
      </c>
      <c r="D27" s="308">
        <f>PPG!J27</f>
        <v>400150</v>
      </c>
      <c r="E27" s="126" t="b">
        <v>1</v>
      </c>
      <c r="F27" s="309" t="str">
        <f>RIGHT(PPG!C27,4)&amp;"."&amp;PPG!M27&amp;"."&amp;PPG!K27&amp;"."&amp;PPGPAY!$C$5</f>
        <v>3524.PPFSM.I05.Jl21</v>
      </c>
      <c r="G27" s="203">
        <f t="shared" ca="1" si="0"/>
        <v>44386</v>
      </c>
      <c r="H27" s="311">
        <f>IF(PPG!T27&gt;0,0,-PPG!T27)</f>
        <v>0</v>
      </c>
      <c r="I27" s="205">
        <f t="shared" ca="1" si="1"/>
        <v>44386</v>
      </c>
      <c r="J27" s="126">
        <v>10</v>
      </c>
      <c r="K27" s="126" t="b">
        <v>1</v>
      </c>
      <c r="L27" s="126" t="s">
        <v>4009</v>
      </c>
      <c r="M27" s="126" t="b">
        <v>1</v>
      </c>
      <c r="N27" s="126" t="s">
        <v>3687</v>
      </c>
      <c r="O27" s="309" t="str">
        <f>LEFT(PPG!D27,19)&amp;"."&amp;PPGCR!F27</f>
        <v>Beit Shvidler Prima.3524.PPFSM.I05.Jl21</v>
      </c>
      <c r="P27" s="312" t="str">
        <f>PPG!I27</f>
        <v>11334/543965</v>
      </c>
      <c r="Q27" s="126" t="b">
        <v>1</v>
      </c>
      <c r="R27" s="126" t="b">
        <v>1</v>
      </c>
      <c r="S27" s="126" t="b">
        <v>1</v>
      </c>
    </row>
    <row r="28" spans="1:20" hidden="1" x14ac:dyDescent="0.25">
      <c r="A28" s="126" t="s">
        <v>4008</v>
      </c>
      <c r="B28" s="200">
        <v>1</v>
      </c>
      <c r="C28" s="126">
        <v>2</v>
      </c>
      <c r="D28" s="308">
        <f>PPG!J28</f>
        <v>400051</v>
      </c>
      <c r="E28" s="126" t="b">
        <v>1</v>
      </c>
      <c r="F28" s="309" t="str">
        <f>RIGHT(PPG!C28,4)&amp;"."&amp;PPG!M28&amp;"."&amp;PPG!K28&amp;"."&amp;PPGPAY!$C$5</f>
        <v>2003.PPFSM.I05.Jl21</v>
      </c>
      <c r="G28" s="203">
        <f t="shared" ca="1" si="0"/>
        <v>44386</v>
      </c>
      <c r="H28" s="311">
        <f>IF(PPG!T28&gt;0,0,-PPG!T28)</f>
        <v>0</v>
      </c>
      <c r="I28" s="205">
        <f t="shared" ca="1" si="1"/>
        <v>44386</v>
      </c>
      <c r="J28" s="126">
        <v>11</v>
      </c>
      <c r="K28" s="126" t="b">
        <v>1</v>
      </c>
      <c r="L28" s="126" t="s">
        <v>4009</v>
      </c>
      <c r="M28" s="126" t="b">
        <v>1</v>
      </c>
      <c r="N28" s="126" t="s">
        <v>3687</v>
      </c>
      <c r="O28" s="309" t="str">
        <f>LEFT(PPG!D28,19)&amp;"."&amp;PPGCR!F28</f>
        <v>Bell Lane Primary S.2003.PPFSM.I05.Jl21</v>
      </c>
      <c r="P28" s="312" t="str">
        <f>PPG!I28</f>
        <v>11334/543965</v>
      </c>
      <c r="Q28" s="126" t="b">
        <v>1</v>
      </c>
      <c r="R28" s="126" t="b">
        <v>1</v>
      </c>
      <c r="S28" s="126" t="b">
        <v>1</v>
      </c>
    </row>
    <row r="29" spans="1:20" hidden="1" x14ac:dyDescent="0.25">
      <c r="A29" s="126" t="s">
        <v>4008</v>
      </c>
      <c r="B29" s="200">
        <v>1</v>
      </c>
      <c r="C29" s="126">
        <v>2</v>
      </c>
      <c r="D29" s="308">
        <f>PPG!J29</f>
        <v>400024</v>
      </c>
      <c r="E29" s="126" t="b">
        <v>1</v>
      </c>
      <c r="F29" s="309" t="str">
        <f>RIGHT(PPG!C29,4)&amp;"."&amp;PPG!M29&amp;"."&amp;PPG!K29&amp;"."&amp;PPGPAY!$C$5</f>
        <v>3511.PPFSM.I05.Jl21</v>
      </c>
      <c r="G29" s="203">
        <f t="shared" ca="1" si="0"/>
        <v>44386</v>
      </c>
      <c r="H29" s="311">
        <f>IF(PPG!T29&gt;0,0,-PPG!T29)</f>
        <v>0</v>
      </c>
      <c r="I29" s="205">
        <f t="shared" ca="1" si="1"/>
        <v>44386</v>
      </c>
      <c r="J29" s="126">
        <v>12</v>
      </c>
      <c r="K29" s="126" t="b">
        <v>1</v>
      </c>
      <c r="L29" s="126" t="s">
        <v>4009</v>
      </c>
      <c r="M29" s="126" t="b">
        <v>1</v>
      </c>
      <c r="N29" s="126" t="s">
        <v>3687</v>
      </c>
      <c r="O29" s="309" t="str">
        <f>LEFT(PPG!D29,19)&amp;"."&amp;PPGCR!F29</f>
        <v>Blessed Dominic Sch.3511.PPFSM.I05.Jl21</v>
      </c>
      <c r="P29" s="312" t="str">
        <f>PPG!I29</f>
        <v>11334/543965</v>
      </c>
      <c r="Q29" s="126" t="b">
        <v>1</v>
      </c>
      <c r="R29" s="126" t="b">
        <v>1</v>
      </c>
      <c r="S29" s="126" t="b">
        <v>1</v>
      </c>
    </row>
    <row r="30" spans="1:20" hidden="1" x14ac:dyDescent="0.25">
      <c r="A30" s="126" t="s">
        <v>4008</v>
      </c>
      <c r="B30" s="200">
        <v>1</v>
      </c>
      <c r="C30" s="126">
        <v>2</v>
      </c>
      <c r="D30" s="308">
        <f>PPG!J30</f>
        <v>400057</v>
      </c>
      <c r="E30" s="126" t="b">
        <v>1</v>
      </c>
      <c r="F30" s="309" t="str">
        <f>RIGHT(PPG!C30,4)&amp;"."&amp;PPG!M30&amp;"."&amp;PPG!K30&amp;"."&amp;PPGPAY!$C$5</f>
        <v>2008.PPFSM.I05.Jl21</v>
      </c>
      <c r="G30" s="203">
        <f t="shared" ca="1" si="0"/>
        <v>44386</v>
      </c>
      <c r="H30" s="311">
        <f>IF(PPG!T30&gt;0,0,-PPG!T30)</f>
        <v>0</v>
      </c>
      <c r="I30" s="205">
        <f t="shared" ca="1" si="1"/>
        <v>44386</v>
      </c>
      <c r="J30" s="126">
        <v>13</v>
      </c>
      <c r="K30" s="126" t="b">
        <v>1</v>
      </c>
      <c r="L30" s="126" t="s">
        <v>4009</v>
      </c>
      <c r="M30" s="126" t="b">
        <v>1</v>
      </c>
      <c r="N30" s="126" t="s">
        <v>3687</v>
      </c>
      <c r="O30" s="309" t="str">
        <f>LEFT(PPG!D30,19)&amp;"."&amp;PPGCR!F30</f>
        <v>Brookland Infant  &amp;.2008.PPFSM.I05.Jl21</v>
      </c>
      <c r="P30" s="312" t="str">
        <f>PPG!I30</f>
        <v>11334/543965</v>
      </c>
      <c r="Q30" s="126" t="b">
        <v>1</v>
      </c>
      <c r="R30" s="126" t="b">
        <v>1</v>
      </c>
      <c r="S30" s="126" t="b">
        <v>1</v>
      </c>
    </row>
    <row r="31" spans="1:20" hidden="1" x14ac:dyDescent="0.25">
      <c r="A31" s="126" t="s">
        <v>4008</v>
      </c>
      <c r="B31" s="200">
        <v>1</v>
      </c>
      <c r="C31" s="126">
        <v>2</v>
      </c>
      <c r="D31" s="308">
        <f>PPG!J31</f>
        <v>400040</v>
      </c>
      <c r="E31" s="126" t="b">
        <v>1</v>
      </c>
      <c r="F31" s="309" t="str">
        <f>RIGHT(PPG!C31,4)&amp;"."&amp;PPG!M31&amp;"."&amp;PPG!K31&amp;"."&amp;PPGPAY!$C$5</f>
        <v>2007.PPFSM.I05.Jl21</v>
      </c>
      <c r="G31" s="203">
        <f t="shared" ca="1" si="0"/>
        <v>44386</v>
      </c>
      <c r="H31" s="311">
        <f>IF(PPG!T31&gt;0,0,-PPG!T31)</f>
        <v>0</v>
      </c>
      <c r="I31" s="205">
        <f t="shared" ca="1" si="1"/>
        <v>44386</v>
      </c>
      <c r="J31" s="126">
        <v>14</v>
      </c>
      <c r="K31" s="126" t="b">
        <v>1</v>
      </c>
      <c r="L31" s="126" t="s">
        <v>4009</v>
      </c>
      <c r="M31" s="126" t="b">
        <v>1</v>
      </c>
      <c r="N31" s="126" t="s">
        <v>3687</v>
      </c>
      <c r="O31" s="309" t="str">
        <f>LEFT(PPG!D31,19)&amp;"."&amp;PPGCR!F31</f>
        <v>Brookland Junior Sc.2007.PPFSM.I05.Jl21</v>
      </c>
      <c r="P31" s="312" t="str">
        <f>PPG!I31</f>
        <v>11334/543965</v>
      </c>
      <c r="Q31" s="126" t="b">
        <v>1</v>
      </c>
      <c r="R31" s="126" t="b">
        <v>1</v>
      </c>
      <c r="S31" s="126" t="b">
        <v>1</v>
      </c>
    </row>
    <row r="32" spans="1:20" hidden="1" x14ac:dyDescent="0.25">
      <c r="A32" s="126" t="s">
        <v>4008</v>
      </c>
      <c r="B32" s="200">
        <v>1</v>
      </c>
      <c r="C32" s="126">
        <v>2</v>
      </c>
      <c r="D32" s="308">
        <f>PPG!J32</f>
        <v>400061</v>
      </c>
      <c r="E32" s="126" t="b">
        <v>1</v>
      </c>
      <c r="F32" s="309" t="str">
        <f>RIGHT(PPG!C32,4)&amp;"."&amp;PPG!M32&amp;"."&amp;PPG!K32&amp;"."&amp;PPGPAY!$C$5</f>
        <v>2009.PPFSM.I05.Jl21</v>
      </c>
      <c r="G32" s="203">
        <f t="shared" ca="1" si="0"/>
        <v>44386</v>
      </c>
      <c r="H32" s="311">
        <f>IF(PPG!T32&gt;0,0,-PPG!T32)</f>
        <v>0</v>
      </c>
      <c r="I32" s="205">
        <f t="shared" ca="1" si="1"/>
        <v>44386</v>
      </c>
      <c r="J32" s="126">
        <v>15</v>
      </c>
      <c r="K32" s="126" t="b">
        <v>1</v>
      </c>
      <c r="L32" s="126" t="s">
        <v>4009</v>
      </c>
      <c r="M32" s="126" t="b">
        <v>1</v>
      </c>
      <c r="N32" s="126" t="s">
        <v>3687</v>
      </c>
      <c r="O32" s="309" t="str">
        <f>LEFT(PPG!D32,19)&amp;"."&amp;PPGCR!F32</f>
        <v>Brunswick Park Prim.2009.PPFSM.I05.Jl21</v>
      </c>
      <c r="P32" s="312" t="str">
        <f>PPG!I32</f>
        <v>11334/543965</v>
      </c>
      <c r="Q32" s="126" t="b">
        <v>1</v>
      </c>
      <c r="R32" s="126" t="b">
        <v>1</v>
      </c>
      <c r="S32" s="126" t="b">
        <v>1</v>
      </c>
    </row>
    <row r="33" spans="1:19" hidden="1" x14ac:dyDescent="0.25">
      <c r="A33" s="126" t="s">
        <v>4008</v>
      </c>
      <c r="B33" s="200">
        <v>1</v>
      </c>
      <c r="C33" s="126">
        <v>2</v>
      </c>
      <c r="D33" s="308">
        <f>PPG!J33</f>
        <v>400065</v>
      </c>
      <c r="E33" s="126" t="b">
        <v>1</v>
      </c>
      <c r="F33" s="309" t="str">
        <f>RIGHT(PPG!C33,4)&amp;"."&amp;PPG!M33&amp;"."&amp;PPG!K33&amp;"."&amp;PPGPAY!$C$5</f>
        <v>2067.PPFSM.I05.Jl21</v>
      </c>
      <c r="G33" s="203">
        <f t="shared" ca="1" si="0"/>
        <v>44386</v>
      </c>
      <c r="H33" s="311">
        <f>IF(PPG!T33&gt;0,0,-PPG!T33)</f>
        <v>0</v>
      </c>
      <c r="I33" s="205">
        <f t="shared" ca="1" si="1"/>
        <v>44386</v>
      </c>
      <c r="J33" s="126">
        <v>16</v>
      </c>
      <c r="K33" s="126" t="b">
        <v>1</v>
      </c>
      <c r="L33" s="126" t="s">
        <v>4009</v>
      </c>
      <c r="M33" s="126" t="b">
        <v>1</v>
      </c>
      <c r="N33" s="126" t="s">
        <v>3687</v>
      </c>
      <c r="O33" s="309" t="str">
        <f>LEFT(PPG!D33,19)&amp;"."&amp;PPGCR!F33</f>
        <v>Chalgrove Primary S.2067.PPFSM.I05.Jl21</v>
      </c>
      <c r="P33" s="312" t="str">
        <f>PPG!I33</f>
        <v>11334/543965</v>
      </c>
      <c r="Q33" s="126" t="b">
        <v>1</v>
      </c>
      <c r="R33" s="126" t="b">
        <v>1</v>
      </c>
      <c r="S33" s="126" t="b">
        <v>1</v>
      </c>
    </row>
    <row r="34" spans="1:19" hidden="1" x14ac:dyDescent="0.25">
      <c r="A34" s="126" t="s">
        <v>4008</v>
      </c>
      <c r="B34" s="200">
        <v>1</v>
      </c>
      <c r="C34" s="126">
        <v>2</v>
      </c>
      <c r="D34" s="308">
        <f>PPG!J34</f>
        <v>400039</v>
      </c>
      <c r="E34" s="126" t="b">
        <v>1</v>
      </c>
      <c r="F34" s="309" t="str">
        <f>RIGHT(PPG!C34,4)&amp;"."&amp;PPG!M34&amp;"."&amp;PPG!K34&amp;"."&amp;PPGPAY!$C$5</f>
        <v>3302.PPFSM.I05.Jl21</v>
      </c>
      <c r="G34" s="203">
        <f t="shared" ca="1" si="0"/>
        <v>44386</v>
      </c>
      <c r="H34" s="311">
        <f>IF(PPG!T34&gt;0,0,-PPG!T34)</f>
        <v>0</v>
      </c>
      <c r="I34" s="205">
        <f t="shared" ca="1" si="1"/>
        <v>44386</v>
      </c>
      <c r="J34" s="126">
        <v>17</v>
      </c>
      <c r="K34" s="126" t="b">
        <v>1</v>
      </c>
      <c r="L34" s="126" t="s">
        <v>4009</v>
      </c>
      <c r="M34" s="126" t="b">
        <v>1</v>
      </c>
      <c r="N34" s="126" t="s">
        <v>3687</v>
      </c>
      <c r="O34" s="309" t="str">
        <f>LEFT(PPG!D34,19)&amp;"."&amp;PPGCR!F34</f>
        <v>Christ Church CE Pr.3302.PPFSM.I05.Jl21</v>
      </c>
      <c r="P34" s="312" t="str">
        <f>PPG!I34</f>
        <v>11334/543965</v>
      </c>
      <c r="Q34" s="126" t="b">
        <v>1</v>
      </c>
      <c r="R34" s="126" t="b">
        <v>1</v>
      </c>
      <c r="S34" s="126" t="b">
        <v>1</v>
      </c>
    </row>
    <row r="35" spans="1:19" hidden="1" x14ac:dyDescent="0.25">
      <c r="A35" s="126" t="s">
        <v>4008</v>
      </c>
      <c r="B35" s="200">
        <v>1</v>
      </c>
      <c r="C35" s="126">
        <v>2</v>
      </c>
      <c r="D35" s="308">
        <f>PPG!J35</f>
        <v>400020</v>
      </c>
      <c r="E35" s="126" t="b">
        <v>1</v>
      </c>
      <c r="F35" s="309" t="str">
        <f>RIGHT(PPG!C35,4)&amp;"."&amp;PPG!M35&amp;"."&amp;PPG!K35&amp;"."&amp;PPGPAY!$C$5</f>
        <v>2011.PPFSM.I05.Jl21</v>
      </c>
      <c r="G35" s="203">
        <f t="shared" ca="1" si="0"/>
        <v>44386</v>
      </c>
      <c r="H35" s="311">
        <f>IF(PPG!T35&gt;0,0,-PPG!T35)</f>
        <v>0</v>
      </c>
      <c r="I35" s="205">
        <f t="shared" ca="1" si="1"/>
        <v>44386</v>
      </c>
      <c r="J35" s="126">
        <v>18</v>
      </c>
      <c r="K35" s="126" t="b">
        <v>1</v>
      </c>
      <c r="L35" s="126" t="s">
        <v>4009</v>
      </c>
      <c r="M35" s="126" t="b">
        <v>1</v>
      </c>
      <c r="N35" s="126" t="s">
        <v>3687</v>
      </c>
      <c r="O35" s="309" t="str">
        <f>LEFT(PPG!D35,19)&amp;"."&amp;PPGCR!F35</f>
        <v>Church Hill Primary.2011.PPFSM.I05.Jl21</v>
      </c>
      <c r="P35" s="312" t="str">
        <f>PPG!I35</f>
        <v>11334/543965</v>
      </c>
      <c r="Q35" s="126" t="b">
        <v>1</v>
      </c>
      <c r="R35" s="126" t="b">
        <v>1</v>
      </c>
      <c r="S35" s="126" t="b">
        <v>1</v>
      </c>
    </row>
    <row r="36" spans="1:19" hidden="1" x14ac:dyDescent="0.25">
      <c r="A36" s="126" t="s">
        <v>4008</v>
      </c>
      <c r="B36" s="200">
        <v>1</v>
      </c>
      <c r="C36" s="126">
        <v>2</v>
      </c>
      <c r="D36" s="308">
        <f>PPG!J36</f>
        <v>400050</v>
      </c>
      <c r="E36" s="126" t="b">
        <v>1</v>
      </c>
      <c r="F36" s="309" t="str">
        <f>RIGHT(PPG!C36,4)&amp;"."&amp;PPG!M36&amp;"."&amp;PPG!K36&amp;"."&amp;PPGPAY!$C$5</f>
        <v>2014.PPFSM.I05.Jl21</v>
      </c>
      <c r="G36" s="203">
        <f t="shared" ca="1" si="0"/>
        <v>44386</v>
      </c>
      <c r="H36" s="311">
        <f>IF(PPG!T36&gt;0,0,-PPG!T36)</f>
        <v>0</v>
      </c>
      <c r="I36" s="205">
        <f t="shared" ca="1" si="1"/>
        <v>44386</v>
      </c>
      <c r="J36" s="126">
        <v>19</v>
      </c>
      <c r="K36" s="126" t="b">
        <v>1</v>
      </c>
      <c r="L36" s="126" t="s">
        <v>4009</v>
      </c>
      <c r="M36" s="126" t="b">
        <v>1</v>
      </c>
      <c r="N36" s="126" t="s">
        <v>3687</v>
      </c>
      <c r="O36" s="309" t="str">
        <f>LEFT(PPG!D36,19)&amp;"."&amp;PPGCR!F36</f>
        <v>Colindale School.2014.PPFSM.I05.Jl21</v>
      </c>
      <c r="P36" s="312" t="str">
        <f>PPG!I36</f>
        <v>11334/543965</v>
      </c>
      <c r="Q36" s="126" t="b">
        <v>1</v>
      </c>
      <c r="R36" s="126" t="b">
        <v>1</v>
      </c>
      <c r="S36" s="126" t="b">
        <v>1</v>
      </c>
    </row>
    <row r="37" spans="1:19" hidden="1" x14ac:dyDescent="0.25">
      <c r="A37" s="126" t="s">
        <v>4008</v>
      </c>
      <c r="B37" s="200">
        <v>1</v>
      </c>
      <c r="C37" s="126">
        <v>2</v>
      </c>
      <c r="D37" s="308">
        <f>PPG!J37</f>
        <v>400059</v>
      </c>
      <c r="E37" s="126" t="b">
        <v>1</v>
      </c>
      <c r="F37" s="309" t="str">
        <f>RIGHT(PPG!C37,4)&amp;"."&amp;PPG!M37&amp;"."&amp;PPG!K37&amp;"."&amp;PPGPAY!$C$5</f>
        <v>2015.PPFSM.I05.Jl21</v>
      </c>
      <c r="G37" s="203">
        <f t="shared" ca="1" si="0"/>
        <v>44386</v>
      </c>
      <c r="H37" s="311">
        <f>IF(PPG!T37&gt;0,0,-PPG!T37)</f>
        <v>0</v>
      </c>
      <c r="I37" s="205">
        <f t="shared" ca="1" si="1"/>
        <v>44386</v>
      </c>
      <c r="J37" s="126">
        <v>20</v>
      </c>
      <c r="K37" s="126" t="b">
        <v>1</v>
      </c>
      <c r="L37" s="126" t="s">
        <v>4009</v>
      </c>
      <c r="M37" s="126" t="b">
        <v>1</v>
      </c>
      <c r="N37" s="126" t="s">
        <v>3687</v>
      </c>
      <c r="O37" s="309" t="str">
        <f>LEFT(PPG!D37,19)&amp;"."&amp;PPGCR!F37</f>
        <v>Coppetts Wood.2015.PPFSM.I05.Jl21</v>
      </c>
      <c r="P37" s="312" t="str">
        <f>PPG!I37</f>
        <v>11334/543965</v>
      </c>
      <c r="Q37" s="126" t="b">
        <v>1</v>
      </c>
      <c r="R37" s="126" t="b">
        <v>1</v>
      </c>
      <c r="S37" s="126" t="b">
        <v>1</v>
      </c>
    </row>
    <row r="38" spans="1:19" hidden="1" x14ac:dyDescent="0.25">
      <c r="A38" s="126" t="s">
        <v>4008</v>
      </c>
      <c r="B38" s="200">
        <v>1</v>
      </c>
      <c r="C38" s="126">
        <v>2</v>
      </c>
      <c r="D38" s="308">
        <f>PPG!J38</f>
        <v>400049</v>
      </c>
      <c r="E38" s="126" t="b">
        <v>1</v>
      </c>
      <c r="F38" s="309" t="str">
        <f>RIGHT(PPG!C38,4)&amp;"."&amp;PPG!M38&amp;"."&amp;PPG!K38&amp;"."&amp;PPGPAY!$C$5</f>
        <v>2016.PPFSM.I05.Jl21</v>
      </c>
      <c r="G38" s="203">
        <f t="shared" ca="1" si="0"/>
        <v>44386</v>
      </c>
      <c r="H38" s="311">
        <f>IF(PPG!T38&gt;0,0,-PPG!T38)</f>
        <v>0</v>
      </c>
      <c r="I38" s="205">
        <f t="shared" ca="1" si="1"/>
        <v>44386</v>
      </c>
      <c r="J38" s="126">
        <v>21</v>
      </c>
      <c r="K38" s="126" t="b">
        <v>1</v>
      </c>
      <c r="L38" s="126" t="s">
        <v>4009</v>
      </c>
      <c r="M38" s="126" t="b">
        <v>1</v>
      </c>
      <c r="N38" s="126" t="s">
        <v>3687</v>
      </c>
      <c r="O38" s="309" t="str">
        <f>LEFT(PPG!D38,19)&amp;"."&amp;PPGCR!F38</f>
        <v>Courtland School.2016.PPFSM.I05.Jl21</v>
      </c>
      <c r="P38" s="312" t="str">
        <f>PPG!I38</f>
        <v>11334/543965</v>
      </c>
      <c r="Q38" s="126" t="b">
        <v>1</v>
      </c>
      <c r="R38" s="126" t="b">
        <v>1</v>
      </c>
      <c r="S38" s="126" t="b">
        <v>1</v>
      </c>
    </row>
    <row r="39" spans="1:19" hidden="1" x14ac:dyDescent="0.25">
      <c r="A39" s="126" t="s">
        <v>4008</v>
      </c>
      <c r="B39" s="200">
        <v>1</v>
      </c>
      <c r="C39" s="126">
        <v>2</v>
      </c>
      <c r="D39" s="308">
        <f>PPG!J39</f>
        <v>400080</v>
      </c>
      <c r="E39" s="126" t="b">
        <v>1</v>
      </c>
      <c r="F39" s="309" t="str">
        <f>RIGHT(PPG!C39,4)&amp;"."&amp;PPG!M39&amp;"."&amp;PPG!K39&amp;"."&amp;PPGPAY!$C$5</f>
        <v>2017.PPFSM.I05.Jl21</v>
      </c>
      <c r="G39" s="203">
        <f t="shared" ca="1" si="0"/>
        <v>44386</v>
      </c>
      <c r="H39" s="311">
        <f>IF(PPG!T39&gt;0,0,-PPG!T39)</f>
        <v>0</v>
      </c>
      <c r="I39" s="205">
        <f t="shared" ca="1" si="1"/>
        <v>44386</v>
      </c>
      <c r="J39" s="126">
        <v>22</v>
      </c>
      <c r="K39" s="126" t="b">
        <v>1</v>
      </c>
      <c r="L39" s="126" t="s">
        <v>4009</v>
      </c>
      <c r="M39" s="126" t="b">
        <v>1</v>
      </c>
      <c r="N39" s="126" t="s">
        <v>3687</v>
      </c>
      <c r="O39" s="309" t="str">
        <f>LEFT(PPG!D39,19)&amp;"."&amp;PPGCR!F39</f>
        <v>Cromer Road Primary.2017.PPFSM.I05.Jl21</v>
      </c>
      <c r="P39" s="312" t="str">
        <f>PPG!I39</f>
        <v>11334/543965</v>
      </c>
      <c r="Q39" s="126" t="b">
        <v>1</v>
      </c>
      <c r="R39" s="126" t="b">
        <v>1</v>
      </c>
      <c r="S39" s="126" t="b">
        <v>1</v>
      </c>
    </row>
    <row r="40" spans="1:19" hidden="1" x14ac:dyDescent="0.25">
      <c r="A40" s="126" t="s">
        <v>4008</v>
      </c>
      <c r="B40" s="200">
        <v>1</v>
      </c>
      <c r="C40" s="126">
        <v>2</v>
      </c>
      <c r="D40" s="308">
        <f>PPG!J40</f>
        <v>400105</v>
      </c>
      <c r="E40" s="126" t="b">
        <v>1</v>
      </c>
      <c r="F40" s="309" t="str">
        <f>RIGHT(PPG!C40,4)&amp;"."&amp;PPG!M40&amp;"."&amp;PPG!K40&amp;"."&amp;PPGPAY!$C$5</f>
        <v>2073.PPFSM.I05.Jl21</v>
      </c>
      <c r="G40" s="203">
        <f t="shared" ca="1" si="0"/>
        <v>44386</v>
      </c>
      <c r="H40" s="311">
        <f>IF(PPG!T40&gt;0,0,-PPG!T40)</f>
        <v>0</v>
      </c>
      <c r="I40" s="205">
        <f t="shared" ca="1" si="1"/>
        <v>44386</v>
      </c>
      <c r="J40" s="126">
        <v>23</v>
      </c>
      <c r="K40" s="126" t="b">
        <v>1</v>
      </c>
      <c r="L40" s="126" t="s">
        <v>4009</v>
      </c>
      <c r="M40" s="126" t="b">
        <v>1</v>
      </c>
      <c r="N40" s="126" t="s">
        <v>3687</v>
      </c>
      <c r="O40" s="309" t="str">
        <f>LEFT(PPG!D40,19)&amp;"."&amp;PPGCR!F40</f>
        <v>Danegrove JMI Schoo.2073.PPFSM.I05.Jl21</v>
      </c>
      <c r="P40" s="312" t="str">
        <f>PPG!I40</f>
        <v>11334/543965</v>
      </c>
      <c r="Q40" s="126" t="b">
        <v>1</v>
      </c>
      <c r="R40" s="126" t="b">
        <v>1</v>
      </c>
      <c r="S40" s="126" t="b">
        <v>1</v>
      </c>
    </row>
    <row r="41" spans="1:19" hidden="1" x14ac:dyDescent="0.25">
      <c r="A41" s="126" t="s">
        <v>4008</v>
      </c>
      <c r="B41" s="200">
        <v>1</v>
      </c>
      <c r="C41" s="126">
        <v>2</v>
      </c>
      <c r="D41" s="308">
        <f>PPG!J41</f>
        <v>400036</v>
      </c>
      <c r="E41" s="126" t="b">
        <v>1</v>
      </c>
      <c r="F41" s="309" t="str">
        <f>RIGHT(PPG!C41,4)&amp;"."&amp;PPG!M41&amp;"."&amp;PPG!K41&amp;"."&amp;PPGPAY!$C$5</f>
        <v>2019.PPFSM.I05.Jl21</v>
      </c>
      <c r="G41" s="203">
        <f t="shared" ca="1" si="0"/>
        <v>44386</v>
      </c>
      <c r="H41" s="311">
        <f>IF(PPG!T41&gt;0,0,-PPG!T41)</f>
        <v>0</v>
      </c>
      <c r="I41" s="205">
        <f t="shared" ca="1" si="1"/>
        <v>44386</v>
      </c>
      <c r="J41" s="126">
        <v>24</v>
      </c>
      <c r="K41" s="126" t="b">
        <v>1</v>
      </c>
      <c r="L41" s="126" t="s">
        <v>4009</v>
      </c>
      <c r="M41" s="126" t="b">
        <v>1</v>
      </c>
      <c r="N41" s="126" t="s">
        <v>3687</v>
      </c>
      <c r="O41" s="309" t="str">
        <f>LEFT(PPG!D41,19)&amp;"."&amp;PPGCR!F41</f>
        <v>Deansbrook Infant S.2019.PPFSM.I05.Jl21</v>
      </c>
      <c r="P41" s="312" t="str">
        <f>PPG!I41</f>
        <v>11334/543965</v>
      </c>
      <c r="Q41" s="126" t="b">
        <v>1</v>
      </c>
      <c r="R41" s="126" t="b">
        <v>1</v>
      </c>
      <c r="S41" s="126" t="b">
        <v>1</v>
      </c>
    </row>
    <row r="42" spans="1:19" hidden="1" x14ac:dyDescent="0.25">
      <c r="A42" s="126" t="s">
        <v>4008</v>
      </c>
      <c r="B42" s="200">
        <v>1</v>
      </c>
      <c r="C42" s="126">
        <v>2</v>
      </c>
      <c r="D42" s="308">
        <f>PPG!J42</f>
        <v>400042</v>
      </c>
      <c r="E42" s="126" t="b">
        <v>1</v>
      </c>
      <c r="F42" s="309" t="str">
        <f>RIGHT(PPG!C42,4)&amp;"."&amp;PPG!M42&amp;"."&amp;PPG!K42&amp;"."&amp;PPGPAY!$C$5</f>
        <v>2021.PPFSM.I05.Jl21</v>
      </c>
      <c r="G42" s="203">
        <f t="shared" ca="1" si="0"/>
        <v>44386</v>
      </c>
      <c r="H42" s="311">
        <f>IF(PPG!T42&gt;0,0,-PPG!T42)</f>
        <v>0</v>
      </c>
      <c r="I42" s="205">
        <f t="shared" ca="1" si="1"/>
        <v>44386</v>
      </c>
      <c r="J42" s="126">
        <v>25</v>
      </c>
      <c r="K42" s="126" t="b">
        <v>1</v>
      </c>
      <c r="L42" s="126" t="s">
        <v>4009</v>
      </c>
      <c r="M42" s="126" t="b">
        <v>1</v>
      </c>
      <c r="N42" s="126" t="s">
        <v>3687</v>
      </c>
      <c r="O42" s="309" t="str">
        <f>LEFT(PPG!D42,19)&amp;"."&amp;PPGCR!F42</f>
        <v>Dollis Primary Scho.2021.PPFSM.I05.Jl21</v>
      </c>
      <c r="P42" s="312" t="str">
        <f>PPG!I42</f>
        <v>11334/543965</v>
      </c>
      <c r="Q42" s="126" t="b">
        <v>1</v>
      </c>
      <c r="R42" s="126" t="b">
        <v>1</v>
      </c>
      <c r="S42" s="126" t="b">
        <v>1</v>
      </c>
    </row>
    <row r="43" spans="1:19" hidden="1" x14ac:dyDescent="0.25">
      <c r="A43" s="126" t="s">
        <v>4008</v>
      </c>
      <c r="B43" s="200">
        <v>1</v>
      </c>
      <c r="C43" s="126">
        <v>2</v>
      </c>
      <c r="D43" s="308">
        <f>PPG!J43</f>
        <v>400159</v>
      </c>
      <c r="E43" s="126" t="b">
        <v>1</v>
      </c>
      <c r="F43" s="309" t="str">
        <f>RIGHT(PPG!C43,4)&amp;"."&amp;PPG!M43&amp;"."&amp;PPG!K43&amp;"."&amp;PPGPAY!$C$5</f>
        <v>2023.PPFSM.I05.Jl21</v>
      </c>
      <c r="G43" s="203">
        <f t="shared" ca="1" si="0"/>
        <v>44386</v>
      </c>
      <c r="H43" s="311">
        <f>IF(PPG!T43&gt;0,0,-PPG!T43)</f>
        <v>0</v>
      </c>
      <c r="I43" s="205">
        <f t="shared" ca="1" si="1"/>
        <v>44386</v>
      </c>
      <c r="J43" s="126">
        <v>26</v>
      </c>
      <c r="K43" s="126" t="b">
        <v>1</v>
      </c>
      <c r="L43" s="126" t="s">
        <v>4009</v>
      </c>
      <c r="M43" s="126" t="b">
        <v>1</v>
      </c>
      <c r="N43" s="126" t="s">
        <v>3687</v>
      </c>
      <c r="O43" s="309" t="str">
        <f>LEFT(PPG!D43,19)&amp;"."&amp;PPGCR!F43</f>
        <v>Edgware Primary Sch.2023.PPFSM.I05.Jl21</v>
      </c>
      <c r="P43" s="312" t="str">
        <f>PPG!I43</f>
        <v>11334/543965</v>
      </c>
      <c r="Q43" s="126" t="b">
        <v>1</v>
      </c>
      <c r="R43" s="126" t="b">
        <v>1</v>
      </c>
      <c r="S43" s="126" t="b">
        <v>1</v>
      </c>
    </row>
    <row r="44" spans="1:19" hidden="1" x14ac:dyDescent="0.25">
      <c r="A44" s="126" t="s">
        <v>4008</v>
      </c>
      <c r="B44" s="200">
        <v>1</v>
      </c>
      <c r="C44" s="126">
        <v>2</v>
      </c>
      <c r="D44" s="308">
        <f>PPG!J44</f>
        <v>400047</v>
      </c>
      <c r="E44" s="126" t="b">
        <v>1</v>
      </c>
      <c r="F44" s="309" t="str">
        <f>RIGHT(PPG!C44,4)&amp;"."&amp;PPG!M44&amp;"."&amp;PPG!K44&amp;"."&amp;PPGPAY!$C$5</f>
        <v>2024.PPFSM.I05.Jl21</v>
      </c>
      <c r="G44" s="203">
        <f t="shared" ca="1" si="0"/>
        <v>44386</v>
      </c>
      <c r="H44" s="311">
        <f>IF(PPG!T44&gt;0,0,-PPG!T44)</f>
        <v>0</v>
      </c>
      <c r="I44" s="205">
        <f t="shared" ca="1" si="1"/>
        <v>44386</v>
      </c>
      <c r="J44" s="126">
        <v>27</v>
      </c>
      <c r="K44" s="126" t="b">
        <v>1</v>
      </c>
      <c r="L44" s="126" t="s">
        <v>4009</v>
      </c>
      <c r="M44" s="126" t="b">
        <v>1</v>
      </c>
      <c r="N44" s="126" t="s">
        <v>3687</v>
      </c>
      <c r="O44" s="309" t="str">
        <f>LEFT(PPG!D44,19)&amp;"."&amp;PPGCR!F44</f>
        <v>Fairway Primary Sch.2024.PPFSM.I05.Jl21</v>
      </c>
      <c r="P44" s="312" t="str">
        <f>PPG!I44</f>
        <v>11334/543965</v>
      </c>
      <c r="Q44" s="126" t="b">
        <v>1</v>
      </c>
      <c r="R44" s="126" t="b">
        <v>1</v>
      </c>
      <c r="S44" s="126" t="b">
        <v>1</v>
      </c>
    </row>
    <row r="45" spans="1:19" hidden="1" x14ac:dyDescent="0.25">
      <c r="A45" s="126" t="s">
        <v>4008</v>
      </c>
      <c r="B45" s="200">
        <v>1</v>
      </c>
      <c r="C45" s="126">
        <v>2</v>
      </c>
      <c r="D45" s="308">
        <f>PPG!J45</f>
        <v>400001</v>
      </c>
      <c r="E45" s="126" t="b">
        <v>1</v>
      </c>
      <c r="F45" s="309" t="str">
        <f>RIGHT(PPG!C45,4)&amp;"."&amp;PPG!M45&amp;"."&amp;PPG!K45&amp;"."&amp;PPGPAY!$C$5</f>
        <v>2025.PPFSM.I05.Jl21</v>
      </c>
      <c r="G45" s="203">
        <f t="shared" ca="1" si="0"/>
        <v>44386</v>
      </c>
      <c r="H45" s="311">
        <f>IF(PPG!T45&gt;0,0,-PPG!T45)</f>
        <v>0</v>
      </c>
      <c r="I45" s="205">
        <f t="shared" ca="1" si="1"/>
        <v>44386</v>
      </c>
      <c r="J45" s="126">
        <v>28</v>
      </c>
      <c r="K45" s="126" t="b">
        <v>1</v>
      </c>
      <c r="L45" s="126" t="s">
        <v>4009</v>
      </c>
      <c r="M45" s="126" t="b">
        <v>1</v>
      </c>
      <c r="N45" s="126" t="s">
        <v>3687</v>
      </c>
      <c r="O45" s="309" t="str">
        <f>LEFT(PPG!D45,19)&amp;"."&amp;PPGCR!F45</f>
        <v>Foulds.2025.PPFSM.I05.Jl21</v>
      </c>
      <c r="P45" s="312" t="str">
        <f>PPG!I45</f>
        <v>11334/543965</v>
      </c>
      <c r="Q45" s="126" t="b">
        <v>1</v>
      </c>
      <c r="R45" s="126" t="b">
        <v>1</v>
      </c>
      <c r="S45" s="126" t="b">
        <v>1</v>
      </c>
    </row>
    <row r="46" spans="1:19" hidden="1" x14ac:dyDescent="0.25">
      <c r="A46" s="126" t="s">
        <v>4008</v>
      </c>
      <c r="B46" s="200">
        <v>1</v>
      </c>
      <c r="C46" s="126">
        <v>2</v>
      </c>
      <c r="D46" s="308">
        <f>PPG!J46</f>
        <v>400082</v>
      </c>
      <c r="E46" s="126" t="b">
        <v>1</v>
      </c>
      <c r="F46" s="309" t="str">
        <f>RIGHT(PPG!C46,4)&amp;"."&amp;PPG!M46&amp;"."&amp;PPG!K46&amp;"."&amp;PPGPAY!$C$5</f>
        <v>2026.PPFSM.I05.Jl21</v>
      </c>
      <c r="G46" s="203">
        <f t="shared" ca="1" si="0"/>
        <v>44386</v>
      </c>
      <c r="H46" s="311">
        <f>IF(PPG!T46&gt;0,0,-PPG!T46)</f>
        <v>0</v>
      </c>
      <c r="I46" s="205">
        <f t="shared" ca="1" si="1"/>
        <v>44386</v>
      </c>
      <c r="J46" s="126">
        <v>29</v>
      </c>
      <c r="K46" s="126" t="b">
        <v>1</v>
      </c>
      <c r="L46" s="126" t="s">
        <v>4009</v>
      </c>
      <c r="M46" s="126" t="b">
        <v>1</v>
      </c>
      <c r="N46" s="126" t="s">
        <v>3687</v>
      </c>
      <c r="O46" s="309" t="str">
        <f>LEFT(PPG!D46,19)&amp;"."&amp;PPGCR!F46</f>
        <v>Frith Manor School.2026.PPFSM.I05.Jl21</v>
      </c>
      <c r="P46" s="312" t="str">
        <f>PPG!I46</f>
        <v>11334/543965</v>
      </c>
      <c r="Q46" s="126" t="b">
        <v>1</v>
      </c>
      <c r="R46" s="126" t="b">
        <v>1</v>
      </c>
      <c r="S46" s="126" t="b">
        <v>1</v>
      </c>
    </row>
    <row r="47" spans="1:19" hidden="1" x14ac:dyDescent="0.25">
      <c r="A47" s="126" t="s">
        <v>4008</v>
      </c>
      <c r="B47" s="200">
        <v>1</v>
      </c>
      <c r="C47" s="126">
        <v>2</v>
      </c>
      <c r="D47" s="308">
        <f>PPG!J47</f>
        <v>400067</v>
      </c>
      <c r="E47" s="126" t="b">
        <v>1</v>
      </c>
      <c r="F47" s="309" t="str">
        <f>RIGHT(PPG!C47,4)&amp;"."&amp;PPG!M47&amp;"."&amp;PPG!K47&amp;"."&amp;PPGPAY!$C$5</f>
        <v>2028.PPFSM.I05.Jl21</v>
      </c>
      <c r="G47" s="203">
        <f t="shared" ca="1" si="0"/>
        <v>44386</v>
      </c>
      <c r="H47" s="311">
        <f>IF(PPG!T47&gt;0,0,-PPG!T47)</f>
        <v>0</v>
      </c>
      <c r="I47" s="205">
        <f t="shared" ca="1" si="1"/>
        <v>44386</v>
      </c>
      <c r="J47" s="126">
        <v>30</v>
      </c>
      <c r="K47" s="126" t="b">
        <v>1</v>
      </c>
      <c r="L47" s="126" t="s">
        <v>4009</v>
      </c>
      <c r="M47" s="126" t="b">
        <v>1</v>
      </c>
      <c r="N47" s="126" t="s">
        <v>3687</v>
      </c>
      <c r="O47" s="309" t="str">
        <f>LEFT(PPG!D47,19)&amp;"."&amp;PPGCR!F47</f>
        <v>Garden Suburb Infan.2028.PPFSM.I05.Jl21</v>
      </c>
      <c r="P47" s="312" t="str">
        <f>PPG!I47</f>
        <v>11334/543965</v>
      </c>
      <c r="Q47" s="126" t="b">
        <v>1</v>
      </c>
      <c r="R47" s="126" t="b">
        <v>1</v>
      </c>
      <c r="S47" s="126" t="b">
        <v>1</v>
      </c>
    </row>
    <row r="48" spans="1:19" hidden="1" x14ac:dyDescent="0.25">
      <c r="A48" s="126" t="s">
        <v>4008</v>
      </c>
      <c r="B48" s="200">
        <v>1</v>
      </c>
      <c r="C48" s="126">
        <v>2</v>
      </c>
      <c r="D48" s="308">
        <f>PPG!J48</f>
        <v>400002</v>
      </c>
      <c r="E48" s="126" t="b">
        <v>1</v>
      </c>
      <c r="F48" s="309" t="str">
        <f>RIGHT(PPG!C48,4)&amp;"."&amp;PPG!M48&amp;"."&amp;PPG!K48&amp;"."&amp;PPGPAY!$C$5</f>
        <v>2027.PPFSM.I05.Jl21</v>
      </c>
      <c r="G48" s="203">
        <f t="shared" ca="1" si="0"/>
        <v>44386</v>
      </c>
      <c r="H48" s="311">
        <f>IF(PPG!T48&gt;0,0,-PPG!T48)</f>
        <v>0</v>
      </c>
      <c r="I48" s="205">
        <f t="shared" ca="1" si="1"/>
        <v>44386</v>
      </c>
      <c r="J48" s="126">
        <v>31</v>
      </c>
      <c r="K48" s="126" t="b">
        <v>1</v>
      </c>
      <c r="L48" s="126" t="s">
        <v>4009</v>
      </c>
      <c r="M48" s="126" t="b">
        <v>1</v>
      </c>
      <c r="N48" s="126" t="s">
        <v>3687</v>
      </c>
      <c r="O48" s="309" t="str">
        <f>LEFT(PPG!D48,19)&amp;"."&amp;PPGCR!F48</f>
        <v>Garden Suburb Junio.2027.PPFSM.I05.Jl21</v>
      </c>
      <c r="P48" s="312" t="str">
        <f>PPG!I48</f>
        <v>11334/543965</v>
      </c>
      <c r="Q48" s="126" t="b">
        <v>1</v>
      </c>
      <c r="R48" s="126" t="b">
        <v>1</v>
      </c>
      <c r="S48" s="126" t="b">
        <v>1</v>
      </c>
    </row>
    <row r="49" spans="1:19" hidden="1" x14ac:dyDescent="0.25">
      <c r="A49" s="126" t="s">
        <v>4008</v>
      </c>
      <c r="B49" s="200">
        <v>1</v>
      </c>
      <c r="C49" s="126">
        <v>2</v>
      </c>
      <c r="D49" s="308">
        <f>PPG!J49</f>
        <v>400035</v>
      </c>
      <c r="E49" s="126" t="b">
        <v>1</v>
      </c>
      <c r="F49" s="309" t="str">
        <f>RIGHT(PPG!C49,4)&amp;"."&amp;PPG!M49&amp;"."&amp;PPG!K49&amp;"."&amp;PPGPAY!$C$5</f>
        <v>2029.PPFSM.I05.Jl21</v>
      </c>
      <c r="G49" s="203">
        <f t="shared" ca="1" si="0"/>
        <v>44386</v>
      </c>
      <c r="H49" s="311">
        <f>IF(PPG!T49&gt;0,0,-PPG!T49)</f>
        <v>0</v>
      </c>
      <c r="I49" s="205">
        <f t="shared" ca="1" si="1"/>
        <v>44386</v>
      </c>
      <c r="J49" s="126">
        <v>32</v>
      </c>
      <c r="K49" s="126" t="b">
        <v>1</v>
      </c>
      <c r="L49" s="126" t="s">
        <v>4009</v>
      </c>
      <c r="M49" s="126" t="b">
        <v>1</v>
      </c>
      <c r="N49" s="126" t="s">
        <v>3687</v>
      </c>
      <c r="O49" s="309" t="str">
        <f>LEFT(PPG!D49,19)&amp;"."&amp;PPGCR!F49</f>
        <v>Goldbeaters Primary.2029.PPFSM.I05.Jl21</v>
      </c>
      <c r="P49" s="312" t="str">
        <f>PPG!I49</f>
        <v>11334/543965</v>
      </c>
      <c r="Q49" s="126" t="b">
        <v>1</v>
      </c>
      <c r="R49" s="126" t="b">
        <v>1</v>
      </c>
      <c r="S49" s="126" t="b">
        <v>1</v>
      </c>
    </row>
    <row r="50" spans="1:19" hidden="1" x14ac:dyDescent="0.25">
      <c r="A50" s="126" t="s">
        <v>4008</v>
      </c>
      <c r="B50" s="200">
        <v>1</v>
      </c>
      <c r="C50" s="126">
        <v>2</v>
      </c>
      <c r="D50" s="308">
        <f>PPG!J50</f>
        <v>400108</v>
      </c>
      <c r="E50" s="126" t="b">
        <v>1</v>
      </c>
      <c r="F50" s="309" t="str">
        <f>RIGHT(PPG!C50,4)&amp;"."&amp;PPG!M50&amp;"."&amp;PPG!K50&amp;"."&amp;PPGPAY!$C$5</f>
        <v>3516.PPFSM.I05.Jl21</v>
      </c>
      <c r="G50" s="203">
        <f t="shared" ca="1" si="0"/>
        <v>44386</v>
      </c>
      <c r="H50" s="311">
        <f>IF(PPG!T50&gt;0,0,-PPG!T50)</f>
        <v>0</v>
      </c>
      <c r="I50" s="205">
        <f t="shared" ca="1" si="1"/>
        <v>44386</v>
      </c>
      <c r="J50" s="126">
        <v>33</v>
      </c>
      <c r="K50" s="126" t="b">
        <v>1</v>
      </c>
      <c r="L50" s="126" t="s">
        <v>4009</v>
      </c>
      <c r="M50" s="126" t="b">
        <v>1</v>
      </c>
      <c r="N50" s="126" t="s">
        <v>3687</v>
      </c>
      <c r="O50" s="309" t="str">
        <f>LEFT(PPG!D50,19)&amp;"."&amp;PPGCR!F50</f>
        <v>Hasmonean Primary S.3516.PPFSM.I05.Jl21</v>
      </c>
      <c r="P50" s="312" t="str">
        <f>PPG!I50</f>
        <v>11334/543965</v>
      </c>
      <c r="Q50" s="126" t="b">
        <v>1</v>
      </c>
      <c r="R50" s="126" t="b">
        <v>1</v>
      </c>
      <c r="S50" s="126" t="b">
        <v>1</v>
      </c>
    </row>
    <row r="51" spans="1:19" hidden="1" x14ac:dyDescent="0.25">
      <c r="A51" s="126" t="s">
        <v>4008</v>
      </c>
      <c r="B51" s="200">
        <v>1</v>
      </c>
      <c r="C51" s="126">
        <v>2</v>
      </c>
      <c r="D51" s="308">
        <f>PPG!J51</f>
        <v>400026</v>
      </c>
      <c r="E51" s="126" t="b">
        <v>1</v>
      </c>
      <c r="F51" s="309" t="str">
        <f>RIGHT(PPG!C51,4)&amp;"."&amp;PPG!M51&amp;"."&amp;PPG!K51&amp;"."&amp;PPGPAY!$C$5</f>
        <v>2031.PPFSM.I05.Jl21</v>
      </c>
      <c r="G51" s="203">
        <f t="shared" ca="1" si="0"/>
        <v>44386</v>
      </c>
      <c r="H51" s="311">
        <f>IF(PPG!T51&gt;0,0,-PPG!T51)</f>
        <v>0</v>
      </c>
      <c r="I51" s="205">
        <f t="shared" ca="1" si="1"/>
        <v>44386</v>
      </c>
      <c r="J51" s="126">
        <v>34</v>
      </c>
      <c r="K51" s="126" t="b">
        <v>1</v>
      </c>
      <c r="L51" s="126" t="s">
        <v>4009</v>
      </c>
      <c r="M51" s="126" t="b">
        <v>1</v>
      </c>
      <c r="N51" s="126" t="s">
        <v>3687</v>
      </c>
      <c r="O51" s="309" t="str">
        <f>LEFT(PPG!D51,19)&amp;"."&amp;PPGCR!F51</f>
        <v>Hollickwood JMI Sch.2031.PPFSM.I05.Jl21</v>
      </c>
      <c r="P51" s="312" t="str">
        <f>PPG!I51</f>
        <v>11334/543965</v>
      </c>
      <c r="Q51" s="126" t="b">
        <v>1</v>
      </c>
      <c r="R51" s="126" t="b">
        <v>1</v>
      </c>
      <c r="S51" s="126" t="b">
        <v>1</v>
      </c>
    </row>
    <row r="52" spans="1:19" hidden="1" x14ac:dyDescent="0.25">
      <c r="A52" s="126" t="s">
        <v>4008</v>
      </c>
      <c r="B52" s="200">
        <v>1</v>
      </c>
      <c r="C52" s="126">
        <v>2</v>
      </c>
      <c r="D52" s="308">
        <f>PPG!J52</f>
        <v>400084</v>
      </c>
      <c r="E52" s="126" t="b">
        <v>1</v>
      </c>
      <c r="F52" s="309" t="str">
        <f>RIGHT(PPG!C52,4)&amp;"."&amp;PPG!M52&amp;"."&amp;PPG!K52&amp;"."&amp;PPGPAY!$C$5</f>
        <v>2032.PPFSM.I05.Jl21</v>
      </c>
      <c r="G52" s="203">
        <f t="shared" ca="1" si="0"/>
        <v>44386</v>
      </c>
      <c r="H52" s="311">
        <f>IF(PPG!T52&gt;0,0,-PPG!T52)</f>
        <v>0</v>
      </c>
      <c r="I52" s="205">
        <f t="shared" ca="1" si="1"/>
        <v>44386</v>
      </c>
      <c r="J52" s="126">
        <v>35</v>
      </c>
      <c r="K52" s="126" t="b">
        <v>1</v>
      </c>
      <c r="L52" s="126" t="s">
        <v>4009</v>
      </c>
      <c r="M52" s="126" t="b">
        <v>1</v>
      </c>
      <c r="N52" s="126" t="s">
        <v>3687</v>
      </c>
      <c r="O52" s="309" t="str">
        <f>LEFT(PPG!D52,19)&amp;"."&amp;PPGCR!F52</f>
        <v>Holly Park School.2032.PPFSM.I05.Jl21</v>
      </c>
      <c r="P52" s="312" t="str">
        <f>PPG!I52</f>
        <v>11334/543965</v>
      </c>
      <c r="Q52" s="126" t="b">
        <v>1</v>
      </c>
      <c r="R52" s="126" t="b">
        <v>1</v>
      </c>
      <c r="S52" s="126" t="b">
        <v>1</v>
      </c>
    </row>
    <row r="53" spans="1:19" hidden="1" x14ac:dyDescent="0.25">
      <c r="A53" s="126" t="s">
        <v>4008</v>
      </c>
      <c r="B53" s="200">
        <v>1</v>
      </c>
      <c r="C53" s="126">
        <v>2</v>
      </c>
      <c r="D53" s="308">
        <f>PPG!J53</f>
        <v>400008</v>
      </c>
      <c r="E53" s="126" t="b">
        <v>1</v>
      </c>
      <c r="F53" s="309" t="str">
        <f>RIGHT(PPG!C53,4)&amp;"."&amp;PPG!M53&amp;"."&amp;PPG!K53&amp;"."&amp;PPGPAY!$C$5</f>
        <v>3304.PPFSM.I05.Jl21</v>
      </c>
      <c r="G53" s="203">
        <f t="shared" ca="1" si="0"/>
        <v>44386</v>
      </c>
      <c r="H53" s="311">
        <f>IF(PPG!T53&gt;0,0,-PPG!T53)</f>
        <v>0</v>
      </c>
      <c r="I53" s="205">
        <f t="shared" ca="1" si="1"/>
        <v>44386</v>
      </c>
      <c r="J53" s="126">
        <v>36</v>
      </c>
      <c r="K53" s="126" t="b">
        <v>1</v>
      </c>
      <c r="L53" s="126" t="s">
        <v>4009</v>
      </c>
      <c r="M53" s="126" t="b">
        <v>1</v>
      </c>
      <c r="N53" s="126" t="s">
        <v>3687</v>
      </c>
      <c r="O53" s="309" t="str">
        <f>LEFT(PPG!D53,19)&amp;"."&amp;PPGCR!F53</f>
        <v>Holy Trinity School.3304.PPFSM.I05.Jl21</v>
      </c>
      <c r="P53" s="312" t="str">
        <f>PPG!I53</f>
        <v>11334/543965</v>
      </c>
      <c r="Q53" s="126" t="b">
        <v>1</v>
      </c>
      <c r="R53" s="126" t="b">
        <v>1</v>
      </c>
      <c r="S53" s="126" t="b">
        <v>1</v>
      </c>
    </row>
    <row r="54" spans="1:19" hidden="1" x14ac:dyDescent="0.25">
      <c r="A54" s="126" t="s">
        <v>4008</v>
      </c>
      <c r="B54" s="200">
        <v>1</v>
      </c>
      <c r="C54" s="126">
        <v>2</v>
      </c>
      <c r="D54" s="308">
        <f>PPG!J54</f>
        <v>400046</v>
      </c>
      <c r="E54" s="126" t="b">
        <v>1</v>
      </c>
      <c r="F54" s="309" t="str">
        <f>RIGHT(PPG!C54,4)&amp;"."&amp;PPG!M54&amp;"."&amp;PPG!K54&amp;"."&amp;PPGPAY!$C$5</f>
        <v>2036.PPFSM.I05.Jl21</v>
      </c>
      <c r="G54" s="203">
        <f t="shared" ca="1" si="0"/>
        <v>44386</v>
      </c>
      <c r="H54" s="311">
        <f>IF(PPG!T54&gt;0,0,-PPG!T54)</f>
        <v>0</v>
      </c>
      <c r="I54" s="205">
        <f t="shared" ca="1" si="1"/>
        <v>44386</v>
      </c>
      <c r="J54" s="126">
        <v>37</v>
      </c>
      <c r="K54" s="126" t="b">
        <v>1</v>
      </c>
      <c r="L54" s="126" t="s">
        <v>4009</v>
      </c>
      <c r="M54" s="126" t="b">
        <v>1</v>
      </c>
      <c r="N54" s="126" t="s">
        <v>3687</v>
      </c>
      <c r="O54" s="309" t="str">
        <f>LEFT(PPG!D54,19)&amp;"."&amp;PPGCR!F54</f>
        <v>Livingstone School.2036.PPFSM.I05.Jl21</v>
      </c>
      <c r="P54" s="312" t="str">
        <f>PPG!I54</f>
        <v>11334/543965</v>
      </c>
      <c r="Q54" s="126" t="b">
        <v>1</v>
      </c>
      <c r="R54" s="126" t="b">
        <v>1</v>
      </c>
      <c r="S54" s="126" t="b">
        <v>1</v>
      </c>
    </row>
    <row r="55" spans="1:19" hidden="1" x14ac:dyDescent="0.25">
      <c r="A55" s="126" t="s">
        <v>4008</v>
      </c>
      <c r="B55" s="200">
        <v>1</v>
      </c>
      <c r="C55" s="126">
        <v>2</v>
      </c>
      <c r="D55" s="308">
        <f>PPG!J55</f>
        <v>400030</v>
      </c>
      <c r="E55" s="126" t="b">
        <v>1</v>
      </c>
      <c r="F55" s="309" t="str">
        <f>RIGHT(PPG!C55,4)&amp;"."&amp;PPG!M55&amp;"."&amp;PPG!K55&amp;"."&amp;PPGPAY!$C$5</f>
        <v>2037.PPFSM.I05.Jl21</v>
      </c>
      <c r="G55" s="203">
        <f t="shared" ca="1" si="0"/>
        <v>44386</v>
      </c>
      <c r="H55" s="311">
        <f>IF(PPG!T55&gt;0,0,-PPG!T55)</f>
        <v>0</v>
      </c>
      <c r="I55" s="205">
        <f t="shared" ca="1" si="1"/>
        <v>44386</v>
      </c>
      <c r="J55" s="126">
        <v>38</v>
      </c>
      <c r="K55" s="126" t="b">
        <v>1</v>
      </c>
      <c r="L55" s="126" t="s">
        <v>4009</v>
      </c>
      <c r="M55" s="126" t="b">
        <v>1</v>
      </c>
      <c r="N55" s="126" t="s">
        <v>3687</v>
      </c>
      <c r="O55" s="309" t="str">
        <f>LEFT(PPG!D55,19)&amp;"."&amp;PPGCR!F55</f>
        <v>Manorside Primary S.2037.PPFSM.I05.Jl21</v>
      </c>
      <c r="P55" s="312" t="str">
        <f>PPG!I55</f>
        <v>11334/543965</v>
      </c>
      <c r="Q55" s="126" t="b">
        <v>1</v>
      </c>
      <c r="R55" s="126" t="b">
        <v>1</v>
      </c>
      <c r="S55" s="126" t="b">
        <v>1</v>
      </c>
    </row>
    <row r="56" spans="1:19" hidden="1" x14ac:dyDescent="0.25">
      <c r="A56" s="126" t="s">
        <v>4008</v>
      </c>
      <c r="B56" s="200">
        <v>1</v>
      </c>
      <c r="C56" s="126">
        <v>2</v>
      </c>
      <c r="D56" s="308">
        <f>PPG!J56</f>
        <v>400130</v>
      </c>
      <c r="E56" s="126" t="b">
        <v>1</v>
      </c>
      <c r="F56" s="309" t="str">
        <f>RIGHT(PPG!C56,4)&amp;"."&amp;PPG!M56&amp;"."&amp;PPG!K56&amp;"."&amp;PPGPAY!$C$5</f>
        <v>3523.PPFSM.I05.Jl21</v>
      </c>
      <c r="G56" s="203">
        <f t="shared" ca="1" si="0"/>
        <v>44386</v>
      </c>
      <c r="H56" s="311">
        <f>IF(PPG!T56&gt;0,0,-PPG!T56)</f>
        <v>0</v>
      </c>
      <c r="I56" s="205">
        <f t="shared" ca="1" si="1"/>
        <v>44386</v>
      </c>
      <c r="J56" s="126">
        <v>39</v>
      </c>
      <c r="K56" s="126" t="b">
        <v>1</v>
      </c>
      <c r="L56" s="126" t="s">
        <v>4009</v>
      </c>
      <c r="M56" s="126" t="b">
        <v>1</v>
      </c>
      <c r="N56" s="126" t="s">
        <v>3687</v>
      </c>
      <c r="O56" s="309" t="str">
        <f>LEFT(PPG!D56,19)&amp;"."&amp;PPGCR!F56</f>
        <v>Martin Primary Scho.3523.PPFSM.I05.Jl21</v>
      </c>
      <c r="P56" s="312" t="str">
        <f>PPG!I56</f>
        <v>11334/543965</v>
      </c>
      <c r="Q56" s="126" t="b">
        <v>1</v>
      </c>
      <c r="R56" s="126" t="b">
        <v>1</v>
      </c>
      <c r="S56" s="126" t="b">
        <v>1</v>
      </c>
    </row>
    <row r="57" spans="1:19" hidden="1" x14ac:dyDescent="0.25">
      <c r="A57" s="126" t="s">
        <v>4008</v>
      </c>
      <c r="B57" s="200">
        <v>1</v>
      </c>
      <c r="C57" s="126">
        <v>2</v>
      </c>
      <c r="D57" s="308">
        <f>PPG!J57</f>
        <v>400112</v>
      </c>
      <c r="E57" s="126" t="b">
        <v>1</v>
      </c>
      <c r="F57" s="309" t="str">
        <f>RIGHT(PPG!C57,4)&amp;"."&amp;PPG!M57&amp;"."&amp;PPG!K57&amp;"."&amp;PPGPAY!$C$5</f>
        <v>5948.PPFSM.I05.Jl21</v>
      </c>
      <c r="G57" s="203">
        <f t="shared" ca="1" si="0"/>
        <v>44386</v>
      </c>
      <c r="H57" s="311">
        <f>IF(PPG!T57&gt;0,0,-PPG!T57)</f>
        <v>0</v>
      </c>
      <c r="I57" s="205">
        <f t="shared" ca="1" si="1"/>
        <v>44386</v>
      </c>
      <c r="J57" s="126">
        <v>40</v>
      </c>
      <c r="K57" s="126" t="b">
        <v>1</v>
      </c>
      <c r="L57" s="126" t="s">
        <v>4009</v>
      </c>
      <c r="M57" s="126" t="b">
        <v>1</v>
      </c>
      <c r="N57" s="126" t="s">
        <v>3687</v>
      </c>
      <c r="O57" s="309" t="str">
        <f>LEFT(PPG!D57,19)&amp;"."&amp;PPGCR!F57</f>
        <v>Mathilda Marks-Kenn.5948.PPFSM.I05.Jl21</v>
      </c>
      <c r="P57" s="312" t="str">
        <f>PPG!I57</f>
        <v>11334/543965</v>
      </c>
      <c r="Q57" s="126" t="b">
        <v>1</v>
      </c>
      <c r="R57" s="126" t="b">
        <v>1</v>
      </c>
      <c r="S57" s="126" t="b">
        <v>1</v>
      </c>
    </row>
    <row r="58" spans="1:19" hidden="1" x14ac:dyDescent="0.25">
      <c r="A58" s="126" t="s">
        <v>4008</v>
      </c>
      <c r="B58" s="200">
        <v>1</v>
      </c>
      <c r="C58" s="126">
        <v>2</v>
      </c>
      <c r="D58" s="308">
        <f>PPG!J58</f>
        <v>400110</v>
      </c>
      <c r="E58" s="126" t="b">
        <v>1</v>
      </c>
      <c r="F58" s="309" t="str">
        <f>RIGHT(PPG!C58,4)&amp;"."&amp;PPG!M58&amp;"."&amp;PPG!K58&amp;"."&amp;PPGPAY!$C$5</f>
        <v>5949.PPFSM.I05.Jl21</v>
      </c>
      <c r="G58" s="203">
        <f t="shared" ca="1" si="0"/>
        <v>44386</v>
      </c>
      <c r="H58" s="311">
        <f>IF(PPG!T58&gt;0,0,-PPG!T58)</f>
        <v>0</v>
      </c>
      <c r="I58" s="205">
        <f t="shared" ca="1" si="1"/>
        <v>44386</v>
      </c>
      <c r="J58" s="126">
        <v>41</v>
      </c>
      <c r="K58" s="126" t="b">
        <v>1</v>
      </c>
      <c r="L58" s="126" t="s">
        <v>4009</v>
      </c>
      <c r="M58" s="126" t="b">
        <v>1</v>
      </c>
      <c r="N58" s="126" t="s">
        <v>3687</v>
      </c>
      <c r="O58" s="309" t="str">
        <f>LEFT(PPG!D58,19)&amp;"."&amp;PPGCR!F58</f>
        <v>Menorah Foundation .5949.PPFSM.I05.Jl21</v>
      </c>
      <c r="P58" s="312" t="str">
        <f>PPG!I58</f>
        <v>11334/543965</v>
      </c>
      <c r="Q58" s="126" t="b">
        <v>1</v>
      </c>
      <c r="R58" s="126" t="b">
        <v>1</v>
      </c>
      <c r="S58" s="126" t="b">
        <v>1</v>
      </c>
    </row>
    <row r="59" spans="1:19" hidden="1" x14ac:dyDescent="0.25">
      <c r="A59" s="126" t="s">
        <v>4008</v>
      </c>
      <c r="B59" s="200">
        <v>1</v>
      </c>
      <c r="C59" s="126">
        <v>2</v>
      </c>
      <c r="D59" s="308">
        <f>PPG!J59</f>
        <v>400007</v>
      </c>
      <c r="E59" s="126" t="b">
        <v>1</v>
      </c>
      <c r="F59" s="309" t="str">
        <f>RIGHT(PPG!C59,4)&amp;"."&amp;PPG!M59&amp;"."&amp;PPG!K59&amp;"."&amp;PPGPAY!$C$5</f>
        <v>3513.PPFSM.I05.Jl21</v>
      </c>
      <c r="G59" s="203">
        <f t="shared" ca="1" si="0"/>
        <v>44386</v>
      </c>
      <c r="H59" s="311">
        <f>IF(PPG!T59&gt;0,0,-PPG!T59)</f>
        <v>0</v>
      </c>
      <c r="I59" s="205">
        <f t="shared" ca="1" si="1"/>
        <v>44386</v>
      </c>
      <c r="J59" s="126">
        <v>42</v>
      </c>
      <c r="K59" s="126" t="b">
        <v>1</v>
      </c>
      <c r="L59" s="126" t="s">
        <v>4009</v>
      </c>
      <c r="M59" s="126" t="b">
        <v>1</v>
      </c>
      <c r="N59" s="126" t="s">
        <v>3687</v>
      </c>
      <c r="O59" s="309" t="str">
        <f>LEFT(PPG!D59,19)&amp;"."&amp;PPGCR!F59</f>
        <v>Menorah Primary Sch.3513.PPFSM.I05.Jl21</v>
      </c>
      <c r="P59" s="312" t="str">
        <f>PPG!I59</f>
        <v>11334/543965</v>
      </c>
      <c r="Q59" s="126" t="b">
        <v>1</v>
      </c>
      <c r="R59" s="126" t="b">
        <v>1</v>
      </c>
      <c r="S59" s="126" t="b">
        <v>1</v>
      </c>
    </row>
    <row r="60" spans="1:19" hidden="1" x14ac:dyDescent="0.25">
      <c r="A60" s="126" t="s">
        <v>4008</v>
      </c>
      <c r="B60" s="200">
        <v>1</v>
      </c>
      <c r="C60" s="126">
        <v>2</v>
      </c>
      <c r="D60" s="308">
        <f>PPG!J60</f>
        <v>400086</v>
      </c>
      <c r="E60" s="126" t="b">
        <v>1</v>
      </c>
      <c r="F60" s="309" t="str">
        <f>RIGHT(PPG!C60,4)&amp;"."&amp;PPG!M60&amp;"."&amp;PPG!K60&amp;"."&amp;PPGPAY!$C$5</f>
        <v>3305.PPFSM.I05.Jl21</v>
      </c>
      <c r="G60" s="203">
        <f t="shared" ca="1" si="0"/>
        <v>44386</v>
      </c>
      <c r="H60" s="311">
        <f>IF(PPG!T60&gt;0,0,-PPG!T60)</f>
        <v>0</v>
      </c>
      <c r="I60" s="205">
        <f t="shared" ca="1" si="1"/>
        <v>44386</v>
      </c>
      <c r="J60" s="126">
        <v>43</v>
      </c>
      <c r="K60" s="126" t="b">
        <v>1</v>
      </c>
      <c r="L60" s="126" t="s">
        <v>4009</v>
      </c>
      <c r="M60" s="126" t="b">
        <v>1</v>
      </c>
      <c r="N60" s="126" t="s">
        <v>3687</v>
      </c>
      <c r="O60" s="309" t="str">
        <f>LEFT(PPG!D60,19)&amp;"."&amp;PPGCR!F60</f>
        <v>Monken Hadley C E P.3305.PPFSM.I05.Jl21</v>
      </c>
      <c r="P60" s="312" t="str">
        <f>PPG!I60</f>
        <v>11334/543965</v>
      </c>
      <c r="Q60" s="126" t="b">
        <v>1</v>
      </c>
      <c r="R60" s="126" t="b">
        <v>1</v>
      </c>
      <c r="S60" s="126" t="b">
        <v>1</v>
      </c>
    </row>
    <row r="61" spans="1:19" hidden="1" x14ac:dyDescent="0.25">
      <c r="A61" s="126" t="s">
        <v>4008</v>
      </c>
      <c r="B61" s="200">
        <v>1</v>
      </c>
      <c r="C61" s="126">
        <v>2</v>
      </c>
      <c r="D61" s="308">
        <f>PPG!J61</f>
        <v>400048</v>
      </c>
      <c r="E61" s="126" t="b">
        <v>1</v>
      </c>
      <c r="F61" s="309" t="str">
        <f>RIGHT(PPG!C61,4)&amp;"."&amp;PPG!M61&amp;"."&amp;PPG!K61&amp;"."&amp;PPGPAY!$C$5</f>
        <v>2042.PPFSM.I05.Jl21</v>
      </c>
      <c r="G61" s="203">
        <f t="shared" ca="1" si="0"/>
        <v>44386</v>
      </c>
      <c r="H61" s="311">
        <f>IF(PPG!T61&gt;0,0,-PPG!T61)</f>
        <v>0</v>
      </c>
      <c r="I61" s="205">
        <f t="shared" ca="1" si="1"/>
        <v>44386</v>
      </c>
      <c r="J61" s="126">
        <v>44</v>
      </c>
      <c r="K61" s="126" t="b">
        <v>1</v>
      </c>
      <c r="L61" s="126" t="s">
        <v>4009</v>
      </c>
      <c r="M61" s="126" t="b">
        <v>1</v>
      </c>
      <c r="N61" s="126" t="s">
        <v>3687</v>
      </c>
      <c r="O61" s="309" t="str">
        <f>LEFT(PPG!D61,19)&amp;"."&amp;PPGCR!F61</f>
        <v>Monkfrith School.2042.PPFSM.I05.Jl21</v>
      </c>
      <c r="P61" s="312" t="str">
        <f>PPG!I61</f>
        <v>11334/543965</v>
      </c>
      <c r="Q61" s="126" t="b">
        <v>1</v>
      </c>
      <c r="R61" s="126" t="b">
        <v>1</v>
      </c>
      <c r="S61" s="126" t="b">
        <v>1</v>
      </c>
    </row>
    <row r="62" spans="1:19" hidden="1" x14ac:dyDescent="0.25">
      <c r="A62" s="126" t="s">
        <v>4008</v>
      </c>
      <c r="B62" s="200">
        <v>1</v>
      </c>
      <c r="C62" s="126">
        <v>2</v>
      </c>
      <c r="D62" s="308">
        <f>PPG!J62</f>
        <v>400087</v>
      </c>
      <c r="E62" s="126" t="b">
        <v>1</v>
      </c>
      <c r="F62" s="309" t="str">
        <f>RIGHT(PPG!C62,4)&amp;"."&amp;PPG!M62&amp;"."&amp;PPG!K62&amp;"."&amp;PPGPAY!$C$5</f>
        <v>2044.PPFSM.I05.Jl21</v>
      </c>
      <c r="G62" s="203">
        <f t="shared" ca="1" si="0"/>
        <v>44386</v>
      </c>
      <c r="H62" s="311">
        <f>IF(PPG!T62&gt;0,0,-PPG!T62)</f>
        <v>0</v>
      </c>
      <c r="I62" s="205">
        <f t="shared" ca="1" si="1"/>
        <v>44386</v>
      </c>
      <c r="J62" s="126">
        <v>45</v>
      </c>
      <c r="K62" s="126" t="b">
        <v>1</v>
      </c>
      <c r="L62" s="126" t="s">
        <v>4009</v>
      </c>
      <c r="M62" s="126" t="b">
        <v>1</v>
      </c>
      <c r="N62" s="126" t="s">
        <v>3687</v>
      </c>
      <c r="O62" s="309" t="str">
        <f>LEFT(PPG!D62,19)&amp;"."&amp;PPGCR!F62</f>
        <v>Moss Hall Infant Sc.2044.PPFSM.I05.Jl21</v>
      </c>
      <c r="P62" s="312" t="str">
        <f>PPG!I62</f>
        <v>11334/543965</v>
      </c>
      <c r="Q62" s="126" t="b">
        <v>1</v>
      </c>
      <c r="R62" s="126" t="b">
        <v>1</v>
      </c>
      <c r="S62" s="126" t="b">
        <v>1</v>
      </c>
    </row>
    <row r="63" spans="1:19" hidden="1" x14ac:dyDescent="0.25">
      <c r="A63" s="126" t="s">
        <v>4008</v>
      </c>
      <c r="B63" s="200">
        <v>1</v>
      </c>
      <c r="C63" s="126">
        <v>2</v>
      </c>
      <c r="D63" s="308">
        <f>PPG!J63</f>
        <v>400088</v>
      </c>
      <c r="E63" s="126" t="b">
        <v>1</v>
      </c>
      <c r="F63" s="309" t="str">
        <f>RIGHT(PPG!C63,4)&amp;"."&amp;PPG!M63&amp;"."&amp;PPG!K63&amp;"."&amp;PPGPAY!$C$5</f>
        <v>2043.PPFSM.I05.Jl21</v>
      </c>
      <c r="G63" s="203">
        <f t="shared" ca="1" si="0"/>
        <v>44386</v>
      </c>
      <c r="H63" s="311">
        <f>IF(PPG!T63&gt;0,0,-PPG!T63)</f>
        <v>0</v>
      </c>
      <c r="I63" s="205">
        <f t="shared" ca="1" si="1"/>
        <v>44386</v>
      </c>
      <c r="J63" s="126">
        <v>46</v>
      </c>
      <c r="K63" s="126" t="b">
        <v>1</v>
      </c>
      <c r="L63" s="126" t="s">
        <v>4009</v>
      </c>
      <c r="M63" s="126" t="b">
        <v>1</v>
      </c>
      <c r="N63" s="126" t="s">
        <v>3687</v>
      </c>
      <c r="O63" s="309" t="str">
        <f>LEFT(PPG!D63,19)&amp;"."&amp;PPGCR!F63</f>
        <v>Moss Hall Junior Sc.2043.PPFSM.I05.Jl21</v>
      </c>
      <c r="P63" s="312" t="str">
        <f>PPG!I63</f>
        <v>11334/543965</v>
      </c>
      <c r="Q63" s="126" t="b">
        <v>1</v>
      </c>
      <c r="R63" s="126" t="b">
        <v>1</v>
      </c>
      <c r="S63" s="126" t="b">
        <v>1</v>
      </c>
    </row>
    <row r="64" spans="1:19" hidden="1" x14ac:dyDescent="0.25">
      <c r="A64" s="126" t="s">
        <v>4008</v>
      </c>
      <c r="B64" s="200">
        <v>1</v>
      </c>
      <c r="C64" s="126">
        <v>2</v>
      </c>
      <c r="D64" s="308">
        <f>PPG!J64</f>
        <v>158733</v>
      </c>
      <c r="E64" s="126" t="b">
        <v>1</v>
      </c>
      <c r="F64" s="309" t="str">
        <f>RIGHT(PPG!C64,4)&amp;"."&amp;PPG!M64&amp;"."&amp;PPG!K64&amp;"."&amp;PPGPAY!$C$5</f>
        <v>2053.PPFSM.I05.Jl21</v>
      </c>
      <c r="G64" s="203">
        <f t="shared" ca="1" si="0"/>
        <v>44386</v>
      </c>
      <c r="H64" s="311">
        <f>IF(PPG!T64&gt;0,0,-PPG!T64)</f>
        <v>0</v>
      </c>
      <c r="I64" s="205">
        <f t="shared" ca="1" si="1"/>
        <v>44386</v>
      </c>
      <c r="J64" s="126">
        <v>47</v>
      </c>
      <c r="K64" s="126" t="b">
        <v>1</v>
      </c>
      <c r="L64" s="126" t="s">
        <v>4009</v>
      </c>
      <c r="M64" s="126" t="b">
        <v>1</v>
      </c>
      <c r="N64" s="126" t="s">
        <v>3687</v>
      </c>
      <c r="O64" s="309" t="str">
        <f>LEFT(PPG!D64,19)&amp;"."&amp;PPGCR!F64</f>
        <v>Noam Primary School.2053.PPFSM.I05.Jl21</v>
      </c>
      <c r="P64" s="312" t="str">
        <f>PPG!I64</f>
        <v>11334/543965</v>
      </c>
      <c r="Q64" s="126" t="b">
        <v>1</v>
      </c>
      <c r="R64" s="126" t="b">
        <v>1</v>
      </c>
      <c r="S64" s="126" t="b">
        <v>1</v>
      </c>
    </row>
    <row r="65" spans="1:19" hidden="1" x14ac:dyDescent="0.25">
      <c r="A65" s="126" t="s">
        <v>4008</v>
      </c>
      <c r="B65" s="200">
        <v>1</v>
      </c>
      <c r="C65" s="126">
        <v>2</v>
      </c>
      <c r="D65" s="308">
        <f>PPG!J65</f>
        <v>400089</v>
      </c>
      <c r="E65" s="126" t="b">
        <v>1</v>
      </c>
      <c r="F65" s="309" t="str">
        <f>RIGHT(PPG!C65,4)&amp;"."&amp;PPG!M65&amp;"."&amp;PPG!K65&amp;"."&amp;PPGPAY!$C$5</f>
        <v>2045.PPFSM.I05.Jl21</v>
      </c>
      <c r="G65" s="203">
        <f t="shared" ca="1" si="0"/>
        <v>44386</v>
      </c>
      <c r="H65" s="311">
        <f>IF(PPG!T65&gt;0,0,-PPG!T65)</f>
        <v>0</v>
      </c>
      <c r="I65" s="205">
        <f t="shared" ca="1" si="1"/>
        <v>44386</v>
      </c>
      <c r="J65" s="126">
        <v>48</v>
      </c>
      <c r="K65" s="126" t="b">
        <v>1</v>
      </c>
      <c r="L65" s="126" t="s">
        <v>4009</v>
      </c>
      <c r="M65" s="126" t="b">
        <v>1</v>
      </c>
      <c r="N65" s="126" t="s">
        <v>3687</v>
      </c>
      <c r="O65" s="309" t="str">
        <f>LEFT(PPG!D65,19)&amp;"."&amp;PPGCR!F65</f>
        <v>Northside School.2045.PPFSM.I05.Jl21</v>
      </c>
      <c r="P65" s="312" t="str">
        <f>PPG!I65</f>
        <v>11334/543965</v>
      </c>
      <c r="Q65" s="126" t="b">
        <v>1</v>
      </c>
      <c r="R65" s="126" t="b">
        <v>1</v>
      </c>
      <c r="S65" s="126" t="b">
        <v>1</v>
      </c>
    </row>
    <row r="66" spans="1:19" hidden="1" x14ac:dyDescent="0.25">
      <c r="A66" s="126" t="s">
        <v>4008</v>
      </c>
      <c r="B66" s="200">
        <v>1</v>
      </c>
      <c r="C66" s="126">
        <v>2</v>
      </c>
      <c r="D66" s="308">
        <f>PPG!J66</f>
        <v>400113</v>
      </c>
      <c r="E66" s="126" t="b">
        <v>1</v>
      </c>
      <c r="F66" s="309" t="str">
        <f>RIGHT(PPG!C66,4)&amp;"."&amp;PPG!M66&amp;"."&amp;PPG!K66&amp;"."&amp;PPGPAY!$C$5</f>
        <v>2077.PPFSM.I05.Jl21</v>
      </c>
      <c r="G66" s="203">
        <f t="shared" ca="1" si="0"/>
        <v>44386</v>
      </c>
      <c r="H66" s="311">
        <f>IF(PPG!T66&gt;0,0,-PPG!T66)</f>
        <v>0</v>
      </c>
      <c r="I66" s="205">
        <f t="shared" ca="1" si="1"/>
        <v>44386</v>
      </c>
      <c r="J66" s="126">
        <v>49</v>
      </c>
      <c r="K66" s="126" t="b">
        <v>1</v>
      </c>
      <c r="L66" s="126" t="s">
        <v>4009</v>
      </c>
      <c r="M66" s="126" t="b">
        <v>1</v>
      </c>
      <c r="N66" s="126" t="s">
        <v>3687</v>
      </c>
      <c r="O66" s="309" t="str">
        <f>LEFT(PPG!D66,19)&amp;"."&amp;PPGCR!F66</f>
        <v>Orion Primary Schoo.2077.PPFSM.I05.Jl21</v>
      </c>
      <c r="P66" s="312" t="str">
        <f>PPG!I66</f>
        <v>11334/543965</v>
      </c>
      <c r="Q66" s="126" t="b">
        <v>1</v>
      </c>
      <c r="R66" s="126" t="b">
        <v>1</v>
      </c>
      <c r="S66" s="126" t="b">
        <v>1</v>
      </c>
    </row>
    <row r="67" spans="1:19" hidden="1" x14ac:dyDescent="0.25">
      <c r="A67" s="126" t="s">
        <v>4008</v>
      </c>
      <c r="B67" s="200">
        <v>1</v>
      </c>
      <c r="C67" s="126">
        <v>2</v>
      </c>
      <c r="D67" s="308">
        <f>PPG!J67</f>
        <v>400021</v>
      </c>
      <c r="E67" s="126" t="b">
        <v>1</v>
      </c>
      <c r="F67" s="309" t="str">
        <f>RIGHT(PPG!C67,4)&amp;"."&amp;PPG!M67&amp;"."&amp;PPG!K67&amp;"."&amp;PPGPAY!$C$5</f>
        <v>5201.PPFSM.I05.Jl21</v>
      </c>
      <c r="G67" s="203">
        <f t="shared" ca="1" si="0"/>
        <v>44386</v>
      </c>
      <c r="H67" s="311">
        <f>IF(PPG!T67&gt;0,0,-PPG!T67)</f>
        <v>0</v>
      </c>
      <c r="I67" s="205">
        <f t="shared" ca="1" si="1"/>
        <v>44386</v>
      </c>
      <c r="J67" s="126">
        <v>50</v>
      </c>
      <c r="K67" s="126" t="b">
        <v>1</v>
      </c>
      <c r="L67" s="126" t="s">
        <v>4009</v>
      </c>
      <c r="M67" s="126" t="b">
        <v>1</v>
      </c>
      <c r="N67" s="126" t="s">
        <v>3687</v>
      </c>
      <c r="O67" s="309" t="str">
        <f>LEFT(PPG!D67,19)&amp;"."&amp;PPGCR!F67</f>
        <v>Osidge Primary Scho.5201.PPFSM.I05.Jl21</v>
      </c>
      <c r="P67" s="312" t="str">
        <f>PPG!I67</f>
        <v>11334/543965</v>
      </c>
      <c r="Q67" s="126" t="b">
        <v>1</v>
      </c>
      <c r="R67" s="126" t="b">
        <v>1</v>
      </c>
      <c r="S67" s="126" t="b">
        <v>1</v>
      </c>
    </row>
    <row r="68" spans="1:19" hidden="1" x14ac:dyDescent="0.25">
      <c r="A68" s="126" t="s">
        <v>4008</v>
      </c>
      <c r="B68" s="200">
        <v>1</v>
      </c>
      <c r="C68" s="126">
        <v>2</v>
      </c>
      <c r="D68" s="308">
        <f>PPG!J68</f>
        <v>400003</v>
      </c>
      <c r="E68" s="126" t="b">
        <v>1</v>
      </c>
      <c r="F68" s="309" t="str">
        <f>RIGHT(PPG!C68,4)&amp;"."&amp;PPG!M68&amp;"."&amp;PPG!K68&amp;"."&amp;PPGPAY!$C$5</f>
        <v>3501.PPFSM.I05.Jl21</v>
      </c>
      <c r="G68" s="203">
        <f t="shared" ca="1" si="0"/>
        <v>44386</v>
      </c>
      <c r="H68" s="311">
        <f>IF(PPG!T68&gt;0,0,-PPG!T68)</f>
        <v>0</v>
      </c>
      <c r="I68" s="205">
        <f t="shared" ca="1" si="1"/>
        <v>44386</v>
      </c>
      <c r="J68" s="126">
        <v>51</v>
      </c>
      <c r="K68" s="126" t="b">
        <v>1</v>
      </c>
      <c r="L68" s="126" t="s">
        <v>4009</v>
      </c>
      <c r="M68" s="126" t="b">
        <v>1</v>
      </c>
      <c r="N68" s="126" t="s">
        <v>3687</v>
      </c>
      <c r="O68" s="309" t="str">
        <f>LEFT(PPG!D68,19)&amp;"."&amp;PPGCR!F68</f>
        <v>Our Lady of Lourdes.3501.PPFSM.I05.Jl21</v>
      </c>
      <c r="P68" s="312" t="str">
        <f>PPG!I68</f>
        <v>11334/543965</v>
      </c>
      <c r="Q68" s="126" t="b">
        <v>1</v>
      </c>
      <c r="R68" s="126" t="b">
        <v>1</v>
      </c>
      <c r="S68" s="126" t="b">
        <v>1</v>
      </c>
    </row>
    <row r="69" spans="1:19" hidden="1" x14ac:dyDescent="0.25">
      <c r="A69" s="126" t="s">
        <v>4008</v>
      </c>
      <c r="B69" s="200">
        <v>1</v>
      </c>
      <c r="C69" s="126">
        <v>2</v>
      </c>
      <c r="D69" s="308">
        <f>PPG!J69</f>
        <v>400014</v>
      </c>
      <c r="E69" s="126" t="b">
        <v>1</v>
      </c>
      <c r="F69" s="309" t="str">
        <f>RIGHT(PPG!C69,4)&amp;"."&amp;PPG!M69&amp;"."&amp;PPG!K69&amp;"."&amp;PPGPAY!$C$5</f>
        <v>2078.PPFSM.I05.Jl21</v>
      </c>
      <c r="G69" s="203">
        <f t="shared" ca="1" si="0"/>
        <v>44386</v>
      </c>
      <c r="H69" s="311">
        <f>IF(PPG!T69&gt;0,0,-PPG!T69)</f>
        <v>0</v>
      </c>
      <c r="I69" s="205">
        <f t="shared" ca="1" si="1"/>
        <v>44386</v>
      </c>
      <c r="J69" s="126">
        <v>52</v>
      </c>
      <c r="K69" s="126" t="b">
        <v>1</v>
      </c>
      <c r="L69" s="126" t="s">
        <v>4009</v>
      </c>
      <c r="M69" s="126" t="b">
        <v>1</v>
      </c>
      <c r="N69" s="126" t="s">
        <v>3687</v>
      </c>
      <c r="O69" s="309" t="str">
        <f>LEFT(PPG!D69,19)&amp;"."&amp;PPGCR!F69</f>
        <v>Pardes House School.2078.PPFSM.I05.Jl21</v>
      </c>
      <c r="P69" s="312" t="str">
        <f>PPG!I69</f>
        <v>11334/543965</v>
      </c>
      <c r="Q69" s="126" t="b">
        <v>1</v>
      </c>
      <c r="R69" s="126" t="b">
        <v>1</v>
      </c>
      <c r="S69" s="126" t="b">
        <v>1</v>
      </c>
    </row>
    <row r="70" spans="1:19" hidden="1" x14ac:dyDescent="0.25">
      <c r="A70" s="126" t="s">
        <v>4008</v>
      </c>
      <c r="B70" s="200">
        <v>1</v>
      </c>
      <c r="C70" s="126">
        <v>2</v>
      </c>
      <c r="D70" s="308">
        <f>PPG!J70</f>
        <v>400012</v>
      </c>
      <c r="E70" s="126" t="b">
        <v>1</v>
      </c>
      <c r="F70" s="309" t="str">
        <f>RIGHT(PPG!C70,4)&amp;"."&amp;PPG!M70&amp;"."&amp;PPG!K70&amp;"."&amp;PPGPAY!$C$5</f>
        <v>2071.PPFSM.I05.Jl21</v>
      </c>
      <c r="G70" s="203">
        <f t="shared" ca="1" si="0"/>
        <v>44386</v>
      </c>
      <c r="H70" s="311">
        <f>IF(PPG!T70&gt;0,0,-PPG!T70)</f>
        <v>0</v>
      </c>
      <c r="I70" s="205">
        <f t="shared" ca="1" si="1"/>
        <v>44386</v>
      </c>
      <c r="J70" s="126">
        <v>53</v>
      </c>
      <c r="K70" s="126" t="b">
        <v>1</v>
      </c>
      <c r="L70" s="126" t="s">
        <v>4009</v>
      </c>
      <c r="M70" s="126" t="b">
        <v>1</v>
      </c>
      <c r="N70" s="126" t="s">
        <v>3687</v>
      </c>
      <c r="O70" s="309" t="str">
        <f>LEFT(PPG!D70,19)&amp;"."&amp;PPGCR!F70</f>
        <v>Queenswell Infant a.2071.PPFSM.I05.Jl21</v>
      </c>
      <c r="P70" s="312" t="str">
        <f>PPG!I70</f>
        <v>11334/543965</v>
      </c>
      <c r="Q70" s="126" t="b">
        <v>1</v>
      </c>
      <c r="R70" s="126" t="b">
        <v>1</v>
      </c>
      <c r="S70" s="126" t="b">
        <v>1</v>
      </c>
    </row>
    <row r="71" spans="1:19" hidden="1" x14ac:dyDescent="0.25">
      <c r="A71" s="126" t="s">
        <v>4008</v>
      </c>
      <c r="B71" s="200">
        <v>1</v>
      </c>
      <c r="C71" s="126">
        <v>2</v>
      </c>
      <c r="D71" s="308">
        <f>PPG!J71</f>
        <v>400012</v>
      </c>
      <c r="E71" s="126" t="b">
        <v>1</v>
      </c>
      <c r="F71" s="309" t="str">
        <f>RIGHT(PPG!C71,4)&amp;"."&amp;PPG!M71&amp;"."&amp;PPG!K71&amp;"."&amp;PPGPAY!$C$5</f>
        <v>2072.PPFSM.I05.Jl21</v>
      </c>
      <c r="G71" s="203">
        <f t="shared" ca="1" si="0"/>
        <v>44386</v>
      </c>
      <c r="H71" s="311">
        <f>IF(PPG!T71&gt;0,0,-PPG!T71)</f>
        <v>0</v>
      </c>
      <c r="I71" s="205">
        <f t="shared" ca="1" si="1"/>
        <v>44386</v>
      </c>
      <c r="J71" s="126">
        <v>54</v>
      </c>
      <c r="K71" s="126" t="b">
        <v>1</v>
      </c>
      <c r="L71" s="126" t="s">
        <v>4009</v>
      </c>
      <c r="M71" s="126" t="b">
        <v>1</v>
      </c>
      <c r="N71" s="126" t="s">
        <v>3687</v>
      </c>
      <c r="O71" s="309" t="str">
        <f>LEFT(PPG!D71,19)&amp;"."&amp;PPGCR!F71</f>
        <v>Queenswell Junior S.2072.PPFSM.I05.Jl21</v>
      </c>
      <c r="P71" s="312" t="str">
        <f>PPG!I71</f>
        <v>11334/543965</v>
      </c>
      <c r="Q71" s="126" t="b">
        <v>1</v>
      </c>
      <c r="R71" s="126" t="b">
        <v>1</v>
      </c>
      <c r="S71" s="126" t="b">
        <v>1</v>
      </c>
    </row>
    <row r="72" spans="1:19" hidden="1" x14ac:dyDescent="0.25">
      <c r="A72" s="126" t="s">
        <v>4008</v>
      </c>
      <c r="B72" s="200">
        <v>1</v>
      </c>
      <c r="C72" s="126">
        <v>2</v>
      </c>
      <c r="D72" s="308">
        <f>PPG!J72</f>
        <v>400093</v>
      </c>
      <c r="E72" s="126" t="b">
        <v>1</v>
      </c>
      <c r="F72" s="309" t="str">
        <f>RIGHT(PPG!C72,4)&amp;"."&amp;PPG!M72&amp;"."&amp;PPG!K72&amp;"."&amp;PPGPAY!$C$5</f>
        <v>3512.PPFSM.I05.Jl21</v>
      </c>
      <c r="G72" s="203">
        <f t="shared" ca="1" si="0"/>
        <v>44386</v>
      </c>
      <c r="H72" s="311">
        <f>IF(PPG!T72&gt;0,0,-PPG!T72)</f>
        <v>0</v>
      </c>
      <c r="I72" s="205">
        <f t="shared" ca="1" si="1"/>
        <v>44386</v>
      </c>
      <c r="J72" s="126">
        <v>55</v>
      </c>
      <c r="K72" s="126" t="b">
        <v>1</v>
      </c>
      <c r="L72" s="126" t="s">
        <v>4009</v>
      </c>
      <c r="M72" s="126" t="b">
        <v>1</v>
      </c>
      <c r="N72" s="126" t="s">
        <v>3687</v>
      </c>
      <c r="O72" s="309" t="str">
        <f>LEFT(PPG!D72,19)&amp;"."&amp;PPGCR!F72</f>
        <v>Rosh Pinah.3512.PPFSM.I05.Jl21</v>
      </c>
      <c r="P72" s="312" t="str">
        <f>PPG!I72</f>
        <v>11334/543965</v>
      </c>
      <c r="Q72" s="126" t="b">
        <v>1</v>
      </c>
      <c r="R72" s="126" t="b">
        <v>1</v>
      </c>
      <c r="S72" s="126" t="b">
        <v>1</v>
      </c>
    </row>
    <row r="73" spans="1:19" hidden="1" x14ac:dyDescent="0.25">
      <c r="A73" s="126" t="s">
        <v>4008</v>
      </c>
      <c r="B73" s="200">
        <v>1</v>
      </c>
      <c r="C73" s="126">
        <v>2</v>
      </c>
      <c r="D73" s="308">
        <f>PPG!J73</f>
        <v>400071</v>
      </c>
      <c r="E73" s="126" t="b">
        <v>1</v>
      </c>
      <c r="F73" s="309" t="str">
        <f>RIGHT(PPG!C73,4)&amp;"."&amp;PPG!M73&amp;"."&amp;PPG!K73&amp;"."&amp;PPGPAY!$C$5</f>
        <v>3510.PPFSM.I05.Jl21</v>
      </c>
      <c r="G73" s="203">
        <f t="shared" ca="1" si="0"/>
        <v>44386</v>
      </c>
      <c r="H73" s="311">
        <f>IF(PPG!T73&gt;0,0,-PPG!T73)</f>
        <v>0</v>
      </c>
      <c r="I73" s="205">
        <f t="shared" ca="1" si="1"/>
        <v>44386</v>
      </c>
      <c r="J73" s="126">
        <v>56</v>
      </c>
      <c r="K73" s="126" t="b">
        <v>1</v>
      </c>
      <c r="L73" s="126" t="s">
        <v>4009</v>
      </c>
      <c r="M73" s="126" t="b">
        <v>1</v>
      </c>
      <c r="N73" s="126" t="s">
        <v>3687</v>
      </c>
      <c r="O73" s="309" t="str">
        <f>LEFT(PPG!D73,19)&amp;"."&amp;PPGCR!F73</f>
        <v>Sacred Heart School.3510.PPFSM.I05.Jl21</v>
      </c>
      <c r="P73" s="312" t="str">
        <f>PPG!I73</f>
        <v>11334/543965</v>
      </c>
      <c r="Q73" s="126" t="b">
        <v>1</v>
      </c>
      <c r="R73" s="126" t="b">
        <v>1</v>
      </c>
      <c r="S73" s="126" t="b">
        <v>1</v>
      </c>
    </row>
    <row r="74" spans="1:19" hidden="1" x14ac:dyDescent="0.25">
      <c r="A74" s="126" t="s">
        <v>4008</v>
      </c>
      <c r="B74" s="200">
        <v>1</v>
      </c>
      <c r="C74" s="126">
        <v>2</v>
      </c>
      <c r="D74" s="308">
        <f>PPG!J74</f>
        <v>400096</v>
      </c>
      <c r="E74" s="126" t="b">
        <v>1</v>
      </c>
      <c r="F74" s="309" t="str">
        <f>RIGHT(PPG!C74,4)&amp;"."&amp;PPG!M74&amp;"."&amp;PPG!K74&amp;"."&amp;PPGPAY!$C$5</f>
        <v>3502.PPFSM.I05.Jl21</v>
      </c>
      <c r="G74" s="203">
        <f t="shared" ca="1" si="0"/>
        <v>44386</v>
      </c>
      <c r="H74" s="311">
        <f>IF(PPG!T74&gt;0,0,-PPG!T74)</f>
        <v>0</v>
      </c>
      <c r="I74" s="205">
        <f t="shared" ca="1" si="1"/>
        <v>44386</v>
      </c>
      <c r="J74" s="126">
        <v>57</v>
      </c>
      <c r="K74" s="126" t="b">
        <v>1</v>
      </c>
      <c r="L74" s="126" t="s">
        <v>4009</v>
      </c>
      <c r="M74" s="126" t="b">
        <v>1</v>
      </c>
      <c r="N74" s="126" t="s">
        <v>3687</v>
      </c>
      <c r="O74" s="309" t="str">
        <f>LEFT(PPG!D74,19)&amp;"."&amp;PPGCR!F74</f>
        <v>St Agnes RC Primary.3502.PPFSM.I05.Jl21</v>
      </c>
      <c r="P74" s="312" t="str">
        <f>PPG!I74</f>
        <v>11334/543965</v>
      </c>
      <c r="Q74" s="126" t="b">
        <v>1</v>
      </c>
      <c r="R74" s="126" t="b">
        <v>1</v>
      </c>
      <c r="S74" s="126" t="b">
        <v>1</v>
      </c>
    </row>
    <row r="75" spans="1:19" hidden="1" x14ac:dyDescent="0.25">
      <c r="A75" s="126" t="s">
        <v>4008</v>
      </c>
      <c r="B75" s="200">
        <v>1</v>
      </c>
      <c r="C75" s="126">
        <v>2</v>
      </c>
      <c r="D75" s="308">
        <f>PPG!J75</f>
        <v>400062</v>
      </c>
      <c r="E75" s="126" t="b">
        <v>1</v>
      </c>
      <c r="F75" s="309" t="str">
        <f>RIGHT(PPG!C75,4)&amp;"."&amp;PPG!M75&amp;"."&amp;PPG!K75&amp;"."&amp;PPGPAY!$C$5</f>
        <v>3315.PPFSM.I05.Jl21</v>
      </c>
      <c r="G75" s="203">
        <f t="shared" ca="1" si="0"/>
        <v>44386</v>
      </c>
      <c r="H75" s="311">
        <f>IF(PPG!T75&gt;0,0,-PPG!T75)</f>
        <v>0</v>
      </c>
      <c r="I75" s="205">
        <f t="shared" ca="1" si="1"/>
        <v>44386</v>
      </c>
      <c r="J75" s="126">
        <v>58</v>
      </c>
      <c r="K75" s="126" t="b">
        <v>1</v>
      </c>
      <c r="L75" s="126" t="s">
        <v>4009</v>
      </c>
      <c r="M75" s="126" t="b">
        <v>1</v>
      </c>
      <c r="N75" s="126" t="s">
        <v>3687</v>
      </c>
      <c r="O75" s="309" t="str">
        <f>LEFT(PPG!D75,19)&amp;"."&amp;PPGCR!F75</f>
        <v>St Andrew's C E.3315.PPFSM.I05.Jl21</v>
      </c>
      <c r="P75" s="312" t="str">
        <f>PPG!I75</f>
        <v>11334/543965</v>
      </c>
      <c r="Q75" s="126" t="b">
        <v>1</v>
      </c>
      <c r="R75" s="126" t="b">
        <v>1</v>
      </c>
      <c r="S75" s="126" t="b">
        <v>1</v>
      </c>
    </row>
    <row r="76" spans="1:19" hidden="1" x14ac:dyDescent="0.25">
      <c r="A76" s="126" t="s">
        <v>4008</v>
      </c>
      <c r="B76" s="200">
        <v>1</v>
      </c>
      <c r="C76" s="126">
        <v>2</v>
      </c>
      <c r="D76" s="308">
        <f>PPG!J76</f>
        <v>400064</v>
      </c>
      <c r="E76" s="126" t="b">
        <v>1</v>
      </c>
      <c r="F76" s="309" t="str">
        <f>RIGHT(PPG!C76,4)&amp;"."&amp;PPG!M76&amp;"."&amp;PPG!K76&amp;"."&amp;PPGPAY!$C$5</f>
        <v>3504.PPFSM.I05.Jl21</v>
      </c>
      <c r="G76" s="203">
        <f t="shared" ca="1" si="0"/>
        <v>44386</v>
      </c>
      <c r="H76" s="311">
        <f>IF(PPG!T76&gt;0,0,-PPG!T76)</f>
        <v>0</v>
      </c>
      <c r="I76" s="205">
        <f t="shared" ca="1" si="1"/>
        <v>44386</v>
      </c>
      <c r="J76" s="126">
        <v>59</v>
      </c>
      <c r="K76" s="126" t="b">
        <v>1</v>
      </c>
      <c r="L76" s="126" t="s">
        <v>4009</v>
      </c>
      <c r="M76" s="126" t="b">
        <v>1</v>
      </c>
      <c r="N76" s="126" t="s">
        <v>3687</v>
      </c>
      <c r="O76" s="309" t="str">
        <f>LEFT(PPG!D76,19)&amp;"."&amp;PPGCR!F76</f>
        <v>St Catherines R C P.3504.PPFSM.I05.Jl21</v>
      </c>
      <c r="P76" s="312" t="str">
        <f>PPG!I76</f>
        <v>11334/543965</v>
      </c>
      <c r="Q76" s="126" t="b">
        <v>1</v>
      </c>
      <c r="R76" s="126" t="b">
        <v>1</v>
      </c>
      <c r="S76" s="126" t="b">
        <v>1</v>
      </c>
    </row>
    <row r="77" spans="1:19" hidden="1" x14ac:dyDescent="0.25">
      <c r="A77" s="126" t="s">
        <v>4008</v>
      </c>
      <c r="B77" s="200">
        <v>1</v>
      </c>
      <c r="C77" s="126">
        <v>2</v>
      </c>
      <c r="D77" s="308">
        <f>PPG!J77</f>
        <v>400098</v>
      </c>
      <c r="E77" s="126" t="b">
        <v>1</v>
      </c>
      <c r="F77" s="309" t="str">
        <f>RIGHT(PPG!C77,4)&amp;"."&amp;PPG!M77&amp;"."&amp;PPG!K77&amp;"."&amp;PPGPAY!$C$5</f>
        <v>3309.PPFSM.I05.Jl21</v>
      </c>
      <c r="G77" s="203">
        <f t="shared" ca="1" si="0"/>
        <v>44386</v>
      </c>
      <c r="H77" s="311">
        <f>IF(PPG!T77&gt;0,0,-PPG!T77)</f>
        <v>0</v>
      </c>
      <c r="I77" s="205">
        <f t="shared" ca="1" si="1"/>
        <v>44386</v>
      </c>
      <c r="J77" s="126">
        <v>60</v>
      </c>
      <c r="K77" s="126" t="b">
        <v>1</v>
      </c>
      <c r="L77" s="126" t="s">
        <v>4009</v>
      </c>
      <c r="M77" s="126" t="b">
        <v>1</v>
      </c>
      <c r="N77" s="126" t="s">
        <v>3687</v>
      </c>
      <c r="O77" s="309" t="str">
        <f>LEFT(PPG!D77,19)&amp;"."&amp;PPGCR!F77</f>
        <v>St Johns CE N20.3309.PPFSM.I05.Jl21</v>
      </c>
      <c r="P77" s="312" t="str">
        <f>PPG!I77</f>
        <v>11334/543965</v>
      </c>
      <c r="Q77" s="126" t="b">
        <v>1</v>
      </c>
      <c r="R77" s="126" t="b">
        <v>1</v>
      </c>
      <c r="S77" s="126" t="b">
        <v>1</v>
      </c>
    </row>
    <row r="78" spans="1:19" hidden="1" x14ac:dyDescent="0.25">
      <c r="A78" s="126" t="s">
        <v>4008</v>
      </c>
      <c r="B78" s="200">
        <v>1</v>
      </c>
      <c r="C78" s="126">
        <v>2</v>
      </c>
      <c r="D78" s="308">
        <f>PPG!J78</f>
        <v>400114</v>
      </c>
      <c r="E78" s="126" t="b">
        <v>1</v>
      </c>
      <c r="F78" s="309" t="str">
        <f>RIGHT(PPG!C78,4)&amp;"."&amp;PPG!M78&amp;"."&amp;PPG!K78&amp;"."&amp;PPGPAY!$C$5</f>
        <v>3307.PPFSM.I05.Jl21</v>
      </c>
      <c r="G78" s="203">
        <f t="shared" ca="1" si="0"/>
        <v>44386</v>
      </c>
      <c r="H78" s="311">
        <f>IF(PPG!T78&gt;0,0,-PPG!T78)</f>
        <v>0</v>
      </c>
      <c r="I78" s="205">
        <f t="shared" ca="1" si="1"/>
        <v>44386</v>
      </c>
      <c r="J78" s="126">
        <v>61</v>
      </c>
      <c r="K78" s="126" t="b">
        <v>1</v>
      </c>
      <c r="L78" s="126" t="s">
        <v>4009</v>
      </c>
      <c r="M78" s="126" t="b">
        <v>1</v>
      </c>
      <c r="N78" s="126" t="s">
        <v>3687</v>
      </c>
      <c r="O78" s="309" t="str">
        <f>LEFT(PPG!D78,19)&amp;"."&amp;PPGCR!F78</f>
        <v>St John's CE School.3307.PPFSM.I05.Jl21</v>
      </c>
      <c r="P78" s="312" t="str">
        <f>PPG!I78</f>
        <v>11334/543965</v>
      </c>
      <c r="Q78" s="126" t="b">
        <v>1</v>
      </c>
      <c r="R78" s="126" t="b">
        <v>1</v>
      </c>
      <c r="S78" s="126" t="b">
        <v>1</v>
      </c>
    </row>
    <row r="79" spans="1:19" hidden="1" x14ac:dyDescent="0.25">
      <c r="A79" s="126" t="s">
        <v>4008</v>
      </c>
      <c r="B79" s="200">
        <v>1</v>
      </c>
      <c r="C79" s="126">
        <v>2</v>
      </c>
      <c r="D79" s="308">
        <f>PPG!J79</f>
        <v>400066</v>
      </c>
      <c r="E79" s="126" t="b">
        <v>1</v>
      </c>
      <c r="F79" s="309" t="str">
        <f>RIGHT(PPG!C79,4)&amp;"."&amp;PPG!M79&amp;"."&amp;PPG!K79&amp;"."&amp;PPGPAY!$C$5</f>
        <v>3509.PPFSM.I05.Jl21</v>
      </c>
      <c r="G79" s="203">
        <f t="shared" ca="1" si="0"/>
        <v>44386</v>
      </c>
      <c r="H79" s="311">
        <f>IF(PPG!T79&gt;0,0,-PPG!T79)</f>
        <v>0</v>
      </c>
      <c r="I79" s="205">
        <f t="shared" ca="1" si="1"/>
        <v>44386</v>
      </c>
      <c r="J79" s="126">
        <v>62</v>
      </c>
      <c r="K79" s="126" t="b">
        <v>1</v>
      </c>
      <c r="L79" s="126" t="s">
        <v>4009</v>
      </c>
      <c r="M79" s="126" t="b">
        <v>1</v>
      </c>
      <c r="N79" s="126" t="s">
        <v>3687</v>
      </c>
      <c r="O79" s="309" t="str">
        <f>LEFT(PPG!D79,19)&amp;"."&amp;PPGCR!F79</f>
        <v>St Joseph's Primary.3509.PPFSM.I05.Jl21</v>
      </c>
      <c r="P79" s="312" t="str">
        <f>PPG!I79</f>
        <v>11334/543965</v>
      </c>
      <c r="Q79" s="126" t="b">
        <v>1</v>
      </c>
      <c r="R79" s="126" t="b">
        <v>1</v>
      </c>
      <c r="S79" s="126" t="b">
        <v>1</v>
      </c>
    </row>
    <row r="80" spans="1:19" hidden="1" x14ac:dyDescent="0.25">
      <c r="A80" s="126" t="s">
        <v>4008</v>
      </c>
      <c r="B80" s="200">
        <v>1</v>
      </c>
      <c r="C80" s="126">
        <v>2</v>
      </c>
      <c r="D80" s="308">
        <f>PPG!J80</f>
        <v>400058</v>
      </c>
      <c r="E80" s="126" t="b">
        <v>1</v>
      </c>
      <c r="F80" s="309" t="str">
        <f>RIGHT(PPG!C80,4)&amp;"."&amp;PPG!M80&amp;"."&amp;PPG!K80&amp;"."&amp;PPGPAY!$C$5</f>
        <v>3311.PPFSM.I05.Jl21</v>
      </c>
      <c r="G80" s="203">
        <f t="shared" ca="1" si="0"/>
        <v>44386</v>
      </c>
      <c r="H80" s="311">
        <f>IF(PPG!T80&gt;0,0,-PPG!T80)</f>
        <v>0</v>
      </c>
      <c r="I80" s="205">
        <f t="shared" ca="1" si="1"/>
        <v>44386</v>
      </c>
      <c r="J80" s="126">
        <v>63</v>
      </c>
      <c r="K80" s="126" t="b">
        <v>1</v>
      </c>
      <c r="L80" s="126" t="s">
        <v>4009</v>
      </c>
      <c r="M80" s="126" t="b">
        <v>1</v>
      </c>
      <c r="N80" s="126" t="s">
        <v>3687</v>
      </c>
      <c r="O80" s="309" t="str">
        <f>LEFT(PPG!D80,19)&amp;"."&amp;PPGCR!F80</f>
        <v>St Mary's C E Prima.3311.PPFSM.I05.Jl21</v>
      </c>
      <c r="P80" s="312" t="str">
        <f>PPG!I80</f>
        <v>11334/543965</v>
      </c>
      <c r="Q80" s="126" t="b">
        <v>1</v>
      </c>
      <c r="R80" s="126" t="b">
        <v>1</v>
      </c>
      <c r="S80" s="126" t="b">
        <v>1</v>
      </c>
    </row>
    <row r="81" spans="1:19" hidden="1" x14ac:dyDescent="0.25">
      <c r="A81" s="126" t="s">
        <v>4008</v>
      </c>
      <c r="B81" s="200">
        <v>1</v>
      </c>
      <c r="C81" s="126">
        <v>2</v>
      </c>
      <c r="D81" s="308">
        <f>PPG!J81</f>
        <v>400017</v>
      </c>
      <c r="E81" s="126" t="b">
        <v>1</v>
      </c>
      <c r="F81" s="309" t="str">
        <f>RIGHT(PPG!C81,4)&amp;"."&amp;PPG!M81&amp;"."&amp;PPG!K81&amp;"."&amp;PPGPAY!$C$5</f>
        <v>3312.PPFSM.I05.Jl21</v>
      </c>
      <c r="G81" s="203">
        <f t="shared" ca="1" si="0"/>
        <v>44386</v>
      </c>
      <c r="H81" s="311">
        <f>IF(PPG!T81&gt;0,0,-PPG!T81)</f>
        <v>0</v>
      </c>
      <c r="I81" s="205">
        <f t="shared" ca="1" si="1"/>
        <v>44386</v>
      </c>
      <c r="J81" s="126">
        <v>64</v>
      </c>
      <c r="K81" s="126" t="b">
        <v>1</v>
      </c>
      <c r="L81" s="126" t="s">
        <v>4009</v>
      </c>
      <c r="M81" s="126" t="b">
        <v>1</v>
      </c>
      <c r="N81" s="126" t="s">
        <v>3687</v>
      </c>
      <c r="O81" s="309" t="str">
        <f>LEFT(PPG!D81,19)&amp;"."&amp;PPGCR!F81</f>
        <v>St Mary's School EN.3312.PPFSM.I05.Jl21</v>
      </c>
      <c r="P81" s="312" t="str">
        <f>PPG!I81</f>
        <v>11334/543965</v>
      </c>
      <c r="Q81" s="126" t="b">
        <v>1</v>
      </c>
      <c r="R81" s="126" t="b">
        <v>1</v>
      </c>
      <c r="S81" s="126" t="b">
        <v>1</v>
      </c>
    </row>
    <row r="82" spans="1:19" hidden="1" x14ac:dyDescent="0.25">
      <c r="A82" s="126" t="s">
        <v>4008</v>
      </c>
      <c r="B82" s="200">
        <v>1</v>
      </c>
      <c r="C82" s="126">
        <v>2</v>
      </c>
      <c r="D82" s="308">
        <f>PPG!J82</f>
        <v>400094</v>
      </c>
      <c r="E82" s="126" t="b">
        <v>1</v>
      </c>
      <c r="F82" s="309" t="str">
        <f>RIGHT(PPG!C82,4)&amp;"."&amp;PPG!M82&amp;"."&amp;PPG!K82&amp;"."&amp;PPGPAY!$C$5</f>
        <v>3314.PPFSM.I05.Jl21</v>
      </c>
      <c r="G82" s="203">
        <f t="shared" ca="1" si="0"/>
        <v>44386</v>
      </c>
      <c r="H82" s="311">
        <f>IF(PPG!T82&gt;0,0,-PPG!T82)</f>
        <v>0</v>
      </c>
      <c r="I82" s="205">
        <f t="shared" ca="1" si="1"/>
        <v>44386</v>
      </c>
      <c r="J82" s="126">
        <v>65</v>
      </c>
      <c r="K82" s="126" t="b">
        <v>1</v>
      </c>
      <c r="L82" s="126" t="s">
        <v>4009</v>
      </c>
      <c r="M82" s="126" t="b">
        <v>1</v>
      </c>
      <c r="N82" s="126" t="s">
        <v>3687</v>
      </c>
      <c r="O82" s="309" t="str">
        <f>LEFT(PPG!D82,19)&amp;"."&amp;PPGCR!F82</f>
        <v>St Pauls CE Primary.3314.PPFSM.I05.Jl21</v>
      </c>
      <c r="P82" s="312" t="str">
        <f>PPG!I82</f>
        <v>11334/543965</v>
      </c>
      <c r="Q82" s="126" t="b">
        <v>1</v>
      </c>
      <c r="R82" s="126" t="b">
        <v>1</v>
      </c>
      <c r="S82" s="126" t="b">
        <v>1</v>
      </c>
    </row>
    <row r="83" spans="1:19" hidden="1" x14ac:dyDescent="0.25">
      <c r="A83" s="126" t="s">
        <v>4008</v>
      </c>
      <c r="B83" s="200">
        <v>1</v>
      </c>
      <c r="C83" s="126">
        <v>2</v>
      </c>
      <c r="D83" s="308">
        <f>PPG!J83</f>
        <v>400006</v>
      </c>
      <c r="E83" s="126" t="b">
        <v>1</v>
      </c>
      <c r="F83" s="309" t="str">
        <f>RIGHT(PPG!C83,4)&amp;"."&amp;PPG!M83&amp;"."&amp;PPG!K83&amp;"."&amp;PPGPAY!$C$5</f>
        <v>3313.PPFSM.I05.Jl21</v>
      </c>
      <c r="G83" s="203">
        <f t="shared" ca="1" si="0"/>
        <v>44386</v>
      </c>
      <c r="H83" s="311">
        <f>IF(PPG!T83&gt;0,0,-PPG!T83)</f>
        <v>0</v>
      </c>
      <c r="I83" s="205">
        <f t="shared" ca="1" si="1"/>
        <v>44386</v>
      </c>
      <c r="J83" s="126">
        <v>66</v>
      </c>
      <c r="K83" s="126" t="b">
        <v>1</v>
      </c>
      <c r="L83" s="126" t="s">
        <v>4009</v>
      </c>
      <c r="M83" s="126" t="b">
        <v>1</v>
      </c>
      <c r="N83" s="126" t="s">
        <v>3687</v>
      </c>
      <c r="O83" s="309" t="str">
        <f>LEFT(PPG!D83,19)&amp;"."&amp;PPGCR!F83</f>
        <v>St. Pauls CE Primar.3313.PPFSM.I05.Jl21</v>
      </c>
      <c r="P83" s="312" t="str">
        <f>PPG!I83</f>
        <v>11334/543965</v>
      </c>
      <c r="Q83" s="126" t="b">
        <v>1</v>
      </c>
      <c r="R83" s="126" t="b">
        <v>1</v>
      </c>
      <c r="S83" s="126" t="b">
        <v>1</v>
      </c>
    </row>
    <row r="84" spans="1:19" hidden="1" x14ac:dyDescent="0.25">
      <c r="A84" s="126" t="s">
        <v>4008</v>
      </c>
      <c r="B84" s="200">
        <v>1</v>
      </c>
      <c r="C84" s="126">
        <v>2</v>
      </c>
      <c r="D84" s="308">
        <f>PPG!J84</f>
        <v>400037</v>
      </c>
      <c r="E84" s="126" t="b">
        <v>1</v>
      </c>
      <c r="F84" s="309" t="str">
        <f>RIGHT(PPG!C84,4)&amp;"."&amp;PPG!M84&amp;"."&amp;PPG!K84&amp;"."&amp;PPGPAY!$C$5</f>
        <v>3507.PPFSM.I05.Jl21</v>
      </c>
      <c r="G84" s="203">
        <f t="shared" ca="1" si="0"/>
        <v>44386</v>
      </c>
      <c r="H84" s="311">
        <f>IF(PPG!T84&gt;0,0,-PPG!T84)</f>
        <v>0</v>
      </c>
      <c r="I84" s="205">
        <f t="shared" ca="1" si="1"/>
        <v>44386</v>
      </c>
      <c r="J84" s="126">
        <v>67</v>
      </c>
      <c r="K84" s="126" t="b">
        <v>1</v>
      </c>
      <c r="L84" s="126" t="s">
        <v>4009</v>
      </c>
      <c r="M84" s="126" t="b">
        <v>1</v>
      </c>
      <c r="N84" s="126" t="s">
        <v>3687</v>
      </c>
      <c r="O84" s="309" t="str">
        <f>LEFT(PPG!D84,19)&amp;"."&amp;PPGCR!F84</f>
        <v>St Theresa's R.C. P.3507.PPFSM.I05.Jl21</v>
      </c>
      <c r="P84" s="312" t="str">
        <f>PPG!I84</f>
        <v>11334/543965</v>
      </c>
      <c r="Q84" s="126" t="b">
        <v>1</v>
      </c>
      <c r="R84" s="126" t="b">
        <v>1</v>
      </c>
      <c r="S84" s="126" t="b">
        <v>1</v>
      </c>
    </row>
    <row r="85" spans="1:19" hidden="1" x14ac:dyDescent="0.25">
      <c r="A85" s="126" t="s">
        <v>4008</v>
      </c>
      <c r="B85" s="200">
        <v>1</v>
      </c>
      <c r="C85" s="126">
        <v>2</v>
      </c>
      <c r="D85" s="308">
        <f>PPG!J85</f>
        <v>400009</v>
      </c>
      <c r="E85" s="126" t="b">
        <v>1</v>
      </c>
      <c r="F85" s="309" t="str">
        <f>RIGHT(PPG!C85,4)&amp;"."&amp;PPG!M85&amp;"."&amp;PPG!K85&amp;"."&amp;PPGPAY!$C$5</f>
        <v>3506.PPFSM.I05.Jl21</v>
      </c>
      <c r="G85" s="203">
        <f t="shared" ref="G85:G148" ca="1" si="2">TODAY()</f>
        <v>44386</v>
      </c>
      <c r="H85" s="311">
        <f>IF(PPG!T85&gt;0,0,-PPG!T85)</f>
        <v>0</v>
      </c>
      <c r="I85" s="205">
        <f t="shared" ref="I85:I148" ca="1" si="3">G85</f>
        <v>44386</v>
      </c>
      <c r="J85" s="126">
        <v>68</v>
      </c>
      <c r="K85" s="126" t="b">
        <v>1</v>
      </c>
      <c r="L85" s="126" t="s">
        <v>4009</v>
      </c>
      <c r="M85" s="126" t="b">
        <v>1</v>
      </c>
      <c r="N85" s="126" t="s">
        <v>3687</v>
      </c>
      <c r="O85" s="309" t="str">
        <f>LEFT(PPG!D85,19)&amp;"."&amp;PPGCR!F85</f>
        <v>St Vincent's Cathol.3506.PPFSM.I05.Jl21</v>
      </c>
      <c r="P85" s="312" t="str">
        <f>PPG!I85</f>
        <v>11334/543965</v>
      </c>
      <c r="Q85" s="126" t="b">
        <v>1</v>
      </c>
      <c r="R85" s="126" t="b">
        <v>1</v>
      </c>
      <c r="S85" s="126" t="b">
        <v>1</v>
      </c>
    </row>
    <row r="86" spans="1:19" hidden="1" x14ac:dyDescent="0.25">
      <c r="A86" s="126" t="s">
        <v>4008</v>
      </c>
      <c r="B86" s="200">
        <v>1</v>
      </c>
      <c r="C86" s="126">
        <v>2</v>
      </c>
      <c r="D86" s="308">
        <f>PPG!J86</f>
        <v>400038</v>
      </c>
      <c r="E86" s="126" t="b">
        <v>1</v>
      </c>
      <c r="F86" s="309" t="str">
        <f>RIGHT(PPG!C86,4)&amp;"."&amp;PPG!M86&amp;"."&amp;PPG!K86&amp;"."&amp;PPGPAY!$C$5</f>
        <v>2070.PPFSM.I05.Jl21</v>
      </c>
      <c r="G86" s="203">
        <f t="shared" ca="1" si="2"/>
        <v>44386</v>
      </c>
      <c r="H86" s="311">
        <f>IF(PPG!T86&gt;0,0,-PPG!T86)</f>
        <v>0</v>
      </c>
      <c r="I86" s="205">
        <f t="shared" ca="1" si="3"/>
        <v>44386</v>
      </c>
      <c r="J86" s="126">
        <v>69</v>
      </c>
      <c r="K86" s="126" t="b">
        <v>1</v>
      </c>
      <c r="L86" s="126" t="s">
        <v>4009</v>
      </c>
      <c r="M86" s="126" t="b">
        <v>1</v>
      </c>
      <c r="N86" s="126" t="s">
        <v>3687</v>
      </c>
      <c r="O86" s="309" t="str">
        <f>LEFT(PPG!D86,19)&amp;"."&amp;PPGCR!F86</f>
        <v>Sunnyfields Primary.2070.PPFSM.I05.Jl21</v>
      </c>
      <c r="P86" s="312" t="str">
        <f>PPG!I86</f>
        <v>11334/543965</v>
      </c>
      <c r="Q86" s="126" t="b">
        <v>1</v>
      </c>
      <c r="R86" s="126" t="b">
        <v>1</v>
      </c>
      <c r="S86" s="126" t="b">
        <v>1</v>
      </c>
    </row>
    <row r="87" spans="1:19" hidden="1" x14ac:dyDescent="0.25">
      <c r="A87" s="126" t="s">
        <v>4008</v>
      </c>
      <c r="B87" s="200">
        <v>1</v>
      </c>
      <c r="C87" s="126">
        <v>2</v>
      </c>
      <c r="D87" s="308">
        <f>PPG!J87</f>
        <v>400100</v>
      </c>
      <c r="E87" s="126" t="b">
        <v>1</v>
      </c>
      <c r="F87" s="309" t="str">
        <f>RIGHT(PPG!C87,4)&amp;"."&amp;PPG!M87&amp;"."&amp;PPG!K87&amp;"."&amp;PPGPAY!$C$5</f>
        <v>3316.PPFSM.I05.Jl21</v>
      </c>
      <c r="G87" s="203">
        <f t="shared" ca="1" si="2"/>
        <v>44386</v>
      </c>
      <c r="H87" s="311">
        <f>IF(PPG!T87&gt;0,0,-PPG!T87)</f>
        <v>0</v>
      </c>
      <c r="I87" s="205">
        <f t="shared" ca="1" si="3"/>
        <v>44386</v>
      </c>
      <c r="J87" s="126">
        <v>70</v>
      </c>
      <c r="K87" s="126" t="b">
        <v>1</v>
      </c>
      <c r="L87" s="126" t="s">
        <v>4009</v>
      </c>
      <c r="M87" s="126" t="b">
        <v>1</v>
      </c>
      <c r="N87" s="126" t="s">
        <v>3687</v>
      </c>
      <c r="O87" s="309" t="str">
        <f>LEFT(PPG!D87,19)&amp;"."&amp;PPGCR!F87</f>
        <v>Trent  C of E Prima.3316.PPFSM.I05.Jl21</v>
      </c>
      <c r="P87" s="312" t="str">
        <f>PPG!I87</f>
        <v>11334/543965</v>
      </c>
      <c r="Q87" s="126" t="b">
        <v>1</v>
      </c>
      <c r="R87" s="126" t="b">
        <v>1</v>
      </c>
      <c r="S87" s="126" t="b">
        <v>1</v>
      </c>
    </row>
    <row r="88" spans="1:19" hidden="1" x14ac:dyDescent="0.25">
      <c r="A88" s="126" t="s">
        <v>4008</v>
      </c>
      <c r="B88" s="200">
        <v>1</v>
      </c>
      <c r="C88" s="126">
        <v>2</v>
      </c>
      <c r="D88" s="308">
        <f>PPG!J88</f>
        <v>400101</v>
      </c>
      <c r="E88" s="126" t="b">
        <v>1</v>
      </c>
      <c r="F88" s="309" t="str">
        <f>RIGHT(PPG!C88,4)&amp;"."&amp;PPG!M88&amp;"."&amp;PPG!K88&amp;"."&amp;PPGPAY!$C$5</f>
        <v>2055.PPFSM.I05.Jl21</v>
      </c>
      <c r="G88" s="203">
        <f t="shared" ca="1" si="2"/>
        <v>44386</v>
      </c>
      <c r="H88" s="311">
        <f>IF(PPG!T88&gt;0,0,-PPG!T88)</f>
        <v>0</v>
      </c>
      <c r="I88" s="205">
        <f t="shared" ca="1" si="3"/>
        <v>44386</v>
      </c>
      <c r="J88" s="126">
        <v>71</v>
      </c>
      <c r="K88" s="126" t="b">
        <v>1</v>
      </c>
      <c r="L88" s="126" t="s">
        <v>4009</v>
      </c>
      <c r="M88" s="126" t="b">
        <v>1</v>
      </c>
      <c r="N88" s="126" t="s">
        <v>3687</v>
      </c>
      <c r="O88" s="309" t="str">
        <f>LEFT(PPG!D88,19)&amp;"."&amp;PPGCR!F88</f>
        <v>Tudor School.2055.PPFSM.I05.Jl21</v>
      </c>
      <c r="P88" s="312" t="str">
        <f>PPG!I88</f>
        <v>11334/543965</v>
      </c>
      <c r="Q88" s="126" t="b">
        <v>1</v>
      </c>
      <c r="R88" s="126" t="b">
        <v>1</v>
      </c>
      <c r="S88" s="126" t="b">
        <v>1</v>
      </c>
    </row>
    <row r="89" spans="1:19" hidden="1" x14ac:dyDescent="0.25">
      <c r="A89" s="126" t="s">
        <v>4008</v>
      </c>
      <c r="B89" s="200">
        <v>1</v>
      </c>
      <c r="C89" s="126">
        <v>2</v>
      </c>
      <c r="D89" s="308">
        <f>PPG!J89</f>
        <v>400053</v>
      </c>
      <c r="E89" s="126" t="b">
        <v>1</v>
      </c>
      <c r="F89" s="309" t="str">
        <f>RIGHT(PPG!C89,4)&amp;"."&amp;PPG!M89&amp;"."&amp;PPG!K89&amp;"."&amp;PPGPAY!$C$5</f>
        <v>2057.PPFSM.I05.Jl21</v>
      </c>
      <c r="G89" s="203">
        <f t="shared" ca="1" si="2"/>
        <v>44386</v>
      </c>
      <c r="H89" s="311">
        <f>IF(PPG!T89&gt;0,0,-PPG!T89)</f>
        <v>0</v>
      </c>
      <c r="I89" s="205">
        <f t="shared" ca="1" si="3"/>
        <v>44386</v>
      </c>
      <c r="J89" s="126">
        <v>72</v>
      </c>
      <c r="K89" s="126" t="b">
        <v>1</v>
      </c>
      <c r="L89" s="126" t="s">
        <v>4009</v>
      </c>
      <c r="M89" s="126" t="b">
        <v>1</v>
      </c>
      <c r="N89" s="126" t="s">
        <v>3687</v>
      </c>
      <c r="O89" s="309" t="str">
        <f>LEFT(PPG!D89,19)&amp;"."&amp;PPGCR!F89</f>
        <v>Underhill School.2057.PPFSM.I05.Jl21</v>
      </c>
      <c r="P89" s="312" t="str">
        <f>PPG!I89</f>
        <v>11334/543965</v>
      </c>
      <c r="Q89" s="126" t="b">
        <v>1</v>
      </c>
      <c r="R89" s="126" t="b">
        <v>1</v>
      </c>
      <c r="S89" s="126" t="b">
        <v>1</v>
      </c>
    </row>
    <row r="90" spans="1:19" hidden="1" x14ac:dyDescent="0.25">
      <c r="A90" s="126" t="s">
        <v>4008</v>
      </c>
      <c r="B90" s="200">
        <v>1</v>
      </c>
      <c r="C90" s="126">
        <v>2</v>
      </c>
      <c r="D90" s="308">
        <f>PPG!J90</f>
        <v>400111</v>
      </c>
      <c r="E90" s="126" t="b">
        <v>1</v>
      </c>
      <c r="F90" s="309" t="str">
        <f>RIGHT(PPG!C90,4)&amp;"."&amp;PPG!M90&amp;"."&amp;PPG!K90&amp;"."&amp;PPGPAY!$C$5</f>
        <v>2076.PPFSM.I05.Jl21</v>
      </c>
      <c r="G90" s="203">
        <f t="shared" ca="1" si="2"/>
        <v>44386</v>
      </c>
      <c r="H90" s="311">
        <f>IF(PPG!T90&gt;0,0,-PPG!T90)</f>
        <v>0</v>
      </c>
      <c r="I90" s="205">
        <f t="shared" ca="1" si="3"/>
        <v>44386</v>
      </c>
      <c r="J90" s="126">
        <v>73</v>
      </c>
      <c r="K90" s="126" t="b">
        <v>1</v>
      </c>
      <c r="L90" s="126" t="s">
        <v>4009</v>
      </c>
      <c r="M90" s="126" t="b">
        <v>1</v>
      </c>
      <c r="N90" s="126" t="s">
        <v>3687</v>
      </c>
      <c r="O90" s="309" t="str">
        <f>LEFT(PPG!D90,19)&amp;"."&amp;PPGCR!F90</f>
        <v>Wessex  Gardens Pri.2076.PPFSM.I05.Jl21</v>
      </c>
      <c r="P90" s="312" t="str">
        <f>PPG!I90</f>
        <v>11334/543965</v>
      </c>
      <c r="Q90" s="126" t="b">
        <v>1</v>
      </c>
      <c r="R90" s="126" t="b">
        <v>1</v>
      </c>
      <c r="S90" s="126" t="b">
        <v>1</v>
      </c>
    </row>
    <row r="91" spans="1:19" hidden="1" x14ac:dyDescent="0.25">
      <c r="A91" s="126" t="s">
        <v>4008</v>
      </c>
      <c r="B91" s="200">
        <v>1</v>
      </c>
      <c r="C91" s="126">
        <v>2</v>
      </c>
      <c r="D91" s="308">
        <f>PPG!J91</f>
        <v>400011</v>
      </c>
      <c r="E91" s="126" t="b">
        <v>1</v>
      </c>
      <c r="F91" s="309" t="str">
        <f>RIGHT(PPG!C91,4)&amp;"."&amp;PPG!M91&amp;"."&amp;PPG!K91&amp;"."&amp;PPGPAY!$C$5</f>
        <v>2060.PPFSM.I05.Jl21</v>
      </c>
      <c r="G91" s="203">
        <f t="shared" ca="1" si="2"/>
        <v>44386</v>
      </c>
      <c r="H91" s="311">
        <f>IF(PPG!T91&gt;0,0,-PPG!T91)</f>
        <v>0</v>
      </c>
      <c r="I91" s="205">
        <f t="shared" ca="1" si="3"/>
        <v>44386</v>
      </c>
      <c r="J91" s="126">
        <v>74</v>
      </c>
      <c r="K91" s="126" t="b">
        <v>1</v>
      </c>
      <c r="L91" s="126" t="s">
        <v>4009</v>
      </c>
      <c r="M91" s="126" t="b">
        <v>1</v>
      </c>
      <c r="N91" s="126" t="s">
        <v>3687</v>
      </c>
      <c r="O91" s="309" t="str">
        <f>LEFT(PPG!D91,19)&amp;"."&amp;PPGCR!F91</f>
        <v>Whitings Hill Prima.2060.PPFSM.I05.Jl21</v>
      </c>
      <c r="P91" s="312" t="str">
        <f>PPG!I91</f>
        <v>11334/543965</v>
      </c>
      <c r="Q91" s="126" t="b">
        <v>1</v>
      </c>
      <c r="R91" s="126" t="b">
        <v>1</v>
      </c>
      <c r="S91" s="126" t="b">
        <v>1</v>
      </c>
    </row>
    <row r="92" spans="1:19" hidden="1" x14ac:dyDescent="0.25">
      <c r="A92" s="126" t="s">
        <v>4008</v>
      </c>
      <c r="B92" s="200">
        <v>1</v>
      </c>
      <c r="C92" s="126">
        <v>2</v>
      </c>
      <c r="D92" s="308">
        <f>PPG!J92</f>
        <v>400117</v>
      </c>
      <c r="E92" s="126" t="b">
        <v>1</v>
      </c>
      <c r="F92" s="309" t="str">
        <f>RIGHT(PPG!C92,4)&amp;"."&amp;PPG!M92&amp;"."&amp;PPG!K92&amp;"."&amp;PPGPAY!$C$5</f>
        <v>3518.PPFSM.I05.Jl21</v>
      </c>
      <c r="G92" s="203">
        <f t="shared" ca="1" si="2"/>
        <v>44386</v>
      </c>
      <c r="H92" s="311">
        <f>IF(PPG!T92&gt;0,0,-PPG!T92)</f>
        <v>0</v>
      </c>
      <c r="I92" s="205">
        <f t="shared" ca="1" si="3"/>
        <v>44386</v>
      </c>
      <c r="J92" s="126">
        <v>75</v>
      </c>
      <c r="K92" s="126" t="b">
        <v>1</v>
      </c>
      <c r="L92" s="126" t="s">
        <v>4009</v>
      </c>
      <c r="M92" s="126" t="b">
        <v>1</v>
      </c>
      <c r="N92" s="126" t="s">
        <v>3687</v>
      </c>
      <c r="O92" s="309" t="str">
        <f>LEFT(PPG!D92,19)&amp;"."&amp;PPGCR!F92</f>
        <v>Woodcroft Primary S.3518.PPFSM.I05.Jl21</v>
      </c>
      <c r="P92" s="312" t="str">
        <f>PPG!I92</f>
        <v>11334/543965</v>
      </c>
      <c r="Q92" s="126" t="b">
        <v>1</v>
      </c>
      <c r="R92" s="126" t="b">
        <v>1</v>
      </c>
      <c r="S92" s="126" t="b">
        <v>1</v>
      </c>
    </row>
    <row r="93" spans="1:19" hidden="1" x14ac:dyDescent="0.25">
      <c r="A93" s="126" t="s">
        <v>4008</v>
      </c>
      <c r="B93" s="200">
        <v>1</v>
      </c>
      <c r="C93" s="126">
        <v>2</v>
      </c>
      <c r="D93" s="308">
        <f>PPG!J93</f>
        <v>400004</v>
      </c>
      <c r="E93" s="126" t="b">
        <v>1</v>
      </c>
      <c r="F93" s="309" t="str">
        <f>RIGHT(PPG!C93,4)&amp;"."&amp;PPG!M93&amp;"."&amp;PPG!K93&amp;"."&amp;PPGPAY!$C$5</f>
        <v>2054.PPFSM.I05.Jl21</v>
      </c>
      <c r="G93" s="203">
        <f t="shared" ca="1" si="2"/>
        <v>44386</v>
      </c>
      <c r="H93" s="311">
        <f>IF(PPG!T93&gt;0,0,-PPG!T93)</f>
        <v>0</v>
      </c>
      <c r="I93" s="205">
        <f t="shared" ca="1" si="3"/>
        <v>44386</v>
      </c>
      <c r="J93" s="126">
        <v>76</v>
      </c>
      <c r="K93" s="126" t="b">
        <v>1</v>
      </c>
      <c r="L93" s="126" t="s">
        <v>4009</v>
      </c>
      <c r="M93" s="126" t="b">
        <v>1</v>
      </c>
      <c r="N93" s="126" t="s">
        <v>3687</v>
      </c>
      <c r="O93" s="309" t="str">
        <f>LEFT(PPG!D93,19)&amp;"."&amp;PPGCR!F93</f>
        <v>Woodridge  Primary .2054.PPFSM.I05.Jl21</v>
      </c>
      <c r="P93" s="312" t="str">
        <f>PPG!I93</f>
        <v>11334/543965</v>
      </c>
      <c r="Q93" s="126" t="b">
        <v>1</v>
      </c>
      <c r="R93" s="126" t="b">
        <v>1</v>
      </c>
      <c r="S93" s="126" t="b">
        <v>1</v>
      </c>
    </row>
    <row r="94" spans="1:19" hidden="1" x14ac:dyDescent="0.25">
      <c r="A94" s="126" t="s">
        <v>4008</v>
      </c>
      <c r="B94" s="200">
        <v>1</v>
      </c>
      <c r="C94" s="126">
        <v>2</v>
      </c>
      <c r="D94" s="308">
        <f>PPG!J94</f>
        <v>400157</v>
      </c>
      <c r="E94" s="126" t="b">
        <v>1</v>
      </c>
      <c r="F94" s="309" t="str">
        <f>RIGHT(PPG!C94,4)&amp;"."&amp;PPG!M94&amp;"."&amp;PPG!K94&amp;"."&amp;PPGPAY!$C$5</f>
        <v>1102.PPFSM.I05.Jl21</v>
      </c>
      <c r="G94" s="203">
        <f t="shared" ca="1" si="2"/>
        <v>44386</v>
      </c>
      <c r="H94" s="311">
        <f>IF(PPG!T94&gt;0,0,-PPG!T94)</f>
        <v>0</v>
      </c>
      <c r="I94" s="205">
        <f t="shared" ca="1" si="3"/>
        <v>44386</v>
      </c>
      <c r="J94" s="126">
        <v>77</v>
      </c>
      <c r="K94" s="126" t="b">
        <v>1</v>
      </c>
      <c r="L94" s="126" t="s">
        <v>4009</v>
      </c>
      <c r="M94" s="126" t="b">
        <v>1</v>
      </c>
      <c r="N94" s="126" t="s">
        <v>3687</v>
      </c>
      <c r="O94" s="309" t="str">
        <f>LEFT(PPG!D94,19)&amp;"."&amp;PPGCR!F94</f>
        <v>Northgate.1102.PPFSM.I05.Jl21</v>
      </c>
      <c r="P94" s="312" t="str">
        <f>PPG!I94</f>
        <v>11332/543965</v>
      </c>
      <c r="Q94" s="126" t="b">
        <v>1</v>
      </c>
      <c r="R94" s="126" t="b">
        <v>1</v>
      </c>
      <c r="S94" s="126" t="b">
        <v>1</v>
      </c>
    </row>
    <row r="95" spans="1:19" hidden="1" x14ac:dyDescent="0.25">
      <c r="A95" s="126" t="s">
        <v>4008</v>
      </c>
      <c r="B95" s="200">
        <v>1</v>
      </c>
      <c r="C95" s="126">
        <v>2</v>
      </c>
      <c r="D95" s="308">
        <f>PPG!J95</f>
        <v>400156</v>
      </c>
      <c r="E95" s="126" t="b">
        <v>1</v>
      </c>
      <c r="F95" s="309" t="str">
        <f>RIGHT(PPG!C95,4)&amp;"."&amp;PPG!M95&amp;"."&amp;PPG!K95&amp;"."&amp;PPGPAY!$C$5</f>
        <v>1100.PPFSMP.I05.Jl21</v>
      </c>
      <c r="G95" s="203">
        <f t="shared" ca="1" si="2"/>
        <v>44386</v>
      </c>
      <c r="H95" s="311">
        <f>IF(PPG!T95&gt;0,0,-PPG!T95)</f>
        <v>0</v>
      </c>
      <c r="I95" s="205">
        <f t="shared" ca="1" si="3"/>
        <v>44386</v>
      </c>
      <c r="J95" s="126">
        <v>78</v>
      </c>
      <c r="K95" s="126" t="b">
        <v>1</v>
      </c>
      <c r="L95" s="126" t="s">
        <v>4009</v>
      </c>
      <c r="M95" s="126" t="b">
        <v>1</v>
      </c>
      <c r="N95" s="126" t="s">
        <v>3687</v>
      </c>
      <c r="O95" s="309" t="str">
        <f>LEFT(PPG!D95,19)&amp;"."&amp;PPGCR!F95</f>
        <v>Pavilion.1100.PPFSMP.I05.Jl21</v>
      </c>
      <c r="P95" s="312" t="str">
        <f>PPG!I95</f>
        <v>11332/543965</v>
      </c>
      <c r="Q95" s="126" t="b">
        <v>1</v>
      </c>
      <c r="R95" s="126" t="b">
        <v>1</v>
      </c>
      <c r="S95" s="126" t="b">
        <v>1</v>
      </c>
    </row>
    <row r="96" spans="1:19" hidden="1" x14ac:dyDescent="0.25">
      <c r="A96" s="126" t="s">
        <v>4008</v>
      </c>
      <c r="B96" s="200">
        <v>1</v>
      </c>
      <c r="C96" s="126">
        <v>2</v>
      </c>
      <c r="D96" s="308">
        <f>PPG!J96</f>
        <v>400041</v>
      </c>
      <c r="E96" s="126" t="b">
        <v>1</v>
      </c>
      <c r="F96" s="309" t="str">
        <f>RIGHT(PPG!C96,4)&amp;"."&amp;PPG!M96&amp;"."&amp;PPG!K96&amp;"."&amp;PPGPAY!$C$5</f>
        <v>5405.PPFSM.I05.Jl21</v>
      </c>
      <c r="G96" s="203">
        <f t="shared" ca="1" si="2"/>
        <v>44386</v>
      </c>
      <c r="H96" s="311">
        <f>IF(PPG!T96&gt;0,0,-PPG!T96)</f>
        <v>0</v>
      </c>
      <c r="I96" s="205">
        <f t="shared" ca="1" si="3"/>
        <v>44386</v>
      </c>
      <c r="J96" s="126">
        <v>79</v>
      </c>
      <c r="K96" s="126" t="b">
        <v>1</v>
      </c>
      <c r="L96" s="126" t="s">
        <v>4009</v>
      </c>
      <c r="M96" s="126" t="b">
        <v>1</v>
      </c>
      <c r="N96" s="126" t="s">
        <v>3687</v>
      </c>
      <c r="O96" s="309" t="str">
        <f>LEFT(PPG!D96,19)&amp;"."&amp;PPGCR!F96</f>
        <v>Finchley Catholic H.5405.PPFSM.I05.Jl21</v>
      </c>
      <c r="P96" s="312" t="str">
        <f>PPG!I96</f>
        <v>11333/543965</v>
      </c>
      <c r="Q96" s="126" t="b">
        <v>1</v>
      </c>
      <c r="R96" s="126" t="b">
        <v>1</v>
      </c>
      <c r="S96" s="126" t="b">
        <v>1</v>
      </c>
    </row>
    <row r="97" spans="1:19" hidden="1" x14ac:dyDescent="0.25">
      <c r="A97" s="126" t="s">
        <v>4008</v>
      </c>
      <c r="B97" s="200">
        <v>1</v>
      </c>
      <c r="C97" s="126">
        <v>2</v>
      </c>
      <c r="D97" s="308">
        <f>PPG!J97</f>
        <v>400033</v>
      </c>
      <c r="E97" s="126" t="b">
        <v>1</v>
      </c>
      <c r="F97" s="309" t="str">
        <f>RIGHT(PPG!C97,4)&amp;"."&amp;PPG!M97&amp;"."&amp;PPG!K97&amp;"."&amp;PPGPAY!$C$5</f>
        <v>4003.PPFSM.I05.Jl21</v>
      </c>
      <c r="G97" s="203">
        <f t="shared" ca="1" si="2"/>
        <v>44386</v>
      </c>
      <c r="H97" s="311">
        <f>IF(PPG!T97&gt;0,0,-PPG!T97)</f>
        <v>0</v>
      </c>
      <c r="I97" s="205">
        <f t="shared" ca="1" si="3"/>
        <v>44386</v>
      </c>
      <c r="J97" s="126">
        <v>80</v>
      </c>
      <c r="K97" s="126" t="b">
        <v>1</v>
      </c>
      <c r="L97" s="126" t="s">
        <v>4009</v>
      </c>
      <c r="M97" s="126" t="b">
        <v>1</v>
      </c>
      <c r="N97" s="126" t="s">
        <v>3687</v>
      </c>
      <c r="O97" s="309" t="str">
        <f>LEFT(PPG!D97,19)&amp;"."&amp;PPGCR!F97</f>
        <v>Friern Barnet Schoo.4003.PPFSM.I05.Jl21</v>
      </c>
      <c r="P97" s="312" t="str">
        <f>PPG!I97</f>
        <v>11333/543965</v>
      </c>
      <c r="Q97" s="126" t="b">
        <v>1</v>
      </c>
      <c r="R97" s="126" t="b">
        <v>1</v>
      </c>
      <c r="S97" s="126" t="b">
        <v>1</v>
      </c>
    </row>
    <row r="98" spans="1:19" hidden="1" x14ac:dyDescent="0.25">
      <c r="A98" s="126" t="s">
        <v>4008</v>
      </c>
      <c r="B98" s="200">
        <v>1</v>
      </c>
      <c r="C98" s="126">
        <v>2</v>
      </c>
      <c r="D98" s="308">
        <f>PPG!J98</f>
        <v>400140</v>
      </c>
      <c r="E98" s="126" t="b">
        <v>1</v>
      </c>
      <c r="F98" s="309" t="str">
        <f>RIGHT(PPG!C98,4)&amp;"."&amp;PPG!M98&amp;"."&amp;PPG!K98&amp;"."&amp;PPGPAY!$C$5</f>
        <v>5427.PPFSM.I05.Jl21</v>
      </c>
      <c r="G98" s="203">
        <f t="shared" ca="1" si="2"/>
        <v>44386</v>
      </c>
      <c r="H98" s="311">
        <f>IF(PPG!T98&gt;0,0,-PPG!T98)</f>
        <v>0</v>
      </c>
      <c r="I98" s="205">
        <f t="shared" ca="1" si="3"/>
        <v>44386</v>
      </c>
      <c r="J98" s="126">
        <v>81</v>
      </c>
      <c r="K98" s="126" t="b">
        <v>1</v>
      </c>
      <c r="L98" s="126" t="s">
        <v>4009</v>
      </c>
      <c r="M98" s="126" t="b">
        <v>1</v>
      </c>
      <c r="N98" s="126" t="s">
        <v>3687</v>
      </c>
      <c r="O98" s="309" t="str">
        <f>LEFT(PPG!D98,19)&amp;"."&amp;PPGCR!F98</f>
        <v>JCoSS.5427.PPFSM.I05.Jl21</v>
      </c>
      <c r="P98" s="312" t="str">
        <f>PPG!I98</f>
        <v>11333/543965</v>
      </c>
      <c r="Q98" s="126" t="b">
        <v>1</v>
      </c>
      <c r="R98" s="126" t="b">
        <v>1</v>
      </c>
      <c r="S98" s="126" t="b">
        <v>1</v>
      </c>
    </row>
    <row r="99" spans="1:19" hidden="1" x14ac:dyDescent="0.25">
      <c r="A99" s="126" t="s">
        <v>4008</v>
      </c>
      <c r="B99" s="200">
        <v>1</v>
      </c>
      <c r="C99" s="126">
        <v>2</v>
      </c>
      <c r="D99" s="308">
        <f>PPG!J99</f>
        <v>107953</v>
      </c>
      <c r="E99" s="126" t="b">
        <v>1</v>
      </c>
      <c r="F99" s="309" t="str">
        <f>RIGHT(PPG!C99,4)&amp;"."&amp;PPG!M99&amp;"."&amp;PPG!K99&amp;"."&amp;PPGPAY!$C$5</f>
        <v>4004.PPFSM.I05.Jl21</v>
      </c>
      <c r="G99" s="203">
        <f t="shared" ca="1" si="2"/>
        <v>44386</v>
      </c>
      <c r="H99" s="311">
        <f>IF(PPG!T99&gt;0,0,-PPG!T99)</f>
        <v>0</v>
      </c>
      <c r="I99" s="205">
        <f t="shared" ca="1" si="3"/>
        <v>44386</v>
      </c>
      <c r="J99" s="126">
        <v>82</v>
      </c>
      <c r="K99" s="126" t="b">
        <v>1</v>
      </c>
      <c r="L99" s="126" t="s">
        <v>4009</v>
      </c>
      <c r="M99" s="126" t="b">
        <v>1</v>
      </c>
      <c r="N99" s="126" t="s">
        <v>3687</v>
      </c>
      <c r="O99" s="309" t="str">
        <f>LEFT(PPG!D99,19)&amp;"."&amp;PPGCR!F99</f>
        <v>Menorah High School.4004.PPFSM.I05.Jl21</v>
      </c>
      <c r="P99" s="312" t="str">
        <f>PPG!I99</f>
        <v>11333/543965</v>
      </c>
      <c r="Q99" s="126" t="b">
        <v>1</v>
      </c>
      <c r="R99" s="126" t="b">
        <v>1</v>
      </c>
      <c r="S99" s="126" t="b">
        <v>1</v>
      </c>
    </row>
    <row r="100" spans="1:19" hidden="1" x14ac:dyDescent="0.25">
      <c r="A100" s="126" t="s">
        <v>4008</v>
      </c>
      <c r="B100" s="200">
        <v>1</v>
      </c>
      <c r="C100" s="126">
        <v>2</v>
      </c>
      <c r="D100" s="308">
        <f>PPG!J100</f>
        <v>400029</v>
      </c>
      <c r="E100" s="126" t="b">
        <v>1</v>
      </c>
      <c r="F100" s="309" t="str">
        <f>RIGHT(PPG!C100,4)&amp;"."&amp;PPG!M100&amp;"."&amp;PPG!K100&amp;"."&amp;PPGPAY!$C$5</f>
        <v>5404.PPFSM.I05.Jl21</v>
      </c>
      <c r="G100" s="203">
        <f t="shared" ca="1" si="2"/>
        <v>44386</v>
      </c>
      <c r="H100" s="311">
        <f>IF(PPG!T100&gt;0,0,-PPG!T100)</f>
        <v>0</v>
      </c>
      <c r="I100" s="205">
        <f t="shared" ca="1" si="3"/>
        <v>44386</v>
      </c>
      <c r="J100" s="126">
        <v>83</v>
      </c>
      <c r="K100" s="126" t="b">
        <v>1</v>
      </c>
      <c r="L100" s="126" t="s">
        <v>4009</v>
      </c>
      <c r="M100" s="126" t="b">
        <v>1</v>
      </c>
      <c r="N100" s="126" t="s">
        <v>3687</v>
      </c>
      <c r="O100" s="309" t="str">
        <f>LEFT(PPG!D100,19)&amp;"."&amp;PPGCR!F100</f>
        <v>St Michaels Catholi.5404.PPFSM.I05.Jl21</v>
      </c>
      <c r="P100" s="312" t="str">
        <f>PPG!I100</f>
        <v>11333/543965</v>
      </c>
      <c r="Q100" s="126" t="b">
        <v>1</v>
      </c>
      <c r="R100" s="126" t="b">
        <v>1</v>
      </c>
      <c r="S100" s="126" t="b">
        <v>1</v>
      </c>
    </row>
    <row r="101" spans="1:19" hidden="1" x14ac:dyDescent="0.25">
      <c r="A101" s="126" t="s">
        <v>4008</v>
      </c>
      <c r="B101" s="200">
        <v>1</v>
      </c>
      <c r="C101" s="126">
        <v>2</v>
      </c>
      <c r="D101" s="308">
        <f>PPG!J101</f>
        <v>400013</v>
      </c>
      <c r="E101" s="126" t="b">
        <v>1</v>
      </c>
      <c r="F101" s="309" t="str">
        <f>RIGHT(PPG!C101,4)&amp;"."&amp;PPG!M101&amp;"."&amp;PPG!K101&amp;"."&amp;PPGPAY!$C$5</f>
        <v>5407.PPFSM.I05.Jl21</v>
      </c>
      <c r="G101" s="203">
        <f t="shared" ca="1" si="2"/>
        <v>44386</v>
      </c>
      <c r="H101" s="311">
        <f>IF(PPG!T101&gt;0,0,-PPG!T101)</f>
        <v>0</v>
      </c>
      <c r="I101" s="205">
        <f t="shared" ca="1" si="3"/>
        <v>44386</v>
      </c>
      <c r="J101" s="126">
        <v>84</v>
      </c>
      <c r="K101" s="126" t="b">
        <v>1</v>
      </c>
      <c r="L101" s="126" t="s">
        <v>4009</v>
      </c>
      <c r="M101" s="126" t="b">
        <v>1</v>
      </c>
      <c r="N101" s="126" t="s">
        <v>3687</v>
      </c>
      <c r="O101" s="309" t="str">
        <f>LEFT(PPG!D101,19)&amp;"."&amp;PPGCR!F101</f>
        <v>St. James' Catholic.5407.PPFSM.I05.Jl21</v>
      </c>
      <c r="P101" s="312" t="str">
        <f>PPG!I101</f>
        <v>11333/543965</v>
      </c>
      <c r="Q101" s="126" t="b">
        <v>1</v>
      </c>
      <c r="R101" s="126" t="b">
        <v>1</v>
      </c>
      <c r="S101" s="126" t="b">
        <v>1</v>
      </c>
    </row>
    <row r="102" spans="1:19" hidden="1" x14ac:dyDescent="0.25">
      <c r="A102" s="126" t="s">
        <v>4008</v>
      </c>
      <c r="B102" s="200">
        <v>1</v>
      </c>
      <c r="C102" s="126">
        <v>2</v>
      </c>
      <c r="D102" s="308">
        <f>PPG!J102</f>
        <v>400063</v>
      </c>
      <c r="E102" s="126" t="b">
        <v>1</v>
      </c>
      <c r="F102" s="309" t="str">
        <f>RIGHT(PPG!C102,4)&amp;"."&amp;PPG!M102&amp;"."&amp;PPG!K102&amp;"."&amp;PPGPAY!$C$5</f>
        <v>7010.PPFSM.I05.Jl21</v>
      </c>
      <c r="G102" s="203">
        <f t="shared" ca="1" si="2"/>
        <v>44386</v>
      </c>
      <c r="H102" s="311">
        <f>IF(PPG!T102&gt;0,0,-PPG!T102)</f>
        <v>0</v>
      </c>
      <c r="I102" s="205">
        <f t="shared" ca="1" si="3"/>
        <v>44386</v>
      </c>
      <c r="J102" s="126">
        <v>85</v>
      </c>
      <c r="K102" s="126" t="b">
        <v>1</v>
      </c>
      <c r="L102" s="126" t="s">
        <v>4009</v>
      </c>
      <c r="M102" s="126" t="b">
        <v>1</v>
      </c>
      <c r="N102" s="126" t="s">
        <v>3687</v>
      </c>
      <c r="O102" s="309" t="str">
        <f>LEFT(PPG!D102,19)&amp;"."&amp;PPGCR!F102</f>
        <v>Mapledown.7010.PPFSM.I05.Jl21</v>
      </c>
      <c r="P102" s="312" t="str">
        <f>PPG!I102</f>
        <v>11332/543965</v>
      </c>
      <c r="Q102" s="126" t="b">
        <v>1</v>
      </c>
      <c r="R102" s="126" t="b">
        <v>1</v>
      </c>
      <c r="S102" s="126" t="b">
        <v>1</v>
      </c>
    </row>
    <row r="103" spans="1:19" hidden="1" x14ac:dyDescent="0.25">
      <c r="A103" s="126" t="s">
        <v>4008</v>
      </c>
      <c r="B103" s="200">
        <v>1</v>
      </c>
      <c r="C103" s="126">
        <v>2</v>
      </c>
      <c r="D103" s="308">
        <f>PPG!J103</f>
        <v>400034</v>
      </c>
      <c r="E103" s="126" t="b">
        <v>1</v>
      </c>
      <c r="F103" s="309" t="str">
        <f>RIGHT(PPG!C103,4)&amp;"."&amp;PPG!M103&amp;"."&amp;PPG!K103&amp;"."&amp;PPGPAY!$C$5</f>
        <v>7005.PPFSM.I05.Jl21</v>
      </c>
      <c r="G103" s="203">
        <f t="shared" ca="1" si="2"/>
        <v>44386</v>
      </c>
      <c r="H103" s="311">
        <f>IF(PPG!T103&gt;0,0,-PPG!T103)</f>
        <v>0</v>
      </c>
      <c r="I103" s="205">
        <f t="shared" ca="1" si="3"/>
        <v>44386</v>
      </c>
      <c r="J103" s="126">
        <v>86</v>
      </c>
      <c r="K103" s="126" t="b">
        <v>1</v>
      </c>
      <c r="L103" s="126" t="s">
        <v>4009</v>
      </c>
      <c r="M103" s="126" t="b">
        <v>1</v>
      </c>
      <c r="N103" s="126" t="s">
        <v>3687</v>
      </c>
      <c r="O103" s="309" t="str">
        <f>LEFT(PPG!D103,19)&amp;"."&amp;PPGCR!F103</f>
        <v>Northway.7005.PPFSM.I05.Jl21</v>
      </c>
      <c r="P103" s="312" t="str">
        <f>PPG!I103</f>
        <v>11332/543965</v>
      </c>
      <c r="Q103" s="126" t="b">
        <v>1</v>
      </c>
      <c r="R103" s="126" t="b">
        <v>1</v>
      </c>
      <c r="S103" s="126" t="b">
        <v>1</v>
      </c>
    </row>
    <row r="104" spans="1:19" hidden="1" x14ac:dyDescent="0.25">
      <c r="A104" s="126" t="s">
        <v>4008</v>
      </c>
      <c r="B104" s="200">
        <v>1</v>
      </c>
      <c r="C104" s="126">
        <v>2</v>
      </c>
      <c r="D104" s="308">
        <f>PPG!J104</f>
        <v>400091</v>
      </c>
      <c r="E104" s="126" t="b">
        <v>1</v>
      </c>
      <c r="F104" s="309" t="str">
        <f>RIGHT(PPG!C104,4)&amp;"."&amp;PPG!M104&amp;"."&amp;PPG!K104&amp;"."&amp;PPGPAY!$C$5</f>
        <v>7009.PPFSM.I05.Jl21</v>
      </c>
      <c r="G104" s="203">
        <f t="shared" ca="1" si="2"/>
        <v>44386</v>
      </c>
      <c r="H104" s="311">
        <f>IF(PPG!T104&gt;0,0,-PPG!T104)</f>
        <v>0</v>
      </c>
      <c r="I104" s="205">
        <f t="shared" ca="1" si="3"/>
        <v>44386</v>
      </c>
      <c r="J104" s="126">
        <v>87</v>
      </c>
      <c r="K104" s="126" t="b">
        <v>1</v>
      </c>
      <c r="L104" s="126" t="s">
        <v>4009</v>
      </c>
      <c r="M104" s="126" t="b">
        <v>1</v>
      </c>
      <c r="N104" s="126" t="s">
        <v>3687</v>
      </c>
      <c r="O104" s="309" t="str">
        <f>LEFT(PPG!D104,19)&amp;"."&amp;PPGCR!F104</f>
        <v>Oakleigh.7009.PPFSM.I05.Jl21</v>
      </c>
      <c r="P104" s="312" t="str">
        <f>PPG!I104</f>
        <v>11332/543965</v>
      </c>
      <c r="Q104" s="126" t="b">
        <v>1</v>
      </c>
      <c r="R104" s="126" t="b">
        <v>1</v>
      </c>
      <c r="S104" s="126" t="b">
        <v>1</v>
      </c>
    </row>
    <row r="105" spans="1:19" hidden="1" x14ac:dyDescent="0.25">
      <c r="A105" s="126" t="s">
        <v>4008</v>
      </c>
      <c r="B105" s="200">
        <v>1</v>
      </c>
      <c r="C105" s="126">
        <v>2</v>
      </c>
      <c r="D105" s="308">
        <f>PPG!J105</f>
        <v>400135</v>
      </c>
      <c r="E105" s="126" t="b">
        <v>1</v>
      </c>
      <c r="F105" s="309" t="str">
        <f>RIGHT(PPG!C105,4)&amp;"."&amp;PPG!M105&amp;"."&amp;PPG!K105&amp;"."&amp;PPGPAY!$C$5</f>
        <v>3521.PPFSMS.I05.Jl21</v>
      </c>
      <c r="G105" s="203">
        <f t="shared" ca="1" si="2"/>
        <v>44386</v>
      </c>
      <c r="H105" s="311">
        <f>IF(PPG!T105&gt;0,0,-PPG!T105)</f>
        <v>0</v>
      </c>
      <c r="I105" s="205">
        <f t="shared" ca="1" si="3"/>
        <v>44386</v>
      </c>
      <c r="J105" s="126">
        <v>88</v>
      </c>
      <c r="K105" s="126" t="b">
        <v>1</v>
      </c>
      <c r="L105" s="126" t="s">
        <v>4009</v>
      </c>
      <c r="M105" s="126" t="b">
        <v>1</v>
      </c>
      <c r="N105" s="126" t="s">
        <v>3687</v>
      </c>
      <c r="O105" s="309" t="str">
        <f>LEFT(PPG!D105,19)&amp;"."&amp;PPGCR!F105</f>
        <v>St Mary's &amp; St John.3521.PPFSMS.I05.Jl21</v>
      </c>
      <c r="P105" s="312" t="str">
        <f>PPG!I105</f>
        <v>11333/543965</v>
      </c>
      <c r="Q105" s="126" t="b">
        <v>1</v>
      </c>
      <c r="R105" s="126" t="b">
        <v>1</v>
      </c>
      <c r="S105" s="126" t="b">
        <v>1</v>
      </c>
    </row>
    <row r="106" spans="1:19" hidden="1" x14ac:dyDescent="0.25">
      <c r="A106" s="126" t="s">
        <v>4008</v>
      </c>
      <c r="B106" s="200">
        <v>1</v>
      </c>
      <c r="C106" s="126">
        <v>2</v>
      </c>
      <c r="D106" s="308">
        <f>PPG!J106</f>
        <v>400135</v>
      </c>
      <c r="E106" s="126" t="b">
        <v>1</v>
      </c>
      <c r="F106" s="309" t="str">
        <f>RIGHT(PPG!C106,4)&amp;"."&amp;PPG!M106&amp;"."&amp;PPG!K106&amp;"."&amp;PPGPAY!$C$5</f>
        <v>3521.PPFSMP.I05.Jl21</v>
      </c>
      <c r="G106" s="203">
        <f t="shared" ca="1" si="2"/>
        <v>44386</v>
      </c>
      <c r="H106" s="311">
        <f>IF(PPG!T106&gt;0,0,-PPG!T106)</f>
        <v>0</v>
      </c>
      <c r="I106" s="205">
        <f t="shared" ca="1" si="3"/>
        <v>44386</v>
      </c>
      <c r="J106" s="126">
        <v>89</v>
      </c>
      <c r="K106" s="126" t="b">
        <v>1</v>
      </c>
      <c r="L106" s="126" t="s">
        <v>4009</v>
      </c>
      <c r="M106" s="126" t="b">
        <v>1</v>
      </c>
      <c r="N106" s="126" t="s">
        <v>3687</v>
      </c>
      <c r="O106" s="309" t="str">
        <f>LEFT(PPG!D106,19)&amp;"."&amp;PPGCR!F106</f>
        <v>St Mary's &amp; St John.3521.PPFSMP.I05.Jl21</v>
      </c>
      <c r="P106" s="312" t="str">
        <f>PPG!I106</f>
        <v>11334/543965</v>
      </c>
      <c r="Q106" s="126" t="b">
        <v>1</v>
      </c>
      <c r="R106" s="126" t="b">
        <v>1</v>
      </c>
      <c r="S106" s="126" t="b">
        <v>1</v>
      </c>
    </row>
    <row r="107" spans="1:19" hidden="1" x14ac:dyDescent="0.25">
      <c r="A107" s="126" t="s">
        <v>4008</v>
      </c>
      <c r="B107" s="200">
        <v>1</v>
      </c>
      <c r="C107" s="126">
        <v>2</v>
      </c>
      <c r="D107" s="308">
        <f>PPG!J107</f>
        <v>400156</v>
      </c>
      <c r="E107" s="126" t="b">
        <v>1</v>
      </c>
      <c r="F107" s="309" t="str">
        <f>RIGHT(PPG!C107,4)&amp;"."&amp;PPG!M107&amp;"."&amp;PPG!K107&amp;"."&amp;PPGPAY!$C$5</f>
        <v>1100.PPFSMS.I05.Jl21</v>
      </c>
      <c r="G107" s="203">
        <f t="shared" ca="1" si="2"/>
        <v>44386</v>
      </c>
      <c r="H107" s="311">
        <f>IF(PPG!T107&gt;0,0,-PPG!T107)</f>
        <v>0</v>
      </c>
      <c r="I107" s="205">
        <f t="shared" ca="1" si="3"/>
        <v>44386</v>
      </c>
      <c r="J107" s="126">
        <v>90</v>
      </c>
      <c r="K107" s="126" t="b">
        <v>1</v>
      </c>
      <c r="L107" s="126" t="s">
        <v>4009</v>
      </c>
      <c r="M107" s="126" t="b">
        <v>1</v>
      </c>
      <c r="N107" s="126" t="s">
        <v>3687</v>
      </c>
      <c r="O107" s="309" t="str">
        <f>LEFT(PPG!D107,19)&amp;"."&amp;PPGCR!F107</f>
        <v>Pavilion.1100.PPFSMS.I05.Jl21</v>
      </c>
      <c r="P107" s="312" t="str">
        <f>PPG!I107</f>
        <v>11332/543965</v>
      </c>
      <c r="Q107" s="126" t="b">
        <v>1</v>
      </c>
      <c r="R107" s="126" t="b">
        <v>1</v>
      </c>
      <c r="S107" s="126" t="b">
        <v>1</v>
      </c>
    </row>
    <row r="108" spans="1:19" hidden="1" x14ac:dyDescent="0.25">
      <c r="A108" s="126" t="s">
        <v>4008</v>
      </c>
      <c r="B108" s="200">
        <v>1</v>
      </c>
      <c r="C108" s="126">
        <v>2</v>
      </c>
      <c r="D108" s="308">
        <f>PPG!J108</f>
        <v>400015</v>
      </c>
      <c r="E108" s="126" t="b">
        <v>1</v>
      </c>
      <c r="F108" s="309" t="str">
        <f>RIGHT(PPG!C108,4)&amp;"."&amp;PPG!M108&amp;"."&amp;PPG!K108&amp;"."&amp;PPGPAY!$C$5</f>
        <v>3317.PPSER.I05.Jl21</v>
      </c>
      <c r="G108" s="203">
        <f t="shared" ca="1" si="2"/>
        <v>44386</v>
      </c>
      <c r="H108" s="311">
        <f>IF(PPG!T108&gt;0,0,-PPG!T108)</f>
        <v>0</v>
      </c>
      <c r="I108" s="205">
        <f t="shared" ca="1" si="3"/>
        <v>44386</v>
      </c>
      <c r="J108" s="126">
        <v>91</v>
      </c>
      <c r="K108" s="126" t="b">
        <v>1</v>
      </c>
      <c r="L108" s="126" t="s">
        <v>4009</v>
      </c>
      <c r="M108" s="126" t="b">
        <v>1</v>
      </c>
      <c r="N108" s="126" t="s">
        <v>3687</v>
      </c>
      <c r="O108" s="309" t="str">
        <f>LEFT(PPG!D108,19)&amp;"."&amp;PPGCR!F108</f>
        <v>All Saints' CE Prim.3317.PPSER.I05.Jl21</v>
      </c>
      <c r="P108" s="312" t="str">
        <f>PPG!I108</f>
        <v>11334/543965</v>
      </c>
      <c r="Q108" s="126" t="b">
        <v>1</v>
      </c>
      <c r="R108" s="126" t="b">
        <v>1</v>
      </c>
      <c r="S108" s="126" t="b">
        <v>1</v>
      </c>
    </row>
    <row r="109" spans="1:19" hidden="1" x14ac:dyDescent="0.25">
      <c r="A109" s="126" t="s">
        <v>4008</v>
      </c>
      <c r="B109" s="200">
        <v>1</v>
      </c>
      <c r="C109" s="126">
        <v>2</v>
      </c>
      <c r="D109" s="308">
        <f>PPG!J109</f>
        <v>400002</v>
      </c>
      <c r="E109" s="126" t="b">
        <v>1</v>
      </c>
      <c r="F109" s="309" t="str">
        <f>RIGHT(PPG!C109,4)&amp;"."&amp;PPG!M109&amp;"."&amp;PPG!K109&amp;"."&amp;PPGPAY!$C$5</f>
        <v>2027.PPSER.I05.Jl21</v>
      </c>
      <c r="G109" s="203">
        <f t="shared" ca="1" si="2"/>
        <v>44386</v>
      </c>
      <c r="H109" s="311">
        <f>IF(PPG!T109&gt;0,0,-PPG!T109)</f>
        <v>0</v>
      </c>
      <c r="I109" s="205">
        <f t="shared" ca="1" si="3"/>
        <v>44386</v>
      </c>
      <c r="J109" s="126">
        <v>92</v>
      </c>
      <c r="K109" s="126" t="b">
        <v>1</v>
      </c>
      <c r="L109" s="126" t="s">
        <v>4009</v>
      </c>
      <c r="M109" s="126" t="b">
        <v>1</v>
      </c>
      <c r="N109" s="126" t="s">
        <v>3687</v>
      </c>
      <c r="O109" s="309" t="str">
        <f>LEFT(PPG!D109,19)&amp;"."&amp;PPGCR!F109</f>
        <v>Garden Suburb Junio.2027.PPSER.I05.Jl21</v>
      </c>
      <c r="P109" s="312" t="str">
        <f>PPG!I109</f>
        <v>11334/543965</v>
      </c>
      <c r="Q109" s="126" t="b">
        <v>1</v>
      </c>
      <c r="R109" s="126" t="b">
        <v>1</v>
      </c>
      <c r="S109" s="126" t="b">
        <v>1</v>
      </c>
    </row>
    <row r="110" spans="1:19" hidden="1" x14ac:dyDescent="0.25">
      <c r="A110" s="126" t="s">
        <v>4008</v>
      </c>
      <c r="B110" s="200">
        <v>1</v>
      </c>
      <c r="C110" s="126">
        <v>2</v>
      </c>
      <c r="D110" s="308">
        <f>PPG!J110</f>
        <v>400012</v>
      </c>
      <c r="E110" s="126" t="b">
        <v>1</v>
      </c>
      <c r="F110" s="309" t="str">
        <f>RIGHT(PPG!C110,4)&amp;"."&amp;PPG!M110&amp;"."&amp;PPG!K110&amp;"."&amp;PPGPAY!$C$5</f>
        <v>2071.PPSER.I05.Jl21</v>
      </c>
      <c r="G110" s="203">
        <f t="shared" ca="1" si="2"/>
        <v>44386</v>
      </c>
      <c r="H110" s="311">
        <f>IF(PPG!T110&gt;0,0,-PPG!T110)</f>
        <v>0</v>
      </c>
      <c r="I110" s="205">
        <f t="shared" ca="1" si="3"/>
        <v>44386</v>
      </c>
      <c r="J110" s="126">
        <v>93</v>
      </c>
      <c r="K110" s="126" t="b">
        <v>1</v>
      </c>
      <c r="L110" s="126" t="s">
        <v>4009</v>
      </c>
      <c r="M110" s="126" t="b">
        <v>1</v>
      </c>
      <c r="N110" s="126" t="s">
        <v>3687</v>
      </c>
      <c r="O110" s="309" t="str">
        <f>LEFT(PPG!D110,19)&amp;"."&amp;PPGCR!F110</f>
        <v>Queenswell Infant a.2071.PPSER.I05.Jl21</v>
      </c>
      <c r="P110" s="312" t="str">
        <f>PPG!I110</f>
        <v>11334/543965</v>
      </c>
      <c r="Q110" s="126" t="b">
        <v>1</v>
      </c>
      <c r="R110" s="126" t="b">
        <v>1</v>
      </c>
      <c r="S110" s="126" t="b">
        <v>1</v>
      </c>
    </row>
    <row r="111" spans="1:19" hidden="1" x14ac:dyDescent="0.25">
      <c r="A111" s="126" t="s">
        <v>4008</v>
      </c>
      <c r="B111" s="200">
        <v>1</v>
      </c>
      <c r="C111" s="126">
        <v>2</v>
      </c>
      <c r="D111" s="308">
        <f>PPG!J111</f>
        <v>400098</v>
      </c>
      <c r="E111" s="126" t="b">
        <v>1</v>
      </c>
      <c r="F111" s="309" t="str">
        <f>RIGHT(PPG!C111,4)&amp;"."&amp;PPG!M111&amp;"."&amp;PPG!K111&amp;"."&amp;PPGPAY!$C$5</f>
        <v>3309.PPSER.I05.Jl21</v>
      </c>
      <c r="G111" s="203">
        <f t="shared" ca="1" si="2"/>
        <v>44386</v>
      </c>
      <c r="H111" s="311">
        <f>IF(PPG!T111&gt;0,0,-PPG!T111)</f>
        <v>0</v>
      </c>
      <c r="I111" s="205">
        <f t="shared" ca="1" si="3"/>
        <v>44386</v>
      </c>
      <c r="J111" s="126">
        <v>94</v>
      </c>
      <c r="K111" s="126" t="b">
        <v>1</v>
      </c>
      <c r="L111" s="126" t="s">
        <v>4009</v>
      </c>
      <c r="M111" s="126" t="b">
        <v>1</v>
      </c>
      <c r="N111" s="126" t="s">
        <v>3687</v>
      </c>
      <c r="O111" s="309" t="str">
        <f>LEFT(PPG!D111,19)&amp;"."&amp;PPGCR!F111</f>
        <v>St Johns CE N20.3309.PPSER.I05.Jl21</v>
      </c>
      <c r="P111" s="312" t="str">
        <f>PPG!I111</f>
        <v>11334/543965</v>
      </c>
      <c r="Q111" s="126" t="b">
        <v>1</v>
      </c>
      <c r="R111" s="126" t="b">
        <v>1</v>
      </c>
      <c r="S111" s="126" t="b">
        <v>1</v>
      </c>
    </row>
    <row r="112" spans="1:19" hidden="1" x14ac:dyDescent="0.25">
      <c r="A112" s="126" t="s">
        <v>4008</v>
      </c>
      <c r="B112" s="200">
        <v>1</v>
      </c>
      <c r="C112" s="126">
        <v>2</v>
      </c>
      <c r="D112" s="308">
        <f>PPG!J112</f>
        <v>400094</v>
      </c>
      <c r="E112" s="126" t="b">
        <v>1</v>
      </c>
      <c r="F112" s="309" t="str">
        <f>RIGHT(PPG!C112,4)&amp;"."&amp;PPG!M112&amp;"."&amp;PPG!K112&amp;"."&amp;PPGPAY!$C$5</f>
        <v>3314.PPSER.I05.Jl21</v>
      </c>
      <c r="G112" s="203">
        <f t="shared" ca="1" si="2"/>
        <v>44386</v>
      </c>
      <c r="H112" s="311">
        <f>IF(PPG!T112&gt;0,0,-PPG!T112)</f>
        <v>0</v>
      </c>
      <c r="I112" s="205">
        <f t="shared" ca="1" si="3"/>
        <v>44386</v>
      </c>
      <c r="J112" s="126">
        <v>95</v>
      </c>
      <c r="K112" s="126" t="b">
        <v>1</v>
      </c>
      <c r="L112" s="126" t="s">
        <v>4009</v>
      </c>
      <c r="M112" s="126" t="b">
        <v>1</v>
      </c>
      <c r="N112" s="126" t="s">
        <v>3687</v>
      </c>
      <c r="O112" s="309" t="str">
        <f>LEFT(PPG!D112,19)&amp;"."&amp;PPGCR!F112</f>
        <v>St Pauls CE Primary.3314.PPSER.I05.Jl21</v>
      </c>
      <c r="P112" s="312" t="str">
        <f>PPG!I112</f>
        <v>11334/543965</v>
      </c>
      <c r="Q112" s="126" t="b">
        <v>1</v>
      </c>
      <c r="R112" s="126" t="b">
        <v>1</v>
      </c>
      <c r="S112" s="126" t="b">
        <v>1</v>
      </c>
    </row>
    <row r="113" spans="1:19" hidden="1" x14ac:dyDescent="0.25">
      <c r="A113" s="126" t="s">
        <v>4008</v>
      </c>
      <c r="B113" s="200">
        <v>1</v>
      </c>
      <c r="C113" s="126">
        <v>2</v>
      </c>
      <c r="D113" s="308">
        <f>PPG!J113</f>
        <v>400037</v>
      </c>
      <c r="E113" s="126" t="b">
        <v>1</v>
      </c>
      <c r="F113" s="309" t="str">
        <f>RIGHT(PPG!C113,4)&amp;"."&amp;PPG!M113&amp;"."&amp;PPG!K113&amp;"."&amp;PPGPAY!$C$5</f>
        <v>3507.PPSER.I05.Jl21</v>
      </c>
      <c r="G113" s="203">
        <f t="shared" ca="1" si="2"/>
        <v>44386</v>
      </c>
      <c r="H113" s="311">
        <f>IF(PPG!T113&gt;0,0,-PPG!T113)</f>
        <v>0</v>
      </c>
      <c r="I113" s="205">
        <f t="shared" ca="1" si="3"/>
        <v>44386</v>
      </c>
      <c r="J113" s="126">
        <v>96</v>
      </c>
      <c r="K113" s="126" t="b">
        <v>1</v>
      </c>
      <c r="L113" s="126" t="s">
        <v>4009</v>
      </c>
      <c r="M113" s="126" t="b">
        <v>1</v>
      </c>
      <c r="N113" s="126" t="s">
        <v>3687</v>
      </c>
      <c r="O113" s="309" t="str">
        <f>LEFT(PPG!D113,19)&amp;"."&amp;PPGCR!F113</f>
        <v>St Theresa's R.C. P.3507.PPSER.I05.Jl21</v>
      </c>
      <c r="P113" s="312" t="str">
        <f>PPG!I113</f>
        <v>11334/543965</v>
      </c>
      <c r="Q113" s="126" t="b">
        <v>1</v>
      </c>
      <c r="R113" s="126" t="b">
        <v>1</v>
      </c>
      <c r="S113" s="126" t="b">
        <v>1</v>
      </c>
    </row>
    <row r="114" spans="1:19" hidden="1" x14ac:dyDescent="0.25">
      <c r="A114" s="126" t="s">
        <v>4008</v>
      </c>
      <c r="B114" s="200">
        <v>1</v>
      </c>
      <c r="C114" s="126">
        <v>2</v>
      </c>
      <c r="D114" s="308">
        <f>PPG!J114</f>
        <v>400100</v>
      </c>
      <c r="E114" s="126" t="b">
        <v>1</v>
      </c>
      <c r="F114" s="309" t="str">
        <f>RIGHT(PPG!C114,4)&amp;"."&amp;PPG!M114&amp;"."&amp;PPG!K114&amp;"."&amp;PPGPAY!$C$5</f>
        <v>3316.PPSER.I05.Jl21</v>
      </c>
      <c r="G114" s="203">
        <f t="shared" ca="1" si="2"/>
        <v>44386</v>
      </c>
      <c r="H114" s="311">
        <f>IF(PPG!T114&gt;0,0,-PPG!T114)</f>
        <v>0</v>
      </c>
      <c r="I114" s="205">
        <f t="shared" ca="1" si="3"/>
        <v>44386</v>
      </c>
      <c r="J114" s="126">
        <v>97</v>
      </c>
      <c r="K114" s="126" t="b">
        <v>1</v>
      </c>
      <c r="L114" s="126" t="s">
        <v>4009</v>
      </c>
      <c r="M114" s="126" t="b">
        <v>1</v>
      </c>
      <c r="N114" s="126" t="s">
        <v>3687</v>
      </c>
      <c r="O114" s="309" t="str">
        <f>LEFT(PPG!D114,19)&amp;"."&amp;PPGCR!F114</f>
        <v>Trent  C of E Prima.3316.PPSER.I05.Jl21</v>
      </c>
      <c r="P114" s="312" t="str">
        <f>PPG!I114</f>
        <v>11334/543965</v>
      </c>
      <c r="Q114" s="126" t="b">
        <v>1</v>
      </c>
      <c r="R114" s="126" t="b">
        <v>1</v>
      </c>
      <c r="S114" s="126" t="b">
        <v>1</v>
      </c>
    </row>
    <row r="115" spans="1:19" hidden="1" x14ac:dyDescent="0.25">
      <c r="A115" s="126" t="s">
        <v>4008</v>
      </c>
      <c r="B115" s="200">
        <v>1</v>
      </c>
      <c r="C115" s="126">
        <v>2</v>
      </c>
      <c r="D115" s="308">
        <f>PPG!J115</f>
        <v>400033</v>
      </c>
      <c r="E115" s="126" t="b">
        <v>1</v>
      </c>
      <c r="F115" s="309" t="str">
        <f>RIGHT(PPG!C115,4)&amp;"."&amp;PPG!M115&amp;"."&amp;PPG!K115&amp;"."&amp;PPGPAY!$C$5</f>
        <v>4003.PPSER.I05.Jl21</v>
      </c>
      <c r="G115" s="203">
        <f t="shared" ca="1" si="2"/>
        <v>44386</v>
      </c>
      <c r="H115" s="311">
        <f>IF(PPG!T115&gt;0,0,-PPG!T115)</f>
        <v>0</v>
      </c>
      <c r="I115" s="205">
        <f t="shared" ca="1" si="3"/>
        <v>44386</v>
      </c>
      <c r="J115" s="126">
        <v>98</v>
      </c>
      <c r="K115" s="126" t="b">
        <v>1</v>
      </c>
      <c r="L115" s="126" t="s">
        <v>4009</v>
      </c>
      <c r="M115" s="126" t="b">
        <v>1</v>
      </c>
      <c r="N115" s="126" t="s">
        <v>3687</v>
      </c>
      <c r="O115" s="309" t="str">
        <f>LEFT(PPG!D115,19)&amp;"."&amp;PPGCR!F115</f>
        <v>Friern Barnet Schoo.4003.PPSER.I05.Jl21</v>
      </c>
      <c r="P115" s="312" t="str">
        <f>PPG!I115</f>
        <v>11333/543965</v>
      </c>
      <c r="Q115" s="126" t="b">
        <v>1</v>
      </c>
      <c r="R115" s="126" t="b">
        <v>1</v>
      </c>
      <c r="S115" s="126" t="b">
        <v>1</v>
      </c>
    </row>
    <row r="116" spans="1:19" hidden="1" x14ac:dyDescent="0.25">
      <c r="A116" s="126" t="s">
        <v>4008</v>
      </c>
      <c r="B116" s="200">
        <v>1</v>
      </c>
      <c r="C116" s="126">
        <v>2</v>
      </c>
      <c r="D116" s="308">
        <f>PPG!J118</f>
        <v>400125</v>
      </c>
      <c r="E116" s="126" t="b">
        <v>1</v>
      </c>
      <c r="F116" s="309" t="str">
        <f>RIGHT(PPG!C118,4)&amp;"."&amp;PPG!M118&amp;"."&amp;PPG!K118&amp;"."&amp;PPGPAY!$C$5</f>
        <v>3520.PPPL.I05.Jl21</v>
      </c>
      <c r="G116" s="203">
        <f t="shared" ca="1" si="2"/>
        <v>44386</v>
      </c>
      <c r="H116" s="311">
        <f>IF(PPG!T116&gt;0,0,-PPG!T116)</f>
        <v>0</v>
      </c>
      <c r="I116" s="205">
        <f t="shared" ca="1" si="3"/>
        <v>44386</v>
      </c>
      <c r="J116" s="126">
        <v>99</v>
      </c>
      <c r="K116" s="126" t="b">
        <v>1</v>
      </c>
      <c r="L116" s="126" t="s">
        <v>4009</v>
      </c>
      <c r="M116" s="126" t="b">
        <v>1</v>
      </c>
      <c r="N116" s="126" t="s">
        <v>3687</v>
      </c>
      <c r="O116" s="309" t="str">
        <f>LEFT(PPG!D118,19)&amp;"."&amp;PPGCR!F116</f>
        <v>Akiva School.3520.PPPL.I05.Jl21</v>
      </c>
      <c r="P116" s="312" t="str">
        <f>PPG!I118</f>
        <v>11334/543965</v>
      </c>
      <c r="Q116" s="126" t="b">
        <v>1</v>
      </c>
      <c r="R116" s="126" t="b">
        <v>1</v>
      </c>
      <c r="S116" s="126" t="b">
        <v>1</v>
      </c>
    </row>
    <row r="117" spans="1:19" hidden="1" x14ac:dyDescent="0.25">
      <c r="A117" s="126" t="s">
        <v>4008</v>
      </c>
      <c r="B117" s="200">
        <v>1</v>
      </c>
      <c r="C117" s="126">
        <v>2</v>
      </c>
      <c r="D117" s="308">
        <f>PPG!J119</f>
        <v>400015</v>
      </c>
      <c r="E117" s="126" t="b">
        <v>1</v>
      </c>
      <c r="F117" s="309" t="str">
        <f>RIGHT(PPG!C119,4)&amp;"."&amp;PPG!M119&amp;"."&amp;PPG!K119&amp;"."&amp;PPGPAY!$C$5</f>
        <v>3317.PPPL.I05.Jl21</v>
      </c>
      <c r="G117" s="203">
        <f t="shared" ca="1" si="2"/>
        <v>44386</v>
      </c>
      <c r="H117" s="311">
        <f>IF(PPG!T117&gt;0,0,-PPG!T117)</f>
        <v>0</v>
      </c>
      <c r="I117" s="205">
        <f t="shared" ca="1" si="3"/>
        <v>44386</v>
      </c>
      <c r="J117" s="126">
        <v>100</v>
      </c>
      <c r="K117" s="126" t="b">
        <v>1</v>
      </c>
      <c r="L117" s="126" t="s">
        <v>4009</v>
      </c>
      <c r="M117" s="126" t="b">
        <v>1</v>
      </c>
      <c r="N117" s="126" t="s">
        <v>3687</v>
      </c>
      <c r="O117" s="309" t="str">
        <f>LEFT(PPG!D119,19)&amp;"."&amp;PPGCR!F117</f>
        <v>All Saints' CE Prim.3317.PPPL.I05.Jl21</v>
      </c>
      <c r="P117" s="312" t="str">
        <f>PPG!I119</f>
        <v>11334/543965</v>
      </c>
      <c r="Q117" s="126" t="b">
        <v>1</v>
      </c>
      <c r="R117" s="126" t="b">
        <v>1</v>
      </c>
      <c r="S117" s="126" t="b">
        <v>1</v>
      </c>
    </row>
    <row r="118" spans="1:19" x14ac:dyDescent="0.25">
      <c r="A118" s="126" t="s">
        <v>4008</v>
      </c>
      <c r="B118" s="200">
        <v>1</v>
      </c>
      <c r="C118" s="126">
        <v>2</v>
      </c>
      <c r="D118" s="308">
        <f>PPG!J120</f>
        <v>400024</v>
      </c>
      <c r="E118" s="126" t="b">
        <v>1</v>
      </c>
      <c r="F118" s="309" t="str">
        <f>RIGHT(PPG!C120,4)&amp;"."&amp;PPG!M120&amp;"."&amp;PPG!K120&amp;"."&amp;PPGPAY!$C$5</f>
        <v>3511.PPPL.I05.Jl21</v>
      </c>
      <c r="G118" s="203">
        <f t="shared" ca="1" si="2"/>
        <v>44386</v>
      </c>
      <c r="H118" s="311">
        <f>IF(PPG!T118&gt;0,0,-PPG!T118)</f>
        <v>65.138888888888886</v>
      </c>
      <c r="I118" s="205">
        <f t="shared" ca="1" si="3"/>
        <v>44386</v>
      </c>
      <c r="J118" s="126">
        <v>101</v>
      </c>
      <c r="K118" s="126" t="b">
        <v>1</v>
      </c>
      <c r="L118" s="126" t="s">
        <v>4009</v>
      </c>
      <c r="M118" s="126" t="b">
        <v>1</v>
      </c>
      <c r="N118" s="126" t="s">
        <v>3687</v>
      </c>
      <c r="O118" s="309" t="str">
        <f>LEFT(PPG!D120,19)&amp;"."&amp;PPGCR!F118</f>
        <v>Blessed Dominic Sch.3511.PPPL.I05.Jl21</v>
      </c>
      <c r="P118" s="312" t="str">
        <f>PPG!I120</f>
        <v>11334/543965</v>
      </c>
      <c r="Q118" s="126" t="b">
        <v>1</v>
      </c>
      <c r="R118" s="126" t="b">
        <v>1</v>
      </c>
      <c r="S118" s="126" t="b">
        <v>1</v>
      </c>
    </row>
    <row r="119" spans="1:19" hidden="1" x14ac:dyDescent="0.25">
      <c r="A119" s="126" t="s">
        <v>4008</v>
      </c>
      <c r="B119" s="200">
        <v>1</v>
      </c>
      <c r="C119" s="126">
        <v>2</v>
      </c>
      <c r="D119" s="308">
        <f>PPG!J121</f>
        <v>400057</v>
      </c>
      <c r="E119" s="126" t="b">
        <v>1</v>
      </c>
      <c r="F119" s="309" t="str">
        <f>RIGHT(PPG!C121,4)&amp;"."&amp;PPG!M121&amp;"."&amp;PPG!K121&amp;"."&amp;PPGPAY!$C$5</f>
        <v>2008.PPPL.I05.Jl21</v>
      </c>
      <c r="G119" s="203">
        <f t="shared" ca="1" si="2"/>
        <v>44386</v>
      </c>
      <c r="H119" s="311">
        <f>IF(PPG!T119&gt;0,0,-PPG!T119)</f>
        <v>0</v>
      </c>
      <c r="I119" s="205">
        <f t="shared" ca="1" si="3"/>
        <v>44386</v>
      </c>
      <c r="J119" s="126">
        <v>102</v>
      </c>
      <c r="K119" s="126" t="b">
        <v>1</v>
      </c>
      <c r="L119" s="126" t="s">
        <v>4009</v>
      </c>
      <c r="M119" s="126" t="b">
        <v>1</v>
      </c>
      <c r="N119" s="126" t="s">
        <v>3687</v>
      </c>
      <c r="O119" s="309" t="str">
        <f>LEFT(PPG!D121,19)&amp;"."&amp;PPGCR!F119</f>
        <v>Brookland Infant  &amp;.2008.PPPL.I05.Jl21</v>
      </c>
      <c r="P119" s="312" t="str">
        <f>PPG!I121</f>
        <v>11334/543965</v>
      </c>
      <c r="Q119" s="126" t="b">
        <v>1</v>
      </c>
      <c r="R119" s="126" t="b">
        <v>1</v>
      </c>
      <c r="S119" s="126" t="b">
        <v>1</v>
      </c>
    </row>
    <row r="120" spans="1:19" hidden="1" x14ac:dyDescent="0.25">
      <c r="A120" s="126" t="s">
        <v>4008</v>
      </c>
      <c r="B120" s="200">
        <v>1</v>
      </c>
      <c r="C120" s="126">
        <v>2</v>
      </c>
      <c r="D120" s="308">
        <f>PPG!J122</f>
        <v>400061</v>
      </c>
      <c r="E120" s="126" t="b">
        <v>1</v>
      </c>
      <c r="F120" s="309" t="str">
        <f>RIGHT(PPG!C122,4)&amp;"."&amp;PPG!M122&amp;"."&amp;PPG!K122&amp;"."&amp;PPGPAY!$C$5</f>
        <v>2009.PPPL.I05.Jl21</v>
      </c>
      <c r="G120" s="203">
        <f t="shared" ca="1" si="2"/>
        <v>44386</v>
      </c>
      <c r="H120" s="311">
        <f>IF(PPG!T120&gt;0,0,-PPG!T120)</f>
        <v>0</v>
      </c>
      <c r="I120" s="205">
        <f t="shared" ca="1" si="3"/>
        <v>44386</v>
      </c>
      <c r="J120" s="126">
        <v>103</v>
      </c>
      <c r="K120" s="126" t="b">
        <v>1</v>
      </c>
      <c r="L120" s="126" t="s">
        <v>4009</v>
      </c>
      <c r="M120" s="126" t="b">
        <v>1</v>
      </c>
      <c r="N120" s="126" t="s">
        <v>3687</v>
      </c>
      <c r="O120" s="309" t="str">
        <f>LEFT(PPG!D122,19)&amp;"."&amp;PPGCR!F120</f>
        <v>Brunswick Park Prim.2009.PPPL.I05.Jl21</v>
      </c>
      <c r="P120" s="312" t="str">
        <f>PPG!I122</f>
        <v>11334/543965</v>
      </c>
      <c r="Q120" s="126" t="b">
        <v>1</v>
      </c>
      <c r="R120" s="126" t="b">
        <v>1</v>
      </c>
      <c r="S120" s="126" t="b">
        <v>1</v>
      </c>
    </row>
    <row r="121" spans="1:19" hidden="1" x14ac:dyDescent="0.25">
      <c r="A121" s="126" t="s">
        <v>4008</v>
      </c>
      <c r="B121" s="200">
        <v>1</v>
      </c>
      <c r="C121" s="126">
        <v>2</v>
      </c>
      <c r="D121" s="308">
        <f>PPG!J123</f>
        <v>400039</v>
      </c>
      <c r="E121" s="126" t="b">
        <v>1</v>
      </c>
      <c r="F121" s="309" t="str">
        <f>RIGHT(PPG!C123,4)&amp;"."&amp;PPG!M123&amp;"."&amp;PPG!K123&amp;"."&amp;PPGPAY!$C$5</f>
        <v>3302.PPPL.I05.Jl21</v>
      </c>
      <c r="G121" s="203">
        <f t="shared" ca="1" si="2"/>
        <v>44386</v>
      </c>
      <c r="H121" s="311">
        <f>IF(PPG!T121&gt;0,0,-PPG!T121)</f>
        <v>0</v>
      </c>
      <c r="I121" s="205">
        <f t="shared" ca="1" si="3"/>
        <v>44386</v>
      </c>
      <c r="J121" s="126">
        <v>104</v>
      </c>
      <c r="K121" s="126" t="b">
        <v>1</v>
      </c>
      <c r="L121" s="126" t="s">
        <v>4009</v>
      </c>
      <c r="M121" s="126" t="b">
        <v>1</v>
      </c>
      <c r="N121" s="126" t="s">
        <v>3687</v>
      </c>
      <c r="O121" s="309" t="str">
        <f>LEFT(PPG!D123,19)&amp;"."&amp;PPGCR!F121</f>
        <v>Christ Church CE Pr.3302.PPPL.I05.Jl21</v>
      </c>
      <c r="P121" s="312" t="str">
        <f>PPG!I123</f>
        <v>11334/543965</v>
      </c>
      <c r="Q121" s="126" t="b">
        <v>1</v>
      </c>
      <c r="R121" s="126" t="b">
        <v>1</v>
      </c>
      <c r="S121" s="126" t="b">
        <v>1</v>
      </c>
    </row>
    <row r="122" spans="1:19" hidden="1" x14ac:dyDescent="0.25">
      <c r="A122" s="126" t="s">
        <v>4008</v>
      </c>
      <c r="B122" s="200">
        <v>1</v>
      </c>
      <c r="C122" s="126">
        <v>2</v>
      </c>
      <c r="D122" s="308">
        <f>PPG!J124</f>
        <v>400020</v>
      </c>
      <c r="E122" s="126" t="b">
        <v>1</v>
      </c>
      <c r="F122" s="309" t="str">
        <f>RIGHT(PPG!C124,4)&amp;"."&amp;PPG!M124&amp;"."&amp;PPG!K124&amp;"."&amp;PPGPAY!$C$5</f>
        <v>2011.PPPL.I05.Jl21</v>
      </c>
      <c r="G122" s="203">
        <f t="shared" ca="1" si="2"/>
        <v>44386</v>
      </c>
      <c r="H122" s="311">
        <f>IF(PPG!T122&gt;0,0,-PPG!T122)</f>
        <v>0</v>
      </c>
      <c r="I122" s="205">
        <f t="shared" ca="1" si="3"/>
        <v>44386</v>
      </c>
      <c r="J122" s="126">
        <v>105</v>
      </c>
      <c r="K122" s="126" t="b">
        <v>1</v>
      </c>
      <c r="L122" s="126" t="s">
        <v>4009</v>
      </c>
      <c r="M122" s="126" t="b">
        <v>1</v>
      </c>
      <c r="N122" s="126" t="s">
        <v>3687</v>
      </c>
      <c r="O122" s="309" t="str">
        <f>LEFT(PPG!D124,19)&amp;"."&amp;PPGCR!F122</f>
        <v>Church Hill Primary.2011.PPPL.I05.Jl21</v>
      </c>
      <c r="P122" s="312" t="str">
        <f>PPG!I124</f>
        <v>11334/543965</v>
      </c>
      <c r="Q122" s="126" t="b">
        <v>1</v>
      </c>
      <c r="R122" s="126" t="b">
        <v>1</v>
      </c>
      <c r="S122" s="126" t="b">
        <v>1</v>
      </c>
    </row>
    <row r="123" spans="1:19" hidden="1" x14ac:dyDescent="0.25">
      <c r="A123" s="126" t="s">
        <v>4008</v>
      </c>
      <c r="B123" s="200">
        <v>1</v>
      </c>
      <c r="C123" s="126">
        <v>2</v>
      </c>
      <c r="D123" s="308">
        <f>PPG!J125</f>
        <v>400105</v>
      </c>
      <c r="E123" s="126" t="b">
        <v>1</v>
      </c>
      <c r="F123" s="309" t="str">
        <f>RIGHT(PPG!C125,4)&amp;"."&amp;PPG!M125&amp;"."&amp;PPG!K125&amp;"."&amp;PPGPAY!$C$5</f>
        <v>2073.PPPL.I05.Jl21</v>
      </c>
      <c r="G123" s="203">
        <f t="shared" ca="1" si="2"/>
        <v>44386</v>
      </c>
      <c r="H123" s="311">
        <f>IF(PPG!T123&gt;0,0,-PPG!T123)</f>
        <v>0</v>
      </c>
      <c r="I123" s="205">
        <f t="shared" ca="1" si="3"/>
        <v>44386</v>
      </c>
      <c r="J123" s="126">
        <v>106</v>
      </c>
      <c r="K123" s="126" t="b">
        <v>1</v>
      </c>
      <c r="L123" s="126" t="s">
        <v>4009</v>
      </c>
      <c r="M123" s="126" t="b">
        <v>1</v>
      </c>
      <c r="N123" s="126" t="s">
        <v>3687</v>
      </c>
      <c r="O123" s="309" t="str">
        <f>LEFT(PPG!D125,19)&amp;"."&amp;PPGCR!F123</f>
        <v>Danegrove JMI Schoo.2073.PPPL.I05.Jl21</v>
      </c>
      <c r="P123" s="312" t="str">
        <f>PPG!I125</f>
        <v>11334/543965</v>
      </c>
      <c r="Q123" s="126" t="b">
        <v>1</v>
      </c>
      <c r="R123" s="126" t="b">
        <v>1</v>
      </c>
      <c r="S123" s="126" t="b">
        <v>1</v>
      </c>
    </row>
    <row r="124" spans="1:19" hidden="1" x14ac:dyDescent="0.25">
      <c r="A124" s="126" t="s">
        <v>4008</v>
      </c>
      <c r="B124" s="200">
        <v>1</v>
      </c>
      <c r="C124" s="126">
        <v>2</v>
      </c>
      <c r="D124" s="308">
        <f>PPG!J126</f>
        <v>400159</v>
      </c>
      <c r="E124" s="126" t="b">
        <v>1</v>
      </c>
      <c r="F124" s="309" t="str">
        <f>RIGHT(PPG!C126,4)&amp;"."&amp;PPG!M126&amp;"."&amp;PPG!K126&amp;"."&amp;PPGPAY!$C$5</f>
        <v>2023.PPPL.I05.Jl21</v>
      </c>
      <c r="G124" s="203">
        <f t="shared" ca="1" si="2"/>
        <v>44386</v>
      </c>
      <c r="H124" s="311">
        <f>IF(PPG!T124&gt;0,0,-PPG!T124)</f>
        <v>0</v>
      </c>
      <c r="I124" s="205">
        <f t="shared" ca="1" si="3"/>
        <v>44386</v>
      </c>
      <c r="J124" s="126">
        <v>107</v>
      </c>
      <c r="K124" s="126" t="b">
        <v>1</v>
      </c>
      <c r="L124" s="126" t="s">
        <v>4009</v>
      </c>
      <c r="M124" s="126" t="b">
        <v>1</v>
      </c>
      <c r="N124" s="126" t="s">
        <v>3687</v>
      </c>
      <c r="O124" s="309" t="str">
        <f>LEFT(PPG!D126,19)&amp;"."&amp;PPGCR!F124</f>
        <v>Edgware Primary Sch.2023.PPPL.I05.Jl21</v>
      </c>
      <c r="P124" s="312" t="str">
        <f>PPG!I126</f>
        <v>11334/543965</v>
      </c>
      <c r="Q124" s="126" t="b">
        <v>1</v>
      </c>
      <c r="R124" s="126" t="b">
        <v>1</v>
      </c>
      <c r="S124" s="126" t="b">
        <v>1</v>
      </c>
    </row>
    <row r="125" spans="1:19" x14ac:dyDescent="0.25">
      <c r="A125" s="126" t="s">
        <v>4008</v>
      </c>
      <c r="B125" s="200">
        <v>1</v>
      </c>
      <c r="C125" s="126">
        <v>2</v>
      </c>
      <c r="D125" s="308">
        <f>PPG!J127</f>
        <v>400047</v>
      </c>
      <c r="E125" s="126" t="b">
        <v>1</v>
      </c>
      <c r="F125" s="309" t="str">
        <f>RIGHT(PPG!C127,4)&amp;"."&amp;PPG!M127&amp;"."&amp;PPG!K127&amp;"."&amp;PPGPAY!$C$5</f>
        <v>2024.PPPL.I05.Jl21</v>
      </c>
      <c r="G125" s="203">
        <f t="shared" ca="1" si="2"/>
        <v>44386</v>
      </c>
      <c r="H125" s="311">
        <f>IF(PPG!T125&gt;0,0,-PPG!T125)</f>
        <v>130.27777777777777</v>
      </c>
      <c r="I125" s="205">
        <f t="shared" ca="1" si="3"/>
        <v>44386</v>
      </c>
      <c r="J125" s="126">
        <v>108</v>
      </c>
      <c r="K125" s="126" t="b">
        <v>1</v>
      </c>
      <c r="L125" s="126" t="s">
        <v>4009</v>
      </c>
      <c r="M125" s="126" t="b">
        <v>1</v>
      </c>
      <c r="N125" s="126" t="s">
        <v>3687</v>
      </c>
      <c r="O125" s="309" t="str">
        <f>LEFT(PPG!D127,19)&amp;"."&amp;PPGCR!F125</f>
        <v>Fairway Primary Sch.2024.PPPL.I05.Jl21</v>
      </c>
      <c r="P125" s="312" t="str">
        <f>PPG!I127</f>
        <v>11334/543965</v>
      </c>
      <c r="Q125" s="126" t="b">
        <v>1</v>
      </c>
      <c r="R125" s="126" t="b">
        <v>1</v>
      </c>
      <c r="S125" s="126" t="b">
        <v>1</v>
      </c>
    </row>
    <row r="126" spans="1:19" hidden="1" x14ac:dyDescent="0.25">
      <c r="A126" s="126" t="s">
        <v>4008</v>
      </c>
      <c r="B126" s="200">
        <v>1</v>
      </c>
      <c r="C126" s="126">
        <v>2</v>
      </c>
      <c r="D126" s="308">
        <f>PPG!J128</f>
        <v>400001</v>
      </c>
      <c r="E126" s="126" t="b">
        <v>1</v>
      </c>
      <c r="F126" s="309" t="str">
        <f>RIGHT(PPG!C128,4)&amp;"."&amp;PPG!M128&amp;"."&amp;PPG!K128&amp;"."&amp;PPGPAY!$C$5</f>
        <v>2025.PPPL.I05.Jl21</v>
      </c>
      <c r="G126" s="203">
        <f t="shared" ca="1" si="2"/>
        <v>44386</v>
      </c>
      <c r="H126" s="311">
        <f>IF(PPG!T126&gt;0,0,-PPG!T126)</f>
        <v>0</v>
      </c>
      <c r="I126" s="205">
        <f t="shared" ca="1" si="3"/>
        <v>44386</v>
      </c>
      <c r="J126" s="126">
        <v>109</v>
      </c>
      <c r="K126" s="126" t="b">
        <v>1</v>
      </c>
      <c r="L126" s="126" t="s">
        <v>4009</v>
      </c>
      <c r="M126" s="126" t="b">
        <v>1</v>
      </c>
      <c r="N126" s="126" t="s">
        <v>3687</v>
      </c>
      <c r="O126" s="309" t="str">
        <f>LEFT(PPG!D128,19)&amp;"."&amp;PPGCR!F126</f>
        <v>Foulds.2025.PPPL.I05.Jl21</v>
      </c>
      <c r="P126" s="312" t="str">
        <f>PPG!I128</f>
        <v>11334/543965</v>
      </c>
      <c r="Q126" s="126" t="b">
        <v>1</v>
      </c>
      <c r="R126" s="126" t="b">
        <v>1</v>
      </c>
      <c r="S126" s="126" t="b">
        <v>1</v>
      </c>
    </row>
    <row r="127" spans="1:19" hidden="1" x14ac:dyDescent="0.25">
      <c r="A127" s="126" t="s">
        <v>4008</v>
      </c>
      <c r="B127" s="200">
        <v>1</v>
      </c>
      <c r="C127" s="126">
        <v>2</v>
      </c>
      <c r="D127" s="308">
        <f>PPG!J129</f>
        <v>400067</v>
      </c>
      <c r="E127" s="126" t="b">
        <v>1</v>
      </c>
      <c r="F127" s="309" t="str">
        <f>RIGHT(PPG!C129,4)&amp;"."&amp;PPG!M129&amp;"."&amp;PPG!K129&amp;"."&amp;PPGPAY!$C$5</f>
        <v>2028.PPPL.I05.Jl21</v>
      </c>
      <c r="G127" s="203">
        <f t="shared" ca="1" si="2"/>
        <v>44386</v>
      </c>
      <c r="H127" s="311">
        <f>IF(PPG!T127&gt;0,0,-PPG!T127)</f>
        <v>0</v>
      </c>
      <c r="I127" s="205">
        <f t="shared" ca="1" si="3"/>
        <v>44386</v>
      </c>
      <c r="J127" s="126">
        <v>110</v>
      </c>
      <c r="K127" s="126" t="b">
        <v>1</v>
      </c>
      <c r="L127" s="126" t="s">
        <v>4009</v>
      </c>
      <c r="M127" s="126" t="b">
        <v>1</v>
      </c>
      <c r="N127" s="126" t="s">
        <v>3687</v>
      </c>
      <c r="O127" s="309" t="str">
        <f>LEFT(PPG!D129,19)&amp;"."&amp;PPGCR!F127</f>
        <v>Garden Suburb Infan.2028.PPPL.I05.Jl21</v>
      </c>
      <c r="P127" s="312" t="str">
        <f>PPG!I129</f>
        <v>11334/543965</v>
      </c>
      <c r="Q127" s="126" t="b">
        <v>1</v>
      </c>
      <c r="R127" s="126" t="b">
        <v>1</v>
      </c>
      <c r="S127" s="126" t="b">
        <v>1</v>
      </c>
    </row>
    <row r="128" spans="1:19" hidden="1" x14ac:dyDescent="0.25">
      <c r="A128" s="126" t="s">
        <v>4008</v>
      </c>
      <c r="B128" s="200">
        <v>1</v>
      </c>
      <c r="C128" s="126">
        <v>2</v>
      </c>
      <c r="D128" s="308">
        <f>PPG!J130</f>
        <v>400002</v>
      </c>
      <c r="E128" s="126" t="b">
        <v>1</v>
      </c>
      <c r="F128" s="309" t="str">
        <f>RIGHT(PPG!C130,4)&amp;"."&amp;PPG!M130&amp;"."&amp;PPG!K130&amp;"."&amp;PPGPAY!$C$5</f>
        <v>2027.PPPL.I05.Jl21</v>
      </c>
      <c r="G128" s="203">
        <f t="shared" ca="1" si="2"/>
        <v>44386</v>
      </c>
      <c r="H128" s="311">
        <f>IF(PPG!T128&gt;0,0,-PPG!T128)</f>
        <v>0</v>
      </c>
      <c r="I128" s="205">
        <f t="shared" ca="1" si="3"/>
        <v>44386</v>
      </c>
      <c r="J128" s="126">
        <v>111</v>
      </c>
      <c r="K128" s="126" t="b">
        <v>1</v>
      </c>
      <c r="L128" s="126" t="s">
        <v>4009</v>
      </c>
      <c r="M128" s="126" t="b">
        <v>1</v>
      </c>
      <c r="N128" s="126" t="s">
        <v>3687</v>
      </c>
      <c r="O128" s="309" t="str">
        <f>LEFT(PPG!D130,19)&amp;"."&amp;PPGCR!F128</f>
        <v>Garden Suburb Junio.2027.PPPL.I05.Jl21</v>
      </c>
      <c r="P128" s="312" t="str">
        <f>PPG!I130</f>
        <v>11334/543965</v>
      </c>
      <c r="Q128" s="126" t="b">
        <v>1</v>
      </c>
      <c r="R128" s="126" t="b">
        <v>1</v>
      </c>
      <c r="S128" s="126" t="b">
        <v>1</v>
      </c>
    </row>
    <row r="129" spans="1:19" hidden="1" x14ac:dyDescent="0.25">
      <c r="A129" s="126" t="s">
        <v>4008</v>
      </c>
      <c r="B129" s="200">
        <v>1</v>
      </c>
      <c r="C129" s="126">
        <v>2</v>
      </c>
      <c r="D129" s="308">
        <f>PPG!J131</f>
        <v>400035</v>
      </c>
      <c r="E129" s="126" t="b">
        <v>1</v>
      </c>
      <c r="F129" s="309" t="str">
        <f>RIGHT(PPG!C131,4)&amp;"."&amp;PPG!M131&amp;"."&amp;PPG!K131&amp;"."&amp;PPGPAY!$C$5</f>
        <v>2029.PPPL.I05.Jl21</v>
      </c>
      <c r="G129" s="203">
        <f t="shared" ca="1" si="2"/>
        <v>44386</v>
      </c>
      <c r="H129" s="311">
        <f>IF(PPG!T129&gt;0,0,-PPG!T129)</f>
        <v>0</v>
      </c>
      <c r="I129" s="205">
        <f t="shared" ca="1" si="3"/>
        <v>44386</v>
      </c>
      <c r="J129" s="126">
        <v>112</v>
      </c>
      <c r="K129" s="126" t="b">
        <v>1</v>
      </c>
      <c r="L129" s="126" t="s">
        <v>4009</v>
      </c>
      <c r="M129" s="126" t="b">
        <v>1</v>
      </c>
      <c r="N129" s="126" t="s">
        <v>3687</v>
      </c>
      <c r="O129" s="309" t="str">
        <f>LEFT(PPG!D131,19)&amp;"."&amp;PPGCR!F129</f>
        <v>Goldbeaters Primary.2029.PPPL.I05.Jl21</v>
      </c>
      <c r="P129" s="312" t="str">
        <f>PPG!I131</f>
        <v>11334/543965</v>
      </c>
      <c r="Q129" s="126" t="b">
        <v>1</v>
      </c>
      <c r="R129" s="126" t="b">
        <v>1</v>
      </c>
      <c r="S129" s="126" t="b">
        <v>1</v>
      </c>
    </row>
    <row r="130" spans="1:19" hidden="1" x14ac:dyDescent="0.25">
      <c r="A130" s="126" t="s">
        <v>4008</v>
      </c>
      <c r="B130" s="200">
        <v>1</v>
      </c>
      <c r="C130" s="126">
        <v>2</v>
      </c>
      <c r="D130" s="308">
        <f>PPG!J132</f>
        <v>400084</v>
      </c>
      <c r="E130" s="126" t="b">
        <v>1</v>
      </c>
      <c r="F130" s="309" t="str">
        <f>RIGHT(PPG!C132,4)&amp;"."&amp;PPG!M132&amp;"."&amp;PPG!K132&amp;"."&amp;PPGPAY!$C$5</f>
        <v>2032.PPPL.I05.Jl21</v>
      </c>
      <c r="G130" s="203">
        <f t="shared" ca="1" si="2"/>
        <v>44386</v>
      </c>
      <c r="H130" s="311">
        <f>IF(PPG!T130&gt;0,0,-PPG!T130)</f>
        <v>0</v>
      </c>
      <c r="I130" s="205">
        <f t="shared" ca="1" si="3"/>
        <v>44386</v>
      </c>
      <c r="J130" s="126">
        <v>113</v>
      </c>
      <c r="K130" s="126" t="b">
        <v>1</v>
      </c>
      <c r="L130" s="126" t="s">
        <v>4009</v>
      </c>
      <c r="M130" s="126" t="b">
        <v>1</v>
      </c>
      <c r="N130" s="126" t="s">
        <v>3687</v>
      </c>
      <c r="O130" s="309" t="str">
        <f>LEFT(PPG!D132,19)&amp;"."&amp;PPGCR!F130</f>
        <v>Holly Park School.2032.PPPL.I05.Jl21</v>
      </c>
      <c r="P130" s="312" t="str">
        <f>PPG!I132</f>
        <v>11334/543965</v>
      </c>
      <c r="Q130" s="126" t="b">
        <v>1</v>
      </c>
      <c r="R130" s="126" t="b">
        <v>1</v>
      </c>
      <c r="S130" s="126" t="b">
        <v>1</v>
      </c>
    </row>
    <row r="131" spans="1:19" hidden="1" x14ac:dyDescent="0.25">
      <c r="A131" s="126" t="s">
        <v>4008</v>
      </c>
      <c r="B131" s="200">
        <v>1</v>
      </c>
      <c r="C131" s="126">
        <v>2</v>
      </c>
      <c r="D131" s="308">
        <f>PPG!J133</f>
        <v>400008</v>
      </c>
      <c r="E131" s="126" t="b">
        <v>1</v>
      </c>
      <c r="F131" s="309" t="str">
        <f>RIGHT(PPG!C133,4)&amp;"."&amp;PPG!M133&amp;"."&amp;PPG!K133&amp;"."&amp;PPGPAY!$C$5</f>
        <v>3304.PPPL.I05.Jl21</v>
      </c>
      <c r="G131" s="203">
        <f t="shared" ca="1" si="2"/>
        <v>44386</v>
      </c>
      <c r="H131" s="311">
        <f>IF(PPG!T131&gt;0,0,-PPG!T131)</f>
        <v>0</v>
      </c>
      <c r="I131" s="205">
        <f t="shared" ca="1" si="3"/>
        <v>44386</v>
      </c>
      <c r="J131" s="126">
        <v>114</v>
      </c>
      <c r="K131" s="126" t="b">
        <v>1</v>
      </c>
      <c r="L131" s="126" t="s">
        <v>4009</v>
      </c>
      <c r="M131" s="126" t="b">
        <v>1</v>
      </c>
      <c r="N131" s="126" t="s">
        <v>3687</v>
      </c>
      <c r="O131" s="309" t="str">
        <f>LEFT(PPG!D133,19)&amp;"."&amp;PPGCR!F131</f>
        <v>Holy Trinity School.3304.PPPL.I05.Jl21</v>
      </c>
      <c r="P131" s="312" t="str">
        <f>PPG!I133</f>
        <v>11334/543965</v>
      </c>
      <c r="Q131" s="126" t="b">
        <v>1</v>
      </c>
      <c r="R131" s="126" t="b">
        <v>1</v>
      </c>
      <c r="S131" s="126" t="b">
        <v>1</v>
      </c>
    </row>
    <row r="132" spans="1:19" hidden="1" x14ac:dyDescent="0.25">
      <c r="A132" s="126" t="s">
        <v>4008</v>
      </c>
      <c r="B132" s="200">
        <v>1</v>
      </c>
      <c r="C132" s="126">
        <v>2</v>
      </c>
      <c r="D132" s="308">
        <f>PPG!J134</f>
        <v>400130</v>
      </c>
      <c r="E132" s="126" t="b">
        <v>1</v>
      </c>
      <c r="F132" s="309" t="str">
        <f>RIGHT(PPG!C134,4)&amp;"."&amp;PPG!M134&amp;"."&amp;PPG!K134&amp;"."&amp;PPGPAY!$C$5</f>
        <v>3523.PPPL.I05.Jl21</v>
      </c>
      <c r="G132" s="203">
        <f t="shared" ca="1" si="2"/>
        <v>44386</v>
      </c>
      <c r="H132" s="311">
        <f>IF(PPG!T132&gt;0,0,-PPG!T132)</f>
        <v>0</v>
      </c>
      <c r="I132" s="205">
        <f t="shared" ca="1" si="3"/>
        <v>44386</v>
      </c>
      <c r="J132" s="126">
        <v>115</v>
      </c>
      <c r="K132" s="126" t="b">
        <v>1</v>
      </c>
      <c r="L132" s="126" t="s">
        <v>4009</v>
      </c>
      <c r="M132" s="126" t="b">
        <v>1</v>
      </c>
      <c r="N132" s="126" t="s">
        <v>3687</v>
      </c>
      <c r="O132" s="309" t="str">
        <f>LEFT(PPG!D134,19)&amp;"."&amp;PPGCR!F132</f>
        <v>Martin Primary Scho.3523.PPPL.I05.Jl21</v>
      </c>
      <c r="P132" s="312" t="str">
        <f>PPG!I134</f>
        <v>11334/543965</v>
      </c>
      <c r="Q132" s="126" t="b">
        <v>1</v>
      </c>
      <c r="R132" s="126" t="b">
        <v>1</v>
      </c>
      <c r="S132" s="126" t="b">
        <v>1</v>
      </c>
    </row>
    <row r="133" spans="1:19" hidden="1" x14ac:dyDescent="0.25">
      <c r="A133" s="126" t="s">
        <v>4008</v>
      </c>
      <c r="B133" s="200">
        <v>1</v>
      </c>
      <c r="C133" s="126">
        <v>2</v>
      </c>
      <c r="D133" s="308">
        <f>PPG!J135</f>
        <v>400086</v>
      </c>
      <c r="E133" s="126" t="b">
        <v>1</v>
      </c>
      <c r="F133" s="309" t="str">
        <f>RIGHT(PPG!C135,4)&amp;"."&amp;PPG!M135&amp;"."&amp;PPG!K135&amp;"."&amp;PPGPAY!$C$5</f>
        <v>3305.PPPL.I05.Jl21</v>
      </c>
      <c r="G133" s="203">
        <f t="shared" ca="1" si="2"/>
        <v>44386</v>
      </c>
      <c r="H133" s="311">
        <f>IF(PPG!T133&gt;0,0,-PPG!T133)</f>
        <v>0</v>
      </c>
      <c r="I133" s="205">
        <f t="shared" ca="1" si="3"/>
        <v>44386</v>
      </c>
      <c r="J133" s="126">
        <v>116</v>
      </c>
      <c r="K133" s="126" t="b">
        <v>1</v>
      </c>
      <c r="L133" s="126" t="s">
        <v>4009</v>
      </c>
      <c r="M133" s="126" t="b">
        <v>1</v>
      </c>
      <c r="N133" s="126" t="s">
        <v>3687</v>
      </c>
      <c r="O133" s="309" t="str">
        <f>LEFT(PPG!D135,19)&amp;"."&amp;PPGCR!F133</f>
        <v>Monken Hadley C E P.3305.PPPL.I05.Jl21</v>
      </c>
      <c r="P133" s="312" t="str">
        <f>PPG!I135</f>
        <v>11334/543965</v>
      </c>
      <c r="Q133" s="126" t="b">
        <v>1</v>
      </c>
      <c r="R133" s="126" t="b">
        <v>1</v>
      </c>
      <c r="S133" s="126" t="b">
        <v>1</v>
      </c>
    </row>
    <row r="134" spans="1:19" hidden="1" x14ac:dyDescent="0.25">
      <c r="A134" s="126" t="s">
        <v>4008</v>
      </c>
      <c r="B134" s="200">
        <v>1</v>
      </c>
      <c r="C134" s="126">
        <v>2</v>
      </c>
      <c r="D134" s="308">
        <f>PPG!J136</f>
        <v>400048</v>
      </c>
      <c r="E134" s="126" t="b">
        <v>1</v>
      </c>
      <c r="F134" s="309" t="str">
        <f>RIGHT(PPG!C136,4)&amp;"."&amp;PPG!M136&amp;"."&amp;PPG!K136&amp;"."&amp;PPGPAY!$C$5</f>
        <v>2042.PPPL.I05.Jl21</v>
      </c>
      <c r="G134" s="203">
        <f t="shared" ca="1" si="2"/>
        <v>44386</v>
      </c>
      <c r="H134" s="311">
        <f>IF(PPG!T134&gt;0,0,-PPG!T134)</f>
        <v>0</v>
      </c>
      <c r="I134" s="205">
        <f t="shared" ca="1" si="3"/>
        <v>44386</v>
      </c>
      <c r="J134" s="126">
        <v>117</v>
      </c>
      <c r="K134" s="126" t="b">
        <v>1</v>
      </c>
      <c r="L134" s="126" t="s">
        <v>4009</v>
      </c>
      <c r="M134" s="126" t="b">
        <v>1</v>
      </c>
      <c r="N134" s="126" t="s">
        <v>3687</v>
      </c>
      <c r="O134" s="309" t="str">
        <f>LEFT(PPG!D136,19)&amp;"."&amp;PPGCR!F134</f>
        <v>Monkfrith School.2042.PPPL.I05.Jl21</v>
      </c>
      <c r="P134" s="312" t="str">
        <f>PPG!I136</f>
        <v>11334/543965</v>
      </c>
      <c r="Q134" s="126" t="b">
        <v>1</v>
      </c>
      <c r="R134" s="126" t="b">
        <v>1</v>
      </c>
      <c r="S134" s="126" t="b">
        <v>1</v>
      </c>
    </row>
    <row r="135" spans="1:19" hidden="1" x14ac:dyDescent="0.25">
      <c r="A135" s="126" t="s">
        <v>4008</v>
      </c>
      <c r="B135" s="200">
        <v>1</v>
      </c>
      <c r="C135" s="126">
        <v>2</v>
      </c>
      <c r="D135" s="308">
        <f>PPG!J137</f>
        <v>400087</v>
      </c>
      <c r="E135" s="126" t="b">
        <v>1</v>
      </c>
      <c r="F135" s="309" t="str">
        <f>RIGHT(PPG!C137,4)&amp;"."&amp;PPG!M137&amp;"."&amp;PPG!K137&amp;"."&amp;PPGPAY!$C$5</f>
        <v>2044.PPPL.I05.Jl21</v>
      </c>
      <c r="G135" s="203">
        <f t="shared" ca="1" si="2"/>
        <v>44386</v>
      </c>
      <c r="H135" s="311">
        <f>IF(PPG!T135&gt;0,0,-PPG!T135)</f>
        <v>0</v>
      </c>
      <c r="I135" s="205">
        <f t="shared" ca="1" si="3"/>
        <v>44386</v>
      </c>
      <c r="J135" s="126">
        <v>118</v>
      </c>
      <c r="K135" s="126" t="b">
        <v>1</v>
      </c>
      <c r="L135" s="126" t="s">
        <v>4009</v>
      </c>
      <c r="M135" s="126" t="b">
        <v>1</v>
      </c>
      <c r="N135" s="126" t="s">
        <v>3687</v>
      </c>
      <c r="O135" s="309" t="str">
        <f>LEFT(PPG!D137,19)&amp;"."&amp;PPGCR!F135</f>
        <v>Moss Hall Infant Sc.2044.PPPL.I05.Jl21</v>
      </c>
      <c r="P135" s="312" t="str">
        <f>PPG!I137</f>
        <v>11334/543965</v>
      </c>
      <c r="Q135" s="126" t="b">
        <v>1</v>
      </c>
      <c r="R135" s="126" t="b">
        <v>1</v>
      </c>
      <c r="S135" s="126" t="b">
        <v>1</v>
      </c>
    </row>
    <row r="136" spans="1:19" hidden="1" x14ac:dyDescent="0.25">
      <c r="A136" s="126" t="s">
        <v>4008</v>
      </c>
      <c r="B136" s="200">
        <v>1</v>
      </c>
      <c r="C136" s="126">
        <v>2</v>
      </c>
      <c r="D136" s="308">
        <f>PPG!J138</f>
        <v>400088</v>
      </c>
      <c r="E136" s="126" t="b">
        <v>1</v>
      </c>
      <c r="F136" s="309" t="str">
        <f>RIGHT(PPG!C138,4)&amp;"."&amp;PPG!M138&amp;"."&amp;PPG!K138&amp;"."&amp;PPGPAY!$C$5</f>
        <v>2043.PPPL.I05.Jl21</v>
      </c>
      <c r="G136" s="203">
        <f t="shared" ca="1" si="2"/>
        <v>44386</v>
      </c>
      <c r="H136" s="311">
        <f>IF(PPG!T136&gt;0,0,-PPG!T136)</f>
        <v>0</v>
      </c>
      <c r="I136" s="205">
        <f t="shared" ca="1" si="3"/>
        <v>44386</v>
      </c>
      <c r="J136" s="126">
        <v>119</v>
      </c>
      <c r="K136" s="126" t="b">
        <v>1</v>
      </c>
      <c r="L136" s="126" t="s">
        <v>4009</v>
      </c>
      <c r="M136" s="126" t="b">
        <v>1</v>
      </c>
      <c r="N136" s="126" t="s">
        <v>3687</v>
      </c>
      <c r="O136" s="309" t="str">
        <f>LEFT(PPG!D138,19)&amp;"."&amp;PPGCR!F136</f>
        <v>Moss Hall Junior Sc.2043.PPPL.I05.Jl21</v>
      </c>
      <c r="P136" s="312" t="str">
        <f>PPG!I138</f>
        <v>11334/543965</v>
      </c>
      <c r="Q136" s="126" t="b">
        <v>1</v>
      </c>
      <c r="R136" s="126" t="b">
        <v>1</v>
      </c>
      <c r="S136" s="126" t="b">
        <v>1</v>
      </c>
    </row>
    <row r="137" spans="1:19" hidden="1" x14ac:dyDescent="0.25">
      <c r="A137" s="126" t="s">
        <v>4008</v>
      </c>
      <c r="B137" s="200">
        <v>1</v>
      </c>
      <c r="C137" s="126">
        <v>2</v>
      </c>
      <c r="D137" s="308">
        <f>PPG!J139</f>
        <v>400089</v>
      </c>
      <c r="E137" s="126" t="b">
        <v>1</v>
      </c>
      <c r="F137" s="309" t="str">
        <f>RIGHT(PPG!C139,4)&amp;"."&amp;PPG!M139&amp;"."&amp;PPG!K139&amp;"."&amp;PPGPAY!$C$5</f>
        <v>2045.PPPL.I05.Jl21</v>
      </c>
      <c r="G137" s="203">
        <f t="shared" ca="1" si="2"/>
        <v>44386</v>
      </c>
      <c r="H137" s="311">
        <f>IF(PPG!T137&gt;0,0,-PPG!T137)</f>
        <v>0</v>
      </c>
      <c r="I137" s="205">
        <f t="shared" ca="1" si="3"/>
        <v>44386</v>
      </c>
      <c r="J137" s="126">
        <v>120</v>
      </c>
      <c r="K137" s="126" t="b">
        <v>1</v>
      </c>
      <c r="L137" s="126" t="s">
        <v>4009</v>
      </c>
      <c r="M137" s="126" t="b">
        <v>1</v>
      </c>
      <c r="N137" s="126" t="s">
        <v>3687</v>
      </c>
      <c r="O137" s="309" t="str">
        <f>LEFT(PPG!D139,19)&amp;"."&amp;PPGCR!F137</f>
        <v>Northside School.2045.PPPL.I05.Jl21</v>
      </c>
      <c r="P137" s="312" t="str">
        <f>PPG!I139</f>
        <v>11334/543965</v>
      </c>
      <c r="Q137" s="126" t="b">
        <v>1</v>
      </c>
      <c r="R137" s="126" t="b">
        <v>1</v>
      </c>
      <c r="S137" s="126" t="b">
        <v>1</v>
      </c>
    </row>
    <row r="138" spans="1:19" hidden="1" x14ac:dyDescent="0.25">
      <c r="A138" s="126" t="s">
        <v>4008</v>
      </c>
      <c r="B138" s="200">
        <v>1</v>
      </c>
      <c r="C138" s="126">
        <v>2</v>
      </c>
      <c r="D138" s="308">
        <f>PPG!J140</f>
        <v>400021</v>
      </c>
      <c r="E138" s="126" t="b">
        <v>1</v>
      </c>
      <c r="F138" s="309" t="str">
        <f>RIGHT(PPG!C140,4)&amp;"."&amp;PPG!M140&amp;"."&amp;PPG!K140&amp;"."&amp;PPGPAY!$C$5</f>
        <v>5201.PPPL.I05.Jl21</v>
      </c>
      <c r="G138" s="203">
        <f t="shared" ca="1" si="2"/>
        <v>44386</v>
      </c>
      <c r="H138" s="311">
        <f>IF(PPG!T138&gt;0,0,-PPG!T138)</f>
        <v>0</v>
      </c>
      <c r="I138" s="205">
        <f t="shared" ca="1" si="3"/>
        <v>44386</v>
      </c>
      <c r="J138" s="126">
        <v>121</v>
      </c>
      <c r="K138" s="126" t="b">
        <v>1</v>
      </c>
      <c r="L138" s="126" t="s">
        <v>4009</v>
      </c>
      <c r="M138" s="126" t="b">
        <v>1</v>
      </c>
      <c r="N138" s="126" t="s">
        <v>3687</v>
      </c>
      <c r="O138" s="309" t="str">
        <f>LEFT(PPG!D140,19)&amp;"."&amp;PPGCR!F138</f>
        <v>Osidge Primary Scho.5201.PPPL.I05.Jl21</v>
      </c>
      <c r="P138" s="312" t="str">
        <f>PPG!I140</f>
        <v>11334/543965</v>
      </c>
      <c r="Q138" s="126" t="b">
        <v>1</v>
      </c>
      <c r="R138" s="126" t="b">
        <v>1</v>
      </c>
      <c r="S138" s="126" t="b">
        <v>1</v>
      </c>
    </row>
    <row r="139" spans="1:19" x14ac:dyDescent="0.25">
      <c r="A139" s="126" t="s">
        <v>4008</v>
      </c>
      <c r="B139" s="200">
        <v>1</v>
      </c>
      <c r="C139" s="126">
        <v>2</v>
      </c>
      <c r="D139" s="308">
        <f>PPG!J141</f>
        <v>400003</v>
      </c>
      <c r="E139" s="126" t="b">
        <v>1</v>
      </c>
      <c r="F139" s="309" t="str">
        <f>RIGHT(PPG!C141,4)&amp;"."&amp;PPG!M141&amp;"."&amp;PPG!K141&amp;"."&amp;PPGPAY!$C$5</f>
        <v>3501.PPPL.I05.Jl21</v>
      </c>
      <c r="G139" s="203">
        <f t="shared" ca="1" si="2"/>
        <v>44386</v>
      </c>
      <c r="H139" s="311">
        <f>IF(PPG!T139&gt;0,0,-PPG!T139)</f>
        <v>65.138888888888886</v>
      </c>
      <c r="I139" s="205">
        <f t="shared" ca="1" si="3"/>
        <v>44386</v>
      </c>
      <c r="J139" s="126">
        <v>122</v>
      </c>
      <c r="K139" s="126" t="b">
        <v>1</v>
      </c>
      <c r="L139" s="126" t="s">
        <v>4009</v>
      </c>
      <c r="M139" s="126" t="b">
        <v>1</v>
      </c>
      <c r="N139" s="126" t="s">
        <v>3687</v>
      </c>
      <c r="O139" s="309" t="str">
        <f>LEFT(PPG!D141,19)&amp;"."&amp;PPGCR!F139</f>
        <v>Our Lady of Lourdes.3501.PPPL.I05.Jl21</v>
      </c>
      <c r="P139" s="312" t="str">
        <f>PPG!I141</f>
        <v>11334/543965</v>
      </c>
      <c r="Q139" s="126" t="b">
        <v>1</v>
      </c>
      <c r="R139" s="126" t="b">
        <v>1</v>
      </c>
      <c r="S139" s="126" t="b">
        <v>1</v>
      </c>
    </row>
    <row r="140" spans="1:19" hidden="1" x14ac:dyDescent="0.25">
      <c r="A140" s="126" t="s">
        <v>4008</v>
      </c>
      <c r="B140" s="200">
        <v>1</v>
      </c>
      <c r="C140" s="126">
        <v>2</v>
      </c>
      <c r="D140" s="308">
        <f>PPG!J142</f>
        <v>400012</v>
      </c>
      <c r="E140" s="126" t="b">
        <v>1</v>
      </c>
      <c r="F140" s="309" t="str">
        <f>RIGHT(PPG!C142,4)&amp;"."&amp;PPG!M142&amp;"."&amp;PPG!K142&amp;"."&amp;PPGPAY!$C$5</f>
        <v>2072.PPPL.I05.Jl21</v>
      </c>
      <c r="G140" s="203">
        <f t="shared" ca="1" si="2"/>
        <v>44386</v>
      </c>
      <c r="H140" s="311">
        <f>IF(PPG!T140&gt;0,0,-PPG!T140)</f>
        <v>0</v>
      </c>
      <c r="I140" s="205">
        <f t="shared" ca="1" si="3"/>
        <v>44386</v>
      </c>
      <c r="J140" s="126">
        <v>123</v>
      </c>
      <c r="K140" s="126" t="b">
        <v>1</v>
      </c>
      <c r="L140" s="126" t="s">
        <v>4009</v>
      </c>
      <c r="M140" s="126" t="b">
        <v>1</v>
      </c>
      <c r="N140" s="126" t="s">
        <v>3687</v>
      </c>
      <c r="O140" s="309" t="str">
        <f>LEFT(PPG!D142,19)&amp;"."&amp;PPGCR!F140</f>
        <v>Queenswell Junior S.2072.PPPL.I05.Jl21</v>
      </c>
      <c r="P140" s="312" t="str">
        <f>PPG!I142</f>
        <v>11334/543965</v>
      </c>
      <c r="Q140" s="126" t="b">
        <v>1</v>
      </c>
      <c r="R140" s="126" t="b">
        <v>1</v>
      </c>
      <c r="S140" s="126" t="b">
        <v>1</v>
      </c>
    </row>
    <row r="141" spans="1:19" hidden="1" x14ac:dyDescent="0.25">
      <c r="A141" s="126" t="s">
        <v>4008</v>
      </c>
      <c r="B141" s="200">
        <v>1</v>
      </c>
      <c r="C141" s="126">
        <v>2</v>
      </c>
      <c r="D141" s="308">
        <f>PPG!J143</f>
        <v>400071</v>
      </c>
      <c r="E141" s="126" t="b">
        <v>1</v>
      </c>
      <c r="F141" s="309" t="str">
        <f>RIGHT(PPG!C143,4)&amp;"."&amp;PPG!M143&amp;"."&amp;PPG!K143&amp;"."&amp;PPGPAY!$C$5</f>
        <v>3510.PPPL.I05.Jl21</v>
      </c>
      <c r="G141" s="203">
        <f t="shared" ca="1" si="2"/>
        <v>44386</v>
      </c>
      <c r="H141" s="311">
        <f>IF(PPG!T141&gt;0,0,-PPG!T141)</f>
        <v>0</v>
      </c>
      <c r="I141" s="205">
        <f t="shared" ca="1" si="3"/>
        <v>44386</v>
      </c>
      <c r="J141" s="126">
        <v>124</v>
      </c>
      <c r="K141" s="126" t="b">
        <v>1</v>
      </c>
      <c r="L141" s="126" t="s">
        <v>4009</v>
      </c>
      <c r="M141" s="126" t="b">
        <v>1</v>
      </c>
      <c r="N141" s="126" t="s">
        <v>3687</v>
      </c>
      <c r="O141" s="309" t="str">
        <f>LEFT(PPG!D143,19)&amp;"."&amp;PPGCR!F141</f>
        <v>Sacred Heart School.3510.PPPL.I05.Jl21</v>
      </c>
      <c r="P141" s="312" t="str">
        <f>PPG!I143</f>
        <v>11334/543965</v>
      </c>
      <c r="Q141" s="126" t="b">
        <v>1</v>
      </c>
      <c r="R141" s="126" t="b">
        <v>1</v>
      </c>
      <c r="S141" s="126" t="b">
        <v>1</v>
      </c>
    </row>
    <row r="142" spans="1:19" hidden="1" x14ac:dyDescent="0.25">
      <c r="A142" s="126" t="s">
        <v>4008</v>
      </c>
      <c r="B142" s="200">
        <v>1</v>
      </c>
      <c r="C142" s="126">
        <v>2</v>
      </c>
      <c r="D142" s="308">
        <f>PPG!J144</f>
        <v>400064</v>
      </c>
      <c r="E142" s="126" t="b">
        <v>1</v>
      </c>
      <c r="F142" s="309" t="str">
        <f>RIGHT(PPG!C144,4)&amp;"."&amp;PPG!M144&amp;"."&amp;PPG!K144&amp;"."&amp;PPGPAY!$C$5</f>
        <v>3504.PPPL.I05.Jl21</v>
      </c>
      <c r="G142" s="203">
        <f t="shared" ca="1" si="2"/>
        <v>44386</v>
      </c>
      <c r="H142" s="311">
        <f>IF(PPG!T142&gt;0,0,-PPG!T142)</f>
        <v>0</v>
      </c>
      <c r="I142" s="205">
        <f t="shared" ca="1" si="3"/>
        <v>44386</v>
      </c>
      <c r="J142" s="126">
        <v>125</v>
      </c>
      <c r="K142" s="126" t="b">
        <v>1</v>
      </c>
      <c r="L142" s="126" t="s">
        <v>4009</v>
      </c>
      <c r="M142" s="126" t="b">
        <v>1</v>
      </c>
      <c r="N142" s="126" t="s">
        <v>3687</v>
      </c>
      <c r="O142" s="309" t="str">
        <f>LEFT(PPG!D144,19)&amp;"."&amp;PPGCR!F142</f>
        <v>St Catherines R C P.3504.PPPL.I05.Jl21</v>
      </c>
      <c r="P142" s="312" t="str">
        <f>PPG!I144</f>
        <v>11334/543965</v>
      </c>
      <c r="Q142" s="126" t="b">
        <v>1</v>
      </c>
      <c r="R142" s="126" t="b">
        <v>1</v>
      </c>
      <c r="S142" s="126" t="b">
        <v>1</v>
      </c>
    </row>
    <row r="143" spans="1:19" hidden="1" x14ac:dyDescent="0.25">
      <c r="A143" s="126" t="s">
        <v>4008</v>
      </c>
      <c r="B143" s="200">
        <v>1</v>
      </c>
      <c r="C143" s="126">
        <v>2</v>
      </c>
      <c r="D143" s="308">
        <f>PPG!J145</f>
        <v>400098</v>
      </c>
      <c r="E143" s="126" t="b">
        <v>1</v>
      </c>
      <c r="F143" s="309" t="str">
        <f>RIGHT(PPG!C145,4)&amp;"."&amp;PPG!M145&amp;"."&amp;PPG!K145&amp;"."&amp;PPGPAY!$C$5</f>
        <v>3309.PPPL.I05.Jl21</v>
      </c>
      <c r="G143" s="203">
        <f t="shared" ca="1" si="2"/>
        <v>44386</v>
      </c>
      <c r="H143" s="311">
        <f>IF(PPG!T143&gt;0,0,-PPG!T143)</f>
        <v>0</v>
      </c>
      <c r="I143" s="205">
        <f t="shared" ca="1" si="3"/>
        <v>44386</v>
      </c>
      <c r="J143" s="126">
        <v>126</v>
      </c>
      <c r="K143" s="126" t="b">
        <v>1</v>
      </c>
      <c r="L143" s="126" t="s">
        <v>4009</v>
      </c>
      <c r="M143" s="126" t="b">
        <v>1</v>
      </c>
      <c r="N143" s="126" t="s">
        <v>3687</v>
      </c>
      <c r="O143" s="309" t="str">
        <f>LEFT(PPG!D145,19)&amp;"."&amp;PPGCR!F143</f>
        <v>St Johns CE N20.3309.PPPL.I05.Jl21</v>
      </c>
      <c r="P143" s="312" t="str">
        <f>PPG!I145</f>
        <v>11334/543965</v>
      </c>
      <c r="Q143" s="126" t="b">
        <v>1</v>
      </c>
      <c r="R143" s="126" t="b">
        <v>1</v>
      </c>
      <c r="S143" s="126" t="b">
        <v>1</v>
      </c>
    </row>
    <row r="144" spans="1:19" hidden="1" x14ac:dyDescent="0.25">
      <c r="A144" s="126" t="s">
        <v>4008</v>
      </c>
      <c r="B144" s="200">
        <v>1</v>
      </c>
      <c r="C144" s="126">
        <v>2</v>
      </c>
      <c r="D144" s="308">
        <f>PPG!J146</f>
        <v>400114</v>
      </c>
      <c r="E144" s="126" t="b">
        <v>1</v>
      </c>
      <c r="F144" s="309" t="str">
        <f>RIGHT(PPG!C146,4)&amp;"."&amp;PPG!M146&amp;"."&amp;PPG!K146&amp;"."&amp;PPGPAY!$C$5</f>
        <v>3307.PPPL.I05.Jl21</v>
      </c>
      <c r="G144" s="203">
        <f t="shared" ca="1" si="2"/>
        <v>44386</v>
      </c>
      <c r="H144" s="311">
        <f>IF(PPG!T144&gt;0,0,-PPG!T144)</f>
        <v>0</v>
      </c>
      <c r="I144" s="205">
        <f t="shared" ca="1" si="3"/>
        <v>44386</v>
      </c>
      <c r="J144" s="126">
        <v>127</v>
      </c>
      <c r="K144" s="126" t="b">
        <v>1</v>
      </c>
      <c r="L144" s="126" t="s">
        <v>4009</v>
      </c>
      <c r="M144" s="126" t="b">
        <v>1</v>
      </c>
      <c r="N144" s="126" t="s">
        <v>3687</v>
      </c>
      <c r="O144" s="309" t="str">
        <f>LEFT(PPG!D146,19)&amp;"."&amp;PPGCR!F144</f>
        <v>St John's CE School.3307.PPPL.I05.Jl21</v>
      </c>
      <c r="P144" s="312" t="str">
        <f>PPG!I146</f>
        <v>11334/543965</v>
      </c>
      <c r="Q144" s="126" t="b">
        <v>1</v>
      </c>
      <c r="R144" s="126" t="b">
        <v>1</v>
      </c>
      <c r="S144" s="126" t="b">
        <v>1</v>
      </c>
    </row>
    <row r="145" spans="1:19" hidden="1" x14ac:dyDescent="0.25">
      <c r="A145" s="126" t="s">
        <v>4008</v>
      </c>
      <c r="B145" s="200">
        <v>1</v>
      </c>
      <c r="C145" s="126">
        <v>2</v>
      </c>
      <c r="D145" s="308">
        <f>PPG!J147</f>
        <v>400058</v>
      </c>
      <c r="E145" s="126" t="b">
        <v>1</v>
      </c>
      <c r="F145" s="309" t="str">
        <f>RIGHT(PPG!C147,4)&amp;"."&amp;PPG!M147&amp;"."&amp;PPG!K147&amp;"."&amp;PPGPAY!$C$5</f>
        <v>3311.PPPL.I05.Jl21</v>
      </c>
      <c r="G145" s="203">
        <f t="shared" ca="1" si="2"/>
        <v>44386</v>
      </c>
      <c r="H145" s="311">
        <f>IF(PPG!T145&gt;0,0,-PPG!T145)</f>
        <v>0</v>
      </c>
      <c r="I145" s="205">
        <f t="shared" ca="1" si="3"/>
        <v>44386</v>
      </c>
      <c r="J145" s="126">
        <v>128</v>
      </c>
      <c r="K145" s="126" t="b">
        <v>1</v>
      </c>
      <c r="L145" s="126" t="s">
        <v>4009</v>
      </c>
      <c r="M145" s="126" t="b">
        <v>1</v>
      </c>
      <c r="N145" s="126" t="s">
        <v>3687</v>
      </c>
      <c r="O145" s="309" t="str">
        <f>LEFT(PPG!D147,19)&amp;"."&amp;PPGCR!F145</f>
        <v>St Mary's C E Prima.3311.PPPL.I05.Jl21</v>
      </c>
      <c r="P145" s="312" t="str">
        <f>PPG!I147</f>
        <v>11334/543965</v>
      </c>
      <c r="Q145" s="126" t="b">
        <v>1</v>
      </c>
      <c r="R145" s="126" t="b">
        <v>1</v>
      </c>
      <c r="S145" s="126" t="b">
        <v>1</v>
      </c>
    </row>
    <row r="146" spans="1:19" hidden="1" x14ac:dyDescent="0.25">
      <c r="A146" s="126" t="s">
        <v>4008</v>
      </c>
      <c r="B146" s="200">
        <v>1</v>
      </c>
      <c r="C146" s="126">
        <v>2</v>
      </c>
      <c r="D146" s="308">
        <f>PPG!J148</f>
        <v>400017</v>
      </c>
      <c r="E146" s="126" t="b">
        <v>1</v>
      </c>
      <c r="F146" s="309" t="str">
        <f>RIGHT(PPG!C148,4)&amp;"."&amp;PPG!M148&amp;"."&amp;PPG!K148&amp;"."&amp;PPGPAY!$C$5</f>
        <v>3312.PPPL.I05.Jl21</v>
      </c>
      <c r="G146" s="203">
        <f t="shared" ca="1" si="2"/>
        <v>44386</v>
      </c>
      <c r="H146" s="311">
        <f>IF(PPG!T146&gt;0,0,-PPG!T146)</f>
        <v>0</v>
      </c>
      <c r="I146" s="205">
        <f t="shared" ca="1" si="3"/>
        <v>44386</v>
      </c>
      <c r="J146" s="126">
        <v>129</v>
      </c>
      <c r="K146" s="126" t="b">
        <v>1</v>
      </c>
      <c r="L146" s="126" t="s">
        <v>4009</v>
      </c>
      <c r="M146" s="126" t="b">
        <v>1</v>
      </c>
      <c r="N146" s="126" t="s">
        <v>3687</v>
      </c>
      <c r="O146" s="309" t="str">
        <f>LEFT(PPG!D148,19)&amp;"."&amp;PPGCR!F146</f>
        <v>St Mary's School EN.3312.PPPL.I05.Jl21</v>
      </c>
      <c r="P146" s="312" t="str">
        <f>PPG!I148</f>
        <v>11334/543965</v>
      </c>
      <c r="Q146" s="126" t="b">
        <v>1</v>
      </c>
      <c r="R146" s="126" t="b">
        <v>1</v>
      </c>
      <c r="S146" s="126" t="b">
        <v>1</v>
      </c>
    </row>
    <row r="147" spans="1:19" hidden="1" x14ac:dyDescent="0.25">
      <c r="A147" s="126" t="s">
        <v>4008</v>
      </c>
      <c r="B147" s="200">
        <v>1</v>
      </c>
      <c r="C147" s="126">
        <v>2</v>
      </c>
      <c r="D147" s="308">
        <f>PPG!J149</f>
        <v>400094</v>
      </c>
      <c r="E147" s="126" t="b">
        <v>1</v>
      </c>
      <c r="F147" s="309" t="str">
        <f>RIGHT(PPG!C149,4)&amp;"."&amp;PPG!M149&amp;"."&amp;PPG!K149&amp;"."&amp;PPGPAY!$C$5</f>
        <v>3314.PPPL.I05.Jl21</v>
      </c>
      <c r="G147" s="203">
        <f t="shared" ca="1" si="2"/>
        <v>44386</v>
      </c>
      <c r="H147" s="311">
        <f>IF(PPG!T147&gt;0,0,-PPG!T147)</f>
        <v>0</v>
      </c>
      <c r="I147" s="205">
        <f t="shared" ca="1" si="3"/>
        <v>44386</v>
      </c>
      <c r="J147" s="126">
        <v>130</v>
      </c>
      <c r="K147" s="126" t="b">
        <v>1</v>
      </c>
      <c r="L147" s="126" t="s">
        <v>4009</v>
      </c>
      <c r="M147" s="126" t="b">
        <v>1</v>
      </c>
      <c r="N147" s="126" t="s">
        <v>3687</v>
      </c>
      <c r="O147" s="309" t="str">
        <f>LEFT(PPG!D149,19)&amp;"."&amp;PPGCR!F147</f>
        <v>St Pauls CE Primary.3314.PPPL.I05.Jl21</v>
      </c>
      <c r="P147" s="312" t="str">
        <f>PPG!I149</f>
        <v>11334/543965</v>
      </c>
      <c r="Q147" s="126" t="b">
        <v>1</v>
      </c>
      <c r="R147" s="126" t="b">
        <v>1</v>
      </c>
      <c r="S147" s="126" t="b">
        <v>1</v>
      </c>
    </row>
    <row r="148" spans="1:19" x14ac:dyDescent="0.25">
      <c r="A148" s="126" t="s">
        <v>4008</v>
      </c>
      <c r="B148" s="200">
        <v>1</v>
      </c>
      <c r="C148" s="126">
        <v>2</v>
      </c>
      <c r="D148" s="308">
        <f>PPG!J150</f>
        <v>400006</v>
      </c>
      <c r="E148" s="126" t="b">
        <v>1</v>
      </c>
      <c r="F148" s="309" t="str">
        <f>RIGHT(PPG!C150,4)&amp;"."&amp;PPG!M150&amp;"."&amp;PPG!K150&amp;"."&amp;PPGPAY!$C$5</f>
        <v>3313.PPPL.I05.Jl21</v>
      </c>
      <c r="G148" s="203">
        <f t="shared" ca="1" si="2"/>
        <v>44386</v>
      </c>
      <c r="H148" s="311">
        <f>IF(PPG!T148&gt;0,0,-PPG!T148)</f>
        <v>65.138888888888886</v>
      </c>
      <c r="I148" s="205">
        <f t="shared" ca="1" si="3"/>
        <v>44386</v>
      </c>
      <c r="J148" s="126">
        <v>131</v>
      </c>
      <c r="K148" s="126" t="b">
        <v>1</v>
      </c>
      <c r="L148" s="126" t="s">
        <v>4009</v>
      </c>
      <c r="M148" s="126" t="b">
        <v>1</v>
      </c>
      <c r="N148" s="126" t="s">
        <v>3687</v>
      </c>
      <c r="O148" s="309" t="str">
        <f>LEFT(PPG!D150,19)&amp;"."&amp;PPGCR!F148</f>
        <v>St. Pauls CE Primar.3313.PPPL.I05.Jl21</v>
      </c>
      <c r="P148" s="312" t="str">
        <f>PPG!I150</f>
        <v>11334/543965</v>
      </c>
      <c r="Q148" s="126" t="b">
        <v>1</v>
      </c>
      <c r="R148" s="126" t="b">
        <v>1</v>
      </c>
      <c r="S148" s="126" t="b">
        <v>1</v>
      </c>
    </row>
    <row r="149" spans="1:19" hidden="1" x14ac:dyDescent="0.25">
      <c r="A149" s="126" t="s">
        <v>4008</v>
      </c>
      <c r="B149" s="200">
        <v>1</v>
      </c>
      <c r="C149" s="126">
        <v>2</v>
      </c>
      <c r="D149" s="308">
        <f>PPG!J151</f>
        <v>400037</v>
      </c>
      <c r="E149" s="126" t="b">
        <v>1</v>
      </c>
      <c r="F149" s="309" t="str">
        <f>RIGHT(PPG!C151,4)&amp;"."&amp;PPG!M151&amp;"."&amp;PPG!K151&amp;"."&amp;PPGPAY!$C$5</f>
        <v>3507.PPPL.I05.Jl21</v>
      </c>
      <c r="G149" s="203">
        <f t="shared" ref="G149:G212" ca="1" si="4">TODAY()</f>
        <v>44386</v>
      </c>
      <c r="H149" s="311">
        <f>IF(PPG!T149&gt;0,0,-PPG!T149)</f>
        <v>0</v>
      </c>
      <c r="I149" s="205">
        <f t="shared" ref="I149:I212" ca="1" si="5">G149</f>
        <v>44386</v>
      </c>
      <c r="J149" s="126">
        <v>132</v>
      </c>
      <c r="K149" s="126" t="b">
        <v>1</v>
      </c>
      <c r="L149" s="126" t="s">
        <v>4009</v>
      </c>
      <c r="M149" s="126" t="b">
        <v>1</v>
      </c>
      <c r="N149" s="126" t="s">
        <v>3687</v>
      </c>
      <c r="O149" s="309" t="str">
        <f>LEFT(PPG!D151,19)&amp;"."&amp;PPGCR!F149</f>
        <v>St Theresa's R.C. P.3507.PPPL.I05.Jl21</v>
      </c>
      <c r="P149" s="312" t="str">
        <f>PPG!I151</f>
        <v>11334/543965</v>
      </c>
      <c r="Q149" s="126" t="b">
        <v>1</v>
      </c>
      <c r="R149" s="126" t="b">
        <v>1</v>
      </c>
      <c r="S149" s="126" t="b">
        <v>1</v>
      </c>
    </row>
    <row r="150" spans="1:19" hidden="1" x14ac:dyDescent="0.25">
      <c r="A150" s="126" t="s">
        <v>4008</v>
      </c>
      <c r="B150" s="200">
        <v>1</v>
      </c>
      <c r="C150" s="126">
        <v>2</v>
      </c>
      <c r="D150" s="308">
        <f>PPG!J152</f>
        <v>400009</v>
      </c>
      <c r="E150" s="126" t="b">
        <v>1</v>
      </c>
      <c r="F150" s="309" t="str">
        <f>RIGHT(PPG!C152,4)&amp;"."&amp;PPG!M152&amp;"."&amp;PPG!K152&amp;"."&amp;PPGPAY!$C$5</f>
        <v>3506.PPPL.I05.Jl21</v>
      </c>
      <c r="G150" s="203">
        <f t="shared" ca="1" si="4"/>
        <v>44386</v>
      </c>
      <c r="H150" s="311">
        <f>IF(PPG!T150&gt;0,0,-PPG!T150)</f>
        <v>0</v>
      </c>
      <c r="I150" s="205">
        <f t="shared" ca="1" si="5"/>
        <v>44386</v>
      </c>
      <c r="J150" s="126">
        <v>133</v>
      </c>
      <c r="K150" s="126" t="b">
        <v>1</v>
      </c>
      <c r="L150" s="126" t="s">
        <v>4009</v>
      </c>
      <c r="M150" s="126" t="b">
        <v>1</v>
      </c>
      <c r="N150" s="126" t="s">
        <v>3687</v>
      </c>
      <c r="O150" s="309" t="str">
        <f>LEFT(PPG!D152,19)&amp;"."&amp;PPGCR!F150</f>
        <v>St Vincent's Cathol.3506.PPPL.I05.Jl21</v>
      </c>
      <c r="P150" s="312" t="str">
        <f>PPG!I152</f>
        <v>11334/543965</v>
      </c>
      <c r="Q150" s="126" t="b">
        <v>1</v>
      </c>
      <c r="R150" s="126" t="b">
        <v>1</v>
      </c>
      <c r="S150" s="126" t="b">
        <v>1</v>
      </c>
    </row>
    <row r="151" spans="1:19" hidden="1" x14ac:dyDescent="0.25">
      <c r="A151" s="126" t="s">
        <v>4008</v>
      </c>
      <c r="B151" s="200">
        <v>1</v>
      </c>
      <c r="C151" s="126">
        <v>2</v>
      </c>
      <c r="D151" s="308">
        <f>PPG!J153</f>
        <v>400100</v>
      </c>
      <c r="E151" s="126" t="b">
        <v>1</v>
      </c>
      <c r="F151" s="309" t="str">
        <f>RIGHT(PPG!C153,4)&amp;"."&amp;PPG!M153&amp;"."&amp;PPG!K153&amp;"."&amp;PPGPAY!$C$5</f>
        <v>3316.PPPL.I05.Jl21</v>
      </c>
      <c r="G151" s="203">
        <f t="shared" ca="1" si="4"/>
        <v>44386</v>
      </c>
      <c r="H151" s="311">
        <f>IF(PPG!T151&gt;0,0,-PPG!T151)</f>
        <v>0</v>
      </c>
      <c r="I151" s="205">
        <f t="shared" ca="1" si="5"/>
        <v>44386</v>
      </c>
      <c r="J151" s="126">
        <v>134</v>
      </c>
      <c r="K151" s="126" t="b">
        <v>1</v>
      </c>
      <c r="L151" s="126" t="s">
        <v>4009</v>
      </c>
      <c r="M151" s="126" t="b">
        <v>1</v>
      </c>
      <c r="N151" s="126" t="s">
        <v>3687</v>
      </c>
      <c r="O151" s="309" t="str">
        <f>LEFT(PPG!D153,19)&amp;"."&amp;PPGCR!F151</f>
        <v>Trent  C of E Prima.3316.PPPL.I05.Jl21</v>
      </c>
      <c r="P151" s="312" t="str">
        <f>PPG!I153</f>
        <v>11334/543965</v>
      </c>
      <c r="Q151" s="126" t="b">
        <v>1</v>
      </c>
      <c r="R151" s="126" t="b">
        <v>1</v>
      </c>
      <c r="S151" s="126" t="b">
        <v>1</v>
      </c>
    </row>
    <row r="152" spans="1:19" hidden="1" x14ac:dyDescent="0.25">
      <c r="A152" s="126" t="s">
        <v>4008</v>
      </c>
      <c r="B152" s="200">
        <v>1</v>
      </c>
      <c r="C152" s="126">
        <v>2</v>
      </c>
      <c r="D152" s="308">
        <f>PPG!J154</f>
        <v>400053</v>
      </c>
      <c r="E152" s="126" t="b">
        <v>1</v>
      </c>
      <c r="F152" s="309" t="str">
        <f>RIGHT(PPG!C154,4)&amp;"."&amp;PPG!M154&amp;"."&amp;PPG!K154&amp;"."&amp;PPGPAY!$C$5</f>
        <v>2057.PPPL.I05.Jl21</v>
      </c>
      <c r="G152" s="203">
        <f t="shared" ca="1" si="4"/>
        <v>44386</v>
      </c>
      <c r="H152" s="311">
        <f>IF(PPG!T152&gt;0,0,-PPG!T152)</f>
        <v>0</v>
      </c>
      <c r="I152" s="205">
        <f t="shared" ca="1" si="5"/>
        <v>44386</v>
      </c>
      <c r="J152" s="126">
        <v>135</v>
      </c>
      <c r="K152" s="126" t="b">
        <v>1</v>
      </c>
      <c r="L152" s="126" t="s">
        <v>4009</v>
      </c>
      <c r="M152" s="126" t="b">
        <v>1</v>
      </c>
      <c r="N152" s="126" t="s">
        <v>3687</v>
      </c>
      <c r="O152" s="309" t="str">
        <f>LEFT(PPG!D154,19)&amp;"."&amp;PPGCR!F152</f>
        <v>Underhill School.2057.PPPL.I05.Jl21</v>
      </c>
      <c r="P152" s="312" t="str">
        <f>PPG!I154</f>
        <v>11334/543965</v>
      </c>
      <c r="Q152" s="126" t="b">
        <v>1</v>
      </c>
      <c r="R152" s="126" t="b">
        <v>1</v>
      </c>
      <c r="S152" s="126" t="b">
        <v>1</v>
      </c>
    </row>
    <row r="153" spans="1:19" hidden="1" x14ac:dyDescent="0.25">
      <c r="A153" s="126" t="s">
        <v>4008</v>
      </c>
      <c r="B153" s="200">
        <v>1</v>
      </c>
      <c r="C153" s="126">
        <v>2</v>
      </c>
      <c r="D153" s="308">
        <f>PPG!J155</f>
        <v>400011</v>
      </c>
      <c r="E153" s="126" t="b">
        <v>1</v>
      </c>
      <c r="F153" s="309" t="str">
        <f>RIGHT(PPG!C155,4)&amp;"."&amp;PPG!M155&amp;"."&amp;PPG!K155&amp;"."&amp;PPGPAY!$C$5</f>
        <v>2060.PPPL.I05.Jl21</v>
      </c>
      <c r="G153" s="203">
        <f t="shared" ca="1" si="4"/>
        <v>44386</v>
      </c>
      <c r="H153" s="311">
        <f>IF(PPG!T153&gt;0,0,-PPG!T153)</f>
        <v>0</v>
      </c>
      <c r="I153" s="205">
        <f t="shared" ca="1" si="5"/>
        <v>44386</v>
      </c>
      <c r="J153" s="126">
        <v>136</v>
      </c>
      <c r="K153" s="126" t="b">
        <v>1</v>
      </c>
      <c r="L153" s="126" t="s">
        <v>4009</v>
      </c>
      <c r="M153" s="126" t="b">
        <v>1</v>
      </c>
      <c r="N153" s="126" t="s">
        <v>3687</v>
      </c>
      <c r="O153" s="309" t="str">
        <f>LEFT(PPG!D155,19)&amp;"."&amp;PPGCR!F153</f>
        <v>Whitings Hill Prima.2060.PPPL.I05.Jl21</v>
      </c>
      <c r="P153" s="312" t="str">
        <f>PPG!I155</f>
        <v>11334/543965</v>
      </c>
      <c r="Q153" s="126" t="b">
        <v>1</v>
      </c>
      <c r="R153" s="126" t="b">
        <v>1</v>
      </c>
      <c r="S153" s="126" t="b">
        <v>1</v>
      </c>
    </row>
    <row r="154" spans="1:19" x14ac:dyDescent="0.25">
      <c r="A154" s="126" t="s">
        <v>4008</v>
      </c>
      <c r="B154" s="200">
        <v>1</v>
      </c>
      <c r="C154" s="126">
        <v>2</v>
      </c>
      <c r="D154" s="308">
        <f>PPG!J156</f>
        <v>400157</v>
      </c>
      <c r="E154" s="126" t="b">
        <v>1</v>
      </c>
      <c r="F154" s="309" t="str">
        <f>RIGHT(PPG!C156,4)&amp;"."&amp;PPG!M156&amp;"."&amp;PPG!K156&amp;"."&amp;PPGPAY!$C$5</f>
        <v>1102.PPPL.I05.Jl21</v>
      </c>
      <c r="G154" s="203">
        <f t="shared" ca="1" si="4"/>
        <v>44386</v>
      </c>
      <c r="H154" s="311">
        <f>IF(PPG!T154&gt;0,0,-PPG!T154)</f>
        <v>65.138888888888886</v>
      </c>
      <c r="I154" s="205">
        <f t="shared" ca="1" si="5"/>
        <v>44386</v>
      </c>
      <c r="J154" s="126">
        <v>137</v>
      </c>
      <c r="K154" s="126" t="b">
        <v>1</v>
      </c>
      <c r="L154" s="126" t="s">
        <v>4009</v>
      </c>
      <c r="M154" s="126" t="b">
        <v>1</v>
      </c>
      <c r="N154" s="126" t="s">
        <v>3687</v>
      </c>
      <c r="O154" s="309" t="str">
        <f>LEFT(PPG!D156,19)&amp;"."&amp;PPGCR!F154</f>
        <v>Northgate.1102.PPPL.I05.Jl21</v>
      </c>
      <c r="P154" s="312" t="str">
        <f>PPG!I156</f>
        <v>11332/543965</v>
      </c>
      <c r="Q154" s="126" t="b">
        <v>1</v>
      </c>
      <c r="R154" s="126" t="b">
        <v>1</v>
      </c>
      <c r="S154" s="126" t="b">
        <v>1</v>
      </c>
    </row>
    <row r="155" spans="1:19" hidden="1" x14ac:dyDescent="0.25">
      <c r="A155" s="126" t="s">
        <v>4008</v>
      </c>
      <c r="B155" s="200">
        <v>1</v>
      </c>
      <c r="C155" s="126">
        <v>2</v>
      </c>
      <c r="D155" s="308">
        <f>PPG!J157</f>
        <v>400041</v>
      </c>
      <c r="E155" s="126" t="b">
        <v>1</v>
      </c>
      <c r="F155" s="309" t="str">
        <f>RIGHT(PPG!C157,4)&amp;"."&amp;PPG!M157&amp;"."&amp;PPG!K157&amp;"."&amp;PPGPAY!$C$5</f>
        <v>5405.PPPL.I05.Jl21</v>
      </c>
      <c r="G155" s="203">
        <f t="shared" ca="1" si="4"/>
        <v>44386</v>
      </c>
      <c r="H155" s="311">
        <f>IF(PPG!T155&gt;0,0,-PPG!T155)</f>
        <v>0</v>
      </c>
      <c r="I155" s="205">
        <f t="shared" ca="1" si="5"/>
        <v>44386</v>
      </c>
      <c r="J155" s="126">
        <v>138</v>
      </c>
      <c r="K155" s="126" t="b">
        <v>1</v>
      </c>
      <c r="L155" s="126" t="s">
        <v>4009</v>
      </c>
      <c r="M155" s="126" t="b">
        <v>1</v>
      </c>
      <c r="N155" s="126" t="s">
        <v>3687</v>
      </c>
      <c r="O155" s="309" t="str">
        <f>LEFT(PPG!D157,19)&amp;"."&amp;PPGCR!F155</f>
        <v>Finchley Catholic H.5405.PPPL.I05.Jl21</v>
      </c>
      <c r="P155" s="312" t="str">
        <f>PPG!I157</f>
        <v>11333/543965</v>
      </c>
      <c r="Q155" s="126" t="b">
        <v>1</v>
      </c>
      <c r="R155" s="126" t="b">
        <v>1</v>
      </c>
      <c r="S155" s="126" t="b">
        <v>1</v>
      </c>
    </row>
    <row r="156" spans="1:19" x14ac:dyDescent="0.25">
      <c r="A156" s="126" t="s">
        <v>4008</v>
      </c>
      <c r="B156" s="200">
        <v>1</v>
      </c>
      <c r="C156" s="126">
        <v>2</v>
      </c>
      <c r="D156" s="308">
        <f>PPG!J158</f>
        <v>400140</v>
      </c>
      <c r="E156" s="126" t="b">
        <v>1</v>
      </c>
      <c r="F156" s="309" t="str">
        <f>RIGHT(PPG!C158,4)&amp;"."&amp;PPG!M158&amp;"."&amp;PPG!K158&amp;"."&amp;PPGPAY!$C$5</f>
        <v>5427.PPPL.I05.Jl21</v>
      </c>
      <c r="G156" s="203">
        <f t="shared" ca="1" si="4"/>
        <v>44386</v>
      </c>
      <c r="H156" s="311">
        <f>IF(PPG!T156&gt;0,0,-PPG!T156)</f>
        <v>65.138888888888886</v>
      </c>
      <c r="I156" s="205">
        <f t="shared" ca="1" si="5"/>
        <v>44386</v>
      </c>
      <c r="J156" s="126">
        <v>139</v>
      </c>
      <c r="K156" s="126" t="b">
        <v>1</v>
      </c>
      <c r="L156" s="126" t="s">
        <v>4009</v>
      </c>
      <c r="M156" s="126" t="b">
        <v>1</v>
      </c>
      <c r="N156" s="126" t="s">
        <v>3687</v>
      </c>
      <c r="O156" s="309" t="str">
        <f>LEFT(PPG!D158,19)&amp;"."&amp;PPGCR!F156</f>
        <v>JCoSS.5427.PPPL.I05.Jl21</v>
      </c>
      <c r="P156" s="312" t="str">
        <f>PPG!I158</f>
        <v>11333/543965</v>
      </c>
      <c r="Q156" s="126" t="b">
        <v>1</v>
      </c>
      <c r="R156" s="126" t="b">
        <v>1</v>
      </c>
      <c r="S156" s="126" t="b">
        <v>1</v>
      </c>
    </row>
    <row r="157" spans="1:19" hidden="1" x14ac:dyDescent="0.25">
      <c r="A157" s="126" t="s">
        <v>4008</v>
      </c>
      <c r="B157" s="200">
        <v>1</v>
      </c>
      <c r="C157" s="126">
        <v>2</v>
      </c>
      <c r="D157" s="308">
        <f>PPG!J159</f>
        <v>400013</v>
      </c>
      <c r="E157" s="126" t="b">
        <v>1</v>
      </c>
      <c r="F157" s="309" t="str">
        <f>RIGHT(PPG!C159,4)&amp;"."&amp;PPG!M159&amp;"."&amp;PPG!K159&amp;"."&amp;PPGPAY!$C$5</f>
        <v>5407.PPPL.I05.Jl21</v>
      </c>
      <c r="G157" s="203">
        <f t="shared" ca="1" si="4"/>
        <v>44386</v>
      </c>
      <c r="H157" s="311">
        <f>IF(PPG!T157&gt;0,0,-PPG!T157)</f>
        <v>0</v>
      </c>
      <c r="I157" s="205">
        <f t="shared" ca="1" si="5"/>
        <v>44386</v>
      </c>
      <c r="J157" s="126">
        <v>140</v>
      </c>
      <c r="K157" s="126" t="b">
        <v>1</v>
      </c>
      <c r="L157" s="126" t="s">
        <v>4009</v>
      </c>
      <c r="M157" s="126" t="b">
        <v>1</v>
      </c>
      <c r="N157" s="126" t="s">
        <v>3687</v>
      </c>
      <c r="O157" s="309" t="str">
        <f>LEFT(PPG!D159,19)&amp;"."&amp;PPGCR!F157</f>
        <v>St. James' Catholic.5407.PPPL.I05.Jl21</v>
      </c>
      <c r="P157" s="312" t="str">
        <f>PPG!I159</f>
        <v>11333/543965</v>
      </c>
      <c r="Q157" s="126" t="b">
        <v>1</v>
      </c>
      <c r="R157" s="126" t="b">
        <v>1</v>
      </c>
      <c r="S157" s="126" t="b">
        <v>1</v>
      </c>
    </row>
    <row r="158" spans="1:19" hidden="1" x14ac:dyDescent="0.25">
      <c r="A158" s="126" t="s">
        <v>4008</v>
      </c>
      <c r="B158" s="200">
        <v>1</v>
      </c>
      <c r="C158" s="126">
        <v>2</v>
      </c>
      <c r="D158" s="308">
        <f>PPG!J160</f>
        <v>400135</v>
      </c>
      <c r="E158" s="126" t="b">
        <v>1</v>
      </c>
      <c r="F158" s="309" t="str">
        <f>RIGHT(PPG!C160,4)&amp;"."&amp;PPG!M160&amp;"."&amp;PPG!K160&amp;"."&amp;PPGPAY!$C$5</f>
        <v>3521.PPPL.I05.Jl21</v>
      </c>
      <c r="G158" s="203">
        <f t="shared" ca="1" si="4"/>
        <v>44386</v>
      </c>
      <c r="H158" s="311">
        <f>IF(PPG!T158&gt;0,0,-PPG!T158)</f>
        <v>0</v>
      </c>
      <c r="I158" s="205">
        <f t="shared" ca="1" si="5"/>
        <v>44386</v>
      </c>
      <c r="J158" s="126">
        <v>141</v>
      </c>
      <c r="K158" s="126" t="b">
        <v>1</v>
      </c>
      <c r="L158" s="126" t="s">
        <v>4009</v>
      </c>
      <c r="M158" s="126" t="b">
        <v>1</v>
      </c>
      <c r="N158" s="126" t="s">
        <v>3687</v>
      </c>
      <c r="O158" s="309" t="str">
        <f>LEFT(PPG!D160,19)&amp;"."&amp;PPGCR!F158</f>
        <v>St Mary's &amp; St John.3521.PPPL.I05.Jl21</v>
      </c>
      <c r="P158" s="312" t="str">
        <f>PPG!I160</f>
        <v>11334/543965</v>
      </c>
      <c r="Q158" s="126" t="b">
        <v>1</v>
      </c>
      <c r="R158" s="126" t="b">
        <v>1</v>
      </c>
      <c r="S158" s="126" t="b">
        <v>1</v>
      </c>
    </row>
    <row r="159" spans="1:19" hidden="1" x14ac:dyDescent="0.25">
      <c r="A159" s="126" t="s">
        <v>4008</v>
      </c>
      <c r="B159" s="200">
        <v>1</v>
      </c>
      <c r="C159" s="126">
        <v>2</v>
      </c>
      <c r="D159" s="308">
        <f>PPG!J161</f>
        <v>400050</v>
      </c>
      <c r="E159" s="126" t="b">
        <v>1</v>
      </c>
      <c r="F159" s="309" t="str">
        <f>RIGHT(PPG!C161,4)&amp;"."&amp;PPG!M161&amp;"."&amp;PPG!K161&amp;"."&amp;PPGPAY!$C$5</f>
        <v>2014.PPPL.I05.Jl21</v>
      </c>
      <c r="G159" s="203">
        <f t="shared" ca="1" si="4"/>
        <v>44386</v>
      </c>
      <c r="H159" s="311">
        <f>IF(PPG!T159&gt;0,0,-PPG!T159)</f>
        <v>0</v>
      </c>
      <c r="I159" s="205">
        <f t="shared" ca="1" si="5"/>
        <v>44386</v>
      </c>
      <c r="J159" s="126">
        <v>142</v>
      </c>
      <c r="K159" s="126" t="b">
        <v>1</v>
      </c>
      <c r="L159" s="126" t="s">
        <v>4009</v>
      </c>
      <c r="M159" s="126" t="b">
        <v>1</v>
      </c>
      <c r="N159" s="126" t="s">
        <v>3687</v>
      </c>
      <c r="O159" s="309" t="str">
        <f>LEFT(PPG!D161,19)&amp;"."&amp;PPGCR!F159</f>
        <v>Colindale School.2014.PPPL.I05.Jl21</v>
      </c>
      <c r="P159" s="312" t="str">
        <f>PPG!I161</f>
        <v>11334/543965</v>
      </c>
      <c r="Q159" s="126" t="b">
        <v>1</v>
      </c>
      <c r="R159" s="126" t="b">
        <v>1</v>
      </c>
      <c r="S159" s="126" t="b">
        <v>1</v>
      </c>
    </row>
    <row r="160" spans="1:19" hidden="1" x14ac:dyDescent="0.25">
      <c r="A160" s="126" t="s">
        <v>4008</v>
      </c>
      <c r="B160" s="200">
        <v>1</v>
      </c>
      <c r="C160" s="126">
        <v>2</v>
      </c>
      <c r="D160" s="308" t="str">
        <f>PPG!K162</f>
        <v>I05</v>
      </c>
      <c r="E160" s="126" t="b">
        <v>1</v>
      </c>
      <c r="F160" s="309" t="str">
        <f>RIGHT(PPG!D162,4)&amp;"."&amp;PPG!N162&amp;"."&amp;PPG!L162&amp;"."&amp;PPGPAY!$C$5</f>
        <v>Wood.Primary.PPPOST-LAC.Jl21</v>
      </c>
      <c r="G160" s="203">
        <f t="shared" ca="1" si="4"/>
        <v>44386</v>
      </c>
      <c r="H160" s="311">
        <f>IF(PPG!T160&gt;0,0,-PPG!T160)</f>
        <v>0</v>
      </c>
      <c r="I160" s="205">
        <f t="shared" ca="1" si="5"/>
        <v>44386</v>
      </c>
      <c r="J160" s="126">
        <v>143</v>
      </c>
      <c r="K160" s="126" t="b">
        <v>1</v>
      </c>
      <c r="L160" s="126" t="s">
        <v>4009</v>
      </c>
      <c r="M160" s="126" t="b">
        <v>1</v>
      </c>
      <c r="N160" s="126" t="s">
        <v>3687</v>
      </c>
      <c r="O160" s="309" t="str">
        <f>LEFT(PPG!E162,19)&amp;"."&amp;PPGCR!F160</f>
        <v>M.Wood.Primary.PPPOST-LAC.Jl21</v>
      </c>
      <c r="P160" s="312">
        <f>PPG!J162</f>
        <v>400059</v>
      </c>
      <c r="Q160" s="126" t="b">
        <v>1</v>
      </c>
      <c r="R160" s="126" t="b">
        <v>1</v>
      </c>
      <c r="S160" s="126" t="b">
        <v>1</v>
      </c>
    </row>
    <row r="161" spans="1:19" hidden="1" x14ac:dyDescent="0.25">
      <c r="A161" s="126" t="s">
        <v>4008</v>
      </c>
      <c r="B161" s="200">
        <v>1</v>
      </c>
      <c r="C161" s="126">
        <v>2</v>
      </c>
      <c r="D161" s="308" t="str">
        <f>PPG!K163</f>
        <v>I05</v>
      </c>
      <c r="E161" s="126" t="b">
        <v>1</v>
      </c>
      <c r="F161" s="309" t="str">
        <f>RIGHT(PPG!D163,4)&amp;"."&amp;PPG!N163&amp;"."&amp;PPG!L163&amp;"."&amp;PPGPAY!$C$5</f>
        <v>hool.Primary.PPPOST-LAC.Jl21</v>
      </c>
      <c r="G161" s="203">
        <f t="shared" ca="1" si="4"/>
        <v>44386</v>
      </c>
      <c r="H161" s="311">
        <f>IF(PPG!T161&gt;0,0,-PPG!T161)</f>
        <v>0</v>
      </c>
      <c r="I161" s="205">
        <f t="shared" ca="1" si="5"/>
        <v>44386</v>
      </c>
      <c r="J161" s="126">
        <v>144</v>
      </c>
      <c r="K161" s="126" t="b">
        <v>1</v>
      </c>
      <c r="L161" s="126" t="s">
        <v>4009</v>
      </c>
      <c r="M161" s="126" t="b">
        <v>1</v>
      </c>
      <c r="N161" s="126" t="s">
        <v>3687</v>
      </c>
      <c r="O161" s="309" t="str">
        <f>LEFT(PPG!E163,19)&amp;"."&amp;PPGCR!F161</f>
        <v>M.hool.Primary.PPPOST-LAC.Jl21</v>
      </c>
      <c r="P161" s="312">
        <f>PPG!J163</f>
        <v>400113</v>
      </c>
      <c r="Q161" s="126" t="b">
        <v>1</v>
      </c>
      <c r="R161" s="126" t="b">
        <v>1</v>
      </c>
      <c r="S161" s="126" t="b">
        <v>1</v>
      </c>
    </row>
    <row r="162" spans="1:19" hidden="1" x14ac:dyDescent="0.25">
      <c r="A162" s="126" t="s">
        <v>4008</v>
      </c>
      <c r="B162" s="200">
        <v>1</v>
      </c>
      <c r="C162" s="126">
        <v>2</v>
      </c>
      <c r="D162" s="308" t="str">
        <f>PPG!K164</f>
        <v>I05</v>
      </c>
      <c r="E162" s="126" t="b">
        <v>1</v>
      </c>
      <c r="F162" s="309" t="str">
        <f>RIGHT(PPG!D164,4)&amp;"."&amp;PPG!N164&amp;"."&amp;PPG!L164&amp;"."&amp;PPGPAY!$C$5</f>
        <v>hool.Primary.PPPOST-LAC.Jl21</v>
      </c>
      <c r="G162" s="203">
        <f t="shared" ca="1" si="4"/>
        <v>44386</v>
      </c>
      <c r="H162" s="311">
        <f>IF(PPG!T162&gt;0,0,-PPG!T162)</f>
        <v>0</v>
      </c>
      <c r="I162" s="205">
        <f t="shared" ca="1" si="5"/>
        <v>44386</v>
      </c>
      <c r="J162" s="126">
        <v>145</v>
      </c>
      <c r="K162" s="126" t="b">
        <v>1</v>
      </c>
      <c r="L162" s="126" t="s">
        <v>4009</v>
      </c>
      <c r="M162" s="126" t="b">
        <v>1</v>
      </c>
      <c r="N162" s="126" t="s">
        <v>3687</v>
      </c>
      <c r="O162" s="309" t="str">
        <f>LEFT(PPG!E164,19)&amp;"."&amp;PPGCR!F162</f>
        <v>M.hool.Primary.PPPOST-LAC.Jl21</v>
      </c>
      <c r="P162" s="312">
        <f>PPG!J164</f>
        <v>400012</v>
      </c>
      <c r="Q162" s="126" t="b">
        <v>1</v>
      </c>
      <c r="R162" s="126" t="b">
        <v>1</v>
      </c>
      <c r="S162" s="126" t="b">
        <v>1</v>
      </c>
    </row>
    <row r="163" spans="1:19" hidden="1" x14ac:dyDescent="0.25">
      <c r="A163" s="126" t="s">
        <v>4008</v>
      </c>
      <c r="B163" s="200">
        <v>1</v>
      </c>
      <c r="C163" s="126">
        <v>2</v>
      </c>
      <c r="D163" s="308" t="str">
        <f>PPG!K165</f>
        <v>I05</v>
      </c>
      <c r="E163" s="126" t="b">
        <v>1</v>
      </c>
      <c r="F163" s="309" t="str">
        <f>RIGHT(PPG!D165,4)&amp;"."&amp;PPG!N165&amp;"."&amp;PPG!L165&amp;"."&amp;PPGPAY!$C$5</f>
        <v>hool.Primary.PPPOST-LAC.Jl21</v>
      </c>
      <c r="G163" s="203">
        <f t="shared" ca="1" si="4"/>
        <v>44386</v>
      </c>
      <c r="H163" s="311">
        <f>IF(PPG!T163&gt;0,0,-PPG!T163)</f>
        <v>0</v>
      </c>
      <c r="I163" s="205">
        <f t="shared" ca="1" si="5"/>
        <v>44386</v>
      </c>
      <c r="J163" s="126">
        <v>146</v>
      </c>
      <c r="K163" s="126" t="b">
        <v>1</v>
      </c>
      <c r="L163" s="126" t="s">
        <v>4009</v>
      </c>
      <c r="M163" s="126" t="b">
        <v>1</v>
      </c>
      <c r="N163" s="126" t="s">
        <v>3687</v>
      </c>
      <c r="O163" s="309" t="str">
        <f>LEFT(PPG!E165,19)&amp;"."&amp;PPGCR!F163</f>
        <v>M.hool.Primary.PPPOST-LAC.Jl21</v>
      </c>
      <c r="P163" s="312">
        <f>PPG!J165</f>
        <v>400108</v>
      </c>
      <c r="Q163" s="126" t="b">
        <v>1</v>
      </c>
      <c r="R163" s="126" t="b">
        <v>1</v>
      </c>
      <c r="S163" s="126" t="b">
        <v>1</v>
      </c>
    </row>
    <row r="164" spans="1:19" hidden="1" x14ac:dyDescent="0.25">
      <c r="A164" s="126" t="s">
        <v>4008</v>
      </c>
      <c r="B164" s="200">
        <v>1</v>
      </c>
      <c r="C164" s="126">
        <v>2</v>
      </c>
      <c r="D164" s="308" t="str">
        <f>PPG!K166</f>
        <v>I05</v>
      </c>
      <c r="E164" s="126" t="b">
        <v>1</v>
      </c>
      <c r="F164" s="309" t="str">
        <f>RIGHT(PPG!D166,4)&amp;"."&amp;PPG!N166&amp;"."&amp;PPG!L166&amp;"."&amp;PPGPAY!$C$5</f>
        <v>hool.Secondary.PPPOST-LAC.Jl21</v>
      </c>
      <c r="G164" s="203">
        <f t="shared" ca="1" si="4"/>
        <v>44386</v>
      </c>
      <c r="H164" s="311">
        <f>IF(PPG!T164&gt;0,0,-PPG!T164)</f>
        <v>0</v>
      </c>
      <c r="I164" s="205">
        <f t="shared" ca="1" si="5"/>
        <v>44386</v>
      </c>
      <c r="J164" s="126">
        <v>147</v>
      </c>
      <c r="K164" s="126" t="b">
        <v>1</v>
      </c>
      <c r="L164" s="126" t="s">
        <v>4009</v>
      </c>
      <c r="M164" s="126" t="b">
        <v>1</v>
      </c>
      <c r="N164" s="126" t="s">
        <v>3687</v>
      </c>
      <c r="O164" s="309" t="str">
        <f>LEFT(PPG!E166,19)&amp;"."&amp;PPGCR!F164</f>
        <v>M.hool.Secondary.PPPOST-LAC.Jl21</v>
      </c>
      <c r="P164" s="312">
        <f>PPG!J166</f>
        <v>400033</v>
      </c>
      <c r="Q164" s="126" t="b">
        <v>1</v>
      </c>
      <c r="R164" s="126" t="b">
        <v>1</v>
      </c>
      <c r="S164" s="126" t="b">
        <v>1</v>
      </c>
    </row>
    <row r="165" spans="1:19" hidden="1" x14ac:dyDescent="0.25">
      <c r="A165" s="126" t="s">
        <v>4008</v>
      </c>
      <c r="B165" s="200">
        <v>1</v>
      </c>
      <c r="C165" s="126">
        <v>2</v>
      </c>
      <c r="D165" s="308">
        <f>PPG!K167</f>
        <v>0</v>
      </c>
      <c r="E165" s="126" t="b">
        <v>1</v>
      </c>
      <c r="F165" s="309" t="str">
        <f>RIGHT(PPG!D167,4)&amp;"."&amp;PPG!N167&amp;"."&amp;PPG!L167&amp;"."&amp;PPGPAY!$C$5</f>
        <v>hool...Jl21</v>
      </c>
      <c r="G165" s="203">
        <f t="shared" ca="1" si="4"/>
        <v>44386</v>
      </c>
      <c r="H165" s="311">
        <f>IF(PPG!T165&gt;0,0,-PPG!T165)</f>
        <v>0</v>
      </c>
      <c r="I165" s="205">
        <f t="shared" ca="1" si="5"/>
        <v>44386</v>
      </c>
      <c r="J165" s="126">
        <v>148</v>
      </c>
      <c r="K165" s="126" t="b">
        <v>1</v>
      </c>
      <c r="L165" s="126" t="s">
        <v>4009</v>
      </c>
      <c r="M165" s="126" t="b">
        <v>1</v>
      </c>
      <c r="N165" s="126" t="s">
        <v>3687</v>
      </c>
      <c r="O165" s="309" t="str">
        <f>LEFT(PPG!E167,19)&amp;"."&amp;PPGCR!F165</f>
        <v>None.hool...Jl21</v>
      </c>
      <c r="P165" s="312">
        <f>PPG!J167</f>
        <v>0</v>
      </c>
      <c r="Q165" s="126" t="b">
        <v>1</v>
      </c>
      <c r="R165" s="126" t="b">
        <v>1</v>
      </c>
      <c r="S165" s="126" t="b">
        <v>1</v>
      </c>
    </row>
    <row r="166" spans="1:19" hidden="1" x14ac:dyDescent="0.25">
      <c r="A166" s="126" t="s">
        <v>4008</v>
      </c>
      <c r="B166" s="200">
        <v>1</v>
      </c>
      <c r="C166" s="126">
        <v>2</v>
      </c>
      <c r="D166" s="308">
        <f>PPG!K168</f>
        <v>0</v>
      </c>
      <c r="E166" s="126" t="b">
        <v>1</v>
      </c>
      <c r="F166" s="309" t="str">
        <f>RIGHT(PPG!D168,4)&amp;"."&amp;PPG!N168&amp;"."&amp;PPG!L168&amp;"."&amp;PPGPAY!$C$5</f>
        <v>hool...Jl21</v>
      </c>
      <c r="G166" s="203">
        <f t="shared" ca="1" si="4"/>
        <v>44386</v>
      </c>
      <c r="H166" s="311">
        <f>IF(PPG!T166&gt;0,0,-PPG!T166)</f>
        <v>0</v>
      </c>
      <c r="I166" s="205">
        <f t="shared" ca="1" si="5"/>
        <v>44386</v>
      </c>
      <c r="J166" s="126">
        <v>149</v>
      </c>
      <c r="K166" s="126" t="b">
        <v>1</v>
      </c>
      <c r="L166" s="126" t="s">
        <v>4009</v>
      </c>
      <c r="M166" s="126" t="b">
        <v>1</v>
      </c>
      <c r="N166" s="126" t="s">
        <v>3687</v>
      </c>
      <c r="O166" s="309" t="str">
        <f>LEFT(PPG!E168,19)&amp;"."&amp;PPGCR!F166</f>
        <v>None.hool...Jl21</v>
      </c>
      <c r="P166" s="312">
        <f>PPG!J168</f>
        <v>0</v>
      </c>
      <c r="Q166" s="126" t="b">
        <v>1</v>
      </c>
      <c r="R166" s="126" t="b">
        <v>1</v>
      </c>
      <c r="S166" s="126" t="b">
        <v>1</v>
      </c>
    </row>
    <row r="167" spans="1:19" hidden="1" x14ac:dyDescent="0.25">
      <c r="A167" s="126" t="s">
        <v>4008</v>
      </c>
      <c r="B167" s="200">
        <v>1</v>
      </c>
      <c r="C167" s="126">
        <v>2</v>
      </c>
      <c r="D167" s="308">
        <f>PPG!K169</f>
        <v>0</v>
      </c>
      <c r="E167" s="126" t="b">
        <v>1</v>
      </c>
      <c r="F167" s="309" t="str">
        <f>RIGHT(PPG!D169,4)&amp;"."&amp;PPG!N169&amp;"."&amp;PPG!L169&amp;"."&amp;PPGPAY!$C$5</f>
        <v>hool...Jl21</v>
      </c>
      <c r="G167" s="203">
        <f t="shared" ca="1" si="4"/>
        <v>44386</v>
      </c>
      <c r="H167" s="311">
        <f>IF(PPG!T167&gt;0,0,-PPG!T167)</f>
        <v>0</v>
      </c>
      <c r="I167" s="205">
        <f t="shared" ca="1" si="5"/>
        <v>44386</v>
      </c>
      <c r="J167" s="126">
        <v>150</v>
      </c>
      <c r="K167" s="126" t="b">
        <v>1</v>
      </c>
      <c r="L167" s="126" t="s">
        <v>4009</v>
      </c>
      <c r="M167" s="126" t="b">
        <v>1</v>
      </c>
      <c r="N167" s="126" t="s">
        <v>3687</v>
      </c>
      <c r="O167" s="309" t="str">
        <f>LEFT(PPG!E169,19)&amp;"."&amp;PPGCR!F167</f>
        <v>None.hool...Jl21</v>
      </c>
      <c r="P167" s="312">
        <f>PPG!J169</f>
        <v>0</v>
      </c>
      <c r="Q167" s="126" t="b">
        <v>1</v>
      </c>
      <c r="R167" s="126" t="b">
        <v>1</v>
      </c>
      <c r="S167" s="126" t="b">
        <v>1</v>
      </c>
    </row>
    <row r="168" spans="1:19" hidden="1" x14ac:dyDescent="0.25">
      <c r="A168" s="126" t="s">
        <v>4008</v>
      </c>
      <c r="B168" s="200">
        <v>1</v>
      </c>
      <c r="C168" s="126">
        <v>2</v>
      </c>
      <c r="D168" s="308">
        <f>PPG!K170</f>
        <v>0</v>
      </c>
      <c r="E168" s="126" t="b">
        <v>1</v>
      </c>
      <c r="F168" s="309" t="str">
        <f>RIGHT(PPG!D170,4)&amp;"."&amp;PPG!N170&amp;"."&amp;PPG!L170&amp;"."&amp;PPGPAY!$C$5</f>
        <v>hool...Jl21</v>
      </c>
      <c r="G168" s="203">
        <f t="shared" ca="1" si="4"/>
        <v>44386</v>
      </c>
      <c r="H168" s="311">
        <f>IF(PPG!T168&gt;0,0,-PPG!T168)</f>
        <v>0</v>
      </c>
      <c r="I168" s="205">
        <f t="shared" ca="1" si="5"/>
        <v>44386</v>
      </c>
      <c r="J168" s="126">
        <v>151</v>
      </c>
      <c r="K168" s="126" t="b">
        <v>1</v>
      </c>
      <c r="L168" s="126" t="s">
        <v>4009</v>
      </c>
      <c r="M168" s="126" t="b">
        <v>1</v>
      </c>
      <c r="N168" s="126" t="s">
        <v>3687</v>
      </c>
      <c r="O168" s="309" t="str">
        <f>LEFT(PPG!E170,19)&amp;"."&amp;PPGCR!F168</f>
        <v>None.hool...Jl21</v>
      </c>
      <c r="P168" s="312">
        <f>PPG!J170</f>
        <v>0</v>
      </c>
      <c r="Q168" s="126" t="b">
        <v>1</v>
      </c>
      <c r="R168" s="126" t="b">
        <v>1</v>
      </c>
      <c r="S168" s="126" t="b">
        <v>1</v>
      </c>
    </row>
    <row r="169" spans="1:19" hidden="1" x14ac:dyDescent="0.25">
      <c r="A169" s="126" t="s">
        <v>4008</v>
      </c>
      <c r="B169" s="200">
        <v>1</v>
      </c>
      <c r="C169" s="126">
        <v>2</v>
      </c>
      <c r="D169" s="308">
        <f>PPG!K171</f>
        <v>0</v>
      </c>
      <c r="E169" s="126" t="b">
        <v>1</v>
      </c>
      <c r="F169" s="309" t="str">
        <f>RIGHT(PPG!D171,4)&amp;"."&amp;PPG!N171&amp;"."&amp;PPG!L171&amp;"."&amp;PPGPAY!$C$5</f>
        <v>hool...Jl21</v>
      </c>
      <c r="G169" s="203">
        <f t="shared" ca="1" si="4"/>
        <v>44386</v>
      </c>
      <c r="H169" s="311">
        <f>IF(PPG!T169&gt;0,0,-PPG!T169)</f>
        <v>0</v>
      </c>
      <c r="I169" s="205">
        <f t="shared" ca="1" si="5"/>
        <v>44386</v>
      </c>
      <c r="J169" s="126">
        <v>152</v>
      </c>
      <c r="K169" s="126" t="b">
        <v>1</v>
      </c>
      <c r="L169" s="126" t="s">
        <v>4009</v>
      </c>
      <c r="M169" s="126" t="b">
        <v>1</v>
      </c>
      <c r="N169" s="126" t="s">
        <v>3687</v>
      </c>
      <c r="O169" s="309" t="str">
        <f>LEFT(PPG!E171,19)&amp;"."&amp;PPGCR!F169</f>
        <v>None.hool...Jl21</v>
      </c>
      <c r="P169" s="312">
        <f>PPG!J171</f>
        <v>0</v>
      </c>
      <c r="Q169" s="126" t="b">
        <v>1</v>
      </c>
      <c r="R169" s="126" t="b">
        <v>1</v>
      </c>
      <c r="S169" s="126" t="b">
        <v>1</v>
      </c>
    </row>
    <row r="170" spans="1:19" hidden="1" x14ac:dyDescent="0.25">
      <c r="A170" s="126" t="s">
        <v>4008</v>
      </c>
      <c r="B170" s="200">
        <v>1</v>
      </c>
      <c r="C170" s="126">
        <v>2</v>
      </c>
      <c r="D170" s="308">
        <f>PPG!K172</f>
        <v>0</v>
      </c>
      <c r="E170" s="126" t="b">
        <v>1</v>
      </c>
      <c r="F170" s="309" t="str">
        <f>RIGHT(PPG!D172,4)&amp;"."&amp;PPG!N172&amp;"."&amp;PPG!L172&amp;"."&amp;PPGPAY!$C$5</f>
        <v>...Jl21</v>
      </c>
      <c r="G170" s="203">
        <f t="shared" ca="1" si="4"/>
        <v>44386</v>
      </c>
      <c r="H170" s="311">
        <f>IF(PPG!T170&gt;0,0,-PPG!T170)</f>
        <v>0</v>
      </c>
      <c r="I170" s="205">
        <f t="shared" ca="1" si="5"/>
        <v>44386</v>
      </c>
      <c r="J170" s="126">
        <v>153</v>
      </c>
      <c r="K170" s="126" t="b">
        <v>1</v>
      </c>
      <c r="L170" s="126" t="s">
        <v>4009</v>
      </c>
      <c r="M170" s="126" t="b">
        <v>1</v>
      </c>
      <c r="N170" s="126" t="s">
        <v>3687</v>
      </c>
      <c r="O170" s="309" t="str">
        <f>LEFT(PPG!E172,19)&amp;"."&amp;PPGCR!F170</f>
        <v>....Jl21</v>
      </c>
      <c r="P170" s="312">
        <f>PPG!J172</f>
        <v>0</v>
      </c>
      <c r="Q170" s="126" t="b">
        <v>1</v>
      </c>
      <c r="R170" s="126" t="b">
        <v>1</v>
      </c>
      <c r="S170" s="126" t="b">
        <v>1</v>
      </c>
    </row>
    <row r="171" spans="1:19" hidden="1" x14ac:dyDescent="0.25">
      <c r="A171" s="126" t="s">
        <v>4008</v>
      </c>
      <c r="B171" s="200">
        <v>1</v>
      </c>
      <c r="C171" s="126">
        <v>2</v>
      </c>
      <c r="D171" s="308">
        <f>PPG!K173</f>
        <v>0</v>
      </c>
      <c r="E171" s="126" t="b">
        <v>1</v>
      </c>
      <c r="F171" s="309" t="str">
        <f>RIGHT(PPG!D173,4)&amp;"."&amp;PPG!N173&amp;"."&amp;PPG!L173&amp;"."&amp;PPGPAY!$C$5</f>
        <v>...Jl21</v>
      </c>
      <c r="G171" s="203">
        <f t="shared" ca="1" si="4"/>
        <v>44386</v>
      </c>
      <c r="H171" s="311">
        <f>IF(PPG!T171&gt;0,0,-PPG!T171)</f>
        <v>0</v>
      </c>
      <c r="I171" s="205">
        <f t="shared" ca="1" si="5"/>
        <v>44386</v>
      </c>
      <c r="J171" s="126">
        <v>154</v>
      </c>
      <c r="K171" s="126" t="b">
        <v>1</v>
      </c>
      <c r="L171" s="126" t="s">
        <v>4009</v>
      </c>
      <c r="M171" s="126" t="b">
        <v>1</v>
      </c>
      <c r="N171" s="126" t="s">
        <v>3687</v>
      </c>
      <c r="O171" s="309" t="str">
        <f>LEFT(PPG!E173,19)&amp;"."&amp;PPGCR!F171</f>
        <v>....Jl21</v>
      </c>
      <c r="P171" s="312">
        <f>PPG!J173</f>
        <v>0</v>
      </c>
      <c r="Q171" s="126" t="b">
        <v>1</v>
      </c>
      <c r="R171" s="126" t="b">
        <v>1</v>
      </c>
      <c r="S171" s="126" t="b">
        <v>1</v>
      </c>
    </row>
    <row r="172" spans="1:19" hidden="1" x14ac:dyDescent="0.25">
      <c r="A172" s="126" t="s">
        <v>4008</v>
      </c>
      <c r="B172" s="200">
        <v>1</v>
      </c>
      <c r="C172" s="126">
        <v>2</v>
      </c>
      <c r="D172" s="308">
        <f>PPG!K174</f>
        <v>0</v>
      </c>
      <c r="E172" s="126" t="b">
        <v>1</v>
      </c>
      <c r="F172" s="309" t="str">
        <f>RIGHT(PPG!D174,4)&amp;"."&amp;PPG!N174&amp;"."&amp;PPG!L174&amp;"."&amp;PPGPAY!$C$5</f>
        <v>...Jl21</v>
      </c>
      <c r="G172" s="203">
        <f t="shared" ca="1" si="4"/>
        <v>44386</v>
      </c>
      <c r="H172" s="311">
        <f>IF(PPG!T172&gt;0,0,-PPG!T172)</f>
        <v>0</v>
      </c>
      <c r="I172" s="205">
        <f t="shared" ca="1" si="5"/>
        <v>44386</v>
      </c>
      <c r="J172" s="126">
        <v>155</v>
      </c>
      <c r="K172" s="126" t="b">
        <v>1</v>
      </c>
      <c r="L172" s="126" t="s">
        <v>4009</v>
      </c>
      <c r="M172" s="126" t="b">
        <v>1</v>
      </c>
      <c r="N172" s="126" t="s">
        <v>3687</v>
      </c>
      <c r="O172" s="309" t="str">
        <f>LEFT(PPG!E174,19)&amp;"."&amp;PPGCR!F172</f>
        <v>....Jl21</v>
      </c>
      <c r="P172" s="312">
        <f>PPG!J174</f>
        <v>0</v>
      </c>
      <c r="Q172" s="126" t="b">
        <v>1</v>
      </c>
      <c r="R172" s="126" t="b">
        <v>1</v>
      </c>
      <c r="S172" s="126" t="b">
        <v>1</v>
      </c>
    </row>
    <row r="173" spans="1:19" hidden="1" x14ac:dyDescent="0.25">
      <c r="A173" s="126" t="s">
        <v>4008</v>
      </c>
      <c r="B173" s="200">
        <v>1</v>
      </c>
      <c r="C173" s="126">
        <v>2</v>
      </c>
      <c r="D173" s="308">
        <f>PPG!K175</f>
        <v>0</v>
      </c>
      <c r="E173" s="126" t="b">
        <v>1</v>
      </c>
      <c r="F173" s="309" t="str">
        <f>RIGHT(PPG!D175,4)&amp;"."&amp;PPG!N175&amp;"."&amp;PPG!L175&amp;"."&amp;PPGPAY!$C$5</f>
        <v>...Jl21</v>
      </c>
      <c r="G173" s="203">
        <f t="shared" ca="1" si="4"/>
        <v>44386</v>
      </c>
      <c r="H173" s="311">
        <f>IF(PPG!T173&gt;0,0,-PPG!T173)</f>
        <v>0</v>
      </c>
      <c r="I173" s="205">
        <f t="shared" ca="1" si="5"/>
        <v>44386</v>
      </c>
      <c r="J173" s="126">
        <v>156</v>
      </c>
      <c r="K173" s="126" t="b">
        <v>1</v>
      </c>
      <c r="L173" s="126" t="s">
        <v>4009</v>
      </c>
      <c r="M173" s="126" t="b">
        <v>1</v>
      </c>
      <c r="N173" s="126" t="s">
        <v>3687</v>
      </c>
      <c r="O173" s="309" t="str">
        <f>LEFT(PPG!E175,19)&amp;"."&amp;PPGCR!F173</f>
        <v>....Jl21</v>
      </c>
      <c r="P173" s="312">
        <f>PPG!J175</f>
        <v>0</v>
      </c>
      <c r="Q173" s="126" t="b">
        <v>1</v>
      </c>
      <c r="R173" s="126" t="b">
        <v>1</v>
      </c>
      <c r="S173" s="126" t="b">
        <v>1</v>
      </c>
    </row>
    <row r="174" spans="1:19" hidden="1" x14ac:dyDescent="0.25">
      <c r="A174" s="126" t="s">
        <v>4008</v>
      </c>
      <c r="B174" s="200">
        <v>1</v>
      </c>
      <c r="C174" s="126">
        <v>2</v>
      </c>
      <c r="D174" s="308">
        <f>PPG!K176</f>
        <v>0</v>
      </c>
      <c r="E174" s="126" t="b">
        <v>1</v>
      </c>
      <c r="F174" s="309" t="str">
        <f>RIGHT(PPG!D176,4)&amp;"."&amp;PPG!N176&amp;"."&amp;PPG!L176&amp;"."&amp;PPGPAY!$C$5</f>
        <v>...Jl21</v>
      </c>
      <c r="G174" s="203">
        <f t="shared" ca="1" si="4"/>
        <v>44386</v>
      </c>
      <c r="H174" s="311">
        <f>IF(PPG!T174&gt;0,0,-PPG!T174)</f>
        <v>0</v>
      </c>
      <c r="I174" s="205">
        <f t="shared" ca="1" si="5"/>
        <v>44386</v>
      </c>
      <c r="J174" s="126">
        <v>157</v>
      </c>
      <c r="K174" s="126" t="b">
        <v>1</v>
      </c>
      <c r="L174" s="126" t="s">
        <v>4009</v>
      </c>
      <c r="M174" s="126" t="b">
        <v>1</v>
      </c>
      <c r="N174" s="126" t="s">
        <v>3687</v>
      </c>
      <c r="O174" s="309" t="str">
        <f>LEFT(PPG!E176,19)&amp;"."&amp;PPGCR!F174</f>
        <v>....Jl21</v>
      </c>
      <c r="P174" s="312">
        <f>PPG!J176</f>
        <v>0</v>
      </c>
      <c r="Q174" s="126" t="b">
        <v>1</v>
      </c>
      <c r="R174" s="126" t="b">
        <v>1</v>
      </c>
      <c r="S174" s="126" t="b">
        <v>1</v>
      </c>
    </row>
    <row r="175" spans="1:19" hidden="1" x14ac:dyDescent="0.25">
      <c r="A175" s="126" t="s">
        <v>4008</v>
      </c>
      <c r="B175" s="200">
        <v>1</v>
      </c>
      <c r="C175" s="126">
        <v>2</v>
      </c>
      <c r="D175" s="308">
        <f>PPG!K177</f>
        <v>0</v>
      </c>
      <c r="E175" s="126" t="b">
        <v>1</v>
      </c>
      <c r="F175" s="309" t="str">
        <f>RIGHT(PPG!D177,4)&amp;"."&amp;PPG!N177&amp;"."&amp;PPG!L177&amp;"."&amp;PPGPAY!$C$5</f>
        <v>...Jl21</v>
      </c>
      <c r="G175" s="203">
        <f t="shared" ca="1" si="4"/>
        <v>44386</v>
      </c>
      <c r="H175" s="311">
        <f>IF(PPG!T175&gt;0,0,-PPG!T175)</f>
        <v>0</v>
      </c>
      <c r="I175" s="205">
        <f t="shared" ca="1" si="5"/>
        <v>44386</v>
      </c>
      <c r="J175" s="126">
        <v>158</v>
      </c>
      <c r="K175" s="126" t="b">
        <v>1</v>
      </c>
      <c r="L175" s="126" t="s">
        <v>4009</v>
      </c>
      <c r="M175" s="126" t="b">
        <v>1</v>
      </c>
      <c r="N175" s="126" t="s">
        <v>3687</v>
      </c>
      <c r="O175" s="309" t="str">
        <f>LEFT(PPG!E177,19)&amp;"."&amp;PPGCR!F175</f>
        <v>....Jl21</v>
      </c>
      <c r="P175" s="312">
        <f>PPG!J177</f>
        <v>0</v>
      </c>
      <c r="Q175" s="126" t="b">
        <v>1</v>
      </c>
      <c r="R175" s="126" t="b">
        <v>1</v>
      </c>
      <c r="S175" s="126" t="b">
        <v>1</v>
      </c>
    </row>
    <row r="176" spans="1:19" hidden="1" x14ac:dyDescent="0.25">
      <c r="A176" s="126" t="s">
        <v>4008</v>
      </c>
      <c r="B176" s="200">
        <v>1</v>
      </c>
      <c r="C176" s="126">
        <v>2</v>
      </c>
      <c r="D176" s="308">
        <f>PPG!K178</f>
        <v>0</v>
      </c>
      <c r="E176" s="126" t="b">
        <v>1</v>
      </c>
      <c r="F176" s="309" t="str">
        <f>RIGHT(PPG!D178,4)&amp;"."&amp;PPG!N178&amp;"."&amp;PPG!L178&amp;"."&amp;PPGPAY!$C$5</f>
        <v>...Jl21</v>
      </c>
      <c r="G176" s="203">
        <f t="shared" ca="1" si="4"/>
        <v>44386</v>
      </c>
      <c r="H176" s="311">
        <f>IF(PPG!T176&gt;0,0,-PPG!T176)</f>
        <v>0</v>
      </c>
      <c r="I176" s="205">
        <f t="shared" ca="1" si="5"/>
        <v>44386</v>
      </c>
      <c r="J176" s="126">
        <v>159</v>
      </c>
      <c r="K176" s="126" t="b">
        <v>1</v>
      </c>
      <c r="L176" s="126" t="s">
        <v>4009</v>
      </c>
      <c r="M176" s="126" t="b">
        <v>1</v>
      </c>
      <c r="N176" s="126" t="s">
        <v>3687</v>
      </c>
      <c r="O176" s="309" t="str">
        <f>LEFT(PPG!E178,19)&amp;"."&amp;PPGCR!F176</f>
        <v>....Jl21</v>
      </c>
      <c r="P176" s="312">
        <f>PPG!J178</f>
        <v>0</v>
      </c>
      <c r="Q176" s="126" t="b">
        <v>1</v>
      </c>
      <c r="R176" s="126" t="b">
        <v>1</v>
      </c>
      <c r="S176" s="126" t="b">
        <v>1</v>
      </c>
    </row>
    <row r="177" spans="1:19" hidden="1" x14ac:dyDescent="0.25">
      <c r="A177" s="126" t="s">
        <v>4008</v>
      </c>
      <c r="B177" s="200">
        <v>1</v>
      </c>
      <c r="C177" s="126">
        <v>2</v>
      </c>
      <c r="D177" s="308">
        <f>PPG!K179</f>
        <v>0</v>
      </c>
      <c r="E177" s="126" t="b">
        <v>1</v>
      </c>
      <c r="F177" s="309" t="str">
        <f>RIGHT(PPG!D179,4)&amp;"."&amp;PPG!N179&amp;"."&amp;PPG!L179&amp;"."&amp;PPGPAY!$C$5</f>
        <v>...Jl21</v>
      </c>
      <c r="G177" s="203">
        <f t="shared" ca="1" si="4"/>
        <v>44386</v>
      </c>
      <c r="H177" s="311">
        <f>IF(PPG!T177&gt;0,0,-PPG!T177)</f>
        <v>0</v>
      </c>
      <c r="I177" s="205">
        <f t="shared" ca="1" si="5"/>
        <v>44386</v>
      </c>
      <c r="J177" s="126">
        <v>160</v>
      </c>
      <c r="K177" s="126" t="b">
        <v>1</v>
      </c>
      <c r="L177" s="126" t="s">
        <v>4009</v>
      </c>
      <c r="M177" s="126" t="b">
        <v>1</v>
      </c>
      <c r="N177" s="126" t="s">
        <v>3687</v>
      </c>
      <c r="O177" s="309" t="str">
        <f>LEFT(PPG!E179,19)&amp;"."&amp;PPGCR!F177</f>
        <v>....Jl21</v>
      </c>
      <c r="P177" s="312">
        <f>PPG!J179</f>
        <v>0</v>
      </c>
      <c r="Q177" s="126" t="b">
        <v>1</v>
      </c>
      <c r="R177" s="126" t="b">
        <v>1</v>
      </c>
      <c r="S177" s="126" t="b">
        <v>1</v>
      </c>
    </row>
    <row r="178" spans="1:19" hidden="1" x14ac:dyDescent="0.25">
      <c r="A178" s="126" t="s">
        <v>4008</v>
      </c>
      <c r="B178" s="200">
        <v>1</v>
      </c>
      <c r="C178" s="126">
        <v>2</v>
      </c>
      <c r="D178" s="308">
        <f>PPG!K180</f>
        <v>0</v>
      </c>
      <c r="E178" s="126" t="b">
        <v>1</v>
      </c>
      <c r="F178" s="309" t="str">
        <f>RIGHT(PPG!D180,4)&amp;"."&amp;PPG!N180&amp;"."&amp;PPG!L180&amp;"."&amp;PPGPAY!$C$5</f>
        <v>...Jl21</v>
      </c>
      <c r="G178" s="203">
        <f t="shared" ca="1" si="4"/>
        <v>44386</v>
      </c>
      <c r="H178" s="311">
        <f>IF(PPG!T178&gt;0,0,-PPG!T178)</f>
        <v>0</v>
      </c>
      <c r="I178" s="205">
        <f t="shared" ca="1" si="5"/>
        <v>44386</v>
      </c>
      <c r="J178" s="126">
        <v>161</v>
      </c>
      <c r="K178" s="126" t="b">
        <v>1</v>
      </c>
      <c r="L178" s="126" t="s">
        <v>4009</v>
      </c>
      <c r="M178" s="126" t="b">
        <v>1</v>
      </c>
      <c r="N178" s="126" t="s">
        <v>3687</v>
      </c>
      <c r="O178" s="309" t="str">
        <f>LEFT(PPG!E180,19)&amp;"."&amp;PPGCR!F178</f>
        <v>....Jl21</v>
      </c>
      <c r="P178" s="312">
        <f>PPG!J180</f>
        <v>0</v>
      </c>
      <c r="Q178" s="126" t="b">
        <v>1</v>
      </c>
      <c r="R178" s="126" t="b">
        <v>1</v>
      </c>
      <c r="S178" s="126" t="b">
        <v>1</v>
      </c>
    </row>
    <row r="179" spans="1:19" hidden="1" x14ac:dyDescent="0.25">
      <c r="A179" s="126" t="s">
        <v>4008</v>
      </c>
      <c r="B179" s="200">
        <v>1</v>
      </c>
      <c r="C179" s="126">
        <v>2</v>
      </c>
      <c r="D179" s="308">
        <f>PPG!K181</f>
        <v>0</v>
      </c>
      <c r="E179" s="126" t="b">
        <v>1</v>
      </c>
      <c r="F179" s="309" t="str">
        <f>RIGHT(PPG!D181,4)&amp;"."&amp;PPG!N181&amp;"."&amp;PPG!L181&amp;"."&amp;PPGPAY!$C$5</f>
        <v>...Jl21</v>
      </c>
      <c r="G179" s="203">
        <f t="shared" ca="1" si="4"/>
        <v>44386</v>
      </c>
      <c r="H179" s="311">
        <f>IF(PPG!T179&gt;0,0,-PPG!T179)</f>
        <v>0</v>
      </c>
      <c r="I179" s="205">
        <f t="shared" ca="1" si="5"/>
        <v>44386</v>
      </c>
      <c r="J179" s="126">
        <v>162</v>
      </c>
      <c r="K179" s="126" t="b">
        <v>1</v>
      </c>
      <c r="L179" s="126" t="s">
        <v>4009</v>
      </c>
      <c r="M179" s="126" t="b">
        <v>1</v>
      </c>
      <c r="N179" s="126" t="s">
        <v>3687</v>
      </c>
      <c r="O179" s="309" t="str">
        <f>LEFT(PPG!E181,19)&amp;"."&amp;PPGCR!F179</f>
        <v>....Jl21</v>
      </c>
      <c r="P179" s="312">
        <f>PPG!J181</f>
        <v>0</v>
      </c>
      <c r="Q179" s="126" t="b">
        <v>1</v>
      </c>
      <c r="R179" s="126" t="b">
        <v>1</v>
      </c>
      <c r="S179" s="126" t="b">
        <v>1</v>
      </c>
    </row>
    <row r="180" spans="1:19" hidden="1" x14ac:dyDescent="0.25">
      <c r="A180" s="126" t="s">
        <v>4008</v>
      </c>
      <c r="B180" s="200">
        <v>1</v>
      </c>
      <c r="C180" s="126">
        <v>2</v>
      </c>
      <c r="D180" s="308">
        <f>PPG!K182</f>
        <v>0</v>
      </c>
      <c r="E180" s="126" t="b">
        <v>1</v>
      </c>
      <c r="F180" s="309" t="str">
        <f>RIGHT(PPG!D182,4)&amp;"."&amp;PPG!N182&amp;"."&amp;PPG!L182&amp;"."&amp;PPGPAY!$C$5</f>
        <v>...Jl21</v>
      </c>
      <c r="G180" s="203">
        <f t="shared" ca="1" si="4"/>
        <v>44386</v>
      </c>
      <c r="H180" s="311">
        <f>IF(PPG!T180&gt;0,0,-PPG!T180)</f>
        <v>0</v>
      </c>
      <c r="I180" s="205">
        <f t="shared" ca="1" si="5"/>
        <v>44386</v>
      </c>
      <c r="J180" s="126">
        <v>163</v>
      </c>
      <c r="K180" s="126" t="b">
        <v>1</v>
      </c>
      <c r="L180" s="126" t="s">
        <v>4009</v>
      </c>
      <c r="M180" s="126" t="b">
        <v>1</v>
      </c>
      <c r="N180" s="126" t="s">
        <v>3687</v>
      </c>
      <c r="O180" s="309" t="str">
        <f>LEFT(PPG!E182,19)&amp;"."&amp;PPGCR!F180</f>
        <v>....Jl21</v>
      </c>
      <c r="P180" s="312">
        <f>PPG!J182</f>
        <v>0</v>
      </c>
      <c r="Q180" s="126" t="b">
        <v>1</v>
      </c>
      <c r="R180" s="126" t="b">
        <v>1</v>
      </c>
      <c r="S180" s="126" t="b">
        <v>1</v>
      </c>
    </row>
    <row r="181" spans="1:19" hidden="1" x14ac:dyDescent="0.25">
      <c r="A181" s="126" t="s">
        <v>4008</v>
      </c>
      <c r="B181" s="200">
        <v>1</v>
      </c>
      <c r="C181" s="126">
        <v>2</v>
      </c>
      <c r="D181" s="308">
        <f>PPG!K183</f>
        <v>0</v>
      </c>
      <c r="E181" s="126" t="b">
        <v>1</v>
      </c>
      <c r="F181" s="309" t="str">
        <f>RIGHT(PPG!D183,4)&amp;"."&amp;PPG!N183&amp;"."&amp;PPG!L183&amp;"."&amp;PPGPAY!$C$5</f>
        <v>...Jl21</v>
      </c>
      <c r="G181" s="203">
        <f t="shared" ca="1" si="4"/>
        <v>44386</v>
      </c>
      <c r="H181" s="311">
        <f>IF(PPG!T181&gt;0,0,-PPG!T181)</f>
        <v>0</v>
      </c>
      <c r="I181" s="205">
        <f t="shared" ca="1" si="5"/>
        <v>44386</v>
      </c>
      <c r="J181" s="126">
        <v>164</v>
      </c>
      <c r="K181" s="126" t="b">
        <v>1</v>
      </c>
      <c r="L181" s="126" t="s">
        <v>4009</v>
      </c>
      <c r="M181" s="126" t="b">
        <v>1</v>
      </c>
      <c r="N181" s="126" t="s">
        <v>3687</v>
      </c>
      <c r="O181" s="309" t="str">
        <f>LEFT(PPG!E183,19)&amp;"."&amp;PPGCR!F181</f>
        <v>....Jl21</v>
      </c>
      <c r="P181" s="312">
        <f>PPG!J183</f>
        <v>0</v>
      </c>
      <c r="Q181" s="126" t="b">
        <v>1</v>
      </c>
      <c r="R181" s="126" t="b">
        <v>1</v>
      </c>
      <c r="S181" s="126" t="b">
        <v>1</v>
      </c>
    </row>
    <row r="182" spans="1:19" hidden="1" x14ac:dyDescent="0.25">
      <c r="A182" s="126" t="s">
        <v>4008</v>
      </c>
      <c r="B182" s="200">
        <v>1</v>
      </c>
      <c r="C182" s="126">
        <v>2</v>
      </c>
      <c r="D182" s="308">
        <f>PPG!K184</f>
        <v>0</v>
      </c>
      <c r="E182" s="126" t="b">
        <v>1</v>
      </c>
      <c r="F182" s="309" t="str">
        <f>RIGHT(PPG!D184,4)&amp;"."&amp;PPG!N184&amp;"."&amp;PPG!L184&amp;"."&amp;PPGPAY!$C$5</f>
        <v>...Jl21</v>
      </c>
      <c r="G182" s="203">
        <f t="shared" ca="1" si="4"/>
        <v>44386</v>
      </c>
      <c r="H182" s="311">
        <f>IF(PPG!T182&gt;0,0,-PPG!T182)</f>
        <v>0</v>
      </c>
      <c r="I182" s="205">
        <f t="shared" ca="1" si="5"/>
        <v>44386</v>
      </c>
      <c r="J182" s="126">
        <v>165</v>
      </c>
      <c r="K182" s="126" t="b">
        <v>1</v>
      </c>
      <c r="L182" s="126" t="s">
        <v>4009</v>
      </c>
      <c r="M182" s="126" t="b">
        <v>1</v>
      </c>
      <c r="N182" s="126" t="s">
        <v>3687</v>
      </c>
      <c r="O182" s="309" t="str">
        <f>LEFT(PPG!E184,19)&amp;"."&amp;PPGCR!F182</f>
        <v>....Jl21</v>
      </c>
      <c r="P182" s="312">
        <f>PPG!J184</f>
        <v>0</v>
      </c>
      <c r="Q182" s="126" t="b">
        <v>1</v>
      </c>
      <c r="R182" s="126" t="b">
        <v>1</v>
      </c>
      <c r="S182" s="126" t="b">
        <v>1</v>
      </c>
    </row>
    <row r="183" spans="1:19" hidden="1" x14ac:dyDescent="0.25">
      <c r="A183" s="126" t="s">
        <v>4008</v>
      </c>
      <c r="B183" s="200">
        <v>1</v>
      </c>
      <c r="C183" s="126">
        <v>2</v>
      </c>
      <c r="D183" s="308">
        <f>PPG!K185</f>
        <v>0</v>
      </c>
      <c r="E183" s="126" t="b">
        <v>1</v>
      </c>
      <c r="F183" s="309" t="str">
        <f>RIGHT(PPG!D185,4)&amp;"."&amp;PPG!N185&amp;"."&amp;PPG!L185&amp;"."&amp;PPGPAY!$C$5</f>
        <v>...Jl21</v>
      </c>
      <c r="G183" s="203">
        <f t="shared" ca="1" si="4"/>
        <v>44386</v>
      </c>
      <c r="H183" s="311">
        <f>IF(PPG!T183&gt;0,0,-PPG!T183)</f>
        <v>0</v>
      </c>
      <c r="I183" s="205">
        <f t="shared" ca="1" si="5"/>
        <v>44386</v>
      </c>
      <c r="J183" s="126">
        <v>166</v>
      </c>
      <c r="K183" s="126" t="b">
        <v>1</v>
      </c>
      <c r="L183" s="126" t="s">
        <v>4009</v>
      </c>
      <c r="M183" s="126" t="b">
        <v>1</v>
      </c>
      <c r="N183" s="126" t="s">
        <v>3687</v>
      </c>
      <c r="O183" s="309" t="str">
        <f>LEFT(PPG!E185,19)&amp;"."&amp;PPGCR!F183</f>
        <v>....Jl21</v>
      </c>
      <c r="P183" s="312">
        <f>PPG!J185</f>
        <v>0</v>
      </c>
      <c r="Q183" s="126" t="b">
        <v>1</v>
      </c>
      <c r="R183" s="126" t="b">
        <v>1</v>
      </c>
      <c r="S183" s="126" t="b">
        <v>1</v>
      </c>
    </row>
    <row r="184" spans="1:19" hidden="1" x14ac:dyDescent="0.25">
      <c r="A184" s="126" t="s">
        <v>4008</v>
      </c>
      <c r="B184" s="200">
        <v>1</v>
      </c>
      <c r="C184" s="126">
        <v>2</v>
      </c>
      <c r="D184" s="308">
        <f>PPG!K186</f>
        <v>0</v>
      </c>
      <c r="E184" s="126" t="b">
        <v>1</v>
      </c>
      <c r="F184" s="309" t="str">
        <f>RIGHT(PPG!D186,4)&amp;"."&amp;PPG!N186&amp;"."&amp;PPG!L186&amp;"."&amp;PPGPAY!$C$5</f>
        <v>...Jl21</v>
      </c>
      <c r="G184" s="203">
        <f t="shared" ca="1" si="4"/>
        <v>44386</v>
      </c>
      <c r="H184" s="311">
        <f>IF(PPG!T184&gt;0,0,-PPG!T184)</f>
        <v>0</v>
      </c>
      <c r="I184" s="205">
        <f t="shared" ca="1" si="5"/>
        <v>44386</v>
      </c>
      <c r="J184" s="126">
        <v>167</v>
      </c>
      <c r="K184" s="126" t="b">
        <v>1</v>
      </c>
      <c r="L184" s="126" t="s">
        <v>4009</v>
      </c>
      <c r="M184" s="126" t="b">
        <v>1</v>
      </c>
      <c r="N184" s="126" t="s">
        <v>3687</v>
      </c>
      <c r="O184" s="309" t="str">
        <f>LEFT(PPG!E186,19)&amp;"."&amp;PPGCR!F184</f>
        <v>....Jl21</v>
      </c>
      <c r="P184" s="312">
        <f>PPG!J186</f>
        <v>0</v>
      </c>
      <c r="Q184" s="126" t="b">
        <v>1</v>
      </c>
      <c r="R184" s="126" t="b">
        <v>1</v>
      </c>
      <c r="S184" s="126" t="b">
        <v>1</v>
      </c>
    </row>
    <row r="185" spans="1:19" hidden="1" x14ac:dyDescent="0.25">
      <c r="A185" s="126" t="s">
        <v>4008</v>
      </c>
      <c r="B185" s="200">
        <v>1</v>
      </c>
      <c r="C185" s="126">
        <v>2</v>
      </c>
      <c r="D185" s="308">
        <f>PPG!K187</f>
        <v>0</v>
      </c>
      <c r="E185" s="126" t="b">
        <v>1</v>
      </c>
      <c r="F185" s="309" t="str">
        <f>RIGHT(PPG!D187,4)&amp;"."&amp;PPG!N187&amp;"."&amp;PPG!L187&amp;"."&amp;PPGPAY!$C$5</f>
        <v>...Jl21</v>
      </c>
      <c r="G185" s="203">
        <f t="shared" ca="1" si="4"/>
        <v>44386</v>
      </c>
      <c r="H185" s="311">
        <f>IF(PPG!T185&gt;0,0,-PPG!T185)</f>
        <v>0</v>
      </c>
      <c r="I185" s="205">
        <f t="shared" ca="1" si="5"/>
        <v>44386</v>
      </c>
      <c r="J185" s="126">
        <v>168</v>
      </c>
      <c r="K185" s="126" t="b">
        <v>1</v>
      </c>
      <c r="L185" s="126" t="s">
        <v>4009</v>
      </c>
      <c r="M185" s="126" t="b">
        <v>1</v>
      </c>
      <c r="N185" s="126" t="s">
        <v>3687</v>
      </c>
      <c r="O185" s="309" t="str">
        <f>LEFT(PPG!E187,19)&amp;"."&amp;PPGCR!F185</f>
        <v>....Jl21</v>
      </c>
      <c r="P185" s="312">
        <f>PPG!J187</f>
        <v>0</v>
      </c>
      <c r="Q185" s="126" t="b">
        <v>1</v>
      </c>
      <c r="R185" s="126" t="b">
        <v>1</v>
      </c>
      <c r="S185" s="126" t="b">
        <v>1</v>
      </c>
    </row>
    <row r="186" spans="1:19" hidden="1" x14ac:dyDescent="0.25">
      <c r="A186" s="126" t="s">
        <v>4008</v>
      </c>
      <c r="B186" s="200">
        <v>1</v>
      </c>
      <c r="C186" s="126">
        <v>2</v>
      </c>
      <c r="D186" s="308">
        <f>PPG!K188</f>
        <v>0</v>
      </c>
      <c r="E186" s="126" t="b">
        <v>1</v>
      </c>
      <c r="F186" s="309" t="str">
        <f>RIGHT(PPG!D188,4)&amp;"."&amp;PPG!N188&amp;"."&amp;PPG!L188&amp;"."&amp;PPGPAY!$C$5</f>
        <v>...Jl21</v>
      </c>
      <c r="G186" s="203">
        <f t="shared" ca="1" si="4"/>
        <v>44386</v>
      </c>
      <c r="H186" s="311">
        <f>IF(PPG!T186&gt;0,0,-PPG!T186)</f>
        <v>0</v>
      </c>
      <c r="I186" s="205">
        <f t="shared" ca="1" si="5"/>
        <v>44386</v>
      </c>
      <c r="J186" s="126">
        <v>169</v>
      </c>
      <c r="K186" s="126" t="b">
        <v>1</v>
      </c>
      <c r="L186" s="126" t="s">
        <v>4009</v>
      </c>
      <c r="M186" s="126" t="b">
        <v>1</v>
      </c>
      <c r="N186" s="126" t="s">
        <v>3687</v>
      </c>
      <c r="O186" s="309" t="str">
        <f>LEFT(PPG!E188,19)&amp;"."&amp;PPGCR!F186</f>
        <v>....Jl21</v>
      </c>
      <c r="P186" s="312">
        <f>PPG!J188</f>
        <v>0</v>
      </c>
      <c r="Q186" s="126" t="b">
        <v>1</v>
      </c>
      <c r="R186" s="126" t="b">
        <v>1</v>
      </c>
      <c r="S186" s="126" t="b">
        <v>1</v>
      </c>
    </row>
    <row r="187" spans="1:19" hidden="1" x14ac:dyDescent="0.25">
      <c r="A187" s="126" t="s">
        <v>4008</v>
      </c>
      <c r="B187" s="200">
        <v>1</v>
      </c>
      <c r="C187" s="126">
        <v>2</v>
      </c>
      <c r="D187" s="308">
        <f>PPG!K189</f>
        <v>0</v>
      </c>
      <c r="E187" s="126" t="b">
        <v>1</v>
      </c>
      <c r="F187" s="309" t="str">
        <f>RIGHT(PPG!D189,4)&amp;"."&amp;PPG!N189&amp;"."&amp;PPG!L189&amp;"."&amp;PPGPAY!$C$5</f>
        <v>...Jl21</v>
      </c>
      <c r="G187" s="203">
        <f t="shared" ca="1" si="4"/>
        <v>44386</v>
      </c>
      <c r="H187" s="311">
        <f>IF(PPG!T187&gt;0,0,-PPG!T187)</f>
        <v>0</v>
      </c>
      <c r="I187" s="205">
        <f t="shared" ca="1" si="5"/>
        <v>44386</v>
      </c>
      <c r="J187" s="126">
        <v>170</v>
      </c>
      <c r="K187" s="126" t="b">
        <v>1</v>
      </c>
      <c r="L187" s="126" t="s">
        <v>4009</v>
      </c>
      <c r="M187" s="126" t="b">
        <v>1</v>
      </c>
      <c r="N187" s="126" t="s">
        <v>3687</v>
      </c>
      <c r="O187" s="309" t="str">
        <f>LEFT(PPG!E189,19)&amp;"."&amp;PPGCR!F187</f>
        <v>....Jl21</v>
      </c>
      <c r="P187" s="312">
        <f>PPG!J189</f>
        <v>0</v>
      </c>
      <c r="Q187" s="126" t="b">
        <v>1</v>
      </c>
      <c r="R187" s="126" t="b">
        <v>1</v>
      </c>
      <c r="S187" s="126" t="b">
        <v>1</v>
      </c>
    </row>
    <row r="188" spans="1:19" hidden="1" x14ac:dyDescent="0.25">
      <c r="A188" s="126" t="s">
        <v>4008</v>
      </c>
      <c r="B188" s="200">
        <v>1</v>
      </c>
      <c r="C188" s="126">
        <v>2</v>
      </c>
      <c r="D188" s="308">
        <f>PPG!K190</f>
        <v>0</v>
      </c>
      <c r="E188" s="126" t="b">
        <v>1</v>
      </c>
      <c r="F188" s="309" t="str">
        <f>RIGHT(PPG!D190,4)&amp;"."&amp;PPG!N190&amp;"."&amp;PPG!L190&amp;"."&amp;PPGPAY!$C$5</f>
        <v>...Jl21</v>
      </c>
      <c r="G188" s="203">
        <f t="shared" ca="1" si="4"/>
        <v>44386</v>
      </c>
      <c r="H188" s="311">
        <f>IF(PPG!T188&gt;0,0,-PPG!T188)</f>
        <v>0</v>
      </c>
      <c r="I188" s="205">
        <f t="shared" ca="1" si="5"/>
        <v>44386</v>
      </c>
      <c r="J188" s="126">
        <v>171</v>
      </c>
      <c r="K188" s="126" t="b">
        <v>1</v>
      </c>
      <c r="L188" s="126" t="s">
        <v>4009</v>
      </c>
      <c r="M188" s="126" t="b">
        <v>1</v>
      </c>
      <c r="N188" s="126" t="s">
        <v>3687</v>
      </c>
      <c r="O188" s="309" t="str">
        <f>LEFT(PPG!E190,19)&amp;"."&amp;PPGCR!F188</f>
        <v>....Jl21</v>
      </c>
      <c r="P188" s="312">
        <f>PPG!J190</f>
        <v>0</v>
      </c>
      <c r="Q188" s="126" t="b">
        <v>1</v>
      </c>
      <c r="R188" s="126" t="b">
        <v>1</v>
      </c>
      <c r="S188" s="126" t="b">
        <v>1</v>
      </c>
    </row>
    <row r="189" spans="1:19" hidden="1" x14ac:dyDescent="0.25">
      <c r="A189" s="126" t="s">
        <v>4008</v>
      </c>
      <c r="B189" s="200">
        <v>1</v>
      </c>
      <c r="C189" s="126">
        <v>2</v>
      </c>
      <c r="D189" s="308">
        <f>PPG!K191</f>
        <v>0</v>
      </c>
      <c r="E189" s="126" t="b">
        <v>1</v>
      </c>
      <c r="F189" s="309" t="str">
        <f>RIGHT(PPG!D191,4)&amp;"."&amp;PPG!N191&amp;"."&amp;PPG!L191&amp;"."&amp;PPGPAY!$C$5</f>
        <v>...Jl21</v>
      </c>
      <c r="G189" s="203">
        <f t="shared" ca="1" si="4"/>
        <v>44386</v>
      </c>
      <c r="H189" s="311">
        <f>IF(PPG!T189&gt;0,0,-PPG!T189)</f>
        <v>0</v>
      </c>
      <c r="I189" s="205">
        <f t="shared" ca="1" si="5"/>
        <v>44386</v>
      </c>
      <c r="J189" s="126">
        <v>172</v>
      </c>
      <c r="K189" s="126" t="b">
        <v>1</v>
      </c>
      <c r="L189" s="126" t="s">
        <v>4009</v>
      </c>
      <c r="M189" s="126" t="b">
        <v>1</v>
      </c>
      <c r="N189" s="126" t="s">
        <v>3687</v>
      </c>
      <c r="O189" s="309" t="str">
        <f>LEFT(PPG!E191,19)&amp;"."&amp;PPGCR!F189</f>
        <v>....Jl21</v>
      </c>
      <c r="P189" s="312">
        <f>PPG!J191</f>
        <v>0</v>
      </c>
      <c r="Q189" s="126" t="b">
        <v>1</v>
      </c>
      <c r="R189" s="126" t="b">
        <v>1</v>
      </c>
      <c r="S189" s="126" t="b">
        <v>1</v>
      </c>
    </row>
    <row r="190" spans="1:19" hidden="1" x14ac:dyDescent="0.25">
      <c r="A190" s="126" t="s">
        <v>4008</v>
      </c>
      <c r="B190" s="200">
        <v>1</v>
      </c>
      <c r="C190" s="126">
        <v>2</v>
      </c>
      <c r="D190" s="308">
        <f>PPG!K192</f>
        <v>0</v>
      </c>
      <c r="E190" s="126" t="b">
        <v>1</v>
      </c>
      <c r="F190" s="309" t="str">
        <f>RIGHT(PPG!D192,4)&amp;"."&amp;PPG!N192&amp;"."&amp;PPG!L192&amp;"."&amp;PPGPAY!$C$5</f>
        <v>...Jl21</v>
      </c>
      <c r="G190" s="203">
        <f t="shared" ca="1" si="4"/>
        <v>44386</v>
      </c>
      <c r="H190" s="311">
        <f>IF(PPG!T190&gt;0,0,-PPG!T190)</f>
        <v>0</v>
      </c>
      <c r="I190" s="205">
        <f t="shared" ca="1" si="5"/>
        <v>44386</v>
      </c>
      <c r="J190" s="126">
        <v>173</v>
      </c>
      <c r="K190" s="126" t="b">
        <v>1</v>
      </c>
      <c r="L190" s="126" t="s">
        <v>4009</v>
      </c>
      <c r="M190" s="126" t="b">
        <v>1</v>
      </c>
      <c r="N190" s="126" t="s">
        <v>3687</v>
      </c>
      <c r="O190" s="309" t="str">
        <f>LEFT(PPG!E192,19)&amp;"."&amp;PPGCR!F190</f>
        <v>....Jl21</v>
      </c>
      <c r="P190" s="312">
        <f>PPG!J192</f>
        <v>0</v>
      </c>
      <c r="Q190" s="126" t="b">
        <v>1</v>
      </c>
      <c r="R190" s="126" t="b">
        <v>1</v>
      </c>
      <c r="S190" s="126" t="b">
        <v>1</v>
      </c>
    </row>
    <row r="191" spans="1:19" hidden="1" x14ac:dyDescent="0.25">
      <c r="A191" s="126" t="s">
        <v>4008</v>
      </c>
      <c r="B191" s="200">
        <v>1</v>
      </c>
      <c r="C191" s="126">
        <v>2</v>
      </c>
      <c r="D191" s="308">
        <f>PPG!K193</f>
        <v>0</v>
      </c>
      <c r="E191" s="126" t="b">
        <v>1</v>
      </c>
      <c r="F191" s="309" t="str">
        <f>RIGHT(PPG!D193,4)&amp;"."&amp;PPG!N193&amp;"."&amp;PPG!L193&amp;"."&amp;PPGPAY!$C$5</f>
        <v>...Jl21</v>
      </c>
      <c r="G191" s="203">
        <f t="shared" ca="1" si="4"/>
        <v>44386</v>
      </c>
      <c r="H191" s="311">
        <f>IF(PPG!T191&gt;0,0,-PPG!T191)</f>
        <v>0</v>
      </c>
      <c r="I191" s="205">
        <f t="shared" ca="1" si="5"/>
        <v>44386</v>
      </c>
      <c r="J191" s="126">
        <v>174</v>
      </c>
      <c r="K191" s="126" t="b">
        <v>1</v>
      </c>
      <c r="L191" s="126" t="s">
        <v>4009</v>
      </c>
      <c r="M191" s="126" t="b">
        <v>1</v>
      </c>
      <c r="N191" s="126" t="s">
        <v>3687</v>
      </c>
      <c r="O191" s="309" t="str">
        <f>LEFT(PPG!E193,19)&amp;"."&amp;PPGCR!F191</f>
        <v>....Jl21</v>
      </c>
      <c r="P191" s="312">
        <f>PPG!J193</f>
        <v>0</v>
      </c>
      <c r="Q191" s="126" t="b">
        <v>1</v>
      </c>
      <c r="R191" s="126" t="b">
        <v>1</v>
      </c>
      <c r="S191" s="126" t="b">
        <v>1</v>
      </c>
    </row>
    <row r="192" spans="1:19" hidden="1" x14ac:dyDescent="0.25">
      <c r="A192" s="126" t="s">
        <v>4008</v>
      </c>
      <c r="B192" s="200">
        <v>1</v>
      </c>
      <c r="C192" s="126">
        <v>2</v>
      </c>
      <c r="D192" s="308">
        <f>PPG!K194</f>
        <v>0</v>
      </c>
      <c r="E192" s="126" t="b">
        <v>1</v>
      </c>
      <c r="F192" s="309" t="str">
        <f>RIGHT(PPG!D194,4)&amp;"."&amp;PPG!N194&amp;"."&amp;PPG!L194&amp;"."&amp;PPGPAY!$C$5</f>
        <v>...Jl21</v>
      </c>
      <c r="G192" s="203">
        <f t="shared" ca="1" si="4"/>
        <v>44386</v>
      </c>
      <c r="H192" s="311">
        <f>IF(PPG!T192&gt;0,0,-PPG!T192)</f>
        <v>0</v>
      </c>
      <c r="I192" s="205">
        <f t="shared" ca="1" si="5"/>
        <v>44386</v>
      </c>
      <c r="J192" s="126">
        <v>175</v>
      </c>
      <c r="K192" s="126" t="b">
        <v>1</v>
      </c>
      <c r="L192" s="126" t="s">
        <v>4009</v>
      </c>
      <c r="M192" s="126" t="b">
        <v>1</v>
      </c>
      <c r="N192" s="126" t="s">
        <v>3687</v>
      </c>
      <c r="O192" s="309" t="str">
        <f>LEFT(PPG!E194,19)&amp;"."&amp;PPGCR!F192</f>
        <v>....Jl21</v>
      </c>
      <c r="P192" s="312">
        <f>PPG!J194</f>
        <v>0</v>
      </c>
      <c r="Q192" s="126" t="b">
        <v>1</v>
      </c>
      <c r="R192" s="126" t="b">
        <v>1</v>
      </c>
      <c r="S192" s="126" t="b">
        <v>1</v>
      </c>
    </row>
    <row r="193" spans="1:19" hidden="1" x14ac:dyDescent="0.25">
      <c r="A193" s="126" t="s">
        <v>4008</v>
      </c>
      <c r="B193" s="200">
        <v>1</v>
      </c>
      <c r="C193" s="126">
        <v>2</v>
      </c>
      <c r="D193" s="308">
        <f>PPG!K195</f>
        <v>0</v>
      </c>
      <c r="E193" s="126" t="b">
        <v>1</v>
      </c>
      <c r="F193" s="309" t="str">
        <f>RIGHT(PPG!D195,4)&amp;"."&amp;PPG!N195&amp;"."&amp;PPG!L195&amp;"."&amp;PPGPAY!$C$5</f>
        <v>...Jl21</v>
      </c>
      <c r="G193" s="203">
        <f t="shared" ca="1" si="4"/>
        <v>44386</v>
      </c>
      <c r="H193" s="311">
        <f>IF(PPG!T193&gt;0,0,-PPG!T193)</f>
        <v>0</v>
      </c>
      <c r="I193" s="205">
        <f t="shared" ca="1" si="5"/>
        <v>44386</v>
      </c>
      <c r="J193" s="126">
        <v>176</v>
      </c>
      <c r="K193" s="126" t="b">
        <v>1</v>
      </c>
      <c r="L193" s="126" t="s">
        <v>4009</v>
      </c>
      <c r="M193" s="126" t="b">
        <v>1</v>
      </c>
      <c r="N193" s="126" t="s">
        <v>3687</v>
      </c>
      <c r="O193" s="309" t="str">
        <f>LEFT(PPG!E195,19)&amp;"."&amp;PPGCR!F193</f>
        <v>....Jl21</v>
      </c>
      <c r="P193" s="312">
        <f>PPG!J195</f>
        <v>0</v>
      </c>
      <c r="Q193" s="126" t="b">
        <v>1</v>
      </c>
      <c r="R193" s="126" t="b">
        <v>1</v>
      </c>
      <c r="S193" s="126" t="b">
        <v>1</v>
      </c>
    </row>
    <row r="194" spans="1:19" hidden="1" x14ac:dyDescent="0.25">
      <c r="A194" s="126" t="s">
        <v>4008</v>
      </c>
      <c r="B194" s="200">
        <v>1</v>
      </c>
      <c r="C194" s="126">
        <v>2</v>
      </c>
      <c r="D194" s="308">
        <f>PPG!K196</f>
        <v>0</v>
      </c>
      <c r="E194" s="126" t="b">
        <v>1</v>
      </c>
      <c r="F194" s="309" t="str">
        <f>RIGHT(PPG!D196,4)&amp;"."&amp;PPG!N196&amp;"."&amp;PPG!L196&amp;"."&amp;PPGPAY!$C$5</f>
        <v>...Jl21</v>
      </c>
      <c r="G194" s="203">
        <f t="shared" ca="1" si="4"/>
        <v>44386</v>
      </c>
      <c r="H194" s="311">
        <f>IF(PPG!T194&gt;0,0,-PPG!T194)</f>
        <v>0</v>
      </c>
      <c r="I194" s="205">
        <f t="shared" ca="1" si="5"/>
        <v>44386</v>
      </c>
      <c r="J194" s="126">
        <v>177</v>
      </c>
      <c r="K194" s="126" t="b">
        <v>1</v>
      </c>
      <c r="L194" s="126" t="s">
        <v>4009</v>
      </c>
      <c r="M194" s="126" t="b">
        <v>1</v>
      </c>
      <c r="N194" s="126" t="s">
        <v>3687</v>
      </c>
      <c r="O194" s="309" t="str">
        <f>LEFT(PPG!E196,19)&amp;"."&amp;PPGCR!F194</f>
        <v>....Jl21</v>
      </c>
      <c r="P194" s="312">
        <f>PPG!J196</f>
        <v>0</v>
      </c>
      <c r="Q194" s="126" t="b">
        <v>1</v>
      </c>
      <c r="R194" s="126" t="b">
        <v>1</v>
      </c>
      <c r="S194" s="126" t="b">
        <v>1</v>
      </c>
    </row>
    <row r="195" spans="1:19" hidden="1" x14ac:dyDescent="0.25">
      <c r="A195" s="126" t="s">
        <v>4008</v>
      </c>
      <c r="B195" s="200">
        <v>1</v>
      </c>
      <c r="C195" s="126">
        <v>2</v>
      </c>
      <c r="D195" s="308">
        <f>PPG!K197</f>
        <v>0</v>
      </c>
      <c r="E195" s="126" t="b">
        <v>1</v>
      </c>
      <c r="F195" s="309" t="str">
        <f>RIGHT(PPG!D197,4)&amp;"."&amp;PPG!N197&amp;"."&amp;PPG!L197&amp;"."&amp;PPGPAY!$C$5</f>
        <v>...Jl21</v>
      </c>
      <c r="G195" s="203">
        <f t="shared" ca="1" si="4"/>
        <v>44386</v>
      </c>
      <c r="H195" s="311">
        <f>IF(PPG!T195&gt;0,0,-PPG!T195)</f>
        <v>0</v>
      </c>
      <c r="I195" s="205">
        <f t="shared" ca="1" si="5"/>
        <v>44386</v>
      </c>
      <c r="J195" s="126">
        <v>178</v>
      </c>
      <c r="K195" s="126" t="b">
        <v>1</v>
      </c>
      <c r="L195" s="126" t="s">
        <v>4009</v>
      </c>
      <c r="M195" s="126" t="b">
        <v>1</v>
      </c>
      <c r="N195" s="126" t="s">
        <v>3687</v>
      </c>
      <c r="O195" s="309" t="str">
        <f>LEFT(PPG!E197,19)&amp;"."&amp;PPGCR!F195</f>
        <v>....Jl21</v>
      </c>
      <c r="P195" s="312">
        <f>PPG!J197</f>
        <v>0</v>
      </c>
      <c r="Q195" s="126" t="b">
        <v>1</v>
      </c>
      <c r="R195" s="126" t="b">
        <v>1</v>
      </c>
      <c r="S195" s="126" t="b">
        <v>1</v>
      </c>
    </row>
    <row r="196" spans="1:19" hidden="1" x14ac:dyDescent="0.25">
      <c r="A196" s="126" t="s">
        <v>4008</v>
      </c>
      <c r="B196" s="200">
        <v>1</v>
      </c>
      <c r="C196" s="126">
        <v>2</v>
      </c>
      <c r="D196" s="308">
        <f>PPG!K198</f>
        <v>0</v>
      </c>
      <c r="E196" s="126" t="b">
        <v>1</v>
      </c>
      <c r="F196" s="309" t="str">
        <f>RIGHT(PPG!D198,4)&amp;"."&amp;PPG!N198&amp;"."&amp;PPG!L198&amp;"."&amp;PPGPAY!$C$5</f>
        <v>...Jl21</v>
      </c>
      <c r="G196" s="203">
        <f t="shared" ca="1" si="4"/>
        <v>44386</v>
      </c>
      <c r="H196" s="311">
        <f>IF(PPG!T196&gt;0,0,-PPG!T196)</f>
        <v>0</v>
      </c>
      <c r="I196" s="205">
        <f t="shared" ca="1" si="5"/>
        <v>44386</v>
      </c>
      <c r="J196" s="126">
        <v>179</v>
      </c>
      <c r="K196" s="126" t="b">
        <v>1</v>
      </c>
      <c r="L196" s="126" t="s">
        <v>4009</v>
      </c>
      <c r="M196" s="126" t="b">
        <v>1</v>
      </c>
      <c r="N196" s="126" t="s">
        <v>3687</v>
      </c>
      <c r="O196" s="309" t="str">
        <f>LEFT(PPG!E198,19)&amp;"."&amp;PPGCR!F196</f>
        <v>....Jl21</v>
      </c>
      <c r="P196" s="312">
        <f>PPG!J198</f>
        <v>0</v>
      </c>
      <c r="Q196" s="126" t="b">
        <v>1</v>
      </c>
      <c r="R196" s="126" t="b">
        <v>1</v>
      </c>
      <c r="S196" s="126" t="b">
        <v>1</v>
      </c>
    </row>
    <row r="197" spans="1:19" hidden="1" x14ac:dyDescent="0.25">
      <c r="A197" s="126" t="s">
        <v>4008</v>
      </c>
      <c r="B197" s="200">
        <v>1</v>
      </c>
      <c r="C197" s="126">
        <v>2</v>
      </c>
      <c r="D197" s="308">
        <f>PPG!K199</f>
        <v>0</v>
      </c>
      <c r="E197" s="126" t="b">
        <v>1</v>
      </c>
      <c r="F197" s="309" t="str">
        <f>RIGHT(PPG!D199,4)&amp;"."&amp;PPG!N199&amp;"."&amp;PPG!L199&amp;"."&amp;PPGPAY!$C$5</f>
        <v>...Jl21</v>
      </c>
      <c r="G197" s="203">
        <f t="shared" ca="1" si="4"/>
        <v>44386</v>
      </c>
      <c r="H197" s="311">
        <f>IF(PPG!T197&gt;0,0,-PPG!T197)</f>
        <v>0</v>
      </c>
      <c r="I197" s="205">
        <f t="shared" ca="1" si="5"/>
        <v>44386</v>
      </c>
      <c r="J197" s="126">
        <v>180</v>
      </c>
      <c r="K197" s="126" t="b">
        <v>1</v>
      </c>
      <c r="L197" s="126" t="s">
        <v>4009</v>
      </c>
      <c r="M197" s="126" t="b">
        <v>1</v>
      </c>
      <c r="N197" s="126" t="s">
        <v>3687</v>
      </c>
      <c r="O197" s="309" t="str">
        <f>LEFT(PPG!E199,19)&amp;"."&amp;PPGCR!F197</f>
        <v>....Jl21</v>
      </c>
      <c r="P197" s="312">
        <f>PPG!J199</f>
        <v>0</v>
      </c>
      <c r="Q197" s="126" t="b">
        <v>1</v>
      </c>
      <c r="R197" s="126" t="b">
        <v>1</v>
      </c>
      <c r="S197" s="126" t="b">
        <v>1</v>
      </c>
    </row>
    <row r="198" spans="1:19" hidden="1" x14ac:dyDescent="0.25">
      <c r="A198" s="126" t="s">
        <v>4008</v>
      </c>
      <c r="B198" s="200">
        <v>1</v>
      </c>
      <c r="C198" s="126">
        <v>2</v>
      </c>
      <c r="D198" s="308">
        <f>PPG!K200</f>
        <v>0</v>
      </c>
      <c r="E198" s="126" t="b">
        <v>1</v>
      </c>
      <c r="F198" s="309" t="str">
        <f>RIGHT(PPG!D200,4)&amp;"."&amp;PPG!N200&amp;"."&amp;PPG!L200&amp;"."&amp;PPGPAY!$C$5</f>
        <v>...Jl21</v>
      </c>
      <c r="G198" s="203">
        <f t="shared" ca="1" si="4"/>
        <v>44386</v>
      </c>
      <c r="H198" s="311">
        <f>IF(PPG!T198&gt;0,0,-PPG!T198)</f>
        <v>0</v>
      </c>
      <c r="I198" s="205">
        <f t="shared" ca="1" si="5"/>
        <v>44386</v>
      </c>
      <c r="J198" s="126">
        <v>181</v>
      </c>
      <c r="K198" s="126" t="b">
        <v>1</v>
      </c>
      <c r="L198" s="126" t="s">
        <v>4009</v>
      </c>
      <c r="M198" s="126" t="b">
        <v>1</v>
      </c>
      <c r="N198" s="126" t="s">
        <v>3687</v>
      </c>
      <c r="O198" s="309" t="str">
        <f>LEFT(PPG!E200,19)&amp;"."&amp;PPGCR!F198</f>
        <v>....Jl21</v>
      </c>
      <c r="P198" s="312">
        <f>PPG!J200</f>
        <v>0</v>
      </c>
      <c r="Q198" s="126" t="b">
        <v>1</v>
      </c>
      <c r="R198" s="126" t="b">
        <v>1</v>
      </c>
      <c r="S198" s="126" t="b">
        <v>1</v>
      </c>
    </row>
    <row r="199" spans="1:19" hidden="1" x14ac:dyDescent="0.25">
      <c r="A199" s="126" t="s">
        <v>4008</v>
      </c>
      <c r="B199" s="200">
        <v>1</v>
      </c>
      <c r="C199" s="126">
        <v>2</v>
      </c>
      <c r="D199" s="308">
        <f>PPG!K201</f>
        <v>0</v>
      </c>
      <c r="E199" s="126" t="b">
        <v>1</v>
      </c>
      <c r="F199" s="309" t="str">
        <f>RIGHT(PPG!D201,4)&amp;"."&amp;PPG!N201&amp;"."&amp;PPG!L201&amp;"."&amp;PPGPAY!$C$5</f>
        <v>...Jl21</v>
      </c>
      <c r="G199" s="203">
        <f t="shared" ca="1" si="4"/>
        <v>44386</v>
      </c>
      <c r="H199" s="311">
        <f>IF(PPG!T199&gt;0,0,-PPG!T199)</f>
        <v>0</v>
      </c>
      <c r="I199" s="205">
        <f t="shared" ca="1" si="5"/>
        <v>44386</v>
      </c>
      <c r="J199" s="126">
        <v>182</v>
      </c>
      <c r="K199" s="126" t="b">
        <v>1</v>
      </c>
      <c r="L199" s="126" t="s">
        <v>4009</v>
      </c>
      <c r="M199" s="126" t="b">
        <v>1</v>
      </c>
      <c r="N199" s="126" t="s">
        <v>3687</v>
      </c>
      <c r="O199" s="309" t="str">
        <f>LEFT(PPG!E201,19)&amp;"."&amp;PPGCR!F199</f>
        <v>....Jl21</v>
      </c>
      <c r="P199" s="312">
        <f>PPG!J201</f>
        <v>0</v>
      </c>
      <c r="Q199" s="126" t="b">
        <v>1</v>
      </c>
      <c r="R199" s="126" t="b">
        <v>1</v>
      </c>
      <c r="S199" s="126" t="b">
        <v>1</v>
      </c>
    </row>
    <row r="200" spans="1:19" hidden="1" x14ac:dyDescent="0.25">
      <c r="A200" s="126" t="s">
        <v>4008</v>
      </c>
      <c r="B200" s="200">
        <v>1</v>
      </c>
      <c r="C200" s="126">
        <v>2</v>
      </c>
      <c r="D200" s="308">
        <f>PPG!K202</f>
        <v>0</v>
      </c>
      <c r="E200" s="126" t="b">
        <v>1</v>
      </c>
      <c r="F200" s="309" t="str">
        <f>RIGHT(PPG!D202,4)&amp;"."&amp;PPG!N202&amp;"."&amp;PPG!L202&amp;"."&amp;PPGPAY!$C$5</f>
        <v>...Jl21</v>
      </c>
      <c r="G200" s="203">
        <f t="shared" ca="1" si="4"/>
        <v>44386</v>
      </c>
      <c r="H200" s="311">
        <f>IF(PPG!T200&gt;0,0,-PPG!T200)</f>
        <v>0</v>
      </c>
      <c r="I200" s="205">
        <f t="shared" ca="1" si="5"/>
        <v>44386</v>
      </c>
      <c r="J200" s="126">
        <v>183</v>
      </c>
      <c r="K200" s="126" t="b">
        <v>1</v>
      </c>
      <c r="L200" s="126" t="s">
        <v>4009</v>
      </c>
      <c r="M200" s="126" t="b">
        <v>1</v>
      </c>
      <c r="N200" s="126" t="s">
        <v>3687</v>
      </c>
      <c r="O200" s="309" t="str">
        <f>LEFT(PPG!E202,19)&amp;"."&amp;PPGCR!F200</f>
        <v>....Jl21</v>
      </c>
      <c r="P200" s="312">
        <f>PPG!J202</f>
        <v>0</v>
      </c>
      <c r="Q200" s="126" t="b">
        <v>1</v>
      </c>
      <c r="R200" s="126" t="b">
        <v>1</v>
      </c>
      <c r="S200" s="126" t="b">
        <v>1</v>
      </c>
    </row>
    <row r="201" spans="1:19" hidden="1" x14ac:dyDescent="0.25">
      <c r="A201" s="126" t="s">
        <v>4008</v>
      </c>
      <c r="B201" s="200">
        <v>1</v>
      </c>
      <c r="C201" s="126">
        <v>2</v>
      </c>
      <c r="D201" s="308">
        <f>PPG!K203</f>
        <v>0</v>
      </c>
      <c r="E201" s="126" t="b">
        <v>1</v>
      </c>
      <c r="F201" s="309" t="str">
        <f>RIGHT(PPG!D203,4)&amp;"."&amp;PPG!N203&amp;"."&amp;PPG!L203&amp;"."&amp;PPGPAY!$C$5</f>
        <v>...Jl21</v>
      </c>
      <c r="G201" s="203">
        <f t="shared" ca="1" si="4"/>
        <v>44386</v>
      </c>
      <c r="H201" s="311">
        <f>IF(PPG!T201&gt;0,0,-PPG!T201)</f>
        <v>0</v>
      </c>
      <c r="I201" s="205">
        <f t="shared" ca="1" si="5"/>
        <v>44386</v>
      </c>
      <c r="J201" s="126">
        <v>184</v>
      </c>
      <c r="K201" s="126" t="b">
        <v>1</v>
      </c>
      <c r="L201" s="126" t="s">
        <v>4009</v>
      </c>
      <c r="M201" s="126" t="b">
        <v>1</v>
      </c>
      <c r="N201" s="126" t="s">
        <v>3687</v>
      </c>
      <c r="O201" s="309" t="str">
        <f>LEFT(PPG!E203,19)&amp;"."&amp;PPGCR!F201</f>
        <v>....Jl21</v>
      </c>
      <c r="P201" s="312">
        <f>PPG!J203</f>
        <v>0</v>
      </c>
      <c r="Q201" s="126" t="b">
        <v>1</v>
      </c>
      <c r="R201" s="126" t="b">
        <v>1</v>
      </c>
      <c r="S201" s="126" t="b">
        <v>1</v>
      </c>
    </row>
    <row r="202" spans="1:19" hidden="1" x14ac:dyDescent="0.25">
      <c r="A202" s="126" t="s">
        <v>4008</v>
      </c>
      <c r="B202" s="200">
        <v>1</v>
      </c>
      <c r="C202" s="126">
        <v>2</v>
      </c>
      <c r="D202" s="308">
        <f>PPG!K204</f>
        <v>0</v>
      </c>
      <c r="E202" s="126" t="b">
        <v>1</v>
      </c>
      <c r="F202" s="309" t="str">
        <f>RIGHT(PPG!D204,4)&amp;"."&amp;PPG!N204&amp;"."&amp;PPG!L204&amp;"."&amp;PPGPAY!$C$5</f>
        <v>...Jl21</v>
      </c>
      <c r="G202" s="203">
        <f t="shared" ca="1" si="4"/>
        <v>44386</v>
      </c>
      <c r="H202" s="311">
        <f>IF(PPG!T202&gt;0,0,-PPG!T202)</f>
        <v>0</v>
      </c>
      <c r="I202" s="205">
        <f t="shared" ca="1" si="5"/>
        <v>44386</v>
      </c>
      <c r="J202" s="126">
        <v>185</v>
      </c>
      <c r="K202" s="126" t="b">
        <v>1</v>
      </c>
      <c r="L202" s="126" t="s">
        <v>4009</v>
      </c>
      <c r="M202" s="126" t="b">
        <v>1</v>
      </c>
      <c r="N202" s="126" t="s">
        <v>3687</v>
      </c>
      <c r="O202" s="309" t="str">
        <f>LEFT(PPG!E204,19)&amp;"."&amp;PPGCR!F202</f>
        <v>....Jl21</v>
      </c>
      <c r="P202" s="312">
        <f>PPG!J204</f>
        <v>0</v>
      </c>
      <c r="Q202" s="126" t="b">
        <v>1</v>
      </c>
      <c r="R202" s="126" t="b">
        <v>1</v>
      </c>
      <c r="S202" s="126" t="b">
        <v>1</v>
      </c>
    </row>
    <row r="203" spans="1:19" hidden="1" x14ac:dyDescent="0.25">
      <c r="A203" s="126" t="s">
        <v>4008</v>
      </c>
      <c r="B203" s="200">
        <v>1</v>
      </c>
      <c r="C203" s="126">
        <v>2</v>
      </c>
      <c r="D203" s="308">
        <f>PPG!K205</f>
        <v>0</v>
      </c>
      <c r="E203" s="126" t="b">
        <v>1</v>
      </c>
      <c r="F203" s="309" t="str">
        <f>RIGHT(PPG!D205,4)&amp;"."&amp;PPG!N205&amp;"."&amp;PPG!L205&amp;"."&amp;PPGPAY!$C$5</f>
        <v>...Jl21</v>
      </c>
      <c r="G203" s="203">
        <f t="shared" ca="1" si="4"/>
        <v>44386</v>
      </c>
      <c r="H203" s="311">
        <f>IF(PPG!T203&gt;0,0,-PPG!T203)</f>
        <v>0</v>
      </c>
      <c r="I203" s="205">
        <f t="shared" ca="1" si="5"/>
        <v>44386</v>
      </c>
      <c r="J203" s="126">
        <v>186</v>
      </c>
      <c r="K203" s="126" t="b">
        <v>1</v>
      </c>
      <c r="L203" s="126" t="s">
        <v>4009</v>
      </c>
      <c r="M203" s="126" t="b">
        <v>1</v>
      </c>
      <c r="N203" s="126" t="s">
        <v>3687</v>
      </c>
      <c r="O203" s="309" t="str">
        <f>LEFT(PPG!E205,19)&amp;"."&amp;PPGCR!F203</f>
        <v>....Jl21</v>
      </c>
      <c r="P203" s="312">
        <f>PPG!J205</f>
        <v>0</v>
      </c>
      <c r="Q203" s="126" t="b">
        <v>1</v>
      </c>
      <c r="R203" s="126" t="b">
        <v>1</v>
      </c>
      <c r="S203" s="126" t="b">
        <v>1</v>
      </c>
    </row>
    <row r="204" spans="1:19" hidden="1" x14ac:dyDescent="0.25">
      <c r="A204" s="126" t="s">
        <v>4008</v>
      </c>
      <c r="B204" s="200">
        <v>1</v>
      </c>
      <c r="C204" s="126">
        <v>2</v>
      </c>
      <c r="D204" s="308">
        <f>PPG!K206</f>
        <v>0</v>
      </c>
      <c r="E204" s="126" t="b">
        <v>1</v>
      </c>
      <c r="F204" s="309" t="str">
        <f>RIGHT(PPG!D206,4)&amp;"."&amp;PPG!N206&amp;"."&amp;PPG!L206&amp;"."&amp;PPGPAY!$C$5</f>
        <v>...Jl21</v>
      </c>
      <c r="G204" s="203">
        <f t="shared" ca="1" si="4"/>
        <v>44386</v>
      </c>
      <c r="H204" s="311">
        <f>IF(PPG!T204&gt;0,0,-PPG!T204)</f>
        <v>0</v>
      </c>
      <c r="I204" s="205">
        <f t="shared" ca="1" si="5"/>
        <v>44386</v>
      </c>
      <c r="J204" s="126">
        <v>187</v>
      </c>
      <c r="K204" s="126" t="b">
        <v>1</v>
      </c>
      <c r="L204" s="126" t="s">
        <v>4009</v>
      </c>
      <c r="M204" s="126" t="b">
        <v>1</v>
      </c>
      <c r="N204" s="126" t="s">
        <v>3687</v>
      </c>
      <c r="O204" s="309" t="str">
        <f>LEFT(PPG!E206,19)&amp;"."&amp;PPGCR!F204</f>
        <v>....Jl21</v>
      </c>
      <c r="P204" s="312">
        <f>PPG!J206</f>
        <v>0</v>
      </c>
      <c r="Q204" s="126" t="b">
        <v>1</v>
      </c>
      <c r="R204" s="126" t="b">
        <v>1</v>
      </c>
      <c r="S204" s="126" t="b">
        <v>1</v>
      </c>
    </row>
    <row r="205" spans="1:19" hidden="1" x14ac:dyDescent="0.25">
      <c r="A205" s="126" t="s">
        <v>4008</v>
      </c>
      <c r="B205" s="200">
        <v>1</v>
      </c>
      <c r="C205" s="126">
        <v>2</v>
      </c>
      <c r="D205" s="308">
        <f>PPG!K207</f>
        <v>0</v>
      </c>
      <c r="E205" s="126" t="b">
        <v>1</v>
      </c>
      <c r="F205" s="309" t="str">
        <f>RIGHT(PPG!D207,4)&amp;"."&amp;PPG!N207&amp;"."&amp;PPG!L207&amp;"."&amp;PPGPAY!$C$5</f>
        <v>...Jl21</v>
      </c>
      <c r="G205" s="203">
        <f t="shared" ca="1" si="4"/>
        <v>44386</v>
      </c>
      <c r="H205" s="311">
        <f>IF(PPG!T205&gt;0,0,-PPG!T205)</f>
        <v>0</v>
      </c>
      <c r="I205" s="205">
        <f t="shared" ca="1" si="5"/>
        <v>44386</v>
      </c>
      <c r="J205" s="126">
        <v>188</v>
      </c>
      <c r="K205" s="126" t="b">
        <v>1</v>
      </c>
      <c r="L205" s="126" t="s">
        <v>4009</v>
      </c>
      <c r="M205" s="126" t="b">
        <v>1</v>
      </c>
      <c r="N205" s="126" t="s">
        <v>3687</v>
      </c>
      <c r="O205" s="309" t="str">
        <f>LEFT(PPG!E207,19)&amp;"."&amp;PPGCR!F205</f>
        <v>....Jl21</v>
      </c>
      <c r="P205" s="312">
        <f>PPG!J207</f>
        <v>0</v>
      </c>
      <c r="Q205" s="126" t="b">
        <v>1</v>
      </c>
      <c r="R205" s="126" t="b">
        <v>1</v>
      </c>
      <c r="S205" s="126" t="b">
        <v>1</v>
      </c>
    </row>
    <row r="206" spans="1:19" hidden="1" x14ac:dyDescent="0.25">
      <c r="A206" s="126" t="s">
        <v>4008</v>
      </c>
      <c r="B206" s="200">
        <v>1</v>
      </c>
      <c r="C206" s="126">
        <v>2</v>
      </c>
      <c r="D206" s="308">
        <f>PPG!K208</f>
        <v>0</v>
      </c>
      <c r="E206" s="126" t="b">
        <v>1</v>
      </c>
      <c r="F206" s="309" t="str">
        <f>RIGHT(PPG!D208,4)&amp;"."&amp;PPG!N208&amp;"."&amp;PPG!L208&amp;"."&amp;PPGPAY!$C$5</f>
        <v>...Jl21</v>
      </c>
      <c r="G206" s="203">
        <f t="shared" ca="1" si="4"/>
        <v>44386</v>
      </c>
      <c r="H206" s="311">
        <f>IF(PPG!T206&gt;0,0,-PPG!T206)</f>
        <v>0</v>
      </c>
      <c r="I206" s="205">
        <f t="shared" ca="1" si="5"/>
        <v>44386</v>
      </c>
      <c r="J206" s="126">
        <v>189</v>
      </c>
      <c r="K206" s="126" t="b">
        <v>1</v>
      </c>
      <c r="L206" s="126" t="s">
        <v>4009</v>
      </c>
      <c r="M206" s="126" t="b">
        <v>1</v>
      </c>
      <c r="N206" s="126" t="s">
        <v>3687</v>
      </c>
      <c r="O206" s="309" t="str">
        <f>LEFT(PPG!E208,19)&amp;"."&amp;PPGCR!F206</f>
        <v>....Jl21</v>
      </c>
      <c r="P206" s="312">
        <f>PPG!J208</f>
        <v>0</v>
      </c>
      <c r="Q206" s="126" t="b">
        <v>1</v>
      </c>
      <c r="R206" s="126" t="b">
        <v>1</v>
      </c>
      <c r="S206" s="126" t="b">
        <v>1</v>
      </c>
    </row>
    <row r="207" spans="1:19" hidden="1" x14ac:dyDescent="0.25">
      <c r="A207" s="126" t="s">
        <v>4008</v>
      </c>
      <c r="B207" s="200">
        <v>1</v>
      </c>
      <c r="C207" s="126">
        <v>2</v>
      </c>
      <c r="D207" s="308">
        <f>PPG!K209</f>
        <v>0</v>
      </c>
      <c r="E207" s="126" t="b">
        <v>1</v>
      </c>
      <c r="F207" s="309" t="str">
        <f>RIGHT(PPG!D209,4)&amp;"."&amp;PPG!N209&amp;"."&amp;PPG!L209&amp;"."&amp;PPGPAY!$C$5</f>
        <v>...Jl21</v>
      </c>
      <c r="G207" s="203">
        <f t="shared" ca="1" si="4"/>
        <v>44386</v>
      </c>
      <c r="H207" s="311">
        <f>IF(PPG!T207&gt;0,0,-PPG!T207)</f>
        <v>0</v>
      </c>
      <c r="I207" s="205">
        <f t="shared" ca="1" si="5"/>
        <v>44386</v>
      </c>
      <c r="J207" s="126">
        <v>190</v>
      </c>
      <c r="K207" s="126" t="b">
        <v>1</v>
      </c>
      <c r="L207" s="126" t="s">
        <v>4009</v>
      </c>
      <c r="M207" s="126" t="b">
        <v>1</v>
      </c>
      <c r="N207" s="126" t="s">
        <v>3687</v>
      </c>
      <c r="O207" s="309" t="str">
        <f>LEFT(PPG!E209,19)&amp;"."&amp;PPGCR!F207</f>
        <v>....Jl21</v>
      </c>
      <c r="P207" s="312">
        <f>PPG!J209</f>
        <v>0</v>
      </c>
      <c r="Q207" s="126" t="b">
        <v>1</v>
      </c>
      <c r="R207" s="126" t="b">
        <v>1</v>
      </c>
      <c r="S207" s="126" t="b">
        <v>1</v>
      </c>
    </row>
    <row r="208" spans="1:19" hidden="1" x14ac:dyDescent="0.25">
      <c r="A208" s="126" t="s">
        <v>4008</v>
      </c>
      <c r="B208" s="200">
        <v>1</v>
      </c>
      <c r="C208" s="126">
        <v>2</v>
      </c>
      <c r="D208" s="308">
        <f>PPG!K210</f>
        <v>0</v>
      </c>
      <c r="E208" s="126" t="b">
        <v>1</v>
      </c>
      <c r="F208" s="309" t="str">
        <f>RIGHT(PPG!D210,4)&amp;"."&amp;PPG!N210&amp;"."&amp;PPG!L210&amp;"."&amp;PPGPAY!$C$5</f>
        <v>...Jl21</v>
      </c>
      <c r="G208" s="203">
        <f t="shared" ca="1" si="4"/>
        <v>44386</v>
      </c>
      <c r="H208" s="311">
        <f>IF(PPG!T208&gt;0,0,-PPG!T208)</f>
        <v>0</v>
      </c>
      <c r="I208" s="205">
        <f t="shared" ca="1" si="5"/>
        <v>44386</v>
      </c>
      <c r="J208" s="126">
        <v>191</v>
      </c>
      <c r="K208" s="126" t="b">
        <v>1</v>
      </c>
      <c r="L208" s="126" t="s">
        <v>4009</v>
      </c>
      <c r="M208" s="126" t="b">
        <v>1</v>
      </c>
      <c r="N208" s="126" t="s">
        <v>3687</v>
      </c>
      <c r="O208" s="309" t="str">
        <f>LEFT(PPG!E210,19)&amp;"."&amp;PPGCR!F208</f>
        <v>....Jl21</v>
      </c>
      <c r="P208" s="312">
        <f>PPG!J210</f>
        <v>0</v>
      </c>
      <c r="Q208" s="126" t="b">
        <v>1</v>
      </c>
      <c r="R208" s="126" t="b">
        <v>1</v>
      </c>
      <c r="S208" s="126" t="b">
        <v>1</v>
      </c>
    </row>
    <row r="209" spans="1:19" hidden="1" x14ac:dyDescent="0.25">
      <c r="A209" s="126" t="s">
        <v>4008</v>
      </c>
      <c r="B209" s="200">
        <v>1</v>
      </c>
      <c r="C209" s="126">
        <v>2</v>
      </c>
      <c r="D209" s="308">
        <f>PPG!K211</f>
        <v>0</v>
      </c>
      <c r="E209" s="126" t="b">
        <v>1</v>
      </c>
      <c r="F209" s="309" t="str">
        <f>RIGHT(PPG!D211,4)&amp;"."&amp;PPG!N211&amp;"."&amp;PPG!L211&amp;"."&amp;PPGPAY!$C$5</f>
        <v>...Jl21</v>
      </c>
      <c r="G209" s="203">
        <f t="shared" ca="1" si="4"/>
        <v>44386</v>
      </c>
      <c r="H209" s="311">
        <f>IF(PPG!T209&gt;0,0,-PPG!T209)</f>
        <v>0</v>
      </c>
      <c r="I209" s="205">
        <f t="shared" ca="1" si="5"/>
        <v>44386</v>
      </c>
      <c r="J209" s="126">
        <v>192</v>
      </c>
      <c r="K209" s="126" t="b">
        <v>1</v>
      </c>
      <c r="L209" s="126" t="s">
        <v>4009</v>
      </c>
      <c r="M209" s="126" t="b">
        <v>1</v>
      </c>
      <c r="N209" s="126" t="s">
        <v>3687</v>
      </c>
      <c r="O209" s="309" t="str">
        <f>LEFT(PPG!E211,19)&amp;"."&amp;PPGCR!F209</f>
        <v>....Jl21</v>
      </c>
      <c r="P209" s="312">
        <f>PPG!J211</f>
        <v>0</v>
      </c>
      <c r="Q209" s="126" t="b">
        <v>1</v>
      </c>
      <c r="R209" s="126" t="b">
        <v>1</v>
      </c>
      <c r="S209" s="126" t="b">
        <v>1</v>
      </c>
    </row>
    <row r="210" spans="1:19" hidden="1" x14ac:dyDescent="0.25">
      <c r="A210" s="126" t="s">
        <v>4008</v>
      </c>
      <c r="B210" s="200">
        <v>1</v>
      </c>
      <c r="C210" s="126">
        <v>2</v>
      </c>
      <c r="D210" s="308">
        <f>PPG!K212</f>
        <v>0</v>
      </c>
      <c r="E210" s="126" t="b">
        <v>1</v>
      </c>
      <c r="F210" s="309" t="str">
        <f>RIGHT(PPG!D212,4)&amp;"."&amp;PPG!N212&amp;"."&amp;PPG!L212&amp;"."&amp;PPGPAY!$C$5</f>
        <v>...Jl21</v>
      </c>
      <c r="G210" s="203">
        <f t="shared" ca="1" si="4"/>
        <v>44386</v>
      </c>
      <c r="H210" s="311">
        <f>IF(PPG!T210&gt;0,0,-PPG!T210)</f>
        <v>0</v>
      </c>
      <c r="I210" s="205">
        <f t="shared" ca="1" si="5"/>
        <v>44386</v>
      </c>
      <c r="J210" s="126">
        <v>193</v>
      </c>
      <c r="K210" s="126" t="b">
        <v>1</v>
      </c>
      <c r="L210" s="126" t="s">
        <v>4009</v>
      </c>
      <c r="M210" s="126" t="b">
        <v>1</v>
      </c>
      <c r="N210" s="126" t="s">
        <v>3687</v>
      </c>
      <c r="O210" s="309" t="str">
        <f>LEFT(PPG!E212,19)&amp;"."&amp;PPGCR!F210</f>
        <v>....Jl21</v>
      </c>
      <c r="P210" s="312">
        <f>PPG!J212</f>
        <v>0</v>
      </c>
      <c r="Q210" s="126" t="b">
        <v>1</v>
      </c>
      <c r="R210" s="126" t="b">
        <v>1</v>
      </c>
      <c r="S210" s="126" t="b">
        <v>1</v>
      </c>
    </row>
    <row r="211" spans="1:19" hidden="1" x14ac:dyDescent="0.25">
      <c r="A211" s="126" t="s">
        <v>4008</v>
      </c>
      <c r="B211" s="200">
        <v>1</v>
      </c>
      <c r="C211" s="126">
        <v>2</v>
      </c>
      <c r="D211" s="308">
        <f>PPG!K213</f>
        <v>0</v>
      </c>
      <c r="E211" s="126" t="b">
        <v>1</v>
      </c>
      <c r="F211" s="309" t="str">
        <f>RIGHT(PPG!D213,4)&amp;"."&amp;PPG!N213&amp;"."&amp;PPG!L213&amp;"."&amp;PPGPAY!$C$5</f>
        <v>...Jl21</v>
      </c>
      <c r="G211" s="203">
        <f t="shared" ca="1" si="4"/>
        <v>44386</v>
      </c>
      <c r="H211" s="311">
        <f>IF(PPG!T211&gt;0,0,-PPG!T211)</f>
        <v>0</v>
      </c>
      <c r="I211" s="205">
        <f t="shared" ca="1" si="5"/>
        <v>44386</v>
      </c>
      <c r="J211" s="126">
        <v>194</v>
      </c>
      <c r="K211" s="126" t="b">
        <v>1</v>
      </c>
      <c r="L211" s="126" t="s">
        <v>4009</v>
      </c>
      <c r="M211" s="126" t="b">
        <v>1</v>
      </c>
      <c r="N211" s="126" t="s">
        <v>3687</v>
      </c>
      <c r="O211" s="309" t="str">
        <f>LEFT(PPG!E213,19)&amp;"."&amp;PPGCR!F211</f>
        <v>....Jl21</v>
      </c>
      <c r="P211" s="312">
        <f>PPG!J213</f>
        <v>0</v>
      </c>
      <c r="Q211" s="126" t="b">
        <v>1</v>
      </c>
      <c r="R211" s="126" t="b">
        <v>1</v>
      </c>
      <c r="S211" s="126" t="b">
        <v>1</v>
      </c>
    </row>
    <row r="212" spans="1:19" hidden="1" x14ac:dyDescent="0.25">
      <c r="A212" s="126" t="s">
        <v>4008</v>
      </c>
      <c r="B212" s="200">
        <v>1</v>
      </c>
      <c r="C212" s="126">
        <v>2</v>
      </c>
      <c r="D212" s="308">
        <f>PPG!K214</f>
        <v>0</v>
      </c>
      <c r="E212" s="126" t="b">
        <v>1</v>
      </c>
      <c r="F212" s="309" t="str">
        <f>RIGHT(PPG!D214,4)&amp;"."&amp;PPG!N214&amp;"."&amp;PPG!L214&amp;"."&amp;PPGPAY!$C$5</f>
        <v>...Jl21</v>
      </c>
      <c r="G212" s="203">
        <f t="shared" ca="1" si="4"/>
        <v>44386</v>
      </c>
      <c r="H212" s="311">
        <f>IF(PPG!T212&gt;0,0,-PPG!T212)</f>
        <v>0</v>
      </c>
      <c r="I212" s="205">
        <f t="shared" ca="1" si="5"/>
        <v>44386</v>
      </c>
      <c r="J212" s="126">
        <v>195</v>
      </c>
      <c r="K212" s="126" t="b">
        <v>1</v>
      </c>
      <c r="L212" s="126" t="s">
        <v>4009</v>
      </c>
      <c r="M212" s="126" t="b">
        <v>1</v>
      </c>
      <c r="N212" s="126" t="s">
        <v>3687</v>
      </c>
      <c r="O212" s="309" t="str">
        <f>LEFT(PPG!E214,19)&amp;"."&amp;PPGCR!F212</f>
        <v>....Jl21</v>
      </c>
      <c r="P212" s="312">
        <f>PPG!J214</f>
        <v>0</v>
      </c>
      <c r="Q212" s="126" t="b">
        <v>1</v>
      </c>
      <c r="R212" s="126" t="b">
        <v>1</v>
      </c>
      <c r="S212" s="126" t="b">
        <v>1</v>
      </c>
    </row>
    <row r="213" spans="1:19" hidden="1" x14ac:dyDescent="0.25">
      <c r="A213" s="126" t="s">
        <v>4008</v>
      </c>
      <c r="B213" s="200">
        <v>1</v>
      </c>
      <c r="C213" s="126">
        <v>2</v>
      </c>
      <c r="D213" s="308">
        <f>PPG!K215</f>
        <v>0</v>
      </c>
      <c r="E213" s="126" t="b">
        <v>1</v>
      </c>
      <c r="F213" s="309" t="str">
        <f>RIGHT(PPG!D215,4)&amp;"."&amp;PPG!N215&amp;"."&amp;PPG!L215&amp;"."&amp;PPGPAY!$C$5</f>
        <v>...Jl21</v>
      </c>
      <c r="G213" s="203">
        <f t="shared" ref="G213:G276" ca="1" si="6">TODAY()</f>
        <v>44386</v>
      </c>
      <c r="H213" s="311">
        <f>IF(PPG!T213&gt;0,0,-PPG!T213)</f>
        <v>0</v>
      </c>
      <c r="I213" s="205">
        <f t="shared" ref="I213:I276" ca="1" si="7">G213</f>
        <v>44386</v>
      </c>
      <c r="J213" s="126">
        <v>196</v>
      </c>
      <c r="K213" s="126" t="b">
        <v>1</v>
      </c>
      <c r="L213" s="126" t="s">
        <v>4009</v>
      </c>
      <c r="M213" s="126" t="b">
        <v>1</v>
      </c>
      <c r="N213" s="126" t="s">
        <v>3687</v>
      </c>
      <c r="O213" s="309" t="str">
        <f>LEFT(PPG!E215,19)&amp;"."&amp;PPGCR!F213</f>
        <v>....Jl21</v>
      </c>
      <c r="P213" s="312">
        <f>PPG!J215</f>
        <v>0</v>
      </c>
      <c r="Q213" s="126" t="b">
        <v>1</v>
      </c>
      <c r="R213" s="126" t="b">
        <v>1</v>
      </c>
      <c r="S213" s="126" t="b">
        <v>1</v>
      </c>
    </row>
    <row r="214" spans="1:19" hidden="1" x14ac:dyDescent="0.25">
      <c r="A214" s="126" t="s">
        <v>4008</v>
      </c>
      <c r="B214" s="200">
        <v>1</v>
      </c>
      <c r="C214" s="126">
        <v>2</v>
      </c>
      <c r="D214" s="308">
        <f>PPG!K216</f>
        <v>0</v>
      </c>
      <c r="E214" s="126" t="b">
        <v>1</v>
      </c>
      <c r="F214" s="309" t="str">
        <f>RIGHT(PPG!D216,4)&amp;"."&amp;PPG!N216&amp;"."&amp;PPG!L216&amp;"."&amp;PPGPAY!$C$5</f>
        <v>...Jl21</v>
      </c>
      <c r="G214" s="203">
        <f t="shared" ca="1" si="6"/>
        <v>44386</v>
      </c>
      <c r="H214" s="311">
        <f>IF(PPG!T214&gt;0,0,-PPG!T214)</f>
        <v>0</v>
      </c>
      <c r="I214" s="205">
        <f t="shared" ca="1" si="7"/>
        <v>44386</v>
      </c>
      <c r="J214" s="126">
        <v>197</v>
      </c>
      <c r="K214" s="126" t="b">
        <v>1</v>
      </c>
      <c r="L214" s="126" t="s">
        <v>4009</v>
      </c>
      <c r="M214" s="126" t="b">
        <v>1</v>
      </c>
      <c r="N214" s="126" t="s">
        <v>3687</v>
      </c>
      <c r="O214" s="309" t="str">
        <f>LEFT(PPG!E216,19)&amp;"."&amp;PPGCR!F214</f>
        <v>....Jl21</v>
      </c>
      <c r="P214" s="312">
        <f>PPG!J216</f>
        <v>0</v>
      </c>
      <c r="Q214" s="126" t="b">
        <v>1</v>
      </c>
      <c r="R214" s="126" t="b">
        <v>1</v>
      </c>
      <c r="S214" s="126" t="b">
        <v>1</v>
      </c>
    </row>
    <row r="215" spans="1:19" hidden="1" x14ac:dyDescent="0.25">
      <c r="A215" s="126" t="s">
        <v>4008</v>
      </c>
      <c r="B215" s="200">
        <v>1</v>
      </c>
      <c r="C215" s="126">
        <v>2</v>
      </c>
      <c r="D215" s="308">
        <f>PPG!K217</f>
        <v>0</v>
      </c>
      <c r="E215" s="126" t="b">
        <v>1</v>
      </c>
      <c r="F215" s="309" t="str">
        <f>RIGHT(PPG!D217,4)&amp;"."&amp;PPG!N217&amp;"."&amp;PPG!L217&amp;"."&amp;PPGPAY!$C$5</f>
        <v>...Jl21</v>
      </c>
      <c r="G215" s="203">
        <f t="shared" ca="1" si="6"/>
        <v>44386</v>
      </c>
      <c r="H215" s="311">
        <f>IF(PPG!T215&gt;0,0,-PPG!T215)</f>
        <v>0</v>
      </c>
      <c r="I215" s="205">
        <f t="shared" ca="1" si="7"/>
        <v>44386</v>
      </c>
      <c r="J215" s="126">
        <v>198</v>
      </c>
      <c r="K215" s="126" t="b">
        <v>1</v>
      </c>
      <c r="L215" s="126" t="s">
        <v>4009</v>
      </c>
      <c r="M215" s="126" t="b">
        <v>1</v>
      </c>
      <c r="N215" s="126" t="s">
        <v>3687</v>
      </c>
      <c r="O215" s="309" t="str">
        <f>LEFT(PPG!E217,19)&amp;"."&amp;PPGCR!F215</f>
        <v>....Jl21</v>
      </c>
      <c r="P215" s="312">
        <f>PPG!J217</f>
        <v>0</v>
      </c>
      <c r="Q215" s="126" t="b">
        <v>1</v>
      </c>
      <c r="R215" s="126" t="b">
        <v>1</v>
      </c>
      <c r="S215" s="126" t="b">
        <v>1</v>
      </c>
    </row>
    <row r="216" spans="1:19" hidden="1" x14ac:dyDescent="0.25">
      <c r="A216" s="126" t="s">
        <v>4008</v>
      </c>
      <c r="B216" s="200">
        <v>1</v>
      </c>
      <c r="C216" s="126">
        <v>2</v>
      </c>
      <c r="D216" s="308">
        <f>PPG!K218</f>
        <v>0</v>
      </c>
      <c r="E216" s="126" t="b">
        <v>1</v>
      </c>
      <c r="F216" s="309" t="str">
        <f>RIGHT(PPG!D218,4)&amp;"."&amp;PPG!N218&amp;"."&amp;PPG!L218&amp;"."&amp;PPGPAY!$C$5</f>
        <v>...Jl21</v>
      </c>
      <c r="G216" s="203">
        <f t="shared" ca="1" si="6"/>
        <v>44386</v>
      </c>
      <c r="H216" s="311">
        <f>IF(PPG!T216&gt;0,0,-PPG!T216)</f>
        <v>0</v>
      </c>
      <c r="I216" s="205">
        <f t="shared" ca="1" si="7"/>
        <v>44386</v>
      </c>
      <c r="J216" s="126">
        <v>199</v>
      </c>
      <c r="K216" s="126" t="b">
        <v>1</v>
      </c>
      <c r="L216" s="126" t="s">
        <v>4009</v>
      </c>
      <c r="M216" s="126" t="b">
        <v>1</v>
      </c>
      <c r="N216" s="126" t="s">
        <v>3687</v>
      </c>
      <c r="O216" s="309" t="str">
        <f>LEFT(PPG!E218,19)&amp;"."&amp;PPGCR!F216</f>
        <v>....Jl21</v>
      </c>
      <c r="P216" s="312">
        <f>PPG!J218</f>
        <v>0</v>
      </c>
      <c r="Q216" s="126" t="b">
        <v>1</v>
      </c>
      <c r="R216" s="126" t="b">
        <v>1</v>
      </c>
      <c r="S216" s="126" t="b">
        <v>1</v>
      </c>
    </row>
    <row r="217" spans="1:19" hidden="1" x14ac:dyDescent="0.25">
      <c r="A217" s="126" t="s">
        <v>4008</v>
      </c>
      <c r="B217" s="200">
        <v>1</v>
      </c>
      <c r="C217" s="126">
        <v>2</v>
      </c>
      <c r="D217" s="308">
        <f>PPG!K219</f>
        <v>0</v>
      </c>
      <c r="E217" s="126" t="b">
        <v>1</v>
      </c>
      <c r="F217" s="309" t="str">
        <f>RIGHT(PPG!D219,4)&amp;"."&amp;PPG!N219&amp;"."&amp;PPG!L219&amp;"."&amp;PPGPAY!$C$5</f>
        <v>...Jl21</v>
      </c>
      <c r="G217" s="203">
        <f t="shared" ca="1" si="6"/>
        <v>44386</v>
      </c>
      <c r="H217" s="311">
        <f>IF(PPG!T217&gt;0,0,-PPG!T217)</f>
        <v>0</v>
      </c>
      <c r="I217" s="205">
        <f t="shared" ca="1" si="7"/>
        <v>44386</v>
      </c>
      <c r="J217" s="126">
        <v>200</v>
      </c>
      <c r="K217" s="126" t="b">
        <v>1</v>
      </c>
      <c r="L217" s="126" t="s">
        <v>4009</v>
      </c>
      <c r="M217" s="126" t="b">
        <v>1</v>
      </c>
      <c r="N217" s="126" t="s">
        <v>3687</v>
      </c>
      <c r="O217" s="309" t="str">
        <f>LEFT(PPG!E219,19)&amp;"."&amp;PPGCR!F217</f>
        <v>....Jl21</v>
      </c>
      <c r="P217" s="312">
        <f>PPG!J219</f>
        <v>0</v>
      </c>
      <c r="Q217" s="126" t="b">
        <v>1</v>
      </c>
      <c r="R217" s="126" t="b">
        <v>1</v>
      </c>
      <c r="S217" s="126" t="b">
        <v>1</v>
      </c>
    </row>
    <row r="218" spans="1:19" hidden="1" x14ac:dyDescent="0.25">
      <c r="A218" s="126" t="s">
        <v>4008</v>
      </c>
      <c r="B218" s="200">
        <v>1</v>
      </c>
      <c r="C218" s="126">
        <v>2</v>
      </c>
      <c r="D218" s="308">
        <f>PPG!K220</f>
        <v>0</v>
      </c>
      <c r="E218" s="126" t="b">
        <v>1</v>
      </c>
      <c r="F218" s="309" t="str">
        <f>RIGHT(PPG!D220,4)&amp;"."&amp;PPG!N220&amp;"."&amp;PPG!L220&amp;"."&amp;PPGPAY!$C$5</f>
        <v>...Jl21</v>
      </c>
      <c r="G218" s="203">
        <f t="shared" ca="1" si="6"/>
        <v>44386</v>
      </c>
      <c r="H218" s="311">
        <f>IF(PPG!T218&gt;0,0,-PPG!T218)</f>
        <v>0</v>
      </c>
      <c r="I218" s="205">
        <f t="shared" ca="1" si="7"/>
        <v>44386</v>
      </c>
      <c r="J218" s="126">
        <v>201</v>
      </c>
      <c r="K218" s="126" t="b">
        <v>1</v>
      </c>
      <c r="L218" s="126" t="s">
        <v>4009</v>
      </c>
      <c r="M218" s="126" t="b">
        <v>1</v>
      </c>
      <c r="N218" s="126" t="s">
        <v>3687</v>
      </c>
      <c r="O218" s="309" t="str">
        <f>LEFT(PPG!E220,19)&amp;"."&amp;PPGCR!F218</f>
        <v>....Jl21</v>
      </c>
      <c r="P218" s="312">
        <f>PPG!J220</f>
        <v>0</v>
      </c>
      <c r="Q218" s="126" t="b">
        <v>1</v>
      </c>
      <c r="R218" s="126" t="b">
        <v>1</v>
      </c>
      <c r="S218" s="126" t="b">
        <v>1</v>
      </c>
    </row>
    <row r="219" spans="1:19" hidden="1" x14ac:dyDescent="0.25">
      <c r="A219" s="126" t="s">
        <v>4008</v>
      </c>
      <c r="B219" s="200">
        <v>1</v>
      </c>
      <c r="C219" s="126">
        <v>2</v>
      </c>
      <c r="D219" s="308">
        <f>PPG!K221</f>
        <v>0</v>
      </c>
      <c r="E219" s="126" t="b">
        <v>1</v>
      </c>
      <c r="F219" s="309" t="str">
        <f>RIGHT(PPG!D221,4)&amp;"."&amp;PPG!N221&amp;"."&amp;PPG!L221&amp;"."&amp;PPGPAY!$C$5</f>
        <v>...Jl21</v>
      </c>
      <c r="G219" s="203">
        <f t="shared" ca="1" si="6"/>
        <v>44386</v>
      </c>
      <c r="H219" s="311">
        <f>IF(PPG!T219&gt;0,0,-PPG!T219)</f>
        <v>0</v>
      </c>
      <c r="I219" s="205">
        <f t="shared" ca="1" si="7"/>
        <v>44386</v>
      </c>
      <c r="J219" s="126">
        <v>202</v>
      </c>
      <c r="K219" s="126" t="b">
        <v>1</v>
      </c>
      <c r="L219" s="126" t="s">
        <v>4009</v>
      </c>
      <c r="M219" s="126" t="b">
        <v>1</v>
      </c>
      <c r="N219" s="126" t="s">
        <v>3687</v>
      </c>
      <c r="O219" s="309" t="str">
        <f>LEFT(PPG!E221,19)&amp;"."&amp;PPGCR!F219</f>
        <v>....Jl21</v>
      </c>
      <c r="P219" s="312">
        <f>PPG!J221</f>
        <v>0</v>
      </c>
      <c r="Q219" s="126" t="b">
        <v>1</v>
      </c>
      <c r="R219" s="126" t="b">
        <v>1</v>
      </c>
      <c r="S219" s="126" t="b">
        <v>1</v>
      </c>
    </row>
    <row r="220" spans="1:19" hidden="1" x14ac:dyDescent="0.25">
      <c r="A220" s="126" t="s">
        <v>4008</v>
      </c>
      <c r="B220" s="200">
        <v>1</v>
      </c>
      <c r="C220" s="126">
        <v>2</v>
      </c>
      <c r="D220" s="308">
        <f>PPG!K222</f>
        <v>0</v>
      </c>
      <c r="E220" s="126" t="b">
        <v>1</v>
      </c>
      <c r="F220" s="309" t="str">
        <f>RIGHT(PPG!D222,4)&amp;"."&amp;PPG!N222&amp;"."&amp;PPG!L222&amp;"."&amp;PPGPAY!$C$5</f>
        <v>...Jl21</v>
      </c>
      <c r="G220" s="203">
        <f t="shared" ca="1" si="6"/>
        <v>44386</v>
      </c>
      <c r="H220" s="311">
        <f>IF(PPG!T220&gt;0,0,-PPG!T220)</f>
        <v>0</v>
      </c>
      <c r="I220" s="205">
        <f t="shared" ca="1" si="7"/>
        <v>44386</v>
      </c>
      <c r="J220" s="126">
        <v>203</v>
      </c>
      <c r="K220" s="126" t="b">
        <v>1</v>
      </c>
      <c r="L220" s="126" t="s">
        <v>4009</v>
      </c>
      <c r="M220" s="126" t="b">
        <v>1</v>
      </c>
      <c r="N220" s="126" t="s">
        <v>3687</v>
      </c>
      <c r="O220" s="309" t="str">
        <f>LEFT(PPG!E222,19)&amp;"."&amp;PPGCR!F220</f>
        <v>....Jl21</v>
      </c>
      <c r="P220" s="312">
        <f>PPG!J222</f>
        <v>0</v>
      </c>
      <c r="Q220" s="126" t="b">
        <v>1</v>
      </c>
      <c r="R220" s="126" t="b">
        <v>1</v>
      </c>
      <c r="S220" s="126" t="b">
        <v>1</v>
      </c>
    </row>
    <row r="221" spans="1:19" hidden="1" x14ac:dyDescent="0.25">
      <c r="A221" s="126" t="s">
        <v>4008</v>
      </c>
      <c r="B221" s="200">
        <v>1</v>
      </c>
      <c r="C221" s="126">
        <v>2</v>
      </c>
      <c r="D221" s="308">
        <f>PPG!K223</f>
        <v>0</v>
      </c>
      <c r="E221" s="126" t="b">
        <v>1</v>
      </c>
      <c r="F221" s="309" t="str">
        <f>RIGHT(PPG!D223,4)&amp;"."&amp;PPG!N223&amp;"."&amp;PPG!L223&amp;"."&amp;PPGPAY!$C$5</f>
        <v>...Jl21</v>
      </c>
      <c r="G221" s="203">
        <f t="shared" ca="1" si="6"/>
        <v>44386</v>
      </c>
      <c r="H221" s="311">
        <f>IF(PPG!T221&gt;0,0,-PPG!T221)</f>
        <v>0</v>
      </c>
      <c r="I221" s="205">
        <f t="shared" ca="1" si="7"/>
        <v>44386</v>
      </c>
      <c r="J221" s="126">
        <v>204</v>
      </c>
      <c r="K221" s="126" t="b">
        <v>1</v>
      </c>
      <c r="L221" s="126" t="s">
        <v>4009</v>
      </c>
      <c r="M221" s="126" t="b">
        <v>1</v>
      </c>
      <c r="N221" s="126" t="s">
        <v>3687</v>
      </c>
      <c r="O221" s="309" t="str">
        <f>LEFT(PPG!E223,19)&amp;"."&amp;PPGCR!F221</f>
        <v>....Jl21</v>
      </c>
      <c r="P221" s="312">
        <f>PPG!J223</f>
        <v>0</v>
      </c>
      <c r="Q221" s="126" t="b">
        <v>1</v>
      </c>
      <c r="R221" s="126" t="b">
        <v>1</v>
      </c>
      <c r="S221" s="126" t="b">
        <v>1</v>
      </c>
    </row>
    <row r="222" spans="1:19" hidden="1" x14ac:dyDescent="0.25">
      <c r="A222" s="126" t="s">
        <v>4008</v>
      </c>
      <c r="B222" s="200">
        <v>1</v>
      </c>
      <c r="C222" s="126">
        <v>2</v>
      </c>
      <c r="D222" s="308">
        <f>PPG!K224</f>
        <v>0</v>
      </c>
      <c r="E222" s="126" t="b">
        <v>1</v>
      </c>
      <c r="F222" s="309" t="str">
        <f>RIGHT(PPG!D224,4)&amp;"."&amp;PPG!N224&amp;"."&amp;PPG!L224&amp;"."&amp;PPGPAY!$C$5</f>
        <v>...Jl21</v>
      </c>
      <c r="G222" s="203">
        <f t="shared" ca="1" si="6"/>
        <v>44386</v>
      </c>
      <c r="H222" s="311">
        <f>IF(PPG!T222&gt;0,0,-PPG!T222)</f>
        <v>0</v>
      </c>
      <c r="I222" s="205">
        <f t="shared" ca="1" si="7"/>
        <v>44386</v>
      </c>
      <c r="J222" s="126">
        <v>205</v>
      </c>
      <c r="K222" s="126" t="b">
        <v>1</v>
      </c>
      <c r="L222" s="126" t="s">
        <v>4009</v>
      </c>
      <c r="M222" s="126" t="b">
        <v>1</v>
      </c>
      <c r="N222" s="126" t="s">
        <v>3687</v>
      </c>
      <c r="O222" s="309" t="str">
        <f>LEFT(PPG!E224,19)&amp;"."&amp;PPGCR!F222</f>
        <v>....Jl21</v>
      </c>
      <c r="P222" s="312">
        <f>PPG!J224</f>
        <v>0</v>
      </c>
      <c r="Q222" s="126" t="b">
        <v>1</v>
      </c>
      <c r="R222" s="126" t="b">
        <v>1</v>
      </c>
      <c r="S222" s="126" t="b">
        <v>1</v>
      </c>
    </row>
    <row r="223" spans="1:19" hidden="1" x14ac:dyDescent="0.25">
      <c r="A223" s="126" t="s">
        <v>4008</v>
      </c>
      <c r="B223" s="200">
        <v>1</v>
      </c>
      <c r="C223" s="126">
        <v>2</v>
      </c>
      <c r="D223" s="308">
        <f>PPG!K225</f>
        <v>0</v>
      </c>
      <c r="E223" s="126" t="b">
        <v>1</v>
      </c>
      <c r="F223" s="309" t="str">
        <f>RIGHT(PPG!D225,4)&amp;"."&amp;PPG!N225&amp;"."&amp;PPG!L225&amp;"."&amp;PPGPAY!$C$5</f>
        <v>...Jl21</v>
      </c>
      <c r="G223" s="203">
        <f t="shared" ca="1" si="6"/>
        <v>44386</v>
      </c>
      <c r="H223" s="311">
        <f>IF(PPG!T223&gt;0,0,-PPG!T223)</f>
        <v>0</v>
      </c>
      <c r="I223" s="205">
        <f t="shared" ca="1" si="7"/>
        <v>44386</v>
      </c>
      <c r="J223" s="126">
        <v>206</v>
      </c>
      <c r="K223" s="126" t="b">
        <v>1</v>
      </c>
      <c r="L223" s="126" t="s">
        <v>4009</v>
      </c>
      <c r="M223" s="126" t="b">
        <v>1</v>
      </c>
      <c r="N223" s="126" t="s">
        <v>3687</v>
      </c>
      <c r="O223" s="309" t="str">
        <f>LEFT(PPG!E225,19)&amp;"."&amp;PPGCR!F223</f>
        <v>....Jl21</v>
      </c>
      <c r="P223" s="312">
        <f>PPG!J225</f>
        <v>0</v>
      </c>
      <c r="Q223" s="126" t="b">
        <v>1</v>
      </c>
      <c r="R223" s="126" t="b">
        <v>1</v>
      </c>
      <c r="S223" s="126" t="b">
        <v>1</v>
      </c>
    </row>
    <row r="224" spans="1:19" hidden="1" x14ac:dyDescent="0.25">
      <c r="A224" s="126" t="s">
        <v>4008</v>
      </c>
      <c r="B224" s="200">
        <v>1</v>
      </c>
      <c r="C224" s="126">
        <v>2</v>
      </c>
      <c r="D224" s="308">
        <f>PPG!K226</f>
        <v>0</v>
      </c>
      <c r="E224" s="126" t="b">
        <v>1</v>
      </c>
      <c r="F224" s="309" t="str">
        <f>RIGHT(PPG!D226,4)&amp;"."&amp;PPG!N226&amp;"."&amp;PPG!L226&amp;"."&amp;PPGPAY!$C$5</f>
        <v>...Jl21</v>
      </c>
      <c r="G224" s="203">
        <f t="shared" ca="1" si="6"/>
        <v>44386</v>
      </c>
      <c r="H224" s="311">
        <f>IF(PPG!T224&gt;0,0,-PPG!T224)</f>
        <v>0</v>
      </c>
      <c r="I224" s="205">
        <f t="shared" ca="1" si="7"/>
        <v>44386</v>
      </c>
      <c r="J224" s="126">
        <v>207</v>
      </c>
      <c r="K224" s="126" t="b">
        <v>1</v>
      </c>
      <c r="L224" s="126" t="s">
        <v>4009</v>
      </c>
      <c r="M224" s="126" t="b">
        <v>1</v>
      </c>
      <c r="N224" s="126" t="s">
        <v>3687</v>
      </c>
      <c r="O224" s="309" t="str">
        <f>LEFT(PPG!E226,19)&amp;"."&amp;PPGCR!F224</f>
        <v>....Jl21</v>
      </c>
      <c r="P224" s="312">
        <f>PPG!J226</f>
        <v>0</v>
      </c>
      <c r="Q224" s="126" t="b">
        <v>1</v>
      </c>
      <c r="R224" s="126" t="b">
        <v>1</v>
      </c>
      <c r="S224" s="126" t="b">
        <v>1</v>
      </c>
    </row>
    <row r="225" spans="1:19" hidden="1" x14ac:dyDescent="0.25">
      <c r="A225" s="126" t="s">
        <v>4008</v>
      </c>
      <c r="B225" s="200">
        <v>1</v>
      </c>
      <c r="C225" s="126">
        <v>2</v>
      </c>
      <c r="D225" s="308">
        <f>PPG!K227</f>
        <v>0</v>
      </c>
      <c r="E225" s="126" t="b">
        <v>1</v>
      </c>
      <c r="F225" s="309" t="str">
        <f>RIGHT(PPG!D227,4)&amp;"."&amp;PPG!N227&amp;"."&amp;PPG!L227&amp;"."&amp;PPGPAY!$C$5</f>
        <v>...Jl21</v>
      </c>
      <c r="G225" s="203">
        <f t="shared" ca="1" si="6"/>
        <v>44386</v>
      </c>
      <c r="H225" s="311">
        <f>IF(PPG!T225&gt;0,0,-PPG!T225)</f>
        <v>0</v>
      </c>
      <c r="I225" s="205">
        <f t="shared" ca="1" si="7"/>
        <v>44386</v>
      </c>
      <c r="J225" s="126">
        <v>208</v>
      </c>
      <c r="K225" s="126" t="b">
        <v>1</v>
      </c>
      <c r="L225" s="126" t="s">
        <v>4009</v>
      </c>
      <c r="M225" s="126" t="b">
        <v>1</v>
      </c>
      <c r="N225" s="126" t="s">
        <v>3687</v>
      </c>
      <c r="O225" s="309" t="str">
        <f>LEFT(PPG!E227,19)&amp;"."&amp;PPGCR!F225</f>
        <v>....Jl21</v>
      </c>
      <c r="P225" s="312">
        <f>PPG!J227</f>
        <v>0</v>
      </c>
      <c r="Q225" s="126" t="b">
        <v>1</v>
      </c>
      <c r="R225" s="126" t="b">
        <v>1</v>
      </c>
      <c r="S225" s="126" t="b">
        <v>1</v>
      </c>
    </row>
    <row r="226" spans="1:19" hidden="1" x14ac:dyDescent="0.25">
      <c r="A226" s="126" t="s">
        <v>4008</v>
      </c>
      <c r="B226" s="200">
        <v>1</v>
      </c>
      <c r="C226" s="126">
        <v>2</v>
      </c>
      <c r="D226" s="308">
        <f>PPG!K228</f>
        <v>0</v>
      </c>
      <c r="E226" s="126" t="b">
        <v>1</v>
      </c>
      <c r="F226" s="309" t="str">
        <f>RIGHT(PPG!D228,4)&amp;"."&amp;PPG!N228&amp;"."&amp;PPG!L228&amp;"."&amp;PPGPAY!$C$5</f>
        <v>...Jl21</v>
      </c>
      <c r="G226" s="203">
        <f t="shared" ca="1" si="6"/>
        <v>44386</v>
      </c>
      <c r="H226" s="311">
        <f>IF(PPG!T226&gt;0,0,-PPG!T226)</f>
        <v>0</v>
      </c>
      <c r="I226" s="205">
        <f t="shared" ca="1" si="7"/>
        <v>44386</v>
      </c>
      <c r="J226" s="126">
        <v>209</v>
      </c>
      <c r="K226" s="126" t="b">
        <v>1</v>
      </c>
      <c r="L226" s="126" t="s">
        <v>4009</v>
      </c>
      <c r="M226" s="126" t="b">
        <v>1</v>
      </c>
      <c r="N226" s="126" t="s">
        <v>3687</v>
      </c>
      <c r="O226" s="309" t="str">
        <f>LEFT(PPG!E228,19)&amp;"."&amp;PPGCR!F226</f>
        <v>....Jl21</v>
      </c>
      <c r="P226" s="312">
        <f>PPG!J228</f>
        <v>0</v>
      </c>
      <c r="Q226" s="126" t="b">
        <v>1</v>
      </c>
      <c r="R226" s="126" t="b">
        <v>1</v>
      </c>
      <c r="S226" s="126" t="b">
        <v>1</v>
      </c>
    </row>
    <row r="227" spans="1:19" hidden="1" x14ac:dyDescent="0.25">
      <c r="A227" s="126" t="s">
        <v>4008</v>
      </c>
      <c r="B227" s="200">
        <v>1</v>
      </c>
      <c r="C227" s="126">
        <v>2</v>
      </c>
      <c r="D227" s="308">
        <f>PPG!K229</f>
        <v>0</v>
      </c>
      <c r="E227" s="126" t="b">
        <v>1</v>
      </c>
      <c r="F227" s="309" t="str">
        <f>RIGHT(PPG!D229,4)&amp;"."&amp;PPG!N229&amp;"."&amp;PPG!L229&amp;"."&amp;PPGPAY!$C$5</f>
        <v>...Jl21</v>
      </c>
      <c r="G227" s="203">
        <f t="shared" ca="1" si="6"/>
        <v>44386</v>
      </c>
      <c r="H227" s="311">
        <f>IF(PPG!T227&gt;0,0,-PPG!T227)</f>
        <v>0</v>
      </c>
      <c r="I227" s="205">
        <f t="shared" ca="1" si="7"/>
        <v>44386</v>
      </c>
      <c r="J227" s="126">
        <v>210</v>
      </c>
      <c r="K227" s="126" t="b">
        <v>1</v>
      </c>
      <c r="L227" s="126" t="s">
        <v>4009</v>
      </c>
      <c r="M227" s="126" t="b">
        <v>1</v>
      </c>
      <c r="N227" s="126" t="s">
        <v>3687</v>
      </c>
      <c r="O227" s="309" t="str">
        <f>LEFT(PPG!E229,19)&amp;"."&amp;PPGCR!F227</f>
        <v>....Jl21</v>
      </c>
      <c r="P227" s="312">
        <f>PPG!J229</f>
        <v>0</v>
      </c>
      <c r="Q227" s="126" t="b">
        <v>1</v>
      </c>
      <c r="R227" s="126" t="b">
        <v>1</v>
      </c>
      <c r="S227" s="126" t="b">
        <v>1</v>
      </c>
    </row>
    <row r="228" spans="1:19" hidden="1" x14ac:dyDescent="0.25">
      <c r="A228" s="126" t="s">
        <v>4008</v>
      </c>
      <c r="B228" s="200">
        <v>1</v>
      </c>
      <c r="C228" s="126">
        <v>2</v>
      </c>
      <c r="D228" s="308">
        <f>PPG!K230</f>
        <v>0</v>
      </c>
      <c r="E228" s="126" t="b">
        <v>1</v>
      </c>
      <c r="F228" s="309" t="str">
        <f>RIGHT(PPG!D230,4)&amp;"."&amp;PPG!N230&amp;"."&amp;PPG!L230&amp;"."&amp;PPGPAY!$C$5</f>
        <v>...Jl21</v>
      </c>
      <c r="G228" s="203">
        <f t="shared" ca="1" si="6"/>
        <v>44386</v>
      </c>
      <c r="H228" s="311">
        <f>IF(PPG!T228&gt;0,0,-PPG!T228)</f>
        <v>0</v>
      </c>
      <c r="I228" s="205">
        <f t="shared" ca="1" si="7"/>
        <v>44386</v>
      </c>
      <c r="J228" s="126">
        <v>211</v>
      </c>
      <c r="K228" s="126" t="b">
        <v>1</v>
      </c>
      <c r="L228" s="126" t="s">
        <v>4009</v>
      </c>
      <c r="M228" s="126" t="b">
        <v>1</v>
      </c>
      <c r="N228" s="126" t="s">
        <v>3687</v>
      </c>
      <c r="O228" s="309" t="str">
        <f>LEFT(PPG!E230,19)&amp;"."&amp;PPGCR!F228</f>
        <v>....Jl21</v>
      </c>
      <c r="P228" s="312">
        <f>PPG!J230</f>
        <v>0</v>
      </c>
      <c r="Q228" s="126" t="b">
        <v>1</v>
      </c>
      <c r="R228" s="126" t="b">
        <v>1</v>
      </c>
      <c r="S228" s="126" t="b">
        <v>1</v>
      </c>
    </row>
    <row r="229" spans="1:19" hidden="1" x14ac:dyDescent="0.25">
      <c r="A229" s="126" t="s">
        <v>4008</v>
      </c>
      <c r="B229" s="200">
        <v>1</v>
      </c>
      <c r="C229" s="126">
        <v>2</v>
      </c>
      <c r="D229" s="308">
        <f>PPG!K231</f>
        <v>0</v>
      </c>
      <c r="E229" s="126" t="b">
        <v>1</v>
      </c>
      <c r="F229" s="309" t="str">
        <f>RIGHT(PPG!D231,4)&amp;"."&amp;PPG!N231&amp;"."&amp;PPG!L231&amp;"."&amp;PPGPAY!$C$5</f>
        <v>...Jl21</v>
      </c>
      <c r="G229" s="203">
        <f t="shared" ca="1" si="6"/>
        <v>44386</v>
      </c>
      <c r="H229" s="311">
        <f>IF(PPG!T229&gt;0,0,-PPG!T229)</f>
        <v>0</v>
      </c>
      <c r="I229" s="205">
        <f t="shared" ca="1" si="7"/>
        <v>44386</v>
      </c>
      <c r="J229" s="126">
        <v>212</v>
      </c>
      <c r="K229" s="126" t="b">
        <v>1</v>
      </c>
      <c r="L229" s="126" t="s">
        <v>4009</v>
      </c>
      <c r="M229" s="126" t="b">
        <v>1</v>
      </c>
      <c r="N229" s="126" t="s">
        <v>3687</v>
      </c>
      <c r="O229" s="309" t="str">
        <f>LEFT(PPG!E231,19)&amp;"."&amp;PPGCR!F229</f>
        <v>....Jl21</v>
      </c>
      <c r="P229" s="312">
        <f>PPG!J231</f>
        <v>0</v>
      </c>
      <c r="Q229" s="126" t="b">
        <v>1</v>
      </c>
      <c r="R229" s="126" t="b">
        <v>1</v>
      </c>
      <c r="S229" s="126" t="b">
        <v>1</v>
      </c>
    </row>
    <row r="230" spans="1:19" hidden="1" x14ac:dyDescent="0.25">
      <c r="A230" s="126" t="s">
        <v>4008</v>
      </c>
      <c r="B230" s="200">
        <v>1</v>
      </c>
      <c r="C230" s="126">
        <v>2</v>
      </c>
      <c r="D230" s="308">
        <f>PPG!K232</f>
        <v>0</v>
      </c>
      <c r="E230" s="126" t="b">
        <v>1</v>
      </c>
      <c r="F230" s="309" t="str">
        <f>RIGHT(PPG!D232,4)&amp;"."&amp;PPG!N232&amp;"."&amp;PPG!L232&amp;"."&amp;PPGPAY!$C$5</f>
        <v>...Jl21</v>
      </c>
      <c r="G230" s="203">
        <f t="shared" ca="1" si="6"/>
        <v>44386</v>
      </c>
      <c r="H230" s="311">
        <f>IF(PPG!T230&gt;0,0,-PPG!T230)</f>
        <v>0</v>
      </c>
      <c r="I230" s="205">
        <f t="shared" ca="1" si="7"/>
        <v>44386</v>
      </c>
      <c r="J230" s="126">
        <v>213</v>
      </c>
      <c r="K230" s="126" t="b">
        <v>1</v>
      </c>
      <c r="L230" s="126" t="s">
        <v>4009</v>
      </c>
      <c r="M230" s="126" t="b">
        <v>1</v>
      </c>
      <c r="N230" s="126" t="s">
        <v>3687</v>
      </c>
      <c r="O230" s="309" t="str">
        <f>LEFT(PPG!E232,19)&amp;"."&amp;PPGCR!F230</f>
        <v>....Jl21</v>
      </c>
      <c r="P230" s="312">
        <f>PPG!J232</f>
        <v>0</v>
      </c>
      <c r="Q230" s="126" t="b">
        <v>1</v>
      </c>
      <c r="R230" s="126" t="b">
        <v>1</v>
      </c>
      <c r="S230" s="126" t="b">
        <v>1</v>
      </c>
    </row>
    <row r="231" spans="1:19" hidden="1" x14ac:dyDescent="0.25">
      <c r="A231" s="126" t="s">
        <v>4008</v>
      </c>
      <c r="B231" s="200">
        <v>1</v>
      </c>
      <c r="C231" s="126">
        <v>2</v>
      </c>
      <c r="D231" s="308">
        <f>PPG!K233</f>
        <v>0</v>
      </c>
      <c r="E231" s="126" t="b">
        <v>1</v>
      </c>
      <c r="F231" s="309" t="str">
        <f>RIGHT(PPG!D233,4)&amp;"."&amp;PPG!N233&amp;"."&amp;PPG!L233&amp;"."&amp;PPGPAY!$C$5</f>
        <v>...Jl21</v>
      </c>
      <c r="G231" s="203">
        <f t="shared" ca="1" si="6"/>
        <v>44386</v>
      </c>
      <c r="H231" s="311">
        <f>IF(PPG!T231&gt;0,0,-PPG!T231)</f>
        <v>0</v>
      </c>
      <c r="I231" s="205">
        <f t="shared" ca="1" si="7"/>
        <v>44386</v>
      </c>
      <c r="J231" s="126">
        <v>214</v>
      </c>
      <c r="K231" s="126" t="b">
        <v>1</v>
      </c>
      <c r="L231" s="126" t="s">
        <v>4009</v>
      </c>
      <c r="M231" s="126" t="b">
        <v>1</v>
      </c>
      <c r="N231" s="126" t="s">
        <v>3687</v>
      </c>
      <c r="O231" s="309" t="str">
        <f>LEFT(PPG!E233,19)&amp;"."&amp;PPGCR!F231</f>
        <v>....Jl21</v>
      </c>
      <c r="P231" s="312">
        <f>PPG!J233</f>
        <v>0</v>
      </c>
      <c r="Q231" s="126" t="b">
        <v>1</v>
      </c>
      <c r="R231" s="126" t="b">
        <v>1</v>
      </c>
      <c r="S231" s="126" t="b">
        <v>1</v>
      </c>
    </row>
    <row r="232" spans="1:19" hidden="1" x14ac:dyDescent="0.25">
      <c r="A232" s="126" t="s">
        <v>4008</v>
      </c>
      <c r="B232" s="200">
        <v>1</v>
      </c>
      <c r="C232" s="126">
        <v>2</v>
      </c>
      <c r="D232" s="308">
        <f>PPG!K234</f>
        <v>0</v>
      </c>
      <c r="E232" s="126" t="b">
        <v>1</v>
      </c>
      <c r="F232" s="309" t="str">
        <f>RIGHT(PPG!D234,4)&amp;"."&amp;PPG!N234&amp;"."&amp;PPG!L234&amp;"."&amp;PPGPAY!$C$5</f>
        <v>...Jl21</v>
      </c>
      <c r="G232" s="203">
        <f t="shared" ca="1" si="6"/>
        <v>44386</v>
      </c>
      <c r="H232" s="311">
        <f>IF(PPG!T232&gt;0,0,-PPG!T232)</f>
        <v>0</v>
      </c>
      <c r="I232" s="205">
        <f t="shared" ca="1" si="7"/>
        <v>44386</v>
      </c>
      <c r="J232" s="126">
        <v>215</v>
      </c>
      <c r="K232" s="126" t="b">
        <v>1</v>
      </c>
      <c r="L232" s="126" t="s">
        <v>4009</v>
      </c>
      <c r="M232" s="126" t="b">
        <v>1</v>
      </c>
      <c r="N232" s="126" t="s">
        <v>3687</v>
      </c>
      <c r="O232" s="309" t="str">
        <f>LEFT(PPG!E234,19)&amp;"."&amp;PPGCR!F232</f>
        <v>....Jl21</v>
      </c>
      <c r="P232" s="312">
        <f>PPG!J234</f>
        <v>0</v>
      </c>
      <c r="Q232" s="126" t="b">
        <v>1</v>
      </c>
      <c r="R232" s="126" t="b">
        <v>1</v>
      </c>
      <c r="S232" s="126" t="b">
        <v>1</v>
      </c>
    </row>
    <row r="233" spans="1:19" hidden="1" x14ac:dyDescent="0.25">
      <c r="A233" s="126" t="s">
        <v>4008</v>
      </c>
      <c r="B233" s="200">
        <v>1</v>
      </c>
      <c r="C233" s="126">
        <v>2</v>
      </c>
      <c r="D233" s="308">
        <f>PPG!K235</f>
        <v>0</v>
      </c>
      <c r="E233" s="126" t="b">
        <v>1</v>
      </c>
      <c r="F233" s="309" t="str">
        <f>RIGHT(PPG!D235,4)&amp;"."&amp;PPG!N235&amp;"."&amp;PPG!L235&amp;"."&amp;PPGPAY!$C$5</f>
        <v>...Jl21</v>
      </c>
      <c r="G233" s="203">
        <f t="shared" ca="1" si="6"/>
        <v>44386</v>
      </c>
      <c r="H233" s="311">
        <f>IF(PPG!T233&gt;0,0,-PPG!T233)</f>
        <v>0</v>
      </c>
      <c r="I233" s="205">
        <f t="shared" ca="1" si="7"/>
        <v>44386</v>
      </c>
      <c r="J233" s="126">
        <v>216</v>
      </c>
      <c r="K233" s="126" t="b">
        <v>1</v>
      </c>
      <c r="L233" s="126" t="s">
        <v>4009</v>
      </c>
      <c r="M233" s="126" t="b">
        <v>1</v>
      </c>
      <c r="N233" s="126" t="s">
        <v>3687</v>
      </c>
      <c r="O233" s="309" t="str">
        <f>LEFT(PPG!E235,19)&amp;"."&amp;PPGCR!F233</f>
        <v>....Jl21</v>
      </c>
      <c r="P233" s="312">
        <f>PPG!J235</f>
        <v>0</v>
      </c>
      <c r="Q233" s="126" t="b">
        <v>1</v>
      </c>
      <c r="R233" s="126" t="b">
        <v>1</v>
      </c>
      <c r="S233" s="126" t="b">
        <v>1</v>
      </c>
    </row>
    <row r="234" spans="1:19" hidden="1" x14ac:dyDescent="0.25">
      <c r="A234" s="126" t="s">
        <v>4008</v>
      </c>
      <c r="B234" s="200">
        <v>1</v>
      </c>
      <c r="C234" s="126">
        <v>2</v>
      </c>
      <c r="D234" s="308">
        <f>PPG!K236</f>
        <v>0</v>
      </c>
      <c r="E234" s="126" t="b">
        <v>1</v>
      </c>
      <c r="F234" s="309" t="str">
        <f>RIGHT(PPG!D236,4)&amp;"."&amp;PPG!N236&amp;"."&amp;PPG!L236&amp;"."&amp;PPGPAY!$C$5</f>
        <v>...Jl21</v>
      </c>
      <c r="G234" s="203">
        <f t="shared" ca="1" si="6"/>
        <v>44386</v>
      </c>
      <c r="H234" s="311">
        <f>IF(PPG!T234&gt;0,0,-PPG!T234)</f>
        <v>0</v>
      </c>
      <c r="I234" s="205">
        <f t="shared" ca="1" si="7"/>
        <v>44386</v>
      </c>
      <c r="J234" s="126">
        <v>217</v>
      </c>
      <c r="K234" s="126" t="b">
        <v>1</v>
      </c>
      <c r="L234" s="126" t="s">
        <v>4009</v>
      </c>
      <c r="M234" s="126" t="b">
        <v>1</v>
      </c>
      <c r="N234" s="126" t="s">
        <v>3687</v>
      </c>
      <c r="O234" s="309" t="str">
        <f>LEFT(PPG!E236,19)&amp;"."&amp;PPGCR!F234</f>
        <v>....Jl21</v>
      </c>
      <c r="P234" s="312">
        <f>PPG!J236</f>
        <v>0</v>
      </c>
      <c r="Q234" s="126" t="b">
        <v>1</v>
      </c>
      <c r="R234" s="126" t="b">
        <v>1</v>
      </c>
      <c r="S234" s="126" t="b">
        <v>1</v>
      </c>
    </row>
    <row r="235" spans="1:19" hidden="1" x14ac:dyDescent="0.25">
      <c r="A235" s="126" t="s">
        <v>4008</v>
      </c>
      <c r="B235" s="200">
        <v>1</v>
      </c>
      <c r="C235" s="126">
        <v>2</v>
      </c>
      <c r="D235" s="308">
        <f>PPG!K237</f>
        <v>0</v>
      </c>
      <c r="E235" s="126" t="b">
        <v>1</v>
      </c>
      <c r="F235" s="309" t="str">
        <f>RIGHT(PPG!D237,4)&amp;"."&amp;PPG!N237&amp;"."&amp;PPG!L237&amp;"."&amp;PPGPAY!$C$5</f>
        <v>...Jl21</v>
      </c>
      <c r="G235" s="203">
        <f t="shared" ca="1" si="6"/>
        <v>44386</v>
      </c>
      <c r="H235" s="311">
        <f>IF(PPG!T235&gt;0,0,-PPG!T235)</f>
        <v>0</v>
      </c>
      <c r="I235" s="205">
        <f t="shared" ca="1" si="7"/>
        <v>44386</v>
      </c>
      <c r="J235" s="126">
        <v>218</v>
      </c>
      <c r="K235" s="126" t="b">
        <v>1</v>
      </c>
      <c r="L235" s="126" t="s">
        <v>4009</v>
      </c>
      <c r="M235" s="126" t="b">
        <v>1</v>
      </c>
      <c r="N235" s="126" t="s">
        <v>3687</v>
      </c>
      <c r="O235" s="309" t="str">
        <f>LEFT(PPG!E237,19)&amp;"."&amp;PPGCR!F235</f>
        <v>....Jl21</v>
      </c>
      <c r="P235" s="312">
        <f>PPG!J237</f>
        <v>0</v>
      </c>
      <c r="Q235" s="126" t="b">
        <v>1</v>
      </c>
      <c r="R235" s="126" t="b">
        <v>1</v>
      </c>
      <c r="S235" s="126" t="b">
        <v>1</v>
      </c>
    </row>
    <row r="236" spans="1:19" hidden="1" x14ac:dyDescent="0.25">
      <c r="A236" s="126" t="s">
        <v>4008</v>
      </c>
      <c r="B236" s="200">
        <v>1</v>
      </c>
      <c r="C236" s="126">
        <v>2</v>
      </c>
      <c r="D236" s="308">
        <f>PPG!K238</f>
        <v>0</v>
      </c>
      <c r="E236" s="126" t="b">
        <v>1</v>
      </c>
      <c r="F236" s="309" t="str">
        <f>RIGHT(PPG!D238,4)&amp;"."&amp;PPG!N238&amp;"."&amp;PPG!L238&amp;"."&amp;PPGPAY!$C$5</f>
        <v>...Jl21</v>
      </c>
      <c r="G236" s="203">
        <f t="shared" ca="1" si="6"/>
        <v>44386</v>
      </c>
      <c r="H236" s="311">
        <f>IF(PPG!T236&gt;0,0,-PPG!T236)</f>
        <v>0</v>
      </c>
      <c r="I236" s="205">
        <f t="shared" ca="1" si="7"/>
        <v>44386</v>
      </c>
      <c r="J236" s="126">
        <v>219</v>
      </c>
      <c r="K236" s="126" t="b">
        <v>1</v>
      </c>
      <c r="L236" s="126" t="s">
        <v>4009</v>
      </c>
      <c r="M236" s="126" t="b">
        <v>1</v>
      </c>
      <c r="N236" s="126" t="s">
        <v>3687</v>
      </c>
      <c r="O236" s="309" t="str">
        <f>LEFT(PPG!E238,19)&amp;"."&amp;PPGCR!F236</f>
        <v>....Jl21</v>
      </c>
      <c r="P236" s="312">
        <f>PPG!J238</f>
        <v>0</v>
      </c>
      <c r="Q236" s="126" t="b">
        <v>1</v>
      </c>
      <c r="R236" s="126" t="b">
        <v>1</v>
      </c>
      <c r="S236" s="126" t="b">
        <v>1</v>
      </c>
    </row>
    <row r="237" spans="1:19" hidden="1" x14ac:dyDescent="0.25">
      <c r="A237" s="126" t="s">
        <v>4008</v>
      </c>
      <c r="B237" s="200">
        <v>1</v>
      </c>
      <c r="C237" s="126">
        <v>2</v>
      </c>
      <c r="D237" s="308">
        <f>PPG!K239</f>
        <v>0</v>
      </c>
      <c r="E237" s="126" t="b">
        <v>1</v>
      </c>
      <c r="F237" s="309" t="str">
        <f>RIGHT(PPG!D239,4)&amp;"."&amp;PPG!N239&amp;"."&amp;PPG!L239&amp;"."&amp;PPGPAY!$C$5</f>
        <v>...Jl21</v>
      </c>
      <c r="G237" s="203">
        <f t="shared" ca="1" si="6"/>
        <v>44386</v>
      </c>
      <c r="H237" s="311">
        <f>IF(PPG!T237&gt;0,0,-PPG!T237)</f>
        <v>0</v>
      </c>
      <c r="I237" s="205">
        <f t="shared" ca="1" si="7"/>
        <v>44386</v>
      </c>
      <c r="J237" s="126">
        <v>220</v>
      </c>
      <c r="K237" s="126" t="b">
        <v>1</v>
      </c>
      <c r="L237" s="126" t="s">
        <v>4009</v>
      </c>
      <c r="M237" s="126" t="b">
        <v>1</v>
      </c>
      <c r="N237" s="126" t="s">
        <v>3687</v>
      </c>
      <c r="O237" s="309" t="str">
        <f>LEFT(PPG!E239,19)&amp;"."&amp;PPGCR!F237</f>
        <v>....Jl21</v>
      </c>
      <c r="P237" s="312">
        <f>PPG!J239</f>
        <v>0</v>
      </c>
      <c r="Q237" s="126" t="b">
        <v>1</v>
      </c>
      <c r="R237" s="126" t="b">
        <v>1</v>
      </c>
      <c r="S237" s="126" t="b">
        <v>1</v>
      </c>
    </row>
    <row r="238" spans="1:19" hidden="1" x14ac:dyDescent="0.25">
      <c r="A238" s="126" t="s">
        <v>4008</v>
      </c>
      <c r="B238" s="200">
        <v>1</v>
      </c>
      <c r="C238" s="126">
        <v>2</v>
      </c>
      <c r="D238" s="308">
        <f>PPG!K240</f>
        <v>0</v>
      </c>
      <c r="E238" s="126" t="b">
        <v>1</v>
      </c>
      <c r="F238" s="309" t="str">
        <f>RIGHT(PPG!D240,4)&amp;"."&amp;PPG!N240&amp;"."&amp;PPG!L240&amp;"."&amp;PPGPAY!$C$5</f>
        <v>...Jl21</v>
      </c>
      <c r="G238" s="203">
        <f t="shared" ca="1" si="6"/>
        <v>44386</v>
      </c>
      <c r="H238" s="311">
        <f>IF(PPG!T238&gt;0,0,-PPG!T238)</f>
        <v>0</v>
      </c>
      <c r="I238" s="205">
        <f t="shared" ca="1" si="7"/>
        <v>44386</v>
      </c>
      <c r="J238" s="126">
        <v>221</v>
      </c>
      <c r="K238" s="126" t="b">
        <v>1</v>
      </c>
      <c r="L238" s="126" t="s">
        <v>4009</v>
      </c>
      <c r="M238" s="126" t="b">
        <v>1</v>
      </c>
      <c r="N238" s="126" t="s">
        <v>3687</v>
      </c>
      <c r="O238" s="309" t="str">
        <f>LEFT(PPG!E240,19)&amp;"."&amp;PPGCR!F238</f>
        <v>....Jl21</v>
      </c>
      <c r="P238" s="312">
        <f>PPG!J240</f>
        <v>0</v>
      </c>
      <c r="Q238" s="126" t="b">
        <v>1</v>
      </c>
      <c r="R238" s="126" t="b">
        <v>1</v>
      </c>
      <c r="S238" s="126" t="b">
        <v>1</v>
      </c>
    </row>
    <row r="239" spans="1:19" hidden="1" x14ac:dyDescent="0.25">
      <c r="A239" s="126" t="s">
        <v>4008</v>
      </c>
      <c r="B239" s="200">
        <v>1</v>
      </c>
      <c r="C239" s="126">
        <v>2</v>
      </c>
      <c r="D239" s="308">
        <f>PPG!K241</f>
        <v>0</v>
      </c>
      <c r="E239" s="126" t="b">
        <v>1</v>
      </c>
      <c r="F239" s="309" t="str">
        <f>RIGHT(PPG!D241,4)&amp;"."&amp;PPG!N241&amp;"."&amp;PPG!L241&amp;"."&amp;PPGPAY!$C$5</f>
        <v>...Jl21</v>
      </c>
      <c r="G239" s="203">
        <f t="shared" ca="1" si="6"/>
        <v>44386</v>
      </c>
      <c r="H239" s="311">
        <f>IF(PPG!T239&gt;0,0,-PPG!T239)</f>
        <v>0</v>
      </c>
      <c r="I239" s="205">
        <f t="shared" ca="1" si="7"/>
        <v>44386</v>
      </c>
      <c r="J239" s="126">
        <v>222</v>
      </c>
      <c r="K239" s="126" t="b">
        <v>1</v>
      </c>
      <c r="L239" s="126" t="s">
        <v>4009</v>
      </c>
      <c r="M239" s="126" t="b">
        <v>1</v>
      </c>
      <c r="N239" s="126" t="s">
        <v>3687</v>
      </c>
      <c r="O239" s="309" t="str">
        <f>LEFT(PPG!E241,19)&amp;"."&amp;PPGCR!F239</f>
        <v>....Jl21</v>
      </c>
      <c r="P239" s="312">
        <f>PPG!J241</f>
        <v>0</v>
      </c>
      <c r="Q239" s="126" t="b">
        <v>1</v>
      </c>
      <c r="R239" s="126" t="b">
        <v>1</v>
      </c>
      <c r="S239" s="126" t="b">
        <v>1</v>
      </c>
    </row>
    <row r="240" spans="1:19" hidden="1" x14ac:dyDescent="0.25">
      <c r="A240" s="126" t="s">
        <v>4008</v>
      </c>
      <c r="B240" s="200">
        <v>1</v>
      </c>
      <c r="C240" s="126">
        <v>2</v>
      </c>
      <c r="D240" s="308">
        <f>PPG!K242</f>
        <v>0</v>
      </c>
      <c r="E240" s="126" t="b">
        <v>1</v>
      </c>
      <c r="F240" s="309" t="str">
        <f>RIGHT(PPG!D242,4)&amp;"."&amp;PPG!N242&amp;"."&amp;PPG!L242&amp;"."&amp;PPGPAY!$C$5</f>
        <v>...Jl21</v>
      </c>
      <c r="G240" s="203">
        <f t="shared" ca="1" si="6"/>
        <v>44386</v>
      </c>
      <c r="H240" s="311">
        <f>IF(PPG!T240&gt;0,0,-PPG!T240)</f>
        <v>0</v>
      </c>
      <c r="I240" s="205">
        <f t="shared" ca="1" si="7"/>
        <v>44386</v>
      </c>
      <c r="J240" s="126">
        <v>223</v>
      </c>
      <c r="K240" s="126" t="b">
        <v>1</v>
      </c>
      <c r="L240" s="126" t="s">
        <v>4009</v>
      </c>
      <c r="M240" s="126" t="b">
        <v>1</v>
      </c>
      <c r="N240" s="126" t="s">
        <v>3687</v>
      </c>
      <c r="O240" s="309" t="str">
        <f>LEFT(PPG!E242,19)&amp;"."&amp;PPGCR!F240</f>
        <v>....Jl21</v>
      </c>
      <c r="P240" s="312">
        <f>PPG!J242</f>
        <v>0</v>
      </c>
      <c r="Q240" s="126" t="b">
        <v>1</v>
      </c>
      <c r="R240" s="126" t="b">
        <v>1</v>
      </c>
      <c r="S240" s="126" t="b">
        <v>1</v>
      </c>
    </row>
    <row r="241" spans="1:19" hidden="1" x14ac:dyDescent="0.25">
      <c r="A241" s="126" t="s">
        <v>4008</v>
      </c>
      <c r="B241" s="200">
        <v>1</v>
      </c>
      <c r="C241" s="126">
        <v>2</v>
      </c>
      <c r="D241" s="308">
        <f>PPG!K243</f>
        <v>0</v>
      </c>
      <c r="E241" s="126" t="b">
        <v>1</v>
      </c>
      <c r="F241" s="309" t="str">
        <f>RIGHT(PPG!D243,4)&amp;"."&amp;PPG!N243&amp;"."&amp;PPG!L243&amp;"."&amp;PPGPAY!$C$5</f>
        <v>...Jl21</v>
      </c>
      <c r="G241" s="203">
        <f t="shared" ca="1" si="6"/>
        <v>44386</v>
      </c>
      <c r="H241" s="311">
        <f>IF(PPG!T241&gt;0,0,-PPG!T241)</f>
        <v>0</v>
      </c>
      <c r="I241" s="205">
        <f t="shared" ca="1" si="7"/>
        <v>44386</v>
      </c>
      <c r="J241" s="126">
        <v>224</v>
      </c>
      <c r="K241" s="126" t="b">
        <v>1</v>
      </c>
      <c r="L241" s="126" t="s">
        <v>4009</v>
      </c>
      <c r="M241" s="126" t="b">
        <v>1</v>
      </c>
      <c r="N241" s="126" t="s">
        <v>3687</v>
      </c>
      <c r="O241" s="309" t="str">
        <f>LEFT(PPG!E243,19)&amp;"."&amp;PPGCR!F241</f>
        <v>....Jl21</v>
      </c>
      <c r="P241" s="312">
        <f>PPG!J243</f>
        <v>0</v>
      </c>
      <c r="Q241" s="126" t="b">
        <v>1</v>
      </c>
      <c r="R241" s="126" t="b">
        <v>1</v>
      </c>
      <c r="S241" s="126" t="b">
        <v>1</v>
      </c>
    </row>
    <row r="242" spans="1:19" hidden="1" x14ac:dyDescent="0.25">
      <c r="A242" s="126" t="s">
        <v>4008</v>
      </c>
      <c r="B242" s="200">
        <v>1</v>
      </c>
      <c r="C242" s="126">
        <v>2</v>
      </c>
      <c r="D242" s="308">
        <f>PPG!K244</f>
        <v>0</v>
      </c>
      <c r="E242" s="126" t="b">
        <v>1</v>
      </c>
      <c r="F242" s="309" t="str">
        <f>RIGHT(PPG!D244,4)&amp;"."&amp;PPG!N244&amp;"."&amp;PPG!L244&amp;"."&amp;PPGPAY!$C$5</f>
        <v>...Jl21</v>
      </c>
      <c r="G242" s="203">
        <f t="shared" ca="1" si="6"/>
        <v>44386</v>
      </c>
      <c r="H242" s="311">
        <f>IF(PPG!T242&gt;0,0,-PPG!T242)</f>
        <v>0</v>
      </c>
      <c r="I242" s="205">
        <f t="shared" ca="1" si="7"/>
        <v>44386</v>
      </c>
      <c r="J242" s="126">
        <v>225</v>
      </c>
      <c r="K242" s="126" t="b">
        <v>1</v>
      </c>
      <c r="L242" s="126" t="s">
        <v>4009</v>
      </c>
      <c r="M242" s="126" t="b">
        <v>1</v>
      </c>
      <c r="N242" s="126" t="s">
        <v>3687</v>
      </c>
      <c r="O242" s="309" t="str">
        <f>LEFT(PPG!E244,19)&amp;"."&amp;PPGCR!F242</f>
        <v>....Jl21</v>
      </c>
      <c r="P242" s="312">
        <f>PPG!J244</f>
        <v>0</v>
      </c>
      <c r="Q242" s="126" t="b">
        <v>1</v>
      </c>
      <c r="R242" s="126" t="b">
        <v>1</v>
      </c>
      <c r="S242" s="126" t="b">
        <v>1</v>
      </c>
    </row>
    <row r="243" spans="1:19" hidden="1" x14ac:dyDescent="0.25">
      <c r="A243" s="126" t="s">
        <v>4008</v>
      </c>
      <c r="B243" s="200">
        <v>1</v>
      </c>
      <c r="C243" s="126">
        <v>2</v>
      </c>
      <c r="D243" s="308">
        <f>PPG!K245</f>
        <v>0</v>
      </c>
      <c r="E243" s="126" t="b">
        <v>1</v>
      </c>
      <c r="F243" s="309" t="str">
        <f>RIGHT(PPG!D245,4)&amp;"."&amp;PPG!N245&amp;"."&amp;PPG!L245&amp;"."&amp;PPGPAY!$C$5</f>
        <v>...Jl21</v>
      </c>
      <c r="G243" s="203">
        <f t="shared" ca="1" si="6"/>
        <v>44386</v>
      </c>
      <c r="H243" s="311">
        <f>IF(PPG!T243&gt;0,0,-PPG!T243)</f>
        <v>0</v>
      </c>
      <c r="I243" s="205">
        <f t="shared" ca="1" si="7"/>
        <v>44386</v>
      </c>
      <c r="J243" s="126">
        <v>226</v>
      </c>
      <c r="K243" s="126" t="b">
        <v>1</v>
      </c>
      <c r="L243" s="126" t="s">
        <v>4009</v>
      </c>
      <c r="M243" s="126" t="b">
        <v>1</v>
      </c>
      <c r="N243" s="126" t="s">
        <v>3687</v>
      </c>
      <c r="O243" s="309" t="str">
        <f>LEFT(PPG!E245,19)&amp;"."&amp;PPGCR!F243</f>
        <v>....Jl21</v>
      </c>
      <c r="P243" s="312">
        <f>PPG!J245</f>
        <v>0</v>
      </c>
      <c r="Q243" s="126" t="b">
        <v>1</v>
      </c>
      <c r="R243" s="126" t="b">
        <v>1</v>
      </c>
      <c r="S243" s="126" t="b">
        <v>1</v>
      </c>
    </row>
    <row r="244" spans="1:19" hidden="1" x14ac:dyDescent="0.25">
      <c r="A244" s="126" t="s">
        <v>4008</v>
      </c>
      <c r="B244" s="200">
        <v>1</v>
      </c>
      <c r="C244" s="126">
        <v>2</v>
      </c>
      <c r="D244" s="308">
        <f>PPG!K246</f>
        <v>0</v>
      </c>
      <c r="E244" s="126" t="b">
        <v>1</v>
      </c>
      <c r="F244" s="309" t="str">
        <f>RIGHT(PPG!D246,4)&amp;"."&amp;PPG!N246&amp;"."&amp;PPG!L246&amp;"."&amp;PPGPAY!$C$5</f>
        <v>...Jl21</v>
      </c>
      <c r="G244" s="203">
        <f t="shared" ca="1" si="6"/>
        <v>44386</v>
      </c>
      <c r="H244" s="311">
        <f>IF(PPG!T244&gt;0,0,-PPG!T244)</f>
        <v>0</v>
      </c>
      <c r="I244" s="205">
        <f t="shared" ca="1" si="7"/>
        <v>44386</v>
      </c>
      <c r="J244" s="126">
        <v>227</v>
      </c>
      <c r="K244" s="126" t="b">
        <v>1</v>
      </c>
      <c r="L244" s="126" t="s">
        <v>4009</v>
      </c>
      <c r="M244" s="126" t="b">
        <v>1</v>
      </c>
      <c r="N244" s="126" t="s">
        <v>3687</v>
      </c>
      <c r="O244" s="309" t="str">
        <f>LEFT(PPG!E246,19)&amp;"."&amp;PPGCR!F244</f>
        <v>....Jl21</v>
      </c>
      <c r="P244" s="312">
        <f>PPG!J246</f>
        <v>0</v>
      </c>
      <c r="Q244" s="126" t="b">
        <v>1</v>
      </c>
      <c r="R244" s="126" t="b">
        <v>1</v>
      </c>
      <c r="S244" s="126" t="b">
        <v>1</v>
      </c>
    </row>
    <row r="245" spans="1:19" hidden="1" x14ac:dyDescent="0.25">
      <c r="A245" s="126" t="s">
        <v>4008</v>
      </c>
      <c r="B245" s="200">
        <v>1</v>
      </c>
      <c r="C245" s="126">
        <v>2</v>
      </c>
      <c r="D245" s="308">
        <f>PPG!K247</f>
        <v>0</v>
      </c>
      <c r="E245" s="126" t="b">
        <v>1</v>
      </c>
      <c r="F245" s="309" t="str">
        <f>RIGHT(PPG!D247,4)&amp;"."&amp;PPG!N247&amp;"."&amp;PPG!L247&amp;"."&amp;PPGPAY!$C$5</f>
        <v>...Jl21</v>
      </c>
      <c r="G245" s="203">
        <f t="shared" ca="1" si="6"/>
        <v>44386</v>
      </c>
      <c r="H245" s="311">
        <f>IF(PPG!T245&gt;0,0,-PPG!T245)</f>
        <v>0</v>
      </c>
      <c r="I245" s="205">
        <f t="shared" ca="1" si="7"/>
        <v>44386</v>
      </c>
      <c r="J245" s="126">
        <v>228</v>
      </c>
      <c r="K245" s="126" t="b">
        <v>1</v>
      </c>
      <c r="L245" s="126" t="s">
        <v>4009</v>
      </c>
      <c r="M245" s="126" t="b">
        <v>1</v>
      </c>
      <c r="N245" s="126" t="s">
        <v>3687</v>
      </c>
      <c r="O245" s="309" t="str">
        <f>LEFT(PPG!E247,19)&amp;"."&amp;PPGCR!F245</f>
        <v>....Jl21</v>
      </c>
      <c r="P245" s="312">
        <f>PPG!J247</f>
        <v>0</v>
      </c>
      <c r="Q245" s="126" t="b">
        <v>1</v>
      </c>
      <c r="R245" s="126" t="b">
        <v>1</v>
      </c>
      <c r="S245" s="126" t="b">
        <v>1</v>
      </c>
    </row>
    <row r="246" spans="1:19" hidden="1" x14ac:dyDescent="0.25">
      <c r="A246" s="126" t="s">
        <v>4008</v>
      </c>
      <c r="B246" s="200">
        <v>1</v>
      </c>
      <c r="C246" s="126">
        <v>2</v>
      </c>
      <c r="D246" s="308">
        <f>PPG!K248</f>
        <v>0</v>
      </c>
      <c r="E246" s="126" t="b">
        <v>1</v>
      </c>
      <c r="F246" s="309" t="str">
        <f>RIGHT(PPG!D248,4)&amp;"."&amp;PPG!N248&amp;"."&amp;PPG!L248&amp;"."&amp;PPGPAY!$C$5</f>
        <v>...Jl21</v>
      </c>
      <c r="G246" s="203">
        <f t="shared" ca="1" si="6"/>
        <v>44386</v>
      </c>
      <c r="H246" s="311">
        <f>IF(PPG!T246&gt;0,0,-PPG!T246)</f>
        <v>0</v>
      </c>
      <c r="I246" s="205">
        <f t="shared" ca="1" si="7"/>
        <v>44386</v>
      </c>
      <c r="J246" s="126">
        <v>229</v>
      </c>
      <c r="K246" s="126" t="b">
        <v>1</v>
      </c>
      <c r="L246" s="126" t="s">
        <v>4009</v>
      </c>
      <c r="M246" s="126" t="b">
        <v>1</v>
      </c>
      <c r="N246" s="126" t="s">
        <v>3687</v>
      </c>
      <c r="O246" s="309" t="str">
        <f>LEFT(PPG!E248,19)&amp;"."&amp;PPGCR!F246</f>
        <v>....Jl21</v>
      </c>
      <c r="P246" s="312">
        <f>PPG!J248</f>
        <v>0</v>
      </c>
      <c r="Q246" s="126" t="b">
        <v>1</v>
      </c>
      <c r="R246" s="126" t="b">
        <v>1</v>
      </c>
      <c r="S246" s="126" t="b">
        <v>1</v>
      </c>
    </row>
    <row r="247" spans="1:19" hidden="1" x14ac:dyDescent="0.25">
      <c r="A247" s="126" t="s">
        <v>4008</v>
      </c>
      <c r="B247" s="200">
        <v>1</v>
      </c>
      <c r="C247" s="126">
        <v>2</v>
      </c>
      <c r="D247" s="308">
        <f>PPG!K249</f>
        <v>0</v>
      </c>
      <c r="E247" s="126" t="b">
        <v>1</v>
      </c>
      <c r="F247" s="309" t="str">
        <f>RIGHT(PPG!D249,4)&amp;"."&amp;PPG!N249&amp;"."&amp;PPG!L249&amp;"."&amp;PPGPAY!$C$5</f>
        <v>...Jl21</v>
      </c>
      <c r="G247" s="203">
        <f t="shared" ca="1" si="6"/>
        <v>44386</v>
      </c>
      <c r="H247" s="311">
        <f>IF(PPG!T247&gt;0,0,-PPG!T247)</f>
        <v>0</v>
      </c>
      <c r="I247" s="205">
        <f t="shared" ca="1" si="7"/>
        <v>44386</v>
      </c>
      <c r="J247" s="126">
        <v>230</v>
      </c>
      <c r="K247" s="126" t="b">
        <v>1</v>
      </c>
      <c r="L247" s="126" t="s">
        <v>4009</v>
      </c>
      <c r="M247" s="126" t="b">
        <v>1</v>
      </c>
      <c r="N247" s="126" t="s">
        <v>3687</v>
      </c>
      <c r="O247" s="309" t="str">
        <f>LEFT(PPG!E249,19)&amp;"."&amp;PPGCR!F247</f>
        <v>....Jl21</v>
      </c>
      <c r="P247" s="312">
        <f>PPG!J249</f>
        <v>0</v>
      </c>
      <c r="Q247" s="126" t="b">
        <v>1</v>
      </c>
      <c r="R247" s="126" t="b">
        <v>1</v>
      </c>
      <c r="S247" s="126" t="b">
        <v>1</v>
      </c>
    </row>
    <row r="248" spans="1:19" hidden="1" x14ac:dyDescent="0.25">
      <c r="A248" s="126" t="s">
        <v>4008</v>
      </c>
      <c r="B248" s="200">
        <v>1</v>
      </c>
      <c r="C248" s="126">
        <v>2</v>
      </c>
      <c r="D248" s="308">
        <f>PPG!K250</f>
        <v>0</v>
      </c>
      <c r="E248" s="126" t="b">
        <v>1</v>
      </c>
      <c r="F248" s="309" t="str">
        <f>RIGHT(PPG!D250,4)&amp;"."&amp;PPG!N250&amp;"."&amp;PPG!L250&amp;"."&amp;PPGPAY!$C$5</f>
        <v>...Jl21</v>
      </c>
      <c r="G248" s="203">
        <f t="shared" ca="1" si="6"/>
        <v>44386</v>
      </c>
      <c r="H248" s="311">
        <f>IF(PPG!T248&gt;0,0,-PPG!T248)</f>
        <v>0</v>
      </c>
      <c r="I248" s="205">
        <f t="shared" ca="1" si="7"/>
        <v>44386</v>
      </c>
      <c r="J248" s="126">
        <v>231</v>
      </c>
      <c r="K248" s="126" t="b">
        <v>1</v>
      </c>
      <c r="L248" s="126" t="s">
        <v>4009</v>
      </c>
      <c r="M248" s="126" t="b">
        <v>1</v>
      </c>
      <c r="N248" s="126" t="s">
        <v>3687</v>
      </c>
      <c r="O248" s="309" t="str">
        <f>LEFT(PPG!E250,19)&amp;"."&amp;PPGCR!F248</f>
        <v>....Jl21</v>
      </c>
      <c r="P248" s="312">
        <f>PPG!J250</f>
        <v>0</v>
      </c>
      <c r="Q248" s="126" t="b">
        <v>1</v>
      </c>
      <c r="R248" s="126" t="b">
        <v>1</v>
      </c>
      <c r="S248" s="126" t="b">
        <v>1</v>
      </c>
    </row>
    <row r="249" spans="1:19" hidden="1" x14ac:dyDescent="0.25">
      <c r="A249" s="126" t="s">
        <v>4008</v>
      </c>
      <c r="B249" s="200">
        <v>1</v>
      </c>
      <c r="C249" s="126">
        <v>2</v>
      </c>
      <c r="D249" s="308">
        <f>PPG!K251</f>
        <v>0</v>
      </c>
      <c r="E249" s="126" t="b">
        <v>1</v>
      </c>
      <c r="F249" s="309" t="str">
        <f>RIGHT(PPG!D251,4)&amp;"."&amp;PPG!N251&amp;"."&amp;PPG!L251&amp;"."&amp;PPGPAY!$C$5</f>
        <v>...Jl21</v>
      </c>
      <c r="G249" s="203">
        <f t="shared" ca="1" si="6"/>
        <v>44386</v>
      </c>
      <c r="H249" s="311">
        <f>IF(PPG!T249&gt;0,0,-PPG!T249)</f>
        <v>0</v>
      </c>
      <c r="I249" s="205">
        <f t="shared" ca="1" si="7"/>
        <v>44386</v>
      </c>
      <c r="J249" s="126">
        <v>232</v>
      </c>
      <c r="K249" s="126" t="b">
        <v>1</v>
      </c>
      <c r="L249" s="126" t="s">
        <v>4009</v>
      </c>
      <c r="M249" s="126" t="b">
        <v>1</v>
      </c>
      <c r="N249" s="126" t="s">
        <v>3687</v>
      </c>
      <c r="O249" s="309" t="str">
        <f>LEFT(PPG!E251,19)&amp;"."&amp;PPGCR!F249</f>
        <v>....Jl21</v>
      </c>
      <c r="P249" s="312">
        <f>PPG!J251</f>
        <v>0</v>
      </c>
      <c r="Q249" s="126" t="b">
        <v>1</v>
      </c>
      <c r="R249" s="126" t="b">
        <v>1</v>
      </c>
      <c r="S249" s="126" t="b">
        <v>1</v>
      </c>
    </row>
    <row r="250" spans="1:19" hidden="1" x14ac:dyDescent="0.25">
      <c r="A250" s="126" t="s">
        <v>4008</v>
      </c>
      <c r="B250" s="200">
        <v>1</v>
      </c>
      <c r="C250" s="126">
        <v>2</v>
      </c>
      <c r="D250" s="308">
        <f>PPG!K252</f>
        <v>0</v>
      </c>
      <c r="E250" s="126" t="b">
        <v>1</v>
      </c>
      <c r="F250" s="309" t="str">
        <f>RIGHT(PPG!D252,4)&amp;"."&amp;PPG!N252&amp;"."&amp;PPG!L252&amp;"."&amp;PPGPAY!$C$5</f>
        <v>...Jl21</v>
      </c>
      <c r="G250" s="203">
        <f t="shared" ca="1" si="6"/>
        <v>44386</v>
      </c>
      <c r="H250" s="311">
        <f>IF(PPG!T250&gt;0,0,-PPG!T250)</f>
        <v>0</v>
      </c>
      <c r="I250" s="205">
        <f t="shared" ca="1" si="7"/>
        <v>44386</v>
      </c>
      <c r="J250" s="126">
        <v>233</v>
      </c>
      <c r="K250" s="126" t="b">
        <v>1</v>
      </c>
      <c r="L250" s="126" t="s">
        <v>4009</v>
      </c>
      <c r="M250" s="126" t="b">
        <v>1</v>
      </c>
      <c r="N250" s="126" t="s">
        <v>3687</v>
      </c>
      <c r="O250" s="309" t="str">
        <f>LEFT(PPG!E252,19)&amp;"."&amp;PPGCR!F250</f>
        <v>....Jl21</v>
      </c>
      <c r="P250" s="312">
        <f>PPG!J252</f>
        <v>0</v>
      </c>
      <c r="Q250" s="126" t="b">
        <v>1</v>
      </c>
      <c r="R250" s="126" t="b">
        <v>1</v>
      </c>
      <c r="S250" s="126" t="b">
        <v>1</v>
      </c>
    </row>
    <row r="251" spans="1:19" hidden="1" x14ac:dyDescent="0.25">
      <c r="A251" s="126" t="s">
        <v>4008</v>
      </c>
      <c r="B251" s="200">
        <v>1</v>
      </c>
      <c r="C251" s="126">
        <v>2</v>
      </c>
      <c r="D251" s="308">
        <f>PPG!K253</f>
        <v>0</v>
      </c>
      <c r="E251" s="126" t="b">
        <v>1</v>
      </c>
      <c r="F251" s="309" t="str">
        <f>RIGHT(PPG!D253,4)&amp;"."&amp;PPG!N253&amp;"."&amp;PPG!L253&amp;"."&amp;PPGPAY!$C$5</f>
        <v>...Jl21</v>
      </c>
      <c r="G251" s="203">
        <f t="shared" ca="1" si="6"/>
        <v>44386</v>
      </c>
      <c r="H251" s="311">
        <f>IF(PPG!T251&gt;0,0,-PPG!T251)</f>
        <v>0</v>
      </c>
      <c r="I251" s="205">
        <f t="shared" ca="1" si="7"/>
        <v>44386</v>
      </c>
      <c r="J251" s="126">
        <v>234</v>
      </c>
      <c r="K251" s="126" t="b">
        <v>1</v>
      </c>
      <c r="L251" s="126" t="s">
        <v>4009</v>
      </c>
      <c r="M251" s="126" t="b">
        <v>1</v>
      </c>
      <c r="N251" s="126" t="s">
        <v>3687</v>
      </c>
      <c r="O251" s="309" t="str">
        <f>LEFT(PPG!E253,19)&amp;"."&amp;PPGCR!F251</f>
        <v>....Jl21</v>
      </c>
      <c r="P251" s="312">
        <f>PPG!J253</f>
        <v>0</v>
      </c>
      <c r="Q251" s="126" t="b">
        <v>1</v>
      </c>
      <c r="R251" s="126" t="b">
        <v>1</v>
      </c>
      <c r="S251" s="126" t="b">
        <v>1</v>
      </c>
    </row>
    <row r="252" spans="1:19" hidden="1" x14ac:dyDescent="0.25">
      <c r="A252" s="126" t="s">
        <v>4008</v>
      </c>
      <c r="B252" s="200">
        <v>1</v>
      </c>
      <c r="C252" s="126">
        <v>2</v>
      </c>
      <c r="D252" s="308">
        <f>PPG!K254</f>
        <v>0</v>
      </c>
      <c r="E252" s="126" t="b">
        <v>1</v>
      </c>
      <c r="F252" s="309" t="str">
        <f>RIGHT(PPG!D254,4)&amp;"."&amp;PPG!N254&amp;"."&amp;PPG!L254&amp;"."&amp;PPGPAY!$C$5</f>
        <v>...Jl21</v>
      </c>
      <c r="G252" s="203">
        <f t="shared" ca="1" si="6"/>
        <v>44386</v>
      </c>
      <c r="H252" s="311">
        <f>IF(PPG!T252&gt;0,0,-PPG!T252)</f>
        <v>0</v>
      </c>
      <c r="I252" s="205">
        <f t="shared" ca="1" si="7"/>
        <v>44386</v>
      </c>
      <c r="J252" s="126">
        <v>235</v>
      </c>
      <c r="K252" s="126" t="b">
        <v>1</v>
      </c>
      <c r="L252" s="126" t="s">
        <v>4009</v>
      </c>
      <c r="M252" s="126" t="b">
        <v>1</v>
      </c>
      <c r="N252" s="126" t="s">
        <v>3687</v>
      </c>
      <c r="O252" s="309" t="str">
        <f>LEFT(PPG!E254,19)&amp;"."&amp;PPGCR!F252</f>
        <v>....Jl21</v>
      </c>
      <c r="P252" s="312">
        <f>PPG!J254</f>
        <v>0</v>
      </c>
      <c r="Q252" s="126" t="b">
        <v>1</v>
      </c>
      <c r="R252" s="126" t="b">
        <v>1</v>
      </c>
      <c r="S252" s="126" t="b">
        <v>1</v>
      </c>
    </row>
    <row r="253" spans="1:19" hidden="1" x14ac:dyDescent="0.25">
      <c r="A253" s="126" t="s">
        <v>4008</v>
      </c>
      <c r="B253" s="200">
        <v>1</v>
      </c>
      <c r="C253" s="126">
        <v>2</v>
      </c>
      <c r="D253" s="308">
        <f>PPG!K255</f>
        <v>0</v>
      </c>
      <c r="E253" s="126" t="b">
        <v>1</v>
      </c>
      <c r="F253" s="309" t="str">
        <f>RIGHT(PPG!D255,4)&amp;"."&amp;PPG!N255&amp;"."&amp;PPG!L255&amp;"."&amp;PPGPAY!$C$5</f>
        <v>...Jl21</v>
      </c>
      <c r="G253" s="203">
        <f t="shared" ca="1" si="6"/>
        <v>44386</v>
      </c>
      <c r="H253" s="311">
        <f>IF(PPG!T253&gt;0,0,-PPG!T253)</f>
        <v>0</v>
      </c>
      <c r="I253" s="205">
        <f t="shared" ca="1" si="7"/>
        <v>44386</v>
      </c>
      <c r="J253" s="126">
        <v>236</v>
      </c>
      <c r="K253" s="126" t="b">
        <v>1</v>
      </c>
      <c r="L253" s="126" t="s">
        <v>4009</v>
      </c>
      <c r="M253" s="126" t="b">
        <v>1</v>
      </c>
      <c r="N253" s="126" t="s">
        <v>3687</v>
      </c>
      <c r="O253" s="309" t="str">
        <f>LEFT(PPG!E255,19)&amp;"."&amp;PPGCR!F253</f>
        <v>....Jl21</v>
      </c>
      <c r="P253" s="312">
        <f>PPG!J255</f>
        <v>0</v>
      </c>
      <c r="Q253" s="126" t="b">
        <v>1</v>
      </c>
      <c r="R253" s="126" t="b">
        <v>1</v>
      </c>
      <c r="S253" s="126" t="b">
        <v>1</v>
      </c>
    </row>
    <row r="254" spans="1:19" hidden="1" x14ac:dyDescent="0.25">
      <c r="A254" s="126" t="s">
        <v>4008</v>
      </c>
      <c r="B254" s="200">
        <v>1</v>
      </c>
      <c r="C254" s="126">
        <v>2</v>
      </c>
      <c r="D254" s="308">
        <f>PPG!K256</f>
        <v>0</v>
      </c>
      <c r="E254" s="126" t="b">
        <v>1</v>
      </c>
      <c r="F254" s="309" t="str">
        <f>RIGHT(PPG!D256,4)&amp;"."&amp;PPG!N256&amp;"."&amp;PPG!L256&amp;"."&amp;PPGPAY!$C$5</f>
        <v>...Jl21</v>
      </c>
      <c r="G254" s="203">
        <f t="shared" ca="1" si="6"/>
        <v>44386</v>
      </c>
      <c r="H254" s="311">
        <f>IF(PPG!T254&gt;0,0,-PPG!T254)</f>
        <v>0</v>
      </c>
      <c r="I254" s="205">
        <f t="shared" ca="1" si="7"/>
        <v>44386</v>
      </c>
      <c r="J254" s="126">
        <v>237</v>
      </c>
      <c r="K254" s="126" t="b">
        <v>1</v>
      </c>
      <c r="L254" s="126" t="s">
        <v>4009</v>
      </c>
      <c r="M254" s="126" t="b">
        <v>1</v>
      </c>
      <c r="N254" s="126" t="s">
        <v>3687</v>
      </c>
      <c r="O254" s="309" t="str">
        <f>LEFT(PPG!E256,19)&amp;"."&amp;PPGCR!F254</f>
        <v>....Jl21</v>
      </c>
      <c r="P254" s="312">
        <f>PPG!J256</f>
        <v>0</v>
      </c>
      <c r="Q254" s="126" t="b">
        <v>1</v>
      </c>
      <c r="R254" s="126" t="b">
        <v>1</v>
      </c>
      <c r="S254" s="126" t="b">
        <v>1</v>
      </c>
    </row>
    <row r="255" spans="1:19" hidden="1" x14ac:dyDescent="0.25">
      <c r="A255" s="126" t="s">
        <v>4008</v>
      </c>
      <c r="B255" s="200">
        <v>1</v>
      </c>
      <c r="C255" s="126">
        <v>2</v>
      </c>
      <c r="D255" s="308">
        <f>PPG!K257</f>
        <v>0</v>
      </c>
      <c r="E255" s="126" t="b">
        <v>1</v>
      </c>
      <c r="F255" s="309" t="str">
        <f>RIGHT(PPG!D257,4)&amp;"."&amp;PPG!N257&amp;"."&amp;PPG!L257&amp;"."&amp;PPGPAY!$C$5</f>
        <v>...Jl21</v>
      </c>
      <c r="G255" s="203">
        <f t="shared" ca="1" si="6"/>
        <v>44386</v>
      </c>
      <c r="H255" s="311">
        <f>IF(PPG!T255&gt;0,0,-PPG!T255)</f>
        <v>0</v>
      </c>
      <c r="I255" s="205">
        <f t="shared" ca="1" si="7"/>
        <v>44386</v>
      </c>
      <c r="J255" s="126">
        <v>238</v>
      </c>
      <c r="K255" s="126" t="b">
        <v>1</v>
      </c>
      <c r="L255" s="126" t="s">
        <v>4009</v>
      </c>
      <c r="M255" s="126" t="b">
        <v>1</v>
      </c>
      <c r="N255" s="126" t="s">
        <v>3687</v>
      </c>
      <c r="O255" s="309" t="str">
        <f>LEFT(PPG!E257,19)&amp;"."&amp;PPGCR!F255</f>
        <v>....Jl21</v>
      </c>
      <c r="P255" s="312">
        <f>PPG!J257</f>
        <v>0</v>
      </c>
      <c r="Q255" s="126" t="b">
        <v>1</v>
      </c>
      <c r="R255" s="126" t="b">
        <v>1</v>
      </c>
      <c r="S255" s="126" t="b">
        <v>1</v>
      </c>
    </row>
    <row r="256" spans="1:19" hidden="1" x14ac:dyDescent="0.25">
      <c r="A256" s="126" t="s">
        <v>4008</v>
      </c>
      <c r="B256" s="200">
        <v>1</v>
      </c>
      <c r="C256" s="126">
        <v>2</v>
      </c>
      <c r="D256" s="308">
        <f>PPG!K258</f>
        <v>0</v>
      </c>
      <c r="E256" s="126" t="b">
        <v>1</v>
      </c>
      <c r="F256" s="309" t="str">
        <f>RIGHT(PPG!D258,4)&amp;"."&amp;PPG!N258&amp;"."&amp;PPG!L258&amp;"."&amp;PPGPAY!$C$5</f>
        <v>...Jl21</v>
      </c>
      <c r="G256" s="203">
        <f t="shared" ca="1" si="6"/>
        <v>44386</v>
      </c>
      <c r="H256" s="311">
        <f>IF(PPG!T256&gt;0,0,-PPG!T256)</f>
        <v>0</v>
      </c>
      <c r="I256" s="205">
        <f t="shared" ca="1" si="7"/>
        <v>44386</v>
      </c>
      <c r="J256" s="126">
        <v>239</v>
      </c>
      <c r="K256" s="126" t="b">
        <v>1</v>
      </c>
      <c r="L256" s="126" t="s">
        <v>4009</v>
      </c>
      <c r="M256" s="126" t="b">
        <v>1</v>
      </c>
      <c r="N256" s="126" t="s">
        <v>3687</v>
      </c>
      <c r="O256" s="309" t="str">
        <f>LEFT(PPG!E258,19)&amp;"."&amp;PPGCR!F256</f>
        <v>....Jl21</v>
      </c>
      <c r="P256" s="312">
        <f>PPG!J258</f>
        <v>0</v>
      </c>
      <c r="Q256" s="126" t="b">
        <v>1</v>
      </c>
      <c r="R256" s="126" t="b">
        <v>1</v>
      </c>
      <c r="S256" s="126" t="b">
        <v>1</v>
      </c>
    </row>
    <row r="257" spans="1:19" hidden="1" x14ac:dyDescent="0.25">
      <c r="A257" s="126" t="s">
        <v>4008</v>
      </c>
      <c r="B257" s="200">
        <v>1</v>
      </c>
      <c r="C257" s="126">
        <v>2</v>
      </c>
      <c r="D257" s="308">
        <f>PPG!K259</f>
        <v>0</v>
      </c>
      <c r="E257" s="126" t="b">
        <v>1</v>
      </c>
      <c r="F257" s="309" t="str">
        <f>RIGHT(PPG!D259,4)&amp;"."&amp;PPG!N259&amp;"."&amp;PPG!L259&amp;"."&amp;PPGPAY!$C$5</f>
        <v>...Jl21</v>
      </c>
      <c r="G257" s="203">
        <f t="shared" ca="1" si="6"/>
        <v>44386</v>
      </c>
      <c r="H257" s="311">
        <f>IF(PPG!T257&gt;0,0,-PPG!T257)</f>
        <v>0</v>
      </c>
      <c r="I257" s="205">
        <f t="shared" ca="1" si="7"/>
        <v>44386</v>
      </c>
      <c r="J257" s="126">
        <v>240</v>
      </c>
      <c r="K257" s="126" t="b">
        <v>1</v>
      </c>
      <c r="L257" s="126" t="s">
        <v>4009</v>
      </c>
      <c r="M257" s="126" t="b">
        <v>1</v>
      </c>
      <c r="N257" s="126" t="s">
        <v>3687</v>
      </c>
      <c r="O257" s="309" t="str">
        <f>LEFT(PPG!E259,19)&amp;"."&amp;PPGCR!F257</f>
        <v>....Jl21</v>
      </c>
      <c r="P257" s="312">
        <f>PPG!J259</f>
        <v>0</v>
      </c>
      <c r="Q257" s="126" t="b">
        <v>1</v>
      </c>
      <c r="R257" s="126" t="b">
        <v>1</v>
      </c>
      <c r="S257" s="126" t="b">
        <v>1</v>
      </c>
    </row>
    <row r="258" spans="1:19" hidden="1" x14ac:dyDescent="0.25">
      <c r="A258" s="126" t="s">
        <v>4008</v>
      </c>
      <c r="B258" s="200">
        <v>1</v>
      </c>
      <c r="C258" s="126">
        <v>2</v>
      </c>
      <c r="D258" s="308">
        <f>PPG!K260</f>
        <v>0</v>
      </c>
      <c r="E258" s="126" t="b">
        <v>1</v>
      </c>
      <c r="F258" s="309" t="str">
        <f>RIGHT(PPG!D260,4)&amp;"."&amp;PPG!N260&amp;"."&amp;PPG!L260&amp;"."&amp;PPGPAY!$C$5</f>
        <v>...Jl21</v>
      </c>
      <c r="G258" s="203">
        <f t="shared" ca="1" si="6"/>
        <v>44386</v>
      </c>
      <c r="H258" s="311">
        <f>IF(PPG!T258&gt;0,0,-PPG!T258)</f>
        <v>0</v>
      </c>
      <c r="I258" s="205">
        <f t="shared" ca="1" si="7"/>
        <v>44386</v>
      </c>
      <c r="J258" s="126">
        <v>241</v>
      </c>
      <c r="K258" s="126" t="b">
        <v>1</v>
      </c>
      <c r="L258" s="126" t="s">
        <v>4009</v>
      </c>
      <c r="M258" s="126" t="b">
        <v>1</v>
      </c>
      <c r="N258" s="126" t="s">
        <v>3687</v>
      </c>
      <c r="O258" s="309" t="str">
        <f>LEFT(PPG!E260,19)&amp;"."&amp;PPGCR!F258</f>
        <v>....Jl21</v>
      </c>
      <c r="P258" s="312">
        <f>PPG!J260</f>
        <v>0</v>
      </c>
      <c r="Q258" s="126" t="b">
        <v>1</v>
      </c>
      <c r="R258" s="126" t="b">
        <v>1</v>
      </c>
      <c r="S258" s="126" t="b">
        <v>1</v>
      </c>
    </row>
    <row r="259" spans="1:19" hidden="1" x14ac:dyDescent="0.25">
      <c r="A259" s="126" t="s">
        <v>4008</v>
      </c>
      <c r="B259" s="200">
        <v>1</v>
      </c>
      <c r="C259" s="126">
        <v>2</v>
      </c>
      <c r="D259" s="308">
        <f>PPG!K261</f>
        <v>0</v>
      </c>
      <c r="E259" s="126" t="b">
        <v>1</v>
      </c>
      <c r="F259" s="309" t="str">
        <f>RIGHT(PPG!D261,4)&amp;"."&amp;PPG!N261&amp;"."&amp;PPG!L261&amp;"."&amp;PPGPAY!$C$5</f>
        <v>...Jl21</v>
      </c>
      <c r="G259" s="203">
        <f t="shared" ca="1" si="6"/>
        <v>44386</v>
      </c>
      <c r="H259" s="311">
        <f>IF(PPG!T259&gt;0,0,-PPG!T259)</f>
        <v>0</v>
      </c>
      <c r="I259" s="205">
        <f t="shared" ca="1" si="7"/>
        <v>44386</v>
      </c>
      <c r="J259" s="126">
        <v>242</v>
      </c>
      <c r="K259" s="126" t="b">
        <v>1</v>
      </c>
      <c r="L259" s="126" t="s">
        <v>4009</v>
      </c>
      <c r="M259" s="126" t="b">
        <v>1</v>
      </c>
      <c r="N259" s="126" t="s">
        <v>3687</v>
      </c>
      <c r="O259" s="309" t="str">
        <f>LEFT(PPG!E261,19)&amp;"."&amp;PPGCR!F259</f>
        <v>....Jl21</v>
      </c>
      <c r="P259" s="312">
        <f>PPG!J261</f>
        <v>0</v>
      </c>
      <c r="Q259" s="126" t="b">
        <v>1</v>
      </c>
      <c r="R259" s="126" t="b">
        <v>1</v>
      </c>
      <c r="S259" s="126" t="b">
        <v>1</v>
      </c>
    </row>
    <row r="260" spans="1:19" hidden="1" x14ac:dyDescent="0.25">
      <c r="A260" s="126" t="s">
        <v>4008</v>
      </c>
      <c r="B260" s="200">
        <v>1</v>
      </c>
      <c r="C260" s="126">
        <v>2</v>
      </c>
      <c r="D260" s="308">
        <f>PPG!K262</f>
        <v>0</v>
      </c>
      <c r="E260" s="126" t="b">
        <v>1</v>
      </c>
      <c r="F260" s="309" t="str">
        <f>RIGHT(PPG!D262,4)&amp;"."&amp;PPG!N262&amp;"."&amp;PPG!L262&amp;"."&amp;PPGPAY!$C$5</f>
        <v>...Jl21</v>
      </c>
      <c r="G260" s="203">
        <f t="shared" ca="1" si="6"/>
        <v>44386</v>
      </c>
      <c r="H260" s="311">
        <f>IF(PPG!T260&gt;0,0,-PPG!T260)</f>
        <v>0</v>
      </c>
      <c r="I260" s="205">
        <f t="shared" ca="1" si="7"/>
        <v>44386</v>
      </c>
      <c r="J260" s="126">
        <v>243</v>
      </c>
      <c r="K260" s="126" t="b">
        <v>1</v>
      </c>
      <c r="L260" s="126" t="s">
        <v>4009</v>
      </c>
      <c r="M260" s="126" t="b">
        <v>1</v>
      </c>
      <c r="N260" s="126" t="s">
        <v>3687</v>
      </c>
      <c r="O260" s="309" t="str">
        <f>LEFT(PPG!E262,19)&amp;"."&amp;PPGCR!F260</f>
        <v>....Jl21</v>
      </c>
      <c r="P260" s="312">
        <f>PPG!J262</f>
        <v>0</v>
      </c>
      <c r="Q260" s="126" t="b">
        <v>1</v>
      </c>
      <c r="R260" s="126" t="b">
        <v>1</v>
      </c>
      <c r="S260" s="126" t="b">
        <v>1</v>
      </c>
    </row>
    <row r="261" spans="1:19" hidden="1" x14ac:dyDescent="0.25">
      <c r="A261" s="126" t="s">
        <v>4008</v>
      </c>
      <c r="B261" s="200">
        <v>1</v>
      </c>
      <c r="C261" s="126">
        <v>2</v>
      </c>
      <c r="D261" s="308">
        <f>PPG!K263</f>
        <v>0</v>
      </c>
      <c r="E261" s="126" t="b">
        <v>1</v>
      </c>
      <c r="F261" s="309" t="str">
        <f>RIGHT(PPG!D263,4)&amp;"."&amp;PPG!N263&amp;"."&amp;PPG!L263&amp;"."&amp;PPGPAY!$C$5</f>
        <v>...Jl21</v>
      </c>
      <c r="G261" s="203">
        <f t="shared" ca="1" si="6"/>
        <v>44386</v>
      </c>
      <c r="H261" s="311">
        <f>IF(PPG!T261&gt;0,0,-PPG!T261)</f>
        <v>0</v>
      </c>
      <c r="I261" s="205">
        <f t="shared" ca="1" si="7"/>
        <v>44386</v>
      </c>
      <c r="J261" s="126">
        <v>244</v>
      </c>
      <c r="K261" s="126" t="b">
        <v>1</v>
      </c>
      <c r="L261" s="126" t="s">
        <v>4009</v>
      </c>
      <c r="M261" s="126" t="b">
        <v>1</v>
      </c>
      <c r="N261" s="126" t="s">
        <v>3687</v>
      </c>
      <c r="O261" s="309" t="str">
        <f>LEFT(PPG!E263,19)&amp;"."&amp;PPGCR!F261</f>
        <v>....Jl21</v>
      </c>
      <c r="P261" s="312">
        <f>PPG!J263</f>
        <v>0</v>
      </c>
      <c r="Q261" s="126" t="b">
        <v>1</v>
      </c>
      <c r="R261" s="126" t="b">
        <v>1</v>
      </c>
      <c r="S261" s="126" t="b">
        <v>1</v>
      </c>
    </row>
    <row r="262" spans="1:19" hidden="1" x14ac:dyDescent="0.25">
      <c r="A262" s="126" t="s">
        <v>4008</v>
      </c>
      <c r="B262" s="200">
        <v>1</v>
      </c>
      <c r="C262" s="126">
        <v>2</v>
      </c>
      <c r="D262" s="308">
        <f>PPG!K264</f>
        <v>0</v>
      </c>
      <c r="E262" s="126" t="b">
        <v>1</v>
      </c>
      <c r="F262" s="309" t="str">
        <f>RIGHT(PPG!D264,4)&amp;"."&amp;PPG!N264&amp;"."&amp;PPG!L264&amp;"."&amp;PPGPAY!$C$5</f>
        <v>...Jl21</v>
      </c>
      <c r="G262" s="203">
        <f t="shared" ca="1" si="6"/>
        <v>44386</v>
      </c>
      <c r="H262" s="311">
        <f>IF(PPG!T262&gt;0,0,-PPG!T262)</f>
        <v>0</v>
      </c>
      <c r="I262" s="205">
        <f t="shared" ca="1" si="7"/>
        <v>44386</v>
      </c>
      <c r="J262" s="126">
        <v>245</v>
      </c>
      <c r="K262" s="126" t="b">
        <v>1</v>
      </c>
      <c r="L262" s="126" t="s">
        <v>4009</v>
      </c>
      <c r="M262" s="126" t="b">
        <v>1</v>
      </c>
      <c r="N262" s="126" t="s">
        <v>3687</v>
      </c>
      <c r="O262" s="309" t="str">
        <f>LEFT(PPG!E264,19)&amp;"."&amp;PPGCR!F262</f>
        <v>....Jl21</v>
      </c>
      <c r="P262" s="312">
        <f>PPG!J264</f>
        <v>0</v>
      </c>
      <c r="Q262" s="126" t="b">
        <v>1</v>
      </c>
      <c r="R262" s="126" t="b">
        <v>1</v>
      </c>
      <c r="S262" s="126" t="b">
        <v>1</v>
      </c>
    </row>
    <row r="263" spans="1:19" hidden="1" x14ac:dyDescent="0.25">
      <c r="A263" s="126" t="s">
        <v>4008</v>
      </c>
      <c r="B263" s="200">
        <v>1</v>
      </c>
      <c r="C263" s="126">
        <v>2</v>
      </c>
      <c r="D263" s="308">
        <f>PPG!K265</f>
        <v>0</v>
      </c>
      <c r="E263" s="126" t="b">
        <v>1</v>
      </c>
      <c r="F263" s="309" t="str">
        <f>RIGHT(PPG!D265,4)&amp;"."&amp;PPG!N265&amp;"."&amp;PPG!L265&amp;"."&amp;PPGPAY!$C$5</f>
        <v>...Jl21</v>
      </c>
      <c r="G263" s="203">
        <f t="shared" ca="1" si="6"/>
        <v>44386</v>
      </c>
      <c r="H263" s="311">
        <f>IF(PPG!T263&gt;0,0,-PPG!T263)</f>
        <v>0</v>
      </c>
      <c r="I263" s="205">
        <f t="shared" ca="1" si="7"/>
        <v>44386</v>
      </c>
      <c r="J263" s="126">
        <v>246</v>
      </c>
      <c r="K263" s="126" t="b">
        <v>1</v>
      </c>
      <c r="L263" s="126" t="s">
        <v>4009</v>
      </c>
      <c r="M263" s="126" t="b">
        <v>1</v>
      </c>
      <c r="N263" s="126" t="s">
        <v>3687</v>
      </c>
      <c r="O263" s="309" t="str">
        <f>LEFT(PPG!E265,19)&amp;"."&amp;PPGCR!F263</f>
        <v>....Jl21</v>
      </c>
      <c r="P263" s="312">
        <f>PPG!J265</f>
        <v>0</v>
      </c>
      <c r="Q263" s="126" t="b">
        <v>1</v>
      </c>
      <c r="R263" s="126" t="b">
        <v>1</v>
      </c>
      <c r="S263" s="126" t="b">
        <v>1</v>
      </c>
    </row>
    <row r="264" spans="1:19" hidden="1" x14ac:dyDescent="0.25">
      <c r="A264" s="126" t="s">
        <v>4008</v>
      </c>
      <c r="B264" s="200">
        <v>1</v>
      </c>
      <c r="C264" s="126">
        <v>2</v>
      </c>
      <c r="D264" s="308">
        <f>PPG!K266</f>
        <v>0</v>
      </c>
      <c r="E264" s="126" t="b">
        <v>1</v>
      </c>
      <c r="F264" s="309" t="str">
        <f>RIGHT(PPG!D266,4)&amp;"."&amp;PPG!N266&amp;"."&amp;PPG!L266&amp;"."&amp;PPGPAY!$C$5</f>
        <v>...Jl21</v>
      </c>
      <c r="G264" s="203">
        <f t="shared" ca="1" si="6"/>
        <v>44386</v>
      </c>
      <c r="H264" s="311">
        <f>IF(PPG!T264&gt;0,0,-PPG!T264)</f>
        <v>0</v>
      </c>
      <c r="I264" s="205">
        <f t="shared" ca="1" si="7"/>
        <v>44386</v>
      </c>
      <c r="J264" s="126">
        <v>247</v>
      </c>
      <c r="K264" s="126" t="b">
        <v>1</v>
      </c>
      <c r="L264" s="126" t="s">
        <v>4009</v>
      </c>
      <c r="M264" s="126" t="b">
        <v>1</v>
      </c>
      <c r="N264" s="126" t="s">
        <v>3687</v>
      </c>
      <c r="O264" s="309" t="str">
        <f>LEFT(PPG!E266,19)&amp;"."&amp;PPGCR!F264</f>
        <v>....Jl21</v>
      </c>
      <c r="P264" s="312">
        <f>PPG!J266</f>
        <v>0</v>
      </c>
      <c r="Q264" s="126" t="b">
        <v>1</v>
      </c>
      <c r="R264" s="126" t="b">
        <v>1</v>
      </c>
      <c r="S264" s="126" t="b">
        <v>1</v>
      </c>
    </row>
    <row r="265" spans="1:19" hidden="1" x14ac:dyDescent="0.25">
      <c r="A265" s="126" t="s">
        <v>4008</v>
      </c>
      <c r="B265" s="200">
        <v>1</v>
      </c>
      <c r="C265" s="126">
        <v>2</v>
      </c>
      <c r="D265" s="308">
        <f>PPG!K267</f>
        <v>0</v>
      </c>
      <c r="E265" s="126" t="b">
        <v>1</v>
      </c>
      <c r="F265" s="309" t="str">
        <f>RIGHT(PPG!D267,4)&amp;"."&amp;PPG!N267&amp;"."&amp;PPG!L267&amp;"."&amp;PPGPAY!$C$5</f>
        <v>...Jl21</v>
      </c>
      <c r="G265" s="203">
        <f t="shared" ca="1" si="6"/>
        <v>44386</v>
      </c>
      <c r="H265" s="311">
        <f>IF(PPG!T265&gt;0,0,-PPG!T265)</f>
        <v>0</v>
      </c>
      <c r="I265" s="205">
        <f t="shared" ca="1" si="7"/>
        <v>44386</v>
      </c>
      <c r="J265" s="126">
        <v>248</v>
      </c>
      <c r="K265" s="126" t="b">
        <v>1</v>
      </c>
      <c r="L265" s="126" t="s">
        <v>4009</v>
      </c>
      <c r="M265" s="126" t="b">
        <v>1</v>
      </c>
      <c r="N265" s="126" t="s">
        <v>3687</v>
      </c>
      <c r="O265" s="309" t="str">
        <f>LEFT(PPG!E267,19)&amp;"."&amp;PPGCR!F265</f>
        <v>....Jl21</v>
      </c>
      <c r="P265" s="312">
        <f>PPG!J267</f>
        <v>0</v>
      </c>
      <c r="Q265" s="126" t="b">
        <v>1</v>
      </c>
      <c r="R265" s="126" t="b">
        <v>1</v>
      </c>
      <c r="S265" s="126" t="b">
        <v>1</v>
      </c>
    </row>
    <row r="266" spans="1:19" hidden="1" x14ac:dyDescent="0.25">
      <c r="A266" s="126" t="s">
        <v>4008</v>
      </c>
      <c r="B266" s="200">
        <v>1</v>
      </c>
      <c r="C266" s="126">
        <v>2</v>
      </c>
      <c r="D266" s="308">
        <f>PPG!K268</f>
        <v>0</v>
      </c>
      <c r="E266" s="126" t="b">
        <v>1</v>
      </c>
      <c r="F266" s="309" t="str">
        <f>RIGHT(PPG!D268,4)&amp;"."&amp;PPG!N268&amp;"."&amp;PPG!L268&amp;"."&amp;PPGPAY!$C$5</f>
        <v>...Jl21</v>
      </c>
      <c r="G266" s="203">
        <f t="shared" ca="1" si="6"/>
        <v>44386</v>
      </c>
      <c r="H266" s="311">
        <f>IF(PPG!T266&gt;0,0,-PPG!T266)</f>
        <v>0</v>
      </c>
      <c r="I266" s="205">
        <f t="shared" ca="1" si="7"/>
        <v>44386</v>
      </c>
      <c r="J266" s="126">
        <v>249</v>
      </c>
      <c r="K266" s="126" t="b">
        <v>1</v>
      </c>
      <c r="L266" s="126" t="s">
        <v>4009</v>
      </c>
      <c r="M266" s="126" t="b">
        <v>1</v>
      </c>
      <c r="N266" s="126" t="s">
        <v>3687</v>
      </c>
      <c r="O266" s="309" t="str">
        <f>LEFT(PPG!E268,19)&amp;"."&amp;PPGCR!F266</f>
        <v>....Jl21</v>
      </c>
      <c r="P266" s="312">
        <f>PPG!J268</f>
        <v>0</v>
      </c>
      <c r="Q266" s="126" t="b">
        <v>1</v>
      </c>
      <c r="R266" s="126" t="b">
        <v>1</v>
      </c>
      <c r="S266" s="126" t="b">
        <v>1</v>
      </c>
    </row>
    <row r="267" spans="1:19" hidden="1" x14ac:dyDescent="0.25">
      <c r="A267" s="126" t="s">
        <v>4008</v>
      </c>
      <c r="B267" s="200">
        <v>1</v>
      </c>
      <c r="C267" s="126">
        <v>2</v>
      </c>
      <c r="D267" s="308">
        <f>PPG!K269</f>
        <v>0</v>
      </c>
      <c r="E267" s="126" t="b">
        <v>1</v>
      </c>
      <c r="F267" s="309" t="str">
        <f>RIGHT(PPG!D269,4)&amp;"."&amp;PPG!N269&amp;"."&amp;PPG!L269&amp;"."&amp;PPGPAY!$C$5</f>
        <v>...Jl21</v>
      </c>
      <c r="G267" s="203">
        <f t="shared" ca="1" si="6"/>
        <v>44386</v>
      </c>
      <c r="H267" s="311">
        <f>IF(PPG!T267&gt;0,0,-PPG!T267)</f>
        <v>0</v>
      </c>
      <c r="I267" s="205">
        <f t="shared" ca="1" si="7"/>
        <v>44386</v>
      </c>
      <c r="J267" s="126">
        <v>250</v>
      </c>
      <c r="K267" s="126" t="b">
        <v>1</v>
      </c>
      <c r="L267" s="126" t="s">
        <v>4009</v>
      </c>
      <c r="M267" s="126" t="b">
        <v>1</v>
      </c>
      <c r="N267" s="126" t="s">
        <v>3687</v>
      </c>
      <c r="O267" s="309" t="str">
        <f>LEFT(PPG!E269,19)&amp;"."&amp;PPGCR!F267</f>
        <v>....Jl21</v>
      </c>
      <c r="P267" s="312">
        <f>PPG!J269</f>
        <v>0</v>
      </c>
      <c r="Q267" s="126" t="b">
        <v>1</v>
      </c>
      <c r="R267" s="126" t="b">
        <v>1</v>
      </c>
      <c r="S267" s="126" t="b">
        <v>1</v>
      </c>
    </row>
    <row r="268" spans="1:19" hidden="1" x14ac:dyDescent="0.25">
      <c r="A268" s="126" t="s">
        <v>4008</v>
      </c>
      <c r="B268" s="200">
        <v>1</v>
      </c>
      <c r="C268" s="126">
        <v>2</v>
      </c>
      <c r="D268" s="308">
        <f>PPG!K270</f>
        <v>0</v>
      </c>
      <c r="E268" s="126" t="b">
        <v>1</v>
      </c>
      <c r="F268" s="309" t="str">
        <f>RIGHT(PPG!D270,4)&amp;"."&amp;PPG!N270&amp;"."&amp;PPG!L270&amp;"."&amp;PPGPAY!$C$5</f>
        <v>...Jl21</v>
      </c>
      <c r="G268" s="203">
        <f t="shared" ca="1" si="6"/>
        <v>44386</v>
      </c>
      <c r="H268" s="311">
        <f>IF(PPG!T268&gt;0,0,-PPG!T268)</f>
        <v>0</v>
      </c>
      <c r="I268" s="205">
        <f t="shared" ca="1" si="7"/>
        <v>44386</v>
      </c>
      <c r="J268" s="126">
        <v>251</v>
      </c>
      <c r="K268" s="126" t="b">
        <v>1</v>
      </c>
      <c r="L268" s="126" t="s">
        <v>4009</v>
      </c>
      <c r="M268" s="126" t="b">
        <v>1</v>
      </c>
      <c r="N268" s="126" t="s">
        <v>3687</v>
      </c>
      <c r="O268" s="309" t="str">
        <f>LEFT(PPG!E270,19)&amp;"."&amp;PPGCR!F268</f>
        <v>....Jl21</v>
      </c>
      <c r="P268" s="312">
        <f>PPG!J270</f>
        <v>0</v>
      </c>
      <c r="Q268" s="126" t="b">
        <v>1</v>
      </c>
      <c r="R268" s="126" t="b">
        <v>1</v>
      </c>
      <c r="S268" s="126" t="b">
        <v>1</v>
      </c>
    </row>
    <row r="269" spans="1:19" hidden="1" x14ac:dyDescent="0.25">
      <c r="A269" s="126" t="s">
        <v>4008</v>
      </c>
      <c r="B269" s="200">
        <v>1</v>
      </c>
      <c r="C269" s="126">
        <v>2</v>
      </c>
      <c r="D269" s="308">
        <f>PPG!K271</f>
        <v>0</v>
      </c>
      <c r="E269" s="126" t="b">
        <v>1</v>
      </c>
      <c r="F269" s="309" t="str">
        <f>RIGHT(PPG!D271,4)&amp;"."&amp;PPG!N271&amp;"."&amp;PPG!L271&amp;"."&amp;PPGPAY!$C$5</f>
        <v>...Jl21</v>
      </c>
      <c r="G269" s="203">
        <f t="shared" ca="1" si="6"/>
        <v>44386</v>
      </c>
      <c r="H269" s="311">
        <f>IF(PPG!T269&gt;0,0,-PPG!T269)</f>
        <v>0</v>
      </c>
      <c r="I269" s="205">
        <f t="shared" ca="1" si="7"/>
        <v>44386</v>
      </c>
      <c r="J269" s="126">
        <v>252</v>
      </c>
      <c r="K269" s="126" t="b">
        <v>1</v>
      </c>
      <c r="L269" s="126" t="s">
        <v>4009</v>
      </c>
      <c r="M269" s="126" t="b">
        <v>1</v>
      </c>
      <c r="N269" s="126" t="s">
        <v>3687</v>
      </c>
      <c r="O269" s="309" t="str">
        <f>LEFT(PPG!E271,19)&amp;"."&amp;PPGCR!F269</f>
        <v>....Jl21</v>
      </c>
      <c r="P269" s="312">
        <f>PPG!J271</f>
        <v>0</v>
      </c>
      <c r="Q269" s="126" t="b">
        <v>1</v>
      </c>
      <c r="R269" s="126" t="b">
        <v>1</v>
      </c>
      <c r="S269" s="126" t="b">
        <v>1</v>
      </c>
    </row>
    <row r="270" spans="1:19" hidden="1" x14ac:dyDescent="0.25">
      <c r="A270" s="126" t="s">
        <v>4008</v>
      </c>
      <c r="B270" s="200">
        <v>1</v>
      </c>
      <c r="C270" s="126">
        <v>2</v>
      </c>
      <c r="D270" s="308">
        <f>PPG!K272</f>
        <v>0</v>
      </c>
      <c r="E270" s="126" t="b">
        <v>1</v>
      </c>
      <c r="F270" s="309" t="str">
        <f>RIGHT(PPG!D272,4)&amp;"."&amp;PPG!N272&amp;"."&amp;PPG!L272&amp;"."&amp;PPGPAY!$C$5</f>
        <v>...Jl21</v>
      </c>
      <c r="G270" s="203">
        <f t="shared" ca="1" si="6"/>
        <v>44386</v>
      </c>
      <c r="H270" s="311">
        <f>IF(PPG!T270&gt;0,0,-PPG!T270)</f>
        <v>0</v>
      </c>
      <c r="I270" s="205">
        <f t="shared" ca="1" si="7"/>
        <v>44386</v>
      </c>
      <c r="J270" s="126">
        <v>253</v>
      </c>
      <c r="K270" s="126" t="b">
        <v>1</v>
      </c>
      <c r="L270" s="126" t="s">
        <v>4009</v>
      </c>
      <c r="M270" s="126" t="b">
        <v>1</v>
      </c>
      <c r="N270" s="126" t="s">
        <v>3687</v>
      </c>
      <c r="O270" s="309" t="str">
        <f>LEFT(PPG!E272,19)&amp;"."&amp;PPGCR!F270</f>
        <v>....Jl21</v>
      </c>
      <c r="P270" s="312">
        <f>PPG!J272</f>
        <v>0</v>
      </c>
      <c r="Q270" s="126" t="b">
        <v>1</v>
      </c>
      <c r="R270" s="126" t="b">
        <v>1</v>
      </c>
      <c r="S270" s="126" t="b">
        <v>1</v>
      </c>
    </row>
    <row r="271" spans="1:19" hidden="1" x14ac:dyDescent="0.25">
      <c r="A271" s="126" t="s">
        <v>4008</v>
      </c>
      <c r="B271" s="200">
        <v>1</v>
      </c>
      <c r="C271" s="126">
        <v>2</v>
      </c>
      <c r="D271" s="308">
        <f>PPG!K273</f>
        <v>0</v>
      </c>
      <c r="E271" s="126" t="b">
        <v>1</v>
      </c>
      <c r="F271" s="309" t="str">
        <f>RIGHT(PPG!D273,4)&amp;"."&amp;PPG!N273&amp;"."&amp;PPG!L273&amp;"."&amp;PPGPAY!$C$5</f>
        <v>...Jl21</v>
      </c>
      <c r="G271" s="203">
        <f t="shared" ca="1" si="6"/>
        <v>44386</v>
      </c>
      <c r="H271" s="311">
        <f>IF(PPG!T271&gt;0,0,-PPG!T271)</f>
        <v>0</v>
      </c>
      <c r="I271" s="205">
        <f t="shared" ca="1" si="7"/>
        <v>44386</v>
      </c>
      <c r="J271" s="126">
        <v>254</v>
      </c>
      <c r="K271" s="126" t="b">
        <v>1</v>
      </c>
      <c r="L271" s="126" t="s">
        <v>4009</v>
      </c>
      <c r="M271" s="126" t="b">
        <v>1</v>
      </c>
      <c r="N271" s="126" t="s">
        <v>3687</v>
      </c>
      <c r="O271" s="309" t="str">
        <f>LEFT(PPG!E273,19)&amp;"."&amp;PPGCR!F271</f>
        <v>....Jl21</v>
      </c>
      <c r="P271" s="312">
        <f>PPG!J273</f>
        <v>0</v>
      </c>
      <c r="Q271" s="126" t="b">
        <v>1</v>
      </c>
      <c r="R271" s="126" t="b">
        <v>1</v>
      </c>
      <c r="S271" s="126" t="b">
        <v>1</v>
      </c>
    </row>
    <row r="272" spans="1:19" hidden="1" x14ac:dyDescent="0.25">
      <c r="A272" s="126" t="s">
        <v>4008</v>
      </c>
      <c r="B272" s="200">
        <v>1</v>
      </c>
      <c r="C272" s="126">
        <v>2</v>
      </c>
      <c r="D272" s="308">
        <f>PPG!K274</f>
        <v>0</v>
      </c>
      <c r="E272" s="126" t="b">
        <v>1</v>
      </c>
      <c r="F272" s="309" t="str">
        <f>RIGHT(PPG!D274,4)&amp;"."&amp;PPG!N274&amp;"."&amp;PPG!L274&amp;"."&amp;PPGPAY!$C$5</f>
        <v>...Jl21</v>
      </c>
      <c r="G272" s="203">
        <f t="shared" ca="1" si="6"/>
        <v>44386</v>
      </c>
      <c r="H272" s="311">
        <f>IF(PPG!T272&gt;0,0,-PPG!T272)</f>
        <v>0</v>
      </c>
      <c r="I272" s="205">
        <f t="shared" ca="1" si="7"/>
        <v>44386</v>
      </c>
      <c r="J272" s="126">
        <v>255</v>
      </c>
      <c r="K272" s="126" t="b">
        <v>1</v>
      </c>
      <c r="L272" s="126" t="s">
        <v>4009</v>
      </c>
      <c r="M272" s="126" t="b">
        <v>1</v>
      </c>
      <c r="N272" s="126" t="s">
        <v>3687</v>
      </c>
      <c r="O272" s="309" t="str">
        <f>LEFT(PPG!E274,19)&amp;"."&amp;PPGCR!F272</f>
        <v>....Jl21</v>
      </c>
      <c r="P272" s="312">
        <f>PPG!J274</f>
        <v>0</v>
      </c>
      <c r="Q272" s="126" t="b">
        <v>1</v>
      </c>
      <c r="R272" s="126" t="b">
        <v>1</v>
      </c>
      <c r="S272" s="126" t="b">
        <v>1</v>
      </c>
    </row>
    <row r="273" spans="1:19" hidden="1" x14ac:dyDescent="0.25">
      <c r="A273" s="126" t="s">
        <v>4008</v>
      </c>
      <c r="B273" s="200">
        <v>1</v>
      </c>
      <c r="C273" s="126">
        <v>2</v>
      </c>
      <c r="D273" s="308">
        <f>PPG!K275</f>
        <v>0</v>
      </c>
      <c r="E273" s="126" t="b">
        <v>1</v>
      </c>
      <c r="F273" s="309" t="str">
        <f>RIGHT(PPG!D275,4)&amp;"."&amp;PPG!N275&amp;"."&amp;PPG!L275&amp;"."&amp;PPGPAY!$C$5</f>
        <v>...Jl21</v>
      </c>
      <c r="G273" s="203">
        <f t="shared" ca="1" si="6"/>
        <v>44386</v>
      </c>
      <c r="H273" s="311">
        <f>IF(PPG!T273&gt;0,0,-PPG!T273)</f>
        <v>0</v>
      </c>
      <c r="I273" s="205">
        <f t="shared" ca="1" si="7"/>
        <v>44386</v>
      </c>
      <c r="J273" s="126">
        <v>256</v>
      </c>
      <c r="K273" s="126" t="b">
        <v>1</v>
      </c>
      <c r="L273" s="126" t="s">
        <v>4009</v>
      </c>
      <c r="M273" s="126" t="b">
        <v>1</v>
      </c>
      <c r="N273" s="126" t="s">
        <v>3687</v>
      </c>
      <c r="O273" s="309" t="str">
        <f>LEFT(PPG!E275,19)&amp;"."&amp;PPGCR!F273</f>
        <v>....Jl21</v>
      </c>
      <c r="P273" s="312">
        <f>PPG!J275</f>
        <v>0</v>
      </c>
      <c r="Q273" s="126" t="b">
        <v>1</v>
      </c>
      <c r="R273" s="126" t="b">
        <v>1</v>
      </c>
      <c r="S273" s="126" t="b">
        <v>1</v>
      </c>
    </row>
    <row r="274" spans="1:19" hidden="1" x14ac:dyDescent="0.25">
      <c r="A274" s="126" t="s">
        <v>4008</v>
      </c>
      <c r="B274" s="200">
        <v>1</v>
      </c>
      <c r="C274" s="126">
        <v>2</v>
      </c>
      <c r="D274" s="308">
        <f>PPG!K276</f>
        <v>0</v>
      </c>
      <c r="E274" s="126" t="b">
        <v>1</v>
      </c>
      <c r="F274" s="309" t="str">
        <f>RIGHT(PPG!D276,4)&amp;"."&amp;PPG!N276&amp;"."&amp;PPG!L276&amp;"."&amp;PPGPAY!$C$5</f>
        <v>...Jl21</v>
      </c>
      <c r="G274" s="203">
        <f t="shared" ca="1" si="6"/>
        <v>44386</v>
      </c>
      <c r="H274" s="311">
        <f>IF(PPG!T274&gt;0,0,-PPG!T274)</f>
        <v>0</v>
      </c>
      <c r="I274" s="205">
        <f t="shared" ca="1" si="7"/>
        <v>44386</v>
      </c>
      <c r="J274" s="126">
        <v>257</v>
      </c>
      <c r="K274" s="126" t="b">
        <v>1</v>
      </c>
      <c r="L274" s="126" t="s">
        <v>4009</v>
      </c>
      <c r="M274" s="126" t="b">
        <v>1</v>
      </c>
      <c r="N274" s="126" t="s">
        <v>3687</v>
      </c>
      <c r="O274" s="309" t="str">
        <f>LEFT(PPG!E276,19)&amp;"."&amp;PPGCR!F274</f>
        <v>....Jl21</v>
      </c>
      <c r="P274" s="312">
        <f>PPG!J276</f>
        <v>0</v>
      </c>
      <c r="Q274" s="126" t="b">
        <v>1</v>
      </c>
      <c r="R274" s="126" t="b">
        <v>1</v>
      </c>
      <c r="S274" s="126" t="b">
        <v>1</v>
      </c>
    </row>
    <row r="275" spans="1:19" hidden="1" x14ac:dyDescent="0.25">
      <c r="A275" s="126" t="s">
        <v>4008</v>
      </c>
      <c r="B275" s="200">
        <v>1</v>
      </c>
      <c r="C275" s="126">
        <v>2</v>
      </c>
      <c r="D275" s="308">
        <f>PPG!K277</f>
        <v>0</v>
      </c>
      <c r="E275" s="126" t="b">
        <v>1</v>
      </c>
      <c r="F275" s="309" t="str">
        <f>RIGHT(PPG!D277,4)&amp;"."&amp;PPG!N277&amp;"."&amp;PPG!L277&amp;"."&amp;PPGPAY!$C$5</f>
        <v>...Jl21</v>
      </c>
      <c r="G275" s="203">
        <f t="shared" ca="1" si="6"/>
        <v>44386</v>
      </c>
      <c r="H275" s="311">
        <f>IF(PPG!T275&gt;0,0,-PPG!T275)</f>
        <v>0</v>
      </c>
      <c r="I275" s="205">
        <f t="shared" ca="1" si="7"/>
        <v>44386</v>
      </c>
      <c r="J275" s="126">
        <v>258</v>
      </c>
      <c r="K275" s="126" t="b">
        <v>1</v>
      </c>
      <c r="L275" s="126" t="s">
        <v>4009</v>
      </c>
      <c r="M275" s="126" t="b">
        <v>1</v>
      </c>
      <c r="N275" s="126" t="s">
        <v>3687</v>
      </c>
      <c r="O275" s="309" t="str">
        <f>LEFT(PPG!E277,19)&amp;"."&amp;PPGCR!F275</f>
        <v>....Jl21</v>
      </c>
      <c r="P275" s="312">
        <f>PPG!J277</f>
        <v>0</v>
      </c>
      <c r="Q275" s="126" t="b">
        <v>1</v>
      </c>
      <c r="R275" s="126" t="b">
        <v>1</v>
      </c>
      <c r="S275" s="126" t="b">
        <v>1</v>
      </c>
    </row>
    <row r="276" spans="1:19" hidden="1" x14ac:dyDescent="0.25">
      <c r="A276" s="126" t="s">
        <v>4008</v>
      </c>
      <c r="B276" s="200">
        <v>1</v>
      </c>
      <c r="C276" s="126">
        <v>2</v>
      </c>
      <c r="D276" s="308">
        <f>PPG!K278</f>
        <v>0</v>
      </c>
      <c r="E276" s="126" t="b">
        <v>1</v>
      </c>
      <c r="F276" s="309" t="str">
        <f>RIGHT(PPG!D278,4)&amp;"."&amp;PPG!N278&amp;"."&amp;PPG!L278&amp;"."&amp;PPGPAY!$C$5</f>
        <v>...Jl21</v>
      </c>
      <c r="G276" s="203">
        <f t="shared" ca="1" si="6"/>
        <v>44386</v>
      </c>
      <c r="H276" s="311">
        <f>IF(PPG!T276&gt;0,0,-PPG!T276)</f>
        <v>0</v>
      </c>
      <c r="I276" s="205">
        <f t="shared" ca="1" si="7"/>
        <v>44386</v>
      </c>
      <c r="J276" s="126">
        <v>259</v>
      </c>
      <c r="K276" s="126" t="b">
        <v>1</v>
      </c>
      <c r="L276" s="126" t="s">
        <v>4009</v>
      </c>
      <c r="M276" s="126" t="b">
        <v>1</v>
      </c>
      <c r="N276" s="126" t="s">
        <v>3687</v>
      </c>
      <c r="O276" s="309" t="str">
        <f>LEFT(PPG!E278,19)&amp;"."&amp;PPGCR!F276</f>
        <v>....Jl21</v>
      </c>
      <c r="P276" s="312">
        <f>PPG!J278</f>
        <v>0</v>
      </c>
      <c r="Q276" s="126" t="b">
        <v>1</v>
      </c>
      <c r="R276" s="126" t="b">
        <v>1</v>
      </c>
      <c r="S276" s="126" t="b">
        <v>1</v>
      </c>
    </row>
    <row r="277" spans="1:19" hidden="1" x14ac:dyDescent="0.25">
      <c r="A277" s="126" t="s">
        <v>4008</v>
      </c>
      <c r="B277" s="200">
        <v>1</v>
      </c>
      <c r="C277" s="126">
        <v>2</v>
      </c>
      <c r="D277" s="308">
        <f>PPG!K279</f>
        <v>0</v>
      </c>
      <c r="E277" s="126" t="b">
        <v>1</v>
      </c>
      <c r="F277" s="309" t="str">
        <f>RIGHT(PPG!D279,4)&amp;"."&amp;PPG!N279&amp;"."&amp;PPG!L279&amp;"."&amp;PPGPAY!$C$5</f>
        <v>...Jl21</v>
      </c>
      <c r="G277" s="203">
        <f t="shared" ref="G277:G340" ca="1" si="8">TODAY()</f>
        <v>44386</v>
      </c>
      <c r="H277" s="311">
        <f>IF(PPG!T277&gt;0,0,-PPG!T277)</f>
        <v>0</v>
      </c>
      <c r="I277" s="205">
        <f t="shared" ref="I277:I340" ca="1" si="9">G277</f>
        <v>44386</v>
      </c>
      <c r="J277" s="126">
        <v>260</v>
      </c>
      <c r="K277" s="126" t="b">
        <v>1</v>
      </c>
      <c r="L277" s="126" t="s">
        <v>4009</v>
      </c>
      <c r="M277" s="126" t="b">
        <v>1</v>
      </c>
      <c r="N277" s="126" t="s">
        <v>3687</v>
      </c>
      <c r="O277" s="309" t="str">
        <f>LEFT(PPG!E279,19)&amp;"."&amp;PPGCR!F277</f>
        <v>....Jl21</v>
      </c>
      <c r="P277" s="312">
        <f>PPG!J279</f>
        <v>0</v>
      </c>
      <c r="Q277" s="126" t="b">
        <v>1</v>
      </c>
      <c r="R277" s="126" t="b">
        <v>1</v>
      </c>
      <c r="S277" s="126" t="b">
        <v>1</v>
      </c>
    </row>
    <row r="278" spans="1:19" hidden="1" x14ac:dyDescent="0.25">
      <c r="A278" s="126" t="s">
        <v>4008</v>
      </c>
      <c r="B278" s="200">
        <v>1</v>
      </c>
      <c r="C278" s="126">
        <v>2</v>
      </c>
      <c r="D278" s="308">
        <f>PPG!K280</f>
        <v>0</v>
      </c>
      <c r="E278" s="126" t="b">
        <v>1</v>
      </c>
      <c r="F278" s="309" t="str">
        <f>RIGHT(PPG!D280,4)&amp;"."&amp;PPG!N280&amp;"."&amp;PPG!L280&amp;"."&amp;PPGPAY!$C$5</f>
        <v>...Jl21</v>
      </c>
      <c r="G278" s="203">
        <f t="shared" ca="1" si="8"/>
        <v>44386</v>
      </c>
      <c r="H278" s="311">
        <f>IF(PPG!T278&gt;0,0,-PPG!T278)</f>
        <v>0</v>
      </c>
      <c r="I278" s="205">
        <f t="shared" ca="1" si="9"/>
        <v>44386</v>
      </c>
      <c r="J278" s="126">
        <v>261</v>
      </c>
      <c r="K278" s="126" t="b">
        <v>1</v>
      </c>
      <c r="L278" s="126" t="s">
        <v>4009</v>
      </c>
      <c r="M278" s="126" t="b">
        <v>1</v>
      </c>
      <c r="N278" s="126" t="s">
        <v>3687</v>
      </c>
      <c r="O278" s="309" t="str">
        <f>LEFT(PPG!E280,19)&amp;"."&amp;PPGCR!F278</f>
        <v>....Jl21</v>
      </c>
      <c r="P278" s="312">
        <f>PPG!J280</f>
        <v>0</v>
      </c>
      <c r="Q278" s="126" t="b">
        <v>1</v>
      </c>
      <c r="R278" s="126" t="b">
        <v>1</v>
      </c>
      <c r="S278" s="126" t="b">
        <v>1</v>
      </c>
    </row>
    <row r="279" spans="1:19" hidden="1" x14ac:dyDescent="0.25">
      <c r="A279" s="126" t="s">
        <v>4008</v>
      </c>
      <c r="B279" s="200">
        <v>1</v>
      </c>
      <c r="C279" s="126">
        <v>2</v>
      </c>
      <c r="D279" s="308">
        <f>PPG!K281</f>
        <v>0</v>
      </c>
      <c r="E279" s="126" t="b">
        <v>1</v>
      </c>
      <c r="F279" s="309" t="str">
        <f>RIGHT(PPG!D281,4)&amp;"."&amp;PPG!N281&amp;"."&amp;PPG!L281&amp;"."&amp;PPGPAY!$C$5</f>
        <v>...Jl21</v>
      </c>
      <c r="G279" s="203">
        <f t="shared" ca="1" si="8"/>
        <v>44386</v>
      </c>
      <c r="H279" s="311">
        <f>IF(PPG!T279&gt;0,0,-PPG!T279)</f>
        <v>0</v>
      </c>
      <c r="I279" s="205">
        <f t="shared" ca="1" si="9"/>
        <v>44386</v>
      </c>
      <c r="J279" s="126">
        <v>262</v>
      </c>
      <c r="K279" s="126" t="b">
        <v>1</v>
      </c>
      <c r="L279" s="126" t="s">
        <v>4009</v>
      </c>
      <c r="M279" s="126" t="b">
        <v>1</v>
      </c>
      <c r="N279" s="126" t="s">
        <v>3687</v>
      </c>
      <c r="O279" s="309" t="str">
        <f>LEFT(PPG!E281,19)&amp;"."&amp;PPGCR!F279</f>
        <v>....Jl21</v>
      </c>
      <c r="P279" s="312">
        <f>PPG!J281</f>
        <v>0</v>
      </c>
      <c r="Q279" s="126" t="b">
        <v>1</v>
      </c>
      <c r="R279" s="126" t="b">
        <v>1</v>
      </c>
      <c r="S279" s="126" t="b">
        <v>1</v>
      </c>
    </row>
    <row r="280" spans="1:19" hidden="1" x14ac:dyDescent="0.25">
      <c r="A280" s="126" t="s">
        <v>4008</v>
      </c>
      <c r="B280" s="200">
        <v>1</v>
      </c>
      <c r="C280" s="126">
        <v>2</v>
      </c>
      <c r="D280" s="308">
        <f>PPG!K282</f>
        <v>0</v>
      </c>
      <c r="E280" s="126" t="b">
        <v>1</v>
      </c>
      <c r="F280" s="309" t="str">
        <f>RIGHT(PPG!D282,4)&amp;"."&amp;PPG!N282&amp;"."&amp;PPG!L282&amp;"."&amp;PPGPAY!$C$5</f>
        <v>...Jl21</v>
      </c>
      <c r="G280" s="203">
        <f t="shared" ca="1" si="8"/>
        <v>44386</v>
      </c>
      <c r="H280" s="311">
        <f>IF(PPG!T280&gt;0,0,-PPG!T280)</f>
        <v>0</v>
      </c>
      <c r="I280" s="205">
        <f t="shared" ca="1" si="9"/>
        <v>44386</v>
      </c>
      <c r="J280" s="126">
        <v>263</v>
      </c>
      <c r="K280" s="126" t="b">
        <v>1</v>
      </c>
      <c r="L280" s="126" t="s">
        <v>4009</v>
      </c>
      <c r="M280" s="126" t="b">
        <v>1</v>
      </c>
      <c r="N280" s="126" t="s">
        <v>3687</v>
      </c>
      <c r="O280" s="309" t="str">
        <f>LEFT(PPG!E282,19)&amp;"."&amp;PPGCR!F280</f>
        <v>....Jl21</v>
      </c>
      <c r="P280" s="312">
        <f>PPG!J282</f>
        <v>0</v>
      </c>
      <c r="Q280" s="126" t="b">
        <v>1</v>
      </c>
      <c r="R280" s="126" t="b">
        <v>1</v>
      </c>
      <c r="S280" s="126" t="b">
        <v>1</v>
      </c>
    </row>
    <row r="281" spans="1:19" hidden="1" x14ac:dyDescent="0.25">
      <c r="A281" s="126" t="s">
        <v>4008</v>
      </c>
      <c r="B281" s="200">
        <v>1</v>
      </c>
      <c r="C281" s="126">
        <v>2</v>
      </c>
      <c r="D281" s="308">
        <f>PPG!K283</f>
        <v>0</v>
      </c>
      <c r="E281" s="126" t="b">
        <v>1</v>
      </c>
      <c r="F281" s="309" t="str">
        <f>RIGHT(PPG!D283,4)&amp;"."&amp;PPG!N283&amp;"."&amp;PPG!L283&amp;"."&amp;PPGPAY!$C$5</f>
        <v>...Jl21</v>
      </c>
      <c r="G281" s="203">
        <f t="shared" ca="1" si="8"/>
        <v>44386</v>
      </c>
      <c r="H281" s="311">
        <f>IF(PPG!T281&gt;0,0,-PPG!T281)</f>
        <v>0</v>
      </c>
      <c r="I281" s="205">
        <f t="shared" ca="1" si="9"/>
        <v>44386</v>
      </c>
      <c r="J281" s="126">
        <v>264</v>
      </c>
      <c r="K281" s="126" t="b">
        <v>1</v>
      </c>
      <c r="L281" s="126" t="s">
        <v>4009</v>
      </c>
      <c r="M281" s="126" t="b">
        <v>1</v>
      </c>
      <c r="N281" s="126" t="s">
        <v>3687</v>
      </c>
      <c r="O281" s="309" t="str">
        <f>LEFT(PPG!E283,19)&amp;"."&amp;PPGCR!F281</f>
        <v>....Jl21</v>
      </c>
      <c r="P281" s="312">
        <f>PPG!J283</f>
        <v>0</v>
      </c>
      <c r="Q281" s="126" t="b">
        <v>1</v>
      </c>
      <c r="R281" s="126" t="b">
        <v>1</v>
      </c>
      <c r="S281" s="126" t="b">
        <v>1</v>
      </c>
    </row>
    <row r="282" spans="1:19" hidden="1" x14ac:dyDescent="0.25">
      <c r="A282" s="126" t="s">
        <v>4008</v>
      </c>
      <c r="B282" s="200">
        <v>1</v>
      </c>
      <c r="C282" s="126">
        <v>2</v>
      </c>
      <c r="D282" s="308">
        <f>PPG!K284</f>
        <v>0</v>
      </c>
      <c r="E282" s="126" t="b">
        <v>1</v>
      </c>
      <c r="F282" s="309" t="str">
        <f>RIGHT(PPG!D284,4)&amp;"."&amp;PPG!N284&amp;"."&amp;PPG!L284&amp;"."&amp;PPGPAY!$C$5</f>
        <v>...Jl21</v>
      </c>
      <c r="G282" s="203">
        <f t="shared" ca="1" si="8"/>
        <v>44386</v>
      </c>
      <c r="H282" s="311">
        <f>IF(PPG!T282&gt;0,0,-PPG!T282)</f>
        <v>0</v>
      </c>
      <c r="I282" s="205">
        <f t="shared" ca="1" si="9"/>
        <v>44386</v>
      </c>
      <c r="J282" s="126">
        <v>265</v>
      </c>
      <c r="K282" s="126" t="b">
        <v>1</v>
      </c>
      <c r="L282" s="126" t="s">
        <v>4009</v>
      </c>
      <c r="M282" s="126" t="b">
        <v>1</v>
      </c>
      <c r="N282" s="126" t="s">
        <v>3687</v>
      </c>
      <c r="O282" s="309" t="str">
        <f>LEFT(PPG!E284,19)&amp;"."&amp;PPGCR!F282</f>
        <v>....Jl21</v>
      </c>
      <c r="P282" s="312">
        <f>PPG!J284</f>
        <v>0</v>
      </c>
      <c r="Q282" s="126" t="b">
        <v>1</v>
      </c>
      <c r="R282" s="126" t="b">
        <v>1</v>
      </c>
      <c r="S282" s="126" t="b">
        <v>1</v>
      </c>
    </row>
    <row r="283" spans="1:19" hidden="1" x14ac:dyDescent="0.25">
      <c r="A283" s="126" t="s">
        <v>4008</v>
      </c>
      <c r="B283" s="200">
        <v>1</v>
      </c>
      <c r="C283" s="126">
        <v>2</v>
      </c>
      <c r="D283" s="308">
        <f>PPG!K285</f>
        <v>0</v>
      </c>
      <c r="E283" s="126" t="b">
        <v>1</v>
      </c>
      <c r="F283" s="309" t="str">
        <f>RIGHT(PPG!D285,4)&amp;"."&amp;PPG!N285&amp;"."&amp;PPG!L285&amp;"."&amp;PPGPAY!$C$5</f>
        <v>...Jl21</v>
      </c>
      <c r="G283" s="203">
        <f t="shared" ca="1" si="8"/>
        <v>44386</v>
      </c>
      <c r="H283" s="311">
        <f>IF(PPG!T283&gt;0,0,-PPG!T283)</f>
        <v>0</v>
      </c>
      <c r="I283" s="205">
        <f t="shared" ca="1" si="9"/>
        <v>44386</v>
      </c>
      <c r="J283" s="126">
        <v>266</v>
      </c>
      <c r="K283" s="126" t="b">
        <v>1</v>
      </c>
      <c r="L283" s="126" t="s">
        <v>4009</v>
      </c>
      <c r="M283" s="126" t="b">
        <v>1</v>
      </c>
      <c r="N283" s="126" t="s">
        <v>3687</v>
      </c>
      <c r="O283" s="309" t="str">
        <f>LEFT(PPG!E285,19)&amp;"."&amp;PPGCR!F283</f>
        <v>....Jl21</v>
      </c>
      <c r="P283" s="312">
        <f>PPG!J285</f>
        <v>0</v>
      </c>
      <c r="Q283" s="126" t="b">
        <v>1</v>
      </c>
      <c r="R283" s="126" t="b">
        <v>1</v>
      </c>
      <c r="S283" s="126" t="b">
        <v>1</v>
      </c>
    </row>
    <row r="284" spans="1:19" hidden="1" x14ac:dyDescent="0.25">
      <c r="A284" s="126" t="s">
        <v>4008</v>
      </c>
      <c r="B284" s="200">
        <v>1</v>
      </c>
      <c r="C284" s="126">
        <v>2</v>
      </c>
      <c r="D284" s="308">
        <f>PPG!K286</f>
        <v>0</v>
      </c>
      <c r="E284" s="126" t="b">
        <v>1</v>
      </c>
      <c r="F284" s="309" t="str">
        <f>RIGHT(PPG!D286,4)&amp;"."&amp;PPG!N286&amp;"."&amp;PPG!L286&amp;"."&amp;PPGPAY!$C$5</f>
        <v>...Jl21</v>
      </c>
      <c r="G284" s="203">
        <f t="shared" ca="1" si="8"/>
        <v>44386</v>
      </c>
      <c r="H284" s="311">
        <f>IF(PPG!T284&gt;0,0,-PPG!T284)</f>
        <v>0</v>
      </c>
      <c r="I284" s="205">
        <f t="shared" ca="1" si="9"/>
        <v>44386</v>
      </c>
      <c r="J284" s="126">
        <v>267</v>
      </c>
      <c r="K284" s="126" t="b">
        <v>1</v>
      </c>
      <c r="L284" s="126" t="s">
        <v>4009</v>
      </c>
      <c r="M284" s="126" t="b">
        <v>1</v>
      </c>
      <c r="N284" s="126" t="s">
        <v>3687</v>
      </c>
      <c r="O284" s="309" t="str">
        <f>LEFT(PPG!E286,19)&amp;"."&amp;PPGCR!F284</f>
        <v>....Jl21</v>
      </c>
      <c r="P284" s="312">
        <f>PPG!J286</f>
        <v>0</v>
      </c>
      <c r="Q284" s="126" t="b">
        <v>1</v>
      </c>
      <c r="R284" s="126" t="b">
        <v>1</v>
      </c>
      <c r="S284" s="126" t="b">
        <v>1</v>
      </c>
    </row>
    <row r="285" spans="1:19" hidden="1" x14ac:dyDescent="0.25">
      <c r="A285" s="126" t="s">
        <v>4008</v>
      </c>
      <c r="B285" s="200">
        <v>1</v>
      </c>
      <c r="C285" s="126">
        <v>2</v>
      </c>
      <c r="D285" s="308">
        <f>PPG!K287</f>
        <v>0</v>
      </c>
      <c r="E285" s="126" t="b">
        <v>1</v>
      </c>
      <c r="F285" s="309" t="str">
        <f>RIGHT(PPG!D287,4)&amp;"."&amp;PPG!N287&amp;"."&amp;PPG!L287&amp;"."&amp;PPGPAY!$C$5</f>
        <v>...Jl21</v>
      </c>
      <c r="G285" s="203">
        <f t="shared" ca="1" si="8"/>
        <v>44386</v>
      </c>
      <c r="H285" s="311">
        <f>IF(PPG!T285&gt;0,0,-PPG!T285)</f>
        <v>0</v>
      </c>
      <c r="I285" s="205">
        <f t="shared" ca="1" si="9"/>
        <v>44386</v>
      </c>
      <c r="J285" s="126">
        <v>268</v>
      </c>
      <c r="K285" s="126" t="b">
        <v>1</v>
      </c>
      <c r="L285" s="126" t="s">
        <v>4009</v>
      </c>
      <c r="M285" s="126" t="b">
        <v>1</v>
      </c>
      <c r="N285" s="126" t="s">
        <v>3687</v>
      </c>
      <c r="O285" s="309" t="str">
        <f>LEFT(PPG!E287,19)&amp;"."&amp;PPGCR!F285</f>
        <v>....Jl21</v>
      </c>
      <c r="P285" s="312">
        <f>PPG!J287</f>
        <v>0</v>
      </c>
      <c r="Q285" s="126" t="b">
        <v>1</v>
      </c>
      <c r="R285" s="126" t="b">
        <v>1</v>
      </c>
      <c r="S285" s="126" t="b">
        <v>1</v>
      </c>
    </row>
    <row r="286" spans="1:19" hidden="1" x14ac:dyDescent="0.25">
      <c r="A286" s="126" t="s">
        <v>4008</v>
      </c>
      <c r="B286" s="200">
        <v>1</v>
      </c>
      <c r="C286" s="126">
        <v>2</v>
      </c>
      <c r="D286" s="308">
        <f>PPG!K288</f>
        <v>0</v>
      </c>
      <c r="E286" s="126" t="b">
        <v>1</v>
      </c>
      <c r="F286" s="309" t="str">
        <f>RIGHT(PPG!D288,4)&amp;"."&amp;PPG!N288&amp;"."&amp;PPG!L288&amp;"."&amp;PPGPAY!$C$5</f>
        <v>...Jl21</v>
      </c>
      <c r="G286" s="203">
        <f t="shared" ca="1" si="8"/>
        <v>44386</v>
      </c>
      <c r="H286" s="311">
        <f>IF(PPG!T286&gt;0,0,-PPG!T286)</f>
        <v>0</v>
      </c>
      <c r="I286" s="205">
        <f t="shared" ca="1" si="9"/>
        <v>44386</v>
      </c>
      <c r="J286" s="126">
        <v>269</v>
      </c>
      <c r="K286" s="126" t="b">
        <v>1</v>
      </c>
      <c r="L286" s="126" t="s">
        <v>4009</v>
      </c>
      <c r="M286" s="126" t="b">
        <v>1</v>
      </c>
      <c r="N286" s="126" t="s">
        <v>3687</v>
      </c>
      <c r="O286" s="309" t="str">
        <f>LEFT(PPG!E288,19)&amp;"."&amp;PPGCR!F286</f>
        <v>....Jl21</v>
      </c>
      <c r="P286" s="312">
        <f>PPG!J288</f>
        <v>0</v>
      </c>
      <c r="Q286" s="126" t="b">
        <v>1</v>
      </c>
      <c r="R286" s="126" t="b">
        <v>1</v>
      </c>
      <c r="S286" s="126" t="b">
        <v>1</v>
      </c>
    </row>
    <row r="287" spans="1:19" hidden="1" x14ac:dyDescent="0.25">
      <c r="A287" s="126" t="s">
        <v>4008</v>
      </c>
      <c r="B287" s="200">
        <v>1</v>
      </c>
      <c r="C287" s="126">
        <v>2</v>
      </c>
      <c r="D287" s="308">
        <f>PPG!K289</f>
        <v>0</v>
      </c>
      <c r="E287" s="126" t="b">
        <v>1</v>
      </c>
      <c r="F287" s="309" t="str">
        <f>RIGHT(PPG!D289,4)&amp;"."&amp;PPG!N289&amp;"."&amp;PPG!L289&amp;"."&amp;PPGPAY!$C$5</f>
        <v>...Jl21</v>
      </c>
      <c r="G287" s="203">
        <f t="shared" ca="1" si="8"/>
        <v>44386</v>
      </c>
      <c r="H287" s="311">
        <f>IF(PPG!T287&gt;0,0,-PPG!T287)</f>
        <v>0</v>
      </c>
      <c r="I287" s="205">
        <f t="shared" ca="1" si="9"/>
        <v>44386</v>
      </c>
      <c r="J287" s="126">
        <v>270</v>
      </c>
      <c r="K287" s="126" t="b">
        <v>1</v>
      </c>
      <c r="L287" s="126" t="s">
        <v>4009</v>
      </c>
      <c r="M287" s="126" t="b">
        <v>1</v>
      </c>
      <c r="N287" s="126" t="s">
        <v>3687</v>
      </c>
      <c r="O287" s="309" t="str">
        <f>LEFT(PPG!E289,19)&amp;"."&amp;PPGCR!F287</f>
        <v>....Jl21</v>
      </c>
      <c r="P287" s="312">
        <f>PPG!J289</f>
        <v>0</v>
      </c>
      <c r="Q287" s="126" t="b">
        <v>1</v>
      </c>
      <c r="R287" s="126" t="b">
        <v>1</v>
      </c>
      <c r="S287" s="126" t="b">
        <v>1</v>
      </c>
    </row>
    <row r="288" spans="1:19" hidden="1" x14ac:dyDescent="0.25">
      <c r="A288" s="126" t="s">
        <v>4008</v>
      </c>
      <c r="B288" s="200">
        <v>1</v>
      </c>
      <c r="C288" s="126">
        <v>2</v>
      </c>
      <c r="D288" s="308">
        <f>PPG!K290</f>
        <v>0</v>
      </c>
      <c r="E288" s="126" t="b">
        <v>1</v>
      </c>
      <c r="F288" s="309" t="str">
        <f>RIGHT(PPG!D290,4)&amp;"."&amp;PPG!N290&amp;"."&amp;PPG!L290&amp;"."&amp;PPGPAY!$C$5</f>
        <v>...Jl21</v>
      </c>
      <c r="G288" s="203">
        <f t="shared" ca="1" si="8"/>
        <v>44386</v>
      </c>
      <c r="H288" s="311">
        <f>IF(PPG!T288&gt;0,0,-PPG!T288)</f>
        <v>0</v>
      </c>
      <c r="I288" s="205">
        <f t="shared" ca="1" si="9"/>
        <v>44386</v>
      </c>
      <c r="J288" s="126">
        <v>271</v>
      </c>
      <c r="K288" s="126" t="b">
        <v>1</v>
      </c>
      <c r="L288" s="126" t="s">
        <v>4009</v>
      </c>
      <c r="M288" s="126" t="b">
        <v>1</v>
      </c>
      <c r="N288" s="126" t="s">
        <v>3687</v>
      </c>
      <c r="O288" s="309" t="str">
        <f>LEFT(PPG!E290,19)&amp;"."&amp;PPGCR!F288</f>
        <v>....Jl21</v>
      </c>
      <c r="P288" s="312">
        <f>PPG!J290</f>
        <v>0</v>
      </c>
      <c r="Q288" s="126" t="b">
        <v>1</v>
      </c>
      <c r="R288" s="126" t="b">
        <v>1</v>
      </c>
      <c r="S288" s="126" t="b">
        <v>1</v>
      </c>
    </row>
    <row r="289" spans="1:19" hidden="1" x14ac:dyDescent="0.25">
      <c r="A289" s="126" t="s">
        <v>4008</v>
      </c>
      <c r="B289" s="200">
        <v>1</v>
      </c>
      <c r="C289" s="126">
        <v>2</v>
      </c>
      <c r="D289" s="308">
        <f>PPG!K291</f>
        <v>0</v>
      </c>
      <c r="E289" s="126" t="b">
        <v>1</v>
      </c>
      <c r="F289" s="309" t="str">
        <f>RIGHT(PPG!D291,4)&amp;"."&amp;PPG!N291&amp;"."&amp;PPG!L291&amp;"."&amp;PPGPAY!$C$5</f>
        <v>...Jl21</v>
      </c>
      <c r="G289" s="203">
        <f t="shared" ca="1" si="8"/>
        <v>44386</v>
      </c>
      <c r="H289" s="311">
        <f>IF(PPG!T289&gt;0,0,-PPG!T289)</f>
        <v>0</v>
      </c>
      <c r="I289" s="205">
        <f t="shared" ca="1" si="9"/>
        <v>44386</v>
      </c>
      <c r="J289" s="126">
        <v>272</v>
      </c>
      <c r="K289" s="126" t="b">
        <v>1</v>
      </c>
      <c r="L289" s="126" t="s">
        <v>4009</v>
      </c>
      <c r="M289" s="126" t="b">
        <v>1</v>
      </c>
      <c r="N289" s="126" t="s">
        <v>3687</v>
      </c>
      <c r="O289" s="309" t="str">
        <f>LEFT(PPG!E291,19)&amp;"."&amp;PPGCR!F289</f>
        <v>....Jl21</v>
      </c>
      <c r="P289" s="312">
        <f>PPG!J291</f>
        <v>0</v>
      </c>
      <c r="Q289" s="126" t="b">
        <v>1</v>
      </c>
      <c r="R289" s="126" t="b">
        <v>1</v>
      </c>
      <c r="S289" s="126" t="b">
        <v>1</v>
      </c>
    </row>
    <row r="290" spans="1:19" hidden="1" x14ac:dyDescent="0.25">
      <c r="A290" s="126" t="s">
        <v>4008</v>
      </c>
      <c r="B290" s="200">
        <v>1</v>
      </c>
      <c r="C290" s="126">
        <v>2</v>
      </c>
      <c r="D290" s="308">
        <f>PPG!K292</f>
        <v>0</v>
      </c>
      <c r="E290" s="126" t="b">
        <v>1</v>
      </c>
      <c r="F290" s="309" t="str">
        <f>RIGHT(PPG!D292,4)&amp;"."&amp;PPG!N292&amp;"."&amp;PPG!L292&amp;"."&amp;PPGPAY!$C$5</f>
        <v>...Jl21</v>
      </c>
      <c r="G290" s="203">
        <f t="shared" ca="1" si="8"/>
        <v>44386</v>
      </c>
      <c r="H290" s="311">
        <f>IF(PPG!T290&gt;0,0,-PPG!T290)</f>
        <v>0</v>
      </c>
      <c r="I290" s="205">
        <f t="shared" ca="1" si="9"/>
        <v>44386</v>
      </c>
      <c r="J290" s="126">
        <v>273</v>
      </c>
      <c r="K290" s="126" t="b">
        <v>1</v>
      </c>
      <c r="L290" s="126" t="s">
        <v>4009</v>
      </c>
      <c r="M290" s="126" t="b">
        <v>1</v>
      </c>
      <c r="N290" s="126" t="s">
        <v>3687</v>
      </c>
      <c r="O290" s="309" t="str">
        <f>LEFT(PPG!E292,19)&amp;"."&amp;PPGCR!F290</f>
        <v>....Jl21</v>
      </c>
      <c r="P290" s="312">
        <f>PPG!J292</f>
        <v>0</v>
      </c>
      <c r="Q290" s="126" t="b">
        <v>1</v>
      </c>
      <c r="R290" s="126" t="b">
        <v>1</v>
      </c>
      <c r="S290" s="126" t="b">
        <v>1</v>
      </c>
    </row>
    <row r="291" spans="1:19" hidden="1" x14ac:dyDescent="0.25">
      <c r="A291" s="126" t="s">
        <v>4008</v>
      </c>
      <c r="B291" s="200">
        <v>1</v>
      </c>
      <c r="C291" s="126">
        <v>2</v>
      </c>
      <c r="D291" s="308">
        <f>PPG!K293</f>
        <v>0</v>
      </c>
      <c r="E291" s="126" t="b">
        <v>1</v>
      </c>
      <c r="F291" s="309" t="str">
        <f>RIGHT(PPG!D293,4)&amp;"."&amp;PPG!N293&amp;"."&amp;PPG!L293&amp;"."&amp;PPGPAY!$C$5</f>
        <v>...Jl21</v>
      </c>
      <c r="G291" s="203">
        <f t="shared" ca="1" si="8"/>
        <v>44386</v>
      </c>
      <c r="H291" s="311">
        <f>IF(PPG!T291&gt;0,0,-PPG!T291)</f>
        <v>0</v>
      </c>
      <c r="I291" s="205">
        <f t="shared" ca="1" si="9"/>
        <v>44386</v>
      </c>
      <c r="J291" s="126">
        <v>274</v>
      </c>
      <c r="K291" s="126" t="b">
        <v>1</v>
      </c>
      <c r="L291" s="126" t="s">
        <v>4009</v>
      </c>
      <c r="M291" s="126" t="b">
        <v>1</v>
      </c>
      <c r="N291" s="126" t="s">
        <v>3687</v>
      </c>
      <c r="O291" s="309" t="str">
        <f>LEFT(PPG!E293,19)&amp;"."&amp;PPGCR!F291</f>
        <v>....Jl21</v>
      </c>
      <c r="P291" s="312">
        <f>PPG!J293</f>
        <v>0</v>
      </c>
      <c r="Q291" s="126" t="b">
        <v>1</v>
      </c>
      <c r="R291" s="126" t="b">
        <v>1</v>
      </c>
      <c r="S291" s="126" t="b">
        <v>1</v>
      </c>
    </row>
    <row r="292" spans="1:19" hidden="1" x14ac:dyDescent="0.25">
      <c r="A292" s="126" t="s">
        <v>4008</v>
      </c>
      <c r="B292" s="200">
        <v>1</v>
      </c>
      <c r="C292" s="126">
        <v>2</v>
      </c>
      <c r="D292" s="308">
        <f>PPG!K294</f>
        <v>0</v>
      </c>
      <c r="E292" s="126" t="b">
        <v>1</v>
      </c>
      <c r="F292" s="309" t="str">
        <f>RIGHT(PPG!D294,4)&amp;"."&amp;PPG!N294&amp;"."&amp;PPG!L294&amp;"."&amp;PPGPAY!$C$5</f>
        <v>...Jl21</v>
      </c>
      <c r="G292" s="203">
        <f t="shared" ca="1" si="8"/>
        <v>44386</v>
      </c>
      <c r="H292" s="311">
        <f>IF(PPG!T292&gt;0,0,-PPG!T292)</f>
        <v>0</v>
      </c>
      <c r="I292" s="205">
        <f t="shared" ca="1" si="9"/>
        <v>44386</v>
      </c>
      <c r="J292" s="126">
        <v>275</v>
      </c>
      <c r="K292" s="126" t="b">
        <v>1</v>
      </c>
      <c r="L292" s="126" t="s">
        <v>4009</v>
      </c>
      <c r="M292" s="126" t="b">
        <v>1</v>
      </c>
      <c r="N292" s="126" t="s">
        <v>3687</v>
      </c>
      <c r="O292" s="309" t="str">
        <f>LEFT(PPG!E294,19)&amp;"."&amp;PPGCR!F292</f>
        <v>....Jl21</v>
      </c>
      <c r="P292" s="312">
        <f>PPG!J294</f>
        <v>0</v>
      </c>
      <c r="Q292" s="126" t="b">
        <v>1</v>
      </c>
      <c r="R292" s="126" t="b">
        <v>1</v>
      </c>
      <c r="S292" s="126" t="b">
        <v>1</v>
      </c>
    </row>
    <row r="293" spans="1:19" hidden="1" x14ac:dyDescent="0.25">
      <c r="A293" s="126" t="s">
        <v>4008</v>
      </c>
      <c r="B293" s="200">
        <v>1</v>
      </c>
      <c r="C293" s="126">
        <v>2</v>
      </c>
      <c r="D293" s="308">
        <f>PPG!K295</f>
        <v>0</v>
      </c>
      <c r="E293" s="126" t="b">
        <v>1</v>
      </c>
      <c r="F293" s="309" t="str">
        <f>RIGHT(PPG!D295,4)&amp;"."&amp;PPG!N295&amp;"."&amp;PPG!L295&amp;"."&amp;PPGPAY!$C$5</f>
        <v>...Jl21</v>
      </c>
      <c r="G293" s="203">
        <f t="shared" ca="1" si="8"/>
        <v>44386</v>
      </c>
      <c r="H293" s="311">
        <f>IF(PPG!T293&gt;0,0,-PPG!T293)</f>
        <v>0</v>
      </c>
      <c r="I293" s="205">
        <f t="shared" ca="1" si="9"/>
        <v>44386</v>
      </c>
      <c r="J293" s="126">
        <v>276</v>
      </c>
      <c r="K293" s="126" t="b">
        <v>1</v>
      </c>
      <c r="L293" s="126" t="s">
        <v>4009</v>
      </c>
      <c r="M293" s="126" t="b">
        <v>1</v>
      </c>
      <c r="N293" s="126" t="s">
        <v>3687</v>
      </c>
      <c r="O293" s="309" t="str">
        <f>LEFT(PPG!E295,19)&amp;"."&amp;PPGCR!F293</f>
        <v>....Jl21</v>
      </c>
      <c r="P293" s="312">
        <f>PPG!J295</f>
        <v>0</v>
      </c>
      <c r="Q293" s="126" t="b">
        <v>1</v>
      </c>
      <c r="R293" s="126" t="b">
        <v>1</v>
      </c>
      <c r="S293" s="126" t="b">
        <v>1</v>
      </c>
    </row>
    <row r="294" spans="1:19" hidden="1" x14ac:dyDescent="0.25">
      <c r="A294" s="126" t="s">
        <v>4008</v>
      </c>
      <c r="B294" s="200">
        <v>1</v>
      </c>
      <c r="C294" s="126">
        <v>2</v>
      </c>
      <c r="D294" s="308">
        <f>PPG!K296</f>
        <v>0</v>
      </c>
      <c r="E294" s="126" t="b">
        <v>1</v>
      </c>
      <c r="F294" s="309" t="str">
        <f>RIGHT(PPG!D296,4)&amp;"."&amp;PPG!N296&amp;"."&amp;PPG!L296&amp;"."&amp;PPGPAY!$C$5</f>
        <v>...Jl21</v>
      </c>
      <c r="G294" s="203">
        <f t="shared" ca="1" si="8"/>
        <v>44386</v>
      </c>
      <c r="H294" s="311">
        <f>IF(PPG!T294&gt;0,0,-PPG!T294)</f>
        <v>0</v>
      </c>
      <c r="I294" s="205">
        <f t="shared" ca="1" si="9"/>
        <v>44386</v>
      </c>
      <c r="J294" s="126">
        <v>277</v>
      </c>
      <c r="K294" s="126" t="b">
        <v>1</v>
      </c>
      <c r="L294" s="126" t="s">
        <v>4009</v>
      </c>
      <c r="M294" s="126" t="b">
        <v>1</v>
      </c>
      <c r="N294" s="126" t="s">
        <v>3687</v>
      </c>
      <c r="O294" s="309" t="str">
        <f>LEFT(PPG!E296,19)&amp;"."&amp;PPGCR!F294</f>
        <v>....Jl21</v>
      </c>
      <c r="P294" s="312">
        <f>PPG!J296</f>
        <v>0</v>
      </c>
      <c r="Q294" s="126" t="b">
        <v>1</v>
      </c>
      <c r="R294" s="126" t="b">
        <v>1</v>
      </c>
      <c r="S294" s="126" t="b">
        <v>1</v>
      </c>
    </row>
    <row r="295" spans="1:19" hidden="1" x14ac:dyDescent="0.25">
      <c r="A295" s="126" t="s">
        <v>4008</v>
      </c>
      <c r="B295" s="200">
        <v>1</v>
      </c>
      <c r="C295" s="126">
        <v>2</v>
      </c>
      <c r="D295" s="308">
        <f>PPG!K297</f>
        <v>0</v>
      </c>
      <c r="E295" s="126" t="b">
        <v>1</v>
      </c>
      <c r="F295" s="309" t="str">
        <f>RIGHT(PPG!D297,4)&amp;"."&amp;PPG!N297&amp;"."&amp;PPG!L297&amp;"."&amp;PPGPAY!$C$5</f>
        <v>...Jl21</v>
      </c>
      <c r="G295" s="203">
        <f t="shared" ca="1" si="8"/>
        <v>44386</v>
      </c>
      <c r="H295" s="311">
        <f>IF(PPG!T295&gt;0,0,-PPG!T295)</f>
        <v>0</v>
      </c>
      <c r="I295" s="205">
        <f t="shared" ca="1" si="9"/>
        <v>44386</v>
      </c>
      <c r="J295" s="126">
        <v>278</v>
      </c>
      <c r="K295" s="126" t="b">
        <v>1</v>
      </c>
      <c r="L295" s="126" t="s">
        <v>4009</v>
      </c>
      <c r="M295" s="126" t="b">
        <v>1</v>
      </c>
      <c r="N295" s="126" t="s">
        <v>3687</v>
      </c>
      <c r="O295" s="309" t="str">
        <f>LEFT(PPG!E297,19)&amp;"."&amp;PPGCR!F295</f>
        <v>....Jl21</v>
      </c>
      <c r="P295" s="312">
        <f>PPG!J297</f>
        <v>0</v>
      </c>
      <c r="Q295" s="126" t="b">
        <v>1</v>
      </c>
      <c r="R295" s="126" t="b">
        <v>1</v>
      </c>
      <c r="S295" s="126" t="b">
        <v>1</v>
      </c>
    </row>
    <row r="296" spans="1:19" hidden="1" x14ac:dyDescent="0.25">
      <c r="A296" s="126" t="s">
        <v>4008</v>
      </c>
      <c r="B296" s="200">
        <v>1</v>
      </c>
      <c r="C296" s="126">
        <v>2</v>
      </c>
      <c r="D296" s="308">
        <f>PPG!K298</f>
        <v>0</v>
      </c>
      <c r="E296" s="126" t="b">
        <v>1</v>
      </c>
      <c r="F296" s="309" t="str">
        <f>RIGHT(PPG!D298,4)&amp;"."&amp;PPG!N298&amp;"."&amp;PPG!L298&amp;"."&amp;PPGPAY!$C$5</f>
        <v>...Jl21</v>
      </c>
      <c r="G296" s="203">
        <f t="shared" ca="1" si="8"/>
        <v>44386</v>
      </c>
      <c r="H296" s="311">
        <f>IF(PPG!T296&gt;0,0,-PPG!T296)</f>
        <v>0</v>
      </c>
      <c r="I296" s="205">
        <f t="shared" ca="1" si="9"/>
        <v>44386</v>
      </c>
      <c r="J296" s="126">
        <v>279</v>
      </c>
      <c r="K296" s="126" t="b">
        <v>1</v>
      </c>
      <c r="L296" s="126" t="s">
        <v>4009</v>
      </c>
      <c r="M296" s="126" t="b">
        <v>1</v>
      </c>
      <c r="N296" s="126" t="s">
        <v>3687</v>
      </c>
      <c r="O296" s="309" t="str">
        <f>LEFT(PPG!E298,19)&amp;"."&amp;PPGCR!F296</f>
        <v>....Jl21</v>
      </c>
      <c r="P296" s="312">
        <f>PPG!J298</f>
        <v>0</v>
      </c>
      <c r="Q296" s="126" t="b">
        <v>1</v>
      </c>
      <c r="R296" s="126" t="b">
        <v>1</v>
      </c>
      <c r="S296" s="126" t="b">
        <v>1</v>
      </c>
    </row>
    <row r="297" spans="1:19" hidden="1" x14ac:dyDescent="0.25">
      <c r="A297" s="126" t="s">
        <v>4008</v>
      </c>
      <c r="B297" s="200">
        <v>1</v>
      </c>
      <c r="C297" s="126">
        <v>2</v>
      </c>
      <c r="D297" s="308">
        <f>PPG!K299</f>
        <v>0</v>
      </c>
      <c r="E297" s="126" t="b">
        <v>1</v>
      </c>
      <c r="F297" s="309" t="str">
        <f>RIGHT(PPG!D299,4)&amp;"."&amp;PPG!N299&amp;"."&amp;PPG!L299&amp;"."&amp;PPGPAY!$C$5</f>
        <v>...Jl21</v>
      </c>
      <c r="G297" s="203">
        <f t="shared" ca="1" si="8"/>
        <v>44386</v>
      </c>
      <c r="H297" s="311">
        <f>IF(PPG!T297&gt;0,0,-PPG!T297)</f>
        <v>0</v>
      </c>
      <c r="I297" s="205">
        <f t="shared" ca="1" si="9"/>
        <v>44386</v>
      </c>
      <c r="J297" s="126">
        <v>280</v>
      </c>
      <c r="K297" s="126" t="b">
        <v>1</v>
      </c>
      <c r="L297" s="126" t="s">
        <v>4009</v>
      </c>
      <c r="M297" s="126" t="b">
        <v>1</v>
      </c>
      <c r="N297" s="126" t="s">
        <v>3687</v>
      </c>
      <c r="O297" s="309" t="str">
        <f>LEFT(PPG!E299,19)&amp;"."&amp;PPGCR!F297</f>
        <v>....Jl21</v>
      </c>
      <c r="P297" s="312">
        <f>PPG!J299</f>
        <v>0</v>
      </c>
      <c r="Q297" s="126" t="b">
        <v>1</v>
      </c>
      <c r="R297" s="126" t="b">
        <v>1</v>
      </c>
      <c r="S297" s="126" t="b">
        <v>1</v>
      </c>
    </row>
    <row r="298" spans="1:19" hidden="1" x14ac:dyDescent="0.25">
      <c r="A298" s="126" t="s">
        <v>4008</v>
      </c>
      <c r="B298" s="200">
        <v>1</v>
      </c>
      <c r="C298" s="126">
        <v>2</v>
      </c>
      <c r="D298" s="308">
        <f>PPG!K300</f>
        <v>0</v>
      </c>
      <c r="E298" s="126" t="b">
        <v>1</v>
      </c>
      <c r="F298" s="309" t="str">
        <f>RIGHT(PPG!D300,4)&amp;"."&amp;PPG!N300&amp;"."&amp;PPG!L300&amp;"."&amp;PPGPAY!$C$5</f>
        <v>...Jl21</v>
      </c>
      <c r="G298" s="203">
        <f t="shared" ca="1" si="8"/>
        <v>44386</v>
      </c>
      <c r="H298" s="311">
        <f>IF(PPG!T298&gt;0,0,-PPG!T298)</f>
        <v>0</v>
      </c>
      <c r="I298" s="205">
        <f t="shared" ca="1" si="9"/>
        <v>44386</v>
      </c>
      <c r="J298" s="126">
        <v>281</v>
      </c>
      <c r="K298" s="126" t="b">
        <v>1</v>
      </c>
      <c r="L298" s="126" t="s">
        <v>4009</v>
      </c>
      <c r="M298" s="126" t="b">
        <v>1</v>
      </c>
      <c r="N298" s="126" t="s">
        <v>3687</v>
      </c>
      <c r="O298" s="309" t="str">
        <f>LEFT(PPG!E300,19)&amp;"."&amp;PPGCR!F298</f>
        <v>....Jl21</v>
      </c>
      <c r="P298" s="312">
        <f>PPG!J300</f>
        <v>0</v>
      </c>
      <c r="Q298" s="126" t="b">
        <v>1</v>
      </c>
      <c r="R298" s="126" t="b">
        <v>1</v>
      </c>
      <c r="S298" s="126" t="b">
        <v>1</v>
      </c>
    </row>
    <row r="299" spans="1:19" hidden="1" x14ac:dyDescent="0.25">
      <c r="A299" s="126" t="s">
        <v>4008</v>
      </c>
      <c r="B299" s="200">
        <v>1</v>
      </c>
      <c r="C299" s="126">
        <v>2</v>
      </c>
      <c r="D299" s="308">
        <f>PPG!K301</f>
        <v>0</v>
      </c>
      <c r="E299" s="126" t="b">
        <v>1</v>
      </c>
      <c r="F299" s="309" t="str">
        <f>RIGHT(PPG!D301,4)&amp;"."&amp;PPG!N301&amp;"."&amp;PPG!L301&amp;"."&amp;PPGPAY!$C$5</f>
        <v>...Jl21</v>
      </c>
      <c r="G299" s="203">
        <f t="shared" ca="1" si="8"/>
        <v>44386</v>
      </c>
      <c r="H299" s="311">
        <f>IF(PPG!T299&gt;0,0,-PPG!T299)</f>
        <v>0</v>
      </c>
      <c r="I299" s="205">
        <f t="shared" ca="1" si="9"/>
        <v>44386</v>
      </c>
      <c r="J299" s="126">
        <v>282</v>
      </c>
      <c r="K299" s="126" t="b">
        <v>1</v>
      </c>
      <c r="L299" s="126" t="s">
        <v>4009</v>
      </c>
      <c r="M299" s="126" t="b">
        <v>1</v>
      </c>
      <c r="N299" s="126" t="s">
        <v>3687</v>
      </c>
      <c r="O299" s="309" t="str">
        <f>LEFT(PPG!E301,19)&amp;"."&amp;PPGCR!F299</f>
        <v>....Jl21</v>
      </c>
      <c r="P299" s="312">
        <f>PPG!J301</f>
        <v>0</v>
      </c>
      <c r="Q299" s="126" t="b">
        <v>1</v>
      </c>
      <c r="R299" s="126" t="b">
        <v>1</v>
      </c>
      <c r="S299" s="126" t="b">
        <v>1</v>
      </c>
    </row>
    <row r="300" spans="1:19" hidden="1" x14ac:dyDescent="0.25">
      <c r="A300" s="126" t="s">
        <v>4008</v>
      </c>
      <c r="B300" s="200">
        <v>1</v>
      </c>
      <c r="C300" s="126">
        <v>2</v>
      </c>
      <c r="D300" s="308">
        <f>PPG!K302</f>
        <v>0</v>
      </c>
      <c r="E300" s="126" t="b">
        <v>1</v>
      </c>
      <c r="F300" s="309" t="str">
        <f>RIGHT(PPG!D302,4)&amp;"."&amp;PPG!N302&amp;"."&amp;PPG!L302&amp;"."&amp;PPGPAY!$C$5</f>
        <v>...Jl21</v>
      </c>
      <c r="G300" s="203">
        <f t="shared" ca="1" si="8"/>
        <v>44386</v>
      </c>
      <c r="H300" s="311">
        <f>IF(PPG!T300&gt;0,0,-PPG!T300)</f>
        <v>0</v>
      </c>
      <c r="I300" s="205">
        <f t="shared" ca="1" si="9"/>
        <v>44386</v>
      </c>
      <c r="J300" s="126">
        <v>283</v>
      </c>
      <c r="K300" s="126" t="b">
        <v>1</v>
      </c>
      <c r="L300" s="126" t="s">
        <v>4009</v>
      </c>
      <c r="M300" s="126" t="b">
        <v>1</v>
      </c>
      <c r="N300" s="126" t="s">
        <v>3687</v>
      </c>
      <c r="O300" s="309" t="str">
        <f>LEFT(PPG!E302,19)&amp;"."&amp;PPGCR!F300</f>
        <v>....Jl21</v>
      </c>
      <c r="P300" s="312">
        <f>PPG!J302</f>
        <v>0</v>
      </c>
      <c r="Q300" s="126" t="b">
        <v>1</v>
      </c>
      <c r="R300" s="126" t="b">
        <v>1</v>
      </c>
      <c r="S300" s="126" t="b">
        <v>1</v>
      </c>
    </row>
    <row r="301" spans="1:19" hidden="1" x14ac:dyDescent="0.25">
      <c r="A301" s="126" t="s">
        <v>4008</v>
      </c>
      <c r="B301" s="200">
        <v>1</v>
      </c>
      <c r="C301" s="126">
        <v>2</v>
      </c>
      <c r="D301" s="308">
        <f>PPG!K303</f>
        <v>0</v>
      </c>
      <c r="E301" s="126" t="b">
        <v>1</v>
      </c>
      <c r="F301" s="309" t="str">
        <f>RIGHT(PPG!D303,4)&amp;"."&amp;PPG!N303&amp;"."&amp;PPG!L303&amp;"."&amp;PPGPAY!$C$5</f>
        <v>...Jl21</v>
      </c>
      <c r="G301" s="203">
        <f t="shared" ca="1" si="8"/>
        <v>44386</v>
      </c>
      <c r="H301" s="311">
        <f>IF(PPG!T301&gt;0,0,-PPG!T301)</f>
        <v>0</v>
      </c>
      <c r="I301" s="205">
        <f t="shared" ca="1" si="9"/>
        <v>44386</v>
      </c>
      <c r="J301" s="126">
        <v>284</v>
      </c>
      <c r="K301" s="126" t="b">
        <v>1</v>
      </c>
      <c r="L301" s="126" t="s">
        <v>4009</v>
      </c>
      <c r="M301" s="126" t="b">
        <v>1</v>
      </c>
      <c r="N301" s="126" t="s">
        <v>3687</v>
      </c>
      <c r="O301" s="309" t="str">
        <f>LEFT(PPG!E303,19)&amp;"."&amp;PPGCR!F301</f>
        <v>....Jl21</v>
      </c>
      <c r="P301" s="312">
        <f>PPG!J303</f>
        <v>0</v>
      </c>
      <c r="Q301" s="126" t="b">
        <v>1</v>
      </c>
      <c r="R301" s="126" t="b">
        <v>1</v>
      </c>
      <c r="S301" s="126" t="b">
        <v>1</v>
      </c>
    </row>
    <row r="302" spans="1:19" hidden="1" x14ac:dyDescent="0.25">
      <c r="A302" s="126" t="s">
        <v>4008</v>
      </c>
      <c r="B302" s="200">
        <v>1</v>
      </c>
      <c r="C302" s="126">
        <v>2</v>
      </c>
      <c r="D302" s="308">
        <f>PPG!K304</f>
        <v>0</v>
      </c>
      <c r="E302" s="126" t="b">
        <v>1</v>
      </c>
      <c r="F302" s="309" t="str">
        <f>RIGHT(PPG!D304,4)&amp;"."&amp;PPG!N304&amp;"."&amp;PPG!L304&amp;"."&amp;PPGPAY!$C$5</f>
        <v>...Jl21</v>
      </c>
      <c r="G302" s="203">
        <f t="shared" ca="1" si="8"/>
        <v>44386</v>
      </c>
      <c r="H302" s="311">
        <f>IF(PPG!T302&gt;0,0,-PPG!T302)</f>
        <v>0</v>
      </c>
      <c r="I302" s="205">
        <f t="shared" ca="1" si="9"/>
        <v>44386</v>
      </c>
      <c r="J302" s="126">
        <v>285</v>
      </c>
      <c r="K302" s="126" t="b">
        <v>1</v>
      </c>
      <c r="L302" s="126" t="s">
        <v>4009</v>
      </c>
      <c r="M302" s="126" t="b">
        <v>1</v>
      </c>
      <c r="N302" s="126" t="s">
        <v>3687</v>
      </c>
      <c r="O302" s="309" t="str">
        <f>LEFT(PPG!E304,19)&amp;"."&amp;PPGCR!F302</f>
        <v>....Jl21</v>
      </c>
      <c r="P302" s="312">
        <f>PPG!J304</f>
        <v>0</v>
      </c>
      <c r="Q302" s="126" t="b">
        <v>1</v>
      </c>
      <c r="R302" s="126" t="b">
        <v>1</v>
      </c>
      <c r="S302" s="126" t="b">
        <v>1</v>
      </c>
    </row>
    <row r="303" spans="1:19" hidden="1" x14ac:dyDescent="0.25">
      <c r="A303" s="126" t="s">
        <v>4008</v>
      </c>
      <c r="B303" s="200">
        <v>1</v>
      </c>
      <c r="C303" s="126">
        <v>2</v>
      </c>
      <c r="D303" s="308">
        <f>PPG!K305</f>
        <v>0</v>
      </c>
      <c r="E303" s="126" t="b">
        <v>1</v>
      </c>
      <c r="F303" s="309" t="str">
        <f>RIGHT(PPG!D305,4)&amp;"."&amp;PPG!N305&amp;"."&amp;PPG!L305&amp;"."&amp;PPGPAY!$C$5</f>
        <v>...Jl21</v>
      </c>
      <c r="G303" s="203">
        <f t="shared" ca="1" si="8"/>
        <v>44386</v>
      </c>
      <c r="H303" s="311">
        <f>IF(PPG!T303&gt;0,0,-PPG!T303)</f>
        <v>0</v>
      </c>
      <c r="I303" s="205">
        <f t="shared" ca="1" si="9"/>
        <v>44386</v>
      </c>
      <c r="J303" s="126">
        <v>286</v>
      </c>
      <c r="K303" s="126" t="b">
        <v>1</v>
      </c>
      <c r="L303" s="126" t="s">
        <v>4009</v>
      </c>
      <c r="M303" s="126" t="b">
        <v>1</v>
      </c>
      <c r="N303" s="126" t="s">
        <v>3687</v>
      </c>
      <c r="O303" s="309" t="str">
        <f>LEFT(PPG!E305,19)&amp;"."&amp;PPGCR!F303</f>
        <v>....Jl21</v>
      </c>
      <c r="P303" s="312">
        <f>PPG!J305</f>
        <v>0</v>
      </c>
      <c r="Q303" s="126" t="b">
        <v>1</v>
      </c>
      <c r="R303" s="126" t="b">
        <v>1</v>
      </c>
      <c r="S303" s="126" t="b">
        <v>1</v>
      </c>
    </row>
    <row r="304" spans="1:19" hidden="1" x14ac:dyDescent="0.25">
      <c r="A304" s="126" t="s">
        <v>4008</v>
      </c>
      <c r="B304" s="200">
        <v>1</v>
      </c>
      <c r="C304" s="126">
        <v>2</v>
      </c>
      <c r="D304" s="308">
        <f>PPG!K306</f>
        <v>0</v>
      </c>
      <c r="E304" s="126" t="b">
        <v>1</v>
      </c>
      <c r="F304" s="309" t="str">
        <f>RIGHT(PPG!D306,4)&amp;"."&amp;PPG!N306&amp;"."&amp;PPG!L306&amp;"."&amp;PPGPAY!$C$5</f>
        <v>...Jl21</v>
      </c>
      <c r="G304" s="203">
        <f t="shared" ca="1" si="8"/>
        <v>44386</v>
      </c>
      <c r="H304" s="311">
        <f>IF(PPG!T304&gt;0,0,-PPG!T304)</f>
        <v>0</v>
      </c>
      <c r="I304" s="205">
        <f t="shared" ca="1" si="9"/>
        <v>44386</v>
      </c>
      <c r="J304" s="126">
        <v>287</v>
      </c>
      <c r="K304" s="126" t="b">
        <v>1</v>
      </c>
      <c r="L304" s="126" t="s">
        <v>4009</v>
      </c>
      <c r="M304" s="126" t="b">
        <v>1</v>
      </c>
      <c r="N304" s="126" t="s">
        <v>3687</v>
      </c>
      <c r="O304" s="309" t="str">
        <f>LEFT(PPG!E306,19)&amp;"."&amp;PPGCR!F304</f>
        <v>....Jl21</v>
      </c>
      <c r="P304" s="312">
        <f>PPG!J306</f>
        <v>0</v>
      </c>
      <c r="Q304" s="126" t="b">
        <v>1</v>
      </c>
      <c r="R304" s="126" t="b">
        <v>1</v>
      </c>
      <c r="S304" s="126" t="b">
        <v>1</v>
      </c>
    </row>
    <row r="305" spans="1:19" hidden="1" x14ac:dyDescent="0.25">
      <c r="A305" s="126" t="s">
        <v>4008</v>
      </c>
      <c r="B305" s="200">
        <v>1</v>
      </c>
      <c r="C305" s="126">
        <v>2</v>
      </c>
      <c r="D305" s="308">
        <f>PPG!K307</f>
        <v>0</v>
      </c>
      <c r="E305" s="126" t="b">
        <v>1</v>
      </c>
      <c r="F305" s="309" t="str">
        <f>RIGHT(PPG!D307,4)&amp;"."&amp;PPG!N307&amp;"."&amp;PPG!L307&amp;"."&amp;PPGPAY!$C$5</f>
        <v>...Jl21</v>
      </c>
      <c r="G305" s="203">
        <f t="shared" ca="1" si="8"/>
        <v>44386</v>
      </c>
      <c r="H305" s="311">
        <f>IF(PPG!T305&gt;0,0,-PPG!T305)</f>
        <v>0</v>
      </c>
      <c r="I305" s="205">
        <f t="shared" ca="1" si="9"/>
        <v>44386</v>
      </c>
      <c r="J305" s="126">
        <v>288</v>
      </c>
      <c r="K305" s="126" t="b">
        <v>1</v>
      </c>
      <c r="L305" s="126" t="s">
        <v>4009</v>
      </c>
      <c r="M305" s="126" t="b">
        <v>1</v>
      </c>
      <c r="N305" s="126" t="s">
        <v>3687</v>
      </c>
      <c r="O305" s="309" t="str">
        <f>LEFT(PPG!E307,19)&amp;"."&amp;PPGCR!F305</f>
        <v>....Jl21</v>
      </c>
      <c r="P305" s="312">
        <f>PPG!J307</f>
        <v>0</v>
      </c>
      <c r="Q305" s="126" t="b">
        <v>1</v>
      </c>
      <c r="R305" s="126" t="b">
        <v>1</v>
      </c>
      <c r="S305" s="126" t="b">
        <v>1</v>
      </c>
    </row>
    <row r="306" spans="1:19" hidden="1" x14ac:dyDescent="0.25">
      <c r="A306" s="126" t="s">
        <v>4008</v>
      </c>
      <c r="B306" s="200">
        <v>1</v>
      </c>
      <c r="C306" s="126">
        <v>2</v>
      </c>
      <c r="D306" s="308">
        <f>PPG!K308</f>
        <v>0</v>
      </c>
      <c r="E306" s="126" t="b">
        <v>1</v>
      </c>
      <c r="F306" s="309" t="str">
        <f>RIGHT(PPG!D308,4)&amp;"."&amp;PPG!N308&amp;"."&amp;PPG!L308&amp;"."&amp;PPGPAY!$C$5</f>
        <v>...Jl21</v>
      </c>
      <c r="G306" s="203">
        <f t="shared" ca="1" si="8"/>
        <v>44386</v>
      </c>
      <c r="H306" s="311">
        <f>IF(PPG!T306&gt;0,0,-PPG!T306)</f>
        <v>0</v>
      </c>
      <c r="I306" s="205">
        <f t="shared" ca="1" si="9"/>
        <v>44386</v>
      </c>
      <c r="J306" s="126">
        <v>289</v>
      </c>
      <c r="K306" s="126" t="b">
        <v>1</v>
      </c>
      <c r="L306" s="126" t="s">
        <v>4009</v>
      </c>
      <c r="M306" s="126" t="b">
        <v>1</v>
      </c>
      <c r="N306" s="126" t="s">
        <v>3687</v>
      </c>
      <c r="O306" s="309" t="str">
        <f>LEFT(PPG!E308,19)&amp;"."&amp;PPGCR!F306</f>
        <v>....Jl21</v>
      </c>
      <c r="P306" s="312">
        <f>PPG!J308</f>
        <v>0</v>
      </c>
      <c r="Q306" s="126" t="b">
        <v>1</v>
      </c>
      <c r="R306" s="126" t="b">
        <v>1</v>
      </c>
      <c r="S306" s="126" t="b">
        <v>1</v>
      </c>
    </row>
    <row r="307" spans="1:19" hidden="1" x14ac:dyDescent="0.25">
      <c r="A307" s="126" t="s">
        <v>4008</v>
      </c>
      <c r="B307" s="200">
        <v>1</v>
      </c>
      <c r="C307" s="126">
        <v>2</v>
      </c>
      <c r="D307" s="308">
        <f>PPG!K309</f>
        <v>0</v>
      </c>
      <c r="E307" s="126" t="b">
        <v>1</v>
      </c>
      <c r="F307" s="309" t="str">
        <f>RIGHT(PPG!D309,4)&amp;"."&amp;PPG!N309&amp;"."&amp;PPG!L309&amp;"."&amp;PPGPAY!$C$5</f>
        <v>...Jl21</v>
      </c>
      <c r="G307" s="203">
        <f t="shared" ca="1" si="8"/>
        <v>44386</v>
      </c>
      <c r="H307" s="311">
        <f>IF(PPG!T307&gt;0,0,-PPG!T307)</f>
        <v>0</v>
      </c>
      <c r="I307" s="205">
        <f t="shared" ca="1" si="9"/>
        <v>44386</v>
      </c>
      <c r="J307" s="126">
        <v>290</v>
      </c>
      <c r="K307" s="126" t="b">
        <v>1</v>
      </c>
      <c r="L307" s="126" t="s">
        <v>4009</v>
      </c>
      <c r="M307" s="126" t="b">
        <v>1</v>
      </c>
      <c r="N307" s="126" t="s">
        <v>3687</v>
      </c>
      <c r="O307" s="309" t="str">
        <f>LEFT(PPG!E309,19)&amp;"."&amp;PPGCR!F307</f>
        <v>....Jl21</v>
      </c>
      <c r="P307" s="312">
        <f>PPG!J309</f>
        <v>0</v>
      </c>
      <c r="Q307" s="126" t="b">
        <v>1</v>
      </c>
      <c r="R307" s="126" t="b">
        <v>1</v>
      </c>
      <c r="S307" s="126" t="b">
        <v>1</v>
      </c>
    </row>
    <row r="308" spans="1:19" hidden="1" x14ac:dyDescent="0.25">
      <c r="A308" s="126" t="s">
        <v>4008</v>
      </c>
      <c r="B308" s="200">
        <v>1</v>
      </c>
      <c r="C308" s="126">
        <v>2</v>
      </c>
      <c r="D308" s="308">
        <f>PPG!K310</f>
        <v>0</v>
      </c>
      <c r="E308" s="126" t="b">
        <v>1</v>
      </c>
      <c r="F308" s="309" t="str">
        <f>RIGHT(PPG!D310,4)&amp;"."&amp;PPG!N310&amp;"."&amp;PPG!L310&amp;"."&amp;PPGPAY!$C$5</f>
        <v>...Jl21</v>
      </c>
      <c r="G308" s="203">
        <f t="shared" ca="1" si="8"/>
        <v>44386</v>
      </c>
      <c r="H308" s="311">
        <f>IF(PPG!T308&gt;0,0,-PPG!T308)</f>
        <v>0</v>
      </c>
      <c r="I308" s="205">
        <f t="shared" ca="1" si="9"/>
        <v>44386</v>
      </c>
      <c r="J308" s="126">
        <v>291</v>
      </c>
      <c r="K308" s="126" t="b">
        <v>1</v>
      </c>
      <c r="L308" s="126" t="s">
        <v>4009</v>
      </c>
      <c r="M308" s="126" t="b">
        <v>1</v>
      </c>
      <c r="N308" s="126" t="s">
        <v>3687</v>
      </c>
      <c r="O308" s="309" t="str">
        <f>LEFT(PPG!E310,19)&amp;"."&amp;PPGCR!F308</f>
        <v>....Jl21</v>
      </c>
      <c r="P308" s="312">
        <f>PPG!J310</f>
        <v>0</v>
      </c>
      <c r="Q308" s="126" t="b">
        <v>1</v>
      </c>
      <c r="R308" s="126" t="b">
        <v>1</v>
      </c>
      <c r="S308" s="126" t="b">
        <v>1</v>
      </c>
    </row>
    <row r="309" spans="1:19" hidden="1" x14ac:dyDescent="0.25">
      <c r="A309" s="126" t="s">
        <v>4008</v>
      </c>
      <c r="B309" s="200">
        <v>1</v>
      </c>
      <c r="C309" s="126">
        <v>2</v>
      </c>
      <c r="D309" s="308">
        <f>PPG!K311</f>
        <v>0</v>
      </c>
      <c r="E309" s="126" t="b">
        <v>1</v>
      </c>
      <c r="F309" s="309" t="str">
        <f>RIGHT(PPG!D311,4)&amp;"."&amp;PPG!N311&amp;"."&amp;PPG!L311&amp;"."&amp;PPGPAY!$C$5</f>
        <v>...Jl21</v>
      </c>
      <c r="G309" s="203">
        <f t="shared" ca="1" si="8"/>
        <v>44386</v>
      </c>
      <c r="H309" s="311">
        <f>IF(PPG!T309&gt;0,0,-PPG!T309)</f>
        <v>0</v>
      </c>
      <c r="I309" s="205">
        <f t="shared" ca="1" si="9"/>
        <v>44386</v>
      </c>
      <c r="J309" s="126">
        <v>292</v>
      </c>
      <c r="K309" s="126" t="b">
        <v>1</v>
      </c>
      <c r="L309" s="126" t="s">
        <v>4009</v>
      </c>
      <c r="M309" s="126" t="b">
        <v>1</v>
      </c>
      <c r="N309" s="126" t="s">
        <v>3687</v>
      </c>
      <c r="O309" s="309" t="str">
        <f>LEFT(PPG!E311,19)&amp;"."&amp;PPGCR!F309</f>
        <v>....Jl21</v>
      </c>
      <c r="P309" s="312">
        <f>PPG!J311</f>
        <v>0</v>
      </c>
      <c r="Q309" s="126" t="b">
        <v>1</v>
      </c>
      <c r="R309" s="126" t="b">
        <v>1</v>
      </c>
      <c r="S309" s="126" t="b">
        <v>1</v>
      </c>
    </row>
    <row r="310" spans="1:19" hidden="1" x14ac:dyDescent="0.25">
      <c r="A310" s="126" t="s">
        <v>4008</v>
      </c>
      <c r="B310" s="200">
        <v>1</v>
      </c>
      <c r="C310" s="126">
        <v>2</v>
      </c>
      <c r="D310" s="308">
        <f>PPG!K312</f>
        <v>0</v>
      </c>
      <c r="E310" s="126" t="b">
        <v>1</v>
      </c>
      <c r="F310" s="309" t="str">
        <f>RIGHT(PPG!D312,4)&amp;"."&amp;PPG!N312&amp;"."&amp;PPG!L312&amp;"."&amp;PPGPAY!$C$5</f>
        <v>...Jl21</v>
      </c>
      <c r="G310" s="203">
        <f t="shared" ca="1" si="8"/>
        <v>44386</v>
      </c>
      <c r="H310" s="311">
        <f>IF(PPG!T310&gt;0,0,-PPG!T310)</f>
        <v>0</v>
      </c>
      <c r="I310" s="205">
        <f t="shared" ca="1" si="9"/>
        <v>44386</v>
      </c>
      <c r="J310" s="126">
        <v>293</v>
      </c>
      <c r="K310" s="126" t="b">
        <v>1</v>
      </c>
      <c r="L310" s="126" t="s">
        <v>4009</v>
      </c>
      <c r="M310" s="126" t="b">
        <v>1</v>
      </c>
      <c r="N310" s="126" t="s">
        <v>3687</v>
      </c>
      <c r="O310" s="309" t="str">
        <f>LEFT(PPG!E312,19)&amp;"."&amp;PPGCR!F310</f>
        <v>....Jl21</v>
      </c>
      <c r="P310" s="312">
        <f>PPG!J312</f>
        <v>0</v>
      </c>
      <c r="Q310" s="126" t="b">
        <v>1</v>
      </c>
      <c r="R310" s="126" t="b">
        <v>1</v>
      </c>
      <c r="S310" s="126" t="b">
        <v>1</v>
      </c>
    </row>
    <row r="311" spans="1:19" hidden="1" x14ac:dyDescent="0.25">
      <c r="A311" s="126" t="s">
        <v>4008</v>
      </c>
      <c r="B311" s="200">
        <v>1</v>
      </c>
      <c r="C311" s="126">
        <v>2</v>
      </c>
      <c r="D311" s="308">
        <f>PPG!K313</f>
        <v>0</v>
      </c>
      <c r="E311" s="126" t="b">
        <v>1</v>
      </c>
      <c r="F311" s="309" t="str">
        <f>RIGHT(PPG!D313,4)&amp;"."&amp;PPG!N313&amp;"."&amp;PPG!L313&amp;"."&amp;PPGPAY!$C$5</f>
        <v>...Jl21</v>
      </c>
      <c r="G311" s="203">
        <f t="shared" ca="1" si="8"/>
        <v>44386</v>
      </c>
      <c r="H311" s="311">
        <f>IF(PPG!T311&gt;0,0,-PPG!T311)</f>
        <v>0</v>
      </c>
      <c r="I311" s="205">
        <f t="shared" ca="1" si="9"/>
        <v>44386</v>
      </c>
      <c r="J311" s="126">
        <v>294</v>
      </c>
      <c r="K311" s="126" t="b">
        <v>1</v>
      </c>
      <c r="L311" s="126" t="s">
        <v>4009</v>
      </c>
      <c r="M311" s="126" t="b">
        <v>1</v>
      </c>
      <c r="N311" s="126" t="s">
        <v>3687</v>
      </c>
      <c r="O311" s="309" t="str">
        <f>LEFT(PPG!E313,19)&amp;"."&amp;PPGCR!F311</f>
        <v>....Jl21</v>
      </c>
      <c r="P311" s="312">
        <f>PPG!J313</f>
        <v>0</v>
      </c>
      <c r="Q311" s="126" t="b">
        <v>1</v>
      </c>
      <c r="R311" s="126" t="b">
        <v>1</v>
      </c>
      <c r="S311" s="126" t="b">
        <v>1</v>
      </c>
    </row>
    <row r="312" spans="1:19" hidden="1" x14ac:dyDescent="0.25">
      <c r="A312" s="126" t="s">
        <v>4008</v>
      </c>
      <c r="B312" s="200">
        <v>1</v>
      </c>
      <c r="C312" s="126">
        <v>2</v>
      </c>
      <c r="D312" s="308">
        <f>PPG!K314</f>
        <v>0</v>
      </c>
      <c r="E312" s="126" t="b">
        <v>1</v>
      </c>
      <c r="F312" s="309" t="str">
        <f>RIGHT(PPG!D314,4)&amp;"."&amp;PPG!N314&amp;"."&amp;PPG!L314&amp;"."&amp;PPGPAY!$C$5</f>
        <v>...Jl21</v>
      </c>
      <c r="G312" s="203">
        <f t="shared" ca="1" si="8"/>
        <v>44386</v>
      </c>
      <c r="H312" s="311">
        <f>IF(PPG!T312&gt;0,0,-PPG!T312)</f>
        <v>0</v>
      </c>
      <c r="I312" s="205">
        <f t="shared" ca="1" si="9"/>
        <v>44386</v>
      </c>
      <c r="J312" s="126">
        <v>295</v>
      </c>
      <c r="K312" s="126" t="b">
        <v>1</v>
      </c>
      <c r="L312" s="126" t="s">
        <v>4009</v>
      </c>
      <c r="M312" s="126" t="b">
        <v>1</v>
      </c>
      <c r="N312" s="126" t="s">
        <v>3687</v>
      </c>
      <c r="O312" s="309" t="str">
        <f>LEFT(PPG!E314,19)&amp;"."&amp;PPGCR!F312</f>
        <v>....Jl21</v>
      </c>
      <c r="P312" s="312">
        <f>PPG!J314</f>
        <v>0</v>
      </c>
      <c r="Q312" s="126" t="b">
        <v>1</v>
      </c>
      <c r="R312" s="126" t="b">
        <v>1</v>
      </c>
      <c r="S312" s="126" t="b">
        <v>1</v>
      </c>
    </row>
    <row r="313" spans="1:19" hidden="1" x14ac:dyDescent="0.25">
      <c r="A313" s="126" t="s">
        <v>4008</v>
      </c>
      <c r="B313" s="200">
        <v>1</v>
      </c>
      <c r="C313" s="126">
        <v>2</v>
      </c>
      <c r="D313" s="308">
        <f>PPG!K315</f>
        <v>0</v>
      </c>
      <c r="E313" s="126" t="b">
        <v>1</v>
      </c>
      <c r="F313" s="309" t="str">
        <f>RIGHT(PPG!D315,4)&amp;"."&amp;PPG!N315&amp;"."&amp;PPG!L315&amp;"."&amp;PPGPAY!$C$5</f>
        <v>...Jl21</v>
      </c>
      <c r="G313" s="203">
        <f t="shared" ca="1" si="8"/>
        <v>44386</v>
      </c>
      <c r="H313" s="311">
        <f>IF(PPG!T313&gt;0,0,-PPG!T313)</f>
        <v>0</v>
      </c>
      <c r="I313" s="205">
        <f t="shared" ca="1" si="9"/>
        <v>44386</v>
      </c>
      <c r="J313" s="126">
        <v>296</v>
      </c>
      <c r="K313" s="126" t="b">
        <v>1</v>
      </c>
      <c r="L313" s="126" t="s">
        <v>4009</v>
      </c>
      <c r="M313" s="126" t="b">
        <v>1</v>
      </c>
      <c r="N313" s="126" t="s">
        <v>3687</v>
      </c>
      <c r="O313" s="309" t="str">
        <f>LEFT(PPG!E315,19)&amp;"."&amp;PPGCR!F313</f>
        <v>....Jl21</v>
      </c>
      <c r="P313" s="312">
        <f>PPG!J315</f>
        <v>0</v>
      </c>
      <c r="Q313" s="126" t="b">
        <v>1</v>
      </c>
      <c r="R313" s="126" t="b">
        <v>1</v>
      </c>
      <c r="S313" s="126" t="b">
        <v>1</v>
      </c>
    </row>
    <row r="314" spans="1:19" hidden="1" x14ac:dyDescent="0.25">
      <c r="A314" s="126" t="s">
        <v>4008</v>
      </c>
      <c r="B314" s="200">
        <v>1</v>
      </c>
      <c r="C314" s="126">
        <v>2</v>
      </c>
      <c r="D314" s="308">
        <f>PPG!K316</f>
        <v>0</v>
      </c>
      <c r="E314" s="126" t="b">
        <v>1</v>
      </c>
      <c r="F314" s="309" t="str">
        <f>RIGHT(PPG!D316,4)&amp;"."&amp;PPG!N316&amp;"."&amp;PPG!L316&amp;"."&amp;PPGPAY!$C$5</f>
        <v>...Jl21</v>
      </c>
      <c r="G314" s="203">
        <f t="shared" ca="1" si="8"/>
        <v>44386</v>
      </c>
      <c r="H314" s="311">
        <f>IF(PPG!T314&gt;0,0,-PPG!T314)</f>
        <v>0</v>
      </c>
      <c r="I314" s="205">
        <f t="shared" ca="1" si="9"/>
        <v>44386</v>
      </c>
      <c r="J314" s="126">
        <v>297</v>
      </c>
      <c r="K314" s="126" t="b">
        <v>1</v>
      </c>
      <c r="L314" s="126" t="s">
        <v>4009</v>
      </c>
      <c r="M314" s="126" t="b">
        <v>1</v>
      </c>
      <c r="N314" s="126" t="s">
        <v>3687</v>
      </c>
      <c r="O314" s="309" t="str">
        <f>LEFT(PPG!E316,19)&amp;"."&amp;PPGCR!F314</f>
        <v>....Jl21</v>
      </c>
      <c r="P314" s="312">
        <f>PPG!J316</f>
        <v>0</v>
      </c>
      <c r="Q314" s="126" t="b">
        <v>1</v>
      </c>
      <c r="R314" s="126" t="b">
        <v>1</v>
      </c>
      <c r="S314" s="126" t="b">
        <v>1</v>
      </c>
    </row>
    <row r="315" spans="1:19" hidden="1" x14ac:dyDescent="0.25">
      <c r="A315" s="126" t="s">
        <v>4008</v>
      </c>
      <c r="B315" s="200">
        <v>1</v>
      </c>
      <c r="C315" s="126">
        <v>2</v>
      </c>
      <c r="D315" s="308">
        <f>PPG!K317</f>
        <v>0</v>
      </c>
      <c r="E315" s="126" t="b">
        <v>1</v>
      </c>
      <c r="F315" s="309" t="str">
        <f>RIGHT(PPG!D317,4)&amp;"."&amp;PPG!N317&amp;"."&amp;PPG!L317&amp;"."&amp;PPGPAY!$C$5</f>
        <v>...Jl21</v>
      </c>
      <c r="G315" s="203">
        <f t="shared" ca="1" si="8"/>
        <v>44386</v>
      </c>
      <c r="H315" s="311">
        <f>IF(PPG!T315&gt;0,0,-PPG!T315)</f>
        <v>0</v>
      </c>
      <c r="I315" s="205">
        <f t="shared" ca="1" si="9"/>
        <v>44386</v>
      </c>
      <c r="J315" s="126">
        <v>298</v>
      </c>
      <c r="K315" s="126" t="b">
        <v>1</v>
      </c>
      <c r="L315" s="126" t="s">
        <v>4009</v>
      </c>
      <c r="M315" s="126" t="b">
        <v>1</v>
      </c>
      <c r="N315" s="126" t="s">
        <v>3687</v>
      </c>
      <c r="O315" s="309" t="str">
        <f>LEFT(PPG!E317,19)&amp;"."&amp;PPGCR!F315</f>
        <v>....Jl21</v>
      </c>
      <c r="P315" s="312">
        <f>PPG!J317</f>
        <v>0</v>
      </c>
      <c r="Q315" s="126" t="b">
        <v>1</v>
      </c>
      <c r="R315" s="126" t="b">
        <v>1</v>
      </c>
      <c r="S315" s="126" t="b">
        <v>1</v>
      </c>
    </row>
    <row r="316" spans="1:19" hidden="1" x14ac:dyDescent="0.25">
      <c r="A316" s="126" t="s">
        <v>4008</v>
      </c>
      <c r="B316" s="200">
        <v>1</v>
      </c>
      <c r="C316" s="126">
        <v>2</v>
      </c>
      <c r="D316" s="308">
        <f>PPG!K318</f>
        <v>0</v>
      </c>
      <c r="E316" s="126" t="b">
        <v>1</v>
      </c>
      <c r="F316" s="309" t="str">
        <f>RIGHT(PPG!D318,4)&amp;"."&amp;PPG!N318&amp;"."&amp;PPG!L318&amp;"."&amp;PPGPAY!$C$5</f>
        <v>...Jl21</v>
      </c>
      <c r="G316" s="203">
        <f t="shared" ca="1" si="8"/>
        <v>44386</v>
      </c>
      <c r="H316" s="311">
        <f>IF(PPG!T316&gt;0,0,-PPG!T316)</f>
        <v>0</v>
      </c>
      <c r="I316" s="205">
        <f t="shared" ca="1" si="9"/>
        <v>44386</v>
      </c>
      <c r="J316" s="126">
        <v>299</v>
      </c>
      <c r="K316" s="126" t="b">
        <v>1</v>
      </c>
      <c r="L316" s="126" t="s">
        <v>4009</v>
      </c>
      <c r="M316" s="126" t="b">
        <v>1</v>
      </c>
      <c r="N316" s="126" t="s">
        <v>3687</v>
      </c>
      <c r="O316" s="309" t="str">
        <f>LEFT(PPG!E318,19)&amp;"."&amp;PPGCR!F316</f>
        <v>....Jl21</v>
      </c>
      <c r="P316" s="312">
        <f>PPG!J318</f>
        <v>0</v>
      </c>
      <c r="Q316" s="126" t="b">
        <v>1</v>
      </c>
      <c r="R316" s="126" t="b">
        <v>1</v>
      </c>
      <c r="S316" s="126" t="b">
        <v>1</v>
      </c>
    </row>
    <row r="317" spans="1:19" hidden="1" x14ac:dyDescent="0.25">
      <c r="A317" s="126" t="s">
        <v>4008</v>
      </c>
      <c r="B317" s="200">
        <v>1</v>
      </c>
      <c r="C317" s="126">
        <v>2</v>
      </c>
      <c r="D317" s="308">
        <f>PPG!K319</f>
        <v>0</v>
      </c>
      <c r="E317" s="126" t="b">
        <v>1</v>
      </c>
      <c r="F317" s="309" t="str">
        <f>RIGHT(PPG!D319,4)&amp;"."&amp;PPG!N319&amp;"."&amp;PPG!L319&amp;"."&amp;PPGPAY!$C$5</f>
        <v>...Jl21</v>
      </c>
      <c r="G317" s="203">
        <f t="shared" ca="1" si="8"/>
        <v>44386</v>
      </c>
      <c r="H317" s="311">
        <f>IF(PPG!T317&gt;0,0,-PPG!T317)</f>
        <v>0</v>
      </c>
      <c r="I317" s="205">
        <f t="shared" ca="1" si="9"/>
        <v>44386</v>
      </c>
      <c r="J317" s="126">
        <v>300</v>
      </c>
      <c r="K317" s="126" t="b">
        <v>1</v>
      </c>
      <c r="L317" s="126" t="s">
        <v>4009</v>
      </c>
      <c r="M317" s="126" t="b">
        <v>1</v>
      </c>
      <c r="N317" s="126" t="s">
        <v>3687</v>
      </c>
      <c r="O317" s="309" t="str">
        <f>LEFT(PPG!E319,19)&amp;"."&amp;PPGCR!F317</f>
        <v>....Jl21</v>
      </c>
      <c r="P317" s="312">
        <f>PPG!J319</f>
        <v>0</v>
      </c>
      <c r="Q317" s="126" t="b">
        <v>1</v>
      </c>
      <c r="R317" s="126" t="b">
        <v>1</v>
      </c>
      <c r="S317" s="126" t="b">
        <v>1</v>
      </c>
    </row>
    <row r="318" spans="1:19" hidden="1" x14ac:dyDescent="0.25">
      <c r="A318" s="126" t="s">
        <v>4008</v>
      </c>
      <c r="B318" s="200">
        <v>1</v>
      </c>
      <c r="C318" s="126">
        <v>2</v>
      </c>
      <c r="D318" s="308">
        <f>PPG!K320</f>
        <v>0</v>
      </c>
      <c r="E318" s="126" t="b">
        <v>1</v>
      </c>
      <c r="F318" s="309" t="str">
        <f>RIGHT(PPG!D320,4)&amp;"."&amp;PPG!N320&amp;"."&amp;PPG!L320&amp;"."&amp;PPGPAY!$C$5</f>
        <v>...Jl21</v>
      </c>
      <c r="G318" s="203">
        <f t="shared" ca="1" si="8"/>
        <v>44386</v>
      </c>
      <c r="H318" s="311">
        <f>IF(PPG!T318&gt;0,0,-PPG!T318)</f>
        <v>0</v>
      </c>
      <c r="I318" s="205">
        <f t="shared" ca="1" si="9"/>
        <v>44386</v>
      </c>
      <c r="J318" s="126">
        <v>301</v>
      </c>
      <c r="K318" s="126" t="b">
        <v>1</v>
      </c>
      <c r="L318" s="126" t="s">
        <v>4009</v>
      </c>
      <c r="M318" s="126" t="b">
        <v>1</v>
      </c>
      <c r="N318" s="126" t="s">
        <v>3687</v>
      </c>
      <c r="O318" s="309" t="str">
        <f>LEFT(PPG!E320,19)&amp;"."&amp;PPGCR!F318</f>
        <v>....Jl21</v>
      </c>
      <c r="P318" s="312">
        <f>PPG!J320</f>
        <v>0</v>
      </c>
      <c r="Q318" s="126" t="b">
        <v>1</v>
      </c>
      <c r="R318" s="126" t="b">
        <v>1</v>
      </c>
      <c r="S318" s="126" t="b">
        <v>1</v>
      </c>
    </row>
    <row r="319" spans="1:19" hidden="1" x14ac:dyDescent="0.25">
      <c r="A319" s="126" t="s">
        <v>4008</v>
      </c>
      <c r="B319" s="200">
        <v>1</v>
      </c>
      <c r="C319" s="126">
        <v>2</v>
      </c>
      <c r="D319" s="308">
        <f>PPG!K321</f>
        <v>0</v>
      </c>
      <c r="E319" s="126" t="b">
        <v>1</v>
      </c>
      <c r="F319" s="309" t="str">
        <f>RIGHT(PPG!D321,4)&amp;"."&amp;PPG!N321&amp;"."&amp;PPG!L321&amp;"."&amp;PPGPAY!$C$5</f>
        <v>...Jl21</v>
      </c>
      <c r="G319" s="203">
        <f t="shared" ca="1" si="8"/>
        <v>44386</v>
      </c>
      <c r="H319" s="311">
        <f>IF(PPG!T319&gt;0,0,-PPG!T319)</f>
        <v>0</v>
      </c>
      <c r="I319" s="205">
        <f t="shared" ca="1" si="9"/>
        <v>44386</v>
      </c>
      <c r="J319" s="126">
        <v>302</v>
      </c>
      <c r="K319" s="126" t="b">
        <v>1</v>
      </c>
      <c r="L319" s="126" t="s">
        <v>4009</v>
      </c>
      <c r="M319" s="126" t="b">
        <v>1</v>
      </c>
      <c r="N319" s="126" t="s">
        <v>3687</v>
      </c>
      <c r="O319" s="309" t="str">
        <f>LEFT(PPG!E321,19)&amp;"."&amp;PPGCR!F319</f>
        <v>....Jl21</v>
      </c>
      <c r="P319" s="312">
        <f>PPG!J321</f>
        <v>0</v>
      </c>
      <c r="Q319" s="126" t="b">
        <v>1</v>
      </c>
      <c r="R319" s="126" t="b">
        <v>1</v>
      </c>
      <c r="S319" s="126" t="b">
        <v>1</v>
      </c>
    </row>
    <row r="320" spans="1:19" hidden="1" x14ac:dyDescent="0.25">
      <c r="A320" s="126" t="s">
        <v>4008</v>
      </c>
      <c r="B320" s="200">
        <v>1</v>
      </c>
      <c r="C320" s="126">
        <v>2</v>
      </c>
      <c r="D320" s="308">
        <f>PPG!K322</f>
        <v>0</v>
      </c>
      <c r="E320" s="126" t="b">
        <v>1</v>
      </c>
      <c r="F320" s="309" t="str">
        <f>RIGHT(PPG!D322,4)&amp;"."&amp;PPG!N322&amp;"."&amp;PPG!L322&amp;"."&amp;PPGPAY!$C$5</f>
        <v>...Jl21</v>
      </c>
      <c r="G320" s="203">
        <f t="shared" ca="1" si="8"/>
        <v>44386</v>
      </c>
      <c r="H320" s="311">
        <f>IF(PPG!T320&gt;0,0,-PPG!T320)</f>
        <v>0</v>
      </c>
      <c r="I320" s="205">
        <f t="shared" ca="1" si="9"/>
        <v>44386</v>
      </c>
      <c r="J320" s="126">
        <v>303</v>
      </c>
      <c r="K320" s="126" t="b">
        <v>1</v>
      </c>
      <c r="L320" s="126" t="s">
        <v>4009</v>
      </c>
      <c r="M320" s="126" t="b">
        <v>1</v>
      </c>
      <c r="N320" s="126" t="s">
        <v>3687</v>
      </c>
      <c r="O320" s="309" t="str">
        <f>LEFT(PPG!E322,19)&amp;"."&amp;PPGCR!F320</f>
        <v>....Jl21</v>
      </c>
      <c r="P320" s="312">
        <f>PPG!J322</f>
        <v>0</v>
      </c>
      <c r="Q320" s="126" t="b">
        <v>1</v>
      </c>
      <c r="R320" s="126" t="b">
        <v>1</v>
      </c>
      <c r="S320" s="126" t="b">
        <v>1</v>
      </c>
    </row>
    <row r="321" spans="1:19" hidden="1" x14ac:dyDescent="0.25">
      <c r="A321" s="126" t="s">
        <v>4008</v>
      </c>
      <c r="B321" s="200">
        <v>1</v>
      </c>
      <c r="C321" s="126">
        <v>2</v>
      </c>
      <c r="D321" s="308">
        <f>PPG!K323</f>
        <v>0</v>
      </c>
      <c r="E321" s="126" t="b">
        <v>1</v>
      </c>
      <c r="F321" s="309" t="str">
        <f>RIGHT(PPG!D323,4)&amp;"."&amp;PPG!N323&amp;"."&amp;PPG!L323&amp;"."&amp;PPGPAY!$C$5</f>
        <v>...Jl21</v>
      </c>
      <c r="G321" s="203">
        <f t="shared" ca="1" si="8"/>
        <v>44386</v>
      </c>
      <c r="H321" s="311">
        <f>IF(PPG!T321&gt;0,0,-PPG!T321)</f>
        <v>0</v>
      </c>
      <c r="I321" s="205">
        <f t="shared" ca="1" si="9"/>
        <v>44386</v>
      </c>
      <c r="J321" s="126">
        <v>304</v>
      </c>
      <c r="K321" s="126" t="b">
        <v>1</v>
      </c>
      <c r="L321" s="126" t="s">
        <v>4009</v>
      </c>
      <c r="M321" s="126" t="b">
        <v>1</v>
      </c>
      <c r="N321" s="126" t="s">
        <v>3687</v>
      </c>
      <c r="O321" s="309" t="str">
        <f>LEFT(PPG!E323,19)&amp;"."&amp;PPGCR!F321</f>
        <v>....Jl21</v>
      </c>
      <c r="P321" s="312">
        <f>PPG!J323</f>
        <v>0</v>
      </c>
      <c r="Q321" s="126" t="b">
        <v>1</v>
      </c>
      <c r="R321" s="126" t="b">
        <v>1</v>
      </c>
      <c r="S321" s="126" t="b">
        <v>1</v>
      </c>
    </row>
    <row r="322" spans="1:19" hidden="1" x14ac:dyDescent="0.25">
      <c r="A322" s="126" t="s">
        <v>4008</v>
      </c>
      <c r="B322" s="200">
        <v>1</v>
      </c>
      <c r="C322" s="126">
        <v>2</v>
      </c>
      <c r="D322" s="308">
        <f>PPG!K324</f>
        <v>0</v>
      </c>
      <c r="E322" s="126" t="b">
        <v>1</v>
      </c>
      <c r="F322" s="309" t="str">
        <f>RIGHT(PPG!D324,4)&amp;"."&amp;PPG!N324&amp;"."&amp;PPG!L324&amp;"."&amp;PPGPAY!$C$5</f>
        <v>...Jl21</v>
      </c>
      <c r="G322" s="203">
        <f t="shared" ca="1" si="8"/>
        <v>44386</v>
      </c>
      <c r="H322" s="311">
        <f>IF(PPG!T322&gt;0,0,-PPG!T322)</f>
        <v>0</v>
      </c>
      <c r="I322" s="205">
        <f t="shared" ca="1" si="9"/>
        <v>44386</v>
      </c>
      <c r="J322" s="126">
        <v>305</v>
      </c>
      <c r="K322" s="126" t="b">
        <v>1</v>
      </c>
      <c r="L322" s="126" t="s">
        <v>4009</v>
      </c>
      <c r="M322" s="126" t="b">
        <v>1</v>
      </c>
      <c r="N322" s="126" t="s">
        <v>3687</v>
      </c>
      <c r="O322" s="309" t="str">
        <f>LEFT(PPG!E324,19)&amp;"."&amp;PPGCR!F322</f>
        <v>....Jl21</v>
      </c>
      <c r="P322" s="312">
        <f>PPG!J324</f>
        <v>0</v>
      </c>
      <c r="Q322" s="126" t="b">
        <v>1</v>
      </c>
      <c r="R322" s="126" t="b">
        <v>1</v>
      </c>
      <c r="S322" s="126" t="b">
        <v>1</v>
      </c>
    </row>
    <row r="323" spans="1:19" hidden="1" x14ac:dyDescent="0.25">
      <c r="A323" s="126" t="s">
        <v>4008</v>
      </c>
      <c r="B323" s="200">
        <v>1</v>
      </c>
      <c r="C323" s="126">
        <v>2</v>
      </c>
      <c r="D323" s="308">
        <f>PPG!K325</f>
        <v>0</v>
      </c>
      <c r="E323" s="126" t="b">
        <v>1</v>
      </c>
      <c r="F323" s="309" t="str">
        <f>RIGHT(PPG!D325,4)&amp;"."&amp;PPG!N325&amp;"."&amp;PPG!L325&amp;"."&amp;PPGPAY!$C$5</f>
        <v>...Jl21</v>
      </c>
      <c r="G323" s="203">
        <f t="shared" ca="1" si="8"/>
        <v>44386</v>
      </c>
      <c r="H323" s="311">
        <f>IF(PPG!T323&gt;0,0,-PPG!T323)</f>
        <v>0</v>
      </c>
      <c r="I323" s="205">
        <f t="shared" ca="1" si="9"/>
        <v>44386</v>
      </c>
      <c r="J323" s="126">
        <v>306</v>
      </c>
      <c r="K323" s="126" t="b">
        <v>1</v>
      </c>
      <c r="L323" s="126" t="s">
        <v>4009</v>
      </c>
      <c r="M323" s="126" t="b">
        <v>1</v>
      </c>
      <c r="N323" s="126" t="s">
        <v>3687</v>
      </c>
      <c r="O323" s="309" t="str">
        <f>LEFT(PPG!E325,19)&amp;"."&amp;PPGCR!F323</f>
        <v>....Jl21</v>
      </c>
      <c r="P323" s="312">
        <f>PPG!J325</f>
        <v>0</v>
      </c>
      <c r="Q323" s="126" t="b">
        <v>1</v>
      </c>
      <c r="R323" s="126" t="b">
        <v>1</v>
      </c>
      <c r="S323" s="126" t="b">
        <v>1</v>
      </c>
    </row>
    <row r="324" spans="1:19" hidden="1" x14ac:dyDescent="0.25">
      <c r="A324" s="126" t="s">
        <v>4008</v>
      </c>
      <c r="B324" s="200">
        <v>1</v>
      </c>
      <c r="C324" s="126">
        <v>2</v>
      </c>
      <c r="D324" s="308">
        <f>PPG!K326</f>
        <v>0</v>
      </c>
      <c r="E324" s="126" t="b">
        <v>1</v>
      </c>
      <c r="F324" s="309" t="str">
        <f>RIGHT(PPG!D326,4)&amp;"."&amp;PPG!N326&amp;"."&amp;PPG!L326&amp;"."&amp;PPGPAY!$C$5</f>
        <v>...Jl21</v>
      </c>
      <c r="G324" s="203">
        <f t="shared" ca="1" si="8"/>
        <v>44386</v>
      </c>
      <c r="H324" s="311">
        <f>IF(PPG!T324&gt;0,0,-PPG!T324)</f>
        <v>0</v>
      </c>
      <c r="I324" s="205">
        <f t="shared" ca="1" si="9"/>
        <v>44386</v>
      </c>
      <c r="J324" s="126">
        <v>307</v>
      </c>
      <c r="K324" s="126" t="b">
        <v>1</v>
      </c>
      <c r="L324" s="126" t="s">
        <v>4009</v>
      </c>
      <c r="M324" s="126" t="b">
        <v>1</v>
      </c>
      <c r="N324" s="126" t="s">
        <v>3687</v>
      </c>
      <c r="O324" s="309" t="str">
        <f>LEFT(PPG!E326,19)&amp;"."&amp;PPGCR!F324</f>
        <v>....Jl21</v>
      </c>
      <c r="P324" s="312">
        <f>PPG!J326</f>
        <v>0</v>
      </c>
      <c r="Q324" s="126" t="b">
        <v>1</v>
      </c>
      <c r="R324" s="126" t="b">
        <v>1</v>
      </c>
      <c r="S324" s="126" t="b">
        <v>1</v>
      </c>
    </row>
    <row r="325" spans="1:19" hidden="1" x14ac:dyDescent="0.25">
      <c r="A325" s="126" t="s">
        <v>4008</v>
      </c>
      <c r="B325" s="200">
        <v>1</v>
      </c>
      <c r="C325" s="126">
        <v>2</v>
      </c>
      <c r="D325" s="308">
        <f>PPG!K327</f>
        <v>0</v>
      </c>
      <c r="E325" s="126" t="b">
        <v>1</v>
      </c>
      <c r="F325" s="309" t="str">
        <f>RIGHT(PPG!D327,4)&amp;"."&amp;PPG!N327&amp;"."&amp;PPG!L327&amp;"."&amp;PPGPAY!$C$5</f>
        <v>...Jl21</v>
      </c>
      <c r="G325" s="203">
        <f t="shared" ca="1" si="8"/>
        <v>44386</v>
      </c>
      <c r="H325" s="311">
        <f>IF(PPG!T325&gt;0,0,-PPG!T325)</f>
        <v>0</v>
      </c>
      <c r="I325" s="205">
        <f t="shared" ca="1" si="9"/>
        <v>44386</v>
      </c>
      <c r="J325" s="126">
        <v>308</v>
      </c>
      <c r="K325" s="126" t="b">
        <v>1</v>
      </c>
      <c r="L325" s="126" t="s">
        <v>4009</v>
      </c>
      <c r="M325" s="126" t="b">
        <v>1</v>
      </c>
      <c r="N325" s="126" t="s">
        <v>3687</v>
      </c>
      <c r="O325" s="309" t="str">
        <f>LEFT(PPG!E327,19)&amp;"."&amp;PPGCR!F325</f>
        <v>....Jl21</v>
      </c>
      <c r="P325" s="312">
        <f>PPG!J327</f>
        <v>0</v>
      </c>
      <c r="Q325" s="126" t="b">
        <v>1</v>
      </c>
      <c r="R325" s="126" t="b">
        <v>1</v>
      </c>
      <c r="S325" s="126" t="b">
        <v>1</v>
      </c>
    </row>
    <row r="326" spans="1:19" hidden="1" x14ac:dyDescent="0.25">
      <c r="A326" s="126" t="s">
        <v>4008</v>
      </c>
      <c r="B326" s="200">
        <v>1</v>
      </c>
      <c r="C326" s="126">
        <v>2</v>
      </c>
      <c r="D326" s="308">
        <f>PPG!K328</f>
        <v>0</v>
      </c>
      <c r="E326" s="126" t="b">
        <v>1</v>
      </c>
      <c r="F326" s="309" t="str">
        <f>RIGHT(PPG!D328,4)&amp;"."&amp;PPG!N328&amp;"."&amp;PPG!L328&amp;"."&amp;PPGPAY!$C$5</f>
        <v>...Jl21</v>
      </c>
      <c r="G326" s="203">
        <f t="shared" ca="1" si="8"/>
        <v>44386</v>
      </c>
      <c r="H326" s="311">
        <f>IF(PPG!T326&gt;0,0,-PPG!T326)</f>
        <v>0</v>
      </c>
      <c r="I326" s="205">
        <f t="shared" ca="1" si="9"/>
        <v>44386</v>
      </c>
      <c r="J326" s="126">
        <v>309</v>
      </c>
      <c r="K326" s="126" t="b">
        <v>1</v>
      </c>
      <c r="L326" s="126" t="s">
        <v>4009</v>
      </c>
      <c r="M326" s="126" t="b">
        <v>1</v>
      </c>
      <c r="N326" s="126" t="s">
        <v>3687</v>
      </c>
      <c r="O326" s="309" t="str">
        <f>LEFT(PPG!E328,19)&amp;"."&amp;PPGCR!F326</f>
        <v>....Jl21</v>
      </c>
      <c r="P326" s="312">
        <f>PPG!J328</f>
        <v>0</v>
      </c>
      <c r="Q326" s="126" t="b">
        <v>1</v>
      </c>
      <c r="R326" s="126" t="b">
        <v>1</v>
      </c>
      <c r="S326" s="126" t="b">
        <v>1</v>
      </c>
    </row>
    <row r="327" spans="1:19" hidden="1" x14ac:dyDescent="0.25">
      <c r="A327" s="126" t="s">
        <v>4008</v>
      </c>
      <c r="B327" s="200">
        <v>1</v>
      </c>
      <c r="C327" s="126">
        <v>2</v>
      </c>
      <c r="D327" s="308">
        <f>PPG!K329</f>
        <v>0</v>
      </c>
      <c r="E327" s="126" t="b">
        <v>1</v>
      </c>
      <c r="F327" s="309" t="str">
        <f>RIGHT(PPG!D329,4)&amp;"."&amp;PPG!N329&amp;"."&amp;PPG!L329&amp;"."&amp;PPGPAY!$C$5</f>
        <v>...Jl21</v>
      </c>
      <c r="G327" s="203">
        <f t="shared" ca="1" si="8"/>
        <v>44386</v>
      </c>
      <c r="H327" s="311">
        <f>IF(PPG!T327&gt;0,0,-PPG!T327)</f>
        <v>0</v>
      </c>
      <c r="I327" s="205">
        <f t="shared" ca="1" si="9"/>
        <v>44386</v>
      </c>
      <c r="J327" s="126">
        <v>310</v>
      </c>
      <c r="K327" s="126" t="b">
        <v>1</v>
      </c>
      <c r="L327" s="126" t="s">
        <v>4009</v>
      </c>
      <c r="M327" s="126" t="b">
        <v>1</v>
      </c>
      <c r="N327" s="126" t="s">
        <v>3687</v>
      </c>
      <c r="O327" s="309" t="str">
        <f>LEFT(PPG!E329,19)&amp;"."&amp;PPGCR!F327</f>
        <v>....Jl21</v>
      </c>
      <c r="P327" s="312">
        <f>PPG!J329</f>
        <v>0</v>
      </c>
      <c r="Q327" s="126" t="b">
        <v>1</v>
      </c>
      <c r="R327" s="126" t="b">
        <v>1</v>
      </c>
      <c r="S327" s="126" t="b">
        <v>1</v>
      </c>
    </row>
    <row r="328" spans="1:19" hidden="1" x14ac:dyDescent="0.25">
      <c r="A328" s="126" t="s">
        <v>4008</v>
      </c>
      <c r="B328" s="200">
        <v>1</v>
      </c>
      <c r="C328" s="126">
        <v>2</v>
      </c>
      <c r="D328" s="308">
        <f>PPG!K330</f>
        <v>0</v>
      </c>
      <c r="E328" s="126" t="b">
        <v>1</v>
      </c>
      <c r="F328" s="309" t="str">
        <f>RIGHT(PPG!D330,4)&amp;"."&amp;PPG!N330&amp;"."&amp;PPG!L330&amp;"."&amp;PPGPAY!$C$5</f>
        <v>...Jl21</v>
      </c>
      <c r="G328" s="203">
        <f t="shared" ca="1" si="8"/>
        <v>44386</v>
      </c>
      <c r="H328" s="311">
        <f>IF(PPG!T328&gt;0,0,-PPG!T328)</f>
        <v>0</v>
      </c>
      <c r="I328" s="205">
        <f t="shared" ca="1" si="9"/>
        <v>44386</v>
      </c>
      <c r="J328" s="126">
        <v>311</v>
      </c>
      <c r="K328" s="126" t="b">
        <v>1</v>
      </c>
      <c r="L328" s="126" t="s">
        <v>4009</v>
      </c>
      <c r="M328" s="126" t="b">
        <v>1</v>
      </c>
      <c r="N328" s="126" t="s">
        <v>3687</v>
      </c>
      <c r="O328" s="309" t="str">
        <f>LEFT(PPG!E330,19)&amp;"."&amp;PPGCR!F328</f>
        <v>....Jl21</v>
      </c>
      <c r="P328" s="312">
        <f>PPG!J330</f>
        <v>0</v>
      </c>
      <c r="Q328" s="126" t="b">
        <v>1</v>
      </c>
      <c r="R328" s="126" t="b">
        <v>1</v>
      </c>
      <c r="S328" s="126" t="b">
        <v>1</v>
      </c>
    </row>
    <row r="329" spans="1:19" hidden="1" x14ac:dyDescent="0.25">
      <c r="A329" s="126" t="s">
        <v>4008</v>
      </c>
      <c r="B329" s="200">
        <v>1</v>
      </c>
      <c r="C329" s="126">
        <v>2</v>
      </c>
      <c r="D329" s="308">
        <f>PPG!K331</f>
        <v>0</v>
      </c>
      <c r="E329" s="126" t="b">
        <v>1</v>
      </c>
      <c r="F329" s="309" t="str">
        <f>RIGHT(PPG!D331,4)&amp;"."&amp;PPG!N331&amp;"."&amp;PPG!L331&amp;"."&amp;PPGPAY!$C$5</f>
        <v>...Jl21</v>
      </c>
      <c r="G329" s="203">
        <f t="shared" ca="1" si="8"/>
        <v>44386</v>
      </c>
      <c r="H329" s="311">
        <f>IF(PPG!T329&gt;0,0,-PPG!T329)</f>
        <v>0</v>
      </c>
      <c r="I329" s="205">
        <f t="shared" ca="1" si="9"/>
        <v>44386</v>
      </c>
      <c r="J329" s="126">
        <v>312</v>
      </c>
      <c r="K329" s="126" t="b">
        <v>1</v>
      </c>
      <c r="L329" s="126" t="s">
        <v>4009</v>
      </c>
      <c r="M329" s="126" t="b">
        <v>1</v>
      </c>
      <c r="N329" s="126" t="s">
        <v>3687</v>
      </c>
      <c r="O329" s="309" t="str">
        <f>LEFT(PPG!E331,19)&amp;"."&amp;PPGCR!F329</f>
        <v>....Jl21</v>
      </c>
      <c r="P329" s="312">
        <f>PPG!J331</f>
        <v>0</v>
      </c>
      <c r="Q329" s="126" t="b">
        <v>1</v>
      </c>
      <c r="R329" s="126" t="b">
        <v>1</v>
      </c>
      <c r="S329" s="126" t="b">
        <v>1</v>
      </c>
    </row>
    <row r="330" spans="1:19" hidden="1" x14ac:dyDescent="0.25">
      <c r="A330" s="126" t="s">
        <v>4008</v>
      </c>
      <c r="B330" s="200">
        <v>1</v>
      </c>
      <c r="C330" s="126">
        <v>2</v>
      </c>
      <c r="D330" s="308">
        <f>PPG!K332</f>
        <v>0</v>
      </c>
      <c r="E330" s="126" t="b">
        <v>1</v>
      </c>
      <c r="F330" s="309" t="str">
        <f>RIGHT(PPG!D332,4)&amp;"."&amp;PPG!N332&amp;"."&amp;PPG!L332&amp;"."&amp;PPGPAY!$C$5</f>
        <v>...Jl21</v>
      </c>
      <c r="G330" s="203">
        <f t="shared" ca="1" si="8"/>
        <v>44386</v>
      </c>
      <c r="H330" s="311">
        <f>IF(PPG!T330&gt;0,0,-PPG!T330)</f>
        <v>0</v>
      </c>
      <c r="I330" s="205">
        <f t="shared" ca="1" si="9"/>
        <v>44386</v>
      </c>
      <c r="J330" s="126">
        <v>313</v>
      </c>
      <c r="K330" s="126" t="b">
        <v>1</v>
      </c>
      <c r="L330" s="126" t="s">
        <v>4009</v>
      </c>
      <c r="M330" s="126" t="b">
        <v>1</v>
      </c>
      <c r="N330" s="126" t="s">
        <v>3687</v>
      </c>
      <c r="O330" s="309" t="str">
        <f>LEFT(PPG!E332,19)&amp;"."&amp;PPGCR!F330</f>
        <v>....Jl21</v>
      </c>
      <c r="P330" s="312">
        <f>PPG!J332</f>
        <v>0</v>
      </c>
      <c r="Q330" s="126" t="b">
        <v>1</v>
      </c>
      <c r="R330" s="126" t="b">
        <v>1</v>
      </c>
      <c r="S330" s="126" t="b">
        <v>1</v>
      </c>
    </row>
    <row r="331" spans="1:19" hidden="1" x14ac:dyDescent="0.25">
      <c r="A331" s="126" t="s">
        <v>4008</v>
      </c>
      <c r="B331" s="200">
        <v>1</v>
      </c>
      <c r="C331" s="126">
        <v>2</v>
      </c>
      <c r="D331" s="308">
        <f>PPG!K333</f>
        <v>0</v>
      </c>
      <c r="E331" s="126" t="b">
        <v>1</v>
      </c>
      <c r="F331" s="309" t="str">
        <f>RIGHT(PPG!D333,4)&amp;"."&amp;PPG!N333&amp;"."&amp;PPG!L333&amp;"."&amp;PPGPAY!$C$5</f>
        <v>...Jl21</v>
      </c>
      <c r="G331" s="203">
        <f t="shared" ca="1" si="8"/>
        <v>44386</v>
      </c>
      <c r="H331" s="311">
        <f>IF(PPG!T331&gt;0,0,-PPG!T331)</f>
        <v>0</v>
      </c>
      <c r="I331" s="205">
        <f t="shared" ca="1" si="9"/>
        <v>44386</v>
      </c>
      <c r="J331" s="126">
        <v>314</v>
      </c>
      <c r="K331" s="126" t="b">
        <v>1</v>
      </c>
      <c r="L331" s="126" t="s">
        <v>4009</v>
      </c>
      <c r="M331" s="126" t="b">
        <v>1</v>
      </c>
      <c r="N331" s="126" t="s">
        <v>3687</v>
      </c>
      <c r="O331" s="309" t="str">
        <f>LEFT(PPG!E333,19)&amp;"."&amp;PPGCR!F331</f>
        <v>....Jl21</v>
      </c>
      <c r="P331" s="312">
        <f>PPG!J333</f>
        <v>0</v>
      </c>
      <c r="Q331" s="126" t="b">
        <v>1</v>
      </c>
      <c r="R331" s="126" t="b">
        <v>1</v>
      </c>
      <c r="S331" s="126" t="b">
        <v>1</v>
      </c>
    </row>
    <row r="332" spans="1:19" hidden="1" x14ac:dyDescent="0.25">
      <c r="A332" s="126" t="s">
        <v>4008</v>
      </c>
      <c r="B332" s="200">
        <v>1</v>
      </c>
      <c r="C332" s="126">
        <v>2</v>
      </c>
      <c r="D332" s="308">
        <f>PPG!K334</f>
        <v>0</v>
      </c>
      <c r="E332" s="126" t="b">
        <v>1</v>
      </c>
      <c r="F332" s="309" t="str">
        <f>RIGHT(PPG!D334,4)&amp;"."&amp;PPG!N334&amp;"."&amp;PPG!L334&amp;"."&amp;PPGPAY!$C$5</f>
        <v>...Jl21</v>
      </c>
      <c r="G332" s="203">
        <f t="shared" ca="1" si="8"/>
        <v>44386</v>
      </c>
      <c r="H332" s="311">
        <f>IF(PPG!T332&gt;0,0,-PPG!T332)</f>
        <v>0</v>
      </c>
      <c r="I332" s="205">
        <f t="shared" ca="1" si="9"/>
        <v>44386</v>
      </c>
      <c r="J332" s="126">
        <v>315</v>
      </c>
      <c r="K332" s="126" t="b">
        <v>1</v>
      </c>
      <c r="L332" s="126" t="s">
        <v>4009</v>
      </c>
      <c r="M332" s="126" t="b">
        <v>1</v>
      </c>
      <c r="N332" s="126" t="s">
        <v>3687</v>
      </c>
      <c r="O332" s="309" t="str">
        <f>LEFT(PPG!E334,19)&amp;"."&amp;PPGCR!F332</f>
        <v>....Jl21</v>
      </c>
      <c r="P332" s="312">
        <f>PPG!J334</f>
        <v>0</v>
      </c>
      <c r="Q332" s="126" t="b">
        <v>1</v>
      </c>
      <c r="R332" s="126" t="b">
        <v>1</v>
      </c>
      <c r="S332" s="126" t="b">
        <v>1</v>
      </c>
    </row>
    <row r="333" spans="1:19" hidden="1" x14ac:dyDescent="0.25">
      <c r="A333" s="126" t="s">
        <v>4008</v>
      </c>
      <c r="B333" s="200">
        <v>1</v>
      </c>
      <c r="C333" s="126">
        <v>2</v>
      </c>
      <c r="D333" s="308">
        <f>PPG!K335</f>
        <v>0</v>
      </c>
      <c r="E333" s="126" t="b">
        <v>1</v>
      </c>
      <c r="F333" s="309" t="str">
        <f>RIGHT(PPG!D335,4)&amp;"."&amp;PPG!N335&amp;"."&amp;PPG!L335&amp;"."&amp;PPGPAY!$C$5</f>
        <v>...Jl21</v>
      </c>
      <c r="G333" s="203">
        <f t="shared" ca="1" si="8"/>
        <v>44386</v>
      </c>
      <c r="H333" s="311">
        <f>IF(PPG!T333&gt;0,0,-PPG!T333)</f>
        <v>0</v>
      </c>
      <c r="I333" s="205">
        <f t="shared" ca="1" si="9"/>
        <v>44386</v>
      </c>
      <c r="J333" s="126">
        <v>316</v>
      </c>
      <c r="K333" s="126" t="b">
        <v>1</v>
      </c>
      <c r="L333" s="126" t="s">
        <v>4009</v>
      </c>
      <c r="M333" s="126" t="b">
        <v>1</v>
      </c>
      <c r="N333" s="126" t="s">
        <v>3687</v>
      </c>
      <c r="O333" s="309" t="str">
        <f>LEFT(PPG!E335,19)&amp;"."&amp;PPGCR!F333</f>
        <v>....Jl21</v>
      </c>
      <c r="P333" s="312">
        <f>PPG!J335</f>
        <v>0</v>
      </c>
      <c r="Q333" s="126" t="b">
        <v>1</v>
      </c>
      <c r="R333" s="126" t="b">
        <v>1</v>
      </c>
      <c r="S333" s="126" t="b">
        <v>1</v>
      </c>
    </row>
    <row r="334" spans="1:19" hidden="1" x14ac:dyDescent="0.25">
      <c r="A334" s="126" t="s">
        <v>4008</v>
      </c>
      <c r="B334" s="200">
        <v>1</v>
      </c>
      <c r="C334" s="126">
        <v>2</v>
      </c>
      <c r="D334" s="308">
        <f>PPG!K336</f>
        <v>0</v>
      </c>
      <c r="E334" s="126" t="b">
        <v>1</v>
      </c>
      <c r="F334" s="309" t="str">
        <f>RIGHT(PPG!D336,4)&amp;"."&amp;PPG!N336&amp;"."&amp;PPG!L336&amp;"."&amp;PPGPAY!$C$5</f>
        <v>...Jl21</v>
      </c>
      <c r="G334" s="203">
        <f t="shared" ca="1" si="8"/>
        <v>44386</v>
      </c>
      <c r="H334" s="311">
        <f>IF(PPG!T334&gt;0,0,-PPG!T334)</f>
        <v>0</v>
      </c>
      <c r="I334" s="205">
        <f t="shared" ca="1" si="9"/>
        <v>44386</v>
      </c>
      <c r="J334" s="126">
        <v>317</v>
      </c>
      <c r="K334" s="126" t="b">
        <v>1</v>
      </c>
      <c r="L334" s="126" t="s">
        <v>4009</v>
      </c>
      <c r="M334" s="126" t="b">
        <v>1</v>
      </c>
      <c r="N334" s="126" t="s">
        <v>3687</v>
      </c>
      <c r="O334" s="309" t="str">
        <f>LEFT(PPG!E336,19)&amp;"."&amp;PPGCR!F334</f>
        <v>....Jl21</v>
      </c>
      <c r="P334" s="312">
        <f>PPG!J336</f>
        <v>0</v>
      </c>
      <c r="Q334" s="126" t="b">
        <v>1</v>
      </c>
      <c r="R334" s="126" t="b">
        <v>1</v>
      </c>
      <c r="S334" s="126" t="b">
        <v>1</v>
      </c>
    </row>
    <row r="335" spans="1:19" hidden="1" x14ac:dyDescent="0.25">
      <c r="A335" s="126" t="s">
        <v>4008</v>
      </c>
      <c r="B335" s="200">
        <v>1</v>
      </c>
      <c r="C335" s="126">
        <v>2</v>
      </c>
      <c r="D335" s="308">
        <f>PPG!K337</f>
        <v>0</v>
      </c>
      <c r="E335" s="126" t="b">
        <v>1</v>
      </c>
      <c r="F335" s="309" t="str">
        <f>RIGHT(PPG!D337,4)&amp;"."&amp;PPG!N337&amp;"."&amp;PPG!L337&amp;"."&amp;PPGPAY!$C$5</f>
        <v>...Jl21</v>
      </c>
      <c r="G335" s="203">
        <f t="shared" ca="1" si="8"/>
        <v>44386</v>
      </c>
      <c r="H335" s="311">
        <f>IF(PPG!T335&gt;0,0,-PPG!T335)</f>
        <v>0</v>
      </c>
      <c r="I335" s="205">
        <f t="shared" ca="1" si="9"/>
        <v>44386</v>
      </c>
      <c r="J335" s="126">
        <v>318</v>
      </c>
      <c r="K335" s="126" t="b">
        <v>1</v>
      </c>
      <c r="L335" s="126" t="s">
        <v>4009</v>
      </c>
      <c r="M335" s="126" t="b">
        <v>1</v>
      </c>
      <c r="N335" s="126" t="s">
        <v>3687</v>
      </c>
      <c r="O335" s="309" t="str">
        <f>LEFT(PPG!E337,19)&amp;"."&amp;PPGCR!F335</f>
        <v>....Jl21</v>
      </c>
      <c r="P335" s="312">
        <f>PPG!J337</f>
        <v>0</v>
      </c>
      <c r="Q335" s="126" t="b">
        <v>1</v>
      </c>
      <c r="R335" s="126" t="b">
        <v>1</v>
      </c>
      <c r="S335" s="126" t="b">
        <v>1</v>
      </c>
    </row>
    <row r="336" spans="1:19" hidden="1" x14ac:dyDescent="0.25">
      <c r="A336" s="126" t="s">
        <v>4008</v>
      </c>
      <c r="B336" s="200">
        <v>1</v>
      </c>
      <c r="C336" s="126">
        <v>2</v>
      </c>
      <c r="D336" s="308">
        <f>PPG!K338</f>
        <v>0</v>
      </c>
      <c r="E336" s="126" t="b">
        <v>1</v>
      </c>
      <c r="F336" s="309" t="str">
        <f>RIGHT(PPG!D338,4)&amp;"."&amp;PPG!N338&amp;"."&amp;PPG!L338&amp;"."&amp;PPGPAY!$C$5</f>
        <v>...Jl21</v>
      </c>
      <c r="G336" s="203">
        <f t="shared" ca="1" si="8"/>
        <v>44386</v>
      </c>
      <c r="H336" s="311">
        <f>IF(PPG!T336&gt;0,0,-PPG!T336)</f>
        <v>0</v>
      </c>
      <c r="I336" s="205">
        <f t="shared" ca="1" si="9"/>
        <v>44386</v>
      </c>
      <c r="J336" s="126">
        <v>319</v>
      </c>
      <c r="K336" s="126" t="b">
        <v>1</v>
      </c>
      <c r="L336" s="126" t="s">
        <v>4009</v>
      </c>
      <c r="M336" s="126" t="b">
        <v>1</v>
      </c>
      <c r="N336" s="126" t="s">
        <v>3687</v>
      </c>
      <c r="O336" s="309" t="str">
        <f>LEFT(PPG!E338,19)&amp;"."&amp;PPGCR!F336</f>
        <v>....Jl21</v>
      </c>
      <c r="P336" s="312">
        <f>PPG!J338</f>
        <v>0</v>
      </c>
      <c r="Q336" s="126" t="b">
        <v>1</v>
      </c>
      <c r="R336" s="126" t="b">
        <v>1</v>
      </c>
      <c r="S336" s="126" t="b">
        <v>1</v>
      </c>
    </row>
    <row r="337" spans="1:19" hidden="1" x14ac:dyDescent="0.25">
      <c r="A337" s="126" t="s">
        <v>4008</v>
      </c>
      <c r="B337" s="200">
        <v>1</v>
      </c>
      <c r="C337" s="126">
        <v>2</v>
      </c>
      <c r="D337" s="308">
        <f>PPG!K339</f>
        <v>0</v>
      </c>
      <c r="E337" s="126" t="b">
        <v>1</v>
      </c>
      <c r="F337" s="309" t="str">
        <f>RIGHT(PPG!D339,4)&amp;"."&amp;PPG!N339&amp;"."&amp;PPG!L339&amp;"."&amp;PPGPAY!$C$5</f>
        <v>...Jl21</v>
      </c>
      <c r="G337" s="203">
        <f t="shared" ca="1" si="8"/>
        <v>44386</v>
      </c>
      <c r="H337" s="311">
        <f>IF(PPG!T337&gt;0,0,-PPG!T337)</f>
        <v>0</v>
      </c>
      <c r="I337" s="205">
        <f t="shared" ca="1" si="9"/>
        <v>44386</v>
      </c>
      <c r="J337" s="126">
        <v>320</v>
      </c>
      <c r="K337" s="126" t="b">
        <v>1</v>
      </c>
      <c r="L337" s="126" t="s">
        <v>4009</v>
      </c>
      <c r="M337" s="126" t="b">
        <v>1</v>
      </c>
      <c r="N337" s="126" t="s">
        <v>3687</v>
      </c>
      <c r="O337" s="309" t="str">
        <f>LEFT(PPG!E339,19)&amp;"."&amp;PPGCR!F337</f>
        <v>....Jl21</v>
      </c>
      <c r="P337" s="312">
        <f>PPG!J339</f>
        <v>0</v>
      </c>
      <c r="Q337" s="126" t="b">
        <v>1</v>
      </c>
      <c r="R337" s="126" t="b">
        <v>1</v>
      </c>
      <c r="S337" s="126" t="b">
        <v>1</v>
      </c>
    </row>
    <row r="338" spans="1:19" hidden="1" x14ac:dyDescent="0.25">
      <c r="A338" s="126" t="s">
        <v>4008</v>
      </c>
      <c r="B338" s="200">
        <v>1</v>
      </c>
      <c r="C338" s="126">
        <v>2</v>
      </c>
      <c r="D338" s="308">
        <f>PPG!K340</f>
        <v>0</v>
      </c>
      <c r="E338" s="126" t="b">
        <v>1</v>
      </c>
      <c r="F338" s="309" t="str">
        <f>RIGHT(PPG!D340,4)&amp;"."&amp;PPG!N340&amp;"."&amp;PPG!L340&amp;"."&amp;PPGPAY!$C$5</f>
        <v>...Jl21</v>
      </c>
      <c r="G338" s="203">
        <f t="shared" ca="1" si="8"/>
        <v>44386</v>
      </c>
      <c r="H338" s="311">
        <f>IF(PPG!T338&gt;0,0,-PPG!T338)</f>
        <v>0</v>
      </c>
      <c r="I338" s="205">
        <f t="shared" ca="1" si="9"/>
        <v>44386</v>
      </c>
      <c r="J338" s="126">
        <v>321</v>
      </c>
      <c r="K338" s="126" t="b">
        <v>1</v>
      </c>
      <c r="L338" s="126" t="s">
        <v>4009</v>
      </c>
      <c r="M338" s="126" t="b">
        <v>1</v>
      </c>
      <c r="N338" s="126" t="s">
        <v>3687</v>
      </c>
      <c r="O338" s="309" t="str">
        <f>LEFT(PPG!E340,19)&amp;"."&amp;PPGCR!F338</f>
        <v>....Jl21</v>
      </c>
      <c r="P338" s="312">
        <f>PPG!J340</f>
        <v>0</v>
      </c>
      <c r="Q338" s="126" t="b">
        <v>1</v>
      </c>
      <c r="R338" s="126" t="b">
        <v>1</v>
      </c>
      <c r="S338" s="126" t="b">
        <v>1</v>
      </c>
    </row>
    <row r="339" spans="1:19" hidden="1" x14ac:dyDescent="0.25">
      <c r="A339" s="126" t="s">
        <v>4008</v>
      </c>
      <c r="B339" s="200">
        <v>1</v>
      </c>
      <c r="C339" s="126">
        <v>2</v>
      </c>
      <c r="D339" s="308">
        <f>PPG!K341</f>
        <v>0</v>
      </c>
      <c r="E339" s="126" t="b">
        <v>1</v>
      </c>
      <c r="F339" s="309" t="str">
        <f>RIGHT(PPG!D341,4)&amp;"."&amp;PPG!N341&amp;"."&amp;PPG!L341&amp;"."&amp;PPGPAY!$C$5</f>
        <v>...Jl21</v>
      </c>
      <c r="G339" s="203">
        <f t="shared" ca="1" si="8"/>
        <v>44386</v>
      </c>
      <c r="H339" s="311">
        <f>IF(PPG!T339&gt;0,0,-PPG!T339)</f>
        <v>0</v>
      </c>
      <c r="I339" s="205">
        <f t="shared" ca="1" si="9"/>
        <v>44386</v>
      </c>
      <c r="J339" s="126">
        <v>322</v>
      </c>
      <c r="K339" s="126" t="b">
        <v>1</v>
      </c>
      <c r="L339" s="126" t="s">
        <v>4009</v>
      </c>
      <c r="M339" s="126" t="b">
        <v>1</v>
      </c>
      <c r="N339" s="126" t="s">
        <v>3687</v>
      </c>
      <c r="O339" s="309" t="str">
        <f>LEFT(PPG!E341,19)&amp;"."&amp;PPGCR!F339</f>
        <v>....Jl21</v>
      </c>
      <c r="P339" s="312">
        <f>PPG!J341</f>
        <v>0</v>
      </c>
      <c r="Q339" s="126" t="b">
        <v>1</v>
      </c>
      <c r="R339" s="126" t="b">
        <v>1</v>
      </c>
      <c r="S339" s="126" t="b">
        <v>1</v>
      </c>
    </row>
    <row r="340" spans="1:19" hidden="1" x14ac:dyDescent="0.25">
      <c r="A340" s="126" t="s">
        <v>4008</v>
      </c>
      <c r="B340" s="200">
        <v>1</v>
      </c>
      <c r="C340" s="126">
        <v>2</v>
      </c>
      <c r="D340" s="308">
        <f>PPG!K342</f>
        <v>0</v>
      </c>
      <c r="E340" s="126" t="b">
        <v>1</v>
      </c>
      <c r="F340" s="309" t="str">
        <f>RIGHT(PPG!D342,4)&amp;"."&amp;PPG!N342&amp;"."&amp;PPG!L342&amp;"."&amp;PPGPAY!$C$5</f>
        <v>...Jl21</v>
      </c>
      <c r="G340" s="203">
        <f t="shared" ca="1" si="8"/>
        <v>44386</v>
      </c>
      <c r="H340" s="311">
        <f>IF(PPG!T340&gt;0,0,-PPG!T340)</f>
        <v>0</v>
      </c>
      <c r="I340" s="205">
        <f t="shared" ca="1" si="9"/>
        <v>44386</v>
      </c>
      <c r="J340" s="126">
        <v>323</v>
      </c>
      <c r="K340" s="126" t="b">
        <v>1</v>
      </c>
      <c r="L340" s="126" t="s">
        <v>4009</v>
      </c>
      <c r="M340" s="126" t="b">
        <v>1</v>
      </c>
      <c r="N340" s="126" t="s">
        <v>3687</v>
      </c>
      <c r="O340" s="309" t="str">
        <f>LEFT(PPG!E342,19)&amp;"."&amp;PPGCR!F340</f>
        <v>....Jl21</v>
      </c>
      <c r="P340" s="312">
        <f>PPG!J342</f>
        <v>0</v>
      </c>
      <c r="Q340" s="126" t="b">
        <v>1</v>
      </c>
      <c r="R340" s="126" t="b">
        <v>1</v>
      </c>
      <c r="S340" s="126" t="b">
        <v>1</v>
      </c>
    </row>
    <row r="341" spans="1:19" hidden="1" x14ac:dyDescent="0.25">
      <c r="A341" s="126" t="s">
        <v>4008</v>
      </c>
      <c r="B341" s="200">
        <v>1</v>
      </c>
      <c r="C341" s="126">
        <v>2</v>
      </c>
      <c r="D341" s="308">
        <f>PPG!K343</f>
        <v>0</v>
      </c>
      <c r="E341" s="126" t="b">
        <v>1</v>
      </c>
      <c r="F341" s="309" t="str">
        <f>RIGHT(PPG!D343,4)&amp;"."&amp;PPG!N343&amp;"."&amp;PPG!L343&amp;"."&amp;PPGPAY!$C$5</f>
        <v>...Jl21</v>
      </c>
      <c r="G341" s="203">
        <f t="shared" ref="G341:G392" ca="1" si="10">TODAY()</f>
        <v>44386</v>
      </c>
      <c r="H341" s="311">
        <f>IF(PPG!T341&gt;0,0,-PPG!T341)</f>
        <v>0</v>
      </c>
      <c r="I341" s="205">
        <f t="shared" ref="I341:I392" ca="1" si="11">G341</f>
        <v>44386</v>
      </c>
      <c r="J341" s="126">
        <v>324</v>
      </c>
      <c r="K341" s="126" t="b">
        <v>1</v>
      </c>
      <c r="L341" s="126" t="s">
        <v>4009</v>
      </c>
      <c r="M341" s="126" t="b">
        <v>1</v>
      </c>
      <c r="N341" s="126" t="s">
        <v>3687</v>
      </c>
      <c r="O341" s="309" t="str">
        <f>LEFT(PPG!E343,19)&amp;"."&amp;PPGCR!F341</f>
        <v>....Jl21</v>
      </c>
      <c r="P341" s="312">
        <f>PPG!J343</f>
        <v>0</v>
      </c>
      <c r="Q341" s="126" t="b">
        <v>1</v>
      </c>
      <c r="R341" s="126" t="b">
        <v>1</v>
      </c>
      <c r="S341" s="126" t="b">
        <v>1</v>
      </c>
    </row>
    <row r="342" spans="1:19" hidden="1" x14ac:dyDescent="0.25">
      <c r="A342" s="126" t="s">
        <v>4008</v>
      </c>
      <c r="B342" s="200">
        <v>1</v>
      </c>
      <c r="C342" s="126">
        <v>2</v>
      </c>
      <c r="D342" s="308">
        <f>PPG!K344</f>
        <v>0</v>
      </c>
      <c r="E342" s="126" t="b">
        <v>1</v>
      </c>
      <c r="F342" s="309" t="str">
        <f>RIGHT(PPG!D344,4)&amp;"."&amp;PPG!N344&amp;"."&amp;PPG!L344&amp;"."&amp;PPGPAY!$C$5</f>
        <v>...Jl21</v>
      </c>
      <c r="G342" s="203">
        <f t="shared" ca="1" si="10"/>
        <v>44386</v>
      </c>
      <c r="H342" s="311">
        <f>IF(PPG!T342&gt;0,0,-PPG!T342)</f>
        <v>0</v>
      </c>
      <c r="I342" s="205">
        <f t="shared" ca="1" si="11"/>
        <v>44386</v>
      </c>
      <c r="J342" s="126">
        <v>325</v>
      </c>
      <c r="K342" s="126" t="b">
        <v>1</v>
      </c>
      <c r="L342" s="126" t="s">
        <v>4009</v>
      </c>
      <c r="M342" s="126" t="b">
        <v>1</v>
      </c>
      <c r="N342" s="126" t="s">
        <v>3687</v>
      </c>
      <c r="O342" s="309" t="str">
        <f>LEFT(PPG!E344,19)&amp;"."&amp;PPGCR!F342</f>
        <v>....Jl21</v>
      </c>
      <c r="P342" s="312">
        <f>PPG!J344</f>
        <v>0</v>
      </c>
      <c r="Q342" s="126" t="b">
        <v>1</v>
      </c>
      <c r="R342" s="126" t="b">
        <v>1</v>
      </c>
      <c r="S342" s="126" t="b">
        <v>1</v>
      </c>
    </row>
    <row r="343" spans="1:19" hidden="1" x14ac:dyDescent="0.25">
      <c r="A343" s="126" t="s">
        <v>4008</v>
      </c>
      <c r="B343" s="200">
        <v>1</v>
      </c>
      <c r="C343" s="126">
        <v>2</v>
      </c>
      <c r="D343" s="308">
        <f>PPG!K345</f>
        <v>0</v>
      </c>
      <c r="E343" s="126" t="b">
        <v>1</v>
      </c>
      <c r="F343" s="309" t="str">
        <f>RIGHT(PPG!D345,4)&amp;"."&amp;PPG!N345&amp;"."&amp;PPG!L345&amp;"."&amp;PPGPAY!$C$5</f>
        <v>...Jl21</v>
      </c>
      <c r="G343" s="203">
        <f t="shared" ca="1" si="10"/>
        <v>44386</v>
      </c>
      <c r="H343" s="311">
        <f>IF(PPG!T343&gt;0,0,-PPG!T343)</f>
        <v>0</v>
      </c>
      <c r="I343" s="205">
        <f t="shared" ca="1" si="11"/>
        <v>44386</v>
      </c>
      <c r="J343" s="126">
        <v>326</v>
      </c>
      <c r="K343" s="126" t="b">
        <v>1</v>
      </c>
      <c r="L343" s="126" t="s">
        <v>4009</v>
      </c>
      <c r="M343" s="126" t="b">
        <v>1</v>
      </c>
      <c r="N343" s="126" t="s">
        <v>3687</v>
      </c>
      <c r="O343" s="309" t="str">
        <f>LEFT(PPG!E345,19)&amp;"."&amp;PPGCR!F343</f>
        <v>....Jl21</v>
      </c>
      <c r="P343" s="312">
        <f>PPG!J345</f>
        <v>0</v>
      </c>
      <c r="Q343" s="126" t="b">
        <v>1</v>
      </c>
      <c r="R343" s="126" t="b">
        <v>1</v>
      </c>
      <c r="S343" s="126" t="b">
        <v>1</v>
      </c>
    </row>
    <row r="344" spans="1:19" hidden="1" x14ac:dyDescent="0.25">
      <c r="A344" s="126" t="s">
        <v>4008</v>
      </c>
      <c r="B344" s="200">
        <v>1</v>
      </c>
      <c r="C344" s="126">
        <v>2</v>
      </c>
      <c r="D344" s="308">
        <f>PPG!K346</f>
        <v>0</v>
      </c>
      <c r="E344" s="126" t="b">
        <v>1</v>
      </c>
      <c r="F344" s="309" t="str">
        <f>RIGHT(PPG!D346,4)&amp;"."&amp;PPG!N346&amp;"."&amp;PPG!L346&amp;"."&amp;PPGPAY!$C$5</f>
        <v>...Jl21</v>
      </c>
      <c r="G344" s="203">
        <f t="shared" ca="1" si="10"/>
        <v>44386</v>
      </c>
      <c r="H344" s="311">
        <f>IF(PPG!T344&gt;0,0,-PPG!T344)</f>
        <v>0</v>
      </c>
      <c r="I344" s="205">
        <f t="shared" ca="1" si="11"/>
        <v>44386</v>
      </c>
      <c r="J344" s="126">
        <v>327</v>
      </c>
      <c r="K344" s="126" t="b">
        <v>1</v>
      </c>
      <c r="L344" s="126" t="s">
        <v>4009</v>
      </c>
      <c r="M344" s="126" t="b">
        <v>1</v>
      </c>
      <c r="N344" s="126" t="s">
        <v>3687</v>
      </c>
      <c r="O344" s="309" t="str">
        <f>LEFT(PPG!E346,19)&amp;"."&amp;PPGCR!F344</f>
        <v>....Jl21</v>
      </c>
      <c r="P344" s="312">
        <f>PPG!J346</f>
        <v>0</v>
      </c>
      <c r="Q344" s="126" t="b">
        <v>1</v>
      </c>
      <c r="R344" s="126" t="b">
        <v>1</v>
      </c>
      <c r="S344" s="126" t="b">
        <v>1</v>
      </c>
    </row>
    <row r="345" spans="1:19" hidden="1" x14ac:dyDescent="0.25">
      <c r="A345" s="126" t="s">
        <v>4008</v>
      </c>
      <c r="B345" s="200">
        <v>1</v>
      </c>
      <c r="C345" s="126">
        <v>2</v>
      </c>
      <c r="D345" s="308">
        <f>PPG!K347</f>
        <v>0</v>
      </c>
      <c r="E345" s="126" t="b">
        <v>1</v>
      </c>
      <c r="F345" s="309" t="str">
        <f>RIGHT(PPG!D347,4)&amp;"."&amp;PPG!N347&amp;"."&amp;PPG!L347&amp;"."&amp;PPGPAY!$C$5</f>
        <v>...Jl21</v>
      </c>
      <c r="G345" s="203">
        <f t="shared" ca="1" si="10"/>
        <v>44386</v>
      </c>
      <c r="H345" s="311">
        <f>IF(PPG!T345&gt;0,0,-PPG!T345)</f>
        <v>0</v>
      </c>
      <c r="I345" s="205">
        <f t="shared" ca="1" si="11"/>
        <v>44386</v>
      </c>
      <c r="J345" s="126">
        <v>328</v>
      </c>
      <c r="K345" s="126" t="b">
        <v>1</v>
      </c>
      <c r="L345" s="126" t="s">
        <v>4009</v>
      </c>
      <c r="M345" s="126" t="b">
        <v>1</v>
      </c>
      <c r="N345" s="126" t="s">
        <v>3687</v>
      </c>
      <c r="O345" s="309" t="str">
        <f>LEFT(PPG!E347,19)&amp;"."&amp;PPGCR!F345</f>
        <v>....Jl21</v>
      </c>
      <c r="P345" s="312">
        <f>PPG!J347</f>
        <v>0</v>
      </c>
      <c r="Q345" s="126" t="b">
        <v>1</v>
      </c>
      <c r="R345" s="126" t="b">
        <v>1</v>
      </c>
      <c r="S345" s="126" t="b">
        <v>1</v>
      </c>
    </row>
    <row r="346" spans="1:19" hidden="1" x14ac:dyDescent="0.25">
      <c r="A346" s="126" t="s">
        <v>4008</v>
      </c>
      <c r="B346" s="200">
        <v>1</v>
      </c>
      <c r="C346" s="126">
        <v>2</v>
      </c>
      <c r="D346" s="308">
        <f>PPG!K348</f>
        <v>0</v>
      </c>
      <c r="E346" s="126" t="b">
        <v>1</v>
      </c>
      <c r="F346" s="309" t="str">
        <f>RIGHT(PPG!D348,4)&amp;"."&amp;PPG!N348&amp;"."&amp;PPG!L348&amp;"."&amp;PPGPAY!$C$5</f>
        <v>...Jl21</v>
      </c>
      <c r="G346" s="203">
        <f t="shared" ca="1" si="10"/>
        <v>44386</v>
      </c>
      <c r="H346" s="311">
        <f>IF(PPG!T346&gt;0,0,-PPG!T346)</f>
        <v>0</v>
      </c>
      <c r="I346" s="205">
        <f t="shared" ca="1" si="11"/>
        <v>44386</v>
      </c>
      <c r="J346" s="126">
        <v>329</v>
      </c>
      <c r="K346" s="126" t="b">
        <v>1</v>
      </c>
      <c r="L346" s="126" t="s">
        <v>4009</v>
      </c>
      <c r="M346" s="126" t="b">
        <v>1</v>
      </c>
      <c r="N346" s="126" t="s">
        <v>3687</v>
      </c>
      <c r="O346" s="309" t="str">
        <f>LEFT(PPG!E348,19)&amp;"."&amp;PPGCR!F346</f>
        <v>....Jl21</v>
      </c>
      <c r="P346" s="312">
        <f>PPG!J348</f>
        <v>0</v>
      </c>
      <c r="Q346" s="126" t="b">
        <v>1</v>
      </c>
      <c r="R346" s="126" t="b">
        <v>1</v>
      </c>
      <c r="S346" s="126" t="b">
        <v>1</v>
      </c>
    </row>
    <row r="347" spans="1:19" hidden="1" x14ac:dyDescent="0.25">
      <c r="A347" s="126" t="s">
        <v>4008</v>
      </c>
      <c r="B347" s="200">
        <v>1</v>
      </c>
      <c r="C347" s="126">
        <v>2</v>
      </c>
      <c r="D347" s="308">
        <f>PPG!K349</f>
        <v>0</v>
      </c>
      <c r="E347" s="126" t="b">
        <v>1</v>
      </c>
      <c r="F347" s="309" t="str">
        <f>RIGHT(PPG!D349,4)&amp;"."&amp;PPG!N349&amp;"."&amp;PPG!L349&amp;"."&amp;PPGPAY!$C$5</f>
        <v>...Jl21</v>
      </c>
      <c r="G347" s="203">
        <f t="shared" ca="1" si="10"/>
        <v>44386</v>
      </c>
      <c r="H347" s="311">
        <f>IF(PPG!T347&gt;0,0,-PPG!T347)</f>
        <v>0</v>
      </c>
      <c r="I347" s="205">
        <f t="shared" ca="1" si="11"/>
        <v>44386</v>
      </c>
      <c r="J347" s="126">
        <v>330</v>
      </c>
      <c r="K347" s="126" t="b">
        <v>1</v>
      </c>
      <c r="L347" s="126" t="s">
        <v>4009</v>
      </c>
      <c r="M347" s="126" t="b">
        <v>1</v>
      </c>
      <c r="N347" s="126" t="s">
        <v>3687</v>
      </c>
      <c r="O347" s="309" t="str">
        <f>LEFT(PPG!E349,19)&amp;"."&amp;PPGCR!F347</f>
        <v>....Jl21</v>
      </c>
      <c r="P347" s="312">
        <f>PPG!J349</f>
        <v>0</v>
      </c>
      <c r="Q347" s="126" t="b">
        <v>1</v>
      </c>
      <c r="R347" s="126" t="b">
        <v>1</v>
      </c>
      <c r="S347" s="126" t="b">
        <v>1</v>
      </c>
    </row>
    <row r="348" spans="1:19" hidden="1" x14ac:dyDescent="0.25">
      <c r="A348" s="126" t="s">
        <v>4008</v>
      </c>
      <c r="B348" s="200">
        <v>1</v>
      </c>
      <c r="C348" s="126">
        <v>2</v>
      </c>
      <c r="D348" s="308">
        <f>PPG!K350</f>
        <v>0</v>
      </c>
      <c r="E348" s="126" t="b">
        <v>1</v>
      </c>
      <c r="F348" s="309" t="str">
        <f>RIGHT(PPG!D350,4)&amp;"."&amp;PPG!N350&amp;"."&amp;PPG!L350&amp;"."&amp;PPGPAY!$C$5</f>
        <v>...Jl21</v>
      </c>
      <c r="G348" s="203">
        <f t="shared" ca="1" si="10"/>
        <v>44386</v>
      </c>
      <c r="H348" s="311">
        <f>IF(PPG!T348&gt;0,0,-PPG!T348)</f>
        <v>0</v>
      </c>
      <c r="I348" s="205">
        <f t="shared" ca="1" si="11"/>
        <v>44386</v>
      </c>
      <c r="J348" s="126">
        <v>331</v>
      </c>
      <c r="K348" s="126" t="b">
        <v>1</v>
      </c>
      <c r="L348" s="126" t="s">
        <v>4009</v>
      </c>
      <c r="M348" s="126" t="b">
        <v>1</v>
      </c>
      <c r="N348" s="126" t="s">
        <v>3687</v>
      </c>
      <c r="O348" s="309" t="str">
        <f>LEFT(PPG!E350,19)&amp;"."&amp;PPGCR!F348</f>
        <v>....Jl21</v>
      </c>
      <c r="P348" s="312">
        <f>PPG!J350</f>
        <v>0</v>
      </c>
      <c r="Q348" s="126" t="b">
        <v>1</v>
      </c>
      <c r="R348" s="126" t="b">
        <v>1</v>
      </c>
      <c r="S348" s="126" t="b">
        <v>1</v>
      </c>
    </row>
    <row r="349" spans="1:19" hidden="1" x14ac:dyDescent="0.25">
      <c r="A349" s="126" t="s">
        <v>4008</v>
      </c>
      <c r="B349" s="200">
        <v>1</v>
      </c>
      <c r="C349" s="126">
        <v>2</v>
      </c>
      <c r="D349" s="308">
        <f>PPG!K351</f>
        <v>0</v>
      </c>
      <c r="E349" s="126" t="b">
        <v>1</v>
      </c>
      <c r="F349" s="309" t="str">
        <f>RIGHT(PPG!D351,4)&amp;"."&amp;PPG!N351&amp;"."&amp;PPG!L351&amp;"."&amp;PPGPAY!$C$5</f>
        <v>...Jl21</v>
      </c>
      <c r="G349" s="203">
        <f t="shared" ca="1" si="10"/>
        <v>44386</v>
      </c>
      <c r="H349" s="311">
        <f>IF(PPG!T349&gt;0,0,-PPG!T349)</f>
        <v>0</v>
      </c>
      <c r="I349" s="205">
        <f t="shared" ca="1" si="11"/>
        <v>44386</v>
      </c>
      <c r="J349" s="126">
        <v>332</v>
      </c>
      <c r="K349" s="126" t="b">
        <v>1</v>
      </c>
      <c r="L349" s="126" t="s">
        <v>4009</v>
      </c>
      <c r="M349" s="126" t="b">
        <v>1</v>
      </c>
      <c r="N349" s="126" t="s">
        <v>3687</v>
      </c>
      <c r="O349" s="309" t="str">
        <f>LEFT(PPG!E351,19)&amp;"."&amp;PPGCR!F349</f>
        <v>....Jl21</v>
      </c>
      <c r="P349" s="312">
        <f>PPG!J351</f>
        <v>0</v>
      </c>
      <c r="Q349" s="126" t="b">
        <v>1</v>
      </c>
      <c r="R349" s="126" t="b">
        <v>1</v>
      </c>
      <c r="S349" s="126" t="b">
        <v>1</v>
      </c>
    </row>
    <row r="350" spans="1:19" hidden="1" x14ac:dyDescent="0.25">
      <c r="A350" s="126" t="s">
        <v>4008</v>
      </c>
      <c r="B350" s="200">
        <v>1</v>
      </c>
      <c r="C350" s="126">
        <v>2</v>
      </c>
      <c r="D350" s="308">
        <f>PPG!K352</f>
        <v>0</v>
      </c>
      <c r="E350" s="126" t="b">
        <v>1</v>
      </c>
      <c r="F350" s="309" t="str">
        <f>RIGHT(PPG!D352,4)&amp;"."&amp;PPG!N352&amp;"."&amp;PPG!L352&amp;"."&amp;PPGPAY!$C$5</f>
        <v>...Jl21</v>
      </c>
      <c r="G350" s="203">
        <f t="shared" ca="1" si="10"/>
        <v>44386</v>
      </c>
      <c r="H350" s="311">
        <f>IF(PPG!T350&gt;0,0,-PPG!T350)</f>
        <v>0</v>
      </c>
      <c r="I350" s="205">
        <f t="shared" ca="1" si="11"/>
        <v>44386</v>
      </c>
      <c r="J350" s="126">
        <v>333</v>
      </c>
      <c r="K350" s="126" t="b">
        <v>1</v>
      </c>
      <c r="L350" s="126" t="s">
        <v>4009</v>
      </c>
      <c r="M350" s="126" t="b">
        <v>1</v>
      </c>
      <c r="N350" s="126" t="s">
        <v>3687</v>
      </c>
      <c r="O350" s="309" t="str">
        <f>LEFT(PPG!E352,19)&amp;"."&amp;PPGCR!F350</f>
        <v>....Jl21</v>
      </c>
      <c r="P350" s="312">
        <f>PPG!J352</f>
        <v>0</v>
      </c>
      <c r="Q350" s="126" t="b">
        <v>1</v>
      </c>
      <c r="R350" s="126" t="b">
        <v>1</v>
      </c>
      <c r="S350" s="126" t="b">
        <v>1</v>
      </c>
    </row>
    <row r="351" spans="1:19" hidden="1" x14ac:dyDescent="0.25">
      <c r="A351" s="126" t="s">
        <v>4008</v>
      </c>
      <c r="B351" s="200">
        <v>1</v>
      </c>
      <c r="C351" s="126">
        <v>2</v>
      </c>
      <c r="D351" s="308">
        <f>PPG!K353</f>
        <v>0</v>
      </c>
      <c r="E351" s="126" t="b">
        <v>1</v>
      </c>
      <c r="F351" s="309" t="str">
        <f>RIGHT(PPG!D353,4)&amp;"."&amp;PPG!N353&amp;"."&amp;PPG!L353&amp;"."&amp;PPGPAY!$C$5</f>
        <v>...Jl21</v>
      </c>
      <c r="G351" s="203">
        <f t="shared" ca="1" si="10"/>
        <v>44386</v>
      </c>
      <c r="H351" s="311">
        <f>IF(PPG!T351&gt;0,0,-PPG!T351)</f>
        <v>0</v>
      </c>
      <c r="I351" s="205">
        <f t="shared" ca="1" si="11"/>
        <v>44386</v>
      </c>
      <c r="J351" s="126">
        <v>334</v>
      </c>
      <c r="K351" s="126" t="b">
        <v>1</v>
      </c>
      <c r="L351" s="126" t="s">
        <v>4009</v>
      </c>
      <c r="M351" s="126" t="b">
        <v>1</v>
      </c>
      <c r="N351" s="126" t="s">
        <v>3687</v>
      </c>
      <c r="O351" s="309" t="str">
        <f>LEFT(PPG!E353,19)&amp;"."&amp;PPGCR!F351</f>
        <v>....Jl21</v>
      </c>
      <c r="P351" s="312">
        <f>PPG!J353</f>
        <v>0</v>
      </c>
      <c r="Q351" s="126" t="b">
        <v>1</v>
      </c>
      <c r="R351" s="126" t="b">
        <v>1</v>
      </c>
      <c r="S351" s="126" t="b">
        <v>1</v>
      </c>
    </row>
    <row r="352" spans="1:19" hidden="1" x14ac:dyDescent="0.25">
      <c r="A352" s="126" t="s">
        <v>4008</v>
      </c>
      <c r="B352" s="200">
        <v>1</v>
      </c>
      <c r="C352" s="126">
        <v>2</v>
      </c>
      <c r="D352" s="308">
        <f>PPG!K354</f>
        <v>0</v>
      </c>
      <c r="E352" s="126" t="b">
        <v>1</v>
      </c>
      <c r="F352" s="309" t="str">
        <f>RIGHT(PPG!D354,4)&amp;"."&amp;PPG!N354&amp;"."&amp;PPG!L354&amp;"."&amp;PPGPAY!$C$5</f>
        <v>...Jl21</v>
      </c>
      <c r="G352" s="203">
        <f t="shared" ca="1" si="10"/>
        <v>44386</v>
      </c>
      <c r="H352" s="311">
        <f>IF(PPG!T352&gt;0,0,-PPG!T352)</f>
        <v>0</v>
      </c>
      <c r="I352" s="205">
        <f t="shared" ca="1" si="11"/>
        <v>44386</v>
      </c>
      <c r="J352" s="126">
        <v>335</v>
      </c>
      <c r="K352" s="126" t="b">
        <v>1</v>
      </c>
      <c r="L352" s="126" t="s">
        <v>4009</v>
      </c>
      <c r="M352" s="126" t="b">
        <v>1</v>
      </c>
      <c r="N352" s="126" t="s">
        <v>3687</v>
      </c>
      <c r="O352" s="309" t="str">
        <f>LEFT(PPG!E354,19)&amp;"."&amp;PPGCR!F352</f>
        <v>....Jl21</v>
      </c>
      <c r="P352" s="312">
        <f>PPG!J354</f>
        <v>0</v>
      </c>
      <c r="Q352" s="126" t="b">
        <v>1</v>
      </c>
      <c r="R352" s="126" t="b">
        <v>1</v>
      </c>
      <c r="S352" s="126" t="b">
        <v>1</v>
      </c>
    </row>
    <row r="353" spans="1:19" hidden="1" x14ac:dyDescent="0.25">
      <c r="A353" s="126" t="s">
        <v>4008</v>
      </c>
      <c r="B353" s="200">
        <v>1</v>
      </c>
      <c r="C353" s="126">
        <v>2</v>
      </c>
      <c r="D353" s="308">
        <f>PPG!K355</f>
        <v>0</v>
      </c>
      <c r="E353" s="126" t="b">
        <v>1</v>
      </c>
      <c r="F353" s="309" t="str">
        <f>RIGHT(PPG!D355,4)&amp;"."&amp;PPG!N355&amp;"."&amp;PPG!L355&amp;"."&amp;PPGPAY!$C$5</f>
        <v>...Jl21</v>
      </c>
      <c r="G353" s="203">
        <f t="shared" ca="1" si="10"/>
        <v>44386</v>
      </c>
      <c r="H353" s="311">
        <f>IF(PPG!T353&gt;0,0,-PPG!T353)</f>
        <v>0</v>
      </c>
      <c r="I353" s="205">
        <f t="shared" ca="1" si="11"/>
        <v>44386</v>
      </c>
      <c r="J353" s="126">
        <v>336</v>
      </c>
      <c r="K353" s="126" t="b">
        <v>1</v>
      </c>
      <c r="L353" s="126" t="s">
        <v>4009</v>
      </c>
      <c r="M353" s="126" t="b">
        <v>1</v>
      </c>
      <c r="N353" s="126" t="s">
        <v>3687</v>
      </c>
      <c r="O353" s="309" t="str">
        <f>LEFT(PPG!E355,19)&amp;"."&amp;PPGCR!F353</f>
        <v>....Jl21</v>
      </c>
      <c r="P353" s="312">
        <f>PPG!J355</f>
        <v>0</v>
      </c>
      <c r="Q353" s="126" t="b">
        <v>1</v>
      </c>
      <c r="R353" s="126" t="b">
        <v>1</v>
      </c>
      <c r="S353" s="126" t="b">
        <v>1</v>
      </c>
    </row>
    <row r="354" spans="1:19" hidden="1" x14ac:dyDescent="0.25">
      <c r="A354" s="126" t="s">
        <v>4008</v>
      </c>
      <c r="B354" s="200">
        <v>1</v>
      </c>
      <c r="C354" s="126">
        <v>2</v>
      </c>
      <c r="D354" s="308">
        <f>PPG!K356</f>
        <v>0</v>
      </c>
      <c r="E354" s="126" t="b">
        <v>1</v>
      </c>
      <c r="F354" s="309" t="str">
        <f>RIGHT(PPG!D356,4)&amp;"."&amp;PPG!N356&amp;"."&amp;PPG!L356&amp;"."&amp;PPGPAY!$C$5</f>
        <v>...Jl21</v>
      </c>
      <c r="G354" s="203">
        <f t="shared" ca="1" si="10"/>
        <v>44386</v>
      </c>
      <c r="H354" s="311">
        <f>IF(PPG!T354&gt;0,0,-PPG!T354)</f>
        <v>0</v>
      </c>
      <c r="I354" s="205">
        <f t="shared" ca="1" si="11"/>
        <v>44386</v>
      </c>
      <c r="J354" s="126">
        <v>337</v>
      </c>
      <c r="K354" s="126" t="b">
        <v>1</v>
      </c>
      <c r="L354" s="126" t="s">
        <v>4009</v>
      </c>
      <c r="M354" s="126" t="b">
        <v>1</v>
      </c>
      <c r="N354" s="126" t="s">
        <v>3687</v>
      </c>
      <c r="O354" s="309" t="str">
        <f>LEFT(PPG!E356,19)&amp;"."&amp;PPGCR!F354</f>
        <v>....Jl21</v>
      </c>
      <c r="P354" s="312">
        <f>PPG!J356</f>
        <v>0</v>
      </c>
      <c r="Q354" s="126" t="b">
        <v>1</v>
      </c>
      <c r="R354" s="126" t="b">
        <v>1</v>
      </c>
      <c r="S354" s="126" t="b">
        <v>1</v>
      </c>
    </row>
    <row r="355" spans="1:19" hidden="1" x14ac:dyDescent="0.25">
      <c r="A355" s="126" t="s">
        <v>4008</v>
      </c>
      <c r="B355" s="200">
        <v>1</v>
      </c>
      <c r="C355" s="126">
        <v>2</v>
      </c>
      <c r="D355" s="308">
        <f>PPG!K357</f>
        <v>0</v>
      </c>
      <c r="E355" s="126" t="b">
        <v>1</v>
      </c>
      <c r="F355" s="309" t="str">
        <f>RIGHT(PPG!D357,4)&amp;"."&amp;PPG!N357&amp;"."&amp;PPG!L357&amp;"."&amp;PPGPAY!$C$5</f>
        <v>...Jl21</v>
      </c>
      <c r="G355" s="203">
        <f t="shared" ca="1" si="10"/>
        <v>44386</v>
      </c>
      <c r="H355" s="311">
        <f>IF(PPG!T355&gt;0,0,-PPG!T355)</f>
        <v>0</v>
      </c>
      <c r="I355" s="205">
        <f t="shared" ca="1" si="11"/>
        <v>44386</v>
      </c>
      <c r="J355" s="126">
        <v>338</v>
      </c>
      <c r="K355" s="126" t="b">
        <v>1</v>
      </c>
      <c r="L355" s="126" t="s">
        <v>4009</v>
      </c>
      <c r="M355" s="126" t="b">
        <v>1</v>
      </c>
      <c r="N355" s="126" t="s">
        <v>3687</v>
      </c>
      <c r="O355" s="309" t="str">
        <f>LEFT(PPG!E357,19)&amp;"."&amp;PPGCR!F355</f>
        <v>....Jl21</v>
      </c>
      <c r="P355" s="312">
        <f>PPG!J357</f>
        <v>0</v>
      </c>
      <c r="Q355" s="126" t="b">
        <v>1</v>
      </c>
      <c r="R355" s="126" t="b">
        <v>1</v>
      </c>
      <c r="S355" s="126" t="b">
        <v>1</v>
      </c>
    </row>
    <row r="356" spans="1:19" hidden="1" x14ac:dyDescent="0.25">
      <c r="A356" s="126" t="s">
        <v>4008</v>
      </c>
      <c r="B356" s="200">
        <v>1</v>
      </c>
      <c r="C356" s="126">
        <v>2</v>
      </c>
      <c r="D356" s="308">
        <f>PPG!K358</f>
        <v>0</v>
      </c>
      <c r="E356" s="126" t="b">
        <v>1</v>
      </c>
      <c r="F356" s="309" t="str">
        <f>RIGHT(PPG!D358,4)&amp;"."&amp;PPG!N358&amp;"."&amp;PPG!L358&amp;"."&amp;PPGPAY!$C$5</f>
        <v>...Jl21</v>
      </c>
      <c r="G356" s="203">
        <f t="shared" ca="1" si="10"/>
        <v>44386</v>
      </c>
      <c r="H356" s="311">
        <f>IF(PPG!T356&gt;0,0,-PPG!T356)</f>
        <v>0</v>
      </c>
      <c r="I356" s="205">
        <f t="shared" ca="1" si="11"/>
        <v>44386</v>
      </c>
      <c r="J356" s="126">
        <v>339</v>
      </c>
      <c r="K356" s="126" t="b">
        <v>1</v>
      </c>
      <c r="L356" s="126" t="s">
        <v>4009</v>
      </c>
      <c r="M356" s="126" t="b">
        <v>1</v>
      </c>
      <c r="N356" s="126" t="s">
        <v>3687</v>
      </c>
      <c r="O356" s="309" t="str">
        <f>LEFT(PPG!E358,19)&amp;"."&amp;PPGCR!F356</f>
        <v>....Jl21</v>
      </c>
      <c r="P356" s="312">
        <f>PPG!J358</f>
        <v>0</v>
      </c>
      <c r="Q356" s="126" t="b">
        <v>1</v>
      </c>
      <c r="R356" s="126" t="b">
        <v>1</v>
      </c>
      <c r="S356" s="126" t="b">
        <v>1</v>
      </c>
    </row>
    <row r="357" spans="1:19" hidden="1" x14ac:dyDescent="0.25">
      <c r="A357" s="126" t="s">
        <v>4008</v>
      </c>
      <c r="B357" s="200">
        <v>1</v>
      </c>
      <c r="C357" s="126">
        <v>2</v>
      </c>
      <c r="D357" s="308">
        <f>PPG!K359</f>
        <v>0</v>
      </c>
      <c r="E357" s="126" t="b">
        <v>1</v>
      </c>
      <c r="F357" s="309" t="str">
        <f>RIGHT(PPG!D359,4)&amp;"."&amp;PPG!N359&amp;"."&amp;PPG!L359&amp;"."&amp;PPGPAY!$C$5</f>
        <v>...Jl21</v>
      </c>
      <c r="G357" s="203">
        <f t="shared" ca="1" si="10"/>
        <v>44386</v>
      </c>
      <c r="H357" s="311">
        <f>IF(PPG!T357&gt;0,0,-PPG!T357)</f>
        <v>0</v>
      </c>
      <c r="I357" s="205">
        <f t="shared" ca="1" si="11"/>
        <v>44386</v>
      </c>
      <c r="J357" s="126">
        <v>340</v>
      </c>
      <c r="K357" s="126" t="b">
        <v>1</v>
      </c>
      <c r="L357" s="126" t="s">
        <v>4009</v>
      </c>
      <c r="M357" s="126" t="b">
        <v>1</v>
      </c>
      <c r="N357" s="126" t="s">
        <v>3687</v>
      </c>
      <c r="O357" s="309" t="str">
        <f>LEFT(PPG!E359,19)&amp;"."&amp;PPGCR!F357</f>
        <v>....Jl21</v>
      </c>
      <c r="P357" s="312">
        <f>PPG!J359</f>
        <v>0</v>
      </c>
      <c r="Q357" s="126" t="b">
        <v>1</v>
      </c>
      <c r="R357" s="126" t="b">
        <v>1</v>
      </c>
      <c r="S357" s="126" t="b">
        <v>1</v>
      </c>
    </row>
    <row r="358" spans="1:19" hidden="1" x14ac:dyDescent="0.25">
      <c r="A358" s="126" t="s">
        <v>4008</v>
      </c>
      <c r="B358" s="200">
        <v>1</v>
      </c>
      <c r="C358" s="126">
        <v>2</v>
      </c>
      <c r="D358" s="308">
        <f>PPG!K360</f>
        <v>0</v>
      </c>
      <c r="E358" s="126" t="b">
        <v>1</v>
      </c>
      <c r="F358" s="309" t="str">
        <f>RIGHT(PPG!D360,4)&amp;"."&amp;PPG!N360&amp;"."&amp;PPG!L360&amp;"."&amp;PPGPAY!$C$5</f>
        <v>...Jl21</v>
      </c>
      <c r="G358" s="203">
        <f t="shared" ca="1" si="10"/>
        <v>44386</v>
      </c>
      <c r="H358" s="311">
        <f>IF(PPG!T358&gt;0,0,-PPG!T358)</f>
        <v>0</v>
      </c>
      <c r="I358" s="205">
        <f t="shared" ca="1" si="11"/>
        <v>44386</v>
      </c>
      <c r="J358" s="126">
        <v>341</v>
      </c>
      <c r="K358" s="126" t="b">
        <v>1</v>
      </c>
      <c r="L358" s="126" t="s">
        <v>4009</v>
      </c>
      <c r="M358" s="126" t="b">
        <v>1</v>
      </c>
      <c r="N358" s="126" t="s">
        <v>3687</v>
      </c>
      <c r="O358" s="309" t="str">
        <f>LEFT(PPG!E360,19)&amp;"."&amp;PPGCR!F358</f>
        <v>....Jl21</v>
      </c>
      <c r="P358" s="312">
        <f>PPG!J360</f>
        <v>0</v>
      </c>
      <c r="Q358" s="126" t="b">
        <v>1</v>
      </c>
      <c r="R358" s="126" t="b">
        <v>1</v>
      </c>
      <c r="S358" s="126" t="b">
        <v>1</v>
      </c>
    </row>
    <row r="359" spans="1:19" hidden="1" x14ac:dyDescent="0.25">
      <c r="A359" s="126" t="s">
        <v>4008</v>
      </c>
      <c r="B359" s="200">
        <v>1</v>
      </c>
      <c r="C359" s="126">
        <v>2</v>
      </c>
      <c r="D359" s="308">
        <f>PPG!K361</f>
        <v>0</v>
      </c>
      <c r="E359" s="126" t="b">
        <v>1</v>
      </c>
      <c r="F359" s="309" t="str">
        <f>RIGHT(PPG!D361,4)&amp;"."&amp;PPG!N361&amp;"."&amp;PPG!L361&amp;"."&amp;PPGPAY!$C$5</f>
        <v>...Jl21</v>
      </c>
      <c r="G359" s="203">
        <f t="shared" ca="1" si="10"/>
        <v>44386</v>
      </c>
      <c r="H359" s="311">
        <f>IF(PPG!T359&gt;0,0,-PPG!T359)</f>
        <v>0</v>
      </c>
      <c r="I359" s="205">
        <f t="shared" ca="1" si="11"/>
        <v>44386</v>
      </c>
      <c r="J359" s="126">
        <v>342</v>
      </c>
      <c r="K359" s="126" t="b">
        <v>1</v>
      </c>
      <c r="L359" s="126" t="s">
        <v>4009</v>
      </c>
      <c r="M359" s="126" t="b">
        <v>1</v>
      </c>
      <c r="N359" s="126" t="s">
        <v>3687</v>
      </c>
      <c r="O359" s="309" t="str">
        <f>LEFT(PPG!E361,19)&amp;"."&amp;PPGCR!F359</f>
        <v>....Jl21</v>
      </c>
      <c r="P359" s="312">
        <f>PPG!J361</f>
        <v>0</v>
      </c>
      <c r="Q359" s="126" t="b">
        <v>1</v>
      </c>
      <c r="R359" s="126" t="b">
        <v>1</v>
      </c>
      <c r="S359" s="126" t="b">
        <v>1</v>
      </c>
    </row>
    <row r="360" spans="1:19" hidden="1" x14ac:dyDescent="0.25">
      <c r="A360" s="126" t="s">
        <v>4008</v>
      </c>
      <c r="B360" s="200">
        <v>1</v>
      </c>
      <c r="C360" s="126">
        <v>2</v>
      </c>
      <c r="D360" s="308">
        <f>PPG!K362</f>
        <v>0</v>
      </c>
      <c r="E360" s="126" t="b">
        <v>1</v>
      </c>
      <c r="F360" s="309" t="str">
        <f>RIGHT(PPG!D362,4)&amp;"."&amp;PPG!N362&amp;"."&amp;PPG!L362&amp;"."&amp;PPGPAY!$C$5</f>
        <v>...Jl21</v>
      </c>
      <c r="G360" s="203">
        <f t="shared" ca="1" si="10"/>
        <v>44386</v>
      </c>
      <c r="H360" s="311">
        <f>IF(PPG!T360&gt;0,0,-PPG!T360)</f>
        <v>0</v>
      </c>
      <c r="I360" s="205">
        <f t="shared" ca="1" si="11"/>
        <v>44386</v>
      </c>
      <c r="J360" s="126">
        <v>343</v>
      </c>
      <c r="K360" s="126" t="b">
        <v>1</v>
      </c>
      <c r="L360" s="126" t="s">
        <v>4009</v>
      </c>
      <c r="M360" s="126" t="b">
        <v>1</v>
      </c>
      <c r="N360" s="126" t="s">
        <v>3687</v>
      </c>
      <c r="O360" s="309" t="str">
        <f>LEFT(PPG!E362,19)&amp;"."&amp;PPGCR!F360</f>
        <v>....Jl21</v>
      </c>
      <c r="P360" s="312">
        <f>PPG!J362</f>
        <v>0</v>
      </c>
      <c r="Q360" s="126" t="b">
        <v>1</v>
      </c>
      <c r="R360" s="126" t="b">
        <v>1</v>
      </c>
      <c r="S360" s="126" t="b">
        <v>1</v>
      </c>
    </row>
    <row r="361" spans="1:19" hidden="1" x14ac:dyDescent="0.25">
      <c r="A361" s="126" t="s">
        <v>4008</v>
      </c>
      <c r="B361" s="200">
        <v>1</v>
      </c>
      <c r="C361" s="126">
        <v>2</v>
      </c>
      <c r="D361" s="308">
        <f>PPG!K363</f>
        <v>0</v>
      </c>
      <c r="E361" s="126" t="b">
        <v>1</v>
      </c>
      <c r="F361" s="309" t="str">
        <f>RIGHT(PPG!D363,4)&amp;"."&amp;PPG!N363&amp;"."&amp;PPG!L363&amp;"."&amp;PPGPAY!$C$5</f>
        <v>...Jl21</v>
      </c>
      <c r="G361" s="203">
        <f t="shared" ca="1" si="10"/>
        <v>44386</v>
      </c>
      <c r="H361" s="311">
        <f>IF(PPG!T361&gt;0,0,-PPG!T361)</f>
        <v>0</v>
      </c>
      <c r="I361" s="205">
        <f t="shared" ca="1" si="11"/>
        <v>44386</v>
      </c>
      <c r="J361" s="126">
        <v>344</v>
      </c>
      <c r="K361" s="126" t="b">
        <v>1</v>
      </c>
      <c r="L361" s="126" t="s">
        <v>4009</v>
      </c>
      <c r="M361" s="126" t="b">
        <v>1</v>
      </c>
      <c r="N361" s="126" t="s">
        <v>3687</v>
      </c>
      <c r="O361" s="309" t="str">
        <f>LEFT(PPG!E363,19)&amp;"."&amp;PPGCR!F361</f>
        <v>....Jl21</v>
      </c>
      <c r="P361" s="312">
        <f>PPG!J363</f>
        <v>0</v>
      </c>
      <c r="Q361" s="126" t="b">
        <v>1</v>
      </c>
      <c r="R361" s="126" t="b">
        <v>1</v>
      </c>
      <c r="S361" s="126" t="b">
        <v>1</v>
      </c>
    </row>
    <row r="362" spans="1:19" hidden="1" x14ac:dyDescent="0.25">
      <c r="A362" s="126" t="s">
        <v>4008</v>
      </c>
      <c r="B362" s="200">
        <v>1</v>
      </c>
      <c r="C362" s="126">
        <v>2</v>
      </c>
      <c r="D362" s="308">
        <f>PPG!K364</f>
        <v>0</v>
      </c>
      <c r="E362" s="126" t="b">
        <v>1</v>
      </c>
      <c r="F362" s="309" t="str">
        <f>RIGHT(PPG!D364,4)&amp;"."&amp;PPG!N364&amp;"."&amp;PPG!L364&amp;"."&amp;PPGPAY!$C$5</f>
        <v>...Jl21</v>
      </c>
      <c r="G362" s="203">
        <f t="shared" ca="1" si="10"/>
        <v>44386</v>
      </c>
      <c r="H362" s="311">
        <f>IF(PPG!T362&gt;0,0,-PPG!T362)</f>
        <v>0</v>
      </c>
      <c r="I362" s="205">
        <f t="shared" ca="1" si="11"/>
        <v>44386</v>
      </c>
      <c r="J362" s="126">
        <v>345</v>
      </c>
      <c r="K362" s="126" t="b">
        <v>1</v>
      </c>
      <c r="L362" s="126" t="s">
        <v>4009</v>
      </c>
      <c r="M362" s="126" t="b">
        <v>1</v>
      </c>
      <c r="N362" s="126" t="s">
        <v>3687</v>
      </c>
      <c r="O362" s="309" t="str">
        <f>LEFT(PPG!E364,19)&amp;"."&amp;PPGCR!F362</f>
        <v>....Jl21</v>
      </c>
      <c r="P362" s="312">
        <f>PPG!J364</f>
        <v>0</v>
      </c>
      <c r="Q362" s="126" t="b">
        <v>1</v>
      </c>
      <c r="R362" s="126" t="b">
        <v>1</v>
      </c>
      <c r="S362" s="126" t="b">
        <v>1</v>
      </c>
    </row>
    <row r="363" spans="1:19" hidden="1" x14ac:dyDescent="0.25">
      <c r="A363" s="126" t="s">
        <v>4008</v>
      </c>
      <c r="B363" s="200">
        <v>1</v>
      </c>
      <c r="C363" s="126">
        <v>2</v>
      </c>
      <c r="D363" s="308">
        <f>PPG!K365</f>
        <v>0</v>
      </c>
      <c r="E363" s="126" t="b">
        <v>1</v>
      </c>
      <c r="F363" s="309" t="str">
        <f>RIGHT(PPG!D365,4)&amp;"."&amp;PPG!N365&amp;"."&amp;PPG!L365&amp;"."&amp;PPGPAY!$C$5</f>
        <v>...Jl21</v>
      </c>
      <c r="G363" s="203">
        <f t="shared" ca="1" si="10"/>
        <v>44386</v>
      </c>
      <c r="H363" s="311">
        <f>IF(PPG!T363&gt;0,0,-PPG!T363)</f>
        <v>0</v>
      </c>
      <c r="I363" s="205">
        <f t="shared" ca="1" si="11"/>
        <v>44386</v>
      </c>
      <c r="J363" s="126">
        <v>346</v>
      </c>
      <c r="K363" s="126" t="b">
        <v>1</v>
      </c>
      <c r="L363" s="126" t="s">
        <v>4009</v>
      </c>
      <c r="M363" s="126" t="b">
        <v>1</v>
      </c>
      <c r="N363" s="126" t="s">
        <v>3687</v>
      </c>
      <c r="O363" s="309" t="str">
        <f>LEFT(PPG!E365,19)&amp;"."&amp;PPGCR!F363</f>
        <v>....Jl21</v>
      </c>
      <c r="P363" s="312">
        <f>PPG!J365</f>
        <v>0</v>
      </c>
      <c r="Q363" s="126" t="b">
        <v>1</v>
      </c>
      <c r="R363" s="126" t="b">
        <v>1</v>
      </c>
      <c r="S363" s="126" t="b">
        <v>1</v>
      </c>
    </row>
    <row r="364" spans="1:19" hidden="1" x14ac:dyDescent="0.25">
      <c r="A364" s="126" t="s">
        <v>4008</v>
      </c>
      <c r="B364" s="200">
        <v>1</v>
      </c>
      <c r="C364" s="126">
        <v>2</v>
      </c>
      <c r="D364" s="308">
        <f>PPG!K366</f>
        <v>0</v>
      </c>
      <c r="E364" s="126" t="b">
        <v>1</v>
      </c>
      <c r="F364" s="309" t="str">
        <f>RIGHT(PPG!D366,4)&amp;"."&amp;PPG!N366&amp;"."&amp;PPG!L366&amp;"."&amp;PPGPAY!$C$5</f>
        <v>...Jl21</v>
      </c>
      <c r="G364" s="203">
        <f t="shared" ca="1" si="10"/>
        <v>44386</v>
      </c>
      <c r="H364" s="311">
        <f>IF(PPG!T364&gt;0,0,-PPG!T364)</f>
        <v>0</v>
      </c>
      <c r="I364" s="205">
        <f t="shared" ca="1" si="11"/>
        <v>44386</v>
      </c>
      <c r="J364" s="126">
        <v>347</v>
      </c>
      <c r="K364" s="126" t="b">
        <v>1</v>
      </c>
      <c r="L364" s="126" t="s">
        <v>4009</v>
      </c>
      <c r="M364" s="126" t="b">
        <v>1</v>
      </c>
      <c r="N364" s="126" t="s">
        <v>3687</v>
      </c>
      <c r="O364" s="309" t="str">
        <f>LEFT(PPG!E366,19)&amp;"."&amp;PPGCR!F364</f>
        <v>....Jl21</v>
      </c>
      <c r="P364" s="312">
        <f>PPG!J366</f>
        <v>0</v>
      </c>
      <c r="Q364" s="126" t="b">
        <v>1</v>
      </c>
      <c r="R364" s="126" t="b">
        <v>1</v>
      </c>
      <c r="S364" s="126" t="b">
        <v>1</v>
      </c>
    </row>
    <row r="365" spans="1:19" hidden="1" x14ac:dyDescent="0.25">
      <c r="A365" s="126" t="s">
        <v>4008</v>
      </c>
      <c r="B365" s="200">
        <v>1</v>
      </c>
      <c r="C365" s="126">
        <v>2</v>
      </c>
      <c r="D365" s="308">
        <f>PPG!K367</f>
        <v>0</v>
      </c>
      <c r="E365" s="126" t="b">
        <v>1</v>
      </c>
      <c r="F365" s="309" t="str">
        <f>RIGHT(PPG!D367,4)&amp;"."&amp;PPG!N367&amp;"."&amp;PPG!L367&amp;"."&amp;PPGPAY!$C$5</f>
        <v>...Jl21</v>
      </c>
      <c r="G365" s="203">
        <f t="shared" ca="1" si="10"/>
        <v>44386</v>
      </c>
      <c r="H365" s="311">
        <f>IF(PPG!T365&gt;0,0,-PPG!T365)</f>
        <v>0</v>
      </c>
      <c r="I365" s="205">
        <f t="shared" ca="1" si="11"/>
        <v>44386</v>
      </c>
      <c r="J365" s="126">
        <v>348</v>
      </c>
      <c r="K365" s="126" t="b">
        <v>1</v>
      </c>
      <c r="L365" s="126" t="s">
        <v>4009</v>
      </c>
      <c r="M365" s="126" t="b">
        <v>1</v>
      </c>
      <c r="N365" s="126" t="s">
        <v>3687</v>
      </c>
      <c r="O365" s="309" t="str">
        <f>LEFT(PPG!E367,19)&amp;"."&amp;PPGCR!F365</f>
        <v>....Jl21</v>
      </c>
      <c r="P365" s="312">
        <f>PPG!J367</f>
        <v>0</v>
      </c>
      <c r="Q365" s="126" t="b">
        <v>1</v>
      </c>
      <c r="R365" s="126" t="b">
        <v>1</v>
      </c>
      <c r="S365" s="126" t="b">
        <v>1</v>
      </c>
    </row>
    <row r="366" spans="1:19" hidden="1" x14ac:dyDescent="0.25">
      <c r="A366" s="126" t="s">
        <v>4008</v>
      </c>
      <c r="B366" s="200">
        <v>1</v>
      </c>
      <c r="C366" s="126">
        <v>2</v>
      </c>
      <c r="D366" s="308">
        <f>PPG!K368</f>
        <v>0</v>
      </c>
      <c r="E366" s="126" t="b">
        <v>1</v>
      </c>
      <c r="F366" s="309" t="str">
        <f>RIGHT(PPG!D368,4)&amp;"."&amp;PPG!N368&amp;"."&amp;PPG!L368&amp;"."&amp;PPGPAY!$C$5</f>
        <v>...Jl21</v>
      </c>
      <c r="G366" s="203">
        <f t="shared" ca="1" si="10"/>
        <v>44386</v>
      </c>
      <c r="H366" s="311">
        <f>IF(PPG!T366&gt;0,0,-PPG!T366)</f>
        <v>0</v>
      </c>
      <c r="I366" s="205">
        <f t="shared" ca="1" si="11"/>
        <v>44386</v>
      </c>
      <c r="J366" s="126">
        <v>349</v>
      </c>
      <c r="K366" s="126" t="b">
        <v>1</v>
      </c>
      <c r="L366" s="126" t="s">
        <v>4009</v>
      </c>
      <c r="M366" s="126" t="b">
        <v>1</v>
      </c>
      <c r="N366" s="126" t="s">
        <v>3687</v>
      </c>
      <c r="O366" s="309" t="str">
        <f>LEFT(PPG!E368,19)&amp;"."&amp;PPGCR!F366</f>
        <v>....Jl21</v>
      </c>
      <c r="P366" s="312">
        <f>PPG!J368</f>
        <v>0</v>
      </c>
      <c r="Q366" s="126" t="b">
        <v>1</v>
      </c>
      <c r="R366" s="126" t="b">
        <v>1</v>
      </c>
      <c r="S366" s="126" t="b">
        <v>1</v>
      </c>
    </row>
    <row r="367" spans="1:19" hidden="1" x14ac:dyDescent="0.25">
      <c r="A367" s="126" t="s">
        <v>4008</v>
      </c>
      <c r="B367" s="200">
        <v>1</v>
      </c>
      <c r="C367" s="126">
        <v>2</v>
      </c>
      <c r="D367" s="308">
        <f>PPG!K369</f>
        <v>0</v>
      </c>
      <c r="E367" s="126" t="b">
        <v>1</v>
      </c>
      <c r="F367" s="309" t="str">
        <f>RIGHT(PPG!D369,4)&amp;"."&amp;PPG!N369&amp;"."&amp;PPG!L369&amp;"."&amp;PPGPAY!$C$5</f>
        <v>...Jl21</v>
      </c>
      <c r="G367" s="203">
        <f t="shared" ca="1" si="10"/>
        <v>44386</v>
      </c>
      <c r="H367" s="311">
        <f>IF(PPG!T367&gt;0,0,-PPG!T367)</f>
        <v>0</v>
      </c>
      <c r="I367" s="205">
        <f t="shared" ca="1" si="11"/>
        <v>44386</v>
      </c>
      <c r="J367" s="126">
        <v>350</v>
      </c>
      <c r="K367" s="126" t="b">
        <v>1</v>
      </c>
      <c r="L367" s="126" t="s">
        <v>4009</v>
      </c>
      <c r="M367" s="126" t="b">
        <v>1</v>
      </c>
      <c r="N367" s="126" t="s">
        <v>3687</v>
      </c>
      <c r="O367" s="309" t="str">
        <f>LEFT(PPG!E369,19)&amp;"."&amp;PPGCR!F367</f>
        <v>....Jl21</v>
      </c>
      <c r="P367" s="312">
        <f>PPG!J369</f>
        <v>0</v>
      </c>
      <c r="Q367" s="126" t="b">
        <v>1</v>
      </c>
      <c r="R367" s="126" t="b">
        <v>1</v>
      </c>
      <c r="S367" s="126" t="b">
        <v>1</v>
      </c>
    </row>
    <row r="368" spans="1:19" hidden="1" x14ac:dyDescent="0.25">
      <c r="A368" s="126" t="s">
        <v>4008</v>
      </c>
      <c r="B368" s="200">
        <v>1</v>
      </c>
      <c r="C368" s="126">
        <v>2</v>
      </c>
      <c r="D368" s="308">
        <f>PPG!K370</f>
        <v>0</v>
      </c>
      <c r="E368" s="126" t="b">
        <v>1</v>
      </c>
      <c r="F368" s="309" t="str">
        <f>RIGHT(PPG!D370,4)&amp;"."&amp;PPG!N370&amp;"."&amp;PPG!L370&amp;"."&amp;PPGPAY!$C$5</f>
        <v>...Jl21</v>
      </c>
      <c r="G368" s="203">
        <f t="shared" ca="1" si="10"/>
        <v>44386</v>
      </c>
      <c r="H368" s="311">
        <f>IF(PPG!T368&gt;0,0,-PPG!T368)</f>
        <v>0</v>
      </c>
      <c r="I368" s="205">
        <f t="shared" ca="1" si="11"/>
        <v>44386</v>
      </c>
      <c r="J368" s="126">
        <v>351</v>
      </c>
      <c r="K368" s="126" t="b">
        <v>1</v>
      </c>
      <c r="L368" s="126" t="s">
        <v>4009</v>
      </c>
      <c r="M368" s="126" t="b">
        <v>1</v>
      </c>
      <c r="N368" s="126" t="s">
        <v>3687</v>
      </c>
      <c r="O368" s="309" t="str">
        <f>LEFT(PPG!E370,19)&amp;"."&amp;PPGCR!F368</f>
        <v>....Jl21</v>
      </c>
      <c r="P368" s="312">
        <f>PPG!J370</f>
        <v>0</v>
      </c>
      <c r="Q368" s="126" t="b">
        <v>1</v>
      </c>
      <c r="R368" s="126" t="b">
        <v>1</v>
      </c>
      <c r="S368" s="126" t="b">
        <v>1</v>
      </c>
    </row>
    <row r="369" spans="1:19" hidden="1" x14ac:dyDescent="0.25">
      <c r="A369" s="126" t="s">
        <v>4008</v>
      </c>
      <c r="B369" s="200">
        <v>1</v>
      </c>
      <c r="C369" s="126">
        <v>2</v>
      </c>
      <c r="D369" s="308">
        <f>PPG!K371</f>
        <v>0</v>
      </c>
      <c r="E369" s="126" t="b">
        <v>1</v>
      </c>
      <c r="F369" s="309" t="str">
        <f>RIGHT(PPG!D371,4)&amp;"."&amp;PPG!N371&amp;"."&amp;PPG!L371&amp;"."&amp;PPGPAY!$C$5</f>
        <v>...Jl21</v>
      </c>
      <c r="G369" s="203">
        <f t="shared" ca="1" si="10"/>
        <v>44386</v>
      </c>
      <c r="H369" s="311">
        <f>IF(PPG!T369&gt;0,0,-PPG!T369)</f>
        <v>0</v>
      </c>
      <c r="I369" s="205">
        <f t="shared" ca="1" si="11"/>
        <v>44386</v>
      </c>
      <c r="J369" s="126">
        <v>352</v>
      </c>
      <c r="K369" s="126" t="b">
        <v>1</v>
      </c>
      <c r="L369" s="126" t="s">
        <v>4009</v>
      </c>
      <c r="M369" s="126" t="b">
        <v>1</v>
      </c>
      <c r="N369" s="126" t="s">
        <v>3687</v>
      </c>
      <c r="O369" s="309" t="str">
        <f>LEFT(PPG!E371,19)&amp;"."&amp;PPGCR!F369</f>
        <v>....Jl21</v>
      </c>
      <c r="P369" s="312">
        <f>PPG!J371</f>
        <v>0</v>
      </c>
      <c r="Q369" s="126" t="b">
        <v>1</v>
      </c>
      <c r="R369" s="126" t="b">
        <v>1</v>
      </c>
      <c r="S369" s="126" t="b">
        <v>1</v>
      </c>
    </row>
    <row r="370" spans="1:19" hidden="1" x14ac:dyDescent="0.25">
      <c r="A370" s="126" t="s">
        <v>4008</v>
      </c>
      <c r="B370" s="200">
        <v>1</v>
      </c>
      <c r="C370" s="126">
        <v>2</v>
      </c>
      <c r="D370" s="308">
        <f>PPG!K372</f>
        <v>0</v>
      </c>
      <c r="E370" s="126" t="b">
        <v>1</v>
      </c>
      <c r="F370" s="309" t="str">
        <f>RIGHT(PPG!D372,4)&amp;"."&amp;PPG!N372&amp;"."&amp;PPG!L372&amp;"."&amp;PPGPAY!$C$5</f>
        <v>...Jl21</v>
      </c>
      <c r="G370" s="203">
        <f t="shared" ca="1" si="10"/>
        <v>44386</v>
      </c>
      <c r="H370" s="311">
        <f>IF(PPG!T370&gt;0,0,-PPG!T370)</f>
        <v>0</v>
      </c>
      <c r="I370" s="205">
        <f t="shared" ca="1" si="11"/>
        <v>44386</v>
      </c>
      <c r="J370" s="126">
        <v>353</v>
      </c>
      <c r="K370" s="126" t="b">
        <v>1</v>
      </c>
      <c r="L370" s="126" t="s">
        <v>4009</v>
      </c>
      <c r="M370" s="126" t="b">
        <v>1</v>
      </c>
      <c r="N370" s="126" t="s">
        <v>3687</v>
      </c>
      <c r="O370" s="309" t="str">
        <f>LEFT(PPG!E372,19)&amp;"."&amp;PPGCR!F370</f>
        <v>....Jl21</v>
      </c>
      <c r="P370" s="312">
        <f>PPG!J372</f>
        <v>0</v>
      </c>
      <c r="Q370" s="126" t="b">
        <v>1</v>
      </c>
      <c r="R370" s="126" t="b">
        <v>1</v>
      </c>
      <c r="S370" s="126" t="b">
        <v>1</v>
      </c>
    </row>
    <row r="371" spans="1:19" hidden="1" x14ac:dyDescent="0.25">
      <c r="A371" s="126" t="s">
        <v>4008</v>
      </c>
      <c r="B371" s="200">
        <v>1</v>
      </c>
      <c r="C371" s="126">
        <v>2</v>
      </c>
      <c r="D371" s="308">
        <f>PPG!K373</f>
        <v>0</v>
      </c>
      <c r="E371" s="126" t="b">
        <v>1</v>
      </c>
      <c r="F371" s="309" t="str">
        <f>RIGHT(PPG!D373,4)&amp;"."&amp;PPG!N373&amp;"."&amp;PPG!L373&amp;"."&amp;PPGPAY!$C$5</f>
        <v>...Jl21</v>
      </c>
      <c r="G371" s="203">
        <f t="shared" ca="1" si="10"/>
        <v>44386</v>
      </c>
      <c r="H371" s="311">
        <f>IF(PPG!T371&gt;0,0,-PPG!T371)</f>
        <v>0</v>
      </c>
      <c r="I371" s="205">
        <f t="shared" ca="1" si="11"/>
        <v>44386</v>
      </c>
      <c r="J371" s="126">
        <v>354</v>
      </c>
      <c r="K371" s="126" t="b">
        <v>1</v>
      </c>
      <c r="L371" s="126" t="s">
        <v>4009</v>
      </c>
      <c r="M371" s="126" t="b">
        <v>1</v>
      </c>
      <c r="N371" s="126" t="s">
        <v>3687</v>
      </c>
      <c r="O371" s="309" t="str">
        <f>LEFT(PPG!E373,19)&amp;"."&amp;PPGCR!F371</f>
        <v>....Jl21</v>
      </c>
      <c r="P371" s="312">
        <f>PPG!J373</f>
        <v>0</v>
      </c>
      <c r="Q371" s="126" t="b">
        <v>1</v>
      </c>
      <c r="R371" s="126" t="b">
        <v>1</v>
      </c>
      <c r="S371" s="126" t="b">
        <v>1</v>
      </c>
    </row>
    <row r="372" spans="1:19" hidden="1" x14ac:dyDescent="0.25">
      <c r="A372" s="126" t="s">
        <v>4008</v>
      </c>
      <c r="B372" s="200">
        <v>1</v>
      </c>
      <c r="C372" s="126">
        <v>2</v>
      </c>
      <c r="D372" s="308">
        <f>PPG!K374</f>
        <v>0</v>
      </c>
      <c r="E372" s="126" t="b">
        <v>1</v>
      </c>
      <c r="F372" s="309" t="str">
        <f>RIGHT(PPG!D374,4)&amp;"."&amp;PPG!N374&amp;"."&amp;PPG!L374&amp;"."&amp;PPGPAY!$C$5</f>
        <v>...Jl21</v>
      </c>
      <c r="G372" s="203">
        <f t="shared" ca="1" si="10"/>
        <v>44386</v>
      </c>
      <c r="H372" s="311">
        <f>IF(PPG!T372&gt;0,0,-PPG!T372)</f>
        <v>0</v>
      </c>
      <c r="I372" s="205">
        <f t="shared" ca="1" si="11"/>
        <v>44386</v>
      </c>
      <c r="J372" s="126">
        <v>355</v>
      </c>
      <c r="K372" s="126" t="b">
        <v>1</v>
      </c>
      <c r="L372" s="126" t="s">
        <v>4009</v>
      </c>
      <c r="M372" s="126" t="b">
        <v>1</v>
      </c>
      <c r="N372" s="126" t="s">
        <v>3687</v>
      </c>
      <c r="O372" s="309" t="str">
        <f>LEFT(PPG!E374,19)&amp;"."&amp;PPGCR!F372</f>
        <v>....Jl21</v>
      </c>
      <c r="P372" s="312">
        <f>PPG!J374</f>
        <v>0</v>
      </c>
      <c r="Q372" s="126" t="b">
        <v>1</v>
      </c>
      <c r="R372" s="126" t="b">
        <v>1</v>
      </c>
      <c r="S372" s="126" t="b">
        <v>1</v>
      </c>
    </row>
    <row r="373" spans="1:19" hidden="1" x14ac:dyDescent="0.25">
      <c r="A373" s="126" t="s">
        <v>4008</v>
      </c>
      <c r="B373" s="200">
        <v>1</v>
      </c>
      <c r="C373" s="126">
        <v>2</v>
      </c>
      <c r="D373" s="308">
        <f>PPG!K375</f>
        <v>0</v>
      </c>
      <c r="E373" s="126" t="b">
        <v>1</v>
      </c>
      <c r="F373" s="309" t="str">
        <f>RIGHT(PPG!D375,4)&amp;"."&amp;PPG!N375&amp;"."&amp;PPG!L375&amp;"."&amp;PPGPAY!$C$5</f>
        <v>...Jl21</v>
      </c>
      <c r="G373" s="203">
        <f t="shared" ca="1" si="10"/>
        <v>44386</v>
      </c>
      <c r="H373" s="311">
        <f>IF(PPG!T373&gt;0,0,-PPG!T373)</f>
        <v>0</v>
      </c>
      <c r="I373" s="205">
        <f t="shared" ca="1" si="11"/>
        <v>44386</v>
      </c>
      <c r="J373" s="126">
        <v>356</v>
      </c>
      <c r="K373" s="126" t="b">
        <v>1</v>
      </c>
      <c r="L373" s="126" t="s">
        <v>4009</v>
      </c>
      <c r="M373" s="126" t="b">
        <v>1</v>
      </c>
      <c r="N373" s="126" t="s">
        <v>3687</v>
      </c>
      <c r="O373" s="309" t="str">
        <f>LEFT(PPG!E375,19)&amp;"."&amp;PPGCR!F373</f>
        <v>....Jl21</v>
      </c>
      <c r="P373" s="312">
        <f>PPG!J375</f>
        <v>0</v>
      </c>
      <c r="Q373" s="126" t="b">
        <v>1</v>
      </c>
      <c r="R373" s="126" t="b">
        <v>1</v>
      </c>
      <c r="S373" s="126" t="b">
        <v>1</v>
      </c>
    </row>
    <row r="374" spans="1:19" hidden="1" x14ac:dyDescent="0.25">
      <c r="A374" s="126" t="s">
        <v>4008</v>
      </c>
      <c r="B374" s="200">
        <v>1</v>
      </c>
      <c r="C374" s="126">
        <v>2</v>
      </c>
      <c r="D374" s="308">
        <f>PPG!K376</f>
        <v>0</v>
      </c>
      <c r="E374" s="126" t="b">
        <v>1</v>
      </c>
      <c r="F374" s="309" t="str">
        <f>RIGHT(PPG!D376,4)&amp;"."&amp;PPG!N376&amp;"."&amp;PPG!L376&amp;"."&amp;PPGPAY!$C$5</f>
        <v>...Jl21</v>
      </c>
      <c r="G374" s="203">
        <f t="shared" ca="1" si="10"/>
        <v>44386</v>
      </c>
      <c r="H374" s="311">
        <f>IF(PPG!T374&gt;0,0,-PPG!T374)</f>
        <v>0</v>
      </c>
      <c r="I374" s="205">
        <f t="shared" ca="1" si="11"/>
        <v>44386</v>
      </c>
      <c r="J374" s="126">
        <v>357</v>
      </c>
      <c r="K374" s="126" t="b">
        <v>1</v>
      </c>
      <c r="L374" s="126" t="s">
        <v>4009</v>
      </c>
      <c r="M374" s="126" t="b">
        <v>1</v>
      </c>
      <c r="N374" s="126" t="s">
        <v>3687</v>
      </c>
      <c r="O374" s="309" t="str">
        <f>LEFT(PPG!E376,19)&amp;"."&amp;PPGCR!F374</f>
        <v>....Jl21</v>
      </c>
      <c r="P374" s="312">
        <f>PPG!J376</f>
        <v>0</v>
      </c>
      <c r="Q374" s="126" t="b">
        <v>1</v>
      </c>
      <c r="R374" s="126" t="b">
        <v>1</v>
      </c>
      <c r="S374" s="126" t="b">
        <v>1</v>
      </c>
    </row>
    <row r="375" spans="1:19" hidden="1" x14ac:dyDescent="0.25">
      <c r="A375" s="126" t="s">
        <v>4008</v>
      </c>
      <c r="B375" s="200">
        <v>1</v>
      </c>
      <c r="C375" s="126">
        <v>2</v>
      </c>
      <c r="D375" s="308">
        <f>PPG!K377</f>
        <v>0</v>
      </c>
      <c r="E375" s="126" t="b">
        <v>1</v>
      </c>
      <c r="F375" s="309" t="str">
        <f>RIGHT(PPG!D377,4)&amp;"."&amp;PPG!N377&amp;"."&amp;PPG!L377&amp;"."&amp;PPGPAY!$C$5</f>
        <v>...Jl21</v>
      </c>
      <c r="G375" s="203">
        <f t="shared" ca="1" si="10"/>
        <v>44386</v>
      </c>
      <c r="H375" s="311">
        <f>IF(PPG!T375&gt;0,0,-PPG!T375)</f>
        <v>0</v>
      </c>
      <c r="I375" s="205">
        <f t="shared" ca="1" si="11"/>
        <v>44386</v>
      </c>
      <c r="J375" s="126">
        <v>358</v>
      </c>
      <c r="K375" s="126" t="b">
        <v>1</v>
      </c>
      <c r="L375" s="126" t="s">
        <v>4009</v>
      </c>
      <c r="M375" s="126" t="b">
        <v>1</v>
      </c>
      <c r="N375" s="126" t="s">
        <v>3687</v>
      </c>
      <c r="O375" s="309" t="str">
        <f>LEFT(PPG!E377,19)&amp;"."&amp;PPGCR!F375</f>
        <v>....Jl21</v>
      </c>
      <c r="P375" s="312">
        <f>PPG!J377</f>
        <v>0</v>
      </c>
      <c r="Q375" s="126" t="b">
        <v>1</v>
      </c>
      <c r="R375" s="126" t="b">
        <v>1</v>
      </c>
      <c r="S375" s="126" t="b">
        <v>1</v>
      </c>
    </row>
    <row r="376" spans="1:19" hidden="1" x14ac:dyDescent="0.25">
      <c r="A376" s="126" t="s">
        <v>4008</v>
      </c>
      <c r="B376" s="200">
        <v>1</v>
      </c>
      <c r="C376" s="126">
        <v>2</v>
      </c>
      <c r="D376" s="308">
        <f>PPG!K378</f>
        <v>0</v>
      </c>
      <c r="E376" s="126" t="b">
        <v>1</v>
      </c>
      <c r="F376" s="309" t="str">
        <f>RIGHT(PPG!D378,4)&amp;"."&amp;PPG!N378&amp;"."&amp;PPG!L378&amp;"."&amp;PPGPAY!$C$5</f>
        <v>...Jl21</v>
      </c>
      <c r="G376" s="203">
        <f t="shared" ca="1" si="10"/>
        <v>44386</v>
      </c>
      <c r="H376" s="311">
        <f>IF(PPG!T376&gt;0,0,-PPG!T376)</f>
        <v>0</v>
      </c>
      <c r="I376" s="205">
        <f t="shared" ca="1" si="11"/>
        <v>44386</v>
      </c>
      <c r="J376" s="126">
        <v>359</v>
      </c>
      <c r="K376" s="126" t="b">
        <v>1</v>
      </c>
      <c r="L376" s="126" t="s">
        <v>4009</v>
      </c>
      <c r="M376" s="126" t="b">
        <v>1</v>
      </c>
      <c r="N376" s="126" t="s">
        <v>3687</v>
      </c>
      <c r="O376" s="309" t="str">
        <f>LEFT(PPG!E378,19)&amp;"."&amp;PPGCR!F376</f>
        <v>....Jl21</v>
      </c>
      <c r="P376" s="312">
        <f>PPG!J378</f>
        <v>0</v>
      </c>
      <c r="Q376" s="126" t="b">
        <v>1</v>
      </c>
      <c r="R376" s="126" t="b">
        <v>1</v>
      </c>
      <c r="S376" s="126" t="b">
        <v>1</v>
      </c>
    </row>
    <row r="377" spans="1:19" hidden="1" x14ac:dyDescent="0.25">
      <c r="A377" s="126" t="s">
        <v>4008</v>
      </c>
      <c r="B377" s="200">
        <v>1</v>
      </c>
      <c r="C377" s="126">
        <v>2</v>
      </c>
      <c r="D377" s="308">
        <f>PPG!K379</f>
        <v>0</v>
      </c>
      <c r="E377" s="126" t="b">
        <v>1</v>
      </c>
      <c r="F377" s="309" t="str">
        <f>RIGHT(PPG!D379,4)&amp;"."&amp;PPG!N379&amp;"."&amp;PPG!L379&amp;"."&amp;PPGPAY!$C$5</f>
        <v>...Jl21</v>
      </c>
      <c r="G377" s="203">
        <f t="shared" ca="1" si="10"/>
        <v>44386</v>
      </c>
      <c r="H377" s="311">
        <f>IF(PPG!T377&gt;0,0,-PPG!T377)</f>
        <v>0</v>
      </c>
      <c r="I377" s="205">
        <f t="shared" ca="1" si="11"/>
        <v>44386</v>
      </c>
      <c r="J377" s="126">
        <v>360</v>
      </c>
      <c r="K377" s="126" t="b">
        <v>1</v>
      </c>
      <c r="L377" s="126" t="s">
        <v>4009</v>
      </c>
      <c r="M377" s="126" t="b">
        <v>1</v>
      </c>
      <c r="N377" s="126" t="s">
        <v>3687</v>
      </c>
      <c r="O377" s="309" t="str">
        <f>LEFT(PPG!E379,19)&amp;"."&amp;PPGCR!F377</f>
        <v>....Jl21</v>
      </c>
      <c r="P377" s="312">
        <f>PPG!J379</f>
        <v>0</v>
      </c>
      <c r="Q377" s="126" t="b">
        <v>1</v>
      </c>
      <c r="R377" s="126" t="b">
        <v>1</v>
      </c>
      <c r="S377" s="126" t="b">
        <v>1</v>
      </c>
    </row>
    <row r="378" spans="1:19" hidden="1" x14ac:dyDescent="0.25">
      <c r="A378" s="126" t="s">
        <v>4008</v>
      </c>
      <c r="B378" s="200">
        <v>1</v>
      </c>
      <c r="C378" s="126">
        <v>2</v>
      </c>
      <c r="D378" s="308">
        <f>PPG!K380</f>
        <v>0</v>
      </c>
      <c r="E378" s="126" t="b">
        <v>1</v>
      </c>
      <c r="F378" s="309" t="str">
        <f>RIGHT(PPG!D380,4)&amp;"."&amp;PPG!N380&amp;"."&amp;PPG!L380&amp;"."&amp;PPGPAY!$C$5</f>
        <v>...Jl21</v>
      </c>
      <c r="G378" s="203">
        <f t="shared" ca="1" si="10"/>
        <v>44386</v>
      </c>
      <c r="H378" s="311">
        <f>IF(PPG!T378&gt;0,0,-PPG!T378)</f>
        <v>0</v>
      </c>
      <c r="I378" s="205">
        <f t="shared" ca="1" si="11"/>
        <v>44386</v>
      </c>
      <c r="J378" s="126">
        <v>361</v>
      </c>
      <c r="K378" s="126" t="b">
        <v>1</v>
      </c>
      <c r="L378" s="126" t="s">
        <v>4009</v>
      </c>
      <c r="M378" s="126" t="b">
        <v>1</v>
      </c>
      <c r="N378" s="126" t="s">
        <v>3687</v>
      </c>
      <c r="O378" s="309" t="str">
        <f>LEFT(PPG!E380,19)&amp;"."&amp;PPGCR!F378</f>
        <v>....Jl21</v>
      </c>
      <c r="P378" s="312">
        <f>PPG!J380</f>
        <v>0</v>
      </c>
      <c r="Q378" s="126" t="b">
        <v>1</v>
      </c>
      <c r="R378" s="126" t="b">
        <v>1</v>
      </c>
      <c r="S378" s="126" t="b">
        <v>1</v>
      </c>
    </row>
    <row r="379" spans="1:19" hidden="1" x14ac:dyDescent="0.25">
      <c r="A379" s="126" t="s">
        <v>4008</v>
      </c>
      <c r="B379" s="200">
        <v>1</v>
      </c>
      <c r="C379" s="126">
        <v>2</v>
      </c>
      <c r="D379" s="308">
        <f>PPG!K381</f>
        <v>0</v>
      </c>
      <c r="E379" s="126" t="b">
        <v>1</v>
      </c>
      <c r="F379" s="309" t="str">
        <f>RIGHT(PPG!D381,4)&amp;"."&amp;PPG!N381&amp;"."&amp;PPG!L381&amp;"."&amp;PPGPAY!$C$5</f>
        <v>...Jl21</v>
      </c>
      <c r="G379" s="203">
        <f t="shared" ca="1" si="10"/>
        <v>44386</v>
      </c>
      <c r="H379" s="311">
        <f>IF(PPG!T379&gt;0,0,-PPG!T379)</f>
        <v>0</v>
      </c>
      <c r="I379" s="205">
        <f t="shared" ca="1" si="11"/>
        <v>44386</v>
      </c>
      <c r="J379" s="126">
        <v>362</v>
      </c>
      <c r="K379" s="126" t="b">
        <v>1</v>
      </c>
      <c r="L379" s="126" t="s">
        <v>4009</v>
      </c>
      <c r="M379" s="126" t="b">
        <v>1</v>
      </c>
      <c r="N379" s="126" t="s">
        <v>3687</v>
      </c>
      <c r="O379" s="309" t="str">
        <f>LEFT(PPG!E381,19)&amp;"."&amp;PPGCR!F379</f>
        <v>....Jl21</v>
      </c>
      <c r="P379" s="312">
        <f>PPG!J381</f>
        <v>0</v>
      </c>
      <c r="Q379" s="126" t="b">
        <v>1</v>
      </c>
      <c r="R379" s="126" t="b">
        <v>1</v>
      </c>
      <c r="S379" s="126" t="b">
        <v>1</v>
      </c>
    </row>
    <row r="380" spans="1:19" hidden="1" x14ac:dyDescent="0.25">
      <c r="A380" s="126" t="s">
        <v>4008</v>
      </c>
      <c r="B380" s="200">
        <v>1</v>
      </c>
      <c r="C380" s="126">
        <v>2</v>
      </c>
      <c r="D380" s="308">
        <f>PPG!K382</f>
        <v>0</v>
      </c>
      <c r="E380" s="126" t="b">
        <v>1</v>
      </c>
      <c r="F380" s="309" t="str">
        <f>RIGHT(PPG!D382,4)&amp;"."&amp;PPG!N382&amp;"."&amp;PPG!L382&amp;"."&amp;PPGPAY!$C$5</f>
        <v>...Jl21</v>
      </c>
      <c r="G380" s="203">
        <f t="shared" ca="1" si="10"/>
        <v>44386</v>
      </c>
      <c r="H380" s="311">
        <f>IF(PPG!T380&gt;0,0,-PPG!T380)</f>
        <v>0</v>
      </c>
      <c r="I380" s="205">
        <f t="shared" ca="1" si="11"/>
        <v>44386</v>
      </c>
      <c r="J380" s="126">
        <v>363</v>
      </c>
      <c r="K380" s="126" t="b">
        <v>1</v>
      </c>
      <c r="L380" s="126" t="s">
        <v>4009</v>
      </c>
      <c r="M380" s="126" t="b">
        <v>1</v>
      </c>
      <c r="N380" s="126" t="s">
        <v>3687</v>
      </c>
      <c r="O380" s="309" t="str">
        <f>LEFT(PPG!E382,19)&amp;"."&amp;PPGCR!F380</f>
        <v>....Jl21</v>
      </c>
      <c r="P380" s="312">
        <f>PPG!J382</f>
        <v>0</v>
      </c>
      <c r="Q380" s="126" t="b">
        <v>1</v>
      </c>
      <c r="R380" s="126" t="b">
        <v>1</v>
      </c>
      <c r="S380" s="126" t="b">
        <v>1</v>
      </c>
    </row>
    <row r="381" spans="1:19" hidden="1" x14ac:dyDescent="0.25">
      <c r="A381" s="126" t="s">
        <v>4008</v>
      </c>
      <c r="B381" s="200">
        <v>1</v>
      </c>
      <c r="C381" s="126">
        <v>2</v>
      </c>
      <c r="D381" s="308">
        <f>PPG!K383</f>
        <v>0</v>
      </c>
      <c r="E381" s="126" t="b">
        <v>1</v>
      </c>
      <c r="F381" s="309" t="str">
        <f>RIGHT(PPG!D383,4)&amp;"."&amp;PPG!N383&amp;"."&amp;PPG!L383&amp;"."&amp;PPGPAY!$C$5</f>
        <v>...Jl21</v>
      </c>
      <c r="G381" s="203">
        <f t="shared" ca="1" si="10"/>
        <v>44386</v>
      </c>
      <c r="H381" s="311">
        <f>IF(PPG!T381&gt;0,0,-PPG!T381)</f>
        <v>0</v>
      </c>
      <c r="I381" s="205">
        <f t="shared" ca="1" si="11"/>
        <v>44386</v>
      </c>
      <c r="J381" s="126">
        <v>364</v>
      </c>
      <c r="K381" s="126" t="b">
        <v>1</v>
      </c>
      <c r="L381" s="126" t="s">
        <v>4009</v>
      </c>
      <c r="M381" s="126" t="b">
        <v>1</v>
      </c>
      <c r="N381" s="126" t="s">
        <v>3687</v>
      </c>
      <c r="O381" s="309" t="str">
        <f>LEFT(PPG!E383,19)&amp;"."&amp;PPGCR!F381</f>
        <v>....Jl21</v>
      </c>
      <c r="P381" s="312">
        <f>PPG!J383</f>
        <v>0</v>
      </c>
      <c r="Q381" s="126" t="b">
        <v>1</v>
      </c>
      <c r="R381" s="126" t="b">
        <v>1</v>
      </c>
      <c r="S381" s="126" t="b">
        <v>1</v>
      </c>
    </row>
    <row r="382" spans="1:19" hidden="1" x14ac:dyDescent="0.25">
      <c r="A382" s="126" t="s">
        <v>4008</v>
      </c>
      <c r="B382" s="200">
        <v>1</v>
      </c>
      <c r="C382" s="126">
        <v>2</v>
      </c>
      <c r="D382" s="308">
        <f>PPG!K384</f>
        <v>0</v>
      </c>
      <c r="E382" s="126" t="b">
        <v>1</v>
      </c>
      <c r="F382" s="309" t="str">
        <f>RIGHT(PPG!D384,4)&amp;"."&amp;PPG!N384&amp;"."&amp;PPG!L384&amp;"."&amp;PPGPAY!$C$5</f>
        <v>...Jl21</v>
      </c>
      <c r="G382" s="203">
        <f t="shared" ca="1" si="10"/>
        <v>44386</v>
      </c>
      <c r="H382" s="311">
        <f>IF(PPG!T382&gt;0,0,-PPG!T382)</f>
        <v>0</v>
      </c>
      <c r="I382" s="205">
        <f t="shared" ca="1" si="11"/>
        <v>44386</v>
      </c>
      <c r="J382" s="126">
        <v>365</v>
      </c>
      <c r="K382" s="126" t="b">
        <v>1</v>
      </c>
      <c r="L382" s="126" t="s">
        <v>4009</v>
      </c>
      <c r="M382" s="126" t="b">
        <v>1</v>
      </c>
      <c r="N382" s="126" t="s">
        <v>3687</v>
      </c>
      <c r="O382" s="309" t="str">
        <f>LEFT(PPG!E384,19)&amp;"."&amp;PPGCR!F382</f>
        <v>....Jl21</v>
      </c>
      <c r="P382" s="312">
        <f>PPG!J384</f>
        <v>0</v>
      </c>
      <c r="Q382" s="126" t="b">
        <v>1</v>
      </c>
      <c r="R382" s="126" t="b">
        <v>1</v>
      </c>
      <c r="S382" s="126" t="b">
        <v>1</v>
      </c>
    </row>
    <row r="383" spans="1:19" hidden="1" x14ac:dyDescent="0.25">
      <c r="A383" s="126" t="s">
        <v>4008</v>
      </c>
      <c r="B383" s="200">
        <v>1</v>
      </c>
      <c r="C383" s="126">
        <v>2</v>
      </c>
      <c r="D383" s="308">
        <f>PPG!K385</f>
        <v>0</v>
      </c>
      <c r="E383" s="126" t="b">
        <v>1</v>
      </c>
      <c r="F383" s="309" t="str">
        <f>RIGHT(PPG!D385,4)&amp;"."&amp;PPG!N385&amp;"."&amp;PPG!L385&amp;"."&amp;PPGPAY!$C$5</f>
        <v>...Jl21</v>
      </c>
      <c r="G383" s="203">
        <f t="shared" ca="1" si="10"/>
        <v>44386</v>
      </c>
      <c r="H383" s="311">
        <f>IF(PPG!T383&gt;0,0,-PPG!T383)</f>
        <v>0</v>
      </c>
      <c r="I383" s="205">
        <f t="shared" ca="1" si="11"/>
        <v>44386</v>
      </c>
      <c r="J383" s="126">
        <v>366</v>
      </c>
      <c r="K383" s="126" t="b">
        <v>1</v>
      </c>
      <c r="L383" s="126" t="s">
        <v>4009</v>
      </c>
      <c r="M383" s="126" t="b">
        <v>1</v>
      </c>
      <c r="N383" s="126" t="s">
        <v>3687</v>
      </c>
      <c r="O383" s="309" t="str">
        <f>LEFT(PPG!E385,19)&amp;"."&amp;PPGCR!F383</f>
        <v>....Jl21</v>
      </c>
      <c r="P383" s="312">
        <f>PPG!J385</f>
        <v>0</v>
      </c>
      <c r="Q383" s="126" t="b">
        <v>1</v>
      </c>
      <c r="R383" s="126" t="b">
        <v>1</v>
      </c>
      <c r="S383" s="126" t="b">
        <v>1</v>
      </c>
    </row>
    <row r="384" spans="1:19" hidden="1" x14ac:dyDescent="0.25">
      <c r="A384" s="126" t="s">
        <v>4008</v>
      </c>
      <c r="B384" s="200">
        <v>1</v>
      </c>
      <c r="C384" s="126">
        <v>2</v>
      </c>
      <c r="D384" s="308">
        <f>PPG!K386</f>
        <v>0</v>
      </c>
      <c r="E384" s="126" t="b">
        <v>1</v>
      </c>
      <c r="F384" s="309" t="str">
        <f>RIGHT(PPG!D386,4)&amp;"."&amp;PPG!N386&amp;"."&amp;PPG!L386&amp;"."&amp;PPGPAY!$C$5</f>
        <v>...Jl21</v>
      </c>
      <c r="G384" s="203">
        <f t="shared" ca="1" si="10"/>
        <v>44386</v>
      </c>
      <c r="H384" s="311">
        <f>IF(PPG!T384&gt;0,0,-PPG!T384)</f>
        <v>0</v>
      </c>
      <c r="I384" s="205">
        <f t="shared" ca="1" si="11"/>
        <v>44386</v>
      </c>
      <c r="J384" s="126">
        <v>367</v>
      </c>
      <c r="K384" s="126" t="b">
        <v>1</v>
      </c>
      <c r="L384" s="126" t="s">
        <v>4009</v>
      </c>
      <c r="M384" s="126" t="b">
        <v>1</v>
      </c>
      <c r="N384" s="126" t="s">
        <v>3687</v>
      </c>
      <c r="O384" s="309" t="str">
        <f>LEFT(PPG!E386,19)&amp;"."&amp;PPGCR!F384</f>
        <v>....Jl21</v>
      </c>
      <c r="P384" s="312">
        <f>PPG!J386</f>
        <v>0</v>
      </c>
      <c r="Q384" s="126" t="b">
        <v>1</v>
      </c>
      <c r="R384" s="126" t="b">
        <v>1</v>
      </c>
      <c r="S384" s="126" t="b">
        <v>1</v>
      </c>
    </row>
    <row r="385" spans="1:19" hidden="1" x14ac:dyDescent="0.25">
      <c r="A385" s="126" t="s">
        <v>4008</v>
      </c>
      <c r="B385" s="200">
        <v>1</v>
      </c>
      <c r="C385" s="126">
        <v>2</v>
      </c>
      <c r="D385" s="308">
        <f>PPG!K387</f>
        <v>0</v>
      </c>
      <c r="E385" s="126" t="b">
        <v>1</v>
      </c>
      <c r="F385" s="309" t="str">
        <f>RIGHT(PPG!D387,4)&amp;"."&amp;PPG!N387&amp;"."&amp;PPG!L387&amp;"."&amp;PPGPAY!$C$5</f>
        <v>...Jl21</v>
      </c>
      <c r="G385" s="203">
        <f t="shared" ca="1" si="10"/>
        <v>44386</v>
      </c>
      <c r="H385" s="311">
        <f>IF(PPG!T385&gt;0,0,-PPG!T385)</f>
        <v>0</v>
      </c>
      <c r="I385" s="205">
        <f t="shared" ca="1" si="11"/>
        <v>44386</v>
      </c>
      <c r="J385" s="126">
        <v>368</v>
      </c>
      <c r="K385" s="126" t="b">
        <v>1</v>
      </c>
      <c r="L385" s="126" t="s">
        <v>4009</v>
      </c>
      <c r="M385" s="126" t="b">
        <v>1</v>
      </c>
      <c r="N385" s="126" t="s">
        <v>3687</v>
      </c>
      <c r="O385" s="309" t="str">
        <f>LEFT(PPG!E387,19)&amp;"."&amp;PPGCR!F385</f>
        <v>....Jl21</v>
      </c>
      <c r="P385" s="312">
        <f>PPG!J387</f>
        <v>0</v>
      </c>
      <c r="Q385" s="126" t="b">
        <v>1</v>
      </c>
      <c r="R385" s="126" t="b">
        <v>1</v>
      </c>
      <c r="S385" s="126" t="b">
        <v>1</v>
      </c>
    </row>
    <row r="386" spans="1:19" hidden="1" x14ac:dyDescent="0.25">
      <c r="A386" s="126" t="s">
        <v>4008</v>
      </c>
      <c r="B386" s="200">
        <v>1</v>
      </c>
      <c r="C386" s="126">
        <v>2</v>
      </c>
      <c r="D386" s="308">
        <f>PPG!K388</f>
        <v>0</v>
      </c>
      <c r="E386" s="126" t="b">
        <v>1</v>
      </c>
      <c r="F386" s="309" t="str">
        <f>RIGHT(PPG!D388,4)&amp;"."&amp;PPG!N388&amp;"."&amp;PPG!L388&amp;"."&amp;PPGPAY!$C$5</f>
        <v>...Jl21</v>
      </c>
      <c r="G386" s="203">
        <f t="shared" ca="1" si="10"/>
        <v>44386</v>
      </c>
      <c r="H386" s="311">
        <f>IF(PPG!T386&gt;0,0,-PPG!T386)</f>
        <v>0</v>
      </c>
      <c r="I386" s="205">
        <f t="shared" ca="1" si="11"/>
        <v>44386</v>
      </c>
      <c r="J386" s="126">
        <v>369</v>
      </c>
      <c r="K386" s="126" t="b">
        <v>1</v>
      </c>
      <c r="L386" s="126" t="s">
        <v>4009</v>
      </c>
      <c r="M386" s="126" t="b">
        <v>1</v>
      </c>
      <c r="N386" s="126" t="s">
        <v>3687</v>
      </c>
      <c r="O386" s="309" t="str">
        <f>LEFT(PPG!E388,19)&amp;"."&amp;PPGCR!F386</f>
        <v>....Jl21</v>
      </c>
      <c r="P386" s="312">
        <f>PPG!J388</f>
        <v>0</v>
      </c>
      <c r="Q386" s="126" t="b">
        <v>1</v>
      </c>
      <c r="R386" s="126" t="b">
        <v>1</v>
      </c>
      <c r="S386" s="126" t="b">
        <v>1</v>
      </c>
    </row>
    <row r="387" spans="1:19" hidden="1" x14ac:dyDescent="0.25">
      <c r="A387" s="126" t="s">
        <v>4008</v>
      </c>
      <c r="B387" s="200">
        <v>1</v>
      </c>
      <c r="C387" s="126">
        <v>2</v>
      </c>
      <c r="D387" s="308">
        <f>PPG!K389</f>
        <v>0</v>
      </c>
      <c r="E387" s="126" t="b">
        <v>1</v>
      </c>
      <c r="F387" s="309" t="str">
        <f>RIGHT(PPG!D389,4)&amp;"."&amp;PPG!N389&amp;"."&amp;PPG!L389&amp;"."&amp;PPGPAY!$C$5</f>
        <v>...Jl21</v>
      </c>
      <c r="G387" s="203">
        <f t="shared" ca="1" si="10"/>
        <v>44386</v>
      </c>
      <c r="H387" s="311">
        <f>IF(PPG!T387&gt;0,0,-PPG!T387)</f>
        <v>0</v>
      </c>
      <c r="I387" s="205">
        <f t="shared" ca="1" si="11"/>
        <v>44386</v>
      </c>
      <c r="J387" s="126">
        <v>370</v>
      </c>
      <c r="K387" s="126" t="b">
        <v>1</v>
      </c>
      <c r="L387" s="126" t="s">
        <v>4009</v>
      </c>
      <c r="M387" s="126" t="b">
        <v>1</v>
      </c>
      <c r="N387" s="126" t="s">
        <v>3687</v>
      </c>
      <c r="O387" s="309" t="str">
        <f>LEFT(PPG!E389,19)&amp;"."&amp;PPGCR!F387</f>
        <v>....Jl21</v>
      </c>
      <c r="P387" s="312">
        <f>PPG!J389</f>
        <v>0</v>
      </c>
      <c r="Q387" s="126" t="b">
        <v>1</v>
      </c>
      <c r="R387" s="126" t="b">
        <v>1</v>
      </c>
      <c r="S387" s="126" t="b">
        <v>1</v>
      </c>
    </row>
    <row r="388" spans="1:19" hidden="1" x14ac:dyDescent="0.25">
      <c r="A388" s="126" t="s">
        <v>4008</v>
      </c>
      <c r="B388" s="200">
        <v>1</v>
      </c>
      <c r="C388" s="126">
        <v>2</v>
      </c>
      <c r="D388" s="308">
        <f>PPG!K390</f>
        <v>0</v>
      </c>
      <c r="E388" s="126" t="b">
        <v>1</v>
      </c>
      <c r="F388" s="309" t="str">
        <f>RIGHT(PPG!D390,4)&amp;"."&amp;PPG!N390&amp;"."&amp;PPG!L390&amp;"."&amp;PPGPAY!$C$5</f>
        <v>...Jl21</v>
      </c>
      <c r="G388" s="203">
        <f t="shared" ca="1" si="10"/>
        <v>44386</v>
      </c>
      <c r="H388" s="311">
        <f>IF(PPG!T388&gt;0,0,-PPG!T388)</f>
        <v>0</v>
      </c>
      <c r="I388" s="205">
        <f t="shared" ca="1" si="11"/>
        <v>44386</v>
      </c>
      <c r="J388" s="126">
        <v>371</v>
      </c>
      <c r="K388" s="126" t="b">
        <v>1</v>
      </c>
      <c r="L388" s="126" t="s">
        <v>4009</v>
      </c>
      <c r="M388" s="126" t="b">
        <v>1</v>
      </c>
      <c r="N388" s="126" t="s">
        <v>3687</v>
      </c>
      <c r="O388" s="309" t="str">
        <f>LEFT(PPG!E390,19)&amp;"."&amp;PPGCR!F388</f>
        <v>....Jl21</v>
      </c>
      <c r="P388" s="312">
        <f>PPG!J390</f>
        <v>0</v>
      </c>
      <c r="Q388" s="126" t="b">
        <v>1</v>
      </c>
      <c r="R388" s="126" t="b">
        <v>1</v>
      </c>
      <c r="S388" s="126" t="b">
        <v>1</v>
      </c>
    </row>
    <row r="389" spans="1:19" hidden="1" x14ac:dyDescent="0.25">
      <c r="A389" s="126" t="s">
        <v>4008</v>
      </c>
      <c r="B389" s="200">
        <v>1</v>
      </c>
      <c r="C389" s="126">
        <v>2</v>
      </c>
      <c r="D389" s="308">
        <f>PPG!K391</f>
        <v>0</v>
      </c>
      <c r="E389" s="126" t="b">
        <v>1</v>
      </c>
      <c r="F389" s="309" t="str">
        <f>RIGHT(PPG!D391,4)&amp;"."&amp;PPG!N391&amp;"."&amp;PPG!L391&amp;"."&amp;PPGPAY!$C$5</f>
        <v>...Jl21</v>
      </c>
      <c r="G389" s="203">
        <f t="shared" ca="1" si="10"/>
        <v>44386</v>
      </c>
      <c r="H389" s="311">
        <f>IF(PPG!T389&gt;0,0,-PPG!T389)</f>
        <v>0</v>
      </c>
      <c r="I389" s="205">
        <f t="shared" ca="1" si="11"/>
        <v>44386</v>
      </c>
      <c r="J389" s="126">
        <v>372</v>
      </c>
      <c r="K389" s="126" t="b">
        <v>1</v>
      </c>
      <c r="L389" s="126" t="s">
        <v>4009</v>
      </c>
      <c r="M389" s="126" t="b">
        <v>1</v>
      </c>
      <c r="N389" s="126" t="s">
        <v>3687</v>
      </c>
      <c r="O389" s="309" t="str">
        <f>LEFT(PPG!E391,19)&amp;"."&amp;PPGCR!F389</f>
        <v>....Jl21</v>
      </c>
      <c r="P389" s="312">
        <f>PPG!J391</f>
        <v>0</v>
      </c>
      <c r="Q389" s="126" t="b">
        <v>1</v>
      </c>
      <c r="R389" s="126" t="b">
        <v>1</v>
      </c>
      <c r="S389" s="126" t="b">
        <v>1</v>
      </c>
    </row>
    <row r="390" spans="1:19" hidden="1" x14ac:dyDescent="0.25">
      <c r="A390" s="126" t="s">
        <v>4008</v>
      </c>
      <c r="B390" s="200">
        <v>1</v>
      </c>
      <c r="C390" s="126">
        <v>2</v>
      </c>
      <c r="D390" s="308">
        <f>PPG!K392</f>
        <v>0</v>
      </c>
      <c r="E390" s="126" t="b">
        <v>1</v>
      </c>
      <c r="F390" s="309" t="str">
        <f>RIGHT(PPG!D392,4)&amp;"."&amp;PPG!N392&amp;"."&amp;PPG!L392&amp;"."&amp;PPGPAY!$C$5</f>
        <v>...Jl21</v>
      </c>
      <c r="G390" s="203">
        <f t="shared" ca="1" si="10"/>
        <v>44386</v>
      </c>
      <c r="H390" s="311">
        <f>IF(PPG!T390&gt;0,0,-PPG!T390)</f>
        <v>0</v>
      </c>
      <c r="I390" s="205">
        <f t="shared" ca="1" si="11"/>
        <v>44386</v>
      </c>
      <c r="J390" s="126">
        <v>373</v>
      </c>
      <c r="K390" s="126" t="b">
        <v>1</v>
      </c>
      <c r="L390" s="126" t="s">
        <v>4009</v>
      </c>
      <c r="M390" s="126" t="b">
        <v>1</v>
      </c>
      <c r="N390" s="126" t="s">
        <v>3687</v>
      </c>
      <c r="O390" s="309" t="str">
        <f>LEFT(PPG!E392,19)&amp;"."&amp;PPGCR!F390</f>
        <v>....Jl21</v>
      </c>
      <c r="P390" s="312">
        <f>PPG!J392</f>
        <v>0</v>
      </c>
      <c r="Q390" s="126" t="b">
        <v>1</v>
      </c>
      <c r="R390" s="126" t="b">
        <v>1</v>
      </c>
      <c r="S390" s="126" t="b">
        <v>1</v>
      </c>
    </row>
    <row r="391" spans="1:19" hidden="1" x14ac:dyDescent="0.25">
      <c r="A391" s="126" t="s">
        <v>4008</v>
      </c>
      <c r="B391" s="200">
        <v>1</v>
      </c>
      <c r="C391" s="126">
        <v>2</v>
      </c>
      <c r="D391" s="308">
        <f>PPG!K393</f>
        <v>0</v>
      </c>
      <c r="E391" s="126" t="b">
        <v>1</v>
      </c>
      <c r="F391" s="309" t="str">
        <f>RIGHT(PPG!D393,4)&amp;"."&amp;PPG!N393&amp;"."&amp;PPG!L393&amp;"."&amp;PPGPAY!$C$5</f>
        <v>...Jl21</v>
      </c>
      <c r="G391" s="203">
        <f t="shared" ca="1" si="10"/>
        <v>44386</v>
      </c>
      <c r="H391" s="311">
        <f>IF(PPG!T391&gt;0,0,-PPG!T391)</f>
        <v>0</v>
      </c>
      <c r="I391" s="205">
        <f t="shared" ca="1" si="11"/>
        <v>44386</v>
      </c>
      <c r="J391" s="126">
        <v>374</v>
      </c>
      <c r="K391" s="126" t="b">
        <v>1</v>
      </c>
      <c r="L391" s="126" t="s">
        <v>4009</v>
      </c>
      <c r="M391" s="126" t="b">
        <v>1</v>
      </c>
      <c r="N391" s="126" t="s">
        <v>3687</v>
      </c>
      <c r="O391" s="309" t="str">
        <f>LEFT(PPG!E393,19)&amp;"."&amp;PPGCR!F391</f>
        <v>....Jl21</v>
      </c>
      <c r="P391" s="312">
        <f>PPG!J393</f>
        <v>0</v>
      </c>
      <c r="Q391" s="126" t="b">
        <v>1</v>
      </c>
      <c r="R391" s="126" t="b">
        <v>1</v>
      </c>
      <c r="S391" s="126" t="b">
        <v>1</v>
      </c>
    </row>
    <row r="392" spans="1:19" hidden="1" x14ac:dyDescent="0.25">
      <c r="A392" s="126" t="s">
        <v>4008</v>
      </c>
      <c r="B392" s="200">
        <v>1</v>
      </c>
      <c r="C392" s="126">
        <v>2</v>
      </c>
      <c r="D392" s="308">
        <f>PPG!K394</f>
        <v>0</v>
      </c>
      <c r="E392" s="126" t="b">
        <v>1</v>
      </c>
      <c r="F392" s="309" t="str">
        <f>RIGHT(PPG!D394,4)&amp;"."&amp;PPG!N394&amp;"."&amp;PPG!L394&amp;"."&amp;PPGPAY!$C$5</f>
        <v>...Jl21</v>
      </c>
      <c r="G392" s="203">
        <f t="shared" ca="1" si="10"/>
        <v>44386</v>
      </c>
      <c r="H392" s="311">
        <f>IF(PPG!T392&gt;0,0,-PPG!T392)</f>
        <v>0</v>
      </c>
      <c r="I392" s="205">
        <f t="shared" ca="1" si="11"/>
        <v>44386</v>
      </c>
      <c r="J392" s="126">
        <v>375</v>
      </c>
      <c r="K392" s="126" t="b">
        <v>1</v>
      </c>
      <c r="L392" s="126" t="s">
        <v>4009</v>
      </c>
      <c r="M392" s="126" t="b">
        <v>1</v>
      </c>
      <c r="N392" s="126" t="s">
        <v>3687</v>
      </c>
      <c r="O392" s="309" t="str">
        <f>LEFT(PPG!E394,19)&amp;"."&amp;PPGCR!F392</f>
        <v>....Jl21</v>
      </c>
      <c r="P392" s="312">
        <f>PPG!J394</f>
        <v>0</v>
      </c>
      <c r="Q392" s="126" t="b">
        <v>1</v>
      </c>
      <c r="R392" s="126" t="b">
        <v>1</v>
      </c>
      <c r="S392" s="126" t="b">
        <v>1</v>
      </c>
    </row>
    <row r="393" spans="1:19" hidden="1" x14ac:dyDescent="0.25">
      <c r="A393" s="126" t="s">
        <v>4008</v>
      </c>
      <c r="B393" s="200">
        <v>1</v>
      </c>
      <c r="C393" s="126">
        <v>2</v>
      </c>
      <c r="D393" s="308">
        <f>PPG!K395</f>
        <v>0</v>
      </c>
      <c r="E393" s="126" t="b">
        <v>1</v>
      </c>
      <c r="F393" s="309" t="str">
        <f>RIGHT(PPG!D395,4)&amp;"."&amp;PPG!N395&amp;"."&amp;PPG!L395&amp;"."&amp;PPGPAY!$C$5</f>
        <v>...Jl21</v>
      </c>
      <c r="G393" s="203">
        <f t="shared" ref="G393:G398" ca="1" si="12">TODAY()</f>
        <v>44386</v>
      </c>
      <c r="H393" s="311">
        <f>IF(PPG!T393&gt;0,0,-PPG!T393)</f>
        <v>0</v>
      </c>
      <c r="I393" s="205">
        <f t="shared" ref="I393:I398" ca="1" si="13">G393</f>
        <v>44386</v>
      </c>
      <c r="J393" s="126">
        <v>376</v>
      </c>
      <c r="K393" s="126" t="b">
        <v>1</v>
      </c>
      <c r="L393" s="126" t="s">
        <v>4009</v>
      </c>
      <c r="M393" s="126" t="b">
        <v>1</v>
      </c>
      <c r="N393" s="126" t="s">
        <v>3687</v>
      </c>
      <c r="O393" s="309" t="str">
        <f>LEFT(PPG!E395,19)&amp;"."&amp;PPGCR!F393</f>
        <v>....Jl21</v>
      </c>
      <c r="P393" s="312">
        <f>PPG!J395</f>
        <v>0</v>
      </c>
      <c r="Q393" s="126" t="b">
        <v>1</v>
      </c>
      <c r="R393" s="126" t="b">
        <v>1</v>
      </c>
      <c r="S393" s="126" t="b">
        <v>1</v>
      </c>
    </row>
    <row r="394" spans="1:19" hidden="1" x14ac:dyDescent="0.25">
      <c r="A394" s="126" t="s">
        <v>4008</v>
      </c>
      <c r="B394" s="200">
        <v>1</v>
      </c>
      <c r="C394" s="126">
        <v>2</v>
      </c>
      <c r="D394" s="308">
        <f>PPG!K396</f>
        <v>0</v>
      </c>
      <c r="E394" s="126" t="b">
        <v>1</v>
      </c>
      <c r="F394" s="309" t="str">
        <f>RIGHT(PPG!D396,4)&amp;"."&amp;PPG!N396&amp;"."&amp;PPG!L396&amp;"."&amp;PPGPAY!$C$5</f>
        <v>...Jl21</v>
      </c>
      <c r="G394" s="203">
        <f t="shared" ca="1" si="12"/>
        <v>44386</v>
      </c>
      <c r="H394" s="311">
        <f>IF(PPG!T394&gt;0,0,-PPG!T394)</f>
        <v>0</v>
      </c>
      <c r="I394" s="205">
        <f t="shared" ca="1" si="13"/>
        <v>44386</v>
      </c>
      <c r="J394" s="126">
        <v>377</v>
      </c>
      <c r="K394" s="126" t="b">
        <v>1</v>
      </c>
      <c r="L394" s="126" t="s">
        <v>4009</v>
      </c>
      <c r="M394" s="126" t="b">
        <v>1</v>
      </c>
      <c r="N394" s="126" t="s">
        <v>3687</v>
      </c>
      <c r="O394" s="309" t="str">
        <f>LEFT(PPG!E396,19)&amp;"."&amp;PPGCR!F394</f>
        <v>....Jl21</v>
      </c>
      <c r="P394" s="312">
        <f>PPG!J396</f>
        <v>0</v>
      </c>
      <c r="Q394" s="126" t="b">
        <v>1</v>
      </c>
      <c r="R394" s="126" t="b">
        <v>1</v>
      </c>
      <c r="S394" s="126" t="b">
        <v>1</v>
      </c>
    </row>
    <row r="395" spans="1:19" hidden="1" x14ac:dyDescent="0.25">
      <c r="A395" s="126" t="s">
        <v>4008</v>
      </c>
      <c r="B395" s="200">
        <v>1</v>
      </c>
      <c r="C395" s="126">
        <v>2</v>
      </c>
      <c r="D395" s="308">
        <f>PPG!K397</f>
        <v>0</v>
      </c>
      <c r="E395" s="126" t="b">
        <v>1</v>
      </c>
      <c r="F395" s="309" t="str">
        <f>RIGHT(PPG!D397,4)&amp;"."&amp;PPG!N397&amp;"."&amp;PPG!L397&amp;"."&amp;PPGPAY!$C$5</f>
        <v>...Jl21</v>
      </c>
      <c r="G395" s="203">
        <f t="shared" ca="1" si="12"/>
        <v>44386</v>
      </c>
      <c r="H395" s="311">
        <f>IF(PPG!T395&gt;0,0,-PPG!T395)</f>
        <v>0</v>
      </c>
      <c r="I395" s="205">
        <f t="shared" ca="1" si="13"/>
        <v>44386</v>
      </c>
      <c r="J395" s="126">
        <v>378</v>
      </c>
      <c r="K395" s="126" t="b">
        <v>1</v>
      </c>
      <c r="L395" s="126" t="s">
        <v>4009</v>
      </c>
      <c r="M395" s="126" t="b">
        <v>1</v>
      </c>
      <c r="N395" s="126" t="s">
        <v>3687</v>
      </c>
      <c r="O395" s="309" t="str">
        <f>LEFT(PPG!E397,19)&amp;"."&amp;PPGCR!F395</f>
        <v>....Jl21</v>
      </c>
      <c r="P395" s="312">
        <f>PPG!J397</f>
        <v>0</v>
      </c>
      <c r="Q395" s="126" t="b">
        <v>1</v>
      </c>
      <c r="R395" s="126" t="b">
        <v>1</v>
      </c>
      <c r="S395" s="126" t="b">
        <v>1</v>
      </c>
    </row>
    <row r="396" spans="1:19" hidden="1" x14ac:dyDescent="0.25">
      <c r="A396" s="126" t="s">
        <v>4008</v>
      </c>
      <c r="B396" s="200">
        <v>1</v>
      </c>
      <c r="C396" s="126">
        <v>2</v>
      </c>
      <c r="D396" s="308">
        <f>PPG!K398</f>
        <v>0</v>
      </c>
      <c r="E396" s="126" t="b">
        <v>1</v>
      </c>
      <c r="F396" s="309" t="str">
        <f>RIGHT(PPG!D398,4)&amp;"."&amp;PPG!N398&amp;"."&amp;PPG!L398&amp;"."&amp;PPGPAY!$C$5</f>
        <v>...Jl21</v>
      </c>
      <c r="G396" s="203">
        <f t="shared" ca="1" si="12"/>
        <v>44386</v>
      </c>
      <c r="H396" s="311">
        <f>IF(PPG!T396&gt;0,0,-PPG!T396)</f>
        <v>0</v>
      </c>
      <c r="I396" s="205">
        <f t="shared" ca="1" si="13"/>
        <v>44386</v>
      </c>
      <c r="J396" s="126">
        <v>379</v>
      </c>
      <c r="K396" s="126" t="b">
        <v>1</v>
      </c>
      <c r="L396" s="126" t="s">
        <v>4009</v>
      </c>
      <c r="M396" s="126" t="b">
        <v>1</v>
      </c>
      <c r="N396" s="126" t="s">
        <v>3687</v>
      </c>
      <c r="O396" s="309" t="str">
        <f>LEFT(PPG!E398,19)&amp;"."&amp;PPGCR!F396</f>
        <v>....Jl21</v>
      </c>
      <c r="P396" s="312">
        <f>PPG!J398</f>
        <v>0</v>
      </c>
      <c r="Q396" s="126" t="b">
        <v>1</v>
      </c>
      <c r="R396" s="126" t="b">
        <v>1</v>
      </c>
      <c r="S396" s="126" t="b">
        <v>1</v>
      </c>
    </row>
    <row r="397" spans="1:19" hidden="1" x14ac:dyDescent="0.25">
      <c r="A397" s="126" t="s">
        <v>4008</v>
      </c>
      <c r="B397" s="200">
        <v>1</v>
      </c>
      <c r="C397" s="126">
        <v>2</v>
      </c>
      <c r="D397" s="308">
        <f>PPG!K399</f>
        <v>0</v>
      </c>
      <c r="E397" s="126" t="b">
        <v>1</v>
      </c>
      <c r="F397" s="309" t="str">
        <f>RIGHT(PPG!D399,4)&amp;"."&amp;PPG!N399&amp;"."&amp;PPG!L399&amp;"."&amp;PPGPAY!$C$5</f>
        <v>...Jl21</v>
      </c>
      <c r="G397" s="203">
        <f t="shared" ca="1" si="12"/>
        <v>44386</v>
      </c>
      <c r="H397" s="311">
        <f>IF(PPG!T397&gt;0,0,-PPG!T397)</f>
        <v>0</v>
      </c>
      <c r="I397" s="205">
        <f t="shared" ca="1" si="13"/>
        <v>44386</v>
      </c>
      <c r="J397" s="126">
        <v>380</v>
      </c>
      <c r="K397" s="126" t="b">
        <v>1</v>
      </c>
      <c r="L397" s="126" t="s">
        <v>4009</v>
      </c>
      <c r="M397" s="126" t="b">
        <v>1</v>
      </c>
      <c r="N397" s="126" t="s">
        <v>3687</v>
      </c>
      <c r="O397" s="309" t="str">
        <f>LEFT(PPG!E399,19)&amp;"."&amp;PPGCR!F397</f>
        <v>....Jl21</v>
      </c>
      <c r="P397" s="312">
        <f>PPG!J399</f>
        <v>0</v>
      </c>
      <c r="Q397" s="126" t="b">
        <v>1</v>
      </c>
      <c r="R397" s="126" t="b">
        <v>1</v>
      </c>
      <c r="S397" s="126" t="b">
        <v>1</v>
      </c>
    </row>
    <row r="398" spans="1:19" hidden="1" x14ac:dyDescent="0.25">
      <c r="A398" s="126" t="s">
        <v>4008</v>
      </c>
      <c r="B398" s="200">
        <v>1</v>
      </c>
      <c r="C398" s="126">
        <v>2</v>
      </c>
      <c r="D398" s="308">
        <f>PPG!K400</f>
        <v>0</v>
      </c>
      <c r="E398" s="126" t="b">
        <v>1</v>
      </c>
      <c r="F398" s="309" t="str">
        <f>RIGHT(PPG!D400,4)&amp;"."&amp;PPG!N400&amp;"."&amp;PPG!L400&amp;"."&amp;PPGPAY!$C$5</f>
        <v>...Jl21</v>
      </c>
      <c r="G398" s="203">
        <f t="shared" ca="1" si="12"/>
        <v>44386</v>
      </c>
      <c r="H398" s="311">
        <f>IF(PPG!T398&gt;0,0,-PPG!T398)</f>
        <v>0</v>
      </c>
      <c r="I398" s="205">
        <f t="shared" ca="1" si="13"/>
        <v>44386</v>
      </c>
      <c r="J398" s="126">
        <v>381</v>
      </c>
      <c r="K398" s="126" t="b">
        <v>1</v>
      </c>
      <c r="L398" s="126" t="s">
        <v>4009</v>
      </c>
      <c r="M398" s="126" t="b">
        <v>1</v>
      </c>
      <c r="N398" s="126" t="s">
        <v>3687</v>
      </c>
      <c r="O398" s="309" t="str">
        <f>LEFT(PPG!E400,19)&amp;"."&amp;PPGCR!F398</f>
        <v>....Jl21</v>
      </c>
      <c r="P398" s="312">
        <f>PPG!J400</f>
        <v>0</v>
      </c>
      <c r="Q398" s="126" t="b">
        <v>1</v>
      </c>
      <c r="R398" s="126" t="b">
        <v>1</v>
      </c>
      <c r="S398" s="126" t="b">
        <v>1</v>
      </c>
    </row>
  </sheetData>
  <autoFilter ref="A19:V398">
    <filterColumn colId="7">
      <filters>
        <filter val="65.14"/>
        <filter val="130.28"/>
      </filters>
    </filterColumn>
  </autoFilter>
  <mergeCells count="5">
    <mergeCell ref="A1:N1"/>
    <mergeCell ref="B3:E3"/>
    <mergeCell ref="I3:L3"/>
    <mergeCell ref="C7:D8"/>
    <mergeCell ref="C10:D11"/>
  </mergeCells>
  <conditionalFormatting sqref="H20:H398">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23" workbookViewId="0">
      <selection activeCell="R20"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3520</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5">
        <f>SUMIF(PPG!T20:T175,"&gt;0")</f>
        <v>702659.99999999988</v>
      </c>
      <c r="C7" s="539" t="str">
        <f>IF(ROUND(ABS(B7-B8),0)&gt;0,"Error","OK")</f>
        <v>OK</v>
      </c>
      <c r="D7" s="540"/>
      <c r="P7" s="30" t="s">
        <v>3639</v>
      </c>
      <c r="Q7" s="30">
        <v>21</v>
      </c>
      <c r="R7" s="30" t="s">
        <v>4713</v>
      </c>
      <c r="S7" s="30" t="s">
        <v>3630</v>
      </c>
    </row>
    <row r="8" spans="1:22" ht="16.5" thickTop="1" thickBot="1" x14ac:dyDescent="0.3">
      <c r="A8" s="83" t="s">
        <v>3642</v>
      </c>
      <c r="B8" s="85">
        <f>SUM(G20:G830)</f>
        <v>702659.99999999988</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5">
        <f>COUNTIF(PPG!T20:T175,"&gt;0")</f>
        <v>140</v>
      </c>
      <c r="C10" s="539" t="str">
        <f>IF(ROUND(ABS(B10-B11),0)&gt;0,"Error","OK")</f>
        <v>OK</v>
      </c>
      <c r="D10" s="540"/>
      <c r="P10" s="30" t="s">
        <v>3650</v>
      </c>
      <c r="Q10" s="30">
        <v>24</v>
      </c>
      <c r="R10" s="30" t="s">
        <v>4716</v>
      </c>
      <c r="S10" s="30" t="s">
        <v>3641</v>
      </c>
    </row>
    <row r="11" spans="1:22" ht="16.5" thickTop="1" thickBot="1" x14ac:dyDescent="0.3">
      <c r="A11" s="83" t="s">
        <v>3653</v>
      </c>
      <c r="B11" s="83">
        <f>COUNTIF(G20:G839,"&gt;0")</f>
        <v>140</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702659.99999999988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3520.PPFSM.I05.Jl21</v>
      </c>
      <c r="F20" s="122">
        <f ca="1">TODAY()</f>
        <v>44386</v>
      </c>
      <c r="G20" s="442">
        <f>IF(PPG!T20&lt;0,0,PPG!T20)</f>
        <v>112.08333333333333</v>
      </c>
      <c r="H20" s="124">
        <f ca="1">F20</f>
        <v>44386</v>
      </c>
      <c r="I20" s="125">
        <v>0</v>
      </c>
      <c r="J20" s="121" t="str">
        <f>LEFT(PPG!D20,20)&amp;"."&amp;PPGPAY!E20</f>
        <v>Akiva School.3520.PPFSM.I05.Jl21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3300.PPFSM.I05.Jl21</v>
      </c>
      <c r="F21" s="305">
        <f t="shared" ref="F21:F84" ca="1" si="0">TODAY()</f>
        <v>44386</v>
      </c>
      <c r="G21" s="442">
        <f>IF(PPG!T21&lt;0,0,PPG!T21)</f>
        <v>9415</v>
      </c>
      <c r="H21" s="124">
        <f t="shared" ref="H21:H84" ca="1" si="1">F21</f>
        <v>44386</v>
      </c>
      <c r="I21" s="125">
        <v>0</v>
      </c>
      <c r="J21" s="304" t="str">
        <f>LEFT(PPG!D21,20)&amp;"."&amp;PPGPAY!E21</f>
        <v>All Saints' CE Prima.3300.PPFSM.I05.Jl21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3317.PPFSM.I05.Jl21</v>
      </c>
      <c r="F22" s="305">
        <f t="shared" ca="1" si="0"/>
        <v>44386</v>
      </c>
      <c r="G22" s="442">
        <f>IF(PPG!T22&lt;0,0,PPG!T22)</f>
        <v>5155.833333333333</v>
      </c>
      <c r="H22" s="124">
        <f t="shared" ca="1" si="1"/>
        <v>44386</v>
      </c>
      <c r="I22" s="125">
        <v>0</v>
      </c>
      <c r="J22" s="304" t="str">
        <f>LEFT(PPG!D22,20)&amp;"."&amp;PPGPAY!E22</f>
        <v>All Saints' CE Prima.3317.PPFSM.I05.Jl21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3500.PPFSM.I05.Jl21</v>
      </c>
      <c r="F23" s="305">
        <f t="shared" ca="1" si="0"/>
        <v>44386</v>
      </c>
      <c r="G23" s="442">
        <f>IF(PPG!T23&lt;0,0,PPG!T23)</f>
        <v>1270.2777777777778</v>
      </c>
      <c r="H23" s="124">
        <f t="shared" ca="1" si="1"/>
        <v>44386</v>
      </c>
      <c r="I23" s="125">
        <v>0</v>
      </c>
      <c r="J23" s="304" t="str">
        <f>LEFT(PPG!D23,20)&amp;"."&amp;PPGPAY!E23</f>
        <v>Annunciation Catholi.3500.PPFSM.I05.Jl21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3514.PPFSM.I05.Jl21</v>
      </c>
      <c r="F24" s="305">
        <f t="shared" ca="1" si="0"/>
        <v>44386</v>
      </c>
      <c r="G24" s="442">
        <f>IF(PPG!T24&lt;0,0,PPG!T24)</f>
        <v>5678.8888888888887</v>
      </c>
      <c r="H24" s="124">
        <f t="shared" ca="1" si="1"/>
        <v>44386</v>
      </c>
      <c r="I24" s="125">
        <v>0</v>
      </c>
      <c r="J24" s="304" t="str">
        <f>LEFT(PPG!D24,20)&amp;"."&amp;PPGPAY!E24</f>
        <v>Annunciation Catholi.3514.PPFSM.I05.Jl21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2002.PPFSM.I05.Jl21</v>
      </c>
      <c r="F25" s="305">
        <f t="shared" ca="1" si="0"/>
        <v>44386</v>
      </c>
      <c r="G25" s="442">
        <f>IF(PPG!T25&lt;0,0,PPG!T25)</f>
        <v>13039.027777777777</v>
      </c>
      <c r="H25" s="124">
        <f t="shared" ca="1" si="1"/>
        <v>44386</v>
      </c>
      <c r="I25" s="125">
        <v>0</v>
      </c>
      <c r="J25" s="304" t="str">
        <f>LEFT(PPG!D25,20)&amp;"."&amp;PPGPAY!E25</f>
        <v>Barnfield School.2002.PPFSM.I05.Jl21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2079.PPFSM.I05.Jl21</v>
      </c>
      <c r="F26" s="305">
        <f t="shared" ca="1" si="0"/>
        <v>44386</v>
      </c>
      <c r="G26" s="442">
        <f>IF(PPG!T26&lt;0,0,PPG!T26)</f>
        <v>2802.0833333333335</v>
      </c>
      <c r="H26" s="124">
        <f t="shared" ca="1" si="1"/>
        <v>44386</v>
      </c>
      <c r="I26" s="125">
        <v>0</v>
      </c>
      <c r="J26" s="304" t="str">
        <f>LEFT(PPG!D26,20)&amp;"."&amp;PPGPAY!E26</f>
        <v>Beis Yaakov.2079.PPFSM.I05.Jl21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3524.PPFSM.I05.Jl21</v>
      </c>
      <c r="F27" s="305">
        <f t="shared" ca="1" si="0"/>
        <v>44386</v>
      </c>
      <c r="G27" s="442">
        <f>IF(PPG!T27&lt;0,0,PPG!T27)</f>
        <v>1494.4444444444443</v>
      </c>
      <c r="H27" s="124">
        <f t="shared" ca="1" si="1"/>
        <v>44386</v>
      </c>
      <c r="I27" s="125">
        <v>0</v>
      </c>
      <c r="J27" s="304" t="str">
        <f>LEFT(PPG!D27,20)&amp;"."&amp;PPGPAY!E27</f>
        <v>Beit Shvidler Primar.3524.PPFSM.I05.Jl21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2003.PPFSM.I05.Jl21</v>
      </c>
      <c r="F28" s="305">
        <f t="shared" ca="1" si="0"/>
        <v>44386</v>
      </c>
      <c r="G28" s="442">
        <f>IF(PPG!T28&lt;0,0,PPG!T28)</f>
        <v>14907.083333333334</v>
      </c>
      <c r="H28" s="124">
        <f t="shared" ca="1" si="1"/>
        <v>44386</v>
      </c>
      <c r="I28" s="125">
        <v>0</v>
      </c>
      <c r="J28" s="304" t="str">
        <f>LEFT(PPG!D28,20)&amp;"."&amp;PPGPAY!E28</f>
        <v>Bell Lane Primary Sc.2003.PPFSM.I05.Jl21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3511.PPFSM.I05.Jl21</v>
      </c>
      <c r="F29" s="305">
        <f t="shared" ca="1" si="0"/>
        <v>44386</v>
      </c>
      <c r="G29" s="442">
        <f>IF(PPG!T29&lt;0,0,PPG!T29)</f>
        <v>11283.055555555555</v>
      </c>
      <c r="H29" s="124">
        <f t="shared" ca="1" si="1"/>
        <v>44386</v>
      </c>
      <c r="I29" s="125">
        <v>0</v>
      </c>
      <c r="J29" s="304" t="str">
        <f>LEFT(PPG!D29,20)&amp;"."&amp;PPGPAY!E29</f>
        <v>Blessed Dominic Scho.3511.PPFSM.I05.Jl21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2008.PPFSM.I05.Jl21</v>
      </c>
      <c r="F30" s="305">
        <f t="shared" ca="1" si="0"/>
        <v>44386</v>
      </c>
      <c r="G30" s="442">
        <f>IF(PPG!T30&lt;0,0,PPG!T30)</f>
        <v>4931.666666666667</v>
      </c>
      <c r="H30" s="124">
        <f t="shared" ca="1" si="1"/>
        <v>44386</v>
      </c>
      <c r="I30" s="125">
        <v>0</v>
      </c>
      <c r="J30" s="304" t="str">
        <f>LEFT(PPG!D30,20)&amp;"."&amp;PPGPAY!E30</f>
        <v>Brookland Infant  &amp; .2008.PPFSM.I05.Jl21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2007.PPFSM.I05.Jl21</v>
      </c>
      <c r="F31" s="305">
        <f t="shared" ca="1" si="0"/>
        <v>44386</v>
      </c>
      <c r="G31" s="442">
        <f>IF(PPG!T31&lt;0,0,PPG!T31)</f>
        <v>8144.7222222222226</v>
      </c>
      <c r="H31" s="124">
        <f t="shared" ca="1" si="1"/>
        <v>44386</v>
      </c>
      <c r="I31" s="125">
        <v>0</v>
      </c>
      <c r="J31" s="304" t="str">
        <f>LEFT(PPG!D31,20)&amp;"."&amp;PPGPAY!E31</f>
        <v>Brookland Junior Sch.2007.PPFSM.I05.Jl21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2009.PPFSM.I05.Jl21</v>
      </c>
      <c r="F32" s="305">
        <f t="shared" ca="1" si="0"/>
        <v>44386</v>
      </c>
      <c r="G32" s="442">
        <f>IF(PPG!T32&lt;0,0,PPG!T32)</f>
        <v>9153.4722222222226</v>
      </c>
      <c r="H32" s="124">
        <f t="shared" ca="1" si="1"/>
        <v>44386</v>
      </c>
      <c r="I32" s="125">
        <v>0</v>
      </c>
      <c r="J32" s="304" t="str">
        <f>LEFT(PPG!D32,20)&amp;"."&amp;PPGPAY!E32</f>
        <v>Brunswick Park Prima.2009.PPFSM.I05.Jl21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2067.PPFSM.I05.Jl21</v>
      </c>
      <c r="F33" s="305">
        <f t="shared" ca="1" si="0"/>
        <v>44386</v>
      </c>
      <c r="G33" s="442">
        <f>IF(PPG!T33&lt;0,0,PPG!T33)</f>
        <v>6538.1944444444443</v>
      </c>
      <c r="H33" s="124">
        <f t="shared" ca="1" si="1"/>
        <v>44386</v>
      </c>
      <c r="I33" s="125">
        <v>0</v>
      </c>
      <c r="J33" s="304" t="str">
        <f>LEFT(PPG!D33,20)&amp;"."&amp;PPGPAY!E33</f>
        <v>Chalgrove Primary Sc.2067.PPFSM.I05.Jl21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3302.PPFSM.I05.Jl21</v>
      </c>
      <c r="F34" s="305">
        <f t="shared" ca="1" si="0"/>
        <v>44386</v>
      </c>
      <c r="G34" s="442">
        <f>IF(PPG!T34&lt;0,0,PPG!T34)</f>
        <v>2465.8333333333335</v>
      </c>
      <c r="H34" s="124">
        <f t="shared" ca="1" si="1"/>
        <v>44386</v>
      </c>
      <c r="I34" s="125">
        <v>0</v>
      </c>
      <c r="J34" s="304" t="str">
        <f>LEFT(PPG!D34,20)&amp;"."&amp;PPGPAY!E34</f>
        <v>Christ Church CE Pri.3302.PPFSM.I05.Jl21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2011.PPFSM.I05.Jl21</v>
      </c>
      <c r="F35" s="305">
        <f t="shared" ca="1" si="0"/>
        <v>44386</v>
      </c>
      <c r="G35" s="442">
        <f>IF(PPG!T35&lt;0,0,PPG!T35)</f>
        <v>3698.75</v>
      </c>
      <c r="H35" s="124">
        <f t="shared" ca="1" si="1"/>
        <v>44386</v>
      </c>
      <c r="I35" s="125">
        <v>0</v>
      </c>
      <c r="J35" s="304" t="str">
        <f>LEFT(PPG!D35,20)&amp;"."&amp;PPGPAY!E35</f>
        <v>Church Hill Primary .2011.PPFSM.I05.Jl21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2014.PPFSM.I05.Jl21</v>
      </c>
      <c r="F36" s="305">
        <f t="shared" ca="1" si="0"/>
        <v>44386</v>
      </c>
      <c r="G36" s="442">
        <f>IF(PPG!T36&lt;0,0,PPG!T36)</f>
        <v>23799.027777777777</v>
      </c>
      <c r="H36" s="124">
        <f t="shared" ca="1" si="1"/>
        <v>44386</v>
      </c>
      <c r="I36" s="125">
        <v>0</v>
      </c>
      <c r="J36" s="304" t="str">
        <f>LEFT(PPG!D36,20)&amp;"."&amp;PPGPAY!E36</f>
        <v>Colindale School.2014.PPFSM.I05.Jl21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2015.PPFSM.I05.Jl21</v>
      </c>
      <c r="F37" s="305">
        <f t="shared" ca="1" si="0"/>
        <v>44386</v>
      </c>
      <c r="G37" s="442">
        <f>IF(PPG!T37&lt;0,0,PPG!T37)</f>
        <v>8032.6388888888887</v>
      </c>
      <c r="H37" s="124">
        <f t="shared" ca="1" si="1"/>
        <v>44386</v>
      </c>
      <c r="I37" s="125">
        <v>0</v>
      </c>
      <c r="J37" s="304" t="str">
        <f>LEFT(PPG!D37,20)&amp;"."&amp;PPGPAY!E37</f>
        <v>Coppetts Wood.2015.PPFSM.I05.Jl21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2016.PPFSM.I05.Jl21</v>
      </c>
      <c r="F38" s="305">
        <f t="shared" ca="1" si="0"/>
        <v>44386</v>
      </c>
      <c r="G38" s="442">
        <f>IF(PPG!T38&lt;0,0,PPG!T38)</f>
        <v>2204.3055555555557</v>
      </c>
      <c r="H38" s="124">
        <f t="shared" ca="1" si="1"/>
        <v>44386</v>
      </c>
      <c r="I38" s="125">
        <v>0</v>
      </c>
      <c r="J38" s="304" t="str">
        <f>LEFT(PPG!D38,20)&amp;"."&amp;PPGPAY!E38</f>
        <v>Courtland School.2016.PPFSM.I05.Jl21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2017.PPFSM.I05.Jl21</v>
      </c>
      <c r="F39" s="305">
        <f t="shared" ca="1" si="0"/>
        <v>44386</v>
      </c>
      <c r="G39" s="442">
        <f>IF(PPG!T39&lt;0,0,PPG!T39)</f>
        <v>10760</v>
      </c>
      <c r="H39" s="124">
        <f t="shared" ca="1" si="1"/>
        <v>44386</v>
      </c>
      <c r="I39" s="125">
        <v>0</v>
      </c>
      <c r="J39" s="304" t="str">
        <f>LEFT(PPG!D39,20)&amp;"."&amp;PPGPAY!E39</f>
        <v>Cromer Road Primary .2017.PPFSM.I05.Jl21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2073.PPFSM.I05.Jl21</v>
      </c>
      <c r="F40" s="305">
        <f t="shared" ca="1" si="0"/>
        <v>44386</v>
      </c>
      <c r="G40" s="442">
        <f>IF(PPG!T40&lt;0,0,PPG!T40)</f>
        <v>19577.222222222223</v>
      </c>
      <c r="H40" s="124">
        <f t="shared" ca="1" si="1"/>
        <v>44386</v>
      </c>
      <c r="I40" s="125">
        <v>0</v>
      </c>
      <c r="J40" s="304" t="str">
        <f>LEFT(PPG!D40,20)&amp;"."&amp;PPGPAY!E40</f>
        <v>Danegrove JMI School.2073.PPFSM.I05.Jl21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2019.PPFSM.I05.Jl21</v>
      </c>
      <c r="F41" s="305">
        <f t="shared" ca="1" si="0"/>
        <v>44386</v>
      </c>
      <c r="G41" s="442">
        <f>IF(PPG!T41&lt;0,0,PPG!T41)</f>
        <v>3960.2777777777778</v>
      </c>
      <c r="H41" s="124">
        <f t="shared" ca="1" si="1"/>
        <v>44386</v>
      </c>
      <c r="I41" s="125">
        <v>0</v>
      </c>
      <c r="J41" s="304" t="str">
        <f>LEFT(PPG!D41,20)&amp;"."&amp;PPGPAY!E41</f>
        <v>Deansbrook Infant Sc.2019.PPFSM.I05.Jl21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2021.PPFSM.I05.Jl21</v>
      </c>
      <c r="F42" s="305">
        <f t="shared" ca="1" si="0"/>
        <v>44386</v>
      </c>
      <c r="G42" s="442">
        <f>IF(PPG!T42&lt;0,0,PPG!T42)</f>
        <v>16065.277777777777</v>
      </c>
      <c r="H42" s="124">
        <f t="shared" ca="1" si="1"/>
        <v>44386</v>
      </c>
      <c r="I42" s="125">
        <v>0</v>
      </c>
      <c r="J42" s="304" t="str">
        <f>LEFT(PPG!D42,20)&amp;"."&amp;PPGPAY!E42</f>
        <v>Dollis Primary Schoo.2021.PPFSM.I05.Jl21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2023.PPFSM.I05.Jl21</v>
      </c>
      <c r="F43" s="305">
        <f t="shared" ca="1" si="0"/>
        <v>44386</v>
      </c>
      <c r="G43" s="442">
        <f>IF(PPG!T43&lt;0,0,PPG!T43)</f>
        <v>22379.305555555555</v>
      </c>
      <c r="H43" s="124">
        <f t="shared" ca="1" si="1"/>
        <v>44386</v>
      </c>
      <c r="I43" s="125">
        <v>0</v>
      </c>
      <c r="J43" s="304" t="str">
        <f>LEFT(PPG!D43,20)&amp;"."&amp;PPGPAY!E43</f>
        <v>Edgware Primary Scho.2023.PPFSM.I05.Jl21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2024.PPFSM.I05.Jl21</v>
      </c>
      <c r="F44" s="305">
        <f t="shared" ca="1" si="0"/>
        <v>44386</v>
      </c>
      <c r="G44" s="442">
        <f>IF(PPG!T44&lt;0,0,PPG!T44)</f>
        <v>7341.458333333333</v>
      </c>
      <c r="H44" s="124">
        <f t="shared" ca="1" si="1"/>
        <v>44386</v>
      </c>
      <c r="I44" s="125">
        <v>0</v>
      </c>
      <c r="J44" s="304" t="str">
        <f>LEFT(PPG!D44,20)&amp;"."&amp;PPGPAY!E44</f>
        <v>Fairway Primary Scho.2024.PPFSM.I05.Jl21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2025.PPFSM.I05.Jl21</v>
      </c>
      <c r="F45" s="305">
        <f t="shared" ca="1" si="0"/>
        <v>44386</v>
      </c>
      <c r="G45" s="442">
        <f>IF(PPG!T45&lt;0,0,PPG!T45)</f>
        <v>821.94444444444446</v>
      </c>
      <c r="H45" s="124">
        <f t="shared" ca="1" si="1"/>
        <v>44386</v>
      </c>
      <c r="I45" s="125">
        <v>0</v>
      </c>
      <c r="J45" s="304" t="str">
        <f>LEFT(PPG!D45,20)&amp;"."&amp;PPGPAY!E45</f>
        <v>Foulds.2025.PPFSM.I05.Jl21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2026.PPFSM.I05.Jl21</v>
      </c>
      <c r="F46" s="305">
        <f t="shared" ca="1" si="0"/>
        <v>44386</v>
      </c>
      <c r="G46" s="442">
        <f>IF(PPG!T46&lt;0,0,PPG!T46)</f>
        <v>7322.7777777777774</v>
      </c>
      <c r="H46" s="124">
        <f t="shared" ca="1" si="1"/>
        <v>44386</v>
      </c>
      <c r="I46" s="125">
        <v>0</v>
      </c>
      <c r="J46" s="304" t="str">
        <f>LEFT(PPG!D46,20)&amp;"."&amp;PPGPAY!E46</f>
        <v>Frith Manor School.2026.PPFSM.I05.Jl21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2028.PPFSM.I05.Jl21</v>
      </c>
      <c r="F47" s="305">
        <f t="shared" ca="1" si="0"/>
        <v>44386</v>
      </c>
      <c r="G47" s="442">
        <f>IF(PPG!T47&lt;0,0,PPG!T47)</f>
        <v>5753.6111111111113</v>
      </c>
      <c r="H47" s="124">
        <f t="shared" ca="1" si="1"/>
        <v>44386</v>
      </c>
      <c r="I47" s="125">
        <v>0</v>
      </c>
      <c r="J47" s="304" t="str">
        <f>LEFT(PPG!D47,20)&amp;"."&amp;PPGPAY!E47</f>
        <v>Garden Suburb Infant.2028.PPFSM.I05.Jl21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2027.PPFSM.I05.Jl21</v>
      </c>
      <c r="F48" s="305">
        <f t="shared" ca="1" si="0"/>
        <v>44386</v>
      </c>
      <c r="G48" s="442">
        <f>IF(PPG!T48&lt;0,0,PPG!T48)</f>
        <v>7360.1388888888887</v>
      </c>
      <c r="H48" s="124">
        <f t="shared" ca="1" si="1"/>
        <v>44386</v>
      </c>
      <c r="I48" s="125">
        <v>0</v>
      </c>
      <c r="J48" s="304" t="str">
        <f>LEFT(PPG!D48,20)&amp;"."&amp;PPGPAY!E48</f>
        <v>Garden Suburb Junior.2027.PPFSM.I05.Jl21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2029.PPFSM.I05.Jl21</v>
      </c>
      <c r="F49" s="305">
        <f t="shared" ca="1" si="0"/>
        <v>44386</v>
      </c>
      <c r="G49" s="442">
        <f>IF(PPG!T49&lt;0,0,PPG!T49)</f>
        <v>16849.861111111109</v>
      </c>
      <c r="H49" s="124">
        <f t="shared" ca="1" si="1"/>
        <v>44386</v>
      </c>
      <c r="I49" s="125">
        <v>0</v>
      </c>
      <c r="J49" s="304" t="str">
        <f>LEFT(PPG!D49,20)&amp;"."&amp;PPGPAY!E49</f>
        <v>Goldbeaters Primary .2029.PPFSM.I05.Jl21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3516.PPFSM.I05.Jl21</v>
      </c>
      <c r="F50" s="305">
        <f t="shared" ca="1" si="0"/>
        <v>44386</v>
      </c>
      <c r="G50" s="442">
        <f>IF(PPG!T50&lt;0,0,PPG!T50)</f>
        <v>2914.1666666666665</v>
      </c>
      <c r="H50" s="124">
        <f t="shared" ca="1" si="1"/>
        <v>44386</v>
      </c>
      <c r="I50" s="125">
        <v>0</v>
      </c>
      <c r="J50" s="304" t="str">
        <f>LEFT(PPG!D50,20)&amp;"."&amp;PPGPAY!E50</f>
        <v>Hasmonean Primary Sc.3516.PPFSM.I05.Jl21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2031.PPFSM.I05.Jl21</v>
      </c>
      <c r="F51" s="305">
        <f t="shared" ca="1" si="0"/>
        <v>44386</v>
      </c>
      <c r="G51" s="442">
        <f>IF(PPG!T51&lt;0,0,PPG!T51)</f>
        <v>6911.8055555555557</v>
      </c>
      <c r="H51" s="124">
        <f t="shared" ca="1" si="1"/>
        <v>44386</v>
      </c>
      <c r="I51" s="125">
        <v>0</v>
      </c>
      <c r="J51" s="304" t="str">
        <f>LEFT(PPG!D51,20)&amp;"."&amp;PPGPAY!E51</f>
        <v>Hollickwood JMI Scho.2031.PPFSM.I05.Jl21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2032.PPFSM.I05.Jl21</v>
      </c>
      <c r="F52" s="305">
        <f t="shared" ca="1" si="0"/>
        <v>44386</v>
      </c>
      <c r="G52" s="442">
        <f>IF(PPG!T52&lt;0,0,PPG!T52)</f>
        <v>9601.8055555555547</v>
      </c>
      <c r="H52" s="124">
        <f t="shared" ca="1" si="1"/>
        <v>44386</v>
      </c>
      <c r="I52" s="125">
        <v>0</v>
      </c>
      <c r="J52" s="304" t="str">
        <f>LEFT(PPG!D52,20)&amp;"."&amp;PPGPAY!E52</f>
        <v>Holly Park School.2032.PPFSM.I05.Jl21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3304.PPFSM.I05.Jl21</v>
      </c>
      <c r="F53" s="305">
        <f t="shared" ca="1" si="0"/>
        <v>44386</v>
      </c>
      <c r="G53" s="442">
        <f>IF(PPG!T53&lt;0,0,PPG!T53)</f>
        <v>5230.5555555555557</v>
      </c>
      <c r="H53" s="124">
        <f t="shared" ca="1" si="1"/>
        <v>44386</v>
      </c>
      <c r="I53" s="125">
        <v>0</v>
      </c>
      <c r="J53" s="304" t="str">
        <f>LEFT(PPG!D53,20)&amp;"."&amp;PPGPAY!E53</f>
        <v>Holy Trinity School.3304.PPFSM.I05.Jl21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2036.PPFSM.I05.Jl21</v>
      </c>
      <c r="F54" s="305">
        <f t="shared" ca="1" si="0"/>
        <v>44386</v>
      </c>
      <c r="G54" s="442">
        <f>IF(PPG!T54&lt;0,0,PPG!T54)</f>
        <v>10722.638888888889</v>
      </c>
      <c r="H54" s="124">
        <f t="shared" ca="1" si="1"/>
        <v>44386</v>
      </c>
      <c r="I54" s="125">
        <v>0</v>
      </c>
      <c r="J54" s="304" t="str">
        <f>LEFT(PPG!D54,20)&amp;"."&amp;PPGPAY!E54</f>
        <v>Livingstone School.2036.PPFSM.I05.Jl21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2037.PPFSM.I05.Jl21</v>
      </c>
      <c r="F55" s="305">
        <f t="shared" ca="1" si="0"/>
        <v>44386</v>
      </c>
      <c r="G55" s="442">
        <f>IF(PPG!T55&lt;0,0,PPG!T55)</f>
        <v>5043.75</v>
      </c>
      <c r="H55" s="124">
        <f t="shared" ca="1" si="1"/>
        <v>44386</v>
      </c>
      <c r="I55" s="125">
        <v>0</v>
      </c>
      <c r="J55" s="304" t="str">
        <f>LEFT(PPG!D55,20)&amp;"."&amp;PPGPAY!E55</f>
        <v>Manorside Primary Sc.2037.PPFSM.I05.Jl21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3523.PPFSM.I05.Jl21</v>
      </c>
      <c r="F56" s="305">
        <f t="shared" ca="1" si="0"/>
        <v>44386</v>
      </c>
      <c r="G56" s="442">
        <f>IF(PPG!T56&lt;0,0,PPG!T56)</f>
        <v>11544.583333333334</v>
      </c>
      <c r="H56" s="124">
        <f t="shared" ca="1" si="1"/>
        <v>44386</v>
      </c>
      <c r="I56" s="125">
        <v>0</v>
      </c>
      <c r="J56" s="304" t="str">
        <f>LEFT(PPG!D56,20)&amp;"."&amp;PPGPAY!E56</f>
        <v>Martin Primary Schoo.3523.PPFSM.I05.Jl21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5948.PPFSM.I05.Jl21</v>
      </c>
      <c r="F57" s="305">
        <f t="shared" ca="1" si="0"/>
        <v>44386</v>
      </c>
      <c r="G57" s="442">
        <f>IF(PPG!T57&lt;0,0,PPG!T57)</f>
        <v>560.41666666666663</v>
      </c>
      <c r="H57" s="124">
        <f t="shared" ca="1" si="1"/>
        <v>44386</v>
      </c>
      <c r="I57" s="125">
        <v>0</v>
      </c>
      <c r="J57" s="304" t="str">
        <f>LEFT(PPG!D57,20)&amp;"."&amp;PPGPAY!E57</f>
        <v>Mathilda Marks-Kenne.5948.PPFSM.I05.Jl21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5949.PPFSM.I05.Jl21</v>
      </c>
      <c r="F58" s="305">
        <f t="shared" ca="1" si="0"/>
        <v>44386</v>
      </c>
      <c r="G58" s="442">
        <f>IF(PPG!T58&lt;0,0,PPG!T58)</f>
        <v>1195.5555555555557</v>
      </c>
      <c r="H58" s="124">
        <f t="shared" ca="1" si="1"/>
        <v>44386</v>
      </c>
      <c r="I58" s="125">
        <v>0</v>
      </c>
      <c r="J58" s="304" t="str">
        <f>LEFT(PPG!D58,20)&amp;"."&amp;PPGPAY!E58</f>
        <v>Menorah Foundation S.5949.PPFSM.I05.Jl21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3513.PPFSM.I05.Jl21</v>
      </c>
      <c r="F59" s="305">
        <f t="shared" ca="1" si="0"/>
        <v>44386</v>
      </c>
      <c r="G59" s="442">
        <f>IF(PPG!T59&lt;0,0,PPG!T59)</f>
        <v>1643.8888888888889</v>
      </c>
      <c r="H59" s="124">
        <f t="shared" ca="1" si="1"/>
        <v>44386</v>
      </c>
      <c r="I59" s="125">
        <v>0</v>
      </c>
      <c r="J59" s="304" t="str">
        <f>LEFT(PPG!D59,20)&amp;"."&amp;PPGPAY!E59</f>
        <v>Menorah Primary Scho.3513.PPFSM.I05.Jl21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3305.PPFSM.I05.Jl21</v>
      </c>
      <c r="F60" s="305">
        <f t="shared" ca="1" si="0"/>
        <v>44386</v>
      </c>
      <c r="G60" s="442">
        <f>IF(PPG!T60&lt;0,0,PPG!T60)</f>
        <v>1569.1666666666667</v>
      </c>
      <c r="H60" s="124">
        <f t="shared" ca="1" si="1"/>
        <v>44386</v>
      </c>
      <c r="I60" s="125">
        <v>0</v>
      </c>
      <c r="J60" s="304" t="str">
        <f>LEFT(PPG!D60,20)&amp;"."&amp;PPGPAY!E60</f>
        <v>Monken Hadley C E Pr.3305.PPFSM.I05.Jl21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2042.PPFSM.I05.Jl21</v>
      </c>
      <c r="F61" s="305">
        <f t="shared" ca="1" si="0"/>
        <v>44386</v>
      </c>
      <c r="G61" s="442">
        <f>IF(PPG!T61&lt;0,0,PPG!T61)</f>
        <v>3661.3888888888887</v>
      </c>
      <c r="H61" s="124">
        <f t="shared" ca="1" si="1"/>
        <v>44386</v>
      </c>
      <c r="I61" s="125">
        <v>0</v>
      </c>
      <c r="J61" s="304" t="str">
        <f>LEFT(PPG!D61,20)&amp;"."&amp;PPGPAY!E61</f>
        <v>Monkfrith School.2042.PPFSM.I05.Jl21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2044.PPFSM.I05.Jl21</v>
      </c>
      <c r="F62" s="305">
        <f t="shared" ca="1" si="0"/>
        <v>44386</v>
      </c>
      <c r="G62" s="442">
        <f>IF(PPG!T62&lt;0,0,PPG!T62)</f>
        <v>3175.6944444444443</v>
      </c>
      <c r="H62" s="124">
        <f t="shared" ca="1" si="1"/>
        <v>44386</v>
      </c>
      <c r="I62" s="125">
        <v>0</v>
      </c>
      <c r="J62" s="304" t="str">
        <f>LEFT(PPG!D62,20)&amp;"."&amp;PPGPAY!E62</f>
        <v>Moss Hall Infant Sch.2044.PPFSM.I05.Jl21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2043.PPFSM.I05.Jl21</v>
      </c>
      <c r="F63" s="305">
        <f t="shared" ca="1" si="0"/>
        <v>44386</v>
      </c>
      <c r="G63" s="442">
        <f>IF(PPG!T63&lt;0,0,PPG!T63)</f>
        <v>10050.138888888889</v>
      </c>
      <c r="H63" s="124">
        <f t="shared" ca="1" si="1"/>
        <v>44386</v>
      </c>
      <c r="I63" s="125">
        <v>0</v>
      </c>
      <c r="J63" s="304" t="str">
        <f>LEFT(PPG!D63,20)&amp;"."&amp;PPGPAY!E63</f>
        <v>Moss Hall Junior Sch.2043.PPFSM.I05.Jl21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2053.PPFSM.I05.Jl21</v>
      </c>
      <c r="F64" s="305">
        <f t="shared" ca="1" si="0"/>
        <v>44386</v>
      </c>
      <c r="G64" s="442">
        <f>IF(PPG!T64&lt;0,0,PPG!T64)</f>
        <v>261.52777777777777</v>
      </c>
      <c r="H64" s="124">
        <f t="shared" ca="1" si="1"/>
        <v>44386</v>
      </c>
      <c r="I64" s="125">
        <v>0</v>
      </c>
      <c r="J64" s="304" t="str">
        <f>LEFT(PPG!D64,20)&amp;"."&amp;PPGPAY!E64</f>
        <v>Noam Primary School.2053.PPFSM.I05.Jl21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2045.PPFSM.I05.Jl21</v>
      </c>
      <c r="F65" s="305">
        <f t="shared" ca="1" si="0"/>
        <v>44386</v>
      </c>
      <c r="G65" s="442">
        <f>IF(PPG!T65&lt;0,0,PPG!T65)</f>
        <v>5118.4722222222226</v>
      </c>
      <c r="H65" s="124">
        <f t="shared" ca="1" si="1"/>
        <v>44386</v>
      </c>
      <c r="I65" s="125">
        <v>0</v>
      </c>
      <c r="J65" s="304" t="str">
        <f>LEFT(PPG!D65,20)&amp;"."&amp;PPGPAY!E65</f>
        <v>Northside School.2045.PPFSM.I05.Jl21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2077.PPFSM.I05.Jl21</v>
      </c>
      <c r="F66" s="305">
        <f t="shared" ca="1" si="0"/>
        <v>44386</v>
      </c>
      <c r="G66" s="442">
        <f>IF(PPG!T66&lt;0,0,PPG!T66)</f>
        <v>48793.611111111109</v>
      </c>
      <c r="H66" s="124">
        <f t="shared" ca="1" si="1"/>
        <v>44386</v>
      </c>
      <c r="I66" s="125">
        <v>0</v>
      </c>
      <c r="J66" s="304" t="str">
        <f>LEFT(PPG!D66,20)&amp;"."&amp;PPGPAY!E66</f>
        <v>Orion Primary School.2077.PPFSM.I05.Jl21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5201.PPFSM.I05.Jl21</v>
      </c>
      <c r="F67" s="305">
        <f t="shared" ca="1" si="0"/>
        <v>44386</v>
      </c>
      <c r="G67" s="442">
        <f>IF(PPG!T67&lt;0,0,PPG!T67)</f>
        <v>9004.0277777777774</v>
      </c>
      <c r="H67" s="124">
        <f t="shared" ca="1" si="1"/>
        <v>44386</v>
      </c>
      <c r="I67" s="125">
        <v>0</v>
      </c>
      <c r="J67" s="304" t="str">
        <f>LEFT(PPG!D67,20)&amp;"."&amp;PPGPAY!E67</f>
        <v>Osidge Primary Schoo.5201.PPFSM.I05.Jl21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3501.PPFSM.I05.Jl21</v>
      </c>
      <c r="F68" s="305">
        <f t="shared" ca="1" si="0"/>
        <v>44386</v>
      </c>
      <c r="G68" s="442">
        <f>IF(PPG!T68&lt;0,0,PPG!T68)</f>
        <v>3362.5</v>
      </c>
      <c r="H68" s="124">
        <f t="shared" ca="1" si="1"/>
        <v>44386</v>
      </c>
      <c r="I68" s="125">
        <v>0</v>
      </c>
      <c r="J68" s="304" t="str">
        <f>LEFT(PPG!D68,20)&amp;"."&amp;PPGPAY!E68</f>
        <v>Our Lady of Lourdes .3501.PPFSM.I05.Jl21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2078.PPFSM.I05.Jl21</v>
      </c>
      <c r="F69" s="305">
        <f t="shared" ca="1" si="0"/>
        <v>44386</v>
      </c>
      <c r="G69" s="442">
        <f>IF(PPG!T69&lt;0,0,PPG!T69)</f>
        <v>2577.9166666666665</v>
      </c>
      <c r="H69" s="124">
        <f t="shared" ca="1" si="1"/>
        <v>44386</v>
      </c>
      <c r="I69" s="125">
        <v>0</v>
      </c>
      <c r="J69" s="304" t="str">
        <f>LEFT(PPG!D69,20)&amp;"."&amp;PPGPAY!E69</f>
        <v>Pardes House School.2078.PPFSM.I05.Jl21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2071.PPFSM.I05.Jl21</v>
      </c>
      <c r="F70" s="305">
        <f t="shared" ca="1" si="0"/>
        <v>44386</v>
      </c>
      <c r="G70" s="442">
        <f>IF(PPG!T70&lt;0,0,PPG!T70)</f>
        <v>3773.4722222222222</v>
      </c>
      <c r="H70" s="124">
        <f t="shared" ca="1" si="1"/>
        <v>44386</v>
      </c>
      <c r="I70" s="125">
        <v>0</v>
      </c>
      <c r="J70" s="304" t="str">
        <f>LEFT(PPG!D70,20)&amp;"."&amp;PPGPAY!E70</f>
        <v>Queenswell Infant an.2071.PPFSM.I05.Jl21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2072.PPFSM.I05.Jl21</v>
      </c>
      <c r="F71" s="305">
        <f t="shared" ca="1" si="0"/>
        <v>44386</v>
      </c>
      <c r="G71" s="442">
        <f>IF(PPG!T71&lt;0,0,PPG!T71)</f>
        <v>12702.777777777777</v>
      </c>
      <c r="H71" s="124">
        <f t="shared" ca="1" si="1"/>
        <v>44386</v>
      </c>
      <c r="I71" s="125">
        <v>0</v>
      </c>
      <c r="J71" s="304" t="str">
        <f>LEFT(PPG!D71,20)&amp;"."&amp;PPGPAY!E71</f>
        <v>Queenswell Junior Sc.2072.PPFSM.I05.Jl21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3512.PPFSM.I05.Jl21</v>
      </c>
      <c r="F72" s="305">
        <f t="shared" ca="1" si="0"/>
        <v>44386</v>
      </c>
      <c r="G72" s="442">
        <f>IF(PPG!T72&lt;0,0,PPG!T72)</f>
        <v>1232.9166666666667</v>
      </c>
      <c r="H72" s="124">
        <f t="shared" ca="1" si="1"/>
        <v>44386</v>
      </c>
      <c r="I72" s="125">
        <v>0</v>
      </c>
      <c r="J72" s="304" t="str">
        <f>LEFT(PPG!D72,20)&amp;"."&amp;PPGPAY!E72</f>
        <v>Rosh Pinah.3512.PPFSM.I05.Jl21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3510.PPFSM.I05.Jl21</v>
      </c>
      <c r="F73" s="305">
        <f t="shared" ca="1" si="0"/>
        <v>44386</v>
      </c>
      <c r="G73" s="442">
        <f>IF(PPG!T73&lt;0,0,PPG!T73)</f>
        <v>4707.5</v>
      </c>
      <c r="H73" s="124">
        <f t="shared" ca="1" si="1"/>
        <v>44386</v>
      </c>
      <c r="I73" s="125">
        <v>0</v>
      </c>
      <c r="J73" s="304" t="str">
        <f>LEFT(PPG!D73,20)&amp;"."&amp;PPGPAY!E73</f>
        <v>Sacred Heart School.3510.PPFSM.I05.Jl21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3502.PPFSM.I05.Jl21</v>
      </c>
      <c r="F74" s="305">
        <f t="shared" ca="1" si="0"/>
        <v>44386</v>
      </c>
      <c r="G74" s="442">
        <f>IF(PPG!T74&lt;0,0,PPG!T74)</f>
        <v>10236.944444444445</v>
      </c>
      <c r="H74" s="124">
        <f t="shared" ca="1" si="1"/>
        <v>44386</v>
      </c>
      <c r="I74" s="125">
        <v>0</v>
      </c>
      <c r="J74" s="304" t="str">
        <f>LEFT(PPG!D74,20)&amp;"."&amp;PPGPAY!E74</f>
        <v>St Agnes RC Primary .3502.PPFSM.I05.Jl21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3315.PPFSM.I05.Jl21</v>
      </c>
      <c r="F75" s="305">
        <f t="shared" ca="1" si="0"/>
        <v>44386</v>
      </c>
      <c r="G75" s="442">
        <f>IF(PPG!T75&lt;0,0,PPG!T75)</f>
        <v>1718.6111111111111</v>
      </c>
      <c r="H75" s="124">
        <f t="shared" ca="1" si="1"/>
        <v>44386</v>
      </c>
      <c r="I75" s="125">
        <v>0</v>
      </c>
      <c r="J75" s="304" t="str">
        <f>LEFT(PPG!D75,20)&amp;"."&amp;PPGPAY!E75</f>
        <v>St Andrew's C E.3315.PPFSM.I05.Jl21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3504.PPFSM.I05.Jl21</v>
      </c>
      <c r="F76" s="305">
        <f t="shared" ca="1" si="0"/>
        <v>44386</v>
      </c>
      <c r="G76" s="442">
        <f>IF(PPG!T76&lt;0,0,PPG!T76)</f>
        <v>3997.6388888888887</v>
      </c>
      <c r="H76" s="124">
        <f t="shared" ca="1" si="1"/>
        <v>44386</v>
      </c>
      <c r="I76" s="125">
        <v>0</v>
      </c>
      <c r="J76" s="304" t="str">
        <f>LEFT(PPG!D76,20)&amp;"."&amp;PPGPAY!E76</f>
        <v>St Catherines R C Pr.3504.PPFSM.I05.Jl21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3309.PPFSM.I05.Jl21</v>
      </c>
      <c r="F77" s="305">
        <f t="shared" ca="1" si="0"/>
        <v>44386</v>
      </c>
      <c r="G77" s="442">
        <f>IF(PPG!T77&lt;0,0,PPG!T77)</f>
        <v>2241.6666666666665</v>
      </c>
      <c r="H77" s="124">
        <f t="shared" ca="1" si="1"/>
        <v>44386</v>
      </c>
      <c r="I77" s="125">
        <v>0</v>
      </c>
      <c r="J77" s="304" t="str">
        <f>LEFT(PPG!D77,20)&amp;"."&amp;PPGPAY!E77</f>
        <v>St Johns CE N20.3309.PPFSM.I05.Jl21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3307.PPFSM.I05.Jl21</v>
      </c>
      <c r="F78" s="305">
        <f t="shared" ca="1" si="0"/>
        <v>44386</v>
      </c>
      <c r="G78" s="442">
        <f>IF(PPG!T78&lt;0,0,PPG!T78)</f>
        <v>1980.1388888888889</v>
      </c>
      <c r="H78" s="124">
        <f t="shared" ca="1" si="1"/>
        <v>44386</v>
      </c>
      <c r="I78" s="125">
        <v>0</v>
      </c>
      <c r="J78" s="304" t="str">
        <f>LEFT(PPG!D78,20)&amp;"."&amp;PPGPAY!E78</f>
        <v>St John's CE School .3307.PPFSM.I05.Jl21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3509.PPFSM.I05.Jl21</v>
      </c>
      <c r="F79" s="305">
        <f t="shared" ca="1" si="0"/>
        <v>44386</v>
      </c>
      <c r="G79" s="442">
        <f>IF(PPG!T79&lt;0,0,PPG!T79)</f>
        <v>10573.194444444445</v>
      </c>
      <c r="H79" s="124">
        <f t="shared" ca="1" si="1"/>
        <v>44386</v>
      </c>
      <c r="I79" s="125">
        <v>0</v>
      </c>
      <c r="J79" s="304" t="str">
        <f>LEFT(PPG!D79,20)&amp;"."&amp;PPGPAY!E79</f>
        <v>St Joseph's Primary .3509.PPFSM.I05.Jl21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3311.PPFSM.I05.Jl21</v>
      </c>
      <c r="F80" s="305">
        <f t="shared" ca="1" si="0"/>
        <v>44386</v>
      </c>
      <c r="G80" s="442">
        <f>IF(PPG!T80&lt;0,0,PPG!T80)</f>
        <v>6500.833333333333</v>
      </c>
      <c r="H80" s="124">
        <f t="shared" ca="1" si="1"/>
        <v>44386</v>
      </c>
      <c r="I80" s="125">
        <v>0</v>
      </c>
      <c r="J80" s="304" t="str">
        <f>LEFT(PPG!D80,20)&amp;"."&amp;PPGPAY!E80</f>
        <v>St Mary's C E Primar.3311.PPFSM.I05.Jl21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3312.PPFSM.I05.Jl21</v>
      </c>
      <c r="F81" s="305">
        <f t="shared" ca="1" si="0"/>
        <v>44386</v>
      </c>
      <c r="G81" s="442">
        <f>IF(PPG!T81&lt;0,0,PPG!T81)</f>
        <v>2166.9444444444443</v>
      </c>
      <c r="H81" s="124">
        <f t="shared" ca="1" si="1"/>
        <v>44386</v>
      </c>
      <c r="I81" s="125">
        <v>0</v>
      </c>
      <c r="J81" s="304" t="str">
        <f>LEFT(PPG!D81,20)&amp;"."&amp;PPGPAY!E81</f>
        <v>St Mary's School EN4.3312.PPFSM.I05.Jl21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3314.PPFSM.I05.Jl21</v>
      </c>
      <c r="F82" s="305">
        <f t="shared" ca="1" si="0"/>
        <v>44386</v>
      </c>
      <c r="G82" s="442">
        <f>IF(PPG!T82&lt;0,0,PPG!T82)</f>
        <v>4184.4444444444443</v>
      </c>
      <c r="H82" s="124">
        <f t="shared" ca="1" si="1"/>
        <v>44386</v>
      </c>
      <c r="I82" s="125">
        <v>0</v>
      </c>
      <c r="J82" s="304" t="str">
        <f>LEFT(PPG!D82,20)&amp;"."&amp;PPGPAY!E82</f>
        <v>St Pauls CE Primary,.3314.PPFSM.I05.Jl21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3313.PPFSM.I05.Jl21</v>
      </c>
      <c r="F83" s="305">
        <f t="shared" ca="1" si="0"/>
        <v>44386</v>
      </c>
      <c r="G83" s="442">
        <f>IF(PPG!T83&lt;0,0,PPG!T83)</f>
        <v>5641.5277777777774</v>
      </c>
      <c r="H83" s="124">
        <f t="shared" ca="1" si="1"/>
        <v>44386</v>
      </c>
      <c r="I83" s="125">
        <v>0</v>
      </c>
      <c r="J83" s="304" t="str">
        <f>LEFT(PPG!D83,20)&amp;"."&amp;PPGPAY!E83</f>
        <v>St. Pauls CE Primary.3313.PPFSM.I05.Jl21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3507.PPFSM.I05.Jl21</v>
      </c>
      <c r="F84" s="305">
        <f t="shared" ca="1" si="0"/>
        <v>44386</v>
      </c>
      <c r="G84" s="442">
        <f>IF(PPG!T84&lt;0,0,PPG!T84)</f>
        <v>2503.1944444444443</v>
      </c>
      <c r="H84" s="124">
        <f t="shared" ca="1" si="1"/>
        <v>44386</v>
      </c>
      <c r="I84" s="125">
        <v>0</v>
      </c>
      <c r="J84" s="304" t="str">
        <f>LEFT(PPG!D84,20)&amp;"."&amp;PPGPAY!E84</f>
        <v>St Theresa's R.C. Pr.3507.PPFSM.I05.Jl21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3506.PPFSM.I05.Jl21</v>
      </c>
      <c r="F85" s="305">
        <f t="shared" ref="F85:F148" ca="1" si="2">TODAY()</f>
        <v>44386</v>
      </c>
      <c r="G85" s="442">
        <f>IF(PPG!T85&lt;0,0,PPG!T85)</f>
        <v>1345</v>
      </c>
      <c r="H85" s="124">
        <f t="shared" ref="H85:H148" ca="1" si="3">F85</f>
        <v>44386</v>
      </c>
      <c r="I85" s="125">
        <v>0</v>
      </c>
      <c r="J85" s="304" t="str">
        <f>LEFT(PPG!D85,20)&amp;"."&amp;PPGPAY!E85</f>
        <v>St Vincent's Catholi.3506.PPFSM.I05.Jl21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2070.PPFSM.I05.Jl21</v>
      </c>
      <c r="F86" s="305">
        <f t="shared" ca="1" si="2"/>
        <v>44386</v>
      </c>
      <c r="G86" s="442">
        <f>IF(PPG!T86&lt;0,0,PPG!T86)</f>
        <v>8966.6666666666661</v>
      </c>
      <c r="H86" s="124">
        <f t="shared" ca="1" si="3"/>
        <v>44386</v>
      </c>
      <c r="I86" s="125">
        <v>0</v>
      </c>
      <c r="J86" s="304" t="str">
        <f>LEFT(PPG!D86,20)&amp;"."&amp;PPGPAY!E86</f>
        <v>Sunnyfields Primary .2070.PPFSM.I05.Jl21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3316.PPFSM.I05.Jl21</v>
      </c>
      <c r="F87" s="305">
        <f t="shared" ca="1" si="2"/>
        <v>44386</v>
      </c>
      <c r="G87" s="442">
        <f>IF(PPG!T87&lt;0,0,PPG!T87)</f>
        <v>2428.4722222222222</v>
      </c>
      <c r="H87" s="124">
        <f t="shared" ca="1" si="3"/>
        <v>44386</v>
      </c>
      <c r="I87" s="125">
        <v>0</v>
      </c>
      <c r="J87" s="304" t="str">
        <f>LEFT(PPG!D87,20)&amp;"."&amp;PPGPAY!E87</f>
        <v>Trent  C of E Primar.3316.PPFSM.I05.Jl21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2055.PPFSM.I05.Jl21</v>
      </c>
      <c r="F88" s="305">
        <f t="shared" ca="1" si="2"/>
        <v>44386</v>
      </c>
      <c r="G88" s="442">
        <f>IF(PPG!T88&lt;0,0,PPG!T88)</f>
        <v>8630.4166666666661</v>
      </c>
      <c r="H88" s="124">
        <f t="shared" ca="1" si="3"/>
        <v>44386</v>
      </c>
      <c r="I88" s="125">
        <v>0</v>
      </c>
      <c r="J88" s="304" t="str">
        <f>LEFT(PPG!D88,20)&amp;"."&amp;PPGPAY!E88</f>
        <v>Tudor School.2055.PPFSM.I05.Jl21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2057.PPFSM.I05.Jl21</v>
      </c>
      <c r="F89" s="305">
        <f t="shared" ca="1" si="2"/>
        <v>44386</v>
      </c>
      <c r="G89" s="442">
        <f>IF(PPG!T89&lt;0,0,PPG!T89)</f>
        <v>20735.416666666668</v>
      </c>
      <c r="H89" s="124">
        <f t="shared" ca="1" si="3"/>
        <v>44386</v>
      </c>
      <c r="I89" s="125">
        <v>0</v>
      </c>
      <c r="J89" s="304" t="str">
        <f>LEFT(PPG!D89,20)&amp;"."&amp;PPGPAY!E89</f>
        <v>Underhill School.2057.PPFSM.I05.Jl21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2076.PPFSM.I05.Jl21</v>
      </c>
      <c r="F90" s="305">
        <f t="shared" ca="1" si="2"/>
        <v>44386</v>
      </c>
      <c r="G90" s="442">
        <f>IF(PPG!T90&lt;0,0,PPG!T90)</f>
        <v>13674.166666666666</v>
      </c>
      <c r="H90" s="124">
        <f t="shared" ca="1" si="3"/>
        <v>44386</v>
      </c>
      <c r="I90" s="125">
        <v>0</v>
      </c>
      <c r="J90" s="304" t="str">
        <f>LEFT(PPG!D90,20)&amp;"."&amp;PPGPAY!E90</f>
        <v>Wessex  Gardens Prim.2076.PPFSM.I05.Jl21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2060.PPFSM.I05.Jl21</v>
      </c>
      <c r="F91" s="305">
        <f t="shared" ca="1" si="2"/>
        <v>44386</v>
      </c>
      <c r="G91" s="442">
        <f>IF(PPG!T91&lt;0,0,PPG!T91)</f>
        <v>14757.638888888889</v>
      </c>
      <c r="H91" s="124">
        <f t="shared" ca="1" si="3"/>
        <v>44386</v>
      </c>
      <c r="I91" s="125">
        <v>0</v>
      </c>
      <c r="J91" s="304" t="str">
        <f>LEFT(PPG!D91,20)&amp;"."&amp;PPGPAY!E91</f>
        <v>Whitings Hill Primar.2060.PPFSM.I05.Jl21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3518.PPFSM.I05.Jl21</v>
      </c>
      <c r="F92" s="305">
        <f t="shared" ca="1" si="2"/>
        <v>44386</v>
      </c>
      <c r="G92" s="442">
        <f>IF(PPG!T92&lt;0,0,PPG!T92)</f>
        <v>16326.805555555555</v>
      </c>
      <c r="H92" s="124">
        <f t="shared" ca="1" si="3"/>
        <v>44386</v>
      </c>
      <c r="I92" s="125">
        <v>0</v>
      </c>
      <c r="J92" s="304" t="str">
        <f>LEFT(PPG!D92,20)&amp;"."&amp;PPGPAY!E92</f>
        <v>Woodcroft Primary Sc.3518.PPFSM.I05.Jl21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2054.PPFSM.I05.Jl21</v>
      </c>
      <c r="F93" s="305">
        <f t="shared" ca="1" si="2"/>
        <v>44386</v>
      </c>
      <c r="G93" s="442">
        <f>IF(PPG!T93&lt;0,0,PPG!T93)</f>
        <v>1307.6388888888889</v>
      </c>
      <c r="H93" s="124">
        <f t="shared" ca="1" si="3"/>
        <v>44386</v>
      </c>
      <c r="I93" s="125">
        <v>0</v>
      </c>
      <c r="J93" s="304" t="str">
        <f>LEFT(PPG!D93,20)&amp;"."&amp;PPGPAY!E93</f>
        <v>Woodridge  Primary S.2054.PPFSM.I05.Jl21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1102.PPFSM.I05.Jl21</v>
      </c>
      <c r="F94" s="305">
        <f t="shared" ca="1" si="2"/>
        <v>44386</v>
      </c>
      <c r="G94" s="442">
        <f>IF(PPG!T94&lt;0,0,PPG!T94)</f>
        <v>344.86111111111109</v>
      </c>
      <c r="H94" s="124">
        <f t="shared" ca="1" si="3"/>
        <v>44386</v>
      </c>
      <c r="I94" s="125">
        <v>0</v>
      </c>
      <c r="J94" s="304" t="str">
        <f>LEFT(PPG!D94,20)&amp;"."&amp;PPGPAY!E94</f>
        <v>Northgate.1102.PPFSM.I05.Jl21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1100.PPFSMP.I05.Jl21</v>
      </c>
      <c r="F95" s="305">
        <f t="shared" ca="1" si="2"/>
        <v>44386</v>
      </c>
      <c r="G95" s="442">
        <f>IF(PPG!T95&lt;0,0,PPG!T95)</f>
        <v>2042.6388888888889</v>
      </c>
      <c r="H95" s="124">
        <f t="shared" ca="1" si="3"/>
        <v>44386</v>
      </c>
      <c r="I95" s="125">
        <v>0</v>
      </c>
      <c r="J95" s="304" t="str">
        <f>LEFT(PPG!D95,20)&amp;"."&amp;PPGPAY!E95</f>
        <v>Pavilion.1100.PPFSMP.I05.Jl21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5405.PPFSM.I05.Jl21</v>
      </c>
      <c r="F96" s="305">
        <f t="shared" ca="1" si="2"/>
        <v>44386</v>
      </c>
      <c r="G96" s="442">
        <f>IF(PPG!T96&lt;0,0,PPG!T96)</f>
        <v>9311.25</v>
      </c>
      <c r="H96" s="124">
        <f t="shared" ca="1" si="3"/>
        <v>44386</v>
      </c>
      <c r="I96" s="125">
        <v>0</v>
      </c>
      <c r="J96" s="304" t="str">
        <f>LEFT(PPG!D96,20)&amp;"."&amp;PPGPAY!E96</f>
        <v>Finchley Catholic Hi.5405.PPFSM.I05.Jl21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4003.PPFSM.I05.Jl21</v>
      </c>
      <c r="F97" s="305">
        <f t="shared" ca="1" si="2"/>
        <v>44386</v>
      </c>
      <c r="G97" s="442">
        <f>IF(PPG!T97&lt;0,0,PPG!T97)</f>
        <v>23981.111111111109</v>
      </c>
      <c r="H97" s="124">
        <f t="shared" ca="1" si="3"/>
        <v>44386</v>
      </c>
      <c r="I97" s="125">
        <v>0</v>
      </c>
      <c r="J97" s="304" t="str">
        <f>LEFT(PPG!D97,20)&amp;"."&amp;PPGPAY!E97</f>
        <v>Friern Barnet School.4003.PPFSM.I05.Jl21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5427.PPFSM.I05.Jl21</v>
      </c>
      <c r="F98" s="305">
        <f t="shared" ca="1" si="2"/>
        <v>44386</v>
      </c>
      <c r="G98" s="442">
        <f>IF(PPG!T98&lt;0,0,PPG!T98)</f>
        <v>5199.4444444444443</v>
      </c>
      <c r="H98" s="124">
        <f t="shared" ca="1" si="3"/>
        <v>44386</v>
      </c>
      <c r="I98" s="125">
        <v>0</v>
      </c>
      <c r="J98" s="304" t="str">
        <f>LEFT(PPG!D98,20)&amp;"."&amp;PPGPAY!E98</f>
        <v>JCoSS.5427.PPFSM.I05.Jl21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4004.PPFSM.I05.Jl21</v>
      </c>
      <c r="F99" s="305">
        <f t="shared" ca="1" si="2"/>
        <v>44386</v>
      </c>
      <c r="G99" s="442">
        <f>IF(PPG!T99&lt;0,0,PPG!T99)</f>
        <v>1379.4444444444443</v>
      </c>
      <c r="H99" s="124">
        <f t="shared" ca="1" si="3"/>
        <v>44386</v>
      </c>
      <c r="I99" s="125">
        <v>0</v>
      </c>
      <c r="J99" s="304" t="str">
        <f>LEFT(PPG!D99,20)&amp;"."&amp;PPGPAY!E99</f>
        <v>Menorah High School .4004.PPFSM.I05.Jl21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5404.PPFSM.I05.Jl21</v>
      </c>
      <c r="F100" s="305">
        <f t="shared" ca="1" si="2"/>
        <v>44386</v>
      </c>
      <c r="G100" s="442">
        <f>IF(PPG!T100&lt;0,0,PPG!T100)</f>
        <v>3528.1944444444443</v>
      </c>
      <c r="H100" s="124">
        <f t="shared" ca="1" si="3"/>
        <v>44386</v>
      </c>
      <c r="I100" s="125">
        <v>0</v>
      </c>
      <c r="J100" s="304" t="str">
        <f>LEFT(PPG!D100,20)&amp;"."&amp;PPGPAY!E100</f>
        <v>St Michaels Catholic.5404.PPFSM.I05.Jl21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5407.PPFSM.I05.Jl21</v>
      </c>
      <c r="F101" s="305">
        <f t="shared" ca="1" si="2"/>
        <v>44386</v>
      </c>
      <c r="G101" s="442">
        <f>IF(PPG!T101&lt;0,0,PPG!T101)</f>
        <v>20824.305555555555</v>
      </c>
      <c r="H101" s="124">
        <f t="shared" ca="1" si="3"/>
        <v>44386</v>
      </c>
      <c r="I101" s="125">
        <v>0</v>
      </c>
      <c r="J101" s="304" t="str">
        <f>LEFT(PPG!D101,20)&amp;"."&amp;PPGPAY!E101</f>
        <v>St. James' Catholic .5407.PPFSM.I05.Jl21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7010.PPFSM.I05.Jl21</v>
      </c>
      <c r="F102" s="305">
        <f t="shared" ca="1" si="2"/>
        <v>44386</v>
      </c>
      <c r="G102" s="442">
        <f>IF(PPG!T102&lt;0,0,PPG!T102)</f>
        <v>2971.1111111111113</v>
      </c>
      <c r="H102" s="124">
        <f t="shared" ca="1" si="3"/>
        <v>44386</v>
      </c>
      <c r="I102" s="125">
        <v>0</v>
      </c>
      <c r="J102" s="304" t="str">
        <f>LEFT(PPG!D102,20)&amp;"."&amp;PPGPAY!E102</f>
        <v>Mapledown.7010.PPFSM.I05.Jl21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7005.PPFSM.I05.Jl21</v>
      </c>
      <c r="F103" s="305">
        <f t="shared" ca="1" si="2"/>
        <v>44386</v>
      </c>
      <c r="G103" s="442">
        <f>IF(PPG!T103&lt;0,0,PPG!T103)</f>
        <v>5193.1944444444443</v>
      </c>
      <c r="H103" s="124">
        <f t="shared" ca="1" si="3"/>
        <v>44386</v>
      </c>
      <c r="I103" s="125">
        <v>0</v>
      </c>
      <c r="J103" s="304" t="str">
        <f>LEFT(PPG!D103,20)&amp;"."&amp;PPGPAY!E103</f>
        <v>Northway.7005.PPFSM.I05.Jl21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7009.PPFSM.I05.Jl21</v>
      </c>
      <c r="F104" s="305">
        <f t="shared" ca="1" si="2"/>
        <v>44386</v>
      </c>
      <c r="G104" s="442">
        <f>IF(PPG!T104&lt;0,0,PPG!T104)</f>
        <v>4931.666666666667</v>
      </c>
      <c r="H104" s="124">
        <f t="shared" ca="1" si="3"/>
        <v>44386</v>
      </c>
      <c r="I104" s="125">
        <v>0</v>
      </c>
      <c r="J104" s="304" t="str">
        <f>LEFT(PPG!D104,20)&amp;"."&amp;PPGPAY!E104</f>
        <v>Oakleigh.7009.PPFSM.I05.Jl21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3521.PPFSMS.I05.Jl21</v>
      </c>
      <c r="F105" s="305">
        <f t="shared" ca="1" si="2"/>
        <v>44386</v>
      </c>
      <c r="G105" s="442">
        <f>IF(PPG!T105&lt;0,0,PPG!T105)</f>
        <v>24790.208333333332</v>
      </c>
      <c r="H105" s="124">
        <f t="shared" ca="1" si="3"/>
        <v>44386</v>
      </c>
      <c r="I105" s="125">
        <v>0</v>
      </c>
      <c r="J105" s="304" t="str">
        <f>LEFT(PPG!D105,20)&amp;"."&amp;PPGPAY!E105</f>
        <v>St Mary's &amp; St John'.3521.PPFSMS.I05.Jl21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3521.PPFSMP.I05.Jl21</v>
      </c>
      <c r="F106" s="305">
        <f t="shared" ca="1" si="2"/>
        <v>44386</v>
      </c>
      <c r="G106" s="442">
        <f>IF(PPG!T106&lt;0,0,PPG!T106)</f>
        <v>19166.25</v>
      </c>
      <c r="H106" s="124">
        <f t="shared" ca="1" si="3"/>
        <v>44386</v>
      </c>
      <c r="I106" s="125">
        <v>0</v>
      </c>
      <c r="J106" s="304" t="str">
        <f>LEFT(PPG!D106,20)&amp;"."&amp;PPGPAY!E106</f>
        <v>St Mary's &amp; St John'.3521.PPFSMP.I05.Jl21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1100.PPFSMS.I05.Jl21</v>
      </c>
      <c r="F107" s="305">
        <f t="shared" ca="1" si="2"/>
        <v>44386</v>
      </c>
      <c r="G107" s="442">
        <f>IF(PPG!T107&lt;0,0,PPG!T107)</f>
        <v>186.80555555555554</v>
      </c>
      <c r="H107" s="124">
        <f t="shared" ca="1" si="3"/>
        <v>44386</v>
      </c>
      <c r="I107" s="125">
        <v>0</v>
      </c>
      <c r="J107" s="304" t="str">
        <f>LEFT(PPG!D107,20)&amp;"."&amp;PPGPAY!E107</f>
        <v>Pavilion.1100.PPFSMS.I05.Jl21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3317.PPSER.I05.Jl21</v>
      </c>
      <c r="F108" s="305">
        <f t="shared" ca="1" si="2"/>
        <v>44386</v>
      </c>
      <c r="G108" s="442">
        <f>IF(PPG!T108&lt;0,0,PPG!T108)</f>
        <v>25.833333333333332</v>
      </c>
      <c r="H108" s="124">
        <f t="shared" ca="1" si="3"/>
        <v>44386</v>
      </c>
      <c r="I108" s="125">
        <v>0</v>
      </c>
      <c r="J108" s="304" t="str">
        <f>LEFT(PPG!D108,20)&amp;"."&amp;PPGPAY!E108</f>
        <v>All Saints' CE Prima.3317.PPSER.I05.Jl21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2027.PPSER.I05.Jl21</v>
      </c>
      <c r="F109" s="305">
        <f t="shared" ca="1" si="2"/>
        <v>44386</v>
      </c>
      <c r="G109" s="442">
        <f>IF(PPG!T109&lt;0,0,PPG!T109)</f>
        <v>60.277777777777779</v>
      </c>
      <c r="H109" s="124">
        <f t="shared" ca="1" si="3"/>
        <v>44386</v>
      </c>
      <c r="I109" s="125">
        <v>0</v>
      </c>
      <c r="J109" s="304" t="str">
        <f>LEFT(PPG!D109,20)&amp;"."&amp;PPGPAY!E109</f>
        <v>Garden Suburb Junior.2027.PPSER.I05.Jl21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2071.PPSER.I05.Jl21</v>
      </c>
      <c r="F110" s="305">
        <f t="shared" ca="1" si="2"/>
        <v>44386</v>
      </c>
      <c r="G110" s="442">
        <f>IF(PPG!T110&lt;0,0,PPG!T110)</f>
        <v>25.833333333333332</v>
      </c>
      <c r="H110" s="124">
        <f t="shared" ca="1" si="3"/>
        <v>44386</v>
      </c>
      <c r="I110" s="125">
        <v>0</v>
      </c>
      <c r="J110" s="304" t="str">
        <f>LEFT(PPG!D110,20)&amp;"."&amp;PPGPAY!E110</f>
        <v>Queenswell Infant an.2071.PPSER.I05.Jl21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3309.PPSER.I05.Jl21</v>
      </c>
      <c r="F111" s="305">
        <f t="shared" ca="1" si="2"/>
        <v>44386</v>
      </c>
      <c r="G111" s="442">
        <f>IF(PPG!T111&lt;0,0,PPG!T111)</f>
        <v>77.5</v>
      </c>
      <c r="H111" s="124">
        <f t="shared" ca="1" si="3"/>
        <v>44386</v>
      </c>
      <c r="I111" s="125">
        <v>0</v>
      </c>
      <c r="J111" s="304" t="str">
        <f>LEFT(PPG!D111,20)&amp;"."&amp;PPGPAY!E111</f>
        <v>St Johns CE N20.3309.PPSER.I05.Jl21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3314.PPSER.I05.Jl21</v>
      </c>
      <c r="F112" s="305">
        <f t="shared" ca="1" si="2"/>
        <v>44386</v>
      </c>
      <c r="G112" s="442">
        <f>IF(PPG!T112&lt;0,0,PPG!T112)</f>
        <v>51.666666666666664</v>
      </c>
      <c r="H112" s="124">
        <f t="shared" ca="1" si="3"/>
        <v>44386</v>
      </c>
      <c r="I112" s="125">
        <v>0</v>
      </c>
      <c r="J112" s="304" t="str">
        <f>LEFT(PPG!D112,20)&amp;"."&amp;PPGPAY!E112</f>
        <v>St Pauls CE Primary,.3314.PPSER.I05.Jl21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3507.PPSER.I05.Jl21</v>
      </c>
      <c r="F113" s="305">
        <f t="shared" ca="1" si="2"/>
        <v>44386</v>
      </c>
      <c r="G113" s="442">
        <f>IF(PPG!T113&lt;0,0,PPG!T113)</f>
        <v>17.222222222222221</v>
      </c>
      <c r="H113" s="124">
        <f t="shared" ca="1" si="3"/>
        <v>44386</v>
      </c>
      <c r="I113" s="125">
        <v>0</v>
      </c>
      <c r="J113" s="304" t="str">
        <f>LEFT(PPG!D113,20)&amp;"."&amp;PPGPAY!E113</f>
        <v>St Theresa's R.C. Pr.3507.PPSER.I05.Jl21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3316.PPSER.I05.Jl21</v>
      </c>
      <c r="F114" s="305">
        <f t="shared" ca="1" si="2"/>
        <v>44386</v>
      </c>
      <c r="G114" s="442">
        <f>IF(PPG!T114&lt;0,0,PPG!T114)</f>
        <v>86.111111111111114</v>
      </c>
      <c r="H114" s="124">
        <f t="shared" ca="1" si="3"/>
        <v>44386</v>
      </c>
      <c r="I114" s="125">
        <v>0</v>
      </c>
      <c r="J114" s="304" t="str">
        <f>LEFT(PPG!D114,20)&amp;"."&amp;PPGPAY!E114</f>
        <v>Trent  C of E Primar.3316.PPSER.I05.Jl21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4003.PPSER.I05.Jl21</v>
      </c>
      <c r="F115" s="305">
        <f t="shared" ca="1" si="2"/>
        <v>44386</v>
      </c>
      <c r="G115" s="442">
        <f>IF(PPG!T115&lt;0,0,PPG!T115)</f>
        <v>51.666666666666664</v>
      </c>
      <c r="H115" s="124">
        <f t="shared" ca="1" si="3"/>
        <v>44386</v>
      </c>
      <c r="I115" s="125">
        <v>0</v>
      </c>
      <c r="J115" s="304" t="str">
        <f>LEFT(PPG!D115,20)&amp;"."&amp;PPGPAY!E115</f>
        <v>Friern Barnet School.4003.PPSER.I05.Jl21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400023</v>
      </c>
      <c r="D116" s="120" t="b">
        <v>1</v>
      </c>
      <c r="E116" s="304" t="str">
        <f>RIGHT(PPG!C116,4)&amp;"."&amp;PPG!M116&amp;"."&amp;PPG!K116&amp;"."&amp;$C$5</f>
        <v>3500.PPSER.I06.Jl21</v>
      </c>
      <c r="F116" s="305">
        <f t="shared" ca="1" si="2"/>
        <v>44386</v>
      </c>
      <c r="G116" s="442">
        <f>IF(PPG!T116&lt;0,0,PPG!T116)</f>
        <v>34.444444444444443</v>
      </c>
      <c r="H116" s="124">
        <f t="shared" ca="1" si="3"/>
        <v>44386</v>
      </c>
      <c r="I116" s="125">
        <v>0</v>
      </c>
      <c r="J116" s="304" t="str">
        <f>LEFT(PPG!D116,20)&amp;"."&amp;PPGPAY!E116</f>
        <v>Annunciation Catholi.3500.PPSER.I06.Jl21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400041</v>
      </c>
      <c r="D117" s="120" t="b">
        <v>1</v>
      </c>
      <c r="E117" s="304" t="str">
        <f>RIGHT(PPG!C117,4)&amp;"."&amp;PPG!M117&amp;"."&amp;PPG!K117&amp;"."&amp;$C$5</f>
        <v>5405.PPSER.I07.Jl21</v>
      </c>
      <c r="F117" s="305">
        <f t="shared" ca="1" si="2"/>
        <v>44386</v>
      </c>
      <c r="G117" s="442">
        <f>IF(PPG!T117&lt;0,0,PPG!T117)</f>
        <v>68.888888888888886</v>
      </c>
      <c r="H117" s="124">
        <f t="shared" ca="1" si="3"/>
        <v>44386</v>
      </c>
      <c r="I117" s="125">
        <v>0</v>
      </c>
      <c r="J117" s="304" t="str">
        <f>LEFT(PPG!D117,20)&amp;"."&amp;PPGPAY!E117</f>
        <v>Finchley Catholic Hi.5405.PPSER.I07.Jl21</v>
      </c>
      <c r="K117" s="120" t="b">
        <v>1</v>
      </c>
      <c r="L117" s="126" t="s">
        <v>3686</v>
      </c>
      <c r="M117" s="120" t="b">
        <v>1</v>
      </c>
      <c r="N117" s="120" t="s">
        <v>3687</v>
      </c>
      <c r="O117" s="307" t="str">
        <f>PPG!I117</f>
        <v>11333/516500</v>
      </c>
      <c r="P117" s="120" t="b">
        <v>1</v>
      </c>
      <c r="Q117" s="120" t="b">
        <v>1</v>
      </c>
      <c r="R117" s="120" t="b">
        <v>1</v>
      </c>
    </row>
    <row r="118" spans="1:18" hidden="1" x14ac:dyDescent="0.25">
      <c r="A118" s="117">
        <v>1</v>
      </c>
      <c r="B118" s="118">
        <v>2</v>
      </c>
      <c r="C118" s="303">
        <f>PPG!J118</f>
        <v>400125</v>
      </c>
      <c r="D118" s="120" t="b">
        <v>1</v>
      </c>
      <c r="E118" s="304" t="str">
        <f>RIGHT(PPG!C118,4)&amp;"."&amp;PPG!M118&amp;"."&amp;PPG!K118&amp;"."&amp;$C$5</f>
        <v>3520.PPPL.I05.Jl21</v>
      </c>
      <c r="F118" s="305">
        <f t="shared" ca="1" si="2"/>
        <v>44386</v>
      </c>
      <c r="G118" s="442">
        <f>IF(PPG!T118&lt;0,0,PPG!T118)</f>
        <v>0</v>
      </c>
      <c r="H118" s="124">
        <f t="shared" ca="1" si="3"/>
        <v>44386</v>
      </c>
      <c r="I118" s="125">
        <v>0</v>
      </c>
      <c r="J118" s="304" t="str">
        <f>LEFT(PPG!D118,20)&amp;"."&amp;PPGPAY!E118</f>
        <v>Akiva School.3520.PPPL.I05.Jl21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400015</v>
      </c>
      <c r="D119" s="120" t="b">
        <v>1</v>
      </c>
      <c r="E119" s="304" t="str">
        <f>RIGHT(PPG!C119,4)&amp;"."&amp;PPG!M119&amp;"."&amp;PPG!K119&amp;"."&amp;$C$5</f>
        <v>3317.PPPL.I05.Jl21</v>
      </c>
      <c r="F119" s="305">
        <f t="shared" ca="1" si="2"/>
        <v>44386</v>
      </c>
      <c r="G119" s="442">
        <f>IF(PPG!T119&lt;0,0,PPG!T119)</f>
        <v>651.38888888888891</v>
      </c>
      <c r="H119" s="124">
        <f t="shared" ca="1" si="3"/>
        <v>44386</v>
      </c>
      <c r="I119" s="125">
        <v>0</v>
      </c>
      <c r="J119" s="304" t="str">
        <f>LEFT(PPG!D119,20)&amp;"."&amp;PPGPAY!E119</f>
        <v>All Saints' CE Prima.3317.PPPL.I05.Jl21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400024</v>
      </c>
      <c r="D120" s="120" t="b">
        <v>1</v>
      </c>
      <c r="E120" s="304" t="str">
        <f>RIGHT(PPG!C120,4)&amp;"."&amp;PPG!M120&amp;"."&amp;PPG!K120&amp;"."&amp;$C$5</f>
        <v>3511.PPPL.I05.Jl21</v>
      </c>
      <c r="F120" s="305">
        <f t="shared" ca="1" si="2"/>
        <v>44386</v>
      </c>
      <c r="G120" s="442">
        <f>IF(PPG!T120&lt;0,0,PPG!T120)</f>
        <v>977.08333333333337</v>
      </c>
      <c r="H120" s="124">
        <f t="shared" ca="1" si="3"/>
        <v>44386</v>
      </c>
      <c r="I120" s="125">
        <v>0</v>
      </c>
      <c r="J120" s="304" t="str">
        <f>LEFT(PPG!D120,20)&amp;"."&amp;PPGPAY!E120</f>
        <v>Blessed Dominic Scho.3511.PPPL.I05.Jl21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400057</v>
      </c>
      <c r="D121" s="120" t="b">
        <v>1</v>
      </c>
      <c r="E121" s="304" t="str">
        <f>RIGHT(PPG!C121,4)&amp;"."&amp;PPG!M121&amp;"."&amp;PPG!K121&amp;"."&amp;$C$5</f>
        <v>2008.PPPL.I05.Jl21</v>
      </c>
      <c r="F121" s="305">
        <f t="shared" ca="1" si="2"/>
        <v>44386</v>
      </c>
      <c r="G121" s="442">
        <f>IF(PPG!T121&lt;0,0,PPG!T121)</f>
        <v>390.83333333333331</v>
      </c>
      <c r="H121" s="124">
        <f t="shared" ca="1" si="3"/>
        <v>44386</v>
      </c>
      <c r="I121" s="125">
        <v>0</v>
      </c>
      <c r="J121" s="304" t="str">
        <f>LEFT(PPG!D121,20)&amp;"."&amp;PPGPAY!E121</f>
        <v>Brookland Infant  &amp; .2008.PPPL.I05.Jl21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400061</v>
      </c>
      <c r="D122" s="120" t="b">
        <v>1</v>
      </c>
      <c r="E122" s="304" t="str">
        <f>RIGHT(PPG!C122,4)&amp;"."&amp;PPG!M122&amp;"."&amp;PPG!K122&amp;"."&amp;$C$5</f>
        <v>2009.PPPL.I05.Jl21</v>
      </c>
      <c r="F122" s="305">
        <f t="shared" ca="1" si="2"/>
        <v>44386</v>
      </c>
      <c r="G122" s="442">
        <f>IF(PPG!T122&lt;0,0,PPG!T122)</f>
        <v>390.83333333333331</v>
      </c>
      <c r="H122" s="124">
        <f t="shared" ca="1" si="3"/>
        <v>44386</v>
      </c>
      <c r="I122" s="125">
        <v>0</v>
      </c>
      <c r="J122" s="304" t="str">
        <f>LEFT(PPG!D122,20)&amp;"."&amp;PPGPAY!E122</f>
        <v>Brunswick Park Prima.2009.PPPL.I05.Jl21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400039</v>
      </c>
      <c r="D123" s="120" t="b">
        <v>1</v>
      </c>
      <c r="E123" s="304" t="str">
        <f>RIGHT(PPG!C123,4)&amp;"."&amp;PPG!M123&amp;"."&amp;PPG!K123&amp;"."&amp;$C$5</f>
        <v>3302.PPPL.I05.Jl21</v>
      </c>
      <c r="F123" s="305">
        <f t="shared" ca="1" si="2"/>
        <v>44386</v>
      </c>
      <c r="G123" s="442">
        <f>IF(PPG!T123&lt;0,0,PPG!T123)</f>
        <v>390.83333333333331</v>
      </c>
      <c r="H123" s="124">
        <f t="shared" ca="1" si="3"/>
        <v>44386</v>
      </c>
      <c r="I123" s="125">
        <v>0</v>
      </c>
      <c r="J123" s="304" t="str">
        <f>LEFT(PPG!D123,20)&amp;"."&amp;PPGPAY!E123</f>
        <v>Christ Church CE Pri.3302.PPPL.I05.Jl21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400020</v>
      </c>
      <c r="D124" s="120" t="b">
        <v>1</v>
      </c>
      <c r="E124" s="304" t="str">
        <f>RIGHT(PPG!C124,4)&amp;"."&amp;PPG!M124&amp;"."&amp;PPG!K124&amp;"."&amp;$C$5</f>
        <v>2011.PPPL.I05.Jl21</v>
      </c>
      <c r="F124" s="305">
        <f t="shared" ca="1" si="2"/>
        <v>44386</v>
      </c>
      <c r="G124" s="442">
        <f>IF(PPG!T124&lt;0,0,PPG!T124)</f>
        <v>390.83333333333331</v>
      </c>
      <c r="H124" s="124">
        <f t="shared" ca="1" si="3"/>
        <v>44386</v>
      </c>
      <c r="I124" s="125">
        <v>0</v>
      </c>
      <c r="J124" s="304" t="str">
        <f>LEFT(PPG!D124,20)&amp;"."&amp;PPGPAY!E124</f>
        <v>Church Hill Primary .2011.PPPL.I05.Jl21</v>
      </c>
      <c r="K124" s="120" t="b">
        <v>1</v>
      </c>
      <c r="L124" s="126" t="s">
        <v>3686</v>
      </c>
      <c r="M124" s="120" t="b">
        <v>1</v>
      </c>
      <c r="N124" s="120" t="s">
        <v>3687</v>
      </c>
      <c r="O124" s="307" t="str">
        <f>PPG!I124</f>
        <v>11334/543965</v>
      </c>
      <c r="P124" s="120" t="b">
        <v>1</v>
      </c>
      <c r="Q124" s="120" t="b">
        <v>1</v>
      </c>
      <c r="R124" s="120" t="b">
        <v>1</v>
      </c>
    </row>
    <row r="125" spans="1:18" hidden="1" x14ac:dyDescent="0.25">
      <c r="A125" s="117">
        <v>1</v>
      </c>
      <c r="B125" s="118">
        <v>2</v>
      </c>
      <c r="C125" s="303">
        <f>PPG!J125</f>
        <v>400105</v>
      </c>
      <c r="D125" s="120" t="b">
        <v>1</v>
      </c>
      <c r="E125" s="304" t="str">
        <f>RIGHT(PPG!C125,4)&amp;"."&amp;PPG!M125&amp;"."&amp;PPG!K125&amp;"."&amp;$C$5</f>
        <v>2073.PPPL.I05.Jl21</v>
      </c>
      <c r="F125" s="305">
        <f t="shared" ca="1" si="2"/>
        <v>44386</v>
      </c>
      <c r="G125" s="442">
        <f>IF(PPG!T125&lt;0,0,PPG!T125)</f>
        <v>0</v>
      </c>
      <c r="H125" s="124">
        <f t="shared" ca="1" si="3"/>
        <v>44386</v>
      </c>
      <c r="I125" s="125">
        <v>0</v>
      </c>
      <c r="J125" s="304" t="str">
        <f>LEFT(PPG!D125,20)&amp;"."&amp;PPGPAY!E125</f>
        <v>Danegrove JMI School.2073.PPPL.I05.Jl21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400159</v>
      </c>
      <c r="D126" s="120" t="b">
        <v>1</v>
      </c>
      <c r="E126" s="304" t="str">
        <f>RIGHT(PPG!C126,4)&amp;"."&amp;PPG!M126&amp;"."&amp;PPG!K126&amp;"."&amp;$C$5</f>
        <v>2023.PPPL.I05.Jl21</v>
      </c>
      <c r="F126" s="305">
        <f t="shared" ca="1" si="2"/>
        <v>44386</v>
      </c>
      <c r="G126" s="442">
        <f>IF(PPG!T126&lt;0,0,PPG!T126)</f>
        <v>455.97222222222223</v>
      </c>
      <c r="H126" s="124">
        <f t="shared" ca="1" si="3"/>
        <v>44386</v>
      </c>
      <c r="I126" s="125">
        <v>0</v>
      </c>
      <c r="J126" s="304" t="str">
        <f>LEFT(PPG!D126,20)&amp;"."&amp;PPGPAY!E126</f>
        <v>Edgware Primary Scho.2023.PPPL.I05.Jl21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400047</v>
      </c>
      <c r="D127" s="120" t="b">
        <v>1</v>
      </c>
      <c r="E127" s="304" t="str">
        <f>RIGHT(PPG!C127,4)&amp;"."&amp;PPG!M127&amp;"."&amp;PPG!K127&amp;"."&amp;$C$5</f>
        <v>2024.PPPL.I05.Jl21</v>
      </c>
      <c r="F127" s="305">
        <f t="shared" ca="1" si="2"/>
        <v>44386</v>
      </c>
      <c r="G127" s="442">
        <f>IF(PPG!T127&lt;0,0,PPG!T127)</f>
        <v>130.27777777777777</v>
      </c>
      <c r="H127" s="124">
        <f t="shared" ca="1" si="3"/>
        <v>44386</v>
      </c>
      <c r="I127" s="125">
        <v>0</v>
      </c>
      <c r="J127" s="304" t="str">
        <f>LEFT(PPG!D127,20)&amp;"."&amp;PPGPAY!E127</f>
        <v>Fairway Primary Scho.2024.PPPL.I05.Jl21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400001</v>
      </c>
      <c r="D128" s="120" t="b">
        <v>1</v>
      </c>
      <c r="E128" s="304" t="str">
        <f>RIGHT(PPG!C128,4)&amp;"."&amp;PPG!M128&amp;"."&amp;PPG!K128&amp;"."&amp;$C$5</f>
        <v>2025.PPPL.I05.Jl21</v>
      </c>
      <c r="F128" s="305">
        <f t="shared" ca="1" si="2"/>
        <v>44386</v>
      </c>
      <c r="G128" s="442">
        <f>IF(PPG!T128&lt;0,0,PPG!T128)</f>
        <v>716.52777777777783</v>
      </c>
      <c r="H128" s="124">
        <f t="shared" ca="1" si="3"/>
        <v>44386</v>
      </c>
      <c r="I128" s="125">
        <v>0</v>
      </c>
      <c r="J128" s="304" t="str">
        <f>LEFT(PPG!D128,20)&amp;"."&amp;PPGPAY!E128</f>
        <v>Foulds.2025.PPPL.I05.Jl21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400067</v>
      </c>
      <c r="D129" s="120" t="b">
        <v>1</v>
      </c>
      <c r="E129" s="304" t="str">
        <f>RIGHT(PPG!C129,4)&amp;"."&amp;PPG!M129&amp;"."&amp;PPG!K129&amp;"."&amp;$C$5</f>
        <v>2028.PPPL.I05.Jl21</v>
      </c>
      <c r="F129" s="305">
        <f t="shared" ca="1" si="2"/>
        <v>44386</v>
      </c>
      <c r="G129" s="442">
        <f>IF(PPG!T129&lt;0,0,PPG!T129)</f>
        <v>130.27777777777777</v>
      </c>
      <c r="H129" s="124">
        <f t="shared" ca="1" si="3"/>
        <v>44386</v>
      </c>
      <c r="I129" s="125">
        <v>0</v>
      </c>
      <c r="J129" s="304" t="str">
        <f>LEFT(PPG!D129,20)&amp;"."&amp;PPGPAY!E129</f>
        <v>Garden Suburb Infant.2028.PPPL.I05.Jl21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400002</v>
      </c>
      <c r="D130" s="120" t="b">
        <v>1</v>
      </c>
      <c r="E130" s="304" t="str">
        <f>RIGHT(PPG!C130,4)&amp;"."&amp;PPG!M130&amp;"."&amp;PPG!K130&amp;"."&amp;$C$5</f>
        <v>2027.PPPL.I05.Jl21</v>
      </c>
      <c r="F130" s="305">
        <f t="shared" ca="1" si="2"/>
        <v>44386</v>
      </c>
      <c r="G130" s="442">
        <f>IF(PPG!T130&lt;0,0,PPG!T130)</f>
        <v>455.97222222222223</v>
      </c>
      <c r="H130" s="124">
        <f t="shared" ca="1" si="3"/>
        <v>44386</v>
      </c>
      <c r="I130" s="125">
        <v>0</v>
      </c>
      <c r="J130" s="304" t="str">
        <f>LEFT(PPG!D130,20)&amp;"."&amp;PPGPAY!E130</f>
        <v>Garden Suburb Junior.2027.PPPL.I05.Jl21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400035</v>
      </c>
      <c r="D131" s="120" t="b">
        <v>1</v>
      </c>
      <c r="E131" s="304" t="str">
        <f>RIGHT(PPG!C131,4)&amp;"."&amp;PPG!M131&amp;"."&amp;PPG!K131&amp;"."&amp;$C$5</f>
        <v>2029.PPPL.I05.Jl21</v>
      </c>
      <c r="F131" s="305">
        <f t="shared" ca="1" si="2"/>
        <v>44386</v>
      </c>
      <c r="G131" s="442">
        <f>IF(PPG!T131&lt;0,0,PPG!T131)</f>
        <v>195.41666666666666</v>
      </c>
      <c r="H131" s="124">
        <f t="shared" ca="1" si="3"/>
        <v>44386</v>
      </c>
      <c r="I131" s="125">
        <v>0</v>
      </c>
      <c r="J131" s="304" t="str">
        <f>LEFT(PPG!D131,20)&amp;"."&amp;PPGPAY!E131</f>
        <v>Goldbeaters Primary .2029.PPPL.I05.Jl21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400084</v>
      </c>
      <c r="D132" s="120" t="b">
        <v>1</v>
      </c>
      <c r="E132" s="304" t="str">
        <f>RIGHT(PPG!C132,4)&amp;"."&amp;PPG!M132&amp;"."&amp;PPG!K132&amp;"."&amp;$C$5</f>
        <v>2032.PPPL.I05.Jl21</v>
      </c>
      <c r="F132" s="305">
        <f t="shared" ca="1" si="2"/>
        <v>44386</v>
      </c>
      <c r="G132" s="442">
        <f>IF(PPG!T132&lt;0,0,PPG!T132)</f>
        <v>390.83333333333331</v>
      </c>
      <c r="H132" s="124">
        <f t="shared" ca="1" si="3"/>
        <v>44386</v>
      </c>
      <c r="I132" s="125">
        <v>0</v>
      </c>
      <c r="J132" s="304" t="str">
        <f>LEFT(PPG!D132,20)&amp;"."&amp;PPGPAY!E132</f>
        <v>Holly Park School.2032.PPPL.I05.Jl21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400008</v>
      </c>
      <c r="D133" s="120" t="b">
        <v>1</v>
      </c>
      <c r="E133" s="304" t="str">
        <f>RIGHT(PPG!C133,4)&amp;"."&amp;PPG!M133&amp;"."&amp;PPG!K133&amp;"."&amp;$C$5</f>
        <v>3304.PPPL.I05.Jl21</v>
      </c>
      <c r="F133" s="305">
        <f t="shared" ca="1" si="2"/>
        <v>44386</v>
      </c>
      <c r="G133" s="442">
        <f>IF(PPG!T133&lt;0,0,PPG!T133)</f>
        <v>325.69444444444446</v>
      </c>
      <c r="H133" s="124">
        <f t="shared" ca="1" si="3"/>
        <v>44386</v>
      </c>
      <c r="I133" s="125">
        <v>0</v>
      </c>
      <c r="J133" s="304" t="str">
        <f>LEFT(PPG!D133,20)&amp;"."&amp;PPGPAY!E133</f>
        <v>Holy Trinity School.3304.PPPL.I05.Jl21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400130</v>
      </c>
      <c r="D134" s="120" t="b">
        <v>1</v>
      </c>
      <c r="E134" s="304" t="str">
        <f>RIGHT(PPG!C134,4)&amp;"."&amp;PPG!M134&amp;"."&amp;PPG!K134&amp;"."&amp;$C$5</f>
        <v>3523.PPPL.I05.Jl21</v>
      </c>
      <c r="F134" s="305">
        <f t="shared" ca="1" si="2"/>
        <v>44386</v>
      </c>
      <c r="G134" s="442">
        <f>IF(PPG!T134&lt;0,0,PPG!T134)</f>
        <v>325.69444444444446</v>
      </c>
      <c r="H134" s="124">
        <f t="shared" ca="1" si="3"/>
        <v>44386</v>
      </c>
      <c r="I134" s="125">
        <v>0</v>
      </c>
      <c r="J134" s="304" t="str">
        <f>LEFT(PPG!D134,20)&amp;"."&amp;PPGPAY!E134</f>
        <v>Martin Primary Schoo.3523.PPPL.I05.Jl21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400086</v>
      </c>
      <c r="D135" s="120" t="b">
        <v>1</v>
      </c>
      <c r="E135" s="304" t="str">
        <f>RIGHT(PPG!C135,4)&amp;"."&amp;PPG!M135&amp;"."&amp;PPG!K135&amp;"."&amp;$C$5</f>
        <v>3305.PPPL.I05.Jl21</v>
      </c>
      <c r="F135" s="305">
        <f t="shared" ca="1" si="2"/>
        <v>44386</v>
      </c>
      <c r="G135" s="442">
        <f>IF(PPG!T135&lt;0,0,PPG!T135)</f>
        <v>390.83333333333331</v>
      </c>
      <c r="H135" s="124">
        <f t="shared" ca="1" si="3"/>
        <v>44386</v>
      </c>
      <c r="I135" s="125">
        <v>0</v>
      </c>
      <c r="J135" s="304" t="str">
        <f>LEFT(PPG!D135,20)&amp;"."&amp;PPGPAY!E135</f>
        <v>Monken Hadley C E Pr.3305.PPPL.I05.Jl21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400048</v>
      </c>
      <c r="D136" s="120" t="b">
        <v>1</v>
      </c>
      <c r="E136" s="304" t="str">
        <f>RIGHT(PPG!C136,4)&amp;"."&amp;PPG!M136&amp;"."&amp;PPG!K136&amp;"."&amp;$C$5</f>
        <v>2042.PPPL.I05.Jl21</v>
      </c>
      <c r="F136" s="305">
        <f t="shared" ca="1" si="2"/>
        <v>44386</v>
      </c>
      <c r="G136" s="442">
        <f>IF(PPG!T136&lt;0,0,PPG!T136)</f>
        <v>390.83333333333331</v>
      </c>
      <c r="H136" s="124">
        <f t="shared" ca="1" si="3"/>
        <v>44386</v>
      </c>
      <c r="I136" s="125">
        <v>0</v>
      </c>
      <c r="J136" s="304" t="str">
        <f>LEFT(PPG!D136,20)&amp;"."&amp;PPGPAY!E136</f>
        <v>Monkfrith School.2042.PPPL.I05.Jl21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400087</v>
      </c>
      <c r="D137" s="120" t="b">
        <v>1</v>
      </c>
      <c r="E137" s="304" t="str">
        <f>RIGHT(PPG!C137,4)&amp;"."&amp;PPG!M137&amp;"."&amp;PPG!K137&amp;"."&amp;$C$5</f>
        <v>2044.PPPL.I05.Jl21</v>
      </c>
      <c r="F137" s="305">
        <f t="shared" ca="1" si="2"/>
        <v>44386</v>
      </c>
      <c r="G137" s="442">
        <f>IF(PPG!T137&lt;0,0,PPG!T137)</f>
        <v>130.27777777777777</v>
      </c>
      <c r="H137" s="124">
        <f t="shared" ca="1" si="3"/>
        <v>44386</v>
      </c>
      <c r="I137" s="125">
        <v>0</v>
      </c>
      <c r="J137" s="304" t="str">
        <f>LEFT(PPG!D137,20)&amp;"."&amp;PPGPAY!E137</f>
        <v>Moss Hall Infant Sch.2044.PPPL.I05.Jl21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400088</v>
      </c>
      <c r="D138" s="120" t="b">
        <v>1</v>
      </c>
      <c r="E138" s="304" t="str">
        <f>RIGHT(PPG!C138,4)&amp;"."&amp;PPG!M138&amp;"."&amp;PPG!K138&amp;"."&amp;$C$5</f>
        <v>2043.PPPL.I05.Jl21</v>
      </c>
      <c r="F138" s="305">
        <f t="shared" ca="1" si="2"/>
        <v>44386</v>
      </c>
      <c r="G138" s="442">
        <f>IF(PPG!T138&lt;0,0,PPG!T138)</f>
        <v>846.80555555555554</v>
      </c>
      <c r="H138" s="124">
        <f t="shared" ca="1" si="3"/>
        <v>44386</v>
      </c>
      <c r="I138" s="125">
        <v>0</v>
      </c>
      <c r="J138" s="304" t="str">
        <f>LEFT(PPG!D138,20)&amp;"."&amp;PPGPAY!E138</f>
        <v>Moss Hall Junior Sch.2043.PPPL.I05.Jl21</v>
      </c>
      <c r="K138" s="120" t="b">
        <v>1</v>
      </c>
      <c r="L138" s="126" t="s">
        <v>3686</v>
      </c>
      <c r="M138" s="120" t="b">
        <v>1</v>
      </c>
      <c r="N138" s="120" t="s">
        <v>3687</v>
      </c>
      <c r="O138" s="307" t="str">
        <f>PPG!I138</f>
        <v>11334/543965</v>
      </c>
      <c r="P138" s="120" t="b">
        <v>1</v>
      </c>
      <c r="Q138" s="120" t="b">
        <v>1</v>
      </c>
      <c r="R138" s="120" t="b">
        <v>1</v>
      </c>
    </row>
    <row r="139" spans="1:18" hidden="1" x14ac:dyDescent="0.25">
      <c r="A139" s="117">
        <v>1</v>
      </c>
      <c r="B139" s="118">
        <v>2</v>
      </c>
      <c r="C139" s="303">
        <f>PPG!J139</f>
        <v>400089</v>
      </c>
      <c r="D139" s="120" t="b">
        <v>1</v>
      </c>
      <c r="E139" s="304" t="str">
        <f>RIGHT(PPG!C139,4)&amp;"."&amp;PPG!M139&amp;"."&amp;PPG!K139&amp;"."&amp;$C$5</f>
        <v>2045.PPPL.I05.Jl21</v>
      </c>
      <c r="F139" s="305">
        <f t="shared" ca="1" si="2"/>
        <v>44386</v>
      </c>
      <c r="G139" s="442">
        <f>IF(PPG!T139&lt;0,0,PPG!T139)</f>
        <v>0</v>
      </c>
      <c r="H139" s="124">
        <f t="shared" ca="1" si="3"/>
        <v>44386</v>
      </c>
      <c r="I139" s="125">
        <v>0</v>
      </c>
      <c r="J139" s="304" t="str">
        <f>LEFT(PPG!D139,20)&amp;"."&amp;PPGPAY!E139</f>
        <v>Northside School.2045.PPPL.I05.Jl21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400021</v>
      </c>
      <c r="D140" s="120" t="b">
        <v>1</v>
      </c>
      <c r="E140" s="304" t="str">
        <f>RIGHT(PPG!C140,4)&amp;"."&amp;PPG!M140&amp;"."&amp;PPG!K140&amp;"."&amp;$C$5</f>
        <v>5201.PPPL.I05.Jl21</v>
      </c>
      <c r="F140" s="305">
        <f t="shared" ca="1" si="2"/>
        <v>44386</v>
      </c>
      <c r="G140" s="442">
        <f>IF(PPG!T140&lt;0,0,PPG!T140)</f>
        <v>130.27777777777777</v>
      </c>
      <c r="H140" s="124">
        <f t="shared" ca="1" si="3"/>
        <v>44386</v>
      </c>
      <c r="I140" s="125">
        <v>0</v>
      </c>
      <c r="J140" s="304" t="str">
        <f>LEFT(PPG!D140,20)&amp;"."&amp;PPGPAY!E140</f>
        <v>Osidge Primary Schoo.5201.PPPL.I05.Jl21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400003</v>
      </c>
      <c r="D141" s="120" t="b">
        <v>1</v>
      </c>
      <c r="E141" s="304" t="str">
        <f>RIGHT(PPG!C141,4)&amp;"."&amp;PPG!M141&amp;"."&amp;PPG!K141&amp;"."&amp;$C$5</f>
        <v>3501.PPPL.I05.Jl21</v>
      </c>
      <c r="F141" s="305">
        <f t="shared" ca="1" si="2"/>
        <v>44386</v>
      </c>
      <c r="G141" s="442">
        <f>IF(PPG!T141&lt;0,0,PPG!T141)</f>
        <v>651.38888888888891</v>
      </c>
      <c r="H141" s="124">
        <f t="shared" ca="1" si="3"/>
        <v>44386</v>
      </c>
      <c r="I141" s="125">
        <v>0</v>
      </c>
      <c r="J141" s="304" t="str">
        <f>LEFT(PPG!D141,20)&amp;"."&amp;PPGPAY!E141</f>
        <v>Our Lady of Lourdes .3501.PPPL.I05.Jl21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400012</v>
      </c>
      <c r="D142" s="120" t="b">
        <v>1</v>
      </c>
      <c r="E142" s="304" t="str">
        <f>RIGHT(PPG!C142,4)&amp;"."&amp;PPG!M142&amp;"."&amp;PPG!K142&amp;"."&amp;$C$5</f>
        <v>2072.PPPL.I05.Jl21</v>
      </c>
      <c r="F142" s="305">
        <f t="shared" ca="1" si="2"/>
        <v>44386</v>
      </c>
      <c r="G142" s="442">
        <f>IF(PPG!T142&lt;0,0,PPG!T142)</f>
        <v>260.55555555555554</v>
      </c>
      <c r="H142" s="124">
        <f t="shared" ca="1" si="3"/>
        <v>44386</v>
      </c>
      <c r="I142" s="125">
        <v>0</v>
      </c>
      <c r="J142" s="304" t="str">
        <f>LEFT(PPG!D142,20)&amp;"."&amp;PPGPAY!E142</f>
        <v>Queenswell Junior Sc.2072.PPPL.I05.Jl21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400071</v>
      </c>
      <c r="D143" s="120" t="b">
        <v>1</v>
      </c>
      <c r="E143" s="304" t="str">
        <f>RIGHT(PPG!C143,4)&amp;"."&amp;PPG!M143&amp;"."&amp;PPG!K143&amp;"."&amp;$C$5</f>
        <v>3510.PPPL.I05.Jl21</v>
      </c>
      <c r="F143" s="305">
        <f t="shared" ca="1" si="2"/>
        <v>44386</v>
      </c>
      <c r="G143" s="442">
        <f>IF(PPG!T143&lt;0,0,PPG!T143)</f>
        <v>130.27777777777777</v>
      </c>
      <c r="H143" s="124">
        <f t="shared" ca="1" si="3"/>
        <v>44386</v>
      </c>
      <c r="I143" s="125">
        <v>0</v>
      </c>
      <c r="J143" s="304" t="str">
        <f>LEFT(PPG!D143,20)&amp;"."&amp;PPGPAY!E143</f>
        <v>Sacred Heart School.3510.PPPL.I05.Jl21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400064</v>
      </c>
      <c r="D144" s="120" t="b">
        <v>1</v>
      </c>
      <c r="E144" s="304" t="str">
        <f>RIGHT(PPG!C144,4)&amp;"."&amp;PPG!M144&amp;"."&amp;PPG!K144&amp;"."&amp;$C$5</f>
        <v>3504.PPPL.I05.Jl21</v>
      </c>
      <c r="F144" s="305">
        <f t="shared" ca="1" si="2"/>
        <v>44386</v>
      </c>
      <c r="G144" s="442">
        <f>IF(PPG!T144&lt;0,0,PPG!T144)</f>
        <v>586.25</v>
      </c>
      <c r="H144" s="124">
        <f t="shared" ca="1" si="3"/>
        <v>44386</v>
      </c>
      <c r="I144" s="125">
        <v>0</v>
      </c>
      <c r="J144" s="304" t="str">
        <f>LEFT(PPG!D144,20)&amp;"."&amp;PPGPAY!E144</f>
        <v>St Catherines R C Pr.3504.PPPL.I05.Jl21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400098</v>
      </c>
      <c r="D145" s="120" t="b">
        <v>1</v>
      </c>
      <c r="E145" s="304" t="str">
        <f>RIGHT(PPG!C145,4)&amp;"."&amp;PPG!M145&amp;"."&amp;PPG!K145&amp;"."&amp;$C$5</f>
        <v>3309.PPPL.I05.Jl21</v>
      </c>
      <c r="F145" s="305">
        <f t="shared" ca="1" si="2"/>
        <v>44386</v>
      </c>
      <c r="G145" s="442">
        <f>IF(PPG!T145&lt;0,0,PPG!T145)</f>
        <v>781.66666666666663</v>
      </c>
      <c r="H145" s="124">
        <f t="shared" ca="1" si="3"/>
        <v>44386</v>
      </c>
      <c r="I145" s="125">
        <v>0</v>
      </c>
      <c r="J145" s="304" t="str">
        <f>LEFT(PPG!D145,20)&amp;"."&amp;PPGPAY!E145</f>
        <v>St Johns CE N20.3309.PPPL.I05.Jl21</v>
      </c>
      <c r="K145" s="120" t="b">
        <v>1</v>
      </c>
      <c r="L145" s="126" t="s">
        <v>3686</v>
      </c>
      <c r="M145" s="120" t="b">
        <v>1</v>
      </c>
      <c r="N145" s="120" t="s">
        <v>3687</v>
      </c>
      <c r="O145" s="307" t="str">
        <f>PPG!I145</f>
        <v>11334/543965</v>
      </c>
      <c r="P145" s="120" t="b">
        <v>1</v>
      </c>
      <c r="Q145" s="120" t="b">
        <v>1</v>
      </c>
      <c r="R145" s="120" t="b">
        <v>1</v>
      </c>
    </row>
    <row r="146" spans="1:18" hidden="1" x14ac:dyDescent="0.25">
      <c r="A146" s="117">
        <v>1</v>
      </c>
      <c r="B146" s="118">
        <v>2</v>
      </c>
      <c r="C146" s="303">
        <f>PPG!J146</f>
        <v>400114</v>
      </c>
      <c r="D146" s="120" t="b">
        <v>1</v>
      </c>
      <c r="E146" s="304" t="str">
        <f>RIGHT(PPG!C146,4)&amp;"."&amp;PPG!M146&amp;"."&amp;PPG!K146&amp;"."&amp;$C$5</f>
        <v>3307.PPPL.I05.Jl21</v>
      </c>
      <c r="F146" s="305">
        <f t="shared" ca="1" si="2"/>
        <v>44386</v>
      </c>
      <c r="G146" s="442">
        <f>IF(PPG!T146&lt;0,0,PPG!T146)</f>
        <v>0</v>
      </c>
      <c r="H146" s="124">
        <f t="shared" ca="1" si="3"/>
        <v>44386</v>
      </c>
      <c r="I146" s="125">
        <v>0</v>
      </c>
      <c r="J146" s="304" t="str">
        <f>LEFT(PPG!D146,20)&amp;"."&amp;PPGPAY!E146</f>
        <v>St John's CE School .3307.PPPL.I05.Jl21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400058</v>
      </c>
      <c r="D147" s="120" t="b">
        <v>1</v>
      </c>
      <c r="E147" s="304" t="str">
        <f>RIGHT(PPG!C147,4)&amp;"."&amp;PPG!M147&amp;"."&amp;PPG!K147&amp;"."&amp;$C$5</f>
        <v>3311.PPPL.I05.Jl21</v>
      </c>
      <c r="F147" s="305">
        <f t="shared" ca="1" si="2"/>
        <v>44386</v>
      </c>
      <c r="G147" s="442">
        <f>IF(PPG!T147&lt;0,0,PPG!T147)</f>
        <v>1563.3333333333333</v>
      </c>
      <c r="H147" s="124">
        <f t="shared" ca="1" si="3"/>
        <v>44386</v>
      </c>
      <c r="I147" s="125">
        <v>0</v>
      </c>
      <c r="J147" s="304" t="str">
        <f>LEFT(PPG!D147,20)&amp;"."&amp;PPGPAY!E147</f>
        <v>St Mary's C E Primar.3311.PPPL.I05.Jl21</v>
      </c>
      <c r="K147" s="120" t="b">
        <v>1</v>
      </c>
      <c r="L147" s="126" t="s">
        <v>3686</v>
      </c>
      <c r="M147" s="120" t="b">
        <v>1</v>
      </c>
      <c r="N147" s="120" t="s">
        <v>3687</v>
      </c>
      <c r="O147" s="307" t="str">
        <f>PPG!I147</f>
        <v>11334/543965</v>
      </c>
      <c r="P147" s="120" t="b">
        <v>1</v>
      </c>
      <c r="Q147" s="120" t="b">
        <v>1</v>
      </c>
      <c r="R147" s="120" t="b">
        <v>1</v>
      </c>
    </row>
    <row r="148" spans="1:18" hidden="1" x14ac:dyDescent="0.25">
      <c r="A148" s="117">
        <v>1</v>
      </c>
      <c r="B148" s="118">
        <v>2</v>
      </c>
      <c r="C148" s="303">
        <f>PPG!J148</f>
        <v>400017</v>
      </c>
      <c r="D148" s="120" t="b">
        <v>1</v>
      </c>
      <c r="E148" s="304" t="str">
        <f>RIGHT(PPG!C148,4)&amp;"."&amp;PPG!M148&amp;"."&amp;PPG!K148&amp;"."&amp;$C$5</f>
        <v>3312.PPPL.I05.Jl21</v>
      </c>
      <c r="F148" s="305">
        <f t="shared" ca="1" si="2"/>
        <v>44386</v>
      </c>
      <c r="G148" s="442">
        <f>IF(PPG!T148&lt;0,0,PPG!T148)</f>
        <v>0</v>
      </c>
      <c r="H148" s="124">
        <f t="shared" ca="1" si="3"/>
        <v>44386</v>
      </c>
      <c r="I148" s="125">
        <v>0</v>
      </c>
      <c r="J148" s="304" t="str">
        <f>LEFT(PPG!D148,20)&amp;"."&amp;PPGPAY!E148</f>
        <v>St Mary's School EN4.3312.PPPL.I05.Jl21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400094</v>
      </c>
      <c r="D149" s="120" t="b">
        <v>1</v>
      </c>
      <c r="E149" s="304" t="str">
        <f>RIGHT(PPG!C149,4)&amp;"."&amp;PPG!M149&amp;"."&amp;PPG!K149&amp;"."&amp;$C$5</f>
        <v>3314.PPPL.I05.Jl21</v>
      </c>
      <c r="F149" s="305">
        <f t="shared" ref="F149:F212" ca="1" si="4">TODAY()</f>
        <v>44386</v>
      </c>
      <c r="G149" s="442">
        <f>IF(PPG!T149&lt;0,0,PPG!T149)</f>
        <v>195.41666666666666</v>
      </c>
      <c r="H149" s="124">
        <f t="shared" ref="H149:H212" ca="1" si="5">F149</f>
        <v>44386</v>
      </c>
      <c r="I149" s="125">
        <v>0</v>
      </c>
      <c r="J149" s="304" t="str">
        <f>LEFT(PPG!D149,20)&amp;"."&amp;PPGPAY!E149</f>
        <v>St Pauls CE Primary,.3314.PPPL.I05.Jl21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400006</v>
      </c>
      <c r="D150" s="120" t="b">
        <v>1</v>
      </c>
      <c r="E150" s="304" t="str">
        <f>RIGHT(PPG!C150,4)&amp;"."&amp;PPG!M150&amp;"."&amp;PPG!K150&amp;"."&amp;$C$5</f>
        <v>3313.PPPL.I05.Jl21</v>
      </c>
      <c r="F150" s="305">
        <f t="shared" ca="1" si="4"/>
        <v>44386</v>
      </c>
      <c r="G150" s="442">
        <f>IF(PPG!T150&lt;0,0,PPG!T150)</f>
        <v>390.83333333333331</v>
      </c>
      <c r="H150" s="124">
        <f t="shared" ca="1" si="5"/>
        <v>44386</v>
      </c>
      <c r="I150" s="125">
        <v>0</v>
      </c>
      <c r="J150" s="304" t="str">
        <f>LEFT(PPG!D150,20)&amp;"."&amp;PPGPAY!E150</f>
        <v>St. Pauls CE Primary.3313.PPPL.I05.Jl21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400037</v>
      </c>
      <c r="D151" s="120" t="b">
        <v>1</v>
      </c>
      <c r="E151" s="304" t="str">
        <f>RIGHT(PPG!C151,4)&amp;"."&amp;PPG!M151&amp;"."&amp;PPG!K151&amp;"."&amp;$C$5</f>
        <v>3507.PPPL.I05.Jl21</v>
      </c>
      <c r="F151" s="305">
        <f t="shared" ca="1" si="4"/>
        <v>44386</v>
      </c>
      <c r="G151" s="442">
        <f>IF(PPG!T151&lt;0,0,PPG!T151)</f>
        <v>195.41666666666666</v>
      </c>
      <c r="H151" s="124">
        <f t="shared" ca="1" si="5"/>
        <v>44386</v>
      </c>
      <c r="I151" s="125">
        <v>0</v>
      </c>
      <c r="J151" s="304" t="str">
        <f>LEFT(PPG!D151,20)&amp;"."&amp;PPGPAY!E151</f>
        <v>St Theresa's R.C. Pr.3507.PPPL.I05.Jl21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400009</v>
      </c>
      <c r="D152" s="120" t="b">
        <v>1</v>
      </c>
      <c r="E152" s="304" t="str">
        <f>RIGHT(PPG!C152,4)&amp;"."&amp;PPG!M152&amp;"."&amp;PPG!K152&amp;"."&amp;$C$5</f>
        <v>3506.PPPL.I05.Jl21</v>
      </c>
      <c r="F152" s="305">
        <f t="shared" ca="1" si="4"/>
        <v>44386</v>
      </c>
      <c r="G152" s="442">
        <f>IF(PPG!T152&lt;0,0,PPG!T152)</f>
        <v>390.83333333333331</v>
      </c>
      <c r="H152" s="124">
        <f t="shared" ca="1" si="5"/>
        <v>44386</v>
      </c>
      <c r="I152" s="125">
        <v>0</v>
      </c>
      <c r="J152" s="304" t="str">
        <f>LEFT(PPG!D152,20)&amp;"."&amp;PPGPAY!E152</f>
        <v>St Vincent's Catholi.3506.PPPL.I05.Jl21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400100</v>
      </c>
      <c r="D153" s="120" t="b">
        <v>1</v>
      </c>
      <c r="E153" s="304" t="str">
        <f>RIGHT(PPG!C153,4)&amp;"."&amp;PPG!M153&amp;"."&amp;PPG!K153&amp;"."&amp;$C$5</f>
        <v>3316.PPPL.I05.Jl21</v>
      </c>
      <c r="F153" s="305">
        <f t="shared" ca="1" si="4"/>
        <v>44386</v>
      </c>
      <c r="G153" s="442">
        <f>IF(PPG!T153&lt;0,0,PPG!T153)</f>
        <v>130.27777777777777</v>
      </c>
      <c r="H153" s="124">
        <f t="shared" ca="1" si="5"/>
        <v>44386</v>
      </c>
      <c r="I153" s="125">
        <v>0</v>
      </c>
      <c r="J153" s="304" t="str">
        <f>LEFT(PPG!D153,20)&amp;"."&amp;PPGPAY!E153</f>
        <v>Trent  C of E Primar.3316.PPPL.I05.Jl21</v>
      </c>
      <c r="K153" s="120" t="b">
        <v>1</v>
      </c>
      <c r="L153" s="126" t="s">
        <v>3686</v>
      </c>
      <c r="M153" s="120" t="b">
        <v>1</v>
      </c>
      <c r="N153" s="120" t="s">
        <v>3687</v>
      </c>
      <c r="O153" s="307" t="str">
        <f>PPG!I153</f>
        <v>11334/543965</v>
      </c>
      <c r="P153" s="120" t="b">
        <v>1</v>
      </c>
      <c r="Q153" s="120" t="b">
        <v>1</v>
      </c>
      <c r="R153" s="120" t="b">
        <v>1</v>
      </c>
    </row>
    <row r="154" spans="1:18" hidden="1" x14ac:dyDescent="0.25">
      <c r="A154" s="117">
        <v>1</v>
      </c>
      <c r="B154" s="118">
        <v>2</v>
      </c>
      <c r="C154" s="303">
        <f>PPG!J154</f>
        <v>400053</v>
      </c>
      <c r="D154" s="120" t="b">
        <v>1</v>
      </c>
      <c r="E154" s="304" t="str">
        <f>RIGHT(PPG!C154,4)&amp;"."&amp;PPG!M154&amp;"."&amp;PPG!K154&amp;"."&amp;$C$5</f>
        <v>2057.PPPL.I05.Jl21</v>
      </c>
      <c r="F154" s="305">
        <f t="shared" ca="1" si="4"/>
        <v>44386</v>
      </c>
      <c r="G154" s="442">
        <f>IF(PPG!T154&lt;0,0,PPG!T154)</f>
        <v>0</v>
      </c>
      <c r="H154" s="124">
        <f t="shared" ca="1" si="5"/>
        <v>44386</v>
      </c>
      <c r="I154" s="125">
        <v>0</v>
      </c>
      <c r="J154" s="304" t="str">
        <f>LEFT(PPG!D154,20)&amp;"."&amp;PPGPAY!E154</f>
        <v>Underhill School.2057.PPPL.I05.Jl21</v>
      </c>
      <c r="K154" s="120" t="b">
        <v>1</v>
      </c>
      <c r="L154" s="126" t="s">
        <v>3686</v>
      </c>
      <c r="M154" s="120" t="b">
        <v>1</v>
      </c>
      <c r="N154" s="120" t="s">
        <v>3687</v>
      </c>
      <c r="O154" s="307" t="str">
        <f>PPG!I154</f>
        <v>11334/543965</v>
      </c>
      <c r="P154" s="120" t="b">
        <v>1</v>
      </c>
      <c r="Q154" s="120" t="b">
        <v>1</v>
      </c>
      <c r="R154" s="120" t="b">
        <v>1</v>
      </c>
    </row>
    <row r="155" spans="1:18" x14ac:dyDescent="0.25">
      <c r="A155" s="117">
        <v>1</v>
      </c>
      <c r="B155" s="118">
        <v>2</v>
      </c>
      <c r="C155" s="303">
        <f>PPG!J155</f>
        <v>400011</v>
      </c>
      <c r="D155" s="120" t="b">
        <v>1</v>
      </c>
      <c r="E155" s="304" t="str">
        <f>RIGHT(PPG!C155,4)&amp;"."&amp;PPG!M155&amp;"."&amp;PPG!K155&amp;"."&amp;$C$5</f>
        <v>2060.PPPL.I05.Jl21</v>
      </c>
      <c r="F155" s="305">
        <f t="shared" ca="1" si="4"/>
        <v>44386</v>
      </c>
      <c r="G155" s="442">
        <f>IF(PPG!T155&lt;0,0,PPG!T155)</f>
        <v>390.83333333333331</v>
      </c>
      <c r="H155" s="124">
        <f t="shared" ca="1" si="5"/>
        <v>44386</v>
      </c>
      <c r="I155" s="125">
        <v>0</v>
      </c>
      <c r="J155" s="304" t="str">
        <f>LEFT(PPG!D155,20)&amp;"."&amp;PPGPAY!E155</f>
        <v>Whitings Hill Primar.2060.PPPL.I05.Jl21</v>
      </c>
      <c r="K155" s="120" t="b">
        <v>1</v>
      </c>
      <c r="L155" s="126" t="s">
        <v>3686</v>
      </c>
      <c r="M155" s="120" t="b">
        <v>1</v>
      </c>
      <c r="N155" s="120" t="s">
        <v>3687</v>
      </c>
      <c r="O155" s="307" t="str">
        <f>PPG!I155</f>
        <v>11334/543965</v>
      </c>
      <c r="P155" s="120" t="b">
        <v>1</v>
      </c>
      <c r="Q155" s="120" t="b">
        <v>1</v>
      </c>
      <c r="R155" s="120" t="b">
        <v>1</v>
      </c>
    </row>
    <row r="156" spans="1:18" hidden="1" x14ac:dyDescent="0.25">
      <c r="A156" s="117">
        <v>1</v>
      </c>
      <c r="B156" s="118">
        <v>2</v>
      </c>
      <c r="C156" s="303">
        <f>PPG!J156</f>
        <v>400157</v>
      </c>
      <c r="D156" s="120" t="b">
        <v>1</v>
      </c>
      <c r="E156" s="304" t="str">
        <f>RIGHT(PPG!C156,4)&amp;"."&amp;PPG!M156&amp;"."&amp;PPG!K156&amp;"."&amp;$C$5</f>
        <v>1102.PPPL.I05.Jl21</v>
      </c>
      <c r="F156" s="305">
        <f t="shared" ca="1" si="4"/>
        <v>44386</v>
      </c>
      <c r="G156" s="442">
        <f>IF(PPG!T156&lt;0,0,PPG!T156)</f>
        <v>0</v>
      </c>
      <c r="H156" s="124">
        <f t="shared" ca="1" si="5"/>
        <v>44386</v>
      </c>
      <c r="I156" s="125">
        <v>0</v>
      </c>
      <c r="J156" s="304" t="str">
        <f>LEFT(PPG!D156,20)&amp;"."&amp;PPGPAY!E156</f>
        <v>Northgate.1102.PPPL.I05.Jl21</v>
      </c>
      <c r="K156" s="120" t="b">
        <v>1</v>
      </c>
      <c r="L156" s="126" t="s">
        <v>3686</v>
      </c>
      <c r="M156" s="120" t="b">
        <v>1</v>
      </c>
      <c r="N156" s="120" t="s">
        <v>3687</v>
      </c>
      <c r="O156" s="307" t="str">
        <f>PPG!I156</f>
        <v>11332/543965</v>
      </c>
      <c r="P156" s="120" t="b">
        <v>1</v>
      </c>
      <c r="Q156" s="120" t="b">
        <v>1</v>
      </c>
      <c r="R156" s="120" t="b">
        <v>1</v>
      </c>
    </row>
    <row r="157" spans="1:18" x14ac:dyDescent="0.25">
      <c r="A157" s="117">
        <v>1</v>
      </c>
      <c r="B157" s="118">
        <v>2</v>
      </c>
      <c r="C157" s="303">
        <f>PPG!J157</f>
        <v>400041</v>
      </c>
      <c r="D157" s="120" t="b">
        <v>1</v>
      </c>
      <c r="E157" s="304" t="str">
        <f>RIGHT(PPG!C157,4)&amp;"."&amp;PPG!M157&amp;"."&amp;PPG!K157&amp;"."&amp;$C$5</f>
        <v>5405.PPPL.I05.Jl21</v>
      </c>
      <c r="F157" s="305">
        <f t="shared" ca="1" si="4"/>
        <v>44386</v>
      </c>
      <c r="G157" s="442">
        <f>IF(PPG!T157&lt;0,0,PPG!T157)</f>
        <v>1107.3611111111111</v>
      </c>
      <c r="H157" s="124">
        <f t="shared" ca="1" si="5"/>
        <v>44386</v>
      </c>
      <c r="I157" s="125">
        <v>0</v>
      </c>
      <c r="J157" s="304" t="str">
        <f>LEFT(PPG!D157,20)&amp;"."&amp;PPGPAY!E157</f>
        <v>Finchley Catholic Hi.5405.PPPL.I05.Jl21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400140</v>
      </c>
      <c r="D158" s="120" t="b">
        <v>1</v>
      </c>
      <c r="E158" s="304" t="str">
        <f>RIGHT(PPG!C158,4)&amp;"."&amp;PPG!M158&amp;"."&amp;PPG!K158&amp;"."&amp;$C$5</f>
        <v>5427.PPPL.I05.Jl21</v>
      </c>
      <c r="F158" s="305">
        <f t="shared" ca="1" si="4"/>
        <v>44386</v>
      </c>
      <c r="G158" s="442">
        <f>IF(PPG!T158&lt;0,0,PPG!T158)</f>
        <v>195.41666666666666</v>
      </c>
      <c r="H158" s="124">
        <f t="shared" ca="1" si="5"/>
        <v>44386</v>
      </c>
      <c r="I158" s="125">
        <v>0</v>
      </c>
      <c r="J158" s="304" t="str">
        <f>LEFT(PPG!D158,20)&amp;"."&amp;PPGPAY!E158</f>
        <v>JCoSS.5427.PPPL.I05.Jl21</v>
      </c>
      <c r="K158" s="120" t="b">
        <v>1</v>
      </c>
      <c r="L158" s="126" t="s">
        <v>3686</v>
      </c>
      <c r="M158" s="120" t="b">
        <v>1</v>
      </c>
      <c r="N158" s="120" t="s">
        <v>3687</v>
      </c>
      <c r="O158" s="307" t="str">
        <f>PPG!I158</f>
        <v>11333/543965</v>
      </c>
      <c r="P158" s="120" t="b">
        <v>1</v>
      </c>
      <c r="Q158" s="120" t="b">
        <v>1</v>
      </c>
      <c r="R158" s="120" t="b">
        <v>1</v>
      </c>
    </row>
    <row r="159" spans="1:18" x14ac:dyDescent="0.25">
      <c r="A159" s="117">
        <v>1</v>
      </c>
      <c r="B159" s="118">
        <v>2</v>
      </c>
      <c r="C159" s="303">
        <f>PPG!J159</f>
        <v>400013</v>
      </c>
      <c r="D159" s="120" t="b">
        <v>1</v>
      </c>
      <c r="E159" s="304" t="str">
        <f>RIGHT(PPG!C159,4)&amp;"."&amp;PPG!M159&amp;"."&amp;PPG!K159&amp;"."&amp;$C$5</f>
        <v>5407.PPPL.I05.Jl21</v>
      </c>
      <c r="F159" s="305">
        <f t="shared" ca="1" si="4"/>
        <v>44386</v>
      </c>
      <c r="G159" s="442">
        <f>IF(PPG!T159&lt;0,0,PPG!T159)</f>
        <v>651.38888888888891</v>
      </c>
      <c r="H159" s="124">
        <f t="shared" ca="1" si="5"/>
        <v>44386</v>
      </c>
      <c r="I159" s="125">
        <v>0</v>
      </c>
      <c r="J159" s="304" t="str">
        <f>LEFT(PPG!D159,20)&amp;"."&amp;PPGPAY!E159</f>
        <v>St. James' Catholic .5407.PPPL.I05.Jl21</v>
      </c>
      <c r="K159" s="120" t="b">
        <v>1</v>
      </c>
      <c r="L159" s="126" t="s">
        <v>3686</v>
      </c>
      <c r="M159" s="120" t="b">
        <v>1</v>
      </c>
      <c r="N159" s="120" t="s">
        <v>3687</v>
      </c>
      <c r="O159" s="307" t="str">
        <f>PPG!I159</f>
        <v>11333/543965</v>
      </c>
      <c r="P159" s="120" t="b">
        <v>1</v>
      </c>
      <c r="Q159" s="120" t="b">
        <v>1</v>
      </c>
      <c r="R159" s="120" t="b">
        <v>1</v>
      </c>
    </row>
    <row r="160" spans="1:18" x14ac:dyDescent="0.25">
      <c r="A160" s="117">
        <v>1</v>
      </c>
      <c r="B160" s="118">
        <v>2</v>
      </c>
      <c r="C160" s="303">
        <f>PPG!J160</f>
        <v>400135</v>
      </c>
      <c r="D160" s="120" t="b">
        <v>1</v>
      </c>
      <c r="E160" s="304" t="str">
        <f>RIGHT(PPG!C160,4)&amp;"."&amp;PPG!M160&amp;"."&amp;PPG!K160&amp;"."&amp;$C$5</f>
        <v>3521.PPPL.I05.Jl21</v>
      </c>
      <c r="F160" s="305">
        <f t="shared" ca="1" si="4"/>
        <v>44386</v>
      </c>
      <c r="G160" s="442">
        <f>IF(PPG!T160&lt;0,0,PPG!T160)</f>
        <v>716.52777777777783</v>
      </c>
      <c r="H160" s="124">
        <f t="shared" ca="1" si="5"/>
        <v>44386</v>
      </c>
      <c r="I160" s="125">
        <v>0</v>
      </c>
      <c r="J160" s="304" t="str">
        <f>LEFT(PPG!D160,20)&amp;"."&amp;PPGPAY!E160</f>
        <v>St Mary's &amp; St John'.3521.PPPL.I05.Jl21</v>
      </c>
      <c r="K160" s="120" t="b">
        <v>1</v>
      </c>
      <c r="L160" s="126" t="s">
        <v>3686</v>
      </c>
      <c r="M160" s="120" t="b">
        <v>1</v>
      </c>
      <c r="N160" s="120" t="s">
        <v>3687</v>
      </c>
      <c r="O160" s="307" t="str">
        <f>PPG!I160</f>
        <v>11334/543965</v>
      </c>
      <c r="P160" s="120" t="b">
        <v>1</v>
      </c>
      <c r="Q160" s="120" t="b">
        <v>1</v>
      </c>
      <c r="R160" s="120" t="b">
        <v>1</v>
      </c>
    </row>
    <row r="161" spans="1:18" x14ac:dyDescent="0.25">
      <c r="A161" s="117">
        <v>1</v>
      </c>
      <c r="B161" s="118">
        <v>2</v>
      </c>
      <c r="C161" s="303">
        <f>PPG!J161</f>
        <v>400050</v>
      </c>
      <c r="D161" s="120" t="b">
        <v>1</v>
      </c>
      <c r="E161" s="304" t="str">
        <f>RIGHT(PPG!C161,4)&amp;"."&amp;PPG!M161&amp;"."&amp;PPG!K161&amp;"."&amp;$C$5</f>
        <v>2014.PPPL.I05.Jl21</v>
      </c>
      <c r="F161" s="305">
        <f t="shared" ca="1" si="4"/>
        <v>44386</v>
      </c>
      <c r="G161" s="442">
        <f>IF(PPG!T161&lt;0,0,PPG!T161)</f>
        <v>260.55555555555554</v>
      </c>
      <c r="H161" s="124">
        <f t="shared" ca="1" si="5"/>
        <v>44386</v>
      </c>
      <c r="I161" s="125">
        <v>0</v>
      </c>
      <c r="J161" s="304" t="str">
        <f>LEFT(PPG!D161,20)&amp;"."&amp;PPGPAY!E161</f>
        <v>Colindale School.2014.PPPL.I05.Jl21</v>
      </c>
      <c r="K161" s="120" t="b">
        <v>1</v>
      </c>
      <c r="L161" s="126" t="s">
        <v>3686</v>
      </c>
      <c r="M161" s="120" t="b">
        <v>1</v>
      </c>
      <c r="N161" s="120" t="s">
        <v>3687</v>
      </c>
      <c r="O161" s="307" t="str">
        <f>PPG!I161</f>
        <v>11334/543965</v>
      </c>
      <c r="P161" s="120" t="b">
        <v>1</v>
      </c>
      <c r="Q161" s="120" t="b">
        <v>1</v>
      </c>
      <c r="R161" s="120" t="b">
        <v>1</v>
      </c>
    </row>
    <row r="162" spans="1:18" x14ac:dyDescent="0.25">
      <c r="A162" s="117">
        <v>1</v>
      </c>
      <c r="B162" s="118">
        <v>2</v>
      </c>
      <c r="C162" s="303">
        <f>PPG!J162</f>
        <v>400059</v>
      </c>
      <c r="D162" s="120" t="b">
        <v>1</v>
      </c>
      <c r="E162" s="304" t="str">
        <f>RIGHT(PPG!C162,4)&amp;"."&amp;PPG!M162&amp;"."&amp;PPG!K162&amp;"."&amp;$C$5</f>
        <v>2015.PPPL.I05.Jl21</v>
      </c>
      <c r="F162" s="305">
        <f t="shared" ca="1" si="4"/>
        <v>44386</v>
      </c>
      <c r="G162" s="442">
        <f>IF(PPG!T162&lt;0,0,PPG!T162)</f>
        <v>260.55555555555554</v>
      </c>
      <c r="H162" s="124">
        <f t="shared" ca="1" si="5"/>
        <v>44386</v>
      </c>
      <c r="I162" s="125">
        <v>0</v>
      </c>
      <c r="J162" s="304" t="str">
        <f>LEFT(PPG!D162,20)&amp;"."&amp;PPGPAY!E162</f>
        <v>Coppetts Wood.2015.PPPL.I05.Jl21</v>
      </c>
      <c r="K162" s="120" t="b">
        <v>1</v>
      </c>
      <c r="L162" s="126" t="s">
        <v>3686</v>
      </c>
      <c r="M162" s="120" t="b">
        <v>1</v>
      </c>
      <c r="N162" s="120" t="s">
        <v>3687</v>
      </c>
      <c r="O162" s="307" t="str">
        <f>PPG!I162</f>
        <v>11334/543965</v>
      </c>
      <c r="P162" s="120" t="b">
        <v>1</v>
      </c>
      <c r="Q162" s="120" t="b">
        <v>1</v>
      </c>
      <c r="R162" s="120" t="b">
        <v>1</v>
      </c>
    </row>
    <row r="163" spans="1:18" x14ac:dyDescent="0.25">
      <c r="A163" s="117">
        <v>1</v>
      </c>
      <c r="B163" s="118">
        <v>2</v>
      </c>
      <c r="C163" s="303">
        <f>PPG!J163</f>
        <v>400113</v>
      </c>
      <c r="D163" s="120" t="b">
        <v>1</v>
      </c>
      <c r="E163" s="304" t="str">
        <f>RIGHT(PPG!C163,4)&amp;"."&amp;PPG!M163&amp;"."&amp;PPG!K163&amp;"."&amp;$C$5</f>
        <v>2077.PPPL.I05.Jl21</v>
      </c>
      <c r="F163" s="305">
        <f t="shared" ca="1" si="4"/>
        <v>44386</v>
      </c>
      <c r="G163" s="442">
        <f>IF(PPG!T163&lt;0,0,PPG!T163)</f>
        <v>1823.8888888888889</v>
      </c>
      <c r="H163" s="124">
        <f t="shared" ca="1" si="5"/>
        <v>44386</v>
      </c>
      <c r="I163" s="125">
        <v>0</v>
      </c>
      <c r="J163" s="304" t="str">
        <f>LEFT(PPG!D163,20)&amp;"."&amp;PPGPAY!E163</f>
        <v>Orion Primary School.2077.PPPL.I05.Jl21</v>
      </c>
      <c r="K163" s="120" t="b">
        <v>1</v>
      </c>
      <c r="L163" s="126" t="s">
        <v>3686</v>
      </c>
      <c r="M163" s="120" t="b">
        <v>1</v>
      </c>
      <c r="N163" s="120" t="s">
        <v>3687</v>
      </c>
      <c r="O163" s="307" t="str">
        <f>PPG!I163</f>
        <v>11334/543965</v>
      </c>
      <c r="P163" s="120" t="b">
        <v>1</v>
      </c>
      <c r="Q163" s="120" t="b">
        <v>1</v>
      </c>
      <c r="R163" s="120" t="b">
        <v>1</v>
      </c>
    </row>
    <row r="164" spans="1:18" x14ac:dyDescent="0.25">
      <c r="A164" s="117">
        <v>1</v>
      </c>
      <c r="B164" s="118">
        <v>2</v>
      </c>
      <c r="C164" s="303">
        <f>PPG!J164</f>
        <v>400012</v>
      </c>
      <c r="D164" s="120" t="b">
        <v>1</v>
      </c>
      <c r="E164" s="304" t="str">
        <f>RIGHT(PPG!C164,4)&amp;"."&amp;PPG!M164&amp;"."&amp;PPG!K164&amp;"."&amp;$C$5</f>
        <v>2071.PPPL.I05.Jl21</v>
      </c>
      <c r="F164" s="305">
        <f t="shared" ca="1" si="4"/>
        <v>44386</v>
      </c>
      <c r="G164" s="442">
        <f>IF(PPG!T164&lt;0,0,PPG!T164)</f>
        <v>260.55555555555554</v>
      </c>
      <c r="H164" s="124">
        <f t="shared" ca="1" si="5"/>
        <v>44386</v>
      </c>
      <c r="I164" s="125">
        <v>0</v>
      </c>
      <c r="J164" s="304" t="str">
        <f>LEFT(PPG!D164,20)&amp;"."&amp;PPGPAY!E164</f>
        <v>Queenswell Infant an.2071.PPPL.I05.Jl21</v>
      </c>
      <c r="K164" s="120" t="b">
        <v>1</v>
      </c>
      <c r="L164" s="126" t="s">
        <v>3686</v>
      </c>
      <c r="M164" s="120" t="b">
        <v>1</v>
      </c>
      <c r="N164" s="120" t="s">
        <v>3687</v>
      </c>
      <c r="O164" s="307" t="str">
        <f>PPG!I164</f>
        <v>11334/543965</v>
      </c>
      <c r="P164" s="120" t="b">
        <v>1</v>
      </c>
      <c r="Q164" s="120" t="b">
        <v>1</v>
      </c>
      <c r="R164" s="120" t="b">
        <v>1</v>
      </c>
    </row>
    <row r="165" spans="1:18" x14ac:dyDescent="0.25">
      <c r="A165" s="117">
        <v>1</v>
      </c>
      <c r="B165" s="118">
        <v>2</v>
      </c>
      <c r="C165" s="303">
        <f>PPG!J165</f>
        <v>400108</v>
      </c>
      <c r="D165" s="120" t="b">
        <v>1</v>
      </c>
      <c r="E165" s="304" t="str">
        <f>RIGHT(PPG!C165,4)&amp;"."&amp;PPG!M165&amp;"."&amp;PPG!K165&amp;"."&amp;$C$5</f>
        <v>3516.PPPL.I05.Jl21</v>
      </c>
      <c r="F165" s="305">
        <f t="shared" ca="1" si="4"/>
        <v>44386</v>
      </c>
      <c r="G165" s="442">
        <f>IF(PPG!T165&lt;0,0,PPG!T165)</f>
        <v>260.55555555555554</v>
      </c>
      <c r="H165" s="124">
        <f t="shared" ca="1" si="5"/>
        <v>44386</v>
      </c>
      <c r="I165" s="125">
        <v>0</v>
      </c>
      <c r="J165" s="304" t="str">
        <f>LEFT(PPG!D165,20)&amp;"."&amp;PPGPAY!E165</f>
        <v>Hasmonean Primary Sc.3516.PPPL.I05.Jl21</v>
      </c>
      <c r="K165" s="120" t="b">
        <v>1</v>
      </c>
      <c r="L165" s="126" t="s">
        <v>3686</v>
      </c>
      <c r="M165" s="120" t="b">
        <v>1</v>
      </c>
      <c r="N165" s="120" t="s">
        <v>3687</v>
      </c>
      <c r="O165" s="307" t="str">
        <f>PPG!I165</f>
        <v>11334/543965</v>
      </c>
      <c r="P165" s="120" t="b">
        <v>1</v>
      </c>
      <c r="Q165" s="120" t="b">
        <v>1</v>
      </c>
      <c r="R165" s="120" t="b">
        <v>1</v>
      </c>
    </row>
    <row r="166" spans="1:18" x14ac:dyDescent="0.25">
      <c r="A166" s="117">
        <v>1</v>
      </c>
      <c r="B166" s="118">
        <v>2</v>
      </c>
      <c r="C166" s="303">
        <f>PPG!J166</f>
        <v>400033</v>
      </c>
      <c r="D166" s="120" t="b">
        <v>1</v>
      </c>
      <c r="E166" s="304" t="str">
        <f>RIGHT(PPG!C166,4)&amp;"."&amp;PPG!M166&amp;"."&amp;PPG!K166&amp;"."&amp;$C$5</f>
        <v>4003.PPPL.I05.Jl21</v>
      </c>
      <c r="F166" s="305">
        <f t="shared" ca="1" si="4"/>
        <v>44386</v>
      </c>
      <c r="G166" s="442">
        <f>IF(PPG!T166&lt;0,0,PPG!T166)</f>
        <v>1302.7777777777778</v>
      </c>
      <c r="H166" s="124">
        <f t="shared" ca="1" si="5"/>
        <v>44386</v>
      </c>
      <c r="I166" s="125">
        <v>0</v>
      </c>
      <c r="J166" s="304" t="str">
        <f>LEFT(PPG!D166,20)&amp;"."&amp;PPGPAY!E166</f>
        <v>Friern Barnet School.4003.PPPL.I05.Jl21</v>
      </c>
      <c r="K166" s="120" t="b">
        <v>1</v>
      </c>
      <c r="L166" s="126" t="s">
        <v>3686</v>
      </c>
      <c r="M166" s="120" t="b">
        <v>1</v>
      </c>
      <c r="N166" s="120" t="s">
        <v>3687</v>
      </c>
      <c r="O166" s="307" t="str">
        <f>PPG!I166</f>
        <v>11333/543965</v>
      </c>
      <c r="P166" s="120" t="b">
        <v>1</v>
      </c>
      <c r="Q166" s="120" t="b">
        <v>1</v>
      </c>
      <c r="R166" s="120" t="b">
        <v>1</v>
      </c>
    </row>
    <row r="167" spans="1:18" hidden="1" x14ac:dyDescent="0.25">
      <c r="A167" s="117">
        <v>1</v>
      </c>
      <c r="B167" s="118">
        <v>2</v>
      </c>
      <c r="C167" s="303">
        <f>PPG!J167</f>
        <v>0</v>
      </c>
      <c r="D167" s="120" t="b">
        <v>1</v>
      </c>
      <c r="E167" s="304" t="str">
        <f>RIGHT(PPG!C167,4)&amp;"."&amp;PPG!M167&amp;"."&amp;PPG!K167&amp;"."&amp;$C$5</f>
        <v>...Jl21</v>
      </c>
      <c r="F167" s="305">
        <f t="shared" ca="1" si="4"/>
        <v>44386</v>
      </c>
      <c r="G167" s="442">
        <f>IF(PPG!T167&lt;0,0,PPG!T167)</f>
        <v>0</v>
      </c>
      <c r="H167" s="124">
        <f t="shared" ca="1" si="5"/>
        <v>44386</v>
      </c>
      <c r="I167" s="125">
        <v>0</v>
      </c>
      <c r="J167" s="304" t="str">
        <f>LEFT(PPG!D167,20)&amp;"."&amp;PPGPAY!E167</f>
        <v xml:space="preserve"> Please choose a sch....Jl21</v>
      </c>
      <c r="K167" s="120" t="b">
        <v>1</v>
      </c>
      <c r="L167" s="126" t="s">
        <v>3686</v>
      </c>
      <c r="M167" s="120" t="b">
        <v>1</v>
      </c>
      <c r="N167" s="120" t="s">
        <v>3687</v>
      </c>
      <c r="O167" s="307" t="str">
        <f>PPG!I167</f>
        <v>/</v>
      </c>
      <c r="P167" s="120" t="b">
        <v>1</v>
      </c>
      <c r="Q167" s="120" t="b">
        <v>1</v>
      </c>
      <c r="R167" s="120" t="b">
        <v>1</v>
      </c>
    </row>
    <row r="168" spans="1:18" hidden="1" x14ac:dyDescent="0.25">
      <c r="A168" s="117">
        <v>1</v>
      </c>
      <c r="B168" s="118">
        <v>2</v>
      </c>
      <c r="C168" s="303">
        <f>PPG!J168</f>
        <v>0</v>
      </c>
      <c r="D168" s="120" t="b">
        <v>1</v>
      </c>
      <c r="E168" s="304" t="str">
        <f>RIGHT(PPG!C168,4)&amp;"."&amp;PPG!M168&amp;"."&amp;PPG!K168&amp;"."&amp;$C$5</f>
        <v>...Jl21</v>
      </c>
      <c r="F168" s="305">
        <f t="shared" ca="1" si="4"/>
        <v>44386</v>
      </c>
      <c r="G168" s="442">
        <f>IF(PPG!T168&lt;0,0,PPG!T168)</f>
        <v>0</v>
      </c>
      <c r="H168" s="124">
        <f t="shared" ca="1" si="5"/>
        <v>44386</v>
      </c>
      <c r="I168" s="125">
        <v>0</v>
      </c>
      <c r="J168" s="304" t="str">
        <f>LEFT(PPG!D168,20)&amp;"."&amp;PPGPAY!E168</f>
        <v xml:space="preserve"> Please choose a sch....Jl21</v>
      </c>
      <c r="K168" s="120" t="b">
        <v>1</v>
      </c>
      <c r="L168" s="126" t="s">
        <v>3686</v>
      </c>
      <c r="M168" s="120" t="b">
        <v>1</v>
      </c>
      <c r="N168" s="120" t="s">
        <v>3687</v>
      </c>
      <c r="O168" s="307" t="str">
        <f>PPG!I168</f>
        <v>/</v>
      </c>
      <c r="P168" s="120" t="b">
        <v>1</v>
      </c>
      <c r="Q168" s="120" t="b">
        <v>1</v>
      </c>
      <c r="R168" s="120" t="b">
        <v>1</v>
      </c>
    </row>
    <row r="169" spans="1:18" hidden="1" x14ac:dyDescent="0.25">
      <c r="A169" s="117">
        <v>1</v>
      </c>
      <c r="B169" s="118">
        <v>2</v>
      </c>
      <c r="C169" s="303">
        <f>PPG!J169</f>
        <v>0</v>
      </c>
      <c r="D169" s="120" t="b">
        <v>1</v>
      </c>
      <c r="E169" s="304" t="str">
        <f>RIGHT(PPG!C169,4)&amp;"."&amp;PPG!M169&amp;"."&amp;PPG!K169&amp;"."&amp;$C$5</f>
        <v>...Jl21</v>
      </c>
      <c r="F169" s="305">
        <f t="shared" ca="1" si="4"/>
        <v>44386</v>
      </c>
      <c r="G169" s="442">
        <f>IF(PPG!T169&lt;0,0,PPG!T169)</f>
        <v>0</v>
      </c>
      <c r="H169" s="124">
        <f t="shared" ca="1" si="5"/>
        <v>44386</v>
      </c>
      <c r="I169" s="125">
        <v>0</v>
      </c>
      <c r="J169" s="304" t="str">
        <f>LEFT(PPG!D169,20)&amp;"."&amp;PPGPAY!E169</f>
        <v xml:space="preserve"> Please choose a sch....Jl21</v>
      </c>
      <c r="K169" s="120" t="b">
        <v>1</v>
      </c>
      <c r="L169" s="126" t="s">
        <v>3686</v>
      </c>
      <c r="M169" s="120" t="b">
        <v>1</v>
      </c>
      <c r="N169" s="120" t="s">
        <v>3687</v>
      </c>
      <c r="O169" s="307" t="str">
        <f>PPG!I169</f>
        <v>/</v>
      </c>
      <c r="P169" s="120" t="b">
        <v>1</v>
      </c>
      <c r="Q169" s="120" t="b">
        <v>1</v>
      </c>
      <c r="R169" s="120" t="b">
        <v>1</v>
      </c>
    </row>
    <row r="170" spans="1:18" hidden="1" x14ac:dyDescent="0.25">
      <c r="A170" s="117">
        <v>1</v>
      </c>
      <c r="B170" s="118">
        <v>2</v>
      </c>
      <c r="C170" s="303">
        <f>PPG!J170</f>
        <v>0</v>
      </c>
      <c r="D170" s="120" t="b">
        <v>1</v>
      </c>
      <c r="E170" s="304" t="str">
        <f>RIGHT(PPG!C170,4)&amp;"."&amp;PPG!M170&amp;"."&amp;PPG!K170&amp;"."&amp;$C$5</f>
        <v>...Jl21</v>
      </c>
      <c r="F170" s="305">
        <f t="shared" ca="1" si="4"/>
        <v>44386</v>
      </c>
      <c r="G170" s="442">
        <f>IF(PPG!T170&lt;0,0,PPG!T170)</f>
        <v>0</v>
      </c>
      <c r="H170" s="124">
        <f t="shared" ca="1" si="5"/>
        <v>44386</v>
      </c>
      <c r="I170" s="125">
        <v>0</v>
      </c>
      <c r="J170" s="304" t="str">
        <f>LEFT(PPG!D170,20)&amp;"."&amp;PPGPAY!E170</f>
        <v xml:space="preserve"> Please choose a sch....Jl21</v>
      </c>
      <c r="K170" s="120" t="b">
        <v>1</v>
      </c>
      <c r="L170" s="126" t="s">
        <v>3686</v>
      </c>
      <c r="M170" s="120" t="b">
        <v>1</v>
      </c>
      <c r="N170" s="120" t="s">
        <v>3687</v>
      </c>
      <c r="O170" s="307" t="str">
        <f>PPG!I170</f>
        <v>/</v>
      </c>
      <c r="P170" s="120" t="b">
        <v>1</v>
      </c>
      <c r="Q170" s="120" t="b">
        <v>1</v>
      </c>
      <c r="R170" s="120" t="b">
        <v>1</v>
      </c>
    </row>
    <row r="171" spans="1:18" hidden="1" x14ac:dyDescent="0.25">
      <c r="A171" s="117">
        <v>1</v>
      </c>
      <c r="B171" s="118">
        <v>2</v>
      </c>
      <c r="C171" s="303">
        <f>PPG!J171</f>
        <v>0</v>
      </c>
      <c r="D171" s="120" t="b">
        <v>1</v>
      </c>
      <c r="E171" s="304" t="str">
        <f>RIGHT(PPG!C171,4)&amp;"."&amp;PPG!M171&amp;"."&amp;PPG!K171&amp;"."&amp;$C$5</f>
        <v>...Jl21</v>
      </c>
      <c r="F171" s="305">
        <f t="shared" ca="1" si="4"/>
        <v>44386</v>
      </c>
      <c r="G171" s="442">
        <f>IF(PPG!T171&lt;0,0,PPG!T171)</f>
        <v>0</v>
      </c>
      <c r="H171" s="124">
        <f t="shared" ca="1" si="5"/>
        <v>44386</v>
      </c>
      <c r="I171" s="125">
        <v>0</v>
      </c>
      <c r="J171" s="304" t="str">
        <f>LEFT(PPG!D171,20)&amp;"."&amp;PPGPAY!E171</f>
        <v xml:space="preserve"> Please choose a sch....Jl21</v>
      </c>
      <c r="K171" s="120" t="b">
        <v>1</v>
      </c>
      <c r="L171" s="126" t="s">
        <v>3686</v>
      </c>
      <c r="M171" s="120" t="b">
        <v>1</v>
      </c>
      <c r="N171" s="120" t="s">
        <v>3687</v>
      </c>
      <c r="O171" s="307" t="str">
        <f>PPG!I171</f>
        <v>/</v>
      </c>
      <c r="P171" s="120" t="b">
        <v>1</v>
      </c>
      <c r="Q171" s="120" t="b">
        <v>1</v>
      </c>
      <c r="R171" s="120" t="b">
        <v>1</v>
      </c>
    </row>
    <row r="172" spans="1:18" hidden="1" x14ac:dyDescent="0.25">
      <c r="A172" s="117">
        <v>1</v>
      </c>
      <c r="B172" s="118">
        <v>2</v>
      </c>
      <c r="C172" s="303">
        <f>PPG!J172</f>
        <v>0</v>
      </c>
      <c r="D172" s="120" t="b">
        <v>1</v>
      </c>
      <c r="E172" s="304" t="str">
        <f>RIGHT(PPG!C172,4)&amp;"."&amp;PPG!M172&amp;"."&amp;PPG!K172&amp;"."&amp;$C$5</f>
        <v>...Jl21</v>
      </c>
      <c r="F172" s="305">
        <f t="shared" ca="1" si="4"/>
        <v>44386</v>
      </c>
      <c r="G172" s="442">
        <f>IF(PPG!T172&lt;0,0,PPG!T172)</f>
        <v>0</v>
      </c>
      <c r="H172" s="124">
        <f t="shared" ca="1" si="5"/>
        <v>44386</v>
      </c>
      <c r="I172" s="125">
        <v>0</v>
      </c>
      <c r="J172" s="304" t="str">
        <f>LEFT(PPG!D172,20)&amp;"."&amp;PPGPAY!E172</f>
        <v>....Jl21</v>
      </c>
      <c r="K172" s="120" t="b">
        <v>1</v>
      </c>
      <c r="L172" s="126" t="s">
        <v>3686</v>
      </c>
      <c r="M172" s="120" t="b">
        <v>1</v>
      </c>
      <c r="N172" s="120" t="s">
        <v>3687</v>
      </c>
      <c r="O172" s="307">
        <f>PPG!I172</f>
        <v>0</v>
      </c>
      <c r="P172" s="120" t="b">
        <v>1</v>
      </c>
      <c r="Q172" s="120" t="b">
        <v>1</v>
      </c>
      <c r="R172" s="120" t="b">
        <v>1</v>
      </c>
    </row>
    <row r="173" spans="1:18" hidden="1" x14ac:dyDescent="0.25">
      <c r="A173" s="117">
        <v>1</v>
      </c>
      <c r="B173" s="118">
        <v>2</v>
      </c>
      <c r="C173" s="303">
        <f>PPG!J173</f>
        <v>0</v>
      </c>
      <c r="D173" s="120" t="b">
        <v>1</v>
      </c>
      <c r="E173" s="304" t="str">
        <f>RIGHT(PPG!C173,4)&amp;"."&amp;PPG!M173&amp;"."&amp;PPG!K173&amp;"."&amp;$C$5</f>
        <v>...Jl21</v>
      </c>
      <c r="F173" s="305">
        <f t="shared" ca="1" si="4"/>
        <v>44386</v>
      </c>
      <c r="G173" s="442">
        <f>IF(PPG!T173&lt;0,0,PPG!T173)</f>
        <v>0</v>
      </c>
      <c r="H173" s="124">
        <f t="shared" ca="1" si="5"/>
        <v>44386</v>
      </c>
      <c r="I173" s="125">
        <v>0</v>
      </c>
      <c r="J173" s="304" t="str">
        <f>LEFT(PPG!D173,20)&amp;"."&amp;PPGPAY!E173</f>
        <v>....Jl21</v>
      </c>
      <c r="K173" s="120" t="b">
        <v>1</v>
      </c>
      <c r="L173" s="126" t="s">
        <v>3686</v>
      </c>
      <c r="M173" s="120" t="b">
        <v>1</v>
      </c>
      <c r="N173" s="120" t="s">
        <v>3687</v>
      </c>
      <c r="O173" s="307">
        <f>PPG!I173</f>
        <v>0</v>
      </c>
      <c r="P173" s="120" t="b">
        <v>1</v>
      </c>
      <c r="Q173" s="120" t="b">
        <v>1</v>
      </c>
      <c r="R173" s="120" t="b">
        <v>1</v>
      </c>
    </row>
    <row r="174" spans="1:18" hidden="1" x14ac:dyDescent="0.25">
      <c r="A174" s="117">
        <v>1</v>
      </c>
      <c r="B174" s="118">
        <v>2</v>
      </c>
      <c r="C174" s="303">
        <f>PPG!J174</f>
        <v>0</v>
      </c>
      <c r="D174" s="120" t="b">
        <v>1</v>
      </c>
      <c r="E174" s="304" t="str">
        <f>RIGHT(PPG!C174,4)&amp;"."&amp;PPG!M174&amp;"."&amp;PPG!K174&amp;"."&amp;$C$5</f>
        <v>...Jl21</v>
      </c>
      <c r="F174" s="305">
        <f t="shared" ca="1" si="4"/>
        <v>44386</v>
      </c>
      <c r="G174" s="442">
        <f>IF(PPG!T174&lt;0,0,PPG!T174)</f>
        <v>0</v>
      </c>
      <c r="H174" s="124">
        <f t="shared" ca="1" si="5"/>
        <v>44386</v>
      </c>
      <c r="I174" s="125">
        <v>0</v>
      </c>
      <c r="J174" s="304" t="str">
        <f>LEFT(PPG!D174,20)&amp;"."&amp;PPGPAY!E174</f>
        <v>....Jl21</v>
      </c>
      <c r="K174" s="120" t="b">
        <v>1</v>
      </c>
      <c r="L174" s="126" t="s">
        <v>3686</v>
      </c>
      <c r="M174" s="120" t="b">
        <v>1</v>
      </c>
      <c r="N174" s="120" t="s">
        <v>3687</v>
      </c>
      <c r="O174" s="307">
        <f>PPG!I174</f>
        <v>0</v>
      </c>
      <c r="P174" s="120" t="b">
        <v>1</v>
      </c>
      <c r="Q174" s="120" t="b">
        <v>1</v>
      </c>
      <c r="R174" s="120" t="b">
        <v>1</v>
      </c>
    </row>
    <row r="175" spans="1:18" hidden="1" x14ac:dyDescent="0.25">
      <c r="A175" s="117">
        <v>1</v>
      </c>
      <c r="B175" s="118">
        <v>2</v>
      </c>
      <c r="C175" s="303">
        <f>PPG!J175</f>
        <v>0</v>
      </c>
      <c r="D175" s="120" t="b">
        <v>1</v>
      </c>
      <c r="E175" s="304" t="str">
        <f>RIGHT(PPG!C175,4)&amp;"."&amp;PPG!M175&amp;"."&amp;PPG!K175&amp;"."&amp;$C$5</f>
        <v>...Jl21</v>
      </c>
      <c r="F175" s="305">
        <f t="shared" ca="1" si="4"/>
        <v>44386</v>
      </c>
      <c r="G175" s="442">
        <f>IF(PPG!T175&lt;0,0,PPG!T175)</f>
        <v>0</v>
      </c>
      <c r="H175" s="124">
        <f t="shared" ca="1" si="5"/>
        <v>44386</v>
      </c>
      <c r="I175" s="125">
        <v>0</v>
      </c>
      <c r="J175" s="304" t="str">
        <f>LEFT(PPG!D175,20)&amp;"."&amp;PPGPAY!E175</f>
        <v>....Jl21</v>
      </c>
      <c r="K175" s="120" t="b">
        <v>1</v>
      </c>
      <c r="L175" s="126" t="s">
        <v>3686</v>
      </c>
      <c r="M175" s="120" t="b">
        <v>1</v>
      </c>
      <c r="N175" s="120" t="s">
        <v>3687</v>
      </c>
      <c r="O175" s="307">
        <f>PPG!I175</f>
        <v>0</v>
      </c>
      <c r="P175" s="120" t="b">
        <v>1</v>
      </c>
      <c r="Q175" s="120" t="b">
        <v>1</v>
      </c>
      <c r="R175" s="120" t="b">
        <v>1</v>
      </c>
    </row>
    <row r="176" spans="1:18" hidden="1" x14ac:dyDescent="0.25">
      <c r="A176" s="117">
        <v>1</v>
      </c>
      <c r="B176" s="118">
        <v>2</v>
      </c>
      <c r="C176" s="303">
        <f>PPG!J176</f>
        <v>0</v>
      </c>
      <c r="D176" s="120" t="b">
        <v>1</v>
      </c>
      <c r="E176" s="304" t="str">
        <f>RIGHT(PPG!C176,4)&amp;"."&amp;PPG!M176&amp;"."&amp;PPG!K176&amp;"."&amp;$C$5</f>
        <v>...Jl21</v>
      </c>
      <c r="F176" s="305">
        <f t="shared" ca="1" si="4"/>
        <v>44386</v>
      </c>
      <c r="G176" s="442">
        <f>IF(PPG!T176&lt;0,0,PPG!T176)</f>
        <v>0</v>
      </c>
      <c r="H176" s="124">
        <f t="shared" ca="1" si="5"/>
        <v>44386</v>
      </c>
      <c r="I176" s="125">
        <v>0</v>
      </c>
      <c r="J176" s="304" t="str">
        <f>LEFT(PPG!D176,20)&amp;"."&amp;PPGPAY!E176</f>
        <v>....Jl21</v>
      </c>
      <c r="K176" s="120" t="b">
        <v>1</v>
      </c>
      <c r="L176" s="126" t="s">
        <v>3686</v>
      </c>
      <c r="M176" s="120" t="b">
        <v>1</v>
      </c>
      <c r="N176" s="120" t="s">
        <v>3687</v>
      </c>
      <c r="O176" s="307">
        <f>PPG!I176</f>
        <v>0</v>
      </c>
      <c r="P176" s="120" t="b">
        <v>1</v>
      </c>
      <c r="Q176" s="120" t="b">
        <v>1</v>
      </c>
      <c r="R176" s="120" t="b">
        <v>1</v>
      </c>
    </row>
    <row r="177" spans="1:18" hidden="1" x14ac:dyDescent="0.25">
      <c r="A177" s="117">
        <v>1</v>
      </c>
      <c r="B177" s="118">
        <v>2</v>
      </c>
      <c r="C177" s="303">
        <f>PPG!J177</f>
        <v>0</v>
      </c>
      <c r="D177" s="120" t="b">
        <v>1</v>
      </c>
      <c r="E177" s="304" t="str">
        <f>RIGHT(PPG!C177,4)&amp;"."&amp;PPG!M177&amp;"."&amp;PPG!K177&amp;"."&amp;$C$5</f>
        <v>...Jl21</v>
      </c>
      <c r="F177" s="305">
        <f t="shared" ca="1" si="4"/>
        <v>44386</v>
      </c>
      <c r="G177" s="442">
        <f>IF(PPG!T177&lt;0,0,PPG!T177)</f>
        <v>0</v>
      </c>
      <c r="H177" s="124">
        <f t="shared" ca="1" si="5"/>
        <v>44386</v>
      </c>
      <c r="I177" s="125">
        <v>0</v>
      </c>
      <c r="J177" s="304" t="str">
        <f>LEFT(PPG!D177,20)&amp;"."&amp;PPGPAY!E177</f>
        <v>....Jl21</v>
      </c>
      <c r="K177" s="120" t="b">
        <v>1</v>
      </c>
      <c r="L177" s="126" t="s">
        <v>3686</v>
      </c>
      <c r="M177" s="120" t="b">
        <v>1</v>
      </c>
      <c r="N177" s="120" t="s">
        <v>3687</v>
      </c>
      <c r="O177" s="307">
        <f>PPG!I177</f>
        <v>0</v>
      </c>
      <c r="P177" s="120" t="b">
        <v>1</v>
      </c>
      <c r="Q177" s="120" t="b">
        <v>1</v>
      </c>
      <c r="R177" s="120" t="b">
        <v>1</v>
      </c>
    </row>
    <row r="178" spans="1:18" hidden="1" x14ac:dyDescent="0.25">
      <c r="A178" s="117">
        <v>1</v>
      </c>
      <c r="B178" s="118">
        <v>2</v>
      </c>
      <c r="C178" s="303">
        <f>PPG!J178</f>
        <v>0</v>
      </c>
      <c r="D178" s="120" t="b">
        <v>1</v>
      </c>
      <c r="E178" s="304" t="str">
        <f>RIGHT(PPG!C178,4)&amp;"."&amp;PPG!M178&amp;"."&amp;PPG!K178&amp;"."&amp;$C$5</f>
        <v>...Jl21</v>
      </c>
      <c r="F178" s="305">
        <f t="shared" ca="1" si="4"/>
        <v>44386</v>
      </c>
      <c r="G178" s="442">
        <f>IF(PPG!T178&lt;0,0,PPG!T178)</f>
        <v>0</v>
      </c>
      <c r="H178" s="124">
        <f t="shared" ca="1" si="5"/>
        <v>44386</v>
      </c>
      <c r="I178" s="125">
        <v>0</v>
      </c>
      <c r="J178" s="304" t="str">
        <f>LEFT(PPG!D178,20)&amp;"."&amp;PPGPAY!E178</f>
        <v>....Jl21</v>
      </c>
      <c r="K178" s="120" t="b">
        <v>1</v>
      </c>
      <c r="L178" s="126" t="s">
        <v>3686</v>
      </c>
      <c r="M178" s="120" t="b">
        <v>1</v>
      </c>
      <c r="N178" s="120" t="s">
        <v>3687</v>
      </c>
      <c r="O178" s="307">
        <f>PPG!I178</f>
        <v>0</v>
      </c>
      <c r="P178" s="120" t="b">
        <v>1</v>
      </c>
      <c r="Q178" s="120" t="b">
        <v>1</v>
      </c>
      <c r="R178" s="120" t="b">
        <v>1</v>
      </c>
    </row>
    <row r="179" spans="1:18" hidden="1" x14ac:dyDescent="0.25">
      <c r="A179" s="117">
        <v>1</v>
      </c>
      <c r="B179" s="118">
        <v>2</v>
      </c>
      <c r="C179" s="303">
        <f>PPG!J179</f>
        <v>0</v>
      </c>
      <c r="D179" s="120" t="b">
        <v>1</v>
      </c>
      <c r="E179" s="304" t="str">
        <f>RIGHT(PPG!C179,4)&amp;"."&amp;PPG!M179&amp;"."&amp;PPG!K179&amp;"."&amp;$C$5</f>
        <v>...Jl21</v>
      </c>
      <c r="F179" s="305">
        <f t="shared" ca="1" si="4"/>
        <v>44386</v>
      </c>
      <c r="G179" s="442">
        <f>IF(PPG!T179&lt;0,0,PPG!T179)</f>
        <v>0</v>
      </c>
      <c r="H179" s="124">
        <f t="shared" ca="1" si="5"/>
        <v>44386</v>
      </c>
      <c r="I179" s="125">
        <v>0</v>
      </c>
      <c r="J179" s="304" t="str">
        <f>LEFT(PPG!D179,20)&amp;"."&amp;PPGPAY!E179</f>
        <v>....Jl21</v>
      </c>
      <c r="K179" s="120" t="b">
        <v>1</v>
      </c>
      <c r="L179" s="126" t="s">
        <v>3686</v>
      </c>
      <c r="M179" s="120" t="b">
        <v>1</v>
      </c>
      <c r="N179" s="120" t="s">
        <v>3687</v>
      </c>
      <c r="O179" s="307">
        <f>PPG!I179</f>
        <v>0</v>
      </c>
      <c r="P179" s="120" t="b">
        <v>1</v>
      </c>
      <c r="Q179" s="120" t="b">
        <v>1</v>
      </c>
      <c r="R179" s="120" t="b">
        <v>1</v>
      </c>
    </row>
    <row r="180" spans="1:18" hidden="1" x14ac:dyDescent="0.25">
      <c r="A180" s="117">
        <v>1</v>
      </c>
      <c r="B180" s="118">
        <v>2</v>
      </c>
      <c r="C180" s="303">
        <f>PPG!J180</f>
        <v>0</v>
      </c>
      <c r="D180" s="120" t="b">
        <v>1</v>
      </c>
      <c r="E180" s="304" t="str">
        <f>RIGHT(PPG!C180,4)&amp;"."&amp;PPG!M180&amp;"."&amp;PPG!K180&amp;"."&amp;$C$5</f>
        <v>...Jl21</v>
      </c>
      <c r="F180" s="305">
        <f t="shared" ca="1" si="4"/>
        <v>44386</v>
      </c>
      <c r="G180" s="442">
        <f>IF(PPG!T180&lt;0,0,PPG!T180)</f>
        <v>0</v>
      </c>
      <c r="H180" s="124">
        <f t="shared" ca="1" si="5"/>
        <v>44386</v>
      </c>
      <c r="I180" s="125">
        <v>0</v>
      </c>
      <c r="J180" s="304" t="str">
        <f>LEFT(PPG!D180,20)&amp;"."&amp;PPGPAY!E180</f>
        <v>....Jl21</v>
      </c>
      <c r="K180" s="120" t="b">
        <v>1</v>
      </c>
      <c r="L180" s="126" t="s">
        <v>3686</v>
      </c>
      <c r="M180" s="120" t="b">
        <v>1</v>
      </c>
      <c r="N180" s="120" t="s">
        <v>3687</v>
      </c>
      <c r="O180" s="307">
        <f>PPG!I180</f>
        <v>0</v>
      </c>
      <c r="P180" s="120" t="b">
        <v>1</v>
      </c>
      <c r="Q180" s="120" t="b">
        <v>1</v>
      </c>
      <c r="R180" s="120" t="b">
        <v>1</v>
      </c>
    </row>
    <row r="181" spans="1:18" hidden="1" x14ac:dyDescent="0.25">
      <c r="A181" s="117">
        <v>1</v>
      </c>
      <c r="B181" s="118">
        <v>2</v>
      </c>
      <c r="C181" s="303">
        <f>PPG!J181</f>
        <v>0</v>
      </c>
      <c r="D181" s="120" t="b">
        <v>1</v>
      </c>
      <c r="E181" s="304" t="str">
        <f>RIGHT(PPG!C181,4)&amp;"."&amp;PPG!M181&amp;"."&amp;PPG!K181&amp;"."&amp;$C$5</f>
        <v>...Jl21</v>
      </c>
      <c r="F181" s="305">
        <f t="shared" ca="1" si="4"/>
        <v>44386</v>
      </c>
      <c r="G181" s="442">
        <f>IF(PPG!T181&lt;0,0,PPG!T181)</f>
        <v>0</v>
      </c>
      <c r="H181" s="124">
        <f t="shared" ca="1" si="5"/>
        <v>44386</v>
      </c>
      <c r="I181" s="125">
        <v>0</v>
      </c>
      <c r="J181" s="304" t="str">
        <f>LEFT(PPG!D181,20)&amp;"."&amp;PPGPAY!E181</f>
        <v>....Jl21</v>
      </c>
      <c r="K181" s="120" t="b">
        <v>1</v>
      </c>
      <c r="L181" s="126" t="s">
        <v>3686</v>
      </c>
      <c r="M181" s="120" t="b">
        <v>1</v>
      </c>
      <c r="N181" s="120" t="s">
        <v>3687</v>
      </c>
      <c r="O181" s="307">
        <f>PPG!I181</f>
        <v>0</v>
      </c>
      <c r="P181" s="120" t="b">
        <v>1</v>
      </c>
      <c r="Q181" s="120" t="b">
        <v>1</v>
      </c>
      <c r="R181" s="120" t="b">
        <v>1</v>
      </c>
    </row>
    <row r="182" spans="1:18" hidden="1" x14ac:dyDescent="0.25">
      <c r="A182" s="117">
        <v>1</v>
      </c>
      <c r="B182" s="118">
        <v>2</v>
      </c>
      <c r="C182" s="303">
        <f>PPG!J182</f>
        <v>0</v>
      </c>
      <c r="D182" s="120" t="b">
        <v>1</v>
      </c>
      <c r="E182" s="304" t="str">
        <f>RIGHT(PPG!C182,4)&amp;"."&amp;PPG!M182&amp;"."&amp;PPG!K182&amp;"."&amp;$C$5</f>
        <v>...Jl21</v>
      </c>
      <c r="F182" s="305">
        <f t="shared" ca="1" si="4"/>
        <v>44386</v>
      </c>
      <c r="G182" s="442">
        <f>IF(PPG!T182&lt;0,0,PPG!T182)</f>
        <v>0</v>
      </c>
      <c r="H182" s="124">
        <f t="shared" ca="1" si="5"/>
        <v>44386</v>
      </c>
      <c r="I182" s="125">
        <v>0</v>
      </c>
      <c r="J182" s="304" t="str">
        <f>LEFT(PPG!D182,20)&amp;"."&amp;PPGPAY!E182</f>
        <v>....Jl21</v>
      </c>
      <c r="K182" s="120" t="b">
        <v>1</v>
      </c>
      <c r="L182" s="126" t="s">
        <v>3686</v>
      </c>
      <c r="M182" s="120" t="b">
        <v>1</v>
      </c>
      <c r="N182" s="120" t="s">
        <v>3687</v>
      </c>
      <c r="O182" s="307">
        <f>PPG!I182</f>
        <v>0</v>
      </c>
      <c r="P182" s="120" t="b">
        <v>1</v>
      </c>
      <c r="Q182" s="120" t="b">
        <v>1</v>
      </c>
      <c r="R182" s="120" t="b">
        <v>1</v>
      </c>
    </row>
    <row r="183" spans="1:18" hidden="1" x14ac:dyDescent="0.25">
      <c r="A183" s="117">
        <v>1</v>
      </c>
      <c r="B183" s="118">
        <v>2</v>
      </c>
      <c r="C183" s="303">
        <f>PPG!J183</f>
        <v>0</v>
      </c>
      <c r="D183" s="120" t="b">
        <v>1</v>
      </c>
      <c r="E183" s="304" t="str">
        <f>RIGHT(PPG!C183,4)&amp;"."&amp;PPG!M183&amp;"."&amp;PPG!K183&amp;"."&amp;$C$5</f>
        <v>...Jl21</v>
      </c>
      <c r="F183" s="305">
        <f t="shared" ca="1" si="4"/>
        <v>44386</v>
      </c>
      <c r="G183" s="442">
        <f>IF(PPG!T183&lt;0,0,PPG!T183)</f>
        <v>0</v>
      </c>
      <c r="H183" s="124">
        <f t="shared" ca="1" si="5"/>
        <v>44386</v>
      </c>
      <c r="I183" s="125">
        <v>0</v>
      </c>
      <c r="J183" s="304" t="str">
        <f>LEFT(PPG!D183,20)&amp;"."&amp;PPGPAY!E183</f>
        <v>....Jl21</v>
      </c>
      <c r="K183" s="120" t="b">
        <v>1</v>
      </c>
      <c r="L183" s="126" t="s">
        <v>3686</v>
      </c>
      <c r="M183" s="120" t="b">
        <v>1</v>
      </c>
      <c r="N183" s="120" t="s">
        <v>3687</v>
      </c>
      <c r="O183" s="307">
        <f>PPG!I183</f>
        <v>0</v>
      </c>
      <c r="P183" s="120" t="b">
        <v>1</v>
      </c>
      <c r="Q183" s="120" t="b">
        <v>1</v>
      </c>
      <c r="R183" s="120" t="b">
        <v>1</v>
      </c>
    </row>
    <row r="184" spans="1:18" hidden="1" x14ac:dyDescent="0.25">
      <c r="A184" s="117">
        <v>1</v>
      </c>
      <c r="B184" s="118">
        <v>2</v>
      </c>
      <c r="C184" s="303">
        <f>PPG!J184</f>
        <v>0</v>
      </c>
      <c r="D184" s="120" t="b">
        <v>1</v>
      </c>
      <c r="E184" s="304" t="str">
        <f>RIGHT(PPG!C184,4)&amp;"."&amp;PPG!M184&amp;"."&amp;PPG!K184&amp;"."&amp;$C$5</f>
        <v>...Jl21</v>
      </c>
      <c r="F184" s="305">
        <f t="shared" ca="1" si="4"/>
        <v>44386</v>
      </c>
      <c r="G184" s="442">
        <f>IF(PPG!T184&lt;0,0,PPG!T184)</f>
        <v>0</v>
      </c>
      <c r="H184" s="124">
        <f t="shared" ca="1" si="5"/>
        <v>44386</v>
      </c>
      <c r="I184" s="125">
        <v>0</v>
      </c>
      <c r="J184" s="304" t="str">
        <f>LEFT(PPG!D184,20)&amp;"."&amp;PPGPAY!E184</f>
        <v>....Jl21</v>
      </c>
      <c r="K184" s="120" t="b">
        <v>1</v>
      </c>
      <c r="L184" s="126" t="s">
        <v>3686</v>
      </c>
      <c r="M184" s="120" t="b">
        <v>1</v>
      </c>
      <c r="N184" s="120" t="s">
        <v>3687</v>
      </c>
      <c r="O184" s="307">
        <f>PPG!I184</f>
        <v>0</v>
      </c>
      <c r="P184" s="120" t="b">
        <v>1</v>
      </c>
      <c r="Q184" s="120" t="b">
        <v>1</v>
      </c>
      <c r="R184" s="120" t="b">
        <v>1</v>
      </c>
    </row>
    <row r="185" spans="1:18" hidden="1" x14ac:dyDescent="0.25">
      <c r="A185" s="117">
        <v>1</v>
      </c>
      <c r="B185" s="118">
        <v>2</v>
      </c>
      <c r="C185" s="303">
        <f>PPG!J185</f>
        <v>0</v>
      </c>
      <c r="D185" s="120" t="b">
        <v>1</v>
      </c>
      <c r="E185" s="304" t="str">
        <f>RIGHT(PPG!C185,4)&amp;"."&amp;PPG!M185&amp;"."&amp;PPG!K185&amp;"."&amp;$C$5</f>
        <v>...Jl21</v>
      </c>
      <c r="F185" s="305">
        <f t="shared" ca="1" si="4"/>
        <v>44386</v>
      </c>
      <c r="G185" s="442">
        <f>IF(PPG!T185&lt;0,0,PPG!T185)</f>
        <v>0</v>
      </c>
      <c r="H185" s="124">
        <f t="shared" ca="1" si="5"/>
        <v>44386</v>
      </c>
      <c r="I185" s="125">
        <v>0</v>
      </c>
      <c r="J185" s="304" t="str">
        <f>LEFT(PPG!D185,20)&amp;"."&amp;PPGPAY!E185</f>
        <v>....Jl21</v>
      </c>
      <c r="K185" s="120" t="b">
        <v>1</v>
      </c>
      <c r="L185" s="126" t="s">
        <v>3686</v>
      </c>
      <c r="M185" s="120" t="b">
        <v>1</v>
      </c>
      <c r="N185" s="120" t="s">
        <v>3687</v>
      </c>
      <c r="O185" s="307">
        <f>PPG!I185</f>
        <v>0</v>
      </c>
      <c r="P185" s="120" t="b">
        <v>1</v>
      </c>
      <c r="Q185" s="120" t="b">
        <v>1</v>
      </c>
      <c r="R185" s="120" t="b">
        <v>1</v>
      </c>
    </row>
    <row r="186" spans="1:18" hidden="1" x14ac:dyDescent="0.25">
      <c r="A186" s="117">
        <v>1</v>
      </c>
      <c r="B186" s="118">
        <v>2</v>
      </c>
      <c r="C186" s="303">
        <f>PPG!J186</f>
        <v>0</v>
      </c>
      <c r="D186" s="120" t="b">
        <v>1</v>
      </c>
      <c r="E186" s="304" t="str">
        <f>RIGHT(PPG!C186,4)&amp;"."&amp;PPG!M186&amp;"."&amp;PPG!K186&amp;"."&amp;$C$5</f>
        <v>...Jl21</v>
      </c>
      <c r="F186" s="305">
        <f t="shared" ca="1" si="4"/>
        <v>44386</v>
      </c>
      <c r="G186" s="442">
        <f>IF(PPG!T186&lt;0,0,PPG!T186)</f>
        <v>0</v>
      </c>
      <c r="H186" s="124">
        <f t="shared" ca="1" si="5"/>
        <v>44386</v>
      </c>
      <c r="I186" s="125">
        <v>0</v>
      </c>
      <c r="J186" s="304" t="str">
        <f>LEFT(PPG!D186,20)&amp;"."&amp;PPGPAY!E186</f>
        <v>....Jl21</v>
      </c>
      <c r="K186" s="120" t="b">
        <v>1</v>
      </c>
      <c r="L186" s="126" t="s">
        <v>3686</v>
      </c>
      <c r="M186" s="120" t="b">
        <v>1</v>
      </c>
      <c r="N186" s="120" t="s">
        <v>3687</v>
      </c>
      <c r="O186" s="307">
        <f>PPG!I186</f>
        <v>0</v>
      </c>
      <c r="P186" s="120" t="b">
        <v>1</v>
      </c>
      <c r="Q186" s="120" t="b">
        <v>1</v>
      </c>
      <c r="R186" s="120" t="b">
        <v>1</v>
      </c>
    </row>
    <row r="187" spans="1:18" hidden="1" x14ac:dyDescent="0.25">
      <c r="A187" s="117">
        <v>1</v>
      </c>
      <c r="B187" s="118">
        <v>2</v>
      </c>
      <c r="C187" s="303">
        <f>PPG!J187</f>
        <v>0</v>
      </c>
      <c r="D187" s="120" t="b">
        <v>1</v>
      </c>
      <c r="E187" s="304" t="str">
        <f>RIGHT(PPG!C187,4)&amp;"."&amp;PPG!M187&amp;"."&amp;PPG!K187&amp;"."&amp;$C$5</f>
        <v>...Jl21</v>
      </c>
      <c r="F187" s="305">
        <f t="shared" ca="1" si="4"/>
        <v>44386</v>
      </c>
      <c r="G187" s="442">
        <f>IF(PPG!T187&lt;0,0,PPG!T187)</f>
        <v>0</v>
      </c>
      <c r="H187" s="124">
        <f t="shared" ca="1" si="5"/>
        <v>44386</v>
      </c>
      <c r="I187" s="125">
        <v>0</v>
      </c>
      <c r="J187" s="304" t="str">
        <f>LEFT(PPG!D187,20)&amp;"."&amp;PPGPAY!E187</f>
        <v>....Jl21</v>
      </c>
      <c r="K187" s="120" t="b">
        <v>1</v>
      </c>
      <c r="L187" s="126" t="s">
        <v>3686</v>
      </c>
      <c r="M187" s="120" t="b">
        <v>1</v>
      </c>
      <c r="N187" s="120" t="s">
        <v>3687</v>
      </c>
      <c r="O187" s="307">
        <f>PPG!I187</f>
        <v>0</v>
      </c>
      <c r="P187" s="120" t="b">
        <v>1</v>
      </c>
      <c r="Q187" s="120" t="b">
        <v>1</v>
      </c>
      <c r="R187" s="120" t="b">
        <v>1</v>
      </c>
    </row>
    <row r="188" spans="1:18" hidden="1" x14ac:dyDescent="0.25">
      <c r="A188" s="117">
        <v>1</v>
      </c>
      <c r="B188" s="118">
        <v>2</v>
      </c>
      <c r="C188" s="303">
        <f>PPG!J188</f>
        <v>0</v>
      </c>
      <c r="D188" s="120" t="b">
        <v>1</v>
      </c>
      <c r="E188" s="304" t="str">
        <f>RIGHT(PPG!C188,4)&amp;"."&amp;PPG!M188&amp;"."&amp;PPG!K188&amp;"."&amp;$C$5</f>
        <v>...Jl21</v>
      </c>
      <c r="F188" s="305">
        <f t="shared" ca="1" si="4"/>
        <v>44386</v>
      </c>
      <c r="G188" s="442">
        <f>IF(PPG!T188&lt;0,0,PPG!T188)</f>
        <v>0</v>
      </c>
      <c r="H188" s="124">
        <f t="shared" ca="1" si="5"/>
        <v>44386</v>
      </c>
      <c r="I188" s="125">
        <v>0</v>
      </c>
      <c r="J188" s="304" t="str">
        <f>LEFT(PPG!D188,20)&amp;"."&amp;PPGPAY!E188</f>
        <v>....Jl21</v>
      </c>
      <c r="K188" s="120" t="b">
        <v>1</v>
      </c>
      <c r="L188" s="126" t="s">
        <v>3686</v>
      </c>
      <c r="M188" s="120" t="b">
        <v>1</v>
      </c>
      <c r="N188" s="120" t="s">
        <v>3687</v>
      </c>
      <c r="O188" s="307">
        <f>PPG!I188</f>
        <v>0</v>
      </c>
      <c r="P188" s="120" t="b">
        <v>1</v>
      </c>
      <c r="Q188" s="120" t="b">
        <v>1</v>
      </c>
      <c r="R188" s="120" t="b">
        <v>1</v>
      </c>
    </row>
    <row r="189" spans="1:18" hidden="1" x14ac:dyDescent="0.25">
      <c r="A189" s="117">
        <v>1</v>
      </c>
      <c r="B189" s="118">
        <v>2</v>
      </c>
      <c r="C189" s="303">
        <f>PPG!J189</f>
        <v>0</v>
      </c>
      <c r="D189" s="120" t="b">
        <v>1</v>
      </c>
      <c r="E189" s="304" t="str">
        <f>RIGHT(PPG!C189,4)&amp;"."&amp;PPG!M189&amp;"."&amp;PPG!K189&amp;"."&amp;$C$5</f>
        <v>...Jl21</v>
      </c>
      <c r="F189" s="305">
        <f t="shared" ca="1" si="4"/>
        <v>44386</v>
      </c>
      <c r="G189" s="442">
        <f>IF(PPG!T189&lt;0,0,PPG!T189)</f>
        <v>0</v>
      </c>
      <c r="H189" s="124">
        <f t="shared" ca="1" si="5"/>
        <v>44386</v>
      </c>
      <c r="I189" s="125">
        <v>0</v>
      </c>
      <c r="J189" s="304" t="str">
        <f>LEFT(PPG!D189,20)&amp;"."&amp;PPGPAY!E189</f>
        <v>....Jl21</v>
      </c>
      <c r="K189" s="120" t="b">
        <v>1</v>
      </c>
      <c r="L189" s="126" t="s">
        <v>3686</v>
      </c>
      <c r="M189" s="120" t="b">
        <v>1</v>
      </c>
      <c r="N189" s="120" t="s">
        <v>3687</v>
      </c>
      <c r="O189" s="307">
        <f>PPG!I189</f>
        <v>0</v>
      </c>
      <c r="P189" s="120" t="b">
        <v>1</v>
      </c>
      <c r="Q189" s="120" t="b">
        <v>1</v>
      </c>
      <c r="R189" s="120" t="b">
        <v>1</v>
      </c>
    </row>
    <row r="190" spans="1:18" hidden="1" x14ac:dyDescent="0.25">
      <c r="A190" s="117">
        <v>1</v>
      </c>
      <c r="B190" s="118">
        <v>2</v>
      </c>
      <c r="C190" s="303">
        <f>PPG!J190</f>
        <v>0</v>
      </c>
      <c r="D190" s="120" t="b">
        <v>1</v>
      </c>
      <c r="E190" s="304" t="str">
        <f>RIGHT(PPG!C190,4)&amp;"."&amp;PPG!M190&amp;"."&amp;PPG!K190&amp;"."&amp;$C$5</f>
        <v>...Jl21</v>
      </c>
      <c r="F190" s="305">
        <f t="shared" ca="1" si="4"/>
        <v>44386</v>
      </c>
      <c r="G190" s="442">
        <f>IF(PPG!T190&lt;0,0,PPG!T190)</f>
        <v>0</v>
      </c>
      <c r="H190" s="124">
        <f t="shared" ca="1" si="5"/>
        <v>44386</v>
      </c>
      <c r="I190" s="125">
        <v>0</v>
      </c>
      <c r="J190" s="304" t="str">
        <f>LEFT(PPG!D190,20)&amp;"."&amp;PPGPAY!E190</f>
        <v>....Jl21</v>
      </c>
      <c r="K190" s="120" t="b">
        <v>1</v>
      </c>
      <c r="L190" s="126" t="s">
        <v>3686</v>
      </c>
      <c r="M190" s="120" t="b">
        <v>1</v>
      </c>
      <c r="N190" s="120" t="s">
        <v>3687</v>
      </c>
      <c r="O190" s="307">
        <f>PPG!I190</f>
        <v>0</v>
      </c>
      <c r="P190" s="120" t="b">
        <v>1</v>
      </c>
      <c r="Q190" s="120" t="b">
        <v>1</v>
      </c>
      <c r="R190" s="120" t="b">
        <v>1</v>
      </c>
    </row>
    <row r="191" spans="1:18" hidden="1" x14ac:dyDescent="0.25">
      <c r="A191" s="117">
        <v>1</v>
      </c>
      <c r="B191" s="118">
        <v>2</v>
      </c>
      <c r="C191" s="303">
        <f>PPG!J191</f>
        <v>0</v>
      </c>
      <c r="D191" s="120" t="b">
        <v>1</v>
      </c>
      <c r="E191" s="304" t="str">
        <f>RIGHT(PPG!C191,4)&amp;"."&amp;PPG!M191&amp;"."&amp;PPG!K191&amp;"."&amp;$C$5</f>
        <v>...Jl21</v>
      </c>
      <c r="F191" s="305">
        <f t="shared" ca="1" si="4"/>
        <v>44386</v>
      </c>
      <c r="G191" s="442">
        <f>IF(PPG!T191&lt;0,0,PPG!T191)</f>
        <v>0</v>
      </c>
      <c r="H191" s="124">
        <f t="shared" ca="1" si="5"/>
        <v>44386</v>
      </c>
      <c r="I191" s="125">
        <v>0</v>
      </c>
      <c r="J191" s="304" t="str">
        <f>LEFT(PPG!D191,20)&amp;"."&amp;PPGPAY!E191</f>
        <v>....Jl21</v>
      </c>
      <c r="K191" s="120" t="b">
        <v>1</v>
      </c>
      <c r="L191" s="126" t="s">
        <v>3686</v>
      </c>
      <c r="M191" s="120" t="b">
        <v>1</v>
      </c>
      <c r="N191" s="120" t="s">
        <v>3687</v>
      </c>
      <c r="O191" s="307">
        <f>PPG!I191</f>
        <v>0</v>
      </c>
      <c r="P191" s="120" t="b">
        <v>1</v>
      </c>
      <c r="Q191" s="120" t="b">
        <v>1</v>
      </c>
      <c r="R191" s="120" t="b">
        <v>1</v>
      </c>
    </row>
    <row r="192" spans="1:18" hidden="1" x14ac:dyDescent="0.25">
      <c r="A192" s="117">
        <v>1</v>
      </c>
      <c r="B192" s="118">
        <v>2</v>
      </c>
      <c r="C192" s="303">
        <f>PPG!J192</f>
        <v>0</v>
      </c>
      <c r="D192" s="120" t="b">
        <v>1</v>
      </c>
      <c r="E192" s="304" t="str">
        <f>RIGHT(PPG!C192,4)&amp;"."&amp;PPG!M192&amp;"."&amp;PPG!K192&amp;"."&amp;$C$5</f>
        <v>...Jl21</v>
      </c>
      <c r="F192" s="305">
        <f t="shared" ca="1" si="4"/>
        <v>44386</v>
      </c>
      <c r="G192" s="442">
        <f>IF(PPG!T192&lt;0,0,PPG!T192)</f>
        <v>0</v>
      </c>
      <c r="H192" s="124">
        <f t="shared" ca="1" si="5"/>
        <v>44386</v>
      </c>
      <c r="I192" s="125">
        <v>0</v>
      </c>
      <c r="J192" s="304" t="str">
        <f>LEFT(PPG!D192,20)&amp;"."&amp;PPGPAY!E192</f>
        <v>....Jl21</v>
      </c>
      <c r="K192" s="120" t="b">
        <v>1</v>
      </c>
      <c r="L192" s="126" t="s">
        <v>3686</v>
      </c>
      <c r="M192" s="120" t="b">
        <v>1</v>
      </c>
      <c r="N192" s="120" t="s">
        <v>3687</v>
      </c>
      <c r="O192" s="307">
        <f>PPG!I192</f>
        <v>0</v>
      </c>
      <c r="P192" s="120" t="b">
        <v>1</v>
      </c>
      <c r="Q192" s="120" t="b">
        <v>1</v>
      </c>
      <c r="R192" s="120" t="b">
        <v>1</v>
      </c>
    </row>
    <row r="193" spans="1:18" hidden="1" x14ac:dyDescent="0.25">
      <c r="A193" s="117">
        <v>1</v>
      </c>
      <c r="B193" s="118">
        <v>2</v>
      </c>
      <c r="C193" s="303">
        <f>PPG!J193</f>
        <v>0</v>
      </c>
      <c r="D193" s="120" t="b">
        <v>1</v>
      </c>
      <c r="E193" s="304" t="str">
        <f>RIGHT(PPG!C193,4)&amp;"."&amp;PPG!M193&amp;"."&amp;PPG!K193&amp;"."&amp;$C$5</f>
        <v>...Jl21</v>
      </c>
      <c r="F193" s="305">
        <f t="shared" ca="1" si="4"/>
        <v>44386</v>
      </c>
      <c r="G193" s="442">
        <f>IF(PPG!T193&lt;0,0,PPG!T193)</f>
        <v>0</v>
      </c>
      <c r="H193" s="124">
        <f t="shared" ca="1" si="5"/>
        <v>44386</v>
      </c>
      <c r="I193" s="125">
        <v>0</v>
      </c>
      <c r="J193" s="304" t="str">
        <f>LEFT(PPG!D193,20)&amp;"."&amp;PPGPAY!E193</f>
        <v>....Jl21</v>
      </c>
      <c r="K193" s="120" t="b">
        <v>1</v>
      </c>
      <c r="L193" s="126" t="s">
        <v>3686</v>
      </c>
      <c r="M193" s="120" t="b">
        <v>1</v>
      </c>
      <c r="N193" s="120" t="s">
        <v>3687</v>
      </c>
      <c r="O193" s="307">
        <f>PPG!I193</f>
        <v>0</v>
      </c>
      <c r="P193" s="120" t="b">
        <v>1</v>
      </c>
      <c r="Q193" s="120" t="b">
        <v>1</v>
      </c>
      <c r="R193" s="120" t="b">
        <v>1</v>
      </c>
    </row>
    <row r="194" spans="1:18" hidden="1" x14ac:dyDescent="0.25">
      <c r="A194" s="117">
        <v>1</v>
      </c>
      <c r="B194" s="118">
        <v>2</v>
      </c>
      <c r="C194" s="303">
        <f>PPG!J194</f>
        <v>0</v>
      </c>
      <c r="D194" s="120" t="b">
        <v>1</v>
      </c>
      <c r="E194" s="304" t="str">
        <f>RIGHT(PPG!C194,4)&amp;"."&amp;PPG!M194&amp;"."&amp;PPG!K194&amp;"."&amp;$C$5</f>
        <v>...Jl21</v>
      </c>
      <c r="F194" s="305">
        <f t="shared" ca="1" si="4"/>
        <v>44386</v>
      </c>
      <c r="G194" s="442">
        <f>IF(PPG!T194&lt;0,0,PPG!T194)</f>
        <v>0</v>
      </c>
      <c r="H194" s="124">
        <f t="shared" ca="1" si="5"/>
        <v>44386</v>
      </c>
      <c r="I194" s="125">
        <v>0</v>
      </c>
      <c r="J194" s="304" t="str">
        <f>LEFT(PPG!D194,20)&amp;"."&amp;PPGPAY!E194</f>
        <v>....Jl21</v>
      </c>
      <c r="K194" s="120" t="b">
        <v>1</v>
      </c>
      <c r="L194" s="126" t="s">
        <v>3686</v>
      </c>
      <c r="M194" s="120" t="b">
        <v>1</v>
      </c>
      <c r="N194" s="120" t="s">
        <v>3687</v>
      </c>
      <c r="O194" s="307">
        <f>PPG!I194</f>
        <v>0</v>
      </c>
      <c r="P194" s="120" t="b">
        <v>1</v>
      </c>
      <c r="Q194" s="120" t="b">
        <v>1</v>
      </c>
      <c r="R194" s="120" t="b">
        <v>1</v>
      </c>
    </row>
    <row r="195" spans="1:18" hidden="1" x14ac:dyDescent="0.25">
      <c r="A195" s="117">
        <v>1</v>
      </c>
      <c r="B195" s="118">
        <v>2</v>
      </c>
      <c r="C195" s="303">
        <f>PPG!J195</f>
        <v>0</v>
      </c>
      <c r="D195" s="120" t="b">
        <v>1</v>
      </c>
      <c r="E195" s="304" t="str">
        <f>RIGHT(PPG!C195,4)&amp;"."&amp;PPG!M195&amp;"."&amp;PPG!K195&amp;"."&amp;$C$5</f>
        <v>...Jl21</v>
      </c>
      <c r="F195" s="305">
        <f t="shared" ca="1" si="4"/>
        <v>44386</v>
      </c>
      <c r="G195" s="442">
        <f>IF(PPG!T195&lt;0,0,PPG!T195)</f>
        <v>0</v>
      </c>
      <c r="H195" s="124">
        <f t="shared" ca="1" si="5"/>
        <v>44386</v>
      </c>
      <c r="I195" s="125">
        <v>0</v>
      </c>
      <c r="J195" s="304" t="str">
        <f>LEFT(PPG!D195,20)&amp;"."&amp;PPGPAY!E195</f>
        <v>....Jl21</v>
      </c>
      <c r="K195" s="120" t="b">
        <v>1</v>
      </c>
      <c r="L195" s="126" t="s">
        <v>3686</v>
      </c>
      <c r="M195" s="120" t="b">
        <v>1</v>
      </c>
      <c r="N195" s="120" t="s">
        <v>3687</v>
      </c>
      <c r="O195" s="307">
        <f>PPG!I195</f>
        <v>0</v>
      </c>
      <c r="P195" s="120" t="b">
        <v>1</v>
      </c>
      <c r="Q195" s="120" t="b">
        <v>1</v>
      </c>
      <c r="R195" s="120" t="b">
        <v>1</v>
      </c>
    </row>
    <row r="196" spans="1:18" hidden="1" x14ac:dyDescent="0.25">
      <c r="A196" s="117">
        <v>1</v>
      </c>
      <c r="B196" s="118">
        <v>2</v>
      </c>
      <c r="C196" s="303">
        <f>PPG!J196</f>
        <v>0</v>
      </c>
      <c r="D196" s="120" t="b">
        <v>1</v>
      </c>
      <c r="E196" s="304" t="str">
        <f>RIGHT(PPG!C196,4)&amp;"."&amp;PPG!M196&amp;"."&amp;PPG!K196&amp;"."&amp;$C$5</f>
        <v>...Jl21</v>
      </c>
      <c r="F196" s="305">
        <f t="shared" ca="1" si="4"/>
        <v>44386</v>
      </c>
      <c r="G196" s="442">
        <f>IF(PPG!T196&lt;0,0,PPG!T196)</f>
        <v>0</v>
      </c>
      <c r="H196" s="124">
        <f t="shared" ca="1" si="5"/>
        <v>44386</v>
      </c>
      <c r="I196" s="125">
        <v>0</v>
      </c>
      <c r="J196" s="304" t="str">
        <f>LEFT(PPG!D196,20)&amp;"."&amp;PPGPAY!E196</f>
        <v>....Jl21</v>
      </c>
      <c r="K196" s="120" t="b">
        <v>1</v>
      </c>
      <c r="L196" s="126" t="s">
        <v>3686</v>
      </c>
      <c r="M196" s="120" t="b">
        <v>1</v>
      </c>
      <c r="N196" s="120" t="s">
        <v>3687</v>
      </c>
      <c r="O196" s="307">
        <f>PPG!I196</f>
        <v>0</v>
      </c>
      <c r="P196" s="120" t="b">
        <v>1</v>
      </c>
      <c r="Q196" s="120" t="b">
        <v>1</v>
      </c>
      <c r="R196" s="120" t="b">
        <v>1</v>
      </c>
    </row>
    <row r="197" spans="1:18" hidden="1" x14ac:dyDescent="0.25">
      <c r="A197" s="117">
        <v>1</v>
      </c>
      <c r="B197" s="118">
        <v>2</v>
      </c>
      <c r="C197" s="303">
        <f>PPG!J197</f>
        <v>0</v>
      </c>
      <c r="D197" s="120" t="b">
        <v>1</v>
      </c>
      <c r="E197" s="304" t="str">
        <f>RIGHT(PPG!C197,4)&amp;"."&amp;PPG!M197&amp;"."&amp;PPG!K197&amp;"."&amp;$C$5</f>
        <v>...Jl21</v>
      </c>
      <c r="F197" s="305">
        <f t="shared" ca="1" si="4"/>
        <v>44386</v>
      </c>
      <c r="G197" s="442">
        <f>IF(PPG!T197&lt;0,0,PPG!T197)</f>
        <v>0</v>
      </c>
      <c r="H197" s="124">
        <f t="shared" ca="1" si="5"/>
        <v>44386</v>
      </c>
      <c r="I197" s="125">
        <v>0</v>
      </c>
      <c r="J197" s="304" t="str">
        <f>LEFT(PPG!D197,20)&amp;"."&amp;PPGPAY!E197</f>
        <v>....Jl21</v>
      </c>
      <c r="K197" s="120" t="b">
        <v>1</v>
      </c>
      <c r="L197" s="126" t="s">
        <v>3686</v>
      </c>
      <c r="M197" s="120" t="b">
        <v>1</v>
      </c>
      <c r="N197" s="120" t="s">
        <v>3687</v>
      </c>
      <c r="O197" s="307">
        <f>PPG!I197</f>
        <v>0</v>
      </c>
      <c r="P197" s="120" t="b">
        <v>1</v>
      </c>
      <c r="Q197" s="120" t="b">
        <v>1</v>
      </c>
      <c r="R197" s="120" t="b">
        <v>1</v>
      </c>
    </row>
    <row r="198" spans="1:18" hidden="1" x14ac:dyDescent="0.25">
      <c r="A198" s="117">
        <v>1</v>
      </c>
      <c r="B198" s="118">
        <v>2</v>
      </c>
      <c r="C198" s="303">
        <f>PPG!J198</f>
        <v>0</v>
      </c>
      <c r="D198" s="120" t="b">
        <v>1</v>
      </c>
      <c r="E198" s="304" t="str">
        <f>RIGHT(PPG!C198,4)&amp;"."&amp;PPG!M198&amp;"."&amp;PPG!K198&amp;"."&amp;$C$5</f>
        <v>...Jl21</v>
      </c>
      <c r="F198" s="305">
        <f t="shared" ca="1" si="4"/>
        <v>44386</v>
      </c>
      <c r="G198" s="442">
        <f>IF(PPG!T198&lt;0,0,PPG!T198)</f>
        <v>0</v>
      </c>
      <c r="H198" s="124">
        <f t="shared" ca="1" si="5"/>
        <v>44386</v>
      </c>
      <c r="I198" s="125">
        <v>0</v>
      </c>
      <c r="J198" s="304" t="str">
        <f>LEFT(PPG!D198,20)&amp;"."&amp;PPGPAY!E198</f>
        <v>....Jl21</v>
      </c>
      <c r="K198" s="120" t="b">
        <v>1</v>
      </c>
      <c r="L198" s="126" t="s">
        <v>3686</v>
      </c>
      <c r="M198" s="120" t="b">
        <v>1</v>
      </c>
      <c r="N198" s="120" t="s">
        <v>3687</v>
      </c>
      <c r="O198" s="307">
        <f>PPG!I198</f>
        <v>0</v>
      </c>
      <c r="P198" s="120" t="b">
        <v>1</v>
      </c>
      <c r="Q198" s="120" t="b">
        <v>1</v>
      </c>
      <c r="R198" s="120" t="b">
        <v>1</v>
      </c>
    </row>
    <row r="199" spans="1:18" hidden="1" x14ac:dyDescent="0.25">
      <c r="A199" s="117">
        <v>1</v>
      </c>
      <c r="B199" s="118">
        <v>2</v>
      </c>
      <c r="C199" s="303">
        <f>PPG!J199</f>
        <v>0</v>
      </c>
      <c r="D199" s="120" t="b">
        <v>1</v>
      </c>
      <c r="E199" s="304" t="str">
        <f>RIGHT(PPG!C199,4)&amp;"."&amp;PPG!M199&amp;"."&amp;PPG!K199&amp;"."&amp;$C$5</f>
        <v>...Jl21</v>
      </c>
      <c r="F199" s="305">
        <f t="shared" ca="1" si="4"/>
        <v>44386</v>
      </c>
      <c r="G199" s="442">
        <f>IF(PPG!T199&lt;0,0,PPG!T199)</f>
        <v>0</v>
      </c>
      <c r="H199" s="124">
        <f t="shared" ca="1" si="5"/>
        <v>44386</v>
      </c>
      <c r="I199" s="125">
        <v>0</v>
      </c>
      <c r="J199" s="304" t="str">
        <f>LEFT(PPG!D199,20)&amp;"."&amp;PPGPAY!E199</f>
        <v>....Jl21</v>
      </c>
      <c r="K199" s="120" t="b">
        <v>1</v>
      </c>
      <c r="L199" s="126" t="s">
        <v>3686</v>
      </c>
      <c r="M199" s="120" t="b">
        <v>1</v>
      </c>
      <c r="N199" s="120" t="s">
        <v>3687</v>
      </c>
      <c r="O199" s="307">
        <f>PPG!I199</f>
        <v>0</v>
      </c>
      <c r="P199" s="120" t="b">
        <v>1</v>
      </c>
      <c r="Q199" s="120" t="b">
        <v>1</v>
      </c>
      <c r="R199" s="120" t="b">
        <v>1</v>
      </c>
    </row>
    <row r="200" spans="1:18" hidden="1" x14ac:dyDescent="0.25">
      <c r="A200" s="117">
        <v>1</v>
      </c>
      <c r="B200" s="118">
        <v>2</v>
      </c>
      <c r="C200" s="303">
        <f>PPG!J200</f>
        <v>0</v>
      </c>
      <c r="D200" s="120" t="b">
        <v>1</v>
      </c>
      <c r="E200" s="304" t="str">
        <f>RIGHT(PPG!C200,4)&amp;"."&amp;PPG!M200&amp;"."&amp;PPG!K200&amp;"."&amp;$C$5</f>
        <v>...Jl21</v>
      </c>
      <c r="F200" s="305">
        <f t="shared" ca="1" si="4"/>
        <v>44386</v>
      </c>
      <c r="G200" s="442">
        <f>IF(PPG!T200&lt;0,0,PPG!T200)</f>
        <v>0</v>
      </c>
      <c r="H200" s="124">
        <f t="shared" ca="1" si="5"/>
        <v>44386</v>
      </c>
      <c r="I200" s="125">
        <v>0</v>
      </c>
      <c r="J200" s="304" t="str">
        <f>LEFT(PPG!D200,20)&amp;"."&amp;PPGPAY!E200</f>
        <v>....Jl21</v>
      </c>
      <c r="K200" s="120" t="b">
        <v>1</v>
      </c>
      <c r="L200" s="126" t="s">
        <v>3686</v>
      </c>
      <c r="M200" s="120" t="b">
        <v>1</v>
      </c>
      <c r="N200" s="120" t="s">
        <v>3687</v>
      </c>
      <c r="O200" s="307">
        <f>PPG!I200</f>
        <v>0</v>
      </c>
      <c r="P200" s="120" t="b">
        <v>1</v>
      </c>
      <c r="Q200" s="120" t="b">
        <v>1</v>
      </c>
      <c r="R200" s="120" t="b">
        <v>1</v>
      </c>
    </row>
    <row r="201" spans="1:18" hidden="1" x14ac:dyDescent="0.25">
      <c r="A201" s="117">
        <v>1</v>
      </c>
      <c r="B201" s="118">
        <v>2</v>
      </c>
      <c r="C201" s="303">
        <f>PPG!J201</f>
        <v>0</v>
      </c>
      <c r="D201" s="120" t="b">
        <v>1</v>
      </c>
      <c r="E201" s="304" t="str">
        <f>RIGHT(PPG!C201,4)&amp;"."&amp;PPG!M201&amp;"."&amp;PPG!K201&amp;"."&amp;$C$5</f>
        <v>...Jl21</v>
      </c>
      <c r="F201" s="305">
        <f t="shared" ca="1" si="4"/>
        <v>44386</v>
      </c>
      <c r="G201" s="442">
        <f>IF(PPG!T201&lt;0,0,PPG!T201)</f>
        <v>0</v>
      </c>
      <c r="H201" s="124">
        <f t="shared" ca="1" si="5"/>
        <v>44386</v>
      </c>
      <c r="I201" s="125">
        <v>0</v>
      </c>
      <c r="J201" s="304" t="str">
        <f>LEFT(PPG!D201,20)&amp;"."&amp;PPGPAY!E201</f>
        <v>....Jl21</v>
      </c>
      <c r="K201" s="120" t="b">
        <v>1</v>
      </c>
      <c r="L201" s="126" t="s">
        <v>3686</v>
      </c>
      <c r="M201" s="120" t="b">
        <v>1</v>
      </c>
      <c r="N201" s="120" t="s">
        <v>3687</v>
      </c>
      <c r="O201" s="307">
        <f>PPG!I201</f>
        <v>0</v>
      </c>
      <c r="P201" s="120" t="b">
        <v>1</v>
      </c>
      <c r="Q201" s="120" t="b">
        <v>1</v>
      </c>
      <c r="R201" s="120" t="b">
        <v>1</v>
      </c>
    </row>
    <row r="202" spans="1:18" hidden="1" x14ac:dyDescent="0.25">
      <c r="A202" s="117">
        <v>1</v>
      </c>
      <c r="B202" s="118">
        <v>2</v>
      </c>
      <c r="C202" s="303">
        <f>PPG!J202</f>
        <v>0</v>
      </c>
      <c r="D202" s="120" t="b">
        <v>1</v>
      </c>
      <c r="E202" s="304" t="str">
        <f>RIGHT(PPG!C202,4)&amp;"."&amp;PPG!M202&amp;"."&amp;PPG!K202&amp;"."&amp;$C$5</f>
        <v>...Jl21</v>
      </c>
      <c r="F202" s="305">
        <f t="shared" ca="1" si="4"/>
        <v>44386</v>
      </c>
      <c r="G202" s="442">
        <f>IF(PPG!T202&lt;0,0,PPG!T202)</f>
        <v>0</v>
      </c>
      <c r="H202" s="124">
        <f t="shared" ca="1" si="5"/>
        <v>44386</v>
      </c>
      <c r="I202" s="125">
        <v>0</v>
      </c>
      <c r="J202" s="304" t="str">
        <f>LEFT(PPG!D202,20)&amp;"."&amp;PPGPAY!E202</f>
        <v>....Jl21</v>
      </c>
      <c r="K202" s="120" t="b">
        <v>1</v>
      </c>
      <c r="L202" s="126" t="s">
        <v>3686</v>
      </c>
      <c r="M202" s="120" t="b">
        <v>1</v>
      </c>
      <c r="N202" s="120" t="s">
        <v>3687</v>
      </c>
      <c r="O202" s="307">
        <f>PPG!I202</f>
        <v>0</v>
      </c>
      <c r="P202" s="120" t="b">
        <v>1</v>
      </c>
      <c r="Q202" s="120" t="b">
        <v>1</v>
      </c>
      <c r="R202" s="120" t="b">
        <v>1</v>
      </c>
    </row>
    <row r="203" spans="1:18" hidden="1" x14ac:dyDescent="0.25">
      <c r="A203" s="117">
        <v>1</v>
      </c>
      <c r="B203" s="118">
        <v>2</v>
      </c>
      <c r="C203" s="303">
        <f>PPG!J203</f>
        <v>0</v>
      </c>
      <c r="D203" s="120" t="b">
        <v>1</v>
      </c>
      <c r="E203" s="304" t="str">
        <f>RIGHT(PPG!C203,4)&amp;"."&amp;PPG!M203&amp;"."&amp;PPG!K203&amp;"."&amp;$C$5</f>
        <v>...Jl21</v>
      </c>
      <c r="F203" s="305">
        <f t="shared" ca="1" si="4"/>
        <v>44386</v>
      </c>
      <c r="G203" s="442">
        <f>IF(PPG!T203&lt;0,0,PPG!T203)</f>
        <v>0</v>
      </c>
      <c r="H203" s="124">
        <f t="shared" ca="1" si="5"/>
        <v>44386</v>
      </c>
      <c r="I203" s="125">
        <v>0</v>
      </c>
      <c r="J203" s="304" t="str">
        <f>LEFT(PPG!D203,20)&amp;"."&amp;PPGPAY!E203</f>
        <v>....Jl21</v>
      </c>
      <c r="K203" s="120" t="b">
        <v>1</v>
      </c>
      <c r="L203" s="126" t="s">
        <v>3686</v>
      </c>
      <c r="M203" s="120" t="b">
        <v>1</v>
      </c>
      <c r="N203" s="120" t="s">
        <v>3687</v>
      </c>
      <c r="O203" s="307">
        <f>PPG!I203</f>
        <v>0</v>
      </c>
      <c r="P203" s="120" t="b">
        <v>1</v>
      </c>
      <c r="Q203" s="120" t="b">
        <v>1</v>
      </c>
      <c r="R203" s="120" t="b">
        <v>1</v>
      </c>
    </row>
    <row r="204" spans="1:18" hidden="1" x14ac:dyDescent="0.25">
      <c r="A204" s="117">
        <v>1</v>
      </c>
      <c r="B204" s="118">
        <v>2</v>
      </c>
      <c r="C204" s="303">
        <f>PPG!J204</f>
        <v>0</v>
      </c>
      <c r="D204" s="120" t="b">
        <v>1</v>
      </c>
      <c r="E204" s="304" t="str">
        <f>RIGHT(PPG!C204,4)&amp;"."&amp;PPG!M204&amp;"."&amp;PPG!K204&amp;"."&amp;$C$5</f>
        <v>...Jl21</v>
      </c>
      <c r="F204" s="305">
        <f t="shared" ca="1" si="4"/>
        <v>44386</v>
      </c>
      <c r="G204" s="442">
        <f>IF(PPG!T204&lt;0,0,PPG!T204)</f>
        <v>0</v>
      </c>
      <c r="H204" s="124">
        <f t="shared" ca="1" si="5"/>
        <v>44386</v>
      </c>
      <c r="I204" s="125">
        <v>0</v>
      </c>
      <c r="J204" s="304" t="str">
        <f>LEFT(PPG!D204,20)&amp;"."&amp;PPGPAY!E204</f>
        <v>....Jl21</v>
      </c>
      <c r="K204" s="120" t="b">
        <v>1</v>
      </c>
      <c r="L204" s="126" t="s">
        <v>3686</v>
      </c>
      <c r="M204" s="120" t="b">
        <v>1</v>
      </c>
      <c r="N204" s="120" t="s">
        <v>3687</v>
      </c>
      <c r="O204" s="307">
        <f>PPG!I204</f>
        <v>0</v>
      </c>
      <c r="P204" s="120" t="b">
        <v>1</v>
      </c>
      <c r="Q204" s="120" t="b">
        <v>1</v>
      </c>
      <c r="R204" s="120" t="b">
        <v>1</v>
      </c>
    </row>
    <row r="205" spans="1:18" hidden="1" x14ac:dyDescent="0.25">
      <c r="A205" s="117">
        <v>1</v>
      </c>
      <c r="B205" s="118">
        <v>2</v>
      </c>
      <c r="C205" s="303">
        <f>PPG!J205</f>
        <v>0</v>
      </c>
      <c r="D205" s="120" t="b">
        <v>1</v>
      </c>
      <c r="E205" s="304" t="str">
        <f>RIGHT(PPG!C205,4)&amp;"."&amp;PPG!M205&amp;"."&amp;PPG!K205&amp;"."&amp;$C$5</f>
        <v>...Jl21</v>
      </c>
      <c r="F205" s="305">
        <f t="shared" ca="1" si="4"/>
        <v>44386</v>
      </c>
      <c r="G205" s="442">
        <f>IF(PPG!T205&lt;0,0,PPG!T205)</f>
        <v>0</v>
      </c>
      <c r="H205" s="124">
        <f t="shared" ca="1" si="5"/>
        <v>44386</v>
      </c>
      <c r="I205" s="125">
        <v>0</v>
      </c>
      <c r="J205" s="304" t="str">
        <f>LEFT(PPG!D205,20)&amp;"."&amp;PPGPAY!E205</f>
        <v>....Jl21</v>
      </c>
      <c r="K205" s="120" t="b">
        <v>1</v>
      </c>
      <c r="L205" s="126" t="s">
        <v>3686</v>
      </c>
      <c r="M205" s="120" t="b">
        <v>1</v>
      </c>
      <c r="N205" s="120" t="s">
        <v>3687</v>
      </c>
      <c r="O205" s="307">
        <f>PPG!I205</f>
        <v>0</v>
      </c>
      <c r="P205" s="120" t="b">
        <v>1</v>
      </c>
      <c r="Q205" s="120" t="b">
        <v>1</v>
      </c>
      <c r="R205" s="120" t="b">
        <v>1</v>
      </c>
    </row>
    <row r="206" spans="1:18" hidden="1" x14ac:dyDescent="0.25">
      <c r="A206" s="117">
        <v>1</v>
      </c>
      <c r="B206" s="118">
        <v>2</v>
      </c>
      <c r="C206" s="303">
        <f>PPG!J206</f>
        <v>0</v>
      </c>
      <c r="D206" s="120" t="b">
        <v>1</v>
      </c>
      <c r="E206" s="304" t="str">
        <f>RIGHT(PPG!C206,4)&amp;"."&amp;PPG!M206&amp;"."&amp;PPG!K206&amp;"."&amp;$C$5</f>
        <v>...Jl21</v>
      </c>
      <c r="F206" s="305">
        <f t="shared" ca="1" si="4"/>
        <v>44386</v>
      </c>
      <c r="G206" s="442">
        <f>IF(PPG!T206&lt;0,0,PPG!T206)</f>
        <v>0</v>
      </c>
      <c r="H206" s="124">
        <f t="shared" ca="1" si="5"/>
        <v>44386</v>
      </c>
      <c r="I206" s="125">
        <v>0</v>
      </c>
      <c r="J206" s="304" t="str">
        <f>LEFT(PPG!D206,20)&amp;"."&amp;PPGPAY!E206</f>
        <v>....Jl21</v>
      </c>
      <c r="K206" s="120" t="b">
        <v>1</v>
      </c>
      <c r="L206" s="126" t="s">
        <v>3686</v>
      </c>
      <c r="M206" s="120" t="b">
        <v>1</v>
      </c>
      <c r="N206" s="120" t="s">
        <v>3687</v>
      </c>
      <c r="O206" s="307">
        <f>PPG!I206</f>
        <v>0</v>
      </c>
      <c r="P206" s="120" t="b">
        <v>1</v>
      </c>
      <c r="Q206" s="120" t="b">
        <v>1</v>
      </c>
      <c r="R206" s="120" t="b">
        <v>1</v>
      </c>
    </row>
    <row r="207" spans="1:18" hidden="1" x14ac:dyDescent="0.25">
      <c r="A207" s="117">
        <v>1</v>
      </c>
      <c r="B207" s="118">
        <v>2</v>
      </c>
      <c r="C207" s="303">
        <f>PPG!J207</f>
        <v>0</v>
      </c>
      <c r="D207" s="120" t="b">
        <v>1</v>
      </c>
      <c r="E207" s="304" t="str">
        <f>RIGHT(PPG!C207,4)&amp;"."&amp;PPG!M207&amp;"."&amp;PPG!K207&amp;"."&amp;$C$5</f>
        <v>...Jl21</v>
      </c>
      <c r="F207" s="305">
        <f t="shared" ca="1" si="4"/>
        <v>44386</v>
      </c>
      <c r="G207" s="442">
        <f>IF(PPG!T207&lt;0,0,PPG!T207)</f>
        <v>0</v>
      </c>
      <c r="H207" s="124">
        <f t="shared" ca="1" si="5"/>
        <v>44386</v>
      </c>
      <c r="I207" s="125">
        <v>0</v>
      </c>
      <c r="J207" s="304" t="str">
        <f>LEFT(PPG!D207,20)&amp;"."&amp;PPGPAY!E207</f>
        <v>....Jl21</v>
      </c>
      <c r="K207" s="120" t="b">
        <v>1</v>
      </c>
      <c r="L207" s="126" t="s">
        <v>3686</v>
      </c>
      <c r="M207" s="120" t="b">
        <v>1</v>
      </c>
      <c r="N207" s="120" t="s">
        <v>3687</v>
      </c>
      <c r="O207" s="307">
        <f>PPG!I207</f>
        <v>0</v>
      </c>
      <c r="P207" s="120" t="b">
        <v>1</v>
      </c>
      <c r="Q207" s="120" t="b">
        <v>1</v>
      </c>
      <c r="R207" s="120" t="b">
        <v>1</v>
      </c>
    </row>
    <row r="208" spans="1:18" hidden="1" x14ac:dyDescent="0.25">
      <c r="A208" s="117">
        <v>1</v>
      </c>
      <c r="B208" s="118">
        <v>2</v>
      </c>
      <c r="C208" s="303">
        <f>PPG!J208</f>
        <v>0</v>
      </c>
      <c r="D208" s="120" t="b">
        <v>1</v>
      </c>
      <c r="E208" s="304" t="str">
        <f>RIGHT(PPG!C208,4)&amp;"."&amp;PPG!M208&amp;"."&amp;PPG!K208&amp;"."&amp;$C$5</f>
        <v>...Jl21</v>
      </c>
      <c r="F208" s="305">
        <f t="shared" ca="1" si="4"/>
        <v>44386</v>
      </c>
      <c r="G208" s="442">
        <f>IF(PPG!T208&lt;0,0,PPG!T208)</f>
        <v>0</v>
      </c>
      <c r="H208" s="124">
        <f t="shared" ca="1" si="5"/>
        <v>44386</v>
      </c>
      <c r="I208" s="125">
        <v>0</v>
      </c>
      <c r="J208" s="304" t="str">
        <f>LEFT(PPG!D208,20)&amp;"."&amp;PPGPAY!E208</f>
        <v>....Jl21</v>
      </c>
      <c r="K208" s="120" t="b">
        <v>1</v>
      </c>
      <c r="L208" s="126" t="s">
        <v>3686</v>
      </c>
      <c r="M208" s="120" t="b">
        <v>1</v>
      </c>
      <c r="N208" s="120" t="s">
        <v>3687</v>
      </c>
      <c r="O208" s="307">
        <f>PPG!I208</f>
        <v>0</v>
      </c>
      <c r="P208" s="120" t="b">
        <v>1</v>
      </c>
      <c r="Q208" s="120" t="b">
        <v>1</v>
      </c>
      <c r="R208" s="120" t="b">
        <v>1</v>
      </c>
    </row>
    <row r="209" spans="1:18" hidden="1" x14ac:dyDescent="0.25">
      <c r="A209" s="117">
        <v>1</v>
      </c>
      <c r="B209" s="118">
        <v>2</v>
      </c>
      <c r="C209" s="303">
        <f>PPG!J209</f>
        <v>0</v>
      </c>
      <c r="D209" s="120" t="b">
        <v>1</v>
      </c>
      <c r="E209" s="304" t="str">
        <f>RIGHT(PPG!C209,4)&amp;"."&amp;PPG!M209&amp;"."&amp;PPG!K209&amp;"."&amp;$C$5</f>
        <v>...Jl21</v>
      </c>
      <c r="F209" s="305">
        <f t="shared" ca="1" si="4"/>
        <v>44386</v>
      </c>
      <c r="G209" s="442">
        <f>IF(PPG!T209&lt;0,0,PPG!T209)</f>
        <v>0</v>
      </c>
      <c r="H209" s="124">
        <f t="shared" ca="1" si="5"/>
        <v>44386</v>
      </c>
      <c r="I209" s="125">
        <v>0</v>
      </c>
      <c r="J209" s="304" t="str">
        <f>LEFT(PPG!D209,20)&amp;"."&amp;PPGPAY!E209</f>
        <v>....Jl21</v>
      </c>
      <c r="K209" s="120" t="b">
        <v>1</v>
      </c>
      <c r="L209" s="126" t="s">
        <v>3686</v>
      </c>
      <c r="M209" s="120" t="b">
        <v>1</v>
      </c>
      <c r="N209" s="120" t="s">
        <v>3687</v>
      </c>
      <c r="O209" s="307">
        <f>PPG!I209</f>
        <v>0</v>
      </c>
      <c r="P209" s="120" t="b">
        <v>1</v>
      </c>
      <c r="Q209" s="120" t="b">
        <v>1</v>
      </c>
      <c r="R209" s="120" t="b">
        <v>1</v>
      </c>
    </row>
    <row r="210" spans="1:18" hidden="1" x14ac:dyDescent="0.25">
      <c r="A210" s="117">
        <v>1</v>
      </c>
      <c r="B210" s="118">
        <v>2</v>
      </c>
      <c r="C210" s="303">
        <f>PPG!J210</f>
        <v>0</v>
      </c>
      <c r="D210" s="120" t="b">
        <v>1</v>
      </c>
      <c r="E210" s="304" t="str">
        <f>RIGHT(PPG!C210,4)&amp;"."&amp;PPG!M210&amp;"."&amp;PPG!K210&amp;"."&amp;$C$5</f>
        <v>...Jl21</v>
      </c>
      <c r="F210" s="305">
        <f t="shared" ca="1" si="4"/>
        <v>44386</v>
      </c>
      <c r="G210" s="442">
        <f>IF(PPG!T210&lt;0,0,PPG!T210)</f>
        <v>0</v>
      </c>
      <c r="H210" s="124">
        <f t="shared" ca="1" si="5"/>
        <v>44386</v>
      </c>
      <c r="I210" s="125">
        <v>0</v>
      </c>
      <c r="J210" s="304" t="str">
        <f>LEFT(PPG!D210,20)&amp;"."&amp;PPGPAY!E210</f>
        <v>....Jl21</v>
      </c>
      <c r="K210" s="120" t="b">
        <v>1</v>
      </c>
      <c r="L210" s="126" t="s">
        <v>3686</v>
      </c>
      <c r="M210" s="120" t="b">
        <v>1</v>
      </c>
      <c r="N210" s="120" t="s">
        <v>3687</v>
      </c>
      <c r="O210" s="307">
        <f>PPG!I210</f>
        <v>0</v>
      </c>
      <c r="P210" s="120" t="b">
        <v>1</v>
      </c>
      <c r="Q210" s="120" t="b">
        <v>1</v>
      </c>
      <c r="R210" s="120" t="b">
        <v>1</v>
      </c>
    </row>
    <row r="211" spans="1:18" hidden="1" x14ac:dyDescent="0.25">
      <c r="A211" s="117">
        <v>1</v>
      </c>
      <c r="B211" s="118">
        <v>2</v>
      </c>
      <c r="C211" s="303">
        <f>PPG!J211</f>
        <v>0</v>
      </c>
      <c r="D211" s="120" t="b">
        <v>1</v>
      </c>
      <c r="E211" s="304" t="str">
        <f>RIGHT(PPG!C211,4)&amp;"."&amp;PPG!M211&amp;"."&amp;PPG!K211&amp;"."&amp;$C$5</f>
        <v>...Jl21</v>
      </c>
      <c r="F211" s="305">
        <f t="shared" ca="1" si="4"/>
        <v>44386</v>
      </c>
      <c r="G211" s="442">
        <f>IF(PPG!T211&lt;0,0,PPG!T211)</f>
        <v>0</v>
      </c>
      <c r="H211" s="124">
        <f t="shared" ca="1" si="5"/>
        <v>44386</v>
      </c>
      <c r="I211" s="125">
        <v>0</v>
      </c>
      <c r="J211" s="304" t="str">
        <f>LEFT(PPG!D211,20)&amp;"."&amp;PPGPAY!E211</f>
        <v>....Jl21</v>
      </c>
      <c r="K211" s="120" t="b">
        <v>1</v>
      </c>
      <c r="L211" s="126" t="s">
        <v>3686</v>
      </c>
      <c r="M211" s="120" t="b">
        <v>1</v>
      </c>
      <c r="N211" s="120" t="s">
        <v>3687</v>
      </c>
      <c r="O211" s="307">
        <f>PPG!I211</f>
        <v>0</v>
      </c>
      <c r="P211" s="120" t="b">
        <v>1</v>
      </c>
      <c r="Q211" s="120" t="b">
        <v>1</v>
      </c>
      <c r="R211" s="120" t="b">
        <v>1</v>
      </c>
    </row>
    <row r="212" spans="1:18" hidden="1" x14ac:dyDescent="0.25">
      <c r="A212" s="117">
        <v>1</v>
      </c>
      <c r="B212" s="118">
        <v>2</v>
      </c>
      <c r="C212" s="303">
        <f>PPG!J212</f>
        <v>0</v>
      </c>
      <c r="D212" s="120" t="b">
        <v>1</v>
      </c>
      <c r="E212" s="304" t="str">
        <f>RIGHT(PPG!C212,4)&amp;"."&amp;PPG!M212&amp;"."&amp;PPG!K212&amp;"."&amp;$C$5</f>
        <v>...Jl21</v>
      </c>
      <c r="F212" s="305">
        <f t="shared" ca="1" si="4"/>
        <v>44386</v>
      </c>
      <c r="G212" s="442">
        <f>IF(PPG!T212&lt;0,0,PPG!T212)</f>
        <v>0</v>
      </c>
      <c r="H212" s="124">
        <f t="shared" ca="1" si="5"/>
        <v>44386</v>
      </c>
      <c r="I212" s="125">
        <v>0</v>
      </c>
      <c r="J212" s="304" t="str">
        <f>LEFT(PPG!D212,20)&amp;"."&amp;PPGPAY!E212</f>
        <v>....Jl21</v>
      </c>
      <c r="K212" s="120" t="b">
        <v>1</v>
      </c>
      <c r="L212" s="126" t="s">
        <v>3686</v>
      </c>
      <c r="M212" s="120" t="b">
        <v>1</v>
      </c>
      <c r="N212" s="120" t="s">
        <v>3687</v>
      </c>
      <c r="O212" s="307">
        <f>PPG!I212</f>
        <v>0</v>
      </c>
      <c r="P212" s="120" t="b">
        <v>1</v>
      </c>
      <c r="Q212" s="120" t="b">
        <v>1</v>
      </c>
      <c r="R212" s="120" t="b">
        <v>1</v>
      </c>
    </row>
    <row r="213" spans="1:18" hidden="1" x14ac:dyDescent="0.25">
      <c r="A213" s="117">
        <v>1</v>
      </c>
      <c r="B213" s="118">
        <v>2</v>
      </c>
      <c r="C213" s="303">
        <f>PPG!J213</f>
        <v>0</v>
      </c>
      <c r="D213" s="120" t="b">
        <v>1</v>
      </c>
      <c r="E213" s="304" t="str">
        <f>RIGHT(PPG!C213,4)&amp;"."&amp;PPG!M213&amp;"."&amp;PPG!K213&amp;"."&amp;$C$5</f>
        <v>...Jl21</v>
      </c>
      <c r="F213" s="305">
        <f t="shared" ref="F213:F276" ca="1" si="6">TODAY()</f>
        <v>44386</v>
      </c>
      <c r="G213" s="442">
        <f>IF(PPG!T213&lt;0,0,PPG!T213)</f>
        <v>0</v>
      </c>
      <c r="H213" s="124">
        <f t="shared" ref="H213:H276" ca="1" si="7">F213</f>
        <v>44386</v>
      </c>
      <c r="I213" s="125">
        <v>0</v>
      </c>
      <c r="J213" s="304" t="str">
        <f>LEFT(PPG!D213,20)&amp;"."&amp;PPGPAY!E213</f>
        <v>....Jl21</v>
      </c>
      <c r="K213" s="120" t="b">
        <v>1</v>
      </c>
      <c r="L213" s="126" t="s">
        <v>3686</v>
      </c>
      <c r="M213" s="120" t="b">
        <v>1</v>
      </c>
      <c r="N213" s="120" t="s">
        <v>3687</v>
      </c>
      <c r="O213" s="307">
        <f>PPG!I213</f>
        <v>0</v>
      </c>
      <c r="P213" s="120" t="b">
        <v>1</v>
      </c>
      <c r="Q213" s="120" t="b">
        <v>1</v>
      </c>
      <c r="R213" s="120" t="b">
        <v>1</v>
      </c>
    </row>
    <row r="214" spans="1:18" hidden="1" x14ac:dyDescent="0.25">
      <c r="A214" s="117">
        <v>1</v>
      </c>
      <c r="B214" s="118">
        <v>2</v>
      </c>
      <c r="C214" s="303">
        <f>PPG!J214</f>
        <v>0</v>
      </c>
      <c r="D214" s="120" t="b">
        <v>1</v>
      </c>
      <c r="E214" s="304" t="str">
        <f>RIGHT(PPG!C214,4)&amp;"."&amp;PPG!M214&amp;"."&amp;PPG!K214&amp;"."&amp;$C$5</f>
        <v>...Jl21</v>
      </c>
      <c r="F214" s="305">
        <f t="shared" ca="1" si="6"/>
        <v>44386</v>
      </c>
      <c r="G214" s="442">
        <f>IF(PPG!T214&lt;0,0,PPG!T214)</f>
        <v>0</v>
      </c>
      <c r="H214" s="124">
        <f t="shared" ca="1" si="7"/>
        <v>44386</v>
      </c>
      <c r="I214" s="125">
        <v>0</v>
      </c>
      <c r="J214" s="304" t="str">
        <f>LEFT(PPG!D214,20)&amp;"."&amp;PPGPAY!E214</f>
        <v>....Jl21</v>
      </c>
      <c r="K214" s="120" t="b">
        <v>1</v>
      </c>
      <c r="L214" s="126" t="s">
        <v>3686</v>
      </c>
      <c r="M214" s="120" t="b">
        <v>1</v>
      </c>
      <c r="N214" s="120" t="s">
        <v>3687</v>
      </c>
      <c r="O214" s="307">
        <f>PPG!I214</f>
        <v>0</v>
      </c>
      <c r="P214" s="120" t="b">
        <v>1</v>
      </c>
      <c r="Q214" s="120" t="b">
        <v>1</v>
      </c>
      <c r="R214" s="120" t="b">
        <v>1</v>
      </c>
    </row>
    <row r="215" spans="1:18" hidden="1" x14ac:dyDescent="0.25">
      <c r="A215" s="117">
        <v>1</v>
      </c>
      <c r="B215" s="118">
        <v>2</v>
      </c>
      <c r="C215" s="303">
        <f>PPG!J215</f>
        <v>0</v>
      </c>
      <c r="D215" s="120" t="b">
        <v>1</v>
      </c>
      <c r="E215" s="304" t="str">
        <f>RIGHT(PPG!C215,4)&amp;"."&amp;PPG!M215&amp;"."&amp;PPG!K215&amp;"."&amp;$C$5</f>
        <v>...Jl21</v>
      </c>
      <c r="F215" s="305">
        <f t="shared" ca="1" si="6"/>
        <v>44386</v>
      </c>
      <c r="G215" s="442">
        <f>IF(PPG!T215&lt;0,0,PPG!T215)</f>
        <v>0</v>
      </c>
      <c r="H215" s="124">
        <f t="shared" ca="1" si="7"/>
        <v>44386</v>
      </c>
      <c r="I215" s="125">
        <v>0</v>
      </c>
      <c r="J215" s="304" t="str">
        <f>LEFT(PPG!D215,20)&amp;"."&amp;PPGPAY!E215</f>
        <v>....Jl21</v>
      </c>
      <c r="K215" s="120" t="b">
        <v>1</v>
      </c>
      <c r="L215" s="126" t="s">
        <v>3686</v>
      </c>
      <c r="M215" s="120" t="b">
        <v>1</v>
      </c>
      <c r="N215" s="120" t="s">
        <v>3687</v>
      </c>
      <c r="O215" s="307">
        <f>PPG!I215</f>
        <v>0</v>
      </c>
      <c r="P215" s="120" t="b">
        <v>1</v>
      </c>
      <c r="Q215" s="120" t="b">
        <v>1</v>
      </c>
      <c r="R215" s="120" t="b">
        <v>1</v>
      </c>
    </row>
    <row r="216" spans="1:18" hidden="1" x14ac:dyDescent="0.25">
      <c r="A216" s="117">
        <v>1</v>
      </c>
      <c r="B216" s="118">
        <v>2</v>
      </c>
      <c r="C216" s="303">
        <f>PPG!J216</f>
        <v>0</v>
      </c>
      <c r="D216" s="120" t="b">
        <v>1</v>
      </c>
      <c r="E216" s="304" t="str">
        <f>RIGHT(PPG!C216,4)&amp;"."&amp;PPG!M216&amp;"."&amp;PPG!K216&amp;"."&amp;$C$5</f>
        <v>...Jl21</v>
      </c>
      <c r="F216" s="305">
        <f t="shared" ca="1" si="6"/>
        <v>44386</v>
      </c>
      <c r="G216" s="442">
        <f>IF(PPG!T216&lt;0,0,PPG!T216)</f>
        <v>0</v>
      </c>
      <c r="H216" s="124">
        <f t="shared" ca="1" si="7"/>
        <v>44386</v>
      </c>
      <c r="I216" s="125">
        <v>0</v>
      </c>
      <c r="J216" s="304" t="str">
        <f>LEFT(PPG!D216,20)&amp;"."&amp;PPGPAY!E216</f>
        <v>....Jl21</v>
      </c>
      <c r="K216" s="120" t="b">
        <v>1</v>
      </c>
      <c r="L216" s="126" t="s">
        <v>3686</v>
      </c>
      <c r="M216" s="120" t="b">
        <v>1</v>
      </c>
      <c r="N216" s="120" t="s">
        <v>3687</v>
      </c>
      <c r="O216" s="307">
        <f>PPG!I216</f>
        <v>0</v>
      </c>
      <c r="P216" s="120" t="b">
        <v>1</v>
      </c>
      <c r="Q216" s="120" t="b">
        <v>1</v>
      </c>
      <c r="R216" s="120" t="b">
        <v>1</v>
      </c>
    </row>
    <row r="217" spans="1:18" hidden="1" x14ac:dyDescent="0.25">
      <c r="A217" s="117">
        <v>1</v>
      </c>
      <c r="B217" s="118">
        <v>2</v>
      </c>
      <c r="C217" s="303">
        <f>PPG!J217</f>
        <v>0</v>
      </c>
      <c r="D217" s="120" t="b">
        <v>1</v>
      </c>
      <c r="E217" s="304" t="str">
        <f>RIGHT(PPG!C217,4)&amp;"."&amp;PPG!M217&amp;"."&amp;PPG!K217&amp;"."&amp;$C$5</f>
        <v>...Jl21</v>
      </c>
      <c r="F217" s="305">
        <f t="shared" ca="1" si="6"/>
        <v>44386</v>
      </c>
      <c r="G217" s="442">
        <f>IF(PPG!T217&lt;0,0,PPG!T217)</f>
        <v>0</v>
      </c>
      <c r="H217" s="124">
        <f t="shared" ca="1" si="7"/>
        <v>44386</v>
      </c>
      <c r="I217" s="125">
        <v>0</v>
      </c>
      <c r="J217" s="304" t="str">
        <f>LEFT(PPG!D217,20)&amp;"."&amp;PPGPAY!E217</f>
        <v>....Jl21</v>
      </c>
      <c r="K217" s="120" t="b">
        <v>1</v>
      </c>
      <c r="L217" s="126" t="s">
        <v>3686</v>
      </c>
      <c r="M217" s="120" t="b">
        <v>1</v>
      </c>
      <c r="N217" s="120" t="s">
        <v>3687</v>
      </c>
      <c r="O217" s="307">
        <f>PPG!I217</f>
        <v>0</v>
      </c>
      <c r="P217" s="120" t="b">
        <v>1</v>
      </c>
      <c r="Q217" s="120" t="b">
        <v>1</v>
      </c>
      <c r="R217" s="120" t="b">
        <v>1</v>
      </c>
    </row>
    <row r="218" spans="1:18" hidden="1" x14ac:dyDescent="0.25">
      <c r="A218" s="117">
        <v>1</v>
      </c>
      <c r="B218" s="118">
        <v>2</v>
      </c>
      <c r="C218" s="303">
        <f>PPG!J218</f>
        <v>0</v>
      </c>
      <c r="D218" s="120" t="b">
        <v>1</v>
      </c>
      <c r="E218" s="304" t="str">
        <f>RIGHT(PPG!C218,4)&amp;"."&amp;PPG!M218&amp;"."&amp;PPG!K218&amp;"."&amp;$C$5</f>
        <v>...Jl21</v>
      </c>
      <c r="F218" s="305">
        <f t="shared" ca="1" si="6"/>
        <v>44386</v>
      </c>
      <c r="G218" s="442">
        <f>IF(PPG!T218&lt;0,0,PPG!T218)</f>
        <v>0</v>
      </c>
      <c r="H218" s="124">
        <f t="shared" ca="1" si="7"/>
        <v>44386</v>
      </c>
      <c r="I218" s="125">
        <v>0</v>
      </c>
      <c r="J218" s="304" t="str">
        <f>LEFT(PPG!D218,20)&amp;"."&amp;PPGPAY!E218</f>
        <v>....Jl21</v>
      </c>
      <c r="K218" s="120" t="b">
        <v>1</v>
      </c>
      <c r="L218" s="126" t="s">
        <v>3686</v>
      </c>
      <c r="M218" s="120" t="b">
        <v>1</v>
      </c>
      <c r="N218" s="120" t="s">
        <v>3687</v>
      </c>
      <c r="O218" s="307">
        <f>PPG!I218</f>
        <v>0</v>
      </c>
      <c r="P218" s="120" t="b">
        <v>1</v>
      </c>
      <c r="Q218" s="120" t="b">
        <v>1</v>
      </c>
      <c r="R218" s="120" t="b">
        <v>1</v>
      </c>
    </row>
    <row r="219" spans="1:18" hidden="1" x14ac:dyDescent="0.25">
      <c r="A219" s="117">
        <v>1</v>
      </c>
      <c r="B219" s="118">
        <v>2</v>
      </c>
      <c r="C219" s="303">
        <f>PPG!J219</f>
        <v>0</v>
      </c>
      <c r="D219" s="120" t="b">
        <v>1</v>
      </c>
      <c r="E219" s="304" t="str">
        <f>RIGHT(PPG!C219,4)&amp;"."&amp;PPG!M219&amp;"."&amp;PPG!K219&amp;"."&amp;$C$5</f>
        <v>...Jl21</v>
      </c>
      <c r="F219" s="305">
        <f t="shared" ca="1" si="6"/>
        <v>44386</v>
      </c>
      <c r="G219" s="442">
        <f>IF(PPG!T219&lt;0,0,PPG!T219)</f>
        <v>0</v>
      </c>
      <c r="H219" s="124">
        <f t="shared" ca="1" si="7"/>
        <v>44386</v>
      </c>
      <c r="I219" s="125">
        <v>0</v>
      </c>
      <c r="J219" s="304" t="str">
        <f>LEFT(PPG!D219,20)&amp;"."&amp;PPGPAY!E219</f>
        <v>....Jl21</v>
      </c>
      <c r="K219" s="120" t="b">
        <v>1</v>
      </c>
      <c r="L219" s="126" t="s">
        <v>3686</v>
      </c>
      <c r="M219" s="120" t="b">
        <v>1</v>
      </c>
      <c r="N219" s="120" t="s">
        <v>3687</v>
      </c>
      <c r="O219" s="307">
        <f>PPG!I219</f>
        <v>0</v>
      </c>
      <c r="P219" s="120" t="b">
        <v>1</v>
      </c>
      <c r="Q219" s="120" t="b">
        <v>1</v>
      </c>
      <c r="R219" s="120" t="b">
        <v>1</v>
      </c>
    </row>
    <row r="220" spans="1:18" hidden="1" x14ac:dyDescent="0.25">
      <c r="A220" s="117">
        <v>1</v>
      </c>
      <c r="B220" s="118">
        <v>2</v>
      </c>
      <c r="C220" s="303">
        <f>PPG!J220</f>
        <v>0</v>
      </c>
      <c r="D220" s="120" t="b">
        <v>1</v>
      </c>
      <c r="E220" s="304" t="str">
        <f>RIGHT(PPG!C220,4)&amp;"."&amp;PPG!M220&amp;"."&amp;PPG!K220&amp;"."&amp;$C$5</f>
        <v>...Jl21</v>
      </c>
      <c r="F220" s="305">
        <f t="shared" ca="1" si="6"/>
        <v>44386</v>
      </c>
      <c r="G220" s="442">
        <f>IF(PPG!T220&lt;0,0,PPG!T220)</f>
        <v>0</v>
      </c>
      <c r="H220" s="124">
        <f t="shared" ca="1" si="7"/>
        <v>44386</v>
      </c>
      <c r="I220" s="125">
        <v>0</v>
      </c>
      <c r="J220" s="304" t="str">
        <f>LEFT(PPG!D220,20)&amp;"."&amp;PPGPAY!E220</f>
        <v>....Jl21</v>
      </c>
      <c r="K220" s="120" t="b">
        <v>1</v>
      </c>
      <c r="L220" s="126" t="s">
        <v>3686</v>
      </c>
      <c r="M220" s="120" t="b">
        <v>1</v>
      </c>
      <c r="N220" s="120" t="s">
        <v>3687</v>
      </c>
      <c r="O220" s="307">
        <f>PPG!I220</f>
        <v>0</v>
      </c>
      <c r="P220" s="120" t="b">
        <v>1</v>
      </c>
      <c r="Q220" s="120" t="b">
        <v>1</v>
      </c>
      <c r="R220" s="120" t="b">
        <v>1</v>
      </c>
    </row>
    <row r="221" spans="1:18" hidden="1" x14ac:dyDescent="0.25">
      <c r="A221" s="117">
        <v>1</v>
      </c>
      <c r="B221" s="118">
        <v>2</v>
      </c>
      <c r="C221" s="303">
        <f>PPG!J221</f>
        <v>0</v>
      </c>
      <c r="D221" s="120" t="b">
        <v>1</v>
      </c>
      <c r="E221" s="304" t="str">
        <f>RIGHT(PPG!C221,4)&amp;"."&amp;PPG!M221&amp;"."&amp;PPG!K221&amp;"."&amp;$C$5</f>
        <v>...Jl21</v>
      </c>
      <c r="F221" s="305">
        <f t="shared" ca="1" si="6"/>
        <v>44386</v>
      </c>
      <c r="G221" s="442">
        <f>IF(PPG!T221&lt;0,0,PPG!T221)</f>
        <v>0</v>
      </c>
      <c r="H221" s="124">
        <f t="shared" ca="1" si="7"/>
        <v>44386</v>
      </c>
      <c r="I221" s="125">
        <v>0</v>
      </c>
      <c r="J221" s="304" t="str">
        <f>LEFT(PPG!D221,20)&amp;"."&amp;PPGPAY!E221</f>
        <v>....Jl21</v>
      </c>
      <c r="K221" s="120" t="b">
        <v>1</v>
      </c>
      <c r="L221" s="126" t="s">
        <v>3686</v>
      </c>
      <c r="M221" s="120" t="b">
        <v>1</v>
      </c>
      <c r="N221" s="120" t="s">
        <v>3687</v>
      </c>
      <c r="O221" s="307">
        <f>PPG!I221</f>
        <v>0</v>
      </c>
      <c r="P221" s="120" t="b">
        <v>1</v>
      </c>
      <c r="Q221" s="120" t="b">
        <v>1</v>
      </c>
      <c r="R221" s="120" t="b">
        <v>1</v>
      </c>
    </row>
    <row r="222" spans="1:18" hidden="1" x14ac:dyDescent="0.25">
      <c r="A222" s="117">
        <v>1</v>
      </c>
      <c r="B222" s="118">
        <v>2</v>
      </c>
      <c r="C222" s="303">
        <f>PPG!J222</f>
        <v>0</v>
      </c>
      <c r="D222" s="120" t="b">
        <v>1</v>
      </c>
      <c r="E222" s="304" t="str">
        <f>RIGHT(PPG!C222,4)&amp;"."&amp;PPG!M222&amp;"."&amp;PPG!K222&amp;"."&amp;$C$5</f>
        <v>...Jl21</v>
      </c>
      <c r="F222" s="305">
        <f t="shared" ca="1" si="6"/>
        <v>44386</v>
      </c>
      <c r="G222" s="442">
        <f>IF(PPG!T222&lt;0,0,PPG!T222)</f>
        <v>0</v>
      </c>
      <c r="H222" s="124">
        <f t="shared" ca="1" si="7"/>
        <v>44386</v>
      </c>
      <c r="I222" s="125">
        <v>0</v>
      </c>
      <c r="J222" s="304" t="str">
        <f>LEFT(PPG!D222,20)&amp;"."&amp;PPGPAY!E222</f>
        <v>....Jl21</v>
      </c>
      <c r="K222" s="120" t="b">
        <v>1</v>
      </c>
      <c r="L222" s="126" t="s">
        <v>3686</v>
      </c>
      <c r="M222" s="120" t="b">
        <v>1</v>
      </c>
      <c r="N222" s="120" t="s">
        <v>3687</v>
      </c>
      <c r="O222" s="307">
        <f>PPG!I222</f>
        <v>0</v>
      </c>
      <c r="P222" s="120" t="b">
        <v>1</v>
      </c>
      <c r="Q222" s="120" t="b">
        <v>1</v>
      </c>
      <c r="R222" s="120" t="b">
        <v>1</v>
      </c>
    </row>
    <row r="223" spans="1:18" hidden="1" x14ac:dyDescent="0.25">
      <c r="A223" s="117">
        <v>1</v>
      </c>
      <c r="B223" s="118">
        <v>2</v>
      </c>
      <c r="C223" s="303">
        <f>PPG!J223</f>
        <v>0</v>
      </c>
      <c r="D223" s="120" t="b">
        <v>1</v>
      </c>
      <c r="E223" s="304" t="str">
        <f>RIGHT(PPG!C223,4)&amp;"."&amp;PPG!M223&amp;"."&amp;PPG!K223&amp;"."&amp;$C$5</f>
        <v>...Jl21</v>
      </c>
      <c r="F223" s="305">
        <f t="shared" ca="1" si="6"/>
        <v>44386</v>
      </c>
      <c r="G223" s="442">
        <f>IF(PPG!T223&lt;0,0,PPG!T223)</f>
        <v>0</v>
      </c>
      <c r="H223" s="124">
        <f t="shared" ca="1" si="7"/>
        <v>44386</v>
      </c>
      <c r="I223" s="125">
        <v>0</v>
      </c>
      <c r="J223" s="304" t="str">
        <f>LEFT(PPG!D223,20)&amp;"."&amp;PPGPAY!E223</f>
        <v>....Jl21</v>
      </c>
      <c r="K223" s="120" t="b">
        <v>1</v>
      </c>
      <c r="L223" s="126" t="s">
        <v>3686</v>
      </c>
      <c r="M223" s="120" t="b">
        <v>1</v>
      </c>
      <c r="N223" s="120" t="s">
        <v>3687</v>
      </c>
      <c r="O223" s="307">
        <f>PPG!I223</f>
        <v>0</v>
      </c>
      <c r="P223" s="120" t="b">
        <v>1</v>
      </c>
      <c r="Q223" s="120" t="b">
        <v>1</v>
      </c>
      <c r="R223" s="120" t="b">
        <v>1</v>
      </c>
    </row>
    <row r="224" spans="1:18" hidden="1" x14ac:dyDescent="0.25">
      <c r="A224" s="117">
        <v>1</v>
      </c>
      <c r="B224" s="118">
        <v>2</v>
      </c>
      <c r="C224" s="303">
        <f>PPG!J224</f>
        <v>0</v>
      </c>
      <c r="D224" s="120" t="b">
        <v>1</v>
      </c>
      <c r="E224" s="304" t="str">
        <f>RIGHT(PPG!C224,4)&amp;"."&amp;PPG!M224&amp;"."&amp;PPG!K224&amp;"."&amp;$C$5</f>
        <v>...Jl21</v>
      </c>
      <c r="F224" s="305">
        <f t="shared" ca="1" si="6"/>
        <v>44386</v>
      </c>
      <c r="G224" s="442">
        <f>IF(PPG!T224&lt;0,0,PPG!T224)</f>
        <v>0</v>
      </c>
      <c r="H224" s="124">
        <f t="shared" ca="1" si="7"/>
        <v>44386</v>
      </c>
      <c r="I224" s="125">
        <v>0</v>
      </c>
      <c r="J224" s="304" t="str">
        <f>LEFT(PPG!D224,20)&amp;"."&amp;PPGPAY!E224</f>
        <v>....Jl21</v>
      </c>
      <c r="K224" s="120" t="b">
        <v>1</v>
      </c>
      <c r="L224" s="126" t="s">
        <v>3686</v>
      </c>
      <c r="M224" s="120" t="b">
        <v>1</v>
      </c>
      <c r="N224" s="120" t="s">
        <v>3687</v>
      </c>
      <c r="O224" s="307">
        <f>PPG!I224</f>
        <v>0</v>
      </c>
      <c r="P224" s="120" t="b">
        <v>1</v>
      </c>
      <c r="Q224" s="120" t="b">
        <v>1</v>
      </c>
      <c r="R224" s="120" t="b">
        <v>1</v>
      </c>
    </row>
    <row r="225" spans="1:18" hidden="1" x14ac:dyDescent="0.25">
      <c r="A225" s="117">
        <v>1</v>
      </c>
      <c r="B225" s="118">
        <v>2</v>
      </c>
      <c r="C225" s="303">
        <f>PPG!J225</f>
        <v>0</v>
      </c>
      <c r="D225" s="120" t="b">
        <v>1</v>
      </c>
      <c r="E225" s="304" t="str">
        <f>RIGHT(PPG!C225,4)&amp;"."&amp;PPG!M225&amp;"."&amp;PPG!K225&amp;"."&amp;$C$5</f>
        <v>...Jl21</v>
      </c>
      <c r="F225" s="305">
        <f t="shared" ca="1" si="6"/>
        <v>44386</v>
      </c>
      <c r="G225" s="442">
        <f>IF(PPG!T225&lt;0,0,PPG!T225)</f>
        <v>0</v>
      </c>
      <c r="H225" s="124">
        <f t="shared" ca="1" si="7"/>
        <v>44386</v>
      </c>
      <c r="I225" s="125">
        <v>0</v>
      </c>
      <c r="J225" s="304" t="str">
        <f>LEFT(PPG!D225,20)&amp;"."&amp;PPGPAY!E225</f>
        <v>....Jl21</v>
      </c>
      <c r="K225" s="120" t="b">
        <v>1</v>
      </c>
      <c r="L225" s="126" t="s">
        <v>3686</v>
      </c>
      <c r="M225" s="120" t="b">
        <v>1</v>
      </c>
      <c r="N225" s="120" t="s">
        <v>3687</v>
      </c>
      <c r="O225" s="307">
        <f>PPG!I225</f>
        <v>0</v>
      </c>
      <c r="P225" s="120" t="b">
        <v>1</v>
      </c>
      <c r="Q225" s="120" t="b">
        <v>1</v>
      </c>
      <c r="R225" s="120" t="b">
        <v>1</v>
      </c>
    </row>
    <row r="226" spans="1:18" hidden="1" x14ac:dyDescent="0.25">
      <c r="A226" s="117">
        <v>1</v>
      </c>
      <c r="B226" s="118">
        <v>2</v>
      </c>
      <c r="C226" s="303">
        <f>PPG!J226</f>
        <v>0</v>
      </c>
      <c r="D226" s="120" t="b">
        <v>1</v>
      </c>
      <c r="E226" s="304" t="str">
        <f>RIGHT(PPG!C226,4)&amp;"."&amp;PPG!M226&amp;"."&amp;PPG!K226&amp;"."&amp;$C$5</f>
        <v>...Jl21</v>
      </c>
      <c r="F226" s="305">
        <f t="shared" ca="1" si="6"/>
        <v>44386</v>
      </c>
      <c r="G226" s="442">
        <f>IF(PPG!T226&lt;0,0,PPG!T226)</f>
        <v>0</v>
      </c>
      <c r="H226" s="124">
        <f t="shared" ca="1" si="7"/>
        <v>44386</v>
      </c>
      <c r="I226" s="125">
        <v>0</v>
      </c>
      <c r="J226" s="304" t="str">
        <f>LEFT(PPG!D226,20)&amp;"."&amp;PPGPAY!E226</f>
        <v>....Jl21</v>
      </c>
      <c r="K226" s="120" t="b">
        <v>1</v>
      </c>
      <c r="L226" s="126" t="s">
        <v>3686</v>
      </c>
      <c r="M226" s="120" t="b">
        <v>1</v>
      </c>
      <c r="N226" s="120" t="s">
        <v>3687</v>
      </c>
      <c r="O226" s="307">
        <f>PPG!I226</f>
        <v>0</v>
      </c>
      <c r="P226" s="120" t="b">
        <v>1</v>
      </c>
      <c r="Q226" s="120" t="b">
        <v>1</v>
      </c>
      <c r="R226" s="120" t="b">
        <v>1</v>
      </c>
    </row>
    <row r="227" spans="1:18" hidden="1" x14ac:dyDescent="0.25">
      <c r="A227" s="117">
        <v>1</v>
      </c>
      <c r="B227" s="118">
        <v>2</v>
      </c>
      <c r="C227" s="303">
        <f>PPG!J227</f>
        <v>0</v>
      </c>
      <c r="D227" s="120" t="b">
        <v>1</v>
      </c>
      <c r="E227" s="304" t="str">
        <f>RIGHT(PPG!C227,4)&amp;"."&amp;PPG!M227&amp;"."&amp;PPG!K227&amp;"."&amp;$C$5</f>
        <v>...Jl21</v>
      </c>
      <c r="F227" s="305">
        <f t="shared" ca="1" si="6"/>
        <v>44386</v>
      </c>
      <c r="G227" s="442">
        <f>IF(PPG!T227&lt;0,0,PPG!T227)</f>
        <v>0</v>
      </c>
      <c r="H227" s="124">
        <f t="shared" ca="1" si="7"/>
        <v>44386</v>
      </c>
      <c r="I227" s="125">
        <v>0</v>
      </c>
      <c r="J227" s="304" t="str">
        <f>LEFT(PPG!D227,20)&amp;"."&amp;PPGPAY!E227</f>
        <v>....Jl21</v>
      </c>
      <c r="K227" s="120" t="b">
        <v>1</v>
      </c>
      <c r="L227" s="126" t="s">
        <v>3686</v>
      </c>
      <c r="M227" s="120" t="b">
        <v>1</v>
      </c>
      <c r="N227" s="120" t="s">
        <v>3687</v>
      </c>
      <c r="O227" s="307">
        <f>PPG!I227</f>
        <v>0</v>
      </c>
      <c r="P227" s="120" t="b">
        <v>1</v>
      </c>
      <c r="Q227" s="120" t="b">
        <v>1</v>
      </c>
      <c r="R227" s="120" t="b">
        <v>1</v>
      </c>
    </row>
    <row r="228" spans="1:18" hidden="1" x14ac:dyDescent="0.25">
      <c r="A228" s="117">
        <v>1</v>
      </c>
      <c r="B228" s="118">
        <v>2</v>
      </c>
      <c r="C228" s="303">
        <f>PPG!J228</f>
        <v>0</v>
      </c>
      <c r="D228" s="120" t="b">
        <v>1</v>
      </c>
      <c r="E228" s="304" t="str">
        <f>RIGHT(PPG!C228,4)&amp;"."&amp;PPG!M228&amp;"."&amp;PPG!K228&amp;"."&amp;$C$5</f>
        <v>...Jl21</v>
      </c>
      <c r="F228" s="305">
        <f t="shared" ca="1" si="6"/>
        <v>44386</v>
      </c>
      <c r="G228" s="442">
        <f>IF(PPG!T228&lt;0,0,PPG!T228)</f>
        <v>0</v>
      </c>
      <c r="H228" s="124">
        <f t="shared" ca="1" si="7"/>
        <v>44386</v>
      </c>
      <c r="I228" s="125">
        <v>0</v>
      </c>
      <c r="J228" s="304" t="str">
        <f>LEFT(PPG!D228,20)&amp;"."&amp;PPGPAY!E228</f>
        <v>....Jl21</v>
      </c>
      <c r="K228" s="120" t="b">
        <v>1</v>
      </c>
      <c r="L228" s="126" t="s">
        <v>3686</v>
      </c>
      <c r="M228" s="120" t="b">
        <v>1</v>
      </c>
      <c r="N228" s="120" t="s">
        <v>3687</v>
      </c>
      <c r="O228" s="307">
        <f>PPG!I228</f>
        <v>0</v>
      </c>
      <c r="P228" s="120" t="b">
        <v>1</v>
      </c>
      <c r="Q228" s="120" t="b">
        <v>1</v>
      </c>
      <c r="R228" s="120" t="b">
        <v>1</v>
      </c>
    </row>
    <row r="229" spans="1:18" hidden="1" x14ac:dyDescent="0.25">
      <c r="A229" s="117">
        <v>1</v>
      </c>
      <c r="B229" s="118">
        <v>2</v>
      </c>
      <c r="C229" s="303">
        <f>PPG!J229</f>
        <v>0</v>
      </c>
      <c r="D229" s="120" t="b">
        <v>1</v>
      </c>
      <c r="E229" s="304" t="str">
        <f>RIGHT(PPG!C229,4)&amp;"."&amp;PPG!M229&amp;"."&amp;PPG!K229&amp;"."&amp;$C$5</f>
        <v>...Jl21</v>
      </c>
      <c r="F229" s="305">
        <f t="shared" ca="1" si="6"/>
        <v>44386</v>
      </c>
      <c r="G229" s="442">
        <f>IF(PPG!T229&lt;0,0,PPG!T229)</f>
        <v>0</v>
      </c>
      <c r="H229" s="124">
        <f t="shared" ca="1" si="7"/>
        <v>44386</v>
      </c>
      <c r="I229" s="125">
        <v>0</v>
      </c>
      <c r="J229" s="304" t="str">
        <f>LEFT(PPG!D229,20)&amp;"."&amp;PPGPAY!E229</f>
        <v>....Jl21</v>
      </c>
      <c r="K229" s="120" t="b">
        <v>1</v>
      </c>
      <c r="L229" s="126" t="s">
        <v>3686</v>
      </c>
      <c r="M229" s="120" t="b">
        <v>1</v>
      </c>
      <c r="N229" s="120" t="s">
        <v>3687</v>
      </c>
      <c r="O229" s="307">
        <f>PPG!I229</f>
        <v>0</v>
      </c>
      <c r="P229" s="120" t="b">
        <v>1</v>
      </c>
      <c r="Q229" s="120" t="b">
        <v>1</v>
      </c>
      <c r="R229" s="120" t="b">
        <v>1</v>
      </c>
    </row>
    <row r="230" spans="1:18" hidden="1" x14ac:dyDescent="0.25">
      <c r="A230" s="117">
        <v>1</v>
      </c>
      <c r="B230" s="118">
        <v>2</v>
      </c>
      <c r="C230" s="303">
        <f>PPG!J230</f>
        <v>0</v>
      </c>
      <c r="D230" s="120" t="b">
        <v>1</v>
      </c>
      <c r="E230" s="304" t="str">
        <f>RIGHT(PPG!C230,4)&amp;"."&amp;PPG!M230&amp;"."&amp;PPG!K230&amp;"."&amp;$C$5</f>
        <v>...Jl21</v>
      </c>
      <c r="F230" s="305">
        <f t="shared" ca="1" si="6"/>
        <v>44386</v>
      </c>
      <c r="G230" s="442">
        <f>IF(PPG!T230&lt;0,0,PPG!T230)</f>
        <v>0</v>
      </c>
      <c r="H230" s="124">
        <f t="shared" ca="1" si="7"/>
        <v>44386</v>
      </c>
      <c r="I230" s="125">
        <v>0</v>
      </c>
      <c r="J230" s="304" t="str">
        <f>LEFT(PPG!D230,20)&amp;"."&amp;PPGPAY!E230</f>
        <v>....Jl21</v>
      </c>
      <c r="K230" s="120" t="b">
        <v>1</v>
      </c>
      <c r="L230" s="126" t="s">
        <v>3686</v>
      </c>
      <c r="M230" s="120" t="b">
        <v>1</v>
      </c>
      <c r="N230" s="120" t="s">
        <v>3687</v>
      </c>
      <c r="O230" s="307">
        <f>PPG!I230</f>
        <v>0</v>
      </c>
      <c r="P230" s="120" t="b">
        <v>1</v>
      </c>
      <c r="Q230" s="120" t="b">
        <v>1</v>
      </c>
      <c r="R230" s="120" t="b">
        <v>1</v>
      </c>
    </row>
    <row r="231" spans="1:18" hidden="1" x14ac:dyDescent="0.25">
      <c r="A231" s="117">
        <v>1</v>
      </c>
      <c r="B231" s="118">
        <v>2</v>
      </c>
      <c r="C231" s="303">
        <f>PPG!J231</f>
        <v>0</v>
      </c>
      <c r="D231" s="120" t="b">
        <v>1</v>
      </c>
      <c r="E231" s="304" t="str">
        <f>RIGHT(PPG!C231,4)&amp;"."&amp;PPG!M231&amp;"."&amp;PPG!K231&amp;"."&amp;$C$5</f>
        <v>...Jl21</v>
      </c>
      <c r="F231" s="305">
        <f t="shared" ca="1" si="6"/>
        <v>44386</v>
      </c>
      <c r="G231" s="442">
        <f>IF(PPG!T231&lt;0,0,PPG!T231)</f>
        <v>0</v>
      </c>
      <c r="H231" s="124">
        <f t="shared" ca="1" si="7"/>
        <v>44386</v>
      </c>
      <c r="I231" s="125">
        <v>0</v>
      </c>
      <c r="J231" s="304" t="str">
        <f>LEFT(PPG!D231,20)&amp;"."&amp;PPGPAY!E231</f>
        <v>....Jl21</v>
      </c>
      <c r="K231" s="120" t="b">
        <v>1</v>
      </c>
      <c r="L231" s="126" t="s">
        <v>3686</v>
      </c>
      <c r="M231" s="120" t="b">
        <v>1</v>
      </c>
      <c r="N231" s="120" t="s">
        <v>3687</v>
      </c>
      <c r="O231" s="307">
        <f>PPG!I231</f>
        <v>0</v>
      </c>
      <c r="P231" s="120" t="b">
        <v>1</v>
      </c>
      <c r="Q231" s="120" t="b">
        <v>1</v>
      </c>
      <c r="R231" s="120" t="b">
        <v>1</v>
      </c>
    </row>
    <row r="232" spans="1:18" hidden="1" x14ac:dyDescent="0.25">
      <c r="A232" s="117">
        <v>1</v>
      </c>
      <c r="B232" s="118">
        <v>2</v>
      </c>
      <c r="C232" s="303">
        <f>PPG!J232</f>
        <v>0</v>
      </c>
      <c r="D232" s="120" t="b">
        <v>1</v>
      </c>
      <c r="E232" s="304" t="str">
        <f>RIGHT(PPG!C232,4)&amp;"."&amp;PPG!M232&amp;"."&amp;PPG!K232&amp;"."&amp;$C$5</f>
        <v>...Jl21</v>
      </c>
      <c r="F232" s="305">
        <f t="shared" ca="1" si="6"/>
        <v>44386</v>
      </c>
      <c r="G232" s="442">
        <f>IF(PPG!T232&lt;0,0,PPG!T232)</f>
        <v>0</v>
      </c>
      <c r="H232" s="124">
        <f t="shared" ca="1" si="7"/>
        <v>44386</v>
      </c>
      <c r="I232" s="125">
        <v>0</v>
      </c>
      <c r="J232" s="304" t="str">
        <f>LEFT(PPG!D232,20)&amp;"."&amp;PPGPAY!E232</f>
        <v>....Jl21</v>
      </c>
      <c r="K232" s="120" t="b">
        <v>1</v>
      </c>
      <c r="L232" s="126" t="s">
        <v>3686</v>
      </c>
      <c r="M232" s="120" t="b">
        <v>1</v>
      </c>
      <c r="N232" s="120" t="s">
        <v>3687</v>
      </c>
      <c r="O232" s="307">
        <f>PPG!I232</f>
        <v>0</v>
      </c>
      <c r="P232" s="120" t="b">
        <v>1</v>
      </c>
      <c r="Q232" s="120" t="b">
        <v>1</v>
      </c>
      <c r="R232" s="120" t="b">
        <v>1</v>
      </c>
    </row>
    <row r="233" spans="1:18" hidden="1" x14ac:dyDescent="0.25">
      <c r="A233" s="117">
        <v>1</v>
      </c>
      <c r="B233" s="118">
        <v>2</v>
      </c>
      <c r="C233" s="303">
        <f>PPG!J233</f>
        <v>0</v>
      </c>
      <c r="D233" s="120" t="b">
        <v>1</v>
      </c>
      <c r="E233" s="304" t="str">
        <f>RIGHT(PPG!C233,4)&amp;"."&amp;PPG!M233&amp;"."&amp;PPG!K233&amp;"."&amp;$C$5</f>
        <v>...Jl21</v>
      </c>
      <c r="F233" s="305">
        <f t="shared" ca="1" si="6"/>
        <v>44386</v>
      </c>
      <c r="G233" s="442">
        <f>IF(PPG!T233&lt;0,0,PPG!T233)</f>
        <v>0</v>
      </c>
      <c r="H233" s="124">
        <f t="shared" ca="1" si="7"/>
        <v>44386</v>
      </c>
      <c r="I233" s="125">
        <v>0</v>
      </c>
      <c r="J233" s="304" t="str">
        <f>LEFT(PPG!D233,20)&amp;"."&amp;PPGPAY!E233</f>
        <v>....Jl21</v>
      </c>
      <c r="K233" s="120" t="b">
        <v>1</v>
      </c>
      <c r="L233" s="126" t="s">
        <v>3686</v>
      </c>
      <c r="M233" s="120" t="b">
        <v>1</v>
      </c>
      <c r="N233" s="120" t="s">
        <v>3687</v>
      </c>
      <c r="O233" s="307">
        <f>PPG!I233</f>
        <v>0</v>
      </c>
      <c r="P233" s="120" t="b">
        <v>1</v>
      </c>
      <c r="Q233" s="120" t="b">
        <v>1</v>
      </c>
      <c r="R233" s="120" t="b">
        <v>1</v>
      </c>
    </row>
    <row r="234" spans="1:18" hidden="1" x14ac:dyDescent="0.25">
      <c r="A234" s="117">
        <v>1</v>
      </c>
      <c r="B234" s="118">
        <v>2</v>
      </c>
      <c r="C234" s="303">
        <f>PPG!J234</f>
        <v>0</v>
      </c>
      <c r="D234" s="120" t="b">
        <v>1</v>
      </c>
      <c r="E234" s="304" t="str">
        <f>RIGHT(PPG!C234,4)&amp;"."&amp;PPG!M234&amp;"."&amp;PPG!K234&amp;"."&amp;$C$5</f>
        <v>...Jl21</v>
      </c>
      <c r="F234" s="305">
        <f t="shared" ca="1" si="6"/>
        <v>44386</v>
      </c>
      <c r="G234" s="442">
        <f>IF(PPG!T234&lt;0,0,PPG!T234)</f>
        <v>0</v>
      </c>
      <c r="H234" s="124">
        <f t="shared" ca="1" si="7"/>
        <v>44386</v>
      </c>
      <c r="I234" s="125">
        <v>0</v>
      </c>
      <c r="J234" s="304" t="str">
        <f>LEFT(PPG!D234,20)&amp;"."&amp;PPGPAY!E234</f>
        <v>....Jl21</v>
      </c>
      <c r="K234" s="120" t="b">
        <v>1</v>
      </c>
      <c r="L234" s="126" t="s">
        <v>3686</v>
      </c>
      <c r="M234" s="120" t="b">
        <v>1</v>
      </c>
      <c r="N234" s="120" t="s">
        <v>3687</v>
      </c>
      <c r="O234" s="307">
        <f>PPG!I234</f>
        <v>0</v>
      </c>
      <c r="P234" s="120" t="b">
        <v>1</v>
      </c>
      <c r="Q234" s="120" t="b">
        <v>1</v>
      </c>
      <c r="R234" s="120" t="b">
        <v>1</v>
      </c>
    </row>
    <row r="235" spans="1:18" hidden="1" x14ac:dyDescent="0.25">
      <c r="A235" s="117">
        <v>1</v>
      </c>
      <c r="B235" s="118">
        <v>2</v>
      </c>
      <c r="C235" s="303">
        <f>PPG!J235</f>
        <v>0</v>
      </c>
      <c r="D235" s="120" t="b">
        <v>1</v>
      </c>
      <c r="E235" s="304" t="str">
        <f>RIGHT(PPG!C235,4)&amp;"."&amp;PPG!M235&amp;"."&amp;PPG!K235&amp;"."&amp;$C$5</f>
        <v>...Jl21</v>
      </c>
      <c r="F235" s="305">
        <f t="shared" ca="1" si="6"/>
        <v>44386</v>
      </c>
      <c r="G235" s="442">
        <f>IF(PPG!T235&lt;0,0,PPG!T235)</f>
        <v>0</v>
      </c>
      <c r="H235" s="124">
        <f t="shared" ca="1" si="7"/>
        <v>44386</v>
      </c>
      <c r="I235" s="125">
        <v>0</v>
      </c>
      <c r="J235" s="304" t="str">
        <f>LEFT(PPG!D235,20)&amp;"."&amp;PPGPAY!E235</f>
        <v>....Jl21</v>
      </c>
      <c r="K235" s="120" t="b">
        <v>1</v>
      </c>
      <c r="L235" s="126" t="s">
        <v>3686</v>
      </c>
      <c r="M235" s="120" t="b">
        <v>1</v>
      </c>
      <c r="N235" s="120" t="s">
        <v>3687</v>
      </c>
      <c r="O235" s="307">
        <f>PPG!I235</f>
        <v>0</v>
      </c>
      <c r="P235" s="120" t="b">
        <v>1</v>
      </c>
      <c r="Q235" s="120" t="b">
        <v>1</v>
      </c>
      <c r="R235" s="120" t="b">
        <v>1</v>
      </c>
    </row>
    <row r="236" spans="1:18" hidden="1" x14ac:dyDescent="0.25">
      <c r="A236" s="117">
        <v>1</v>
      </c>
      <c r="B236" s="118">
        <v>2</v>
      </c>
      <c r="C236" s="303">
        <f>PPG!J236</f>
        <v>0</v>
      </c>
      <c r="D236" s="120" t="b">
        <v>1</v>
      </c>
      <c r="E236" s="304" t="str">
        <f>RIGHT(PPG!C236,4)&amp;"."&amp;PPG!M236&amp;"."&amp;PPG!K236&amp;"."&amp;$C$5</f>
        <v>...Jl21</v>
      </c>
      <c r="F236" s="305">
        <f t="shared" ca="1" si="6"/>
        <v>44386</v>
      </c>
      <c r="G236" s="442">
        <f>IF(PPG!T236&lt;0,0,PPG!T236)</f>
        <v>0</v>
      </c>
      <c r="H236" s="124">
        <f t="shared" ca="1" si="7"/>
        <v>44386</v>
      </c>
      <c r="I236" s="125">
        <v>0</v>
      </c>
      <c r="J236" s="304" t="str">
        <f>LEFT(PPG!D236,20)&amp;"."&amp;PPGPAY!E236</f>
        <v>....Jl21</v>
      </c>
      <c r="K236" s="120" t="b">
        <v>1</v>
      </c>
      <c r="L236" s="126" t="s">
        <v>3686</v>
      </c>
      <c r="M236" s="120" t="b">
        <v>1</v>
      </c>
      <c r="N236" s="120" t="s">
        <v>3687</v>
      </c>
      <c r="O236" s="307">
        <f>PPG!I236</f>
        <v>0</v>
      </c>
      <c r="P236" s="120" t="b">
        <v>1</v>
      </c>
      <c r="Q236" s="120" t="b">
        <v>1</v>
      </c>
      <c r="R236" s="120" t="b">
        <v>1</v>
      </c>
    </row>
    <row r="237" spans="1:18" hidden="1" x14ac:dyDescent="0.25">
      <c r="A237" s="117">
        <v>1</v>
      </c>
      <c r="B237" s="118">
        <v>2</v>
      </c>
      <c r="C237" s="303">
        <f>PPG!J237</f>
        <v>0</v>
      </c>
      <c r="D237" s="120" t="b">
        <v>1</v>
      </c>
      <c r="E237" s="304" t="str">
        <f>RIGHT(PPG!C237,4)&amp;"."&amp;PPG!M237&amp;"."&amp;PPG!K237&amp;"."&amp;$C$5</f>
        <v>...Jl21</v>
      </c>
      <c r="F237" s="305">
        <f t="shared" ca="1" si="6"/>
        <v>44386</v>
      </c>
      <c r="G237" s="442">
        <f>IF(PPG!T237&lt;0,0,PPG!T237)</f>
        <v>0</v>
      </c>
      <c r="H237" s="124">
        <f t="shared" ca="1" si="7"/>
        <v>44386</v>
      </c>
      <c r="I237" s="125">
        <v>0</v>
      </c>
      <c r="J237" s="304" t="str">
        <f>LEFT(PPG!D237,20)&amp;"."&amp;PPGPAY!E237</f>
        <v>....Jl21</v>
      </c>
      <c r="K237" s="120" t="b">
        <v>1</v>
      </c>
      <c r="L237" s="126" t="s">
        <v>3686</v>
      </c>
      <c r="M237" s="120" t="b">
        <v>1</v>
      </c>
      <c r="N237" s="120" t="s">
        <v>3687</v>
      </c>
      <c r="O237" s="307">
        <f>PPG!I237</f>
        <v>0</v>
      </c>
      <c r="P237" s="120" t="b">
        <v>1</v>
      </c>
      <c r="Q237" s="120" t="b">
        <v>1</v>
      </c>
      <c r="R237" s="120" t="b">
        <v>1</v>
      </c>
    </row>
    <row r="238" spans="1:18" hidden="1" x14ac:dyDescent="0.25">
      <c r="A238" s="117">
        <v>1</v>
      </c>
      <c r="B238" s="118">
        <v>2</v>
      </c>
      <c r="C238" s="303">
        <f>PPG!J238</f>
        <v>0</v>
      </c>
      <c r="D238" s="120" t="b">
        <v>1</v>
      </c>
      <c r="E238" s="304" t="str">
        <f>RIGHT(PPG!C238,4)&amp;"."&amp;PPG!M238&amp;"."&amp;PPG!K238&amp;"."&amp;$C$5</f>
        <v>...Jl21</v>
      </c>
      <c r="F238" s="305">
        <f t="shared" ca="1" si="6"/>
        <v>44386</v>
      </c>
      <c r="G238" s="442">
        <f>IF(PPG!T238&lt;0,0,PPG!T238)</f>
        <v>0</v>
      </c>
      <c r="H238" s="124">
        <f t="shared" ca="1" si="7"/>
        <v>44386</v>
      </c>
      <c r="I238" s="125">
        <v>0</v>
      </c>
      <c r="J238" s="304" t="str">
        <f>LEFT(PPG!D238,20)&amp;"."&amp;PPGPAY!E238</f>
        <v>....Jl21</v>
      </c>
      <c r="K238" s="120" t="b">
        <v>1</v>
      </c>
      <c r="L238" s="126" t="s">
        <v>3686</v>
      </c>
      <c r="M238" s="120" t="b">
        <v>1</v>
      </c>
      <c r="N238" s="120" t="s">
        <v>3687</v>
      </c>
      <c r="O238" s="307">
        <f>PPG!I238</f>
        <v>0</v>
      </c>
      <c r="P238" s="120" t="b">
        <v>1</v>
      </c>
      <c r="Q238" s="120" t="b">
        <v>1</v>
      </c>
      <c r="R238" s="120" t="b">
        <v>1</v>
      </c>
    </row>
    <row r="239" spans="1:18" hidden="1" x14ac:dyDescent="0.25">
      <c r="A239" s="117">
        <v>1</v>
      </c>
      <c r="B239" s="118">
        <v>2</v>
      </c>
      <c r="C239" s="303">
        <f>PPG!J239</f>
        <v>0</v>
      </c>
      <c r="D239" s="120" t="b">
        <v>1</v>
      </c>
      <c r="E239" s="304" t="str">
        <f>RIGHT(PPG!C239,4)&amp;"."&amp;PPG!M239&amp;"."&amp;PPG!K239&amp;"."&amp;$C$5</f>
        <v>...Jl21</v>
      </c>
      <c r="F239" s="305">
        <f t="shared" ca="1" si="6"/>
        <v>44386</v>
      </c>
      <c r="G239" s="442">
        <f>IF(PPG!T239&lt;0,0,PPG!T239)</f>
        <v>0</v>
      </c>
      <c r="H239" s="124">
        <f t="shared" ca="1" si="7"/>
        <v>44386</v>
      </c>
      <c r="I239" s="125">
        <v>0</v>
      </c>
      <c r="J239" s="304" t="str">
        <f>LEFT(PPG!D239,20)&amp;"."&amp;PPGPAY!E239</f>
        <v>....Jl21</v>
      </c>
      <c r="K239" s="120" t="b">
        <v>1</v>
      </c>
      <c r="L239" s="126" t="s">
        <v>3686</v>
      </c>
      <c r="M239" s="120" t="b">
        <v>1</v>
      </c>
      <c r="N239" s="120" t="s">
        <v>3687</v>
      </c>
      <c r="O239" s="307">
        <f>PPG!I239</f>
        <v>0</v>
      </c>
      <c r="P239" s="120" t="b">
        <v>1</v>
      </c>
      <c r="Q239" s="120" t="b">
        <v>1</v>
      </c>
      <c r="R239" s="120" t="b">
        <v>1</v>
      </c>
    </row>
    <row r="240" spans="1:18" hidden="1" x14ac:dyDescent="0.25">
      <c r="A240" s="117">
        <v>1</v>
      </c>
      <c r="B240" s="118">
        <v>2</v>
      </c>
      <c r="C240" s="303">
        <f>PPG!J240</f>
        <v>0</v>
      </c>
      <c r="D240" s="120" t="b">
        <v>1</v>
      </c>
      <c r="E240" s="304" t="str">
        <f>RIGHT(PPG!C240,4)&amp;"."&amp;PPG!M240&amp;"."&amp;PPG!K240&amp;"."&amp;$C$5</f>
        <v>...Jl21</v>
      </c>
      <c r="F240" s="305">
        <f t="shared" ca="1" si="6"/>
        <v>44386</v>
      </c>
      <c r="G240" s="442">
        <f>IF(PPG!T240&lt;0,0,PPG!T240)</f>
        <v>0</v>
      </c>
      <c r="H240" s="124">
        <f t="shared" ca="1" si="7"/>
        <v>44386</v>
      </c>
      <c r="I240" s="125">
        <v>0</v>
      </c>
      <c r="J240" s="304" t="str">
        <f>LEFT(PPG!D240,20)&amp;"."&amp;PPGPAY!E240</f>
        <v>....Jl21</v>
      </c>
      <c r="K240" s="120" t="b">
        <v>1</v>
      </c>
      <c r="L240" s="126" t="s">
        <v>3686</v>
      </c>
      <c r="M240" s="120" t="b">
        <v>1</v>
      </c>
      <c r="N240" s="120" t="s">
        <v>3687</v>
      </c>
      <c r="O240" s="307">
        <f>PPG!I240</f>
        <v>0</v>
      </c>
      <c r="P240" s="120" t="b">
        <v>1</v>
      </c>
      <c r="Q240" s="120" t="b">
        <v>1</v>
      </c>
      <c r="R240" s="120" t="b">
        <v>1</v>
      </c>
    </row>
    <row r="241" spans="1:18" hidden="1" x14ac:dyDescent="0.25">
      <c r="A241" s="117">
        <v>1</v>
      </c>
      <c r="B241" s="118">
        <v>2</v>
      </c>
      <c r="C241" s="303">
        <f>PPG!J241</f>
        <v>0</v>
      </c>
      <c r="D241" s="120" t="b">
        <v>1</v>
      </c>
      <c r="E241" s="304" t="str">
        <f>RIGHT(PPG!C241,4)&amp;"."&amp;PPG!M241&amp;"."&amp;PPG!K241&amp;"."&amp;$C$5</f>
        <v>...Jl21</v>
      </c>
      <c r="F241" s="305">
        <f t="shared" ca="1" si="6"/>
        <v>44386</v>
      </c>
      <c r="G241" s="442">
        <f>IF(PPG!T241&lt;0,0,PPG!T241)</f>
        <v>0</v>
      </c>
      <c r="H241" s="124">
        <f t="shared" ca="1" si="7"/>
        <v>44386</v>
      </c>
      <c r="I241" s="125">
        <v>0</v>
      </c>
      <c r="J241" s="304" t="str">
        <f>LEFT(PPG!D241,20)&amp;"."&amp;PPGPAY!E241</f>
        <v>....Jl21</v>
      </c>
      <c r="K241" s="120" t="b">
        <v>1</v>
      </c>
      <c r="L241" s="126" t="s">
        <v>3686</v>
      </c>
      <c r="M241" s="120" t="b">
        <v>1</v>
      </c>
      <c r="N241" s="120" t="s">
        <v>3687</v>
      </c>
      <c r="O241" s="307">
        <f>PPG!I241</f>
        <v>0</v>
      </c>
      <c r="P241" s="120" t="b">
        <v>1</v>
      </c>
      <c r="Q241" s="120" t="b">
        <v>1</v>
      </c>
      <c r="R241" s="120" t="b">
        <v>1</v>
      </c>
    </row>
    <row r="242" spans="1:18" hidden="1" x14ac:dyDescent="0.25">
      <c r="A242" s="117">
        <v>1</v>
      </c>
      <c r="B242" s="118">
        <v>2</v>
      </c>
      <c r="C242" s="303">
        <f>PPG!J242</f>
        <v>0</v>
      </c>
      <c r="D242" s="120" t="b">
        <v>1</v>
      </c>
      <c r="E242" s="304" t="str">
        <f>RIGHT(PPG!C242,4)&amp;"."&amp;PPG!M242&amp;"."&amp;PPG!K242&amp;"."&amp;$C$5</f>
        <v>...Jl21</v>
      </c>
      <c r="F242" s="305">
        <f t="shared" ca="1" si="6"/>
        <v>44386</v>
      </c>
      <c r="G242" s="442">
        <f>IF(PPG!T242&lt;0,0,PPG!T242)</f>
        <v>0</v>
      </c>
      <c r="H242" s="124">
        <f t="shared" ca="1" si="7"/>
        <v>44386</v>
      </c>
      <c r="I242" s="125">
        <v>0</v>
      </c>
      <c r="J242" s="304" t="str">
        <f>LEFT(PPG!D242,20)&amp;"."&amp;PPGPAY!E242</f>
        <v>....Jl21</v>
      </c>
      <c r="K242" s="120" t="b">
        <v>1</v>
      </c>
      <c r="L242" s="126" t="s">
        <v>3686</v>
      </c>
      <c r="M242" s="120" t="b">
        <v>1</v>
      </c>
      <c r="N242" s="120" t="s">
        <v>3687</v>
      </c>
      <c r="O242" s="307">
        <f>PPG!I242</f>
        <v>0</v>
      </c>
      <c r="P242" s="120" t="b">
        <v>1</v>
      </c>
      <c r="Q242" s="120" t="b">
        <v>1</v>
      </c>
      <c r="R242" s="120" t="b">
        <v>1</v>
      </c>
    </row>
    <row r="243" spans="1:18" hidden="1" x14ac:dyDescent="0.25">
      <c r="A243" s="117">
        <v>1</v>
      </c>
      <c r="B243" s="118">
        <v>2</v>
      </c>
      <c r="C243" s="303">
        <f>PPG!J243</f>
        <v>0</v>
      </c>
      <c r="D243" s="120" t="b">
        <v>1</v>
      </c>
      <c r="E243" s="304" t="str">
        <f>RIGHT(PPG!C243,4)&amp;"."&amp;PPG!M243&amp;"."&amp;PPG!K243&amp;"."&amp;$C$5</f>
        <v>...Jl21</v>
      </c>
      <c r="F243" s="305">
        <f t="shared" ca="1" si="6"/>
        <v>44386</v>
      </c>
      <c r="G243" s="442">
        <f>IF(PPG!T243&lt;0,0,PPG!T243)</f>
        <v>0</v>
      </c>
      <c r="H243" s="124">
        <f t="shared" ca="1" si="7"/>
        <v>44386</v>
      </c>
      <c r="I243" s="125">
        <v>0</v>
      </c>
      <c r="J243" s="304" t="str">
        <f>LEFT(PPG!D243,20)&amp;"."&amp;PPGPAY!E243</f>
        <v>....Jl21</v>
      </c>
      <c r="K243" s="120" t="b">
        <v>1</v>
      </c>
      <c r="L243" s="126" t="s">
        <v>3686</v>
      </c>
      <c r="M243" s="120" t="b">
        <v>1</v>
      </c>
      <c r="N243" s="120" t="s">
        <v>3687</v>
      </c>
      <c r="O243" s="307">
        <f>PPG!I243</f>
        <v>0</v>
      </c>
      <c r="P243" s="120" t="b">
        <v>1</v>
      </c>
      <c r="Q243" s="120" t="b">
        <v>1</v>
      </c>
      <c r="R243" s="120" t="b">
        <v>1</v>
      </c>
    </row>
    <row r="244" spans="1:18" hidden="1" x14ac:dyDescent="0.25">
      <c r="A244" s="117">
        <v>1</v>
      </c>
      <c r="B244" s="118">
        <v>2</v>
      </c>
      <c r="C244" s="303">
        <f>PPG!J244</f>
        <v>0</v>
      </c>
      <c r="D244" s="120" t="b">
        <v>1</v>
      </c>
      <c r="E244" s="304" t="str">
        <f>RIGHT(PPG!C244,4)&amp;"."&amp;PPG!M244&amp;"."&amp;PPG!K244&amp;"."&amp;$C$5</f>
        <v>...Jl21</v>
      </c>
      <c r="F244" s="305">
        <f t="shared" ca="1" si="6"/>
        <v>44386</v>
      </c>
      <c r="G244" s="442">
        <f>IF(PPG!T244&lt;0,0,PPG!T244)</f>
        <v>0</v>
      </c>
      <c r="H244" s="124">
        <f t="shared" ca="1" si="7"/>
        <v>44386</v>
      </c>
      <c r="I244" s="125">
        <v>0</v>
      </c>
      <c r="J244" s="304" t="str">
        <f>LEFT(PPG!D244,20)&amp;"."&amp;PPGPAY!E244</f>
        <v>....Jl21</v>
      </c>
      <c r="K244" s="120" t="b">
        <v>1</v>
      </c>
      <c r="L244" s="126" t="s">
        <v>3686</v>
      </c>
      <c r="M244" s="120" t="b">
        <v>1</v>
      </c>
      <c r="N244" s="120" t="s">
        <v>3687</v>
      </c>
      <c r="O244" s="307">
        <f>PPG!I244</f>
        <v>0</v>
      </c>
      <c r="P244" s="120" t="b">
        <v>1</v>
      </c>
      <c r="Q244" s="120" t="b">
        <v>1</v>
      </c>
      <c r="R244" s="120" t="b">
        <v>1</v>
      </c>
    </row>
    <row r="245" spans="1:18" hidden="1" x14ac:dyDescent="0.25">
      <c r="A245" s="117">
        <v>1</v>
      </c>
      <c r="B245" s="118">
        <v>2</v>
      </c>
      <c r="C245" s="303">
        <f>PPG!J245</f>
        <v>0</v>
      </c>
      <c r="D245" s="120" t="b">
        <v>1</v>
      </c>
      <c r="E245" s="304" t="str">
        <f>RIGHT(PPG!C245,4)&amp;"."&amp;PPG!M245&amp;"."&amp;PPG!K245&amp;"."&amp;$C$5</f>
        <v>...Jl21</v>
      </c>
      <c r="F245" s="305">
        <f t="shared" ca="1" si="6"/>
        <v>44386</v>
      </c>
      <c r="G245" s="442">
        <f>IF(PPG!T245&lt;0,0,PPG!T245)</f>
        <v>0</v>
      </c>
      <c r="H245" s="124">
        <f t="shared" ca="1" si="7"/>
        <v>44386</v>
      </c>
      <c r="I245" s="125">
        <v>0</v>
      </c>
      <c r="J245" s="304" t="str">
        <f>LEFT(PPG!D245,20)&amp;"."&amp;PPGPAY!E245</f>
        <v>....Jl21</v>
      </c>
      <c r="K245" s="120" t="b">
        <v>1</v>
      </c>
      <c r="L245" s="126" t="s">
        <v>3686</v>
      </c>
      <c r="M245" s="120" t="b">
        <v>1</v>
      </c>
      <c r="N245" s="120" t="s">
        <v>3687</v>
      </c>
      <c r="O245" s="307">
        <f>PPG!I245</f>
        <v>0</v>
      </c>
      <c r="P245" s="120" t="b">
        <v>1</v>
      </c>
      <c r="Q245" s="120" t="b">
        <v>1</v>
      </c>
      <c r="R245" s="120" t="b">
        <v>1</v>
      </c>
    </row>
    <row r="246" spans="1:18" hidden="1" x14ac:dyDescent="0.25">
      <c r="A246" s="117">
        <v>1</v>
      </c>
      <c r="B246" s="118">
        <v>2</v>
      </c>
      <c r="C246" s="303">
        <f>PPG!J246</f>
        <v>0</v>
      </c>
      <c r="D246" s="120" t="b">
        <v>1</v>
      </c>
      <c r="E246" s="304" t="str">
        <f>RIGHT(PPG!C246,4)&amp;"."&amp;PPG!M246&amp;"."&amp;PPG!K246&amp;"."&amp;$C$5</f>
        <v>...Jl21</v>
      </c>
      <c r="F246" s="305">
        <f t="shared" ca="1" si="6"/>
        <v>44386</v>
      </c>
      <c r="G246" s="442">
        <f>IF(PPG!T246&lt;0,0,PPG!T246)</f>
        <v>0</v>
      </c>
      <c r="H246" s="124">
        <f t="shared" ca="1" si="7"/>
        <v>44386</v>
      </c>
      <c r="I246" s="125">
        <v>0</v>
      </c>
      <c r="J246" s="304" t="str">
        <f>LEFT(PPG!D246,20)&amp;"."&amp;PPGPAY!E246</f>
        <v>....Jl21</v>
      </c>
      <c r="K246" s="120" t="b">
        <v>1</v>
      </c>
      <c r="L246" s="126" t="s">
        <v>3686</v>
      </c>
      <c r="M246" s="120" t="b">
        <v>1</v>
      </c>
      <c r="N246" s="120" t="s">
        <v>3687</v>
      </c>
      <c r="O246" s="307">
        <f>PPG!I246</f>
        <v>0</v>
      </c>
      <c r="P246" s="120" t="b">
        <v>1</v>
      </c>
      <c r="Q246" s="120" t="b">
        <v>1</v>
      </c>
      <c r="R246" s="120" t="b">
        <v>1</v>
      </c>
    </row>
    <row r="247" spans="1:18" hidden="1" x14ac:dyDescent="0.25">
      <c r="A247" s="117">
        <v>1</v>
      </c>
      <c r="B247" s="118">
        <v>2</v>
      </c>
      <c r="C247" s="303">
        <f>PPG!J247</f>
        <v>0</v>
      </c>
      <c r="D247" s="120" t="b">
        <v>1</v>
      </c>
      <c r="E247" s="304" t="str">
        <f>RIGHT(PPG!C247,4)&amp;"."&amp;PPG!M247&amp;"."&amp;PPG!K247&amp;"."&amp;$C$5</f>
        <v>...Jl21</v>
      </c>
      <c r="F247" s="305">
        <f t="shared" ca="1" si="6"/>
        <v>44386</v>
      </c>
      <c r="G247" s="442">
        <f>IF(PPG!T247&lt;0,0,PPG!T247)</f>
        <v>0</v>
      </c>
      <c r="H247" s="124">
        <f t="shared" ca="1" si="7"/>
        <v>44386</v>
      </c>
      <c r="I247" s="125">
        <v>0</v>
      </c>
      <c r="J247" s="304" t="str">
        <f>LEFT(PPG!D247,20)&amp;"."&amp;PPGPAY!E247</f>
        <v>....Jl21</v>
      </c>
      <c r="K247" s="120" t="b">
        <v>1</v>
      </c>
      <c r="L247" s="126" t="s">
        <v>3686</v>
      </c>
      <c r="M247" s="120" t="b">
        <v>1</v>
      </c>
      <c r="N247" s="120" t="s">
        <v>3687</v>
      </c>
      <c r="O247" s="307">
        <f>PPG!I247</f>
        <v>0</v>
      </c>
      <c r="P247" s="120" t="b">
        <v>1</v>
      </c>
      <c r="Q247" s="120" t="b">
        <v>1</v>
      </c>
      <c r="R247" s="120" t="b">
        <v>1</v>
      </c>
    </row>
    <row r="248" spans="1:18" hidden="1" x14ac:dyDescent="0.25">
      <c r="A248" s="117">
        <v>1</v>
      </c>
      <c r="B248" s="118">
        <v>2</v>
      </c>
      <c r="C248" s="303">
        <f>PPG!J248</f>
        <v>0</v>
      </c>
      <c r="D248" s="120" t="b">
        <v>1</v>
      </c>
      <c r="E248" s="304" t="str">
        <f>RIGHT(PPG!C248,4)&amp;"."&amp;PPG!M248&amp;"."&amp;PPG!K248&amp;"."&amp;$C$5</f>
        <v>...Jl21</v>
      </c>
      <c r="F248" s="305">
        <f t="shared" ca="1" si="6"/>
        <v>44386</v>
      </c>
      <c r="G248" s="442">
        <f>IF(PPG!T248&lt;0,0,PPG!T248)</f>
        <v>0</v>
      </c>
      <c r="H248" s="124">
        <f t="shared" ca="1" si="7"/>
        <v>44386</v>
      </c>
      <c r="I248" s="125">
        <v>0</v>
      </c>
      <c r="J248" s="304" t="str">
        <f>LEFT(PPG!D248,20)&amp;"."&amp;PPGPAY!E248</f>
        <v>....Jl21</v>
      </c>
      <c r="K248" s="120" t="b">
        <v>1</v>
      </c>
      <c r="L248" s="126" t="s">
        <v>3686</v>
      </c>
      <c r="M248" s="120" t="b">
        <v>1</v>
      </c>
      <c r="N248" s="120" t="s">
        <v>3687</v>
      </c>
      <c r="O248" s="307">
        <f>PPG!I248</f>
        <v>0</v>
      </c>
      <c r="P248" s="120" t="b">
        <v>1</v>
      </c>
      <c r="Q248" s="120" t="b">
        <v>1</v>
      </c>
      <c r="R248" s="120" t="b">
        <v>1</v>
      </c>
    </row>
    <row r="249" spans="1:18" hidden="1" x14ac:dyDescent="0.25">
      <c r="A249" s="117">
        <v>1</v>
      </c>
      <c r="B249" s="118">
        <v>2</v>
      </c>
      <c r="C249" s="303">
        <f>PPG!J249</f>
        <v>0</v>
      </c>
      <c r="D249" s="120" t="b">
        <v>1</v>
      </c>
      <c r="E249" s="304" t="str">
        <f>RIGHT(PPG!C249,4)&amp;"."&amp;PPG!M249&amp;"."&amp;PPG!K249&amp;"."&amp;$C$5</f>
        <v>...Jl21</v>
      </c>
      <c r="F249" s="305">
        <f t="shared" ca="1" si="6"/>
        <v>44386</v>
      </c>
      <c r="G249" s="442">
        <f>IF(PPG!T249&lt;0,0,PPG!T249)</f>
        <v>0</v>
      </c>
      <c r="H249" s="124">
        <f t="shared" ca="1" si="7"/>
        <v>44386</v>
      </c>
      <c r="I249" s="125">
        <v>0</v>
      </c>
      <c r="J249" s="304" t="str">
        <f>LEFT(PPG!D249,20)&amp;"."&amp;PPGPAY!E249</f>
        <v>....Jl21</v>
      </c>
      <c r="K249" s="120" t="b">
        <v>1</v>
      </c>
      <c r="L249" s="126" t="s">
        <v>3686</v>
      </c>
      <c r="M249" s="120" t="b">
        <v>1</v>
      </c>
      <c r="N249" s="120" t="s">
        <v>3687</v>
      </c>
      <c r="O249" s="307">
        <f>PPG!I249</f>
        <v>0</v>
      </c>
      <c r="P249" s="120" t="b">
        <v>1</v>
      </c>
      <c r="Q249" s="120" t="b">
        <v>1</v>
      </c>
      <c r="R249" s="120" t="b">
        <v>1</v>
      </c>
    </row>
    <row r="250" spans="1:18" hidden="1" x14ac:dyDescent="0.25">
      <c r="A250" s="117">
        <v>1</v>
      </c>
      <c r="B250" s="118">
        <v>2</v>
      </c>
      <c r="C250" s="303">
        <f>PPG!J250</f>
        <v>0</v>
      </c>
      <c r="D250" s="120" t="b">
        <v>1</v>
      </c>
      <c r="E250" s="304" t="str">
        <f>RIGHT(PPG!C250,4)&amp;"."&amp;PPG!M250&amp;"."&amp;PPG!K250&amp;"."&amp;$C$5</f>
        <v>...Jl21</v>
      </c>
      <c r="F250" s="305">
        <f t="shared" ca="1" si="6"/>
        <v>44386</v>
      </c>
      <c r="G250" s="442">
        <f>IF(PPG!T250&lt;0,0,PPG!T250)</f>
        <v>0</v>
      </c>
      <c r="H250" s="124">
        <f t="shared" ca="1" si="7"/>
        <v>44386</v>
      </c>
      <c r="I250" s="125">
        <v>0</v>
      </c>
      <c r="J250" s="304" t="str">
        <f>LEFT(PPG!D250,20)&amp;"."&amp;PPGPAY!E250</f>
        <v>....Jl21</v>
      </c>
      <c r="K250" s="120" t="b">
        <v>1</v>
      </c>
      <c r="L250" s="126" t="s">
        <v>3686</v>
      </c>
      <c r="M250" s="120" t="b">
        <v>1</v>
      </c>
      <c r="N250" s="120" t="s">
        <v>3687</v>
      </c>
      <c r="O250" s="307">
        <f>PPG!I250</f>
        <v>0</v>
      </c>
      <c r="P250" s="120" t="b">
        <v>1</v>
      </c>
      <c r="Q250" s="120" t="b">
        <v>1</v>
      </c>
      <c r="R250" s="120" t="b">
        <v>1</v>
      </c>
    </row>
    <row r="251" spans="1:18" hidden="1" x14ac:dyDescent="0.25">
      <c r="A251" s="117">
        <v>1</v>
      </c>
      <c r="B251" s="118">
        <v>2</v>
      </c>
      <c r="C251" s="303">
        <f>PPG!J251</f>
        <v>0</v>
      </c>
      <c r="D251" s="120" t="b">
        <v>1</v>
      </c>
      <c r="E251" s="304" t="str">
        <f>RIGHT(PPG!C251,4)&amp;"."&amp;PPG!M251&amp;"."&amp;PPG!K251&amp;"."&amp;$C$5</f>
        <v>...Jl21</v>
      </c>
      <c r="F251" s="305">
        <f t="shared" ca="1" si="6"/>
        <v>44386</v>
      </c>
      <c r="G251" s="442">
        <f>IF(PPG!T251&lt;0,0,PPG!T251)</f>
        <v>0</v>
      </c>
      <c r="H251" s="124">
        <f t="shared" ca="1" si="7"/>
        <v>44386</v>
      </c>
      <c r="I251" s="125">
        <v>0</v>
      </c>
      <c r="J251" s="304" t="str">
        <f>LEFT(PPG!D251,20)&amp;"."&amp;PPGPAY!E251</f>
        <v>....Jl21</v>
      </c>
      <c r="K251" s="120" t="b">
        <v>1</v>
      </c>
      <c r="L251" s="126" t="s">
        <v>3686</v>
      </c>
      <c r="M251" s="120" t="b">
        <v>1</v>
      </c>
      <c r="N251" s="120" t="s">
        <v>3687</v>
      </c>
      <c r="O251" s="307">
        <f>PPG!I251</f>
        <v>0</v>
      </c>
      <c r="P251" s="120" t="b">
        <v>1</v>
      </c>
      <c r="Q251" s="120" t="b">
        <v>1</v>
      </c>
      <c r="R251" s="120" t="b">
        <v>1</v>
      </c>
    </row>
    <row r="252" spans="1:18" hidden="1" x14ac:dyDescent="0.25">
      <c r="A252" s="117">
        <v>1</v>
      </c>
      <c r="B252" s="118">
        <v>2</v>
      </c>
      <c r="C252" s="303">
        <f>PPG!J252</f>
        <v>0</v>
      </c>
      <c r="D252" s="120" t="b">
        <v>1</v>
      </c>
      <c r="E252" s="304" t="str">
        <f>RIGHT(PPG!C252,4)&amp;"."&amp;PPG!M252&amp;"."&amp;PPG!K252&amp;"."&amp;$C$5</f>
        <v>...Jl21</v>
      </c>
      <c r="F252" s="305">
        <f t="shared" ca="1" si="6"/>
        <v>44386</v>
      </c>
      <c r="G252" s="442">
        <f>IF(PPG!T252&lt;0,0,PPG!T252)</f>
        <v>0</v>
      </c>
      <c r="H252" s="124">
        <f t="shared" ca="1" si="7"/>
        <v>44386</v>
      </c>
      <c r="I252" s="125">
        <v>0</v>
      </c>
      <c r="J252" s="304" t="str">
        <f>LEFT(PPG!D252,20)&amp;"."&amp;PPGPAY!E252</f>
        <v>....Jl21</v>
      </c>
      <c r="K252" s="120" t="b">
        <v>1</v>
      </c>
      <c r="L252" s="126" t="s">
        <v>3686</v>
      </c>
      <c r="M252" s="120" t="b">
        <v>1</v>
      </c>
      <c r="N252" s="120" t="s">
        <v>3687</v>
      </c>
      <c r="O252" s="307">
        <f>PPG!I252</f>
        <v>0</v>
      </c>
      <c r="P252" s="120" t="b">
        <v>1</v>
      </c>
      <c r="Q252" s="120" t="b">
        <v>1</v>
      </c>
      <c r="R252" s="120" t="b">
        <v>1</v>
      </c>
    </row>
    <row r="253" spans="1:18" hidden="1" x14ac:dyDescent="0.25">
      <c r="A253" s="117">
        <v>1</v>
      </c>
      <c r="B253" s="118">
        <v>2</v>
      </c>
      <c r="C253" s="303">
        <f>PPG!J253</f>
        <v>0</v>
      </c>
      <c r="D253" s="120" t="b">
        <v>1</v>
      </c>
      <c r="E253" s="304" t="str">
        <f>RIGHT(PPG!C253,4)&amp;"."&amp;PPG!M253&amp;"."&amp;PPG!K253&amp;"."&amp;$C$5</f>
        <v>...Jl21</v>
      </c>
      <c r="F253" s="305">
        <f t="shared" ca="1" si="6"/>
        <v>44386</v>
      </c>
      <c r="G253" s="442">
        <f>IF(PPG!T253&lt;0,0,PPG!T253)</f>
        <v>0</v>
      </c>
      <c r="H253" s="124">
        <f t="shared" ca="1" si="7"/>
        <v>44386</v>
      </c>
      <c r="I253" s="125">
        <v>0</v>
      </c>
      <c r="J253" s="304" t="str">
        <f>LEFT(PPG!D253,20)&amp;"."&amp;PPGPAY!E253</f>
        <v>....Jl21</v>
      </c>
      <c r="K253" s="120" t="b">
        <v>1</v>
      </c>
      <c r="L253" s="126" t="s">
        <v>3686</v>
      </c>
      <c r="M253" s="120" t="b">
        <v>1</v>
      </c>
      <c r="N253" s="120" t="s">
        <v>3687</v>
      </c>
      <c r="O253" s="307">
        <f>PPG!I253</f>
        <v>0</v>
      </c>
      <c r="P253" s="120" t="b">
        <v>1</v>
      </c>
      <c r="Q253" s="120" t="b">
        <v>1</v>
      </c>
      <c r="R253" s="120" t="b">
        <v>1</v>
      </c>
    </row>
    <row r="254" spans="1:18" hidden="1" x14ac:dyDescent="0.25">
      <c r="A254" s="117">
        <v>1</v>
      </c>
      <c r="B254" s="118">
        <v>2</v>
      </c>
      <c r="C254" s="303">
        <f>PPG!J254</f>
        <v>0</v>
      </c>
      <c r="D254" s="120" t="b">
        <v>1</v>
      </c>
      <c r="E254" s="304" t="str">
        <f>RIGHT(PPG!C254,4)&amp;"."&amp;PPG!M254&amp;"."&amp;PPG!K254&amp;"."&amp;$C$5</f>
        <v>...Jl21</v>
      </c>
      <c r="F254" s="305">
        <f t="shared" ca="1" si="6"/>
        <v>44386</v>
      </c>
      <c r="G254" s="442">
        <f>IF(PPG!T254&lt;0,0,PPG!T254)</f>
        <v>0</v>
      </c>
      <c r="H254" s="124">
        <f t="shared" ca="1" si="7"/>
        <v>44386</v>
      </c>
      <c r="I254" s="125">
        <v>0</v>
      </c>
      <c r="J254" s="304" t="str">
        <f>LEFT(PPG!D254,20)&amp;"."&amp;PPGPAY!E254</f>
        <v>....Jl21</v>
      </c>
      <c r="K254" s="120" t="b">
        <v>1</v>
      </c>
      <c r="L254" s="126" t="s">
        <v>3686</v>
      </c>
      <c r="M254" s="120" t="b">
        <v>1</v>
      </c>
      <c r="N254" s="120" t="s">
        <v>3687</v>
      </c>
      <c r="O254" s="307">
        <f>PPG!I254</f>
        <v>0</v>
      </c>
      <c r="P254" s="120" t="b">
        <v>1</v>
      </c>
      <c r="Q254" s="120" t="b">
        <v>1</v>
      </c>
      <c r="R254" s="120" t="b">
        <v>1</v>
      </c>
    </row>
    <row r="255" spans="1:18" hidden="1" x14ac:dyDescent="0.25">
      <c r="A255" s="117">
        <v>1</v>
      </c>
      <c r="B255" s="118">
        <v>2</v>
      </c>
      <c r="C255" s="303">
        <f>PPG!J255</f>
        <v>0</v>
      </c>
      <c r="D255" s="120" t="b">
        <v>1</v>
      </c>
      <c r="E255" s="304" t="str">
        <f>RIGHT(PPG!C255,4)&amp;"."&amp;PPG!M255&amp;"."&amp;PPG!K255&amp;"."&amp;$C$5</f>
        <v>...Jl21</v>
      </c>
      <c r="F255" s="305">
        <f t="shared" ca="1" si="6"/>
        <v>44386</v>
      </c>
      <c r="G255" s="442">
        <f>IF(PPG!T255&lt;0,0,PPG!T255)</f>
        <v>0</v>
      </c>
      <c r="H255" s="124">
        <f t="shared" ca="1" si="7"/>
        <v>44386</v>
      </c>
      <c r="I255" s="125">
        <v>0</v>
      </c>
      <c r="J255" s="304" t="str">
        <f>LEFT(PPG!D255,20)&amp;"."&amp;PPGPAY!E255</f>
        <v>....Jl21</v>
      </c>
      <c r="K255" s="120" t="b">
        <v>1</v>
      </c>
      <c r="L255" s="126" t="s">
        <v>3686</v>
      </c>
      <c r="M255" s="120" t="b">
        <v>1</v>
      </c>
      <c r="N255" s="120" t="s">
        <v>3687</v>
      </c>
      <c r="O255" s="307">
        <f>PPG!I255</f>
        <v>0</v>
      </c>
      <c r="P255" s="120" t="b">
        <v>1</v>
      </c>
      <c r="Q255" s="120" t="b">
        <v>1</v>
      </c>
      <c r="R255" s="120" t="b">
        <v>1</v>
      </c>
    </row>
    <row r="256" spans="1:18" hidden="1" x14ac:dyDescent="0.25">
      <c r="A256" s="117">
        <v>1</v>
      </c>
      <c r="B256" s="118">
        <v>2</v>
      </c>
      <c r="C256" s="303">
        <f>PPG!J256</f>
        <v>0</v>
      </c>
      <c r="D256" s="120" t="b">
        <v>1</v>
      </c>
      <c r="E256" s="304" t="str">
        <f>RIGHT(PPG!C256,4)&amp;"."&amp;PPG!M256&amp;"."&amp;PPG!K256&amp;"."&amp;$C$5</f>
        <v>...Jl21</v>
      </c>
      <c r="F256" s="305">
        <f t="shared" ca="1" si="6"/>
        <v>44386</v>
      </c>
      <c r="G256" s="442">
        <f>IF(PPG!T256&lt;0,0,PPG!T256)</f>
        <v>0</v>
      </c>
      <c r="H256" s="124">
        <f t="shared" ca="1" si="7"/>
        <v>44386</v>
      </c>
      <c r="I256" s="125">
        <v>0</v>
      </c>
      <c r="J256" s="304" t="str">
        <f>LEFT(PPG!D256,20)&amp;"."&amp;PPGPAY!E256</f>
        <v>....Jl21</v>
      </c>
      <c r="K256" s="120" t="b">
        <v>1</v>
      </c>
      <c r="L256" s="126" t="s">
        <v>3686</v>
      </c>
      <c r="M256" s="120" t="b">
        <v>1</v>
      </c>
      <c r="N256" s="120" t="s">
        <v>3687</v>
      </c>
      <c r="O256" s="307">
        <f>PPG!I256</f>
        <v>0</v>
      </c>
      <c r="P256" s="120" t="b">
        <v>1</v>
      </c>
      <c r="Q256" s="120" t="b">
        <v>1</v>
      </c>
      <c r="R256" s="120" t="b">
        <v>1</v>
      </c>
    </row>
    <row r="257" spans="1:18" hidden="1" x14ac:dyDescent="0.25">
      <c r="A257" s="117">
        <v>1</v>
      </c>
      <c r="B257" s="118">
        <v>2</v>
      </c>
      <c r="C257" s="303">
        <f>PPG!J257</f>
        <v>0</v>
      </c>
      <c r="D257" s="120" t="b">
        <v>1</v>
      </c>
      <c r="E257" s="304" t="str">
        <f>RIGHT(PPG!C257,4)&amp;"."&amp;PPG!M257&amp;"."&amp;PPG!K257&amp;"."&amp;$C$5</f>
        <v>...Jl21</v>
      </c>
      <c r="F257" s="305">
        <f t="shared" ca="1" si="6"/>
        <v>44386</v>
      </c>
      <c r="G257" s="442">
        <f>IF(PPG!T257&lt;0,0,PPG!T257)</f>
        <v>0</v>
      </c>
      <c r="H257" s="124">
        <f t="shared" ca="1" si="7"/>
        <v>44386</v>
      </c>
      <c r="I257" s="125">
        <v>0</v>
      </c>
      <c r="J257" s="304" t="str">
        <f>LEFT(PPG!D257,20)&amp;"."&amp;PPGPAY!E257</f>
        <v>....Jl21</v>
      </c>
      <c r="K257" s="120" t="b">
        <v>1</v>
      </c>
      <c r="L257" s="126" t="s">
        <v>3686</v>
      </c>
      <c r="M257" s="120" t="b">
        <v>1</v>
      </c>
      <c r="N257" s="120" t="s">
        <v>3687</v>
      </c>
      <c r="O257" s="307">
        <f>PPG!I257</f>
        <v>0</v>
      </c>
      <c r="P257" s="120" t="b">
        <v>1</v>
      </c>
      <c r="Q257" s="120" t="b">
        <v>1</v>
      </c>
      <c r="R257" s="120" t="b">
        <v>1</v>
      </c>
    </row>
    <row r="258" spans="1:18" hidden="1" x14ac:dyDescent="0.25">
      <c r="A258" s="117">
        <v>1</v>
      </c>
      <c r="B258" s="118">
        <v>2</v>
      </c>
      <c r="C258" s="303">
        <f>PPG!J258</f>
        <v>0</v>
      </c>
      <c r="D258" s="120" t="b">
        <v>1</v>
      </c>
      <c r="E258" s="304" t="str">
        <f>RIGHT(PPG!C258,4)&amp;"."&amp;PPG!M258&amp;"."&amp;PPG!K258&amp;"."&amp;$C$5</f>
        <v>...Jl21</v>
      </c>
      <c r="F258" s="305">
        <f t="shared" ca="1" si="6"/>
        <v>44386</v>
      </c>
      <c r="G258" s="442">
        <f>IF(PPG!T258&lt;0,0,PPG!T258)</f>
        <v>0</v>
      </c>
      <c r="H258" s="124">
        <f t="shared" ca="1" si="7"/>
        <v>44386</v>
      </c>
      <c r="I258" s="125">
        <v>0</v>
      </c>
      <c r="J258" s="304" t="str">
        <f>LEFT(PPG!D258,20)&amp;"."&amp;PPGPAY!E258</f>
        <v>....Jl21</v>
      </c>
      <c r="K258" s="120" t="b">
        <v>1</v>
      </c>
      <c r="L258" s="126" t="s">
        <v>3686</v>
      </c>
      <c r="M258" s="120" t="b">
        <v>1</v>
      </c>
      <c r="N258" s="120" t="s">
        <v>3687</v>
      </c>
      <c r="O258" s="307">
        <f>PPG!I258</f>
        <v>0</v>
      </c>
      <c r="P258" s="120" t="b">
        <v>1</v>
      </c>
      <c r="Q258" s="120" t="b">
        <v>1</v>
      </c>
      <c r="R258" s="120" t="b">
        <v>1</v>
      </c>
    </row>
    <row r="259" spans="1:18" hidden="1" x14ac:dyDescent="0.25">
      <c r="A259" s="117">
        <v>1</v>
      </c>
      <c r="B259" s="118">
        <v>2</v>
      </c>
      <c r="C259" s="303">
        <f>PPG!J259</f>
        <v>0</v>
      </c>
      <c r="D259" s="120" t="b">
        <v>1</v>
      </c>
      <c r="E259" s="304" t="str">
        <f>RIGHT(PPG!C259,4)&amp;"."&amp;PPG!M259&amp;"."&amp;PPG!K259&amp;"."&amp;$C$5</f>
        <v>...Jl21</v>
      </c>
      <c r="F259" s="305">
        <f t="shared" ca="1" si="6"/>
        <v>44386</v>
      </c>
      <c r="G259" s="442">
        <f>IF(PPG!T259&lt;0,0,PPG!T259)</f>
        <v>0</v>
      </c>
      <c r="H259" s="124">
        <f t="shared" ca="1" si="7"/>
        <v>44386</v>
      </c>
      <c r="I259" s="125">
        <v>0</v>
      </c>
      <c r="J259" s="304" t="str">
        <f>LEFT(PPG!D259,20)&amp;"."&amp;PPGPAY!E259</f>
        <v>....Jl21</v>
      </c>
      <c r="K259" s="120" t="b">
        <v>1</v>
      </c>
      <c r="L259" s="126" t="s">
        <v>3686</v>
      </c>
      <c r="M259" s="120" t="b">
        <v>1</v>
      </c>
      <c r="N259" s="120" t="s">
        <v>3687</v>
      </c>
      <c r="O259" s="307">
        <f>PPG!I259</f>
        <v>0</v>
      </c>
      <c r="P259" s="120" t="b">
        <v>1</v>
      </c>
      <c r="Q259" s="120" t="b">
        <v>1</v>
      </c>
      <c r="R259" s="120" t="b">
        <v>1</v>
      </c>
    </row>
    <row r="260" spans="1:18" hidden="1" x14ac:dyDescent="0.25">
      <c r="A260" s="117">
        <v>1</v>
      </c>
      <c r="B260" s="118">
        <v>2</v>
      </c>
      <c r="C260" s="303">
        <f>PPG!J260</f>
        <v>0</v>
      </c>
      <c r="D260" s="120" t="b">
        <v>1</v>
      </c>
      <c r="E260" s="304" t="str">
        <f>RIGHT(PPG!C260,4)&amp;"."&amp;PPG!M260&amp;"."&amp;PPG!K260&amp;"."&amp;$C$5</f>
        <v>...Jl21</v>
      </c>
      <c r="F260" s="305">
        <f t="shared" ca="1" si="6"/>
        <v>44386</v>
      </c>
      <c r="G260" s="442">
        <f>IF(PPG!T260&lt;0,0,PPG!T260)</f>
        <v>0</v>
      </c>
      <c r="H260" s="124">
        <f t="shared" ca="1" si="7"/>
        <v>44386</v>
      </c>
      <c r="I260" s="125">
        <v>0</v>
      </c>
      <c r="J260" s="304" t="str">
        <f>LEFT(PPG!D260,20)&amp;"."&amp;PPGPAY!E260</f>
        <v>....Jl21</v>
      </c>
      <c r="K260" s="120" t="b">
        <v>1</v>
      </c>
      <c r="L260" s="126" t="s">
        <v>3686</v>
      </c>
      <c r="M260" s="120" t="b">
        <v>1</v>
      </c>
      <c r="N260" s="120" t="s">
        <v>3687</v>
      </c>
      <c r="O260" s="307">
        <f>PPG!I260</f>
        <v>0</v>
      </c>
      <c r="P260" s="120" t="b">
        <v>1</v>
      </c>
      <c r="Q260" s="120" t="b">
        <v>1</v>
      </c>
      <c r="R260" s="120" t="b">
        <v>1</v>
      </c>
    </row>
    <row r="261" spans="1:18" hidden="1" x14ac:dyDescent="0.25">
      <c r="A261" s="117">
        <v>1</v>
      </c>
      <c r="B261" s="118">
        <v>2</v>
      </c>
      <c r="C261" s="303">
        <f>PPG!J261</f>
        <v>0</v>
      </c>
      <c r="D261" s="120" t="b">
        <v>1</v>
      </c>
      <c r="E261" s="304" t="str">
        <f>RIGHT(PPG!C261,4)&amp;"."&amp;PPG!M261&amp;"."&amp;PPG!K261&amp;"."&amp;$C$5</f>
        <v>...Jl21</v>
      </c>
      <c r="F261" s="305">
        <f t="shared" ca="1" si="6"/>
        <v>44386</v>
      </c>
      <c r="G261" s="442">
        <f>IF(PPG!T261&lt;0,0,PPG!T261)</f>
        <v>0</v>
      </c>
      <c r="H261" s="124">
        <f t="shared" ca="1" si="7"/>
        <v>44386</v>
      </c>
      <c r="I261" s="125">
        <v>0</v>
      </c>
      <c r="J261" s="304" t="str">
        <f>LEFT(PPG!D261,20)&amp;"."&amp;PPGPAY!E261</f>
        <v>....Jl21</v>
      </c>
      <c r="K261" s="120" t="b">
        <v>1</v>
      </c>
      <c r="L261" s="126" t="s">
        <v>3686</v>
      </c>
      <c r="M261" s="120" t="b">
        <v>1</v>
      </c>
      <c r="N261" s="120" t="s">
        <v>3687</v>
      </c>
      <c r="O261" s="307">
        <f>PPG!I261</f>
        <v>0</v>
      </c>
      <c r="P261" s="120" t="b">
        <v>1</v>
      </c>
      <c r="Q261" s="120" t="b">
        <v>1</v>
      </c>
      <c r="R261" s="120" t="b">
        <v>1</v>
      </c>
    </row>
    <row r="262" spans="1:18" hidden="1" x14ac:dyDescent="0.25">
      <c r="A262" s="117">
        <v>1</v>
      </c>
      <c r="B262" s="118">
        <v>2</v>
      </c>
      <c r="C262" s="303">
        <f>PPG!J262</f>
        <v>0</v>
      </c>
      <c r="D262" s="120" t="b">
        <v>1</v>
      </c>
      <c r="E262" s="304" t="str">
        <f>RIGHT(PPG!C262,4)&amp;"."&amp;PPG!M262&amp;"."&amp;PPG!K262&amp;"."&amp;$C$5</f>
        <v>...Jl21</v>
      </c>
      <c r="F262" s="305">
        <f t="shared" ca="1" si="6"/>
        <v>44386</v>
      </c>
      <c r="G262" s="442">
        <f>IF(PPG!T262&lt;0,0,PPG!T262)</f>
        <v>0</v>
      </c>
      <c r="H262" s="124">
        <f t="shared" ca="1" si="7"/>
        <v>44386</v>
      </c>
      <c r="I262" s="125">
        <v>0</v>
      </c>
      <c r="J262" s="304" t="str">
        <f>LEFT(PPG!D262,20)&amp;"."&amp;PPGPAY!E262</f>
        <v>....Jl21</v>
      </c>
      <c r="K262" s="120" t="b">
        <v>1</v>
      </c>
      <c r="L262" s="126" t="s">
        <v>3686</v>
      </c>
      <c r="M262" s="120" t="b">
        <v>1</v>
      </c>
      <c r="N262" s="120" t="s">
        <v>3687</v>
      </c>
      <c r="O262" s="307">
        <f>PPG!I262</f>
        <v>0</v>
      </c>
      <c r="P262" s="120" t="b">
        <v>1</v>
      </c>
      <c r="Q262" s="120" t="b">
        <v>1</v>
      </c>
      <c r="R262" s="120" t="b">
        <v>1</v>
      </c>
    </row>
    <row r="263" spans="1:18" hidden="1" x14ac:dyDescent="0.25">
      <c r="A263" s="117">
        <v>1</v>
      </c>
      <c r="B263" s="118">
        <v>2</v>
      </c>
      <c r="C263" s="303">
        <f>PPG!J263</f>
        <v>0</v>
      </c>
      <c r="D263" s="120" t="b">
        <v>1</v>
      </c>
      <c r="E263" s="304" t="str">
        <f>RIGHT(PPG!C263,4)&amp;"."&amp;PPG!M263&amp;"."&amp;PPG!K263&amp;"."&amp;$C$5</f>
        <v>...Jl21</v>
      </c>
      <c r="F263" s="305">
        <f t="shared" ca="1" si="6"/>
        <v>44386</v>
      </c>
      <c r="G263" s="442">
        <f>IF(PPG!T263&lt;0,0,PPG!T263)</f>
        <v>0</v>
      </c>
      <c r="H263" s="124">
        <f t="shared" ca="1" si="7"/>
        <v>44386</v>
      </c>
      <c r="I263" s="125">
        <v>0</v>
      </c>
      <c r="J263" s="304" t="str">
        <f>LEFT(PPG!D263,20)&amp;"."&amp;PPGPAY!E263</f>
        <v>....Jl21</v>
      </c>
      <c r="K263" s="120" t="b">
        <v>1</v>
      </c>
      <c r="L263" s="126" t="s">
        <v>3686</v>
      </c>
      <c r="M263" s="120" t="b">
        <v>1</v>
      </c>
      <c r="N263" s="120" t="s">
        <v>3687</v>
      </c>
      <c r="O263" s="307">
        <f>PPG!I263</f>
        <v>0</v>
      </c>
      <c r="P263" s="120" t="b">
        <v>1</v>
      </c>
      <c r="Q263" s="120" t="b">
        <v>1</v>
      </c>
      <c r="R263" s="120" t="b">
        <v>1</v>
      </c>
    </row>
    <row r="264" spans="1:18" hidden="1" x14ac:dyDescent="0.25">
      <c r="A264" s="117">
        <v>1</v>
      </c>
      <c r="B264" s="118">
        <v>2</v>
      </c>
      <c r="C264" s="303">
        <f>PPG!J264</f>
        <v>0</v>
      </c>
      <c r="D264" s="120" t="b">
        <v>1</v>
      </c>
      <c r="E264" s="304" t="str">
        <f>RIGHT(PPG!C264,4)&amp;"."&amp;PPG!M264&amp;"."&amp;PPG!K264&amp;"."&amp;$C$5</f>
        <v>...Jl21</v>
      </c>
      <c r="F264" s="305">
        <f t="shared" ca="1" si="6"/>
        <v>44386</v>
      </c>
      <c r="G264" s="442">
        <f>IF(PPG!T264&lt;0,0,PPG!T264)</f>
        <v>0</v>
      </c>
      <c r="H264" s="124">
        <f t="shared" ca="1" si="7"/>
        <v>44386</v>
      </c>
      <c r="I264" s="125">
        <v>0</v>
      </c>
      <c r="J264" s="304" t="str">
        <f>LEFT(PPG!D264,20)&amp;"."&amp;PPGPAY!E264</f>
        <v>....Jl21</v>
      </c>
      <c r="K264" s="120" t="b">
        <v>1</v>
      </c>
      <c r="L264" s="126" t="s">
        <v>3686</v>
      </c>
      <c r="M264" s="120" t="b">
        <v>1</v>
      </c>
      <c r="N264" s="120" t="s">
        <v>3687</v>
      </c>
      <c r="O264" s="307">
        <f>PPG!I264</f>
        <v>0</v>
      </c>
      <c r="P264" s="120" t="b">
        <v>1</v>
      </c>
      <c r="Q264" s="120" t="b">
        <v>1</v>
      </c>
      <c r="R264" s="120" t="b">
        <v>1</v>
      </c>
    </row>
    <row r="265" spans="1:18" hidden="1" x14ac:dyDescent="0.25">
      <c r="A265" s="117">
        <v>1</v>
      </c>
      <c r="B265" s="118">
        <v>2</v>
      </c>
      <c r="C265" s="303">
        <f>PPG!J265</f>
        <v>0</v>
      </c>
      <c r="D265" s="120" t="b">
        <v>1</v>
      </c>
      <c r="E265" s="304" t="str">
        <f>RIGHT(PPG!C265,4)&amp;"."&amp;PPG!M265&amp;"."&amp;PPG!K265&amp;"."&amp;$C$5</f>
        <v>...Jl21</v>
      </c>
      <c r="F265" s="305">
        <f t="shared" ca="1" si="6"/>
        <v>44386</v>
      </c>
      <c r="G265" s="442">
        <f>IF(PPG!T265&lt;0,0,PPG!T265)</f>
        <v>0</v>
      </c>
      <c r="H265" s="124">
        <f t="shared" ca="1" si="7"/>
        <v>44386</v>
      </c>
      <c r="I265" s="125">
        <v>0</v>
      </c>
      <c r="J265" s="304" t="str">
        <f>LEFT(PPG!D265,20)&amp;"."&amp;PPGPAY!E265</f>
        <v>....Jl21</v>
      </c>
      <c r="K265" s="120" t="b">
        <v>1</v>
      </c>
      <c r="L265" s="126" t="s">
        <v>3686</v>
      </c>
      <c r="M265" s="120" t="b">
        <v>1</v>
      </c>
      <c r="N265" s="120" t="s">
        <v>3687</v>
      </c>
      <c r="O265" s="307">
        <f>PPG!I265</f>
        <v>0</v>
      </c>
      <c r="P265" s="120" t="b">
        <v>1</v>
      </c>
      <c r="Q265" s="120" t="b">
        <v>1</v>
      </c>
      <c r="R265" s="120" t="b">
        <v>1</v>
      </c>
    </row>
    <row r="266" spans="1:18" hidden="1" x14ac:dyDescent="0.25">
      <c r="A266" s="117">
        <v>1</v>
      </c>
      <c r="B266" s="118">
        <v>2</v>
      </c>
      <c r="C266" s="303">
        <f>PPG!J266</f>
        <v>0</v>
      </c>
      <c r="D266" s="120" t="b">
        <v>1</v>
      </c>
      <c r="E266" s="304" t="str">
        <f>RIGHT(PPG!C266,4)&amp;"."&amp;PPG!M266&amp;"."&amp;PPG!K266&amp;"."&amp;$C$5</f>
        <v>...Jl21</v>
      </c>
      <c r="F266" s="305">
        <f t="shared" ca="1" si="6"/>
        <v>44386</v>
      </c>
      <c r="G266" s="442">
        <f>IF(PPG!T266&lt;0,0,PPG!T266)</f>
        <v>0</v>
      </c>
      <c r="H266" s="124">
        <f t="shared" ca="1" si="7"/>
        <v>44386</v>
      </c>
      <c r="I266" s="125">
        <v>0</v>
      </c>
      <c r="J266" s="304" t="str">
        <f>LEFT(PPG!D266,20)&amp;"."&amp;PPGPAY!E266</f>
        <v>....Jl21</v>
      </c>
      <c r="K266" s="120" t="b">
        <v>1</v>
      </c>
      <c r="L266" s="126" t="s">
        <v>3686</v>
      </c>
      <c r="M266" s="120" t="b">
        <v>1</v>
      </c>
      <c r="N266" s="120" t="s">
        <v>3687</v>
      </c>
      <c r="O266" s="307">
        <f>PPG!I266</f>
        <v>0</v>
      </c>
      <c r="P266" s="120" t="b">
        <v>1</v>
      </c>
      <c r="Q266" s="120" t="b">
        <v>1</v>
      </c>
      <c r="R266" s="120" t="b">
        <v>1</v>
      </c>
    </row>
    <row r="267" spans="1:18" hidden="1" x14ac:dyDescent="0.25">
      <c r="A267" s="117">
        <v>1</v>
      </c>
      <c r="B267" s="118">
        <v>2</v>
      </c>
      <c r="C267" s="303">
        <f>PPG!J267</f>
        <v>0</v>
      </c>
      <c r="D267" s="120" t="b">
        <v>1</v>
      </c>
      <c r="E267" s="304" t="str">
        <f>RIGHT(PPG!C267,4)&amp;"."&amp;PPG!M267&amp;"."&amp;PPG!K267&amp;"."&amp;$C$5</f>
        <v>...Jl21</v>
      </c>
      <c r="F267" s="305">
        <f t="shared" ca="1" si="6"/>
        <v>44386</v>
      </c>
      <c r="G267" s="442">
        <f>IF(PPG!T267&lt;0,0,PPG!T267)</f>
        <v>0</v>
      </c>
      <c r="H267" s="124">
        <f t="shared" ca="1" si="7"/>
        <v>44386</v>
      </c>
      <c r="I267" s="125">
        <v>0</v>
      </c>
      <c r="J267" s="304" t="str">
        <f>LEFT(PPG!D267,20)&amp;"."&amp;PPGPAY!E267</f>
        <v>....Jl21</v>
      </c>
      <c r="K267" s="120" t="b">
        <v>1</v>
      </c>
      <c r="L267" s="126" t="s">
        <v>3686</v>
      </c>
      <c r="M267" s="120" t="b">
        <v>1</v>
      </c>
      <c r="N267" s="120" t="s">
        <v>3687</v>
      </c>
      <c r="O267" s="307">
        <f>PPG!I267</f>
        <v>0</v>
      </c>
      <c r="P267" s="120" t="b">
        <v>1</v>
      </c>
      <c r="Q267" s="120" t="b">
        <v>1</v>
      </c>
      <c r="R267" s="120" t="b">
        <v>1</v>
      </c>
    </row>
    <row r="268" spans="1:18" hidden="1" x14ac:dyDescent="0.25">
      <c r="A268" s="117">
        <v>1</v>
      </c>
      <c r="B268" s="118">
        <v>2</v>
      </c>
      <c r="C268" s="303">
        <f>PPG!J268</f>
        <v>0</v>
      </c>
      <c r="D268" s="120" t="b">
        <v>1</v>
      </c>
      <c r="E268" s="304" t="str">
        <f>RIGHT(PPG!C268,4)&amp;"."&amp;PPG!M268&amp;"."&amp;PPG!K268&amp;"."&amp;$C$5</f>
        <v>...Jl21</v>
      </c>
      <c r="F268" s="305">
        <f t="shared" ca="1" si="6"/>
        <v>44386</v>
      </c>
      <c r="G268" s="442">
        <f>IF(PPG!T268&lt;0,0,PPG!T268)</f>
        <v>0</v>
      </c>
      <c r="H268" s="124">
        <f t="shared" ca="1" si="7"/>
        <v>44386</v>
      </c>
      <c r="I268" s="125">
        <v>0</v>
      </c>
      <c r="J268" s="304" t="str">
        <f>LEFT(PPG!D268,20)&amp;"."&amp;PPGPAY!E268</f>
        <v>....Jl21</v>
      </c>
      <c r="K268" s="120" t="b">
        <v>1</v>
      </c>
      <c r="L268" s="126" t="s">
        <v>3686</v>
      </c>
      <c r="M268" s="120" t="b">
        <v>1</v>
      </c>
      <c r="N268" s="120" t="s">
        <v>3687</v>
      </c>
      <c r="O268" s="307">
        <f>PPG!I268</f>
        <v>0</v>
      </c>
      <c r="P268" s="120" t="b">
        <v>1</v>
      </c>
      <c r="Q268" s="120" t="b">
        <v>1</v>
      </c>
      <c r="R268" s="120" t="b">
        <v>1</v>
      </c>
    </row>
    <row r="269" spans="1:18" hidden="1" x14ac:dyDescent="0.25">
      <c r="A269" s="117">
        <v>1</v>
      </c>
      <c r="B269" s="118">
        <v>2</v>
      </c>
      <c r="C269" s="303">
        <f>PPG!J269</f>
        <v>0</v>
      </c>
      <c r="D269" s="120" t="b">
        <v>1</v>
      </c>
      <c r="E269" s="304" t="str">
        <f>RIGHT(PPG!C269,4)&amp;"."&amp;PPG!M269&amp;"."&amp;PPG!K269&amp;"."&amp;$C$5</f>
        <v>...Jl21</v>
      </c>
      <c r="F269" s="305">
        <f t="shared" ca="1" si="6"/>
        <v>44386</v>
      </c>
      <c r="G269" s="442">
        <f>IF(PPG!T269&lt;0,0,PPG!T269)</f>
        <v>0</v>
      </c>
      <c r="H269" s="124">
        <f t="shared" ca="1" si="7"/>
        <v>44386</v>
      </c>
      <c r="I269" s="125">
        <v>0</v>
      </c>
      <c r="J269" s="304" t="str">
        <f>LEFT(PPG!D269,20)&amp;"."&amp;PPGPAY!E269</f>
        <v>....Jl21</v>
      </c>
      <c r="K269" s="120" t="b">
        <v>1</v>
      </c>
      <c r="L269" s="126" t="s">
        <v>3686</v>
      </c>
      <c r="M269" s="120" t="b">
        <v>1</v>
      </c>
      <c r="N269" s="120" t="s">
        <v>3687</v>
      </c>
      <c r="O269" s="307">
        <f>PPG!I269</f>
        <v>0</v>
      </c>
      <c r="P269" s="120" t="b">
        <v>1</v>
      </c>
      <c r="Q269" s="120" t="b">
        <v>1</v>
      </c>
      <c r="R269" s="120" t="b">
        <v>1</v>
      </c>
    </row>
    <row r="270" spans="1:18" hidden="1" x14ac:dyDescent="0.25">
      <c r="A270" s="117">
        <v>1</v>
      </c>
      <c r="B270" s="118">
        <v>2</v>
      </c>
      <c r="C270" s="303">
        <f>PPG!J270</f>
        <v>0</v>
      </c>
      <c r="D270" s="120" t="b">
        <v>1</v>
      </c>
      <c r="E270" s="304" t="str">
        <f>RIGHT(PPG!C270,4)&amp;"."&amp;PPG!M270&amp;"."&amp;PPG!K270&amp;"."&amp;$C$5</f>
        <v>...Jl21</v>
      </c>
      <c r="F270" s="305">
        <f t="shared" ca="1" si="6"/>
        <v>44386</v>
      </c>
      <c r="G270" s="442">
        <f>IF(PPG!T270&lt;0,0,PPG!T270)</f>
        <v>0</v>
      </c>
      <c r="H270" s="124">
        <f t="shared" ca="1" si="7"/>
        <v>44386</v>
      </c>
      <c r="I270" s="125">
        <v>0</v>
      </c>
      <c r="J270" s="304" t="str">
        <f>LEFT(PPG!D270,20)&amp;"."&amp;PPGPAY!E270</f>
        <v>....Jl21</v>
      </c>
      <c r="K270" s="120" t="b">
        <v>1</v>
      </c>
      <c r="L270" s="126" t="s">
        <v>3686</v>
      </c>
      <c r="M270" s="120" t="b">
        <v>1</v>
      </c>
      <c r="N270" s="120" t="s">
        <v>3687</v>
      </c>
      <c r="O270" s="307">
        <f>PPG!I270</f>
        <v>0</v>
      </c>
      <c r="P270" s="120" t="b">
        <v>1</v>
      </c>
      <c r="Q270" s="120" t="b">
        <v>1</v>
      </c>
      <c r="R270" s="120" t="b">
        <v>1</v>
      </c>
    </row>
    <row r="271" spans="1:18" hidden="1" x14ac:dyDescent="0.25">
      <c r="A271" s="117">
        <v>1</v>
      </c>
      <c r="B271" s="118">
        <v>2</v>
      </c>
      <c r="C271" s="303">
        <f>PPG!J271</f>
        <v>0</v>
      </c>
      <c r="D271" s="120" t="b">
        <v>1</v>
      </c>
      <c r="E271" s="304" t="str">
        <f>RIGHT(PPG!C271,4)&amp;"."&amp;PPG!M271&amp;"."&amp;PPG!K271&amp;"."&amp;$C$5</f>
        <v>...Jl21</v>
      </c>
      <c r="F271" s="305">
        <f t="shared" ca="1" si="6"/>
        <v>44386</v>
      </c>
      <c r="G271" s="442">
        <f>IF(PPG!T271&lt;0,0,PPG!T271)</f>
        <v>0</v>
      </c>
      <c r="H271" s="124">
        <f t="shared" ca="1" si="7"/>
        <v>44386</v>
      </c>
      <c r="I271" s="125">
        <v>0</v>
      </c>
      <c r="J271" s="304" t="str">
        <f>LEFT(PPG!D271,20)&amp;"."&amp;PPGPAY!E271</f>
        <v>....Jl21</v>
      </c>
      <c r="K271" s="120" t="b">
        <v>1</v>
      </c>
      <c r="L271" s="126" t="s">
        <v>3686</v>
      </c>
      <c r="M271" s="120" t="b">
        <v>1</v>
      </c>
      <c r="N271" s="120" t="s">
        <v>3687</v>
      </c>
      <c r="O271" s="307">
        <f>PPG!I271</f>
        <v>0</v>
      </c>
      <c r="P271" s="120" t="b">
        <v>1</v>
      </c>
      <c r="Q271" s="120" t="b">
        <v>1</v>
      </c>
      <c r="R271" s="120" t="b">
        <v>1</v>
      </c>
    </row>
    <row r="272" spans="1:18" hidden="1" x14ac:dyDescent="0.25">
      <c r="A272" s="117">
        <v>1</v>
      </c>
      <c r="B272" s="118">
        <v>2</v>
      </c>
      <c r="C272" s="303">
        <f>PPG!J272</f>
        <v>0</v>
      </c>
      <c r="D272" s="120" t="b">
        <v>1</v>
      </c>
      <c r="E272" s="304" t="str">
        <f>RIGHT(PPG!C272,4)&amp;"."&amp;PPG!M272&amp;"."&amp;PPG!K272&amp;"."&amp;$C$5</f>
        <v>...Jl21</v>
      </c>
      <c r="F272" s="305">
        <f t="shared" ca="1" si="6"/>
        <v>44386</v>
      </c>
      <c r="G272" s="442">
        <f>IF(PPG!T272&lt;0,0,PPG!T272)</f>
        <v>0</v>
      </c>
      <c r="H272" s="124">
        <f t="shared" ca="1" si="7"/>
        <v>44386</v>
      </c>
      <c r="I272" s="125">
        <v>0</v>
      </c>
      <c r="J272" s="304" t="str">
        <f>LEFT(PPG!D272,20)&amp;"."&amp;PPGPAY!E272</f>
        <v>....Jl21</v>
      </c>
      <c r="K272" s="120" t="b">
        <v>1</v>
      </c>
      <c r="L272" s="126" t="s">
        <v>3686</v>
      </c>
      <c r="M272" s="120" t="b">
        <v>1</v>
      </c>
      <c r="N272" s="120" t="s">
        <v>3687</v>
      </c>
      <c r="O272" s="307">
        <f>PPG!I272</f>
        <v>0</v>
      </c>
      <c r="P272" s="120" t="b">
        <v>1</v>
      </c>
      <c r="Q272" s="120" t="b">
        <v>1</v>
      </c>
      <c r="R272" s="120" t="b">
        <v>1</v>
      </c>
    </row>
    <row r="273" spans="1:18" hidden="1" x14ac:dyDescent="0.25">
      <c r="A273" s="117">
        <v>1</v>
      </c>
      <c r="B273" s="118">
        <v>2</v>
      </c>
      <c r="C273" s="303">
        <f>PPG!J273</f>
        <v>0</v>
      </c>
      <c r="D273" s="120" t="b">
        <v>1</v>
      </c>
      <c r="E273" s="304" t="str">
        <f>RIGHT(PPG!C273,4)&amp;"."&amp;PPG!M273&amp;"."&amp;PPG!K273&amp;"."&amp;$C$5</f>
        <v>...Jl21</v>
      </c>
      <c r="F273" s="305">
        <f t="shared" ca="1" si="6"/>
        <v>44386</v>
      </c>
      <c r="G273" s="442">
        <f>IF(PPG!T273&lt;0,0,PPG!T273)</f>
        <v>0</v>
      </c>
      <c r="H273" s="124">
        <f t="shared" ca="1" si="7"/>
        <v>44386</v>
      </c>
      <c r="I273" s="125">
        <v>0</v>
      </c>
      <c r="J273" s="304" t="str">
        <f>LEFT(PPG!D273,20)&amp;"."&amp;PPGPAY!E273</f>
        <v>....Jl21</v>
      </c>
      <c r="K273" s="120" t="b">
        <v>1</v>
      </c>
      <c r="L273" s="126" t="s">
        <v>3686</v>
      </c>
      <c r="M273" s="120" t="b">
        <v>1</v>
      </c>
      <c r="N273" s="120" t="s">
        <v>3687</v>
      </c>
      <c r="O273" s="307">
        <f>PPG!I273</f>
        <v>0</v>
      </c>
      <c r="P273" s="120" t="b">
        <v>1</v>
      </c>
      <c r="Q273" s="120" t="b">
        <v>1</v>
      </c>
      <c r="R273" s="120" t="b">
        <v>1</v>
      </c>
    </row>
    <row r="274" spans="1:18" hidden="1" x14ac:dyDescent="0.25">
      <c r="A274" s="117">
        <v>1</v>
      </c>
      <c r="B274" s="118">
        <v>2</v>
      </c>
      <c r="C274" s="303">
        <f>PPG!J274</f>
        <v>0</v>
      </c>
      <c r="D274" s="120" t="b">
        <v>1</v>
      </c>
      <c r="E274" s="304" t="str">
        <f>RIGHT(PPG!C274,4)&amp;"."&amp;PPG!M274&amp;"."&amp;PPG!K274&amp;"."&amp;$C$5</f>
        <v>...Jl21</v>
      </c>
      <c r="F274" s="305">
        <f t="shared" ca="1" si="6"/>
        <v>44386</v>
      </c>
      <c r="G274" s="442">
        <f>IF(PPG!T274&lt;0,0,PPG!T274)</f>
        <v>0</v>
      </c>
      <c r="H274" s="124">
        <f t="shared" ca="1" si="7"/>
        <v>44386</v>
      </c>
      <c r="I274" s="125">
        <v>0</v>
      </c>
      <c r="J274" s="304" t="str">
        <f>LEFT(PPG!D274,20)&amp;"."&amp;PPGPAY!E274</f>
        <v>....Jl21</v>
      </c>
      <c r="K274" s="120" t="b">
        <v>1</v>
      </c>
      <c r="L274" s="126" t="s">
        <v>3686</v>
      </c>
      <c r="M274" s="120" t="b">
        <v>1</v>
      </c>
      <c r="N274" s="120" t="s">
        <v>3687</v>
      </c>
      <c r="O274" s="307">
        <f>PPG!I274</f>
        <v>0</v>
      </c>
      <c r="P274" s="120" t="b">
        <v>1</v>
      </c>
      <c r="Q274" s="120" t="b">
        <v>1</v>
      </c>
      <c r="R274" s="120" t="b">
        <v>1</v>
      </c>
    </row>
    <row r="275" spans="1:18" hidden="1" x14ac:dyDescent="0.25">
      <c r="A275" s="117">
        <v>1</v>
      </c>
      <c r="B275" s="118">
        <v>2</v>
      </c>
      <c r="C275" s="303">
        <f>PPG!J275</f>
        <v>0</v>
      </c>
      <c r="D275" s="120" t="b">
        <v>1</v>
      </c>
      <c r="E275" s="304" t="str">
        <f>RIGHT(PPG!C275,4)&amp;"."&amp;PPG!M275&amp;"."&amp;PPG!K275&amp;"."&amp;$C$5</f>
        <v>...Jl21</v>
      </c>
      <c r="F275" s="305">
        <f t="shared" ca="1" si="6"/>
        <v>44386</v>
      </c>
      <c r="G275" s="442">
        <f>IF(PPG!T275&lt;0,0,PPG!T275)</f>
        <v>0</v>
      </c>
      <c r="H275" s="124">
        <f t="shared" ca="1" si="7"/>
        <v>44386</v>
      </c>
      <c r="I275" s="125">
        <v>0</v>
      </c>
      <c r="J275" s="304" t="str">
        <f>LEFT(PPG!D275,20)&amp;"."&amp;PPGPAY!E275</f>
        <v>....Jl21</v>
      </c>
      <c r="K275" s="120" t="b">
        <v>1</v>
      </c>
      <c r="L275" s="126" t="s">
        <v>3686</v>
      </c>
      <c r="M275" s="120" t="b">
        <v>1</v>
      </c>
      <c r="N275" s="120" t="s">
        <v>3687</v>
      </c>
      <c r="O275" s="307">
        <f>PPG!I275</f>
        <v>0</v>
      </c>
      <c r="P275" s="120" t="b">
        <v>1</v>
      </c>
      <c r="Q275" s="120" t="b">
        <v>1</v>
      </c>
      <c r="R275" s="120" t="b">
        <v>1</v>
      </c>
    </row>
    <row r="276" spans="1:18" hidden="1" x14ac:dyDescent="0.25">
      <c r="A276" s="117">
        <v>1</v>
      </c>
      <c r="B276" s="118">
        <v>2</v>
      </c>
      <c r="C276" s="303">
        <f>PPG!J276</f>
        <v>0</v>
      </c>
      <c r="D276" s="120" t="b">
        <v>1</v>
      </c>
      <c r="E276" s="304" t="str">
        <f>RIGHT(PPG!C276,4)&amp;"."&amp;PPG!M276&amp;"."&amp;PPG!K276&amp;"."&amp;$C$5</f>
        <v>...Jl21</v>
      </c>
      <c r="F276" s="305">
        <f t="shared" ca="1" si="6"/>
        <v>44386</v>
      </c>
      <c r="G276" s="442">
        <f>IF(PPG!T276&lt;0,0,PPG!T276)</f>
        <v>0</v>
      </c>
      <c r="H276" s="124">
        <f t="shared" ca="1" si="7"/>
        <v>44386</v>
      </c>
      <c r="I276" s="125">
        <v>0</v>
      </c>
      <c r="J276" s="304" t="str">
        <f>LEFT(PPG!D276,20)&amp;"."&amp;PPGPAY!E276</f>
        <v>....Jl21</v>
      </c>
      <c r="K276" s="120" t="b">
        <v>1</v>
      </c>
      <c r="L276" s="126" t="s">
        <v>3686</v>
      </c>
      <c r="M276" s="120" t="b">
        <v>1</v>
      </c>
      <c r="N276" s="120" t="s">
        <v>3687</v>
      </c>
      <c r="O276" s="307">
        <f>PPG!I276</f>
        <v>0</v>
      </c>
      <c r="P276" s="120" t="b">
        <v>1</v>
      </c>
      <c r="Q276" s="120" t="b">
        <v>1</v>
      </c>
      <c r="R276" s="120" t="b">
        <v>1</v>
      </c>
    </row>
    <row r="277" spans="1:18" hidden="1" x14ac:dyDescent="0.25">
      <c r="A277" s="117">
        <v>1</v>
      </c>
      <c r="B277" s="118">
        <v>2</v>
      </c>
      <c r="C277" s="303">
        <f>PPG!J277</f>
        <v>0</v>
      </c>
      <c r="D277" s="120" t="b">
        <v>1</v>
      </c>
      <c r="E277" s="304" t="str">
        <f>RIGHT(PPG!C277,4)&amp;"."&amp;PPG!M277&amp;"."&amp;PPG!K277&amp;"."&amp;$C$5</f>
        <v>...Jl21</v>
      </c>
      <c r="F277" s="305">
        <f t="shared" ref="F277:F340" ca="1" si="8">TODAY()</f>
        <v>44386</v>
      </c>
      <c r="G277" s="442">
        <f>IF(PPG!T277&lt;0,0,PPG!T277)</f>
        <v>0</v>
      </c>
      <c r="H277" s="124">
        <f t="shared" ref="H277:H340" ca="1" si="9">F277</f>
        <v>44386</v>
      </c>
      <c r="I277" s="125">
        <v>0</v>
      </c>
      <c r="J277" s="304" t="str">
        <f>LEFT(PPG!D277,20)&amp;"."&amp;PPGPAY!E277</f>
        <v>....Jl21</v>
      </c>
      <c r="K277" s="120" t="b">
        <v>1</v>
      </c>
      <c r="L277" s="126" t="s">
        <v>3686</v>
      </c>
      <c r="M277" s="120" t="b">
        <v>1</v>
      </c>
      <c r="N277" s="120" t="s">
        <v>3687</v>
      </c>
      <c r="O277" s="307">
        <f>PPG!I277</f>
        <v>0</v>
      </c>
      <c r="P277" s="120" t="b">
        <v>1</v>
      </c>
      <c r="Q277" s="120" t="b">
        <v>1</v>
      </c>
      <c r="R277" s="120" t="b">
        <v>1</v>
      </c>
    </row>
    <row r="278" spans="1:18" hidden="1" x14ac:dyDescent="0.25">
      <c r="A278" s="117">
        <v>1</v>
      </c>
      <c r="B278" s="118">
        <v>2</v>
      </c>
      <c r="C278" s="303">
        <f>PPG!J278</f>
        <v>0</v>
      </c>
      <c r="D278" s="120" t="b">
        <v>1</v>
      </c>
      <c r="E278" s="304" t="str">
        <f>RIGHT(PPG!C278,4)&amp;"."&amp;PPG!M278&amp;"."&amp;PPG!K278&amp;"."&amp;$C$5</f>
        <v>...Jl21</v>
      </c>
      <c r="F278" s="305">
        <f t="shared" ca="1" si="8"/>
        <v>44386</v>
      </c>
      <c r="G278" s="442">
        <f>IF(PPG!T278&lt;0,0,PPG!T278)</f>
        <v>0</v>
      </c>
      <c r="H278" s="124">
        <f t="shared" ca="1" si="9"/>
        <v>44386</v>
      </c>
      <c r="I278" s="125">
        <v>0</v>
      </c>
      <c r="J278" s="304" t="str">
        <f>LEFT(PPG!D278,20)&amp;"."&amp;PPGPAY!E278</f>
        <v>....Jl21</v>
      </c>
      <c r="K278" s="120" t="b">
        <v>1</v>
      </c>
      <c r="L278" s="126" t="s">
        <v>3686</v>
      </c>
      <c r="M278" s="120" t="b">
        <v>1</v>
      </c>
      <c r="N278" s="120" t="s">
        <v>3687</v>
      </c>
      <c r="O278" s="307">
        <f>PPG!I278</f>
        <v>0</v>
      </c>
      <c r="P278" s="120" t="b">
        <v>1</v>
      </c>
      <c r="Q278" s="120" t="b">
        <v>1</v>
      </c>
      <c r="R278" s="120" t="b">
        <v>1</v>
      </c>
    </row>
    <row r="279" spans="1:18" hidden="1" x14ac:dyDescent="0.25">
      <c r="A279" s="117">
        <v>1</v>
      </c>
      <c r="B279" s="118">
        <v>2</v>
      </c>
      <c r="C279" s="303">
        <f>PPG!J279</f>
        <v>0</v>
      </c>
      <c r="D279" s="120" t="b">
        <v>1</v>
      </c>
      <c r="E279" s="304" t="str">
        <f>RIGHT(PPG!C279,4)&amp;"."&amp;PPG!M279&amp;"."&amp;PPG!K279&amp;"."&amp;$C$5</f>
        <v>...Jl21</v>
      </c>
      <c r="F279" s="305">
        <f t="shared" ca="1" si="8"/>
        <v>44386</v>
      </c>
      <c r="G279" s="442">
        <f>IF(PPG!T279&lt;0,0,PPG!T279)</f>
        <v>0</v>
      </c>
      <c r="H279" s="124">
        <f t="shared" ca="1" si="9"/>
        <v>44386</v>
      </c>
      <c r="I279" s="125">
        <v>0</v>
      </c>
      <c r="J279" s="304" t="str">
        <f>LEFT(PPG!D279,20)&amp;"."&amp;PPGPAY!E279</f>
        <v>....Jl21</v>
      </c>
      <c r="K279" s="120" t="b">
        <v>1</v>
      </c>
      <c r="L279" s="126" t="s">
        <v>3686</v>
      </c>
      <c r="M279" s="120" t="b">
        <v>1</v>
      </c>
      <c r="N279" s="120" t="s">
        <v>3687</v>
      </c>
      <c r="O279" s="307">
        <f>PPG!I279</f>
        <v>0</v>
      </c>
      <c r="P279" s="120" t="b">
        <v>1</v>
      </c>
      <c r="Q279" s="120" t="b">
        <v>1</v>
      </c>
      <c r="R279" s="120" t="b">
        <v>1</v>
      </c>
    </row>
    <row r="280" spans="1:18" hidden="1" x14ac:dyDescent="0.25">
      <c r="A280" s="117">
        <v>1</v>
      </c>
      <c r="B280" s="118">
        <v>2</v>
      </c>
      <c r="C280" s="303">
        <f>PPG!J280</f>
        <v>0</v>
      </c>
      <c r="D280" s="120" t="b">
        <v>1</v>
      </c>
      <c r="E280" s="304" t="str">
        <f>RIGHT(PPG!C280,4)&amp;"."&amp;PPG!M280&amp;"."&amp;PPG!K280&amp;"."&amp;$C$5</f>
        <v>...Jl21</v>
      </c>
      <c r="F280" s="305">
        <f t="shared" ca="1" si="8"/>
        <v>44386</v>
      </c>
      <c r="G280" s="442">
        <f>IF(PPG!T280&lt;0,0,PPG!T280)</f>
        <v>0</v>
      </c>
      <c r="H280" s="124">
        <f t="shared" ca="1" si="9"/>
        <v>44386</v>
      </c>
      <c r="I280" s="125">
        <v>0</v>
      </c>
      <c r="J280" s="304" t="str">
        <f>LEFT(PPG!D280,20)&amp;"."&amp;PPGPAY!E280</f>
        <v>....Jl21</v>
      </c>
      <c r="K280" s="120" t="b">
        <v>1</v>
      </c>
      <c r="L280" s="126" t="s">
        <v>3686</v>
      </c>
      <c r="M280" s="120" t="b">
        <v>1</v>
      </c>
      <c r="N280" s="120" t="s">
        <v>3687</v>
      </c>
      <c r="O280" s="307">
        <f>PPG!I280</f>
        <v>0</v>
      </c>
      <c r="P280" s="120" t="b">
        <v>1</v>
      </c>
      <c r="Q280" s="120" t="b">
        <v>1</v>
      </c>
      <c r="R280" s="120" t="b">
        <v>1</v>
      </c>
    </row>
    <row r="281" spans="1:18" hidden="1" x14ac:dyDescent="0.25">
      <c r="A281" s="117">
        <v>1</v>
      </c>
      <c r="B281" s="118">
        <v>2</v>
      </c>
      <c r="C281" s="303">
        <f>PPG!J281</f>
        <v>0</v>
      </c>
      <c r="D281" s="120" t="b">
        <v>1</v>
      </c>
      <c r="E281" s="304" t="str">
        <f>RIGHT(PPG!C281,4)&amp;"."&amp;PPG!M281&amp;"."&amp;PPG!K281&amp;"."&amp;$C$5</f>
        <v>...Jl21</v>
      </c>
      <c r="F281" s="305">
        <f t="shared" ca="1" si="8"/>
        <v>44386</v>
      </c>
      <c r="G281" s="442">
        <f>IF(PPG!T281&lt;0,0,PPG!T281)</f>
        <v>0</v>
      </c>
      <c r="H281" s="124">
        <f t="shared" ca="1" si="9"/>
        <v>44386</v>
      </c>
      <c r="I281" s="125">
        <v>0</v>
      </c>
      <c r="J281" s="304" t="str">
        <f>LEFT(PPG!D281,20)&amp;"."&amp;PPGPAY!E281</f>
        <v>....Jl21</v>
      </c>
      <c r="K281" s="120" t="b">
        <v>1</v>
      </c>
      <c r="L281" s="126" t="s">
        <v>3686</v>
      </c>
      <c r="M281" s="120" t="b">
        <v>1</v>
      </c>
      <c r="N281" s="120" t="s">
        <v>3687</v>
      </c>
      <c r="O281" s="307">
        <f>PPG!I281</f>
        <v>0</v>
      </c>
      <c r="P281" s="120" t="b">
        <v>1</v>
      </c>
      <c r="Q281" s="120" t="b">
        <v>1</v>
      </c>
      <c r="R281" s="120" t="b">
        <v>1</v>
      </c>
    </row>
    <row r="282" spans="1:18" hidden="1" x14ac:dyDescent="0.25">
      <c r="A282" s="117">
        <v>1</v>
      </c>
      <c r="B282" s="118">
        <v>2</v>
      </c>
      <c r="C282" s="303">
        <f>PPG!J282</f>
        <v>0</v>
      </c>
      <c r="D282" s="120" t="b">
        <v>1</v>
      </c>
      <c r="E282" s="304" t="str">
        <f>RIGHT(PPG!C282,4)&amp;"."&amp;PPG!M282&amp;"."&amp;PPG!K282&amp;"."&amp;$C$5</f>
        <v>...Jl21</v>
      </c>
      <c r="F282" s="305">
        <f t="shared" ca="1" si="8"/>
        <v>44386</v>
      </c>
      <c r="G282" s="442">
        <f>IF(PPG!T282&lt;0,0,PPG!T282)</f>
        <v>0</v>
      </c>
      <c r="H282" s="124">
        <f t="shared" ca="1" si="9"/>
        <v>44386</v>
      </c>
      <c r="I282" s="125">
        <v>0</v>
      </c>
      <c r="J282" s="304" t="str">
        <f>LEFT(PPG!D282,20)&amp;"."&amp;PPGPAY!E282</f>
        <v>....Jl21</v>
      </c>
      <c r="K282" s="120" t="b">
        <v>1</v>
      </c>
      <c r="L282" s="126" t="s">
        <v>3686</v>
      </c>
      <c r="M282" s="120" t="b">
        <v>1</v>
      </c>
      <c r="N282" s="120" t="s">
        <v>3687</v>
      </c>
      <c r="O282" s="307">
        <f>PPG!I282</f>
        <v>0</v>
      </c>
      <c r="P282" s="120" t="b">
        <v>1</v>
      </c>
      <c r="Q282" s="120" t="b">
        <v>1</v>
      </c>
      <c r="R282" s="120" t="b">
        <v>1</v>
      </c>
    </row>
    <row r="283" spans="1:18" hidden="1" x14ac:dyDescent="0.25">
      <c r="A283" s="117">
        <v>1</v>
      </c>
      <c r="B283" s="118">
        <v>2</v>
      </c>
      <c r="C283" s="303">
        <f>PPG!J283</f>
        <v>0</v>
      </c>
      <c r="D283" s="120" t="b">
        <v>1</v>
      </c>
      <c r="E283" s="304" t="str">
        <f>RIGHT(PPG!C283,4)&amp;"."&amp;PPG!M283&amp;"."&amp;PPG!K283&amp;"."&amp;$C$5</f>
        <v>...Jl21</v>
      </c>
      <c r="F283" s="305">
        <f t="shared" ca="1" si="8"/>
        <v>44386</v>
      </c>
      <c r="G283" s="442">
        <f>IF(PPG!T283&lt;0,0,PPG!T283)</f>
        <v>0</v>
      </c>
      <c r="H283" s="124">
        <f t="shared" ca="1" si="9"/>
        <v>44386</v>
      </c>
      <c r="I283" s="125">
        <v>0</v>
      </c>
      <c r="J283" s="304" t="str">
        <f>LEFT(PPG!D283,20)&amp;"."&amp;PPGPAY!E283</f>
        <v>....Jl21</v>
      </c>
      <c r="K283" s="120" t="b">
        <v>1</v>
      </c>
      <c r="L283" s="126" t="s">
        <v>3686</v>
      </c>
      <c r="M283" s="120" t="b">
        <v>1</v>
      </c>
      <c r="N283" s="120" t="s">
        <v>3687</v>
      </c>
      <c r="O283" s="307">
        <f>PPG!I283</f>
        <v>0</v>
      </c>
      <c r="P283" s="120" t="b">
        <v>1</v>
      </c>
      <c r="Q283" s="120" t="b">
        <v>1</v>
      </c>
      <c r="R283" s="120" t="b">
        <v>1</v>
      </c>
    </row>
    <row r="284" spans="1:18" hidden="1" x14ac:dyDescent="0.25">
      <c r="A284" s="117">
        <v>1</v>
      </c>
      <c r="B284" s="118">
        <v>2</v>
      </c>
      <c r="C284" s="303">
        <f>PPG!J284</f>
        <v>0</v>
      </c>
      <c r="D284" s="120" t="b">
        <v>1</v>
      </c>
      <c r="E284" s="304" t="str">
        <f>RIGHT(PPG!C284,4)&amp;"."&amp;PPG!M284&amp;"."&amp;PPG!K284&amp;"."&amp;$C$5</f>
        <v>...Jl21</v>
      </c>
      <c r="F284" s="305">
        <f t="shared" ca="1" si="8"/>
        <v>44386</v>
      </c>
      <c r="G284" s="442">
        <f>IF(PPG!T284&lt;0,0,PPG!T284)</f>
        <v>0</v>
      </c>
      <c r="H284" s="124">
        <f t="shared" ca="1" si="9"/>
        <v>44386</v>
      </c>
      <c r="I284" s="125">
        <v>0</v>
      </c>
      <c r="J284" s="304" t="str">
        <f>LEFT(PPG!D284,20)&amp;"."&amp;PPGPAY!E284</f>
        <v>....Jl21</v>
      </c>
      <c r="K284" s="120" t="b">
        <v>1</v>
      </c>
      <c r="L284" s="126" t="s">
        <v>3686</v>
      </c>
      <c r="M284" s="120" t="b">
        <v>1</v>
      </c>
      <c r="N284" s="120" t="s">
        <v>3687</v>
      </c>
      <c r="O284" s="307">
        <f>PPG!I284</f>
        <v>0</v>
      </c>
      <c r="P284" s="120" t="b">
        <v>1</v>
      </c>
      <c r="Q284" s="120" t="b">
        <v>1</v>
      </c>
      <c r="R284" s="120" t="b">
        <v>1</v>
      </c>
    </row>
    <row r="285" spans="1:18" hidden="1" x14ac:dyDescent="0.25">
      <c r="A285" s="117">
        <v>1</v>
      </c>
      <c r="B285" s="118">
        <v>2</v>
      </c>
      <c r="C285" s="303">
        <f>PPG!J285</f>
        <v>0</v>
      </c>
      <c r="D285" s="120" t="b">
        <v>1</v>
      </c>
      <c r="E285" s="304" t="str">
        <f>RIGHT(PPG!C285,4)&amp;"."&amp;PPG!M285&amp;"."&amp;PPG!K285&amp;"."&amp;$C$5</f>
        <v>...Jl21</v>
      </c>
      <c r="F285" s="305">
        <f t="shared" ca="1" si="8"/>
        <v>44386</v>
      </c>
      <c r="G285" s="442">
        <f>IF(PPG!T285&lt;0,0,PPG!T285)</f>
        <v>0</v>
      </c>
      <c r="H285" s="124">
        <f t="shared" ca="1" si="9"/>
        <v>44386</v>
      </c>
      <c r="I285" s="125">
        <v>0</v>
      </c>
      <c r="J285" s="304" t="str">
        <f>LEFT(PPG!D285,20)&amp;"."&amp;PPGPAY!E285</f>
        <v>....Jl21</v>
      </c>
      <c r="K285" s="120" t="b">
        <v>1</v>
      </c>
      <c r="L285" s="126" t="s">
        <v>3686</v>
      </c>
      <c r="M285" s="120" t="b">
        <v>1</v>
      </c>
      <c r="N285" s="120" t="s">
        <v>3687</v>
      </c>
      <c r="O285" s="307">
        <f>PPG!I285</f>
        <v>0</v>
      </c>
      <c r="P285" s="120" t="b">
        <v>1</v>
      </c>
      <c r="Q285" s="120" t="b">
        <v>1</v>
      </c>
      <c r="R285" s="120" t="b">
        <v>1</v>
      </c>
    </row>
    <row r="286" spans="1:18" hidden="1" x14ac:dyDescent="0.25">
      <c r="A286" s="117">
        <v>1</v>
      </c>
      <c r="B286" s="118">
        <v>2</v>
      </c>
      <c r="C286" s="303">
        <f>PPG!J286</f>
        <v>0</v>
      </c>
      <c r="D286" s="120" t="b">
        <v>1</v>
      </c>
      <c r="E286" s="304" t="str">
        <f>RIGHT(PPG!C286,4)&amp;"."&amp;PPG!M286&amp;"."&amp;PPG!K286&amp;"."&amp;$C$5</f>
        <v>...Jl21</v>
      </c>
      <c r="F286" s="305">
        <f t="shared" ca="1" si="8"/>
        <v>44386</v>
      </c>
      <c r="G286" s="442">
        <f>IF(PPG!T286&lt;0,0,PPG!T286)</f>
        <v>0</v>
      </c>
      <c r="H286" s="124">
        <f t="shared" ca="1" si="9"/>
        <v>44386</v>
      </c>
      <c r="I286" s="125">
        <v>0</v>
      </c>
      <c r="J286" s="304" t="str">
        <f>LEFT(PPG!D286,20)&amp;"."&amp;PPGPAY!E286</f>
        <v>....Jl21</v>
      </c>
      <c r="K286" s="120" t="b">
        <v>1</v>
      </c>
      <c r="L286" s="126" t="s">
        <v>3686</v>
      </c>
      <c r="M286" s="120" t="b">
        <v>1</v>
      </c>
      <c r="N286" s="120" t="s">
        <v>3687</v>
      </c>
      <c r="O286" s="307">
        <f>PPG!I286</f>
        <v>0</v>
      </c>
      <c r="P286" s="120" t="b">
        <v>1</v>
      </c>
      <c r="Q286" s="120" t="b">
        <v>1</v>
      </c>
      <c r="R286" s="120" t="b">
        <v>1</v>
      </c>
    </row>
    <row r="287" spans="1:18" hidden="1" x14ac:dyDescent="0.25">
      <c r="A287" s="117">
        <v>1</v>
      </c>
      <c r="B287" s="118">
        <v>2</v>
      </c>
      <c r="C287" s="303">
        <f>PPG!J287</f>
        <v>0</v>
      </c>
      <c r="D287" s="120" t="b">
        <v>1</v>
      </c>
      <c r="E287" s="304" t="str">
        <f>RIGHT(PPG!C287,4)&amp;"."&amp;PPG!M287&amp;"."&amp;PPG!K287&amp;"."&amp;$C$5</f>
        <v>...Jl21</v>
      </c>
      <c r="F287" s="305">
        <f t="shared" ca="1" si="8"/>
        <v>44386</v>
      </c>
      <c r="G287" s="442">
        <f>IF(PPG!T287&lt;0,0,PPG!T287)</f>
        <v>0</v>
      </c>
      <c r="H287" s="124">
        <f t="shared" ca="1" si="9"/>
        <v>44386</v>
      </c>
      <c r="I287" s="125">
        <v>0</v>
      </c>
      <c r="J287" s="304" t="str">
        <f>LEFT(PPG!D287,20)&amp;"."&amp;PPGPAY!E287</f>
        <v>....Jl21</v>
      </c>
      <c r="K287" s="120" t="b">
        <v>1</v>
      </c>
      <c r="L287" s="126" t="s">
        <v>3686</v>
      </c>
      <c r="M287" s="120" t="b">
        <v>1</v>
      </c>
      <c r="N287" s="120" t="s">
        <v>3687</v>
      </c>
      <c r="O287" s="307">
        <f>PPG!I287</f>
        <v>0</v>
      </c>
      <c r="P287" s="120" t="b">
        <v>1</v>
      </c>
      <c r="Q287" s="120" t="b">
        <v>1</v>
      </c>
      <c r="R287" s="120" t="b">
        <v>1</v>
      </c>
    </row>
    <row r="288" spans="1:18" hidden="1" x14ac:dyDescent="0.25">
      <c r="A288" s="117">
        <v>1</v>
      </c>
      <c r="B288" s="118">
        <v>2</v>
      </c>
      <c r="C288" s="303">
        <f>PPG!J288</f>
        <v>0</v>
      </c>
      <c r="D288" s="120" t="b">
        <v>1</v>
      </c>
      <c r="E288" s="304" t="str">
        <f>RIGHT(PPG!C288,4)&amp;"."&amp;PPG!M288&amp;"."&amp;PPG!K288&amp;"."&amp;$C$5</f>
        <v>...Jl21</v>
      </c>
      <c r="F288" s="305">
        <f t="shared" ca="1" si="8"/>
        <v>44386</v>
      </c>
      <c r="G288" s="442">
        <f>IF(PPG!T288&lt;0,0,PPG!T288)</f>
        <v>0</v>
      </c>
      <c r="H288" s="124">
        <f t="shared" ca="1" si="9"/>
        <v>44386</v>
      </c>
      <c r="I288" s="125">
        <v>0</v>
      </c>
      <c r="J288" s="304" t="str">
        <f>LEFT(PPG!D288,20)&amp;"."&amp;PPGPAY!E288</f>
        <v>....Jl21</v>
      </c>
      <c r="K288" s="120" t="b">
        <v>1</v>
      </c>
      <c r="L288" s="126" t="s">
        <v>3686</v>
      </c>
      <c r="M288" s="120" t="b">
        <v>1</v>
      </c>
      <c r="N288" s="120" t="s">
        <v>3687</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...Jl21</v>
      </c>
      <c r="F289" s="305">
        <f t="shared" ca="1" si="8"/>
        <v>44386</v>
      </c>
      <c r="G289" s="442">
        <f>IF(PPG!T289&lt;0,0,PPG!T289)</f>
        <v>0</v>
      </c>
      <c r="H289" s="124">
        <f t="shared" ca="1" si="9"/>
        <v>44386</v>
      </c>
      <c r="I289" s="125">
        <v>0</v>
      </c>
      <c r="J289" s="304" t="str">
        <f>LEFT(PPG!D289,20)&amp;"."&amp;PPGPAY!E289</f>
        <v>....Jl21</v>
      </c>
      <c r="K289" s="120" t="b">
        <v>1</v>
      </c>
      <c r="L289" s="126" t="s">
        <v>3686</v>
      </c>
      <c r="M289" s="120" t="b">
        <v>1</v>
      </c>
      <c r="N289" s="120" t="s">
        <v>3687</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...Jl21</v>
      </c>
      <c r="F290" s="305">
        <f t="shared" ca="1" si="8"/>
        <v>44386</v>
      </c>
      <c r="G290" s="442">
        <f>IF(PPG!T290&lt;0,0,PPG!T290)</f>
        <v>0</v>
      </c>
      <c r="H290" s="124">
        <f t="shared" ca="1" si="9"/>
        <v>44386</v>
      </c>
      <c r="I290" s="125">
        <v>0</v>
      </c>
      <c r="J290" s="304" t="str">
        <f>LEFT(PPG!D290,20)&amp;"."&amp;PPGPAY!E290</f>
        <v>....Jl21</v>
      </c>
      <c r="K290" s="120" t="b">
        <v>1</v>
      </c>
      <c r="L290" s="126" t="s">
        <v>3686</v>
      </c>
      <c r="M290" s="120" t="b">
        <v>1</v>
      </c>
      <c r="N290" s="120" t="s">
        <v>3687</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...Jl21</v>
      </c>
      <c r="F291" s="305">
        <f t="shared" ca="1" si="8"/>
        <v>44386</v>
      </c>
      <c r="G291" s="442">
        <f>IF(PPG!T291&lt;0,0,PPG!T291)</f>
        <v>0</v>
      </c>
      <c r="H291" s="124">
        <f t="shared" ca="1" si="9"/>
        <v>44386</v>
      </c>
      <c r="I291" s="125">
        <v>0</v>
      </c>
      <c r="J291" s="304" t="str">
        <f>LEFT(PPG!D291,20)&amp;"."&amp;PPGPAY!E291</f>
        <v>....Jl21</v>
      </c>
      <c r="K291" s="120" t="b">
        <v>1</v>
      </c>
      <c r="L291" s="126" t="s">
        <v>3686</v>
      </c>
      <c r="M291" s="120" t="b">
        <v>1</v>
      </c>
      <c r="N291" s="120" t="s">
        <v>3687</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...Jl21</v>
      </c>
      <c r="F292" s="305">
        <f t="shared" ca="1" si="8"/>
        <v>44386</v>
      </c>
      <c r="G292" s="442">
        <f>IF(PPG!T292&lt;0,0,PPG!T292)</f>
        <v>0</v>
      </c>
      <c r="H292" s="124">
        <f t="shared" ca="1" si="9"/>
        <v>44386</v>
      </c>
      <c r="I292" s="125">
        <v>0</v>
      </c>
      <c r="J292" s="304" t="str">
        <f>LEFT(PPG!D292,20)&amp;"."&amp;PPGPAY!E292</f>
        <v>....Jl21</v>
      </c>
      <c r="K292" s="120" t="b">
        <v>1</v>
      </c>
      <c r="L292" s="126" t="s">
        <v>3686</v>
      </c>
      <c r="M292" s="120" t="b">
        <v>1</v>
      </c>
      <c r="N292" s="120" t="s">
        <v>3687</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...Jl21</v>
      </c>
      <c r="F293" s="305">
        <f t="shared" ca="1" si="8"/>
        <v>44386</v>
      </c>
      <c r="G293" s="442">
        <f>IF(PPG!T293&lt;0,0,PPG!T293)</f>
        <v>0</v>
      </c>
      <c r="H293" s="124">
        <f t="shared" ca="1" si="9"/>
        <v>44386</v>
      </c>
      <c r="I293" s="125">
        <v>0</v>
      </c>
      <c r="J293" s="304" t="str">
        <f>LEFT(PPG!D293,20)&amp;"."&amp;PPGPAY!E293</f>
        <v>....Jl21</v>
      </c>
      <c r="K293" s="120" t="b">
        <v>1</v>
      </c>
      <c r="L293" s="126" t="s">
        <v>3686</v>
      </c>
      <c r="M293" s="120" t="b">
        <v>1</v>
      </c>
      <c r="N293" s="120" t="s">
        <v>3687</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...Jl21</v>
      </c>
      <c r="F294" s="305">
        <f t="shared" ca="1" si="8"/>
        <v>44386</v>
      </c>
      <c r="G294" s="442">
        <f>IF(PPG!T294&lt;0,0,PPG!T294)</f>
        <v>0</v>
      </c>
      <c r="H294" s="124">
        <f t="shared" ca="1" si="9"/>
        <v>44386</v>
      </c>
      <c r="I294" s="125">
        <v>0</v>
      </c>
      <c r="J294" s="304" t="str">
        <f>LEFT(PPG!D294,20)&amp;"."&amp;PPGPAY!E294</f>
        <v>....Jl21</v>
      </c>
      <c r="K294" s="120" t="b">
        <v>1</v>
      </c>
      <c r="L294" s="126" t="s">
        <v>3686</v>
      </c>
      <c r="M294" s="120" t="b">
        <v>1</v>
      </c>
      <c r="N294" s="120" t="s">
        <v>3687</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...Jl21</v>
      </c>
      <c r="F295" s="305">
        <f t="shared" ca="1" si="8"/>
        <v>44386</v>
      </c>
      <c r="G295" s="442">
        <f>IF(PPG!T295&lt;0,0,PPG!T295)</f>
        <v>0</v>
      </c>
      <c r="H295" s="124">
        <f t="shared" ca="1" si="9"/>
        <v>44386</v>
      </c>
      <c r="I295" s="125">
        <v>0</v>
      </c>
      <c r="J295" s="304" t="str">
        <f>LEFT(PPG!D295,20)&amp;"."&amp;PPGPAY!E295</f>
        <v>....Jl21</v>
      </c>
      <c r="K295" s="120" t="b">
        <v>1</v>
      </c>
      <c r="L295" s="126" t="s">
        <v>3686</v>
      </c>
      <c r="M295" s="120" t="b">
        <v>1</v>
      </c>
      <c r="N295" s="120" t="s">
        <v>3687</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...Jl21</v>
      </c>
      <c r="F296" s="305">
        <f t="shared" ca="1" si="8"/>
        <v>44386</v>
      </c>
      <c r="G296" s="442">
        <f>IF(PPG!T296&lt;0,0,PPG!T296)</f>
        <v>0</v>
      </c>
      <c r="H296" s="124">
        <f t="shared" ca="1" si="9"/>
        <v>44386</v>
      </c>
      <c r="I296" s="125">
        <v>0</v>
      </c>
      <c r="J296" s="304" t="str">
        <f>LEFT(PPG!D296,20)&amp;"."&amp;PPGPAY!E296</f>
        <v>....Jl21</v>
      </c>
      <c r="K296" s="120" t="b">
        <v>1</v>
      </c>
      <c r="L296" s="126" t="s">
        <v>3686</v>
      </c>
      <c r="M296" s="120" t="b">
        <v>1</v>
      </c>
      <c r="N296" s="120" t="s">
        <v>3687</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...Jl21</v>
      </c>
      <c r="F297" s="305">
        <f t="shared" ca="1" si="8"/>
        <v>44386</v>
      </c>
      <c r="G297" s="442">
        <f>IF(PPG!T297&lt;0,0,PPG!T297)</f>
        <v>0</v>
      </c>
      <c r="H297" s="124">
        <f t="shared" ca="1" si="9"/>
        <v>44386</v>
      </c>
      <c r="I297" s="125">
        <v>0</v>
      </c>
      <c r="J297" s="304" t="str">
        <f>LEFT(PPG!D297,20)&amp;"."&amp;PPGPAY!E297</f>
        <v>....Jl21</v>
      </c>
      <c r="K297" s="120" t="b">
        <v>1</v>
      </c>
      <c r="L297" s="126" t="s">
        <v>3686</v>
      </c>
      <c r="M297" s="120" t="b">
        <v>1</v>
      </c>
      <c r="N297" s="120" t="s">
        <v>3687</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...Jl21</v>
      </c>
      <c r="F298" s="305">
        <f t="shared" ca="1" si="8"/>
        <v>44386</v>
      </c>
      <c r="G298" s="442">
        <f>IF(PPG!T298&lt;0,0,PPG!T298)</f>
        <v>0</v>
      </c>
      <c r="H298" s="124">
        <f t="shared" ca="1" si="9"/>
        <v>44386</v>
      </c>
      <c r="I298" s="125">
        <v>0</v>
      </c>
      <c r="J298" s="304" t="str">
        <f>LEFT(PPG!D298,20)&amp;"."&amp;PPGPAY!E298</f>
        <v>....Jl21</v>
      </c>
      <c r="K298" s="120" t="b">
        <v>1</v>
      </c>
      <c r="L298" s="126" t="s">
        <v>3686</v>
      </c>
      <c r="M298" s="120" t="b">
        <v>1</v>
      </c>
      <c r="N298" s="120" t="s">
        <v>3687</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...Jl21</v>
      </c>
      <c r="F299" s="305">
        <f t="shared" ca="1" si="8"/>
        <v>44386</v>
      </c>
      <c r="G299" s="442">
        <f>IF(PPG!T299&lt;0,0,PPG!T299)</f>
        <v>0</v>
      </c>
      <c r="H299" s="124">
        <f t="shared" ca="1" si="9"/>
        <v>44386</v>
      </c>
      <c r="I299" s="125">
        <v>0</v>
      </c>
      <c r="J299" s="304" t="str">
        <f>LEFT(PPG!D299,20)&amp;"."&amp;PPGPAY!E299</f>
        <v>....Jl21</v>
      </c>
      <c r="K299" s="120" t="b">
        <v>1</v>
      </c>
      <c r="L299" s="126" t="s">
        <v>3686</v>
      </c>
      <c r="M299" s="120" t="b">
        <v>1</v>
      </c>
      <c r="N299" s="120" t="s">
        <v>3687</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...Jl21</v>
      </c>
      <c r="F300" s="305">
        <f t="shared" ca="1" si="8"/>
        <v>44386</v>
      </c>
      <c r="G300" s="442">
        <f>IF(PPG!T300&lt;0,0,PPG!T300)</f>
        <v>0</v>
      </c>
      <c r="H300" s="124">
        <f t="shared" ca="1" si="9"/>
        <v>44386</v>
      </c>
      <c r="I300" s="125">
        <v>0</v>
      </c>
      <c r="J300" s="304" t="str">
        <f>LEFT(PPG!D300,20)&amp;"."&amp;PPGPAY!E300</f>
        <v>....Jl21</v>
      </c>
      <c r="K300" s="120" t="b">
        <v>1</v>
      </c>
      <c r="L300" s="126" t="s">
        <v>3686</v>
      </c>
      <c r="M300" s="120" t="b">
        <v>1</v>
      </c>
      <c r="N300" s="120" t="s">
        <v>3687</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...Jl21</v>
      </c>
      <c r="F301" s="305">
        <f t="shared" ca="1" si="8"/>
        <v>44386</v>
      </c>
      <c r="G301" s="442">
        <f>IF(PPG!T301&lt;0,0,PPG!T301)</f>
        <v>0</v>
      </c>
      <c r="H301" s="124">
        <f t="shared" ca="1" si="9"/>
        <v>44386</v>
      </c>
      <c r="I301" s="125">
        <v>0</v>
      </c>
      <c r="J301" s="304" t="str">
        <f>LEFT(PPG!D301,20)&amp;"."&amp;PPGPAY!E301</f>
        <v>....Jl21</v>
      </c>
      <c r="K301" s="120" t="b">
        <v>1</v>
      </c>
      <c r="L301" s="126" t="s">
        <v>3686</v>
      </c>
      <c r="M301" s="120" t="b">
        <v>1</v>
      </c>
      <c r="N301" s="120" t="s">
        <v>3687</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...Jl21</v>
      </c>
      <c r="F302" s="305">
        <f t="shared" ca="1" si="8"/>
        <v>44386</v>
      </c>
      <c r="G302" s="442">
        <f>IF(PPG!T302&lt;0,0,PPG!T302)</f>
        <v>0</v>
      </c>
      <c r="H302" s="124">
        <f t="shared" ca="1" si="9"/>
        <v>44386</v>
      </c>
      <c r="I302" s="125">
        <v>0</v>
      </c>
      <c r="J302" s="304" t="str">
        <f>LEFT(PPG!D302,20)&amp;"."&amp;PPGPAY!E302</f>
        <v>....Jl21</v>
      </c>
      <c r="K302" s="120" t="b">
        <v>1</v>
      </c>
      <c r="L302" s="126" t="s">
        <v>3686</v>
      </c>
      <c r="M302" s="120" t="b">
        <v>1</v>
      </c>
      <c r="N302" s="120" t="s">
        <v>3687</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...Jl21</v>
      </c>
      <c r="F303" s="305">
        <f t="shared" ca="1" si="8"/>
        <v>44386</v>
      </c>
      <c r="G303" s="442">
        <f>IF(PPG!T303&lt;0,0,PPG!T303)</f>
        <v>0</v>
      </c>
      <c r="H303" s="124">
        <f t="shared" ca="1" si="9"/>
        <v>44386</v>
      </c>
      <c r="I303" s="125">
        <v>0</v>
      </c>
      <c r="J303" s="304" t="str">
        <f>LEFT(PPG!D303,20)&amp;"."&amp;PPGPAY!E303</f>
        <v>....Jl21</v>
      </c>
      <c r="K303" s="120" t="b">
        <v>1</v>
      </c>
      <c r="L303" s="126" t="s">
        <v>3686</v>
      </c>
      <c r="M303" s="120" t="b">
        <v>1</v>
      </c>
      <c r="N303" s="120" t="s">
        <v>3687</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...Jl21</v>
      </c>
      <c r="F304" s="305">
        <f t="shared" ca="1" si="8"/>
        <v>44386</v>
      </c>
      <c r="G304" s="442">
        <f>IF(PPG!T304&lt;0,0,PPG!T304)</f>
        <v>0</v>
      </c>
      <c r="H304" s="124">
        <f t="shared" ca="1" si="9"/>
        <v>44386</v>
      </c>
      <c r="I304" s="125">
        <v>0</v>
      </c>
      <c r="J304" s="304" t="str">
        <f>LEFT(PPG!D304,20)&amp;"."&amp;PPGPAY!E304</f>
        <v>....Jl21</v>
      </c>
      <c r="K304" s="120" t="b">
        <v>1</v>
      </c>
      <c r="L304" s="126" t="s">
        <v>3686</v>
      </c>
      <c r="M304" s="120" t="b">
        <v>1</v>
      </c>
      <c r="N304" s="120" t="s">
        <v>3687</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...Jl21</v>
      </c>
      <c r="F305" s="305">
        <f t="shared" ca="1" si="8"/>
        <v>44386</v>
      </c>
      <c r="G305" s="442">
        <f>IF(PPG!T305&lt;0,0,PPG!T305)</f>
        <v>0</v>
      </c>
      <c r="H305" s="124">
        <f t="shared" ca="1" si="9"/>
        <v>44386</v>
      </c>
      <c r="I305" s="125">
        <v>0</v>
      </c>
      <c r="J305" s="304" t="str">
        <f>LEFT(PPG!D305,20)&amp;"."&amp;PPGPAY!E305</f>
        <v>....Jl21</v>
      </c>
      <c r="K305" s="120" t="b">
        <v>1</v>
      </c>
      <c r="L305" s="126" t="s">
        <v>3686</v>
      </c>
      <c r="M305" s="120" t="b">
        <v>1</v>
      </c>
      <c r="N305" s="120" t="s">
        <v>3687</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...Jl21</v>
      </c>
      <c r="F306" s="305">
        <f t="shared" ca="1" si="8"/>
        <v>44386</v>
      </c>
      <c r="G306" s="442">
        <f>IF(PPG!T306&lt;0,0,PPG!T306)</f>
        <v>0</v>
      </c>
      <c r="H306" s="124">
        <f t="shared" ca="1" si="9"/>
        <v>44386</v>
      </c>
      <c r="I306" s="125">
        <v>0</v>
      </c>
      <c r="J306" s="304" t="str">
        <f>LEFT(PPG!D306,20)&amp;"."&amp;PPGPAY!E306</f>
        <v>....Jl21</v>
      </c>
      <c r="K306" s="120" t="b">
        <v>1</v>
      </c>
      <c r="L306" s="126" t="s">
        <v>3686</v>
      </c>
      <c r="M306" s="120" t="b">
        <v>1</v>
      </c>
      <c r="N306" s="120" t="s">
        <v>3687</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...Jl21</v>
      </c>
      <c r="F307" s="305">
        <f t="shared" ca="1" si="8"/>
        <v>44386</v>
      </c>
      <c r="G307" s="442">
        <f>IF(PPG!T307&lt;0,0,PPG!T307)</f>
        <v>0</v>
      </c>
      <c r="H307" s="124">
        <f t="shared" ca="1" si="9"/>
        <v>44386</v>
      </c>
      <c r="I307" s="125">
        <v>0</v>
      </c>
      <c r="J307" s="304" t="str">
        <f>LEFT(PPG!D307,20)&amp;"."&amp;PPGPAY!E307</f>
        <v>....Jl21</v>
      </c>
      <c r="K307" s="120" t="b">
        <v>1</v>
      </c>
      <c r="L307" s="126" t="s">
        <v>3686</v>
      </c>
      <c r="M307" s="120" t="b">
        <v>1</v>
      </c>
      <c r="N307" s="120" t="s">
        <v>3687</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...Jl21</v>
      </c>
      <c r="F308" s="305">
        <f t="shared" ca="1" si="8"/>
        <v>44386</v>
      </c>
      <c r="G308" s="442">
        <f>IF(PPG!T308&lt;0,0,PPG!T308)</f>
        <v>0</v>
      </c>
      <c r="H308" s="124">
        <f t="shared" ca="1" si="9"/>
        <v>44386</v>
      </c>
      <c r="I308" s="125">
        <v>0</v>
      </c>
      <c r="J308" s="304" t="str">
        <f>LEFT(PPG!D308,20)&amp;"."&amp;PPGPAY!E308</f>
        <v>....Jl21</v>
      </c>
      <c r="K308" s="120" t="b">
        <v>1</v>
      </c>
      <c r="L308" s="126" t="s">
        <v>3686</v>
      </c>
      <c r="M308" s="120" t="b">
        <v>1</v>
      </c>
      <c r="N308" s="120" t="s">
        <v>3687</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...Jl21</v>
      </c>
      <c r="F309" s="305">
        <f t="shared" ca="1" si="8"/>
        <v>44386</v>
      </c>
      <c r="G309" s="442">
        <f>IF(PPG!T309&lt;0,0,PPG!T309)</f>
        <v>0</v>
      </c>
      <c r="H309" s="124">
        <f t="shared" ca="1" si="9"/>
        <v>44386</v>
      </c>
      <c r="I309" s="125">
        <v>0</v>
      </c>
      <c r="J309" s="304" t="str">
        <f>LEFT(PPG!D309,20)&amp;"."&amp;PPGPAY!E309</f>
        <v>....Jl21</v>
      </c>
      <c r="K309" s="120" t="b">
        <v>1</v>
      </c>
      <c r="L309" s="126" t="s">
        <v>3686</v>
      </c>
      <c r="M309" s="120" t="b">
        <v>1</v>
      </c>
      <c r="N309" s="120" t="s">
        <v>3687</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...Jl21</v>
      </c>
      <c r="F310" s="305">
        <f t="shared" ca="1" si="8"/>
        <v>44386</v>
      </c>
      <c r="G310" s="442">
        <f>IF(PPG!T310&lt;0,0,PPG!T310)</f>
        <v>0</v>
      </c>
      <c r="H310" s="124">
        <f t="shared" ca="1" si="9"/>
        <v>44386</v>
      </c>
      <c r="I310" s="125">
        <v>0</v>
      </c>
      <c r="J310" s="304" t="str">
        <f>LEFT(PPG!D310,20)&amp;"."&amp;PPGPAY!E310</f>
        <v>....Jl21</v>
      </c>
      <c r="K310" s="120" t="b">
        <v>1</v>
      </c>
      <c r="L310" s="126" t="s">
        <v>3686</v>
      </c>
      <c r="M310" s="120" t="b">
        <v>1</v>
      </c>
      <c r="N310" s="120" t="s">
        <v>3687</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...Jl21</v>
      </c>
      <c r="F311" s="305">
        <f t="shared" ca="1" si="8"/>
        <v>44386</v>
      </c>
      <c r="G311" s="442">
        <f>IF(PPG!T311&lt;0,0,PPG!T311)</f>
        <v>0</v>
      </c>
      <c r="H311" s="124">
        <f t="shared" ca="1" si="9"/>
        <v>44386</v>
      </c>
      <c r="I311" s="125">
        <v>0</v>
      </c>
      <c r="J311" s="304" t="str">
        <f>LEFT(PPG!D311,20)&amp;"."&amp;PPGPAY!E311</f>
        <v>....Jl21</v>
      </c>
      <c r="K311" s="120" t="b">
        <v>1</v>
      </c>
      <c r="L311" s="126" t="s">
        <v>3686</v>
      </c>
      <c r="M311" s="120" t="b">
        <v>1</v>
      </c>
      <c r="N311" s="120" t="s">
        <v>3687</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...Jl21</v>
      </c>
      <c r="F312" s="305">
        <f t="shared" ca="1" si="8"/>
        <v>44386</v>
      </c>
      <c r="G312" s="442">
        <f>IF(PPG!T312&lt;0,0,PPG!T312)</f>
        <v>0</v>
      </c>
      <c r="H312" s="124">
        <f t="shared" ca="1" si="9"/>
        <v>44386</v>
      </c>
      <c r="I312" s="125">
        <v>0</v>
      </c>
      <c r="J312" s="304" t="str">
        <f>LEFT(PPG!D312,20)&amp;"."&amp;PPGPAY!E312</f>
        <v>....Jl21</v>
      </c>
      <c r="K312" s="120" t="b">
        <v>1</v>
      </c>
      <c r="L312" s="126" t="s">
        <v>3686</v>
      </c>
      <c r="M312" s="120" t="b">
        <v>1</v>
      </c>
      <c r="N312" s="120" t="s">
        <v>3687</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...Jl21</v>
      </c>
      <c r="F313" s="305">
        <f t="shared" ca="1" si="8"/>
        <v>44386</v>
      </c>
      <c r="G313" s="442">
        <f>IF(PPG!T313&lt;0,0,PPG!T313)</f>
        <v>0</v>
      </c>
      <c r="H313" s="124">
        <f t="shared" ca="1" si="9"/>
        <v>44386</v>
      </c>
      <c r="I313" s="125">
        <v>0</v>
      </c>
      <c r="J313" s="304" t="str">
        <f>LEFT(PPG!D313,20)&amp;"."&amp;PPGPAY!E313</f>
        <v>....Jl21</v>
      </c>
      <c r="K313" s="120" t="b">
        <v>1</v>
      </c>
      <c r="L313" s="126" t="s">
        <v>3686</v>
      </c>
      <c r="M313" s="120" t="b">
        <v>1</v>
      </c>
      <c r="N313" s="120" t="s">
        <v>3687</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...Jl21</v>
      </c>
      <c r="F314" s="305">
        <f t="shared" ca="1" si="8"/>
        <v>44386</v>
      </c>
      <c r="G314" s="442">
        <f>IF(PPG!T314&lt;0,0,PPG!T314)</f>
        <v>0</v>
      </c>
      <c r="H314" s="124">
        <f t="shared" ca="1" si="9"/>
        <v>44386</v>
      </c>
      <c r="I314" s="125">
        <v>0</v>
      </c>
      <c r="J314" s="304" t="str">
        <f>LEFT(PPG!D314,20)&amp;"."&amp;PPGPAY!E314</f>
        <v>....Jl21</v>
      </c>
      <c r="K314" s="120" t="b">
        <v>1</v>
      </c>
      <c r="L314" s="126" t="s">
        <v>3686</v>
      </c>
      <c r="M314" s="120" t="b">
        <v>1</v>
      </c>
      <c r="N314" s="120" t="s">
        <v>3687</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...Jl21</v>
      </c>
      <c r="F315" s="305">
        <f t="shared" ca="1" si="8"/>
        <v>44386</v>
      </c>
      <c r="G315" s="442">
        <f>IF(PPG!T315&lt;0,0,PPG!T315)</f>
        <v>0</v>
      </c>
      <c r="H315" s="124">
        <f t="shared" ca="1" si="9"/>
        <v>44386</v>
      </c>
      <c r="I315" s="125">
        <v>0</v>
      </c>
      <c r="J315" s="304" t="str">
        <f>LEFT(PPG!D315,20)&amp;"."&amp;PPGPAY!E315</f>
        <v>....Jl21</v>
      </c>
      <c r="K315" s="120" t="b">
        <v>1</v>
      </c>
      <c r="L315" s="126" t="s">
        <v>3686</v>
      </c>
      <c r="M315" s="120" t="b">
        <v>1</v>
      </c>
      <c r="N315" s="120" t="s">
        <v>3687</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...Jl21</v>
      </c>
      <c r="F316" s="305">
        <f t="shared" ca="1" si="8"/>
        <v>44386</v>
      </c>
      <c r="G316" s="442">
        <f>IF(PPG!T316&lt;0,0,PPG!T316)</f>
        <v>0</v>
      </c>
      <c r="H316" s="124">
        <f t="shared" ca="1" si="9"/>
        <v>44386</v>
      </c>
      <c r="I316" s="125">
        <v>0</v>
      </c>
      <c r="J316" s="304" t="str">
        <f>LEFT(PPG!D316,20)&amp;"."&amp;PPGPAY!E316</f>
        <v>....Jl21</v>
      </c>
      <c r="K316" s="120" t="b">
        <v>1</v>
      </c>
      <c r="L316" s="126" t="s">
        <v>3686</v>
      </c>
      <c r="M316" s="120" t="b">
        <v>1</v>
      </c>
      <c r="N316" s="120" t="s">
        <v>3687</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...Jl21</v>
      </c>
      <c r="F317" s="305">
        <f t="shared" ca="1" si="8"/>
        <v>44386</v>
      </c>
      <c r="G317" s="442">
        <f>IF(PPG!T317&lt;0,0,PPG!T317)</f>
        <v>0</v>
      </c>
      <c r="H317" s="124">
        <f t="shared" ca="1" si="9"/>
        <v>44386</v>
      </c>
      <c r="I317" s="125">
        <v>0</v>
      </c>
      <c r="J317" s="304" t="str">
        <f>LEFT(PPG!D317,20)&amp;"."&amp;PPGPAY!E317</f>
        <v>....Jl21</v>
      </c>
      <c r="K317" s="120" t="b">
        <v>1</v>
      </c>
      <c r="L317" s="126" t="s">
        <v>3686</v>
      </c>
      <c r="M317" s="120" t="b">
        <v>1</v>
      </c>
      <c r="N317" s="120" t="s">
        <v>3687</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...Jl21</v>
      </c>
      <c r="F318" s="305">
        <f t="shared" ca="1" si="8"/>
        <v>44386</v>
      </c>
      <c r="G318" s="442">
        <f>IF(PPG!T318&lt;0,0,PPG!T318)</f>
        <v>0</v>
      </c>
      <c r="H318" s="124">
        <f t="shared" ca="1" si="9"/>
        <v>44386</v>
      </c>
      <c r="I318" s="125">
        <v>0</v>
      </c>
      <c r="J318" s="304" t="str">
        <f>LEFT(PPG!D318,20)&amp;"."&amp;PPGPAY!E318</f>
        <v>....Jl21</v>
      </c>
      <c r="K318" s="120" t="b">
        <v>1</v>
      </c>
      <c r="L318" s="126" t="s">
        <v>3686</v>
      </c>
      <c r="M318" s="120" t="b">
        <v>1</v>
      </c>
      <c r="N318" s="120" t="s">
        <v>3687</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...Jl21</v>
      </c>
      <c r="F319" s="305">
        <f t="shared" ca="1" si="8"/>
        <v>44386</v>
      </c>
      <c r="G319" s="442">
        <f>IF(PPG!T319&lt;0,0,PPG!T319)</f>
        <v>0</v>
      </c>
      <c r="H319" s="124">
        <f t="shared" ca="1" si="9"/>
        <v>44386</v>
      </c>
      <c r="I319" s="125">
        <v>0</v>
      </c>
      <c r="J319" s="304" t="str">
        <f>LEFT(PPG!D319,20)&amp;"."&amp;PPGPAY!E319</f>
        <v>....Jl21</v>
      </c>
      <c r="K319" s="120" t="b">
        <v>1</v>
      </c>
      <c r="L319" s="126" t="s">
        <v>3686</v>
      </c>
      <c r="M319" s="120" t="b">
        <v>1</v>
      </c>
      <c r="N319" s="120" t="s">
        <v>3687</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...Jl21</v>
      </c>
      <c r="F320" s="305">
        <f t="shared" ca="1" si="8"/>
        <v>44386</v>
      </c>
      <c r="G320" s="442">
        <f>IF(PPG!T320&lt;0,0,PPG!T320)</f>
        <v>0</v>
      </c>
      <c r="H320" s="124">
        <f t="shared" ca="1" si="9"/>
        <v>44386</v>
      </c>
      <c r="I320" s="125">
        <v>0</v>
      </c>
      <c r="J320" s="304" t="str">
        <f>LEFT(PPG!D320,20)&amp;"."&amp;PPGPAY!E320</f>
        <v>....Jl21</v>
      </c>
      <c r="K320" s="120" t="b">
        <v>1</v>
      </c>
      <c r="L320" s="126" t="s">
        <v>3686</v>
      </c>
      <c r="M320" s="120" t="b">
        <v>1</v>
      </c>
      <c r="N320" s="120" t="s">
        <v>3687</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...Jl21</v>
      </c>
      <c r="F321" s="305">
        <f t="shared" ca="1" si="8"/>
        <v>44386</v>
      </c>
      <c r="G321" s="442">
        <f>IF(PPG!T321&lt;0,0,PPG!T321)</f>
        <v>0</v>
      </c>
      <c r="H321" s="124">
        <f t="shared" ca="1" si="9"/>
        <v>44386</v>
      </c>
      <c r="I321" s="125">
        <v>0</v>
      </c>
      <c r="J321" s="304" t="str">
        <f>LEFT(PPG!D321,20)&amp;"."&amp;PPGPAY!E321</f>
        <v>....Jl21</v>
      </c>
      <c r="K321" s="120" t="b">
        <v>1</v>
      </c>
      <c r="L321" s="126" t="s">
        <v>3686</v>
      </c>
      <c r="M321" s="120" t="b">
        <v>1</v>
      </c>
      <c r="N321" s="120" t="s">
        <v>3687</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...Jl21</v>
      </c>
      <c r="F322" s="305">
        <f t="shared" ca="1" si="8"/>
        <v>44386</v>
      </c>
      <c r="G322" s="442">
        <f>IF(PPG!T322&lt;0,0,PPG!T322)</f>
        <v>0</v>
      </c>
      <c r="H322" s="124">
        <f t="shared" ca="1" si="9"/>
        <v>44386</v>
      </c>
      <c r="I322" s="125">
        <v>0</v>
      </c>
      <c r="J322" s="304" t="str">
        <f>LEFT(PPG!D322,20)&amp;"."&amp;PPGPAY!E322</f>
        <v>....Jl21</v>
      </c>
      <c r="K322" s="120" t="b">
        <v>1</v>
      </c>
      <c r="L322" s="126" t="s">
        <v>3686</v>
      </c>
      <c r="M322" s="120" t="b">
        <v>1</v>
      </c>
      <c r="N322" s="120" t="s">
        <v>3687</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...Jl21</v>
      </c>
      <c r="F323" s="305">
        <f t="shared" ca="1" si="8"/>
        <v>44386</v>
      </c>
      <c r="G323" s="442">
        <f>IF(PPG!T323&lt;0,0,PPG!T323)</f>
        <v>0</v>
      </c>
      <c r="H323" s="124">
        <f t="shared" ca="1" si="9"/>
        <v>44386</v>
      </c>
      <c r="I323" s="125">
        <v>0</v>
      </c>
      <c r="J323" s="304" t="str">
        <f>LEFT(PPG!D323,20)&amp;"."&amp;PPGPAY!E323</f>
        <v>....Jl21</v>
      </c>
      <c r="K323" s="120" t="b">
        <v>1</v>
      </c>
      <c r="L323" s="126" t="s">
        <v>3686</v>
      </c>
      <c r="M323" s="120" t="b">
        <v>1</v>
      </c>
      <c r="N323" s="120" t="s">
        <v>3687</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...Jl21</v>
      </c>
      <c r="F324" s="305">
        <f t="shared" ca="1" si="8"/>
        <v>44386</v>
      </c>
      <c r="G324" s="442">
        <f>IF(PPG!T324&lt;0,0,PPG!T324)</f>
        <v>0</v>
      </c>
      <c r="H324" s="124">
        <f t="shared" ca="1" si="9"/>
        <v>44386</v>
      </c>
      <c r="I324" s="125">
        <v>0</v>
      </c>
      <c r="J324" s="304" t="str">
        <f>LEFT(PPG!D324,20)&amp;"."&amp;PPGPAY!E324</f>
        <v>....Jl21</v>
      </c>
      <c r="K324" s="120" t="b">
        <v>1</v>
      </c>
      <c r="L324" s="126" t="s">
        <v>3686</v>
      </c>
      <c r="M324" s="120" t="b">
        <v>1</v>
      </c>
      <c r="N324" s="120" t="s">
        <v>3687</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...Jl21</v>
      </c>
      <c r="F325" s="305">
        <f t="shared" ca="1" si="8"/>
        <v>44386</v>
      </c>
      <c r="G325" s="442">
        <f>IF(PPG!T325&lt;0,0,PPG!T325)</f>
        <v>0</v>
      </c>
      <c r="H325" s="124">
        <f t="shared" ca="1" si="9"/>
        <v>44386</v>
      </c>
      <c r="I325" s="125">
        <v>0</v>
      </c>
      <c r="J325" s="304" t="str">
        <f>LEFT(PPG!D325,20)&amp;"."&amp;PPGPAY!E325</f>
        <v>....Jl21</v>
      </c>
      <c r="K325" s="120" t="b">
        <v>1</v>
      </c>
      <c r="L325" s="126" t="s">
        <v>3686</v>
      </c>
      <c r="M325" s="120" t="b">
        <v>1</v>
      </c>
      <c r="N325" s="120" t="s">
        <v>3687</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...Jl21</v>
      </c>
      <c r="F326" s="305">
        <f t="shared" ca="1" si="8"/>
        <v>44386</v>
      </c>
      <c r="G326" s="442">
        <f>IF(PPG!T326&lt;0,0,PPG!T326)</f>
        <v>0</v>
      </c>
      <c r="H326" s="124">
        <f t="shared" ca="1" si="9"/>
        <v>44386</v>
      </c>
      <c r="I326" s="125">
        <v>0</v>
      </c>
      <c r="J326" s="304" t="str">
        <f>LEFT(PPG!D326,20)&amp;"."&amp;PPGPAY!E326</f>
        <v>....Jl21</v>
      </c>
      <c r="K326" s="120" t="b">
        <v>1</v>
      </c>
      <c r="L326" s="126" t="s">
        <v>3686</v>
      </c>
      <c r="M326" s="120" t="b">
        <v>1</v>
      </c>
      <c r="N326" s="120" t="s">
        <v>3687</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...Jl21</v>
      </c>
      <c r="F327" s="305">
        <f t="shared" ca="1" si="8"/>
        <v>44386</v>
      </c>
      <c r="G327" s="442">
        <f>IF(PPG!T327&lt;0,0,PPG!T327)</f>
        <v>0</v>
      </c>
      <c r="H327" s="124">
        <f t="shared" ca="1" si="9"/>
        <v>44386</v>
      </c>
      <c r="I327" s="125">
        <v>0</v>
      </c>
      <c r="J327" s="304" t="str">
        <f>LEFT(PPG!D327,20)&amp;"."&amp;PPGPAY!E327</f>
        <v>....Jl21</v>
      </c>
      <c r="K327" s="120" t="b">
        <v>1</v>
      </c>
      <c r="L327" s="126" t="s">
        <v>3686</v>
      </c>
      <c r="M327" s="120" t="b">
        <v>1</v>
      </c>
      <c r="N327" s="120" t="s">
        <v>3687</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...Jl21</v>
      </c>
      <c r="F328" s="305">
        <f t="shared" ca="1" si="8"/>
        <v>44386</v>
      </c>
      <c r="G328" s="442">
        <f>IF(PPG!T328&lt;0,0,PPG!T328)</f>
        <v>0</v>
      </c>
      <c r="H328" s="124">
        <f t="shared" ca="1" si="9"/>
        <v>44386</v>
      </c>
      <c r="I328" s="125">
        <v>0</v>
      </c>
      <c r="J328" s="304" t="str">
        <f>LEFT(PPG!D328,20)&amp;"."&amp;PPGPAY!E328</f>
        <v>....Jl21</v>
      </c>
      <c r="K328" s="120" t="b">
        <v>1</v>
      </c>
      <c r="L328" s="126" t="s">
        <v>3686</v>
      </c>
      <c r="M328" s="120" t="b">
        <v>1</v>
      </c>
      <c r="N328" s="120" t="s">
        <v>3687</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...Jl21</v>
      </c>
      <c r="F329" s="305">
        <f t="shared" ca="1" si="8"/>
        <v>44386</v>
      </c>
      <c r="G329" s="442">
        <f>IF(PPG!T329&lt;0,0,PPG!T329)</f>
        <v>0</v>
      </c>
      <c r="H329" s="124">
        <f t="shared" ca="1" si="9"/>
        <v>44386</v>
      </c>
      <c r="I329" s="125">
        <v>0</v>
      </c>
      <c r="J329" s="304" t="str">
        <f>LEFT(PPG!D329,20)&amp;"."&amp;PPGPAY!E329</f>
        <v>....Jl21</v>
      </c>
      <c r="K329" s="120" t="b">
        <v>1</v>
      </c>
      <c r="L329" s="126" t="s">
        <v>3686</v>
      </c>
      <c r="M329" s="120" t="b">
        <v>1</v>
      </c>
      <c r="N329" s="120" t="s">
        <v>3687</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...Jl21</v>
      </c>
      <c r="F330" s="305">
        <f t="shared" ca="1" si="8"/>
        <v>44386</v>
      </c>
      <c r="G330" s="442">
        <f>IF(PPG!T330&lt;0,0,PPG!T330)</f>
        <v>0</v>
      </c>
      <c r="H330" s="124">
        <f t="shared" ca="1" si="9"/>
        <v>44386</v>
      </c>
      <c r="I330" s="125">
        <v>0</v>
      </c>
      <c r="J330" s="304" t="str">
        <f>LEFT(PPG!D330,20)&amp;"."&amp;PPGPAY!E330</f>
        <v>....Jl21</v>
      </c>
      <c r="K330" s="120" t="b">
        <v>1</v>
      </c>
      <c r="L330" s="126" t="s">
        <v>3686</v>
      </c>
      <c r="M330" s="120" t="b">
        <v>1</v>
      </c>
      <c r="N330" s="120" t="s">
        <v>3687</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...Jl21</v>
      </c>
      <c r="F331" s="305">
        <f t="shared" ca="1" si="8"/>
        <v>44386</v>
      </c>
      <c r="G331" s="442">
        <f>IF(PPG!T331&lt;0,0,PPG!T331)</f>
        <v>0</v>
      </c>
      <c r="H331" s="124">
        <f t="shared" ca="1" si="9"/>
        <v>44386</v>
      </c>
      <c r="I331" s="125">
        <v>0</v>
      </c>
      <c r="J331" s="304" t="str">
        <f>LEFT(PPG!D331,20)&amp;"."&amp;PPGPAY!E331</f>
        <v>....Jl21</v>
      </c>
      <c r="K331" s="120" t="b">
        <v>1</v>
      </c>
      <c r="L331" s="126" t="s">
        <v>3686</v>
      </c>
      <c r="M331" s="120" t="b">
        <v>1</v>
      </c>
      <c r="N331" s="120" t="s">
        <v>3687</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...Jl21</v>
      </c>
      <c r="F332" s="305">
        <f t="shared" ca="1" si="8"/>
        <v>44386</v>
      </c>
      <c r="G332" s="442">
        <f>IF(PPG!T332&lt;0,0,PPG!T332)</f>
        <v>0</v>
      </c>
      <c r="H332" s="124">
        <f t="shared" ca="1" si="9"/>
        <v>44386</v>
      </c>
      <c r="I332" s="125">
        <v>0</v>
      </c>
      <c r="J332" s="304" t="str">
        <f>LEFT(PPG!D332,20)&amp;"."&amp;PPGPAY!E332</f>
        <v>....Jl21</v>
      </c>
      <c r="K332" s="120" t="b">
        <v>1</v>
      </c>
      <c r="L332" s="126" t="s">
        <v>3686</v>
      </c>
      <c r="M332" s="120" t="b">
        <v>1</v>
      </c>
      <c r="N332" s="120" t="s">
        <v>3687</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...Jl21</v>
      </c>
      <c r="F333" s="305">
        <f t="shared" ca="1" si="8"/>
        <v>44386</v>
      </c>
      <c r="G333" s="442">
        <f>IF(PPG!T333&lt;0,0,PPG!T333)</f>
        <v>0</v>
      </c>
      <c r="H333" s="124">
        <f t="shared" ca="1" si="9"/>
        <v>44386</v>
      </c>
      <c r="I333" s="125">
        <v>0</v>
      </c>
      <c r="J333" s="304" t="str">
        <f>LEFT(PPG!D333,20)&amp;"."&amp;PPGPAY!E333</f>
        <v>....Jl21</v>
      </c>
      <c r="K333" s="120" t="b">
        <v>1</v>
      </c>
      <c r="L333" s="126" t="s">
        <v>3686</v>
      </c>
      <c r="M333" s="120" t="b">
        <v>1</v>
      </c>
      <c r="N333" s="120" t="s">
        <v>3687</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...Jl21</v>
      </c>
      <c r="F334" s="305">
        <f t="shared" ca="1" si="8"/>
        <v>44386</v>
      </c>
      <c r="G334" s="442">
        <f>IF(PPG!T334&lt;0,0,PPG!T334)</f>
        <v>0</v>
      </c>
      <c r="H334" s="124">
        <f t="shared" ca="1" si="9"/>
        <v>44386</v>
      </c>
      <c r="I334" s="125">
        <v>0</v>
      </c>
      <c r="J334" s="304" t="str">
        <f>LEFT(PPG!D334,20)&amp;"."&amp;PPGPAY!E334</f>
        <v>....Jl21</v>
      </c>
      <c r="K334" s="120" t="b">
        <v>1</v>
      </c>
      <c r="L334" s="126" t="s">
        <v>3686</v>
      </c>
      <c r="M334" s="120" t="b">
        <v>1</v>
      </c>
      <c r="N334" s="120" t="s">
        <v>3687</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...Jl21</v>
      </c>
      <c r="F335" s="305">
        <f t="shared" ca="1" si="8"/>
        <v>44386</v>
      </c>
      <c r="G335" s="442">
        <f>IF(PPG!T335&lt;0,0,PPG!T335)</f>
        <v>0</v>
      </c>
      <c r="H335" s="124">
        <f t="shared" ca="1" si="9"/>
        <v>44386</v>
      </c>
      <c r="I335" s="125">
        <v>0</v>
      </c>
      <c r="J335" s="304" t="str">
        <f>LEFT(PPG!D335,20)&amp;"."&amp;PPGPAY!E335</f>
        <v>....Jl21</v>
      </c>
      <c r="K335" s="120" t="b">
        <v>1</v>
      </c>
      <c r="L335" s="126" t="s">
        <v>3686</v>
      </c>
      <c r="M335" s="120" t="b">
        <v>1</v>
      </c>
      <c r="N335" s="120" t="s">
        <v>3687</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...Jl21</v>
      </c>
      <c r="F336" s="305">
        <f t="shared" ca="1" si="8"/>
        <v>44386</v>
      </c>
      <c r="G336" s="442">
        <f>IF(PPG!T336&lt;0,0,PPG!T336)</f>
        <v>0</v>
      </c>
      <c r="H336" s="124">
        <f t="shared" ca="1" si="9"/>
        <v>44386</v>
      </c>
      <c r="I336" s="125">
        <v>0</v>
      </c>
      <c r="J336" s="304" t="str">
        <f>LEFT(PPG!D336,20)&amp;"."&amp;PPGPAY!E336</f>
        <v>....Jl21</v>
      </c>
      <c r="K336" s="120" t="b">
        <v>1</v>
      </c>
      <c r="L336" s="126" t="s">
        <v>3686</v>
      </c>
      <c r="M336" s="120" t="b">
        <v>1</v>
      </c>
      <c r="N336" s="120" t="s">
        <v>3687</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...Jl21</v>
      </c>
      <c r="F337" s="305">
        <f t="shared" ca="1" si="8"/>
        <v>44386</v>
      </c>
      <c r="G337" s="442">
        <f>IF(PPG!T337&lt;0,0,PPG!T337)</f>
        <v>0</v>
      </c>
      <c r="H337" s="124">
        <f t="shared" ca="1" si="9"/>
        <v>44386</v>
      </c>
      <c r="I337" s="125">
        <v>0</v>
      </c>
      <c r="J337" s="304" t="str">
        <f>LEFT(PPG!D337,20)&amp;"."&amp;PPGPAY!E337</f>
        <v>....Jl21</v>
      </c>
      <c r="K337" s="120" t="b">
        <v>1</v>
      </c>
      <c r="L337" s="126" t="s">
        <v>3686</v>
      </c>
      <c r="M337" s="120" t="b">
        <v>1</v>
      </c>
      <c r="N337" s="120" t="s">
        <v>3687</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...Jl21</v>
      </c>
      <c r="F338" s="305">
        <f t="shared" ca="1" si="8"/>
        <v>44386</v>
      </c>
      <c r="G338" s="442">
        <f>IF(PPG!T338&lt;0,0,PPG!T338)</f>
        <v>0</v>
      </c>
      <c r="H338" s="124">
        <f t="shared" ca="1" si="9"/>
        <v>44386</v>
      </c>
      <c r="I338" s="125">
        <v>0</v>
      </c>
      <c r="J338" s="304" t="str">
        <f>LEFT(PPG!D338,20)&amp;"."&amp;PPGPAY!E338</f>
        <v>....Jl21</v>
      </c>
      <c r="K338" s="120" t="b">
        <v>1</v>
      </c>
      <c r="L338" s="126" t="s">
        <v>3686</v>
      </c>
      <c r="M338" s="120" t="b">
        <v>1</v>
      </c>
      <c r="N338" s="120" t="s">
        <v>3687</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...Jl21</v>
      </c>
      <c r="F339" s="305">
        <f t="shared" ca="1" si="8"/>
        <v>44386</v>
      </c>
      <c r="G339" s="442">
        <f>IF(PPG!T339&lt;0,0,PPG!T339)</f>
        <v>0</v>
      </c>
      <c r="H339" s="124">
        <f t="shared" ca="1" si="9"/>
        <v>44386</v>
      </c>
      <c r="I339" s="125">
        <v>0</v>
      </c>
      <c r="J339" s="304" t="str">
        <f>LEFT(PPG!D339,20)&amp;"."&amp;PPGPAY!E339</f>
        <v>....Jl21</v>
      </c>
      <c r="K339" s="120" t="b">
        <v>1</v>
      </c>
      <c r="L339" s="126" t="s">
        <v>3686</v>
      </c>
      <c r="M339" s="120" t="b">
        <v>1</v>
      </c>
      <c r="N339" s="120" t="s">
        <v>3687</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...Jl21</v>
      </c>
      <c r="F340" s="305">
        <f t="shared" ca="1" si="8"/>
        <v>44386</v>
      </c>
      <c r="G340" s="442">
        <f>IF(PPG!T340&lt;0,0,PPG!T340)</f>
        <v>0</v>
      </c>
      <c r="H340" s="124">
        <f t="shared" ca="1" si="9"/>
        <v>44386</v>
      </c>
      <c r="I340" s="125">
        <v>0</v>
      </c>
      <c r="J340" s="304" t="str">
        <f>LEFT(PPG!D340,20)&amp;"."&amp;PPGPAY!E340</f>
        <v>....Jl21</v>
      </c>
      <c r="K340" s="120" t="b">
        <v>1</v>
      </c>
      <c r="L340" s="126" t="s">
        <v>3686</v>
      </c>
      <c r="M340" s="120" t="b">
        <v>1</v>
      </c>
      <c r="N340" s="120" t="s">
        <v>3687</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...Jl21</v>
      </c>
      <c r="F341" s="305">
        <f t="shared" ref="F341:F398" ca="1" si="10">TODAY()</f>
        <v>44386</v>
      </c>
      <c r="G341" s="442">
        <f>IF(PPG!T341&lt;0,0,PPG!T341)</f>
        <v>0</v>
      </c>
      <c r="H341" s="124">
        <f t="shared" ref="H341:H398" ca="1" si="11">F341</f>
        <v>44386</v>
      </c>
      <c r="I341" s="125">
        <v>0</v>
      </c>
      <c r="J341" s="304" t="str">
        <f>LEFT(PPG!D341,20)&amp;"."&amp;PPGPAY!E341</f>
        <v>....Jl21</v>
      </c>
      <c r="K341" s="120" t="b">
        <v>1</v>
      </c>
      <c r="L341" s="126" t="s">
        <v>3686</v>
      </c>
      <c r="M341" s="120" t="b">
        <v>1</v>
      </c>
      <c r="N341" s="120" t="s">
        <v>3687</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...Jl21</v>
      </c>
      <c r="F342" s="305">
        <f t="shared" ca="1" si="10"/>
        <v>44386</v>
      </c>
      <c r="G342" s="442">
        <f>IF(PPG!T342&lt;0,0,PPG!T342)</f>
        <v>0</v>
      </c>
      <c r="H342" s="124">
        <f t="shared" ca="1" si="11"/>
        <v>44386</v>
      </c>
      <c r="I342" s="125">
        <v>0</v>
      </c>
      <c r="J342" s="304" t="str">
        <f>LEFT(PPG!D342,20)&amp;"."&amp;PPGPAY!E342</f>
        <v>....Jl21</v>
      </c>
      <c r="K342" s="120" t="b">
        <v>1</v>
      </c>
      <c r="L342" s="126" t="s">
        <v>3686</v>
      </c>
      <c r="M342" s="120" t="b">
        <v>1</v>
      </c>
      <c r="N342" s="120" t="s">
        <v>3687</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...Jl21</v>
      </c>
      <c r="F343" s="305">
        <f t="shared" ca="1" si="10"/>
        <v>44386</v>
      </c>
      <c r="G343" s="442">
        <f>IF(PPG!T343&lt;0,0,PPG!T343)</f>
        <v>0</v>
      </c>
      <c r="H343" s="124">
        <f t="shared" ca="1" si="11"/>
        <v>44386</v>
      </c>
      <c r="I343" s="125">
        <v>0</v>
      </c>
      <c r="J343" s="304" t="str">
        <f>LEFT(PPG!D343,20)&amp;"."&amp;PPGPAY!E343</f>
        <v>....Jl21</v>
      </c>
      <c r="K343" s="120" t="b">
        <v>1</v>
      </c>
      <c r="L343" s="126" t="s">
        <v>3686</v>
      </c>
      <c r="M343" s="120" t="b">
        <v>1</v>
      </c>
      <c r="N343" s="120" t="s">
        <v>3687</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...Jl21</v>
      </c>
      <c r="F344" s="305">
        <f t="shared" ca="1" si="10"/>
        <v>44386</v>
      </c>
      <c r="G344" s="442">
        <f>IF(PPG!T344&lt;0,0,PPG!T344)</f>
        <v>0</v>
      </c>
      <c r="H344" s="124">
        <f t="shared" ca="1" si="11"/>
        <v>44386</v>
      </c>
      <c r="I344" s="125">
        <v>0</v>
      </c>
      <c r="J344" s="304" t="str">
        <f>LEFT(PPG!D344,20)&amp;"."&amp;PPGPAY!E344</f>
        <v>....Jl21</v>
      </c>
      <c r="K344" s="120" t="b">
        <v>1</v>
      </c>
      <c r="L344" s="126" t="s">
        <v>3686</v>
      </c>
      <c r="M344" s="120" t="b">
        <v>1</v>
      </c>
      <c r="N344" s="120" t="s">
        <v>3687</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...Jl21</v>
      </c>
      <c r="F345" s="305">
        <f t="shared" ca="1" si="10"/>
        <v>44386</v>
      </c>
      <c r="G345" s="442">
        <f>IF(PPG!T345&lt;0,0,PPG!T345)</f>
        <v>0</v>
      </c>
      <c r="H345" s="124">
        <f t="shared" ca="1" si="11"/>
        <v>44386</v>
      </c>
      <c r="I345" s="125">
        <v>0</v>
      </c>
      <c r="J345" s="304" t="str">
        <f>LEFT(PPG!D345,20)&amp;"."&amp;PPGPAY!E345</f>
        <v>....Jl21</v>
      </c>
      <c r="K345" s="120" t="b">
        <v>1</v>
      </c>
      <c r="L345" s="126" t="s">
        <v>3686</v>
      </c>
      <c r="M345" s="120" t="b">
        <v>1</v>
      </c>
      <c r="N345" s="120" t="s">
        <v>3687</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...Jl21</v>
      </c>
      <c r="F346" s="305">
        <f t="shared" ca="1" si="10"/>
        <v>44386</v>
      </c>
      <c r="G346" s="442">
        <f>IF(PPG!T346&lt;0,0,PPG!T346)</f>
        <v>0</v>
      </c>
      <c r="H346" s="124">
        <f t="shared" ca="1" si="11"/>
        <v>44386</v>
      </c>
      <c r="I346" s="125">
        <v>0</v>
      </c>
      <c r="J346" s="304" t="str">
        <f>LEFT(PPG!D346,20)&amp;"."&amp;PPGPAY!E346</f>
        <v>....Jl21</v>
      </c>
      <c r="K346" s="120" t="b">
        <v>1</v>
      </c>
      <c r="L346" s="126" t="s">
        <v>3686</v>
      </c>
      <c r="M346" s="120" t="b">
        <v>1</v>
      </c>
      <c r="N346" s="120" t="s">
        <v>3687</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...Jl21</v>
      </c>
      <c r="F347" s="305">
        <f t="shared" ca="1" si="10"/>
        <v>44386</v>
      </c>
      <c r="G347" s="442">
        <f>IF(PPG!T347&lt;0,0,PPG!T347)</f>
        <v>0</v>
      </c>
      <c r="H347" s="124">
        <f t="shared" ca="1" si="11"/>
        <v>44386</v>
      </c>
      <c r="I347" s="125">
        <v>0</v>
      </c>
      <c r="J347" s="304" t="str">
        <f>LEFT(PPG!D347,20)&amp;"."&amp;PPGPAY!E347</f>
        <v>....Jl21</v>
      </c>
      <c r="K347" s="120" t="b">
        <v>1</v>
      </c>
      <c r="L347" s="126" t="s">
        <v>3686</v>
      </c>
      <c r="M347" s="120" t="b">
        <v>1</v>
      </c>
      <c r="N347" s="120" t="s">
        <v>3687</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...Jl21</v>
      </c>
      <c r="F348" s="305">
        <f t="shared" ca="1" si="10"/>
        <v>44386</v>
      </c>
      <c r="G348" s="442">
        <f>IF(PPG!T348&lt;0,0,PPG!T348)</f>
        <v>0</v>
      </c>
      <c r="H348" s="124">
        <f t="shared" ca="1" si="11"/>
        <v>44386</v>
      </c>
      <c r="I348" s="125">
        <v>0</v>
      </c>
      <c r="J348" s="304" t="str">
        <f>LEFT(PPG!D348,20)&amp;"."&amp;PPGPAY!E348</f>
        <v>....Jl21</v>
      </c>
      <c r="K348" s="120" t="b">
        <v>1</v>
      </c>
      <c r="L348" s="126" t="s">
        <v>3686</v>
      </c>
      <c r="M348" s="120" t="b">
        <v>1</v>
      </c>
      <c r="N348" s="120" t="s">
        <v>3687</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...Jl21</v>
      </c>
      <c r="F349" s="305">
        <f t="shared" ca="1" si="10"/>
        <v>44386</v>
      </c>
      <c r="G349" s="442">
        <f>IF(PPG!T349&lt;0,0,PPG!T349)</f>
        <v>0</v>
      </c>
      <c r="H349" s="124">
        <f t="shared" ca="1" si="11"/>
        <v>44386</v>
      </c>
      <c r="I349" s="125">
        <v>0</v>
      </c>
      <c r="J349" s="304" t="str">
        <f>LEFT(PPG!D349,20)&amp;"."&amp;PPGPAY!E349</f>
        <v>....Jl21</v>
      </c>
      <c r="K349" s="120" t="b">
        <v>1</v>
      </c>
      <c r="L349" s="126" t="s">
        <v>3686</v>
      </c>
      <c r="M349" s="120" t="b">
        <v>1</v>
      </c>
      <c r="N349" s="120" t="s">
        <v>3687</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...Jl21</v>
      </c>
      <c r="F350" s="305">
        <f t="shared" ca="1" si="10"/>
        <v>44386</v>
      </c>
      <c r="G350" s="442">
        <f>IF(PPG!T350&lt;0,0,PPG!T350)</f>
        <v>0</v>
      </c>
      <c r="H350" s="124">
        <f t="shared" ca="1" si="11"/>
        <v>44386</v>
      </c>
      <c r="I350" s="125">
        <v>0</v>
      </c>
      <c r="J350" s="304" t="str">
        <f>LEFT(PPG!D350,20)&amp;"."&amp;PPGPAY!E350</f>
        <v>....Jl21</v>
      </c>
      <c r="K350" s="120" t="b">
        <v>1</v>
      </c>
      <c r="L350" s="126" t="s">
        <v>3686</v>
      </c>
      <c r="M350" s="120" t="b">
        <v>1</v>
      </c>
      <c r="N350" s="120" t="s">
        <v>3687</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...Jl21</v>
      </c>
      <c r="F351" s="305">
        <f t="shared" ca="1" si="10"/>
        <v>44386</v>
      </c>
      <c r="G351" s="442">
        <f>IF(PPG!T351&lt;0,0,PPG!T351)</f>
        <v>0</v>
      </c>
      <c r="H351" s="124">
        <f t="shared" ca="1" si="11"/>
        <v>44386</v>
      </c>
      <c r="I351" s="125">
        <v>0</v>
      </c>
      <c r="J351" s="304" t="str">
        <f>LEFT(PPG!D351,20)&amp;"."&amp;PPGPAY!E351</f>
        <v>....Jl21</v>
      </c>
      <c r="K351" s="120" t="b">
        <v>1</v>
      </c>
      <c r="L351" s="126" t="s">
        <v>3686</v>
      </c>
      <c r="M351" s="120" t="b">
        <v>1</v>
      </c>
      <c r="N351" s="120" t="s">
        <v>3687</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...Jl21</v>
      </c>
      <c r="F352" s="305">
        <f t="shared" ca="1" si="10"/>
        <v>44386</v>
      </c>
      <c r="G352" s="442">
        <f>IF(PPG!T352&lt;0,0,PPG!T352)</f>
        <v>0</v>
      </c>
      <c r="H352" s="124">
        <f t="shared" ca="1" si="11"/>
        <v>44386</v>
      </c>
      <c r="I352" s="125">
        <v>0</v>
      </c>
      <c r="J352" s="304" t="str">
        <f>LEFT(PPG!D352,20)&amp;"."&amp;PPGPAY!E352</f>
        <v>....Jl21</v>
      </c>
      <c r="K352" s="120" t="b">
        <v>1</v>
      </c>
      <c r="L352" s="126" t="s">
        <v>3686</v>
      </c>
      <c r="M352" s="120" t="b">
        <v>1</v>
      </c>
      <c r="N352" s="120" t="s">
        <v>3687</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...Jl21</v>
      </c>
      <c r="F353" s="305">
        <f t="shared" ca="1" si="10"/>
        <v>44386</v>
      </c>
      <c r="G353" s="442">
        <f>IF(PPG!T353&lt;0,0,PPG!T353)</f>
        <v>0</v>
      </c>
      <c r="H353" s="124">
        <f t="shared" ca="1" si="11"/>
        <v>44386</v>
      </c>
      <c r="I353" s="125">
        <v>0</v>
      </c>
      <c r="J353" s="304" t="str">
        <f>LEFT(PPG!D353,20)&amp;"."&amp;PPGPAY!E353</f>
        <v>....Jl21</v>
      </c>
      <c r="K353" s="120" t="b">
        <v>1</v>
      </c>
      <c r="L353" s="126" t="s">
        <v>3686</v>
      </c>
      <c r="M353" s="120" t="b">
        <v>1</v>
      </c>
      <c r="N353" s="120" t="s">
        <v>3687</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...Jl21</v>
      </c>
      <c r="F354" s="305">
        <f t="shared" ca="1" si="10"/>
        <v>44386</v>
      </c>
      <c r="G354" s="442">
        <f>IF(PPG!T354&lt;0,0,PPG!T354)</f>
        <v>0</v>
      </c>
      <c r="H354" s="124">
        <f t="shared" ca="1" si="11"/>
        <v>44386</v>
      </c>
      <c r="I354" s="125">
        <v>0</v>
      </c>
      <c r="J354" s="304" t="str">
        <f>LEFT(PPG!D354,20)&amp;"."&amp;PPGPAY!E354</f>
        <v>....Jl21</v>
      </c>
      <c r="K354" s="120" t="b">
        <v>1</v>
      </c>
      <c r="L354" s="126" t="s">
        <v>3686</v>
      </c>
      <c r="M354" s="120" t="b">
        <v>1</v>
      </c>
      <c r="N354" s="120" t="s">
        <v>3687</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...Jl21</v>
      </c>
      <c r="F355" s="305">
        <f t="shared" ca="1" si="10"/>
        <v>44386</v>
      </c>
      <c r="G355" s="442">
        <f>IF(PPG!T355&lt;0,0,PPG!T355)</f>
        <v>0</v>
      </c>
      <c r="H355" s="124">
        <f t="shared" ca="1" si="11"/>
        <v>44386</v>
      </c>
      <c r="I355" s="125">
        <v>0</v>
      </c>
      <c r="J355" s="304" t="str">
        <f>LEFT(PPG!D355,20)&amp;"."&amp;PPGPAY!E355</f>
        <v>....Jl21</v>
      </c>
      <c r="K355" s="120" t="b">
        <v>1</v>
      </c>
      <c r="L355" s="126" t="s">
        <v>3686</v>
      </c>
      <c r="M355" s="120" t="b">
        <v>1</v>
      </c>
      <c r="N355" s="120" t="s">
        <v>3687</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...Jl21</v>
      </c>
      <c r="F356" s="305">
        <f t="shared" ca="1" si="10"/>
        <v>44386</v>
      </c>
      <c r="G356" s="442">
        <f>IF(PPG!T356&lt;0,0,PPG!T356)</f>
        <v>0</v>
      </c>
      <c r="H356" s="124">
        <f t="shared" ca="1" si="11"/>
        <v>44386</v>
      </c>
      <c r="I356" s="125">
        <v>0</v>
      </c>
      <c r="J356" s="304" t="str">
        <f>LEFT(PPG!D356,20)&amp;"."&amp;PPGPAY!E356</f>
        <v>....Jl21</v>
      </c>
      <c r="K356" s="120" t="b">
        <v>1</v>
      </c>
      <c r="L356" s="126" t="s">
        <v>3686</v>
      </c>
      <c r="M356" s="120" t="b">
        <v>1</v>
      </c>
      <c r="N356" s="120" t="s">
        <v>3687</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...Jl21</v>
      </c>
      <c r="F357" s="305">
        <f t="shared" ca="1" si="10"/>
        <v>44386</v>
      </c>
      <c r="G357" s="442">
        <f>IF(PPG!T357&lt;0,0,PPG!T357)</f>
        <v>0</v>
      </c>
      <c r="H357" s="124">
        <f t="shared" ca="1" si="11"/>
        <v>44386</v>
      </c>
      <c r="I357" s="125">
        <v>0</v>
      </c>
      <c r="J357" s="304" t="str">
        <f>LEFT(PPG!D357,20)&amp;"."&amp;PPGPAY!E357</f>
        <v>....Jl21</v>
      </c>
      <c r="K357" s="120" t="b">
        <v>1</v>
      </c>
      <c r="L357" s="126" t="s">
        <v>3686</v>
      </c>
      <c r="M357" s="120" t="b">
        <v>1</v>
      </c>
      <c r="N357" s="120" t="s">
        <v>3687</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...Jl21</v>
      </c>
      <c r="F358" s="305">
        <f t="shared" ca="1" si="10"/>
        <v>44386</v>
      </c>
      <c r="G358" s="442">
        <f>IF(PPG!T358&lt;0,0,PPG!T358)</f>
        <v>0</v>
      </c>
      <c r="H358" s="124">
        <f t="shared" ca="1" si="11"/>
        <v>44386</v>
      </c>
      <c r="I358" s="125">
        <v>0</v>
      </c>
      <c r="J358" s="304" t="str">
        <f>LEFT(PPG!D358,20)&amp;"."&amp;PPGPAY!E358</f>
        <v>....Jl21</v>
      </c>
      <c r="K358" s="120" t="b">
        <v>1</v>
      </c>
      <c r="L358" s="126" t="s">
        <v>3686</v>
      </c>
      <c r="M358" s="120" t="b">
        <v>1</v>
      </c>
      <c r="N358" s="120" t="s">
        <v>3687</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...Jl21</v>
      </c>
      <c r="F359" s="305">
        <f t="shared" ca="1" si="10"/>
        <v>44386</v>
      </c>
      <c r="G359" s="442">
        <f>IF(PPG!T359&lt;0,0,PPG!T359)</f>
        <v>0</v>
      </c>
      <c r="H359" s="124">
        <f t="shared" ca="1" si="11"/>
        <v>44386</v>
      </c>
      <c r="I359" s="125">
        <v>0</v>
      </c>
      <c r="J359" s="304" t="str">
        <f>LEFT(PPG!D359,20)&amp;"."&amp;PPGPAY!E359</f>
        <v>....Jl21</v>
      </c>
      <c r="K359" s="120" t="b">
        <v>1</v>
      </c>
      <c r="L359" s="126" t="s">
        <v>3686</v>
      </c>
      <c r="M359" s="120" t="b">
        <v>1</v>
      </c>
      <c r="N359" s="120" t="s">
        <v>3687</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...Jl21</v>
      </c>
      <c r="F360" s="305">
        <f t="shared" ca="1" si="10"/>
        <v>44386</v>
      </c>
      <c r="G360" s="442">
        <f>IF(PPG!T360&lt;0,0,PPG!T360)</f>
        <v>0</v>
      </c>
      <c r="H360" s="124">
        <f t="shared" ca="1" si="11"/>
        <v>44386</v>
      </c>
      <c r="I360" s="125">
        <v>0</v>
      </c>
      <c r="J360" s="304" t="str">
        <f>LEFT(PPG!D360,20)&amp;"."&amp;PPGPAY!E360</f>
        <v>....Jl21</v>
      </c>
      <c r="K360" s="120" t="b">
        <v>1</v>
      </c>
      <c r="L360" s="126" t="s">
        <v>3686</v>
      </c>
      <c r="M360" s="120" t="b">
        <v>1</v>
      </c>
      <c r="N360" s="120" t="s">
        <v>3687</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...Jl21</v>
      </c>
      <c r="F361" s="305">
        <f t="shared" ca="1" si="10"/>
        <v>44386</v>
      </c>
      <c r="G361" s="442">
        <f>IF(PPG!T361&lt;0,0,PPG!T361)</f>
        <v>0</v>
      </c>
      <c r="H361" s="124">
        <f t="shared" ca="1" si="11"/>
        <v>44386</v>
      </c>
      <c r="I361" s="125">
        <v>0</v>
      </c>
      <c r="J361" s="304" t="str">
        <f>LEFT(PPG!D361,20)&amp;"."&amp;PPGPAY!E361</f>
        <v>....Jl21</v>
      </c>
      <c r="K361" s="120" t="b">
        <v>1</v>
      </c>
      <c r="L361" s="126" t="s">
        <v>3686</v>
      </c>
      <c r="M361" s="120" t="b">
        <v>1</v>
      </c>
      <c r="N361" s="120" t="s">
        <v>3687</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...Jl21</v>
      </c>
      <c r="F362" s="305">
        <f t="shared" ca="1" si="10"/>
        <v>44386</v>
      </c>
      <c r="G362" s="442">
        <f>IF(PPG!T362&lt;0,0,PPG!T362)</f>
        <v>0</v>
      </c>
      <c r="H362" s="124">
        <f t="shared" ca="1" si="11"/>
        <v>44386</v>
      </c>
      <c r="I362" s="125">
        <v>0</v>
      </c>
      <c r="J362" s="304" t="str">
        <f>LEFT(PPG!D362,20)&amp;"."&amp;PPGPAY!E362</f>
        <v>....Jl21</v>
      </c>
      <c r="K362" s="120" t="b">
        <v>1</v>
      </c>
      <c r="L362" s="126" t="s">
        <v>3686</v>
      </c>
      <c r="M362" s="120" t="b">
        <v>1</v>
      </c>
      <c r="N362" s="120" t="s">
        <v>3687</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...Jl21</v>
      </c>
      <c r="F363" s="305">
        <f t="shared" ca="1" si="10"/>
        <v>44386</v>
      </c>
      <c r="G363" s="442">
        <f>IF(PPG!T363&lt;0,0,PPG!T363)</f>
        <v>0</v>
      </c>
      <c r="H363" s="124">
        <f t="shared" ca="1" si="11"/>
        <v>44386</v>
      </c>
      <c r="I363" s="125">
        <v>0</v>
      </c>
      <c r="J363" s="304" t="str">
        <f>LEFT(PPG!D363,20)&amp;"."&amp;PPGPAY!E363</f>
        <v>....Jl21</v>
      </c>
      <c r="K363" s="120" t="b">
        <v>1</v>
      </c>
      <c r="L363" s="126" t="s">
        <v>3686</v>
      </c>
      <c r="M363" s="120" t="b">
        <v>1</v>
      </c>
      <c r="N363" s="120" t="s">
        <v>3687</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...Jl21</v>
      </c>
      <c r="F364" s="305">
        <f t="shared" ca="1" si="10"/>
        <v>44386</v>
      </c>
      <c r="G364" s="442">
        <f>IF(PPG!T364&lt;0,0,PPG!T364)</f>
        <v>0</v>
      </c>
      <c r="H364" s="124">
        <f t="shared" ca="1" si="11"/>
        <v>44386</v>
      </c>
      <c r="I364" s="125">
        <v>0</v>
      </c>
      <c r="J364" s="304" t="str">
        <f>LEFT(PPG!D364,20)&amp;"."&amp;PPGPAY!E364</f>
        <v>....Jl21</v>
      </c>
      <c r="K364" s="120" t="b">
        <v>1</v>
      </c>
      <c r="L364" s="126" t="s">
        <v>3686</v>
      </c>
      <c r="M364" s="120" t="b">
        <v>1</v>
      </c>
      <c r="N364" s="120" t="s">
        <v>3687</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...Jl21</v>
      </c>
      <c r="F365" s="305">
        <f t="shared" ca="1" si="10"/>
        <v>44386</v>
      </c>
      <c r="G365" s="442">
        <f>IF(PPG!T365&lt;0,0,PPG!T365)</f>
        <v>0</v>
      </c>
      <c r="H365" s="124">
        <f t="shared" ca="1" si="11"/>
        <v>44386</v>
      </c>
      <c r="I365" s="125">
        <v>0</v>
      </c>
      <c r="J365" s="304" t="str">
        <f>LEFT(PPG!D365,20)&amp;"."&amp;PPGPAY!E365</f>
        <v>....Jl21</v>
      </c>
      <c r="K365" s="120" t="b">
        <v>1</v>
      </c>
      <c r="L365" s="126" t="s">
        <v>3686</v>
      </c>
      <c r="M365" s="120" t="b">
        <v>1</v>
      </c>
      <c r="N365" s="120" t="s">
        <v>3687</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...Jl21</v>
      </c>
      <c r="F366" s="305">
        <f t="shared" ca="1" si="10"/>
        <v>44386</v>
      </c>
      <c r="G366" s="442">
        <f>IF(PPG!T366&lt;0,0,PPG!T366)</f>
        <v>0</v>
      </c>
      <c r="H366" s="124">
        <f t="shared" ca="1" si="11"/>
        <v>44386</v>
      </c>
      <c r="I366" s="125">
        <v>0</v>
      </c>
      <c r="J366" s="304" t="str">
        <f>LEFT(PPG!D366,20)&amp;"."&amp;PPGPAY!E366</f>
        <v>....Jl21</v>
      </c>
      <c r="K366" s="120" t="b">
        <v>1</v>
      </c>
      <c r="L366" s="126" t="s">
        <v>3686</v>
      </c>
      <c r="M366" s="120" t="b">
        <v>1</v>
      </c>
      <c r="N366" s="120" t="s">
        <v>3687</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...Jl21</v>
      </c>
      <c r="F367" s="305">
        <f t="shared" ca="1" si="10"/>
        <v>44386</v>
      </c>
      <c r="G367" s="442">
        <f>IF(PPG!T367&lt;0,0,PPG!T367)</f>
        <v>0</v>
      </c>
      <c r="H367" s="124">
        <f t="shared" ca="1" si="11"/>
        <v>44386</v>
      </c>
      <c r="I367" s="125">
        <v>0</v>
      </c>
      <c r="J367" s="304" t="str">
        <f>LEFT(PPG!D367,20)&amp;"."&amp;PPGPAY!E367</f>
        <v>....Jl21</v>
      </c>
      <c r="K367" s="120" t="b">
        <v>1</v>
      </c>
      <c r="L367" s="126" t="s">
        <v>3686</v>
      </c>
      <c r="M367" s="120" t="b">
        <v>1</v>
      </c>
      <c r="N367" s="120" t="s">
        <v>3687</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...Jl21</v>
      </c>
      <c r="F368" s="305">
        <f t="shared" ca="1" si="10"/>
        <v>44386</v>
      </c>
      <c r="G368" s="442">
        <f>IF(PPG!T368&lt;0,0,PPG!T368)</f>
        <v>0</v>
      </c>
      <c r="H368" s="124">
        <f t="shared" ca="1" si="11"/>
        <v>44386</v>
      </c>
      <c r="I368" s="125">
        <v>0</v>
      </c>
      <c r="J368" s="304" t="str">
        <f>LEFT(PPG!D368,20)&amp;"."&amp;PPGPAY!E368</f>
        <v>....Jl21</v>
      </c>
      <c r="K368" s="120" t="b">
        <v>1</v>
      </c>
      <c r="L368" s="126" t="s">
        <v>3686</v>
      </c>
      <c r="M368" s="120" t="b">
        <v>1</v>
      </c>
      <c r="N368" s="120" t="s">
        <v>3687</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...Jl21</v>
      </c>
      <c r="F369" s="305">
        <f t="shared" ca="1" si="10"/>
        <v>44386</v>
      </c>
      <c r="G369" s="442">
        <f>IF(PPG!T369&lt;0,0,PPG!T369)</f>
        <v>0</v>
      </c>
      <c r="H369" s="124">
        <f t="shared" ca="1" si="11"/>
        <v>44386</v>
      </c>
      <c r="I369" s="125">
        <v>0</v>
      </c>
      <c r="J369" s="304" t="str">
        <f>LEFT(PPG!D369,20)&amp;"."&amp;PPGPAY!E369</f>
        <v>....Jl21</v>
      </c>
      <c r="K369" s="120" t="b">
        <v>1</v>
      </c>
      <c r="L369" s="126" t="s">
        <v>3686</v>
      </c>
      <c r="M369" s="120" t="b">
        <v>1</v>
      </c>
      <c r="N369" s="120" t="s">
        <v>3687</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...Jl21</v>
      </c>
      <c r="F370" s="305">
        <f t="shared" ca="1" si="10"/>
        <v>44386</v>
      </c>
      <c r="G370" s="442">
        <f>IF(PPG!T370&lt;0,0,PPG!T370)</f>
        <v>0</v>
      </c>
      <c r="H370" s="124">
        <f t="shared" ca="1" si="11"/>
        <v>44386</v>
      </c>
      <c r="I370" s="125">
        <v>0</v>
      </c>
      <c r="J370" s="304" t="str">
        <f>LEFT(PPG!D370,20)&amp;"."&amp;PPGPAY!E370</f>
        <v>....Jl21</v>
      </c>
      <c r="K370" s="120" t="b">
        <v>1</v>
      </c>
      <c r="L370" s="126" t="s">
        <v>3686</v>
      </c>
      <c r="M370" s="120" t="b">
        <v>1</v>
      </c>
      <c r="N370" s="120" t="s">
        <v>3687</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...Jl21</v>
      </c>
      <c r="F371" s="305">
        <f t="shared" ca="1" si="10"/>
        <v>44386</v>
      </c>
      <c r="G371" s="442">
        <f>IF(PPG!T371&lt;0,0,PPG!T371)</f>
        <v>0</v>
      </c>
      <c r="H371" s="124">
        <f t="shared" ca="1" si="11"/>
        <v>44386</v>
      </c>
      <c r="I371" s="125">
        <v>0</v>
      </c>
      <c r="J371" s="304" t="str">
        <f>LEFT(PPG!D371,20)&amp;"."&amp;PPGPAY!E371</f>
        <v>....Jl21</v>
      </c>
      <c r="K371" s="120" t="b">
        <v>1</v>
      </c>
      <c r="L371" s="126" t="s">
        <v>3686</v>
      </c>
      <c r="M371" s="120" t="b">
        <v>1</v>
      </c>
      <c r="N371" s="120" t="s">
        <v>3687</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...Jl21</v>
      </c>
      <c r="F372" s="305">
        <f t="shared" ca="1" si="10"/>
        <v>44386</v>
      </c>
      <c r="G372" s="442">
        <f>IF(PPG!T372&lt;0,0,PPG!T372)</f>
        <v>0</v>
      </c>
      <c r="H372" s="124">
        <f t="shared" ca="1" si="11"/>
        <v>44386</v>
      </c>
      <c r="I372" s="125">
        <v>0</v>
      </c>
      <c r="J372" s="304" t="str">
        <f>LEFT(PPG!D372,20)&amp;"."&amp;PPGPAY!E372</f>
        <v>....Jl21</v>
      </c>
      <c r="K372" s="120" t="b">
        <v>1</v>
      </c>
      <c r="L372" s="126" t="s">
        <v>3686</v>
      </c>
      <c r="M372" s="120" t="b">
        <v>1</v>
      </c>
      <c r="N372" s="120" t="s">
        <v>3687</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...Jl21</v>
      </c>
      <c r="F373" s="305">
        <f t="shared" ca="1" si="10"/>
        <v>44386</v>
      </c>
      <c r="G373" s="442">
        <f>IF(PPG!T373&lt;0,0,PPG!T373)</f>
        <v>0</v>
      </c>
      <c r="H373" s="124">
        <f t="shared" ca="1" si="11"/>
        <v>44386</v>
      </c>
      <c r="I373" s="125">
        <v>0</v>
      </c>
      <c r="J373" s="304" t="str">
        <f>LEFT(PPG!D373,20)&amp;"."&amp;PPGPAY!E373</f>
        <v>....Jl21</v>
      </c>
      <c r="K373" s="120" t="b">
        <v>1</v>
      </c>
      <c r="L373" s="126" t="s">
        <v>3686</v>
      </c>
      <c r="M373" s="120" t="b">
        <v>1</v>
      </c>
      <c r="N373" s="120" t="s">
        <v>3687</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...Jl21</v>
      </c>
      <c r="F374" s="305">
        <f t="shared" ca="1" si="10"/>
        <v>44386</v>
      </c>
      <c r="G374" s="442">
        <f>IF(PPG!T374&lt;0,0,PPG!T374)</f>
        <v>0</v>
      </c>
      <c r="H374" s="124">
        <f t="shared" ca="1" si="11"/>
        <v>44386</v>
      </c>
      <c r="I374" s="125">
        <v>0</v>
      </c>
      <c r="J374" s="304" t="str">
        <f>LEFT(PPG!D374,20)&amp;"."&amp;PPGPAY!E374</f>
        <v>....Jl21</v>
      </c>
      <c r="K374" s="120" t="b">
        <v>1</v>
      </c>
      <c r="L374" s="126" t="s">
        <v>3686</v>
      </c>
      <c r="M374" s="120" t="b">
        <v>1</v>
      </c>
      <c r="N374" s="120" t="s">
        <v>3687</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...Jl21</v>
      </c>
      <c r="F375" s="305">
        <f t="shared" ca="1" si="10"/>
        <v>44386</v>
      </c>
      <c r="G375" s="442">
        <f>IF(PPG!T375&lt;0,0,PPG!T375)</f>
        <v>0</v>
      </c>
      <c r="H375" s="124">
        <f t="shared" ca="1" si="11"/>
        <v>44386</v>
      </c>
      <c r="I375" s="125">
        <v>0</v>
      </c>
      <c r="J375" s="304" t="str">
        <f>LEFT(PPG!D375,20)&amp;"."&amp;PPGPAY!E375</f>
        <v>....Jl21</v>
      </c>
      <c r="K375" s="120" t="b">
        <v>1</v>
      </c>
      <c r="L375" s="126" t="s">
        <v>3686</v>
      </c>
      <c r="M375" s="120" t="b">
        <v>1</v>
      </c>
      <c r="N375" s="120" t="s">
        <v>3687</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...Jl21</v>
      </c>
      <c r="F376" s="305">
        <f t="shared" ca="1" si="10"/>
        <v>44386</v>
      </c>
      <c r="G376" s="442">
        <f>IF(PPG!T376&lt;0,0,PPG!T376)</f>
        <v>0</v>
      </c>
      <c r="H376" s="124">
        <f t="shared" ca="1" si="11"/>
        <v>44386</v>
      </c>
      <c r="I376" s="125">
        <v>0</v>
      </c>
      <c r="J376" s="304" t="str">
        <f>LEFT(PPG!D376,20)&amp;"."&amp;PPGPAY!E376</f>
        <v>....Jl21</v>
      </c>
      <c r="K376" s="120" t="b">
        <v>1</v>
      </c>
      <c r="L376" s="126" t="s">
        <v>3686</v>
      </c>
      <c r="M376" s="120" t="b">
        <v>1</v>
      </c>
      <c r="N376" s="120" t="s">
        <v>3687</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...Jl21</v>
      </c>
      <c r="F377" s="305">
        <f t="shared" ca="1" si="10"/>
        <v>44386</v>
      </c>
      <c r="G377" s="442">
        <f>IF(PPG!T377&lt;0,0,PPG!T377)</f>
        <v>0</v>
      </c>
      <c r="H377" s="124">
        <f t="shared" ca="1" si="11"/>
        <v>44386</v>
      </c>
      <c r="I377" s="125">
        <v>0</v>
      </c>
      <c r="J377" s="304" t="str">
        <f>LEFT(PPG!D377,20)&amp;"."&amp;PPGPAY!E377</f>
        <v>....Jl21</v>
      </c>
      <c r="K377" s="120" t="b">
        <v>1</v>
      </c>
      <c r="L377" s="126" t="s">
        <v>3686</v>
      </c>
      <c r="M377" s="120" t="b">
        <v>1</v>
      </c>
      <c r="N377" s="120" t="s">
        <v>3687</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...Jl21</v>
      </c>
      <c r="F378" s="305">
        <f t="shared" ca="1" si="10"/>
        <v>44386</v>
      </c>
      <c r="G378" s="442">
        <f>IF(PPG!T378&lt;0,0,PPG!T378)</f>
        <v>0</v>
      </c>
      <c r="H378" s="124">
        <f t="shared" ca="1" si="11"/>
        <v>44386</v>
      </c>
      <c r="I378" s="125">
        <v>0</v>
      </c>
      <c r="J378" s="304" t="str">
        <f>LEFT(PPG!D378,20)&amp;"."&amp;PPGPAY!E378</f>
        <v>....Jl21</v>
      </c>
      <c r="K378" s="120" t="b">
        <v>1</v>
      </c>
      <c r="L378" s="126" t="s">
        <v>3686</v>
      </c>
      <c r="M378" s="120" t="b">
        <v>1</v>
      </c>
      <c r="N378" s="120" t="s">
        <v>3687</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...Jl21</v>
      </c>
      <c r="F379" s="305">
        <f t="shared" ca="1" si="10"/>
        <v>44386</v>
      </c>
      <c r="G379" s="442">
        <f>IF(PPG!T379&lt;0,0,PPG!T379)</f>
        <v>0</v>
      </c>
      <c r="H379" s="124">
        <f t="shared" ca="1" si="11"/>
        <v>44386</v>
      </c>
      <c r="I379" s="125">
        <v>0</v>
      </c>
      <c r="J379" s="304" t="str">
        <f>LEFT(PPG!D379,20)&amp;"."&amp;PPGPAY!E379</f>
        <v>....Jl21</v>
      </c>
      <c r="K379" s="120" t="b">
        <v>1</v>
      </c>
      <c r="L379" s="126" t="s">
        <v>3686</v>
      </c>
      <c r="M379" s="120" t="b">
        <v>1</v>
      </c>
      <c r="N379" s="120" t="s">
        <v>3687</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...Jl21</v>
      </c>
      <c r="F380" s="305">
        <f t="shared" ca="1" si="10"/>
        <v>44386</v>
      </c>
      <c r="G380" s="442">
        <f>IF(PPG!T380&lt;0,0,PPG!T380)</f>
        <v>0</v>
      </c>
      <c r="H380" s="124">
        <f t="shared" ca="1" si="11"/>
        <v>44386</v>
      </c>
      <c r="I380" s="125">
        <v>0</v>
      </c>
      <c r="J380" s="304" t="str">
        <f>LEFT(PPG!D380,20)&amp;"."&amp;PPGPAY!E380</f>
        <v>....Jl21</v>
      </c>
      <c r="K380" s="120" t="b">
        <v>1</v>
      </c>
      <c r="L380" s="126" t="s">
        <v>3686</v>
      </c>
      <c r="M380" s="120" t="b">
        <v>1</v>
      </c>
      <c r="N380" s="120" t="s">
        <v>3687</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...Jl21</v>
      </c>
      <c r="F381" s="305">
        <f t="shared" ca="1" si="10"/>
        <v>44386</v>
      </c>
      <c r="G381" s="442">
        <f>IF(PPG!T381&lt;0,0,PPG!T381)</f>
        <v>0</v>
      </c>
      <c r="H381" s="124">
        <f t="shared" ca="1" si="11"/>
        <v>44386</v>
      </c>
      <c r="I381" s="125">
        <v>0</v>
      </c>
      <c r="J381" s="304" t="str">
        <f>LEFT(PPG!D381,20)&amp;"."&amp;PPGPAY!E381</f>
        <v>....Jl21</v>
      </c>
      <c r="K381" s="120" t="b">
        <v>1</v>
      </c>
      <c r="L381" s="126" t="s">
        <v>3686</v>
      </c>
      <c r="M381" s="120" t="b">
        <v>1</v>
      </c>
      <c r="N381" s="120" t="s">
        <v>3687</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...Jl21</v>
      </c>
      <c r="F382" s="305">
        <f t="shared" ca="1" si="10"/>
        <v>44386</v>
      </c>
      <c r="G382" s="442">
        <f>IF(PPG!T382&lt;0,0,PPG!T382)</f>
        <v>0</v>
      </c>
      <c r="H382" s="124">
        <f t="shared" ca="1" si="11"/>
        <v>44386</v>
      </c>
      <c r="I382" s="125">
        <v>0</v>
      </c>
      <c r="J382" s="304" t="str">
        <f>LEFT(PPG!D382,20)&amp;"."&amp;PPGPAY!E382</f>
        <v>....Jl21</v>
      </c>
      <c r="K382" s="120" t="b">
        <v>1</v>
      </c>
      <c r="L382" s="126" t="s">
        <v>3686</v>
      </c>
      <c r="M382" s="120" t="b">
        <v>1</v>
      </c>
      <c r="N382" s="120" t="s">
        <v>3687</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...Jl21</v>
      </c>
      <c r="F383" s="305">
        <f t="shared" ca="1" si="10"/>
        <v>44386</v>
      </c>
      <c r="G383" s="442">
        <f>IF(PPG!T383&lt;0,0,PPG!T383)</f>
        <v>0</v>
      </c>
      <c r="H383" s="124">
        <f t="shared" ca="1" si="11"/>
        <v>44386</v>
      </c>
      <c r="I383" s="125">
        <v>0</v>
      </c>
      <c r="J383" s="304" t="str">
        <f>LEFT(PPG!D383,20)&amp;"."&amp;PPGPAY!E383</f>
        <v>....Jl21</v>
      </c>
      <c r="K383" s="120" t="b">
        <v>1</v>
      </c>
      <c r="L383" s="126" t="s">
        <v>3686</v>
      </c>
      <c r="M383" s="120" t="b">
        <v>1</v>
      </c>
      <c r="N383" s="120" t="s">
        <v>3687</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...Jl21</v>
      </c>
      <c r="F384" s="305">
        <f t="shared" ca="1" si="10"/>
        <v>44386</v>
      </c>
      <c r="G384" s="442">
        <f>IF(PPG!T384&lt;0,0,PPG!T384)</f>
        <v>0</v>
      </c>
      <c r="H384" s="124">
        <f t="shared" ca="1" si="11"/>
        <v>44386</v>
      </c>
      <c r="I384" s="125">
        <v>0</v>
      </c>
      <c r="J384" s="304" t="str">
        <f>LEFT(PPG!D384,20)&amp;"."&amp;PPGPAY!E384</f>
        <v>....Jl21</v>
      </c>
      <c r="K384" s="120" t="b">
        <v>1</v>
      </c>
      <c r="L384" s="126" t="s">
        <v>3686</v>
      </c>
      <c r="M384" s="120" t="b">
        <v>1</v>
      </c>
      <c r="N384" s="120" t="s">
        <v>3687</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...Jl21</v>
      </c>
      <c r="F385" s="305">
        <f t="shared" ca="1" si="10"/>
        <v>44386</v>
      </c>
      <c r="G385" s="442">
        <f>IF(PPG!T385&lt;0,0,PPG!T385)</f>
        <v>0</v>
      </c>
      <c r="H385" s="124">
        <f t="shared" ca="1" si="11"/>
        <v>44386</v>
      </c>
      <c r="I385" s="125">
        <v>0</v>
      </c>
      <c r="J385" s="304" t="str">
        <f>LEFT(PPG!D385,20)&amp;"."&amp;PPGPAY!E385</f>
        <v>....Jl21</v>
      </c>
      <c r="K385" s="120" t="b">
        <v>1</v>
      </c>
      <c r="L385" s="126" t="s">
        <v>3686</v>
      </c>
      <c r="M385" s="120" t="b">
        <v>1</v>
      </c>
      <c r="N385" s="120" t="s">
        <v>3687</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...Jl21</v>
      </c>
      <c r="F386" s="305">
        <f t="shared" ca="1" si="10"/>
        <v>44386</v>
      </c>
      <c r="G386" s="442">
        <f>IF(PPG!T386&lt;0,0,PPG!T386)</f>
        <v>0</v>
      </c>
      <c r="H386" s="124">
        <f t="shared" ca="1" si="11"/>
        <v>44386</v>
      </c>
      <c r="I386" s="125">
        <v>0</v>
      </c>
      <c r="J386" s="304" t="str">
        <f>LEFT(PPG!D386,20)&amp;"."&amp;PPGPAY!E386</f>
        <v>....Jl21</v>
      </c>
      <c r="K386" s="120" t="b">
        <v>1</v>
      </c>
      <c r="L386" s="126" t="s">
        <v>3686</v>
      </c>
      <c r="M386" s="120" t="b">
        <v>1</v>
      </c>
      <c r="N386" s="120" t="s">
        <v>3687</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...Jl21</v>
      </c>
      <c r="F387" s="305">
        <f t="shared" ca="1" si="10"/>
        <v>44386</v>
      </c>
      <c r="G387" s="442">
        <f>IF(PPG!T387&lt;0,0,PPG!T387)</f>
        <v>0</v>
      </c>
      <c r="H387" s="124">
        <f t="shared" ca="1" si="11"/>
        <v>44386</v>
      </c>
      <c r="I387" s="125">
        <v>0</v>
      </c>
      <c r="J387" s="304" t="str">
        <f>LEFT(PPG!D387,20)&amp;"."&amp;PPGPAY!E387</f>
        <v>....Jl21</v>
      </c>
      <c r="K387" s="120" t="b">
        <v>1</v>
      </c>
      <c r="L387" s="126" t="s">
        <v>3686</v>
      </c>
      <c r="M387" s="120" t="b">
        <v>1</v>
      </c>
      <c r="N387" s="120" t="s">
        <v>3687</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...Jl21</v>
      </c>
      <c r="F388" s="305">
        <f t="shared" ca="1" si="10"/>
        <v>44386</v>
      </c>
      <c r="G388" s="442">
        <f>IF(PPG!T388&lt;0,0,PPG!T388)</f>
        <v>0</v>
      </c>
      <c r="H388" s="124">
        <f t="shared" ca="1" si="11"/>
        <v>44386</v>
      </c>
      <c r="I388" s="125">
        <v>0</v>
      </c>
      <c r="J388" s="304" t="str">
        <f>LEFT(PPG!D388,20)&amp;"."&amp;PPGPAY!E388</f>
        <v>....Jl21</v>
      </c>
      <c r="K388" s="120" t="b">
        <v>1</v>
      </c>
      <c r="L388" s="126" t="s">
        <v>3686</v>
      </c>
      <c r="M388" s="120" t="b">
        <v>1</v>
      </c>
      <c r="N388" s="120" t="s">
        <v>3687</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...Jl21</v>
      </c>
      <c r="F389" s="305">
        <f t="shared" ca="1" si="10"/>
        <v>44386</v>
      </c>
      <c r="G389" s="442">
        <f>IF(PPG!T389&lt;0,0,PPG!T389)</f>
        <v>0</v>
      </c>
      <c r="H389" s="124">
        <f t="shared" ca="1" si="11"/>
        <v>44386</v>
      </c>
      <c r="I389" s="125">
        <v>0</v>
      </c>
      <c r="J389" s="304" t="str">
        <f>LEFT(PPG!D389,20)&amp;"."&amp;PPGPAY!E389</f>
        <v>....Jl21</v>
      </c>
      <c r="K389" s="120" t="b">
        <v>1</v>
      </c>
      <c r="L389" s="126" t="s">
        <v>3686</v>
      </c>
      <c r="M389" s="120" t="b">
        <v>1</v>
      </c>
      <c r="N389" s="120" t="s">
        <v>3687</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...Jl21</v>
      </c>
      <c r="F390" s="305">
        <f t="shared" ca="1" si="10"/>
        <v>44386</v>
      </c>
      <c r="G390" s="442">
        <f>IF(PPG!T390&lt;0,0,PPG!T390)</f>
        <v>0</v>
      </c>
      <c r="H390" s="124">
        <f t="shared" ca="1" si="11"/>
        <v>44386</v>
      </c>
      <c r="I390" s="125">
        <v>0</v>
      </c>
      <c r="J390" s="304" t="str">
        <f>LEFT(PPG!D390,20)&amp;"."&amp;PPGPAY!E390</f>
        <v>....Jl21</v>
      </c>
      <c r="K390" s="120" t="b">
        <v>1</v>
      </c>
      <c r="L390" s="126" t="s">
        <v>3686</v>
      </c>
      <c r="M390" s="120" t="b">
        <v>1</v>
      </c>
      <c r="N390" s="120" t="s">
        <v>3687</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...Jl21</v>
      </c>
      <c r="F391" s="305">
        <f t="shared" ca="1" si="10"/>
        <v>44386</v>
      </c>
      <c r="G391" s="442">
        <f>IF(PPG!T391&lt;0,0,PPG!T391)</f>
        <v>0</v>
      </c>
      <c r="H391" s="124">
        <f t="shared" ca="1" si="11"/>
        <v>44386</v>
      </c>
      <c r="I391" s="125">
        <v>0</v>
      </c>
      <c r="J391" s="304" t="str">
        <f>LEFT(PPG!D391,20)&amp;"."&amp;PPGPAY!E391</f>
        <v>....Jl21</v>
      </c>
      <c r="K391" s="120" t="b">
        <v>1</v>
      </c>
      <c r="L391" s="126" t="s">
        <v>3686</v>
      </c>
      <c r="M391" s="120" t="b">
        <v>1</v>
      </c>
      <c r="N391" s="120" t="s">
        <v>3687</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...Jl21</v>
      </c>
      <c r="F392" s="305">
        <f t="shared" ca="1" si="10"/>
        <v>44386</v>
      </c>
      <c r="G392" s="442">
        <f>IF(PPG!T392&lt;0,0,PPG!T392)</f>
        <v>0</v>
      </c>
      <c r="H392" s="124">
        <f t="shared" ca="1" si="11"/>
        <v>44386</v>
      </c>
      <c r="I392" s="125">
        <v>0</v>
      </c>
      <c r="J392" s="304" t="str">
        <f>LEFT(PPG!D392,20)&amp;"."&amp;PPGPAY!E392</f>
        <v>....Jl21</v>
      </c>
      <c r="K392" s="120" t="b">
        <v>1</v>
      </c>
      <c r="L392" s="126" t="s">
        <v>3686</v>
      </c>
      <c r="M392" s="120" t="b">
        <v>1</v>
      </c>
      <c r="N392" s="120" t="s">
        <v>3687</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...Jl21</v>
      </c>
      <c r="F393" s="305">
        <f t="shared" ca="1" si="10"/>
        <v>44386</v>
      </c>
      <c r="G393" s="442">
        <f>IF(PPG!T393&lt;0,0,PPG!T393)</f>
        <v>0</v>
      </c>
      <c r="H393" s="124">
        <f t="shared" ca="1" si="11"/>
        <v>44386</v>
      </c>
      <c r="I393" s="125">
        <v>0</v>
      </c>
      <c r="J393" s="304" t="str">
        <f>LEFT(PPG!D393,20)&amp;"."&amp;PPGPAY!E393</f>
        <v>....Jl21</v>
      </c>
      <c r="K393" s="120" t="b">
        <v>1</v>
      </c>
      <c r="L393" s="126" t="s">
        <v>3686</v>
      </c>
      <c r="M393" s="120" t="b">
        <v>1</v>
      </c>
      <c r="N393" s="120" t="s">
        <v>3687</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...Jl21</v>
      </c>
      <c r="F394" s="305">
        <f t="shared" ca="1" si="10"/>
        <v>44386</v>
      </c>
      <c r="G394" s="442">
        <f>IF(PPG!T394&lt;0,0,PPG!T394)</f>
        <v>0</v>
      </c>
      <c r="H394" s="124">
        <f t="shared" ca="1" si="11"/>
        <v>44386</v>
      </c>
      <c r="I394" s="125">
        <v>0</v>
      </c>
      <c r="J394" s="304" t="str">
        <f>LEFT(PPG!D394,20)&amp;"."&amp;PPGPAY!E394</f>
        <v>....Jl21</v>
      </c>
      <c r="K394" s="120" t="b">
        <v>1</v>
      </c>
      <c r="L394" s="126" t="s">
        <v>3686</v>
      </c>
      <c r="M394" s="120" t="b">
        <v>1</v>
      </c>
      <c r="N394" s="120" t="s">
        <v>3687</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...Jl21</v>
      </c>
      <c r="F395" s="305">
        <f t="shared" ca="1" si="10"/>
        <v>44386</v>
      </c>
      <c r="G395" s="442">
        <f>IF(PPG!T395&lt;0,0,PPG!T395)</f>
        <v>0</v>
      </c>
      <c r="H395" s="124">
        <f t="shared" ca="1" si="11"/>
        <v>44386</v>
      </c>
      <c r="I395" s="125">
        <v>0</v>
      </c>
      <c r="J395" s="304" t="str">
        <f>LEFT(PPG!D395,20)&amp;"."&amp;PPGPAY!E395</f>
        <v>....Jl21</v>
      </c>
      <c r="K395" s="120" t="b">
        <v>1</v>
      </c>
      <c r="L395" s="126" t="s">
        <v>3686</v>
      </c>
      <c r="M395" s="120" t="b">
        <v>1</v>
      </c>
      <c r="N395" s="120" t="s">
        <v>3687</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...Jl21</v>
      </c>
      <c r="F396" s="305">
        <f t="shared" ca="1" si="10"/>
        <v>44386</v>
      </c>
      <c r="G396" s="442">
        <f>IF(PPG!T396&lt;0,0,PPG!T396)</f>
        <v>0</v>
      </c>
      <c r="H396" s="124">
        <f t="shared" ca="1" si="11"/>
        <v>44386</v>
      </c>
      <c r="I396" s="125">
        <v>0</v>
      </c>
      <c r="J396" s="304" t="str">
        <f>LEFT(PPG!D396,20)&amp;"."&amp;PPGPAY!E396</f>
        <v>....Jl21</v>
      </c>
      <c r="K396" s="120" t="b">
        <v>1</v>
      </c>
      <c r="L396" s="126" t="s">
        <v>3686</v>
      </c>
      <c r="M396" s="120" t="b">
        <v>1</v>
      </c>
      <c r="N396" s="120" t="s">
        <v>3687</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...Jl21</v>
      </c>
      <c r="F397" s="305">
        <f t="shared" ca="1" si="10"/>
        <v>44386</v>
      </c>
      <c r="G397" s="442">
        <f>IF(PPG!T397&lt;0,0,PPG!T397)</f>
        <v>0</v>
      </c>
      <c r="H397" s="124">
        <f t="shared" ca="1" si="11"/>
        <v>44386</v>
      </c>
      <c r="I397" s="125">
        <v>0</v>
      </c>
      <c r="J397" s="304" t="str">
        <f>LEFT(PPG!D397,20)&amp;"."&amp;PPGPAY!E397</f>
        <v>....Jl21</v>
      </c>
      <c r="K397" s="120" t="b">
        <v>1</v>
      </c>
      <c r="L397" s="126" t="s">
        <v>3686</v>
      </c>
      <c r="M397" s="120" t="b">
        <v>1</v>
      </c>
      <c r="N397" s="120" t="s">
        <v>3687</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...Jl21</v>
      </c>
      <c r="F398" s="305">
        <f t="shared" ca="1" si="10"/>
        <v>44386</v>
      </c>
      <c r="G398" s="442">
        <f>IF(PPG!T398&lt;0,0,PPG!T398)</f>
        <v>0</v>
      </c>
      <c r="H398" s="124">
        <f t="shared" ca="1" si="11"/>
        <v>44386</v>
      </c>
      <c r="I398" s="125">
        <v>0</v>
      </c>
      <c r="J398" s="304" t="str">
        <f>LEFT(PPG!D398,20)&amp;"."&amp;PPGPAY!E398</f>
        <v>....Jl21</v>
      </c>
      <c r="K398" s="120" t="b">
        <v>1</v>
      </c>
      <c r="L398" s="126" t="s">
        <v>3686</v>
      </c>
      <c r="M398" s="120" t="b">
        <v>1</v>
      </c>
      <c r="N398" s="120" t="s">
        <v>3687</v>
      </c>
      <c r="O398" s="307">
        <f>PPG!I398</f>
        <v>0</v>
      </c>
      <c r="P398" s="120" t="b">
        <v>1</v>
      </c>
      <c r="Q398" s="120" t="b">
        <v>1</v>
      </c>
      <c r="R398" s="120" t="b">
        <v>1</v>
      </c>
    </row>
  </sheetData>
  <autoFilter ref="A19:J398">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77" priority="8" operator="lessThan">
      <formula>0</formula>
    </cfRule>
    <cfRule type="cellIs" dxfId="76" priority="9" operator="equal">
      <formula>0</formula>
    </cfRule>
  </conditionalFormatting>
  <conditionalFormatting sqref="C7:D8">
    <cfRule type="cellIs" dxfId="75" priority="7" operator="equal">
      <formula>"Error"</formula>
    </cfRule>
  </conditionalFormatting>
  <conditionalFormatting sqref="C10:D11">
    <cfRule type="cellIs" dxfId="74" priority="6" operator="equal">
      <formula>"Error"</formula>
    </cfRule>
  </conditionalFormatting>
  <conditionalFormatting sqref="C7:D8 C10:D11">
    <cfRule type="cellIs" dxfId="73" priority="5" operator="equal">
      <formula>"OK"</formula>
    </cfRule>
  </conditionalFormatting>
  <conditionalFormatting sqref="B7">
    <cfRule type="cellIs" dxfId="72" priority="3" operator="lessThan">
      <formula>0</formula>
    </cfRule>
    <cfRule type="cellIs" dxfId="71" priority="4" operator="equal">
      <formula>0</formula>
    </cfRule>
  </conditionalFormatting>
  <conditionalFormatting sqref="B10">
    <cfRule type="cellIs" dxfId="70" priority="1" operator="lessThan">
      <formula>0</formula>
    </cfRule>
    <cfRule type="cellIs" dxfId="69"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M6" zoomScale="85" zoomScaleNormal="85" workbookViewId="0">
      <selection activeCell="T20" sqref="T20:T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26" t="s">
        <v>3621</v>
      </c>
      <c r="B1" s="527"/>
      <c r="C1" s="527"/>
      <c r="D1" s="527"/>
      <c r="E1" s="527"/>
      <c r="F1" s="527"/>
      <c r="G1" s="527"/>
      <c r="H1" s="527"/>
      <c r="I1" s="527"/>
      <c r="J1" s="527"/>
      <c r="K1" s="527"/>
      <c r="L1" s="527"/>
      <c r="M1" s="527"/>
      <c r="N1" s="528"/>
      <c r="O1" s="29"/>
      <c r="P1" s="29"/>
      <c r="Q1" t="s">
        <v>3540</v>
      </c>
      <c r="R1" t="s">
        <v>3541</v>
      </c>
      <c r="S1" t="s">
        <v>3542</v>
      </c>
      <c r="T1" t="s">
        <v>3543</v>
      </c>
      <c r="U1" t="s">
        <v>3544</v>
      </c>
      <c r="W1" t="s">
        <v>3546</v>
      </c>
      <c r="X1" t="s">
        <v>3547</v>
      </c>
      <c r="Y1" t="s">
        <v>3548</v>
      </c>
      <c r="Z1" t="s">
        <v>3549</v>
      </c>
      <c r="AA1" t="s">
        <v>3550</v>
      </c>
      <c r="AB1" t="s">
        <v>3551</v>
      </c>
      <c r="AC1" t="s">
        <v>3552</v>
      </c>
      <c r="AF1" t="s">
        <v>3553</v>
      </c>
      <c r="AG1" t="s">
        <v>4011</v>
      </c>
      <c r="AH1">
        <v>10162</v>
      </c>
    </row>
    <row r="2" spans="1:47" ht="15.75" thickBot="1" x14ac:dyDescent="0.3">
      <c r="AG2" t="s">
        <v>3625</v>
      </c>
      <c r="AH2">
        <v>10163</v>
      </c>
    </row>
    <row r="3" spans="1:47" ht="26.25" thickTop="1" thickBot="1" x14ac:dyDescent="0.55000000000000004">
      <c r="A3" s="32" t="s">
        <v>3556</v>
      </c>
      <c r="B3" s="529" t="s">
        <v>181</v>
      </c>
      <c r="C3" s="529"/>
      <c r="D3" s="529"/>
      <c r="E3" s="529"/>
      <c r="F3" s="530"/>
      <c r="H3" s="33" t="s">
        <v>3558</v>
      </c>
      <c r="I3" s="34">
        <f>COUNTIF(C20:C693,"&gt;0")</f>
        <v>7</v>
      </c>
      <c r="J3" s="35" t="s">
        <v>3559</v>
      </c>
      <c r="K3" s="35"/>
      <c r="L3" s="35"/>
      <c r="M3" s="35"/>
      <c r="N3" s="36"/>
      <c r="O3" s="37"/>
      <c r="P3" s="37"/>
      <c r="AG3" t="s">
        <v>48</v>
      </c>
      <c r="AH3">
        <v>11510</v>
      </c>
    </row>
    <row r="4" spans="1:47" ht="16.5" thickTop="1" thickBot="1" x14ac:dyDescent="0.3">
      <c r="A4" s="32" t="s">
        <v>3561</v>
      </c>
      <c r="B4" s="531" t="s">
        <v>66</v>
      </c>
      <c r="C4" s="532"/>
      <c r="H4" s="32" t="s">
        <v>3562</v>
      </c>
      <c r="I4" s="34">
        <f>COUNTIF(F20:F737,"&gt;0")</f>
        <v>7</v>
      </c>
      <c r="J4" s="38" t="s">
        <v>3563</v>
      </c>
      <c r="K4" s="34">
        <f>COUNTIF(G20:G737,"&lt;0")</f>
        <v>0</v>
      </c>
      <c r="L4" s="38" t="s">
        <v>3564</v>
      </c>
      <c r="M4" s="34">
        <f>COUNTIF(G20:G737,"=0")</f>
        <v>0</v>
      </c>
    </row>
    <row r="5" spans="1:47" ht="15.75" thickTop="1" x14ac:dyDescent="0.25">
      <c r="A5" s="32" t="s">
        <v>3566</v>
      </c>
      <c r="B5" s="523"/>
      <c r="C5" s="524"/>
      <c r="D5" s="524"/>
      <c r="E5" s="524"/>
      <c r="F5" s="524"/>
      <c r="G5" s="524"/>
      <c r="H5" s="524"/>
      <c r="I5" s="524"/>
      <c r="J5" s="524"/>
      <c r="K5" s="524"/>
      <c r="L5" s="524"/>
      <c r="M5" s="524"/>
      <c r="N5" s="525"/>
      <c r="O5" s="39"/>
      <c r="P5" s="39"/>
    </row>
    <row r="6" spans="1:47" x14ac:dyDescent="0.25">
      <c r="B6" s="523"/>
      <c r="C6" s="524"/>
      <c r="D6" s="524"/>
      <c r="E6" s="524"/>
      <c r="F6" s="524"/>
      <c r="G6" s="524"/>
      <c r="H6" s="524"/>
      <c r="I6" s="524"/>
      <c r="J6" s="524"/>
      <c r="K6" s="524"/>
      <c r="L6" s="524"/>
      <c r="M6" s="524"/>
      <c r="N6" s="525"/>
      <c r="O6" s="39"/>
      <c r="P6" s="39"/>
    </row>
    <row r="7" spans="1:47" x14ac:dyDescent="0.25">
      <c r="B7" s="523"/>
      <c r="C7" s="524"/>
      <c r="D7" s="524"/>
      <c r="E7" s="524"/>
      <c r="F7" s="524"/>
      <c r="G7" s="524"/>
      <c r="H7" s="524"/>
      <c r="I7" s="524"/>
      <c r="J7" s="524"/>
      <c r="K7" s="524"/>
      <c r="L7" s="524"/>
      <c r="M7" s="524"/>
      <c r="N7" s="525"/>
      <c r="O7" s="39"/>
      <c r="P7" s="39"/>
    </row>
    <row r="8" spans="1:47" x14ac:dyDescent="0.25">
      <c r="B8" s="533"/>
      <c r="C8" s="533"/>
      <c r="D8" s="533"/>
      <c r="E8" s="533"/>
      <c r="F8" s="533"/>
      <c r="G8" s="533"/>
      <c r="H8" s="533"/>
      <c r="I8" s="533"/>
      <c r="J8" s="533"/>
      <c r="K8" s="533"/>
      <c r="L8" s="533"/>
      <c r="M8" s="533"/>
      <c r="N8" s="533"/>
      <c r="O8" s="39"/>
      <c r="P8" s="39"/>
    </row>
    <row r="9" spans="1:47" x14ac:dyDescent="0.25">
      <c r="B9" s="533"/>
      <c r="C9" s="533"/>
      <c r="D9" s="533"/>
      <c r="E9" s="533"/>
      <c r="F9" s="533"/>
      <c r="G9" s="533"/>
      <c r="H9" s="533"/>
      <c r="I9" s="533"/>
      <c r="J9" s="533"/>
      <c r="K9" s="533"/>
      <c r="L9" s="533"/>
      <c r="M9" s="533"/>
      <c r="N9" s="533"/>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16"/>
      <c r="C11" s="517"/>
      <c r="D11" s="517"/>
      <c r="E11" s="518"/>
      <c r="F11" s="516"/>
      <c r="G11" s="517"/>
      <c r="H11" s="517"/>
      <c r="I11" s="517"/>
      <c r="J11" s="517"/>
      <c r="K11" s="517"/>
      <c r="L11" s="517"/>
      <c r="M11" s="517"/>
      <c r="N11" s="518"/>
      <c r="O11" s="46"/>
      <c r="P11" s="46"/>
    </row>
    <row r="12" spans="1:47" x14ac:dyDescent="0.25">
      <c r="A12" s="37"/>
      <c r="B12" s="516"/>
      <c r="C12" s="517"/>
      <c r="D12" s="517"/>
      <c r="E12" s="518"/>
      <c r="F12" s="516"/>
      <c r="G12" s="517"/>
      <c r="H12" s="517"/>
      <c r="I12" s="517"/>
      <c r="J12" s="517"/>
      <c r="K12" s="517"/>
      <c r="L12" s="517"/>
      <c r="M12" s="517"/>
      <c r="N12" s="518"/>
      <c r="O12" s="46"/>
      <c r="P12" s="46"/>
    </row>
    <row r="13" spans="1:47" x14ac:dyDescent="0.25">
      <c r="A13" s="37"/>
      <c r="B13" s="516"/>
      <c r="C13" s="517"/>
      <c r="D13" s="517"/>
      <c r="E13" s="518"/>
      <c r="F13" s="516"/>
      <c r="G13" s="517"/>
      <c r="H13" s="517"/>
      <c r="I13" s="517"/>
      <c r="J13" s="517"/>
      <c r="K13" s="517"/>
      <c r="L13" s="517"/>
      <c r="M13" s="517"/>
      <c r="N13" s="518"/>
      <c r="O13" s="46"/>
      <c r="P13" s="46"/>
      <c r="AK13"/>
      <c r="AL13"/>
      <c r="AM13"/>
      <c r="AN13"/>
      <c r="AO13"/>
      <c r="AP13"/>
      <c r="AQ13"/>
      <c r="AR13"/>
      <c r="AS13"/>
      <c r="AT13"/>
      <c r="AU13"/>
    </row>
    <row r="14" spans="1:47" x14ac:dyDescent="0.25">
      <c r="A14" s="37"/>
      <c r="B14" s="516"/>
      <c r="C14" s="517"/>
      <c r="D14" s="517"/>
      <c r="E14" s="518"/>
      <c r="F14" s="516"/>
      <c r="G14" s="517"/>
      <c r="H14" s="517"/>
      <c r="I14" s="517"/>
      <c r="J14" s="517"/>
      <c r="K14" s="517"/>
      <c r="L14" s="517"/>
      <c r="M14" s="517"/>
      <c r="N14" s="518"/>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3582</v>
      </c>
      <c r="AK14"/>
      <c r="AL14"/>
      <c r="AM14"/>
      <c r="AN14"/>
      <c r="AO14"/>
      <c r="AP14"/>
      <c r="AQ14"/>
      <c r="AR14"/>
      <c r="AS14"/>
      <c r="AT14"/>
      <c r="AU14"/>
    </row>
    <row r="15" spans="1:47" x14ac:dyDescent="0.25">
      <c r="A15" s="37"/>
      <c r="B15" s="516"/>
      <c r="C15" s="517"/>
      <c r="D15" s="517"/>
      <c r="E15" s="518"/>
      <c r="F15" s="516"/>
      <c r="G15" s="517"/>
      <c r="H15" s="517"/>
      <c r="I15" s="517"/>
      <c r="J15" s="517"/>
      <c r="K15" s="517"/>
      <c r="L15" s="517"/>
      <c r="M15" s="517"/>
      <c r="N15" s="518"/>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3562</v>
      </c>
      <c r="AK15"/>
      <c r="AL15"/>
      <c r="AM15"/>
      <c r="AN15"/>
      <c r="AO15"/>
      <c r="AP15"/>
      <c r="AQ15"/>
      <c r="AR15"/>
      <c r="AS15"/>
      <c r="AT15"/>
      <c r="AU15"/>
    </row>
    <row r="16" spans="1:47" x14ac:dyDescent="0.25">
      <c r="A16" s="37"/>
      <c r="B16" s="516"/>
      <c r="C16" s="517"/>
      <c r="D16" s="517"/>
      <c r="E16" s="518"/>
      <c r="F16" s="516"/>
      <c r="G16" s="517"/>
      <c r="H16" s="517"/>
      <c r="I16" s="517"/>
      <c r="J16" s="517"/>
      <c r="K16" s="517"/>
      <c r="L16" s="517"/>
      <c r="M16" s="517"/>
      <c r="N16" s="518"/>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16"/>
      <c r="C17" s="517"/>
      <c r="D17" s="517"/>
      <c r="E17" s="518"/>
      <c r="F17" s="516" t="s">
        <v>4875</v>
      </c>
      <c r="G17" s="517"/>
      <c r="H17" s="517"/>
      <c r="I17" s="517"/>
      <c r="J17" s="517"/>
      <c r="K17" s="517"/>
      <c r="L17" s="517"/>
      <c r="M17" s="517"/>
      <c r="N17" s="518"/>
      <c r="O17" s="46"/>
      <c r="P17" s="46"/>
      <c r="Q17" s="520"/>
      <c r="R17" s="520"/>
      <c r="S17" s="520"/>
      <c r="T17" s="520"/>
      <c r="U17" s="520"/>
      <c r="V17" s="520"/>
      <c r="W17" s="520"/>
      <c r="X17" s="520"/>
      <c r="Y17" s="520"/>
      <c r="Z17" s="520"/>
      <c r="AA17" s="520"/>
      <c r="AB17" s="520"/>
      <c r="AC17" s="520"/>
      <c r="AK17"/>
      <c r="AL17"/>
      <c r="AM17"/>
      <c r="AN17"/>
      <c r="AO17"/>
      <c r="AP17"/>
      <c r="AQ17"/>
      <c r="AR17"/>
      <c r="AS17"/>
      <c r="AT17"/>
      <c r="AU17"/>
    </row>
    <row r="18" spans="1:67" ht="15.75" thickBot="1" x14ac:dyDescent="0.3">
      <c r="A18" t="s">
        <v>3584</v>
      </c>
      <c r="G18" s="52">
        <f>SUM(G20:G708)</f>
        <v>0</v>
      </c>
      <c r="H18" s="282" t="s">
        <v>4876</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4162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4699</v>
      </c>
      <c r="AH19" s="302" t="s">
        <v>4700</v>
      </c>
      <c r="AI19" s="302" t="s">
        <v>4701</v>
      </c>
      <c r="AJ19" s="302" t="s">
        <v>4702</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3620</v>
      </c>
      <c r="H20" s="74"/>
      <c r="I20" t="str">
        <f>O20&amp;"/"&amp;P20</f>
        <v>11441/543965</v>
      </c>
      <c r="J20">
        <f>VLOOKUP(C20,Schools!$A:$Z,9,0)</f>
        <v>400041</v>
      </c>
      <c r="K20" s="74" t="s">
        <v>182</v>
      </c>
      <c r="L20" s="74" t="s">
        <v>181</v>
      </c>
      <c r="M20" s="74" t="s">
        <v>4012</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3620</v>
      </c>
      <c r="H21" s="74"/>
      <c r="I21" t="str">
        <f t="shared" ref="I21:I26" si="7">O21&amp;"/"&amp;P21</f>
        <v>11441/543965</v>
      </c>
      <c r="J21">
        <f>VLOOKUP(C21,Schools!$A:$Z,9,0)</f>
        <v>400140</v>
      </c>
      <c r="K21" s="74" t="s">
        <v>182</v>
      </c>
      <c r="L21" s="74" t="s">
        <v>181</v>
      </c>
      <c r="M21" s="74" t="s">
        <v>4012</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3620</v>
      </c>
      <c r="H22" s="74"/>
      <c r="I22" t="str">
        <f t="shared" si="7"/>
        <v>11441/543965</v>
      </c>
      <c r="J22">
        <f>VLOOKUP(C22,Schools!$A:$Z,9,0)</f>
        <v>107953</v>
      </c>
      <c r="K22" s="74" t="s">
        <v>182</v>
      </c>
      <c r="L22" s="74" t="s">
        <v>181</v>
      </c>
      <c r="M22" s="74" t="s">
        <v>4012</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3620</v>
      </c>
      <c r="H23" s="74"/>
      <c r="I23" t="str">
        <f t="shared" si="7"/>
        <v>11441/543965</v>
      </c>
      <c r="J23">
        <f>VLOOKUP(C23,Schools!$A:$Z,9,0)</f>
        <v>400029</v>
      </c>
      <c r="K23" s="74" t="s">
        <v>182</v>
      </c>
      <c r="L23" s="74" t="s">
        <v>181</v>
      </c>
      <c r="M23" s="74" t="s">
        <v>4012</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3620</v>
      </c>
      <c r="H24" s="74"/>
      <c r="I24" t="str">
        <f t="shared" si="7"/>
        <v>11441/543965</v>
      </c>
      <c r="J24">
        <f>VLOOKUP(C24,Schools!$A:$Z,9,0)</f>
        <v>400013</v>
      </c>
      <c r="K24" s="74" t="s">
        <v>182</v>
      </c>
      <c r="L24" s="74" t="s">
        <v>181</v>
      </c>
      <c r="M24" s="74" t="s">
        <v>4012</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3620</v>
      </c>
      <c r="H25" s="74"/>
      <c r="I25" t="str">
        <f t="shared" si="7"/>
        <v>11441/543965</v>
      </c>
      <c r="J25">
        <f>VLOOKUP(C25,Schools!$A:$Z,9,0)</f>
        <v>400135</v>
      </c>
      <c r="K25" s="74" t="s">
        <v>182</v>
      </c>
      <c r="L25" s="74" t="s">
        <v>181</v>
      </c>
      <c r="M25" s="74" t="s">
        <v>4012</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4013</v>
      </c>
      <c r="H26" s="74"/>
      <c r="I26" t="str">
        <f t="shared" si="7"/>
        <v>11441/543965</v>
      </c>
      <c r="J26">
        <f>VLOOKUP(C26,Schools!$A:$Z,9,0)</f>
        <v>400063</v>
      </c>
      <c r="K26" s="74" t="s">
        <v>182</v>
      </c>
      <c r="L26" s="74" t="s">
        <v>181</v>
      </c>
      <c r="M26" s="74" t="s">
        <v>4012</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3" workbookViewId="0">
      <selection activeCell="R20"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181</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SUMIF(POST16!T20:T158,"&gt;0")</f>
        <v>544398.74999999988</v>
      </c>
      <c r="C7" s="539" t="str">
        <f>IF(ROUND(ABS(B7-B8),0)&gt;0,"Error","OK")</f>
        <v>OK</v>
      </c>
      <c r="D7" s="540"/>
      <c r="P7" s="30" t="s">
        <v>3639</v>
      </c>
      <c r="Q7" s="30">
        <v>21</v>
      </c>
      <c r="R7" s="30" t="s">
        <v>4713</v>
      </c>
      <c r="S7" s="30" t="s">
        <v>3630</v>
      </c>
    </row>
    <row r="8" spans="1:22" ht="16.5" thickTop="1" thickBot="1" x14ac:dyDescent="0.3">
      <c r="A8" s="83" t="s">
        <v>3642</v>
      </c>
      <c r="B8" s="85">
        <f>SUM(G20:G875)</f>
        <v>544398.74999999988</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POST16!I4</f>
        <v>7</v>
      </c>
      <c r="C10" s="539" t="str">
        <f>IF(ROUND(ABS(B10-B11),0)&gt;0,"Error","OK")</f>
        <v>OK</v>
      </c>
      <c r="D10" s="540"/>
      <c r="P10" s="30" t="s">
        <v>3650</v>
      </c>
      <c r="Q10" s="30">
        <v>24</v>
      </c>
      <c r="R10" s="30" t="s">
        <v>4716</v>
      </c>
      <c r="S10" s="30" t="s">
        <v>3641</v>
      </c>
    </row>
    <row r="11" spans="1:22" ht="16.5" thickTop="1" thickBot="1" x14ac:dyDescent="0.3">
      <c r="A11" s="83" t="s">
        <v>3653</v>
      </c>
      <c r="B11" s="83">
        <f>COUNTIF(C20:C884,"&gt;0")</f>
        <v>7</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544398.74999999988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5405.P16.I02.Jl21</v>
      </c>
      <c r="F20" s="122">
        <f t="shared" ref="F20:F26" ca="1" si="0">TODAY()</f>
        <v>44386</v>
      </c>
      <c r="G20" s="123">
        <f>POST16!T20</f>
        <v>140614.16666666666</v>
      </c>
      <c r="H20" s="124">
        <f t="shared" ref="H20:H26" ca="1" si="1">F20</f>
        <v>44386</v>
      </c>
      <c r="I20" s="125">
        <v>0</v>
      </c>
      <c r="J20" s="121" t="str">
        <f>LEFT(POST16!D20,20)&amp;"."&amp;POST16PAY!E20</f>
        <v>Finchley Catholic Hi.5405.P16.I02.Jl21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5427.P16.I02.Jl21</v>
      </c>
      <c r="F21" s="305">
        <f t="shared" ca="1" si="0"/>
        <v>44386</v>
      </c>
      <c r="G21" s="306">
        <f>POST16!T21</f>
        <v>131236.5</v>
      </c>
      <c r="H21" s="124">
        <f t="shared" ca="1" si="1"/>
        <v>44386</v>
      </c>
      <c r="I21" s="125">
        <v>0</v>
      </c>
      <c r="J21" s="304" t="str">
        <f>LEFT(POST16!D21,20)&amp;"."&amp;POST16PAY!E21</f>
        <v>JCoSS.5427.P16.I02.Jl21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4004.P16.I02.Jl21</v>
      </c>
      <c r="F22" s="305">
        <f t="shared" ca="1" si="0"/>
        <v>44386</v>
      </c>
      <c r="G22" s="306">
        <f>POST16!T22</f>
        <v>32524.25</v>
      </c>
      <c r="H22" s="124">
        <f t="shared" ca="1" si="1"/>
        <v>44386</v>
      </c>
      <c r="I22" s="125">
        <v>0</v>
      </c>
      <c r="J22" s="304" t="str">
        <f>LEFT(POST16!D22,20)&amp;"."&amp;POST16PAY!E22</f>
        <v>Menorah High School .4004.P16.I02.Jl21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5404.P16.I02.Jl21</v>
      </c>
      <c r="F23" s="305">
        <f t="shared" ca="1" si="0"/>
        <v>44386</v>
      </c>
      <c r="G23" s="306">
        <f>POST16!T23</f>
        <v>114820.83333333333</v>
      </c>
      <c r="H23" s="124">
        <f t="shared" ca="1" si="1"/>
        <v>44386</v>
      </c>
      <c r="I23" s="125">
        <v>0</v>
      </c>
      <c r="J23" s="304" t="str">
        <f>LEFT(POST16!D23,20)&amp;"."&amp;POST16PAY!E23</f>
        <v>St Michaels Catholic.5404.P16.I02.Jl21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5407.P16.I02.Jl21</v>
      </c>
      <c r="F24" s="305">
        <f t="shared" ca="1" si="0"/>
        <v>44386</v>
      </c>
      <c r="G24" s="306">
        <f>POST16!T24</f>
        <v>91869.25</v>
      </c>
      <c r="H24" s="124">
        <f t="shared" ca="1" si="1"/>
        <v>44386</v>
      </c>
      <c r="I24" s="125">
        <v>0</v>
      </c>
      <c r="J24" s="304" t="str">
        <f>LEFT(POST16!D24,20)&amp;"."&amp;POST16PAY!E24</f>
        <v>St. James' Catholic .5407.P16.I02.Jl21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3521.P16.I02.Jl21</v>
      </c>
      <c r="F25" s="305">
        <f t="shared" ca="1" si="0"/>
        <v>44386</v>
      </c>
      <c r="G25" s="306">
        <f>POST16!T25</f>
        <v>33252.333333333336</v>
      </c>
      <c r="H25" s="124">
        <f t="shared" ca="1" si="1"/>
        <v>44386</v>
      </c>
      <c r="I25" s="125">
        <v>0</v>
      </c>
      <c r="J25" s="304" t="str">
        <f>LEFT(POST16!D25,20)&amp;"."&amp;POST16PAY!E25</f>
        <v>St Mary's &amp; St John'.3521.P16.I02.Jl21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7010.P16.I02.Jl21</v>
      </c>
      <c r="F26" s="305">
        <f t="shared" ca="1" si="0"/>
        <v>44386</v>
      </c>
      <c r="G26" s="306">
        <f>POST16!T26</f>
        <v>81.416666666666671</v>
      </c>
      <c r="H26" s="124">
        <f t="shared" ca="1" si="1"/>
        <v>44386</v>
      </c>
      <c r="I26" s="125">
        <v>0</v>
      </c>
      <c r="J26" s="304" t="str">
        <f>LEFT(POST16!D26,20)&amp;"."&amp;POST16PAY!E26</f>
        <v>Mapledown.7010.P16.I02.Jl21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8" priority="4" operator="lessThan">
      <formula>0</formula>
    </cfRule>
    <cfRule type="cellIs" dxfId="67" priority="5"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J19" workbookViewId="0">
      <selection activeCell="L36" sqref="L36"/>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26" t="str">
        <f>MISC!A1</f>
        <v>Barnet School Funding 2020/21</v>
      </c>
      <c r="B1" s="527"/>
      <c r="C1" s="527"/>
      <c r="D1" s="527"/>
      <c r="E1" s="527"/>
      <c r="F1" s="527"/>
      <c r="G1" s="527"/>
      <c r="H1" s="527"/>
      <c r="I1" s="527"/>
      <c r="J1" s="527"/>
      <c r="K1" s="527"/>
      <c r="L1" s="527"/>
      <c r="M1" s="527"/>
      <c r="N1" s="527"/>
      <c r="O1" s="528"/>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29" t="s">
        <v>3557</v>
      </c>
      <c r="C3" s="529"/>
      <c r="D3" s="529"/>
      <c r="E3" s="529"/>
      <c r="F3" s="530"/>
      <c r="I3" s="33" t="s">
        <v>3558</v>
      </c>
      <c r="J3" s="34">
        <f>COUNTIF(D20:D819,"&gt;0")</f>
        <v>0</v>
      </c>
      <c r="K3" s="35" t="s">
        <v>3559</v>
      </c>
      <c r="L3" s="35"/>
      <c r="M3" s="35"/>
      <c r="N3" s="35"/>
      <c r="O3" s="36"/>
      <c r="P3" s="37"/>
      <c r="AH3" s="30" t="s">
        <v>3560</v>
      </c>
      <c r="AI3" s="31">
        <v>10161</v>
      </c>
    </row>
    <row r="4" spans="1:48" ht="16.5" thickTop="1" thickBot="1" x14ac:dyDescent="0.3">
      <c r="A4" s="32" t="s">
        <v>3561</v>
      </c>
      <c r="B4" s="531" t="s">
        <v>66</v>
      </c>
      <c r="C4" s="532"/>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23" t="s">
        <v>3567</v>
      </c>
      <c r="C5" s="524"/>
      <c r="D5" s="524"/>
      <c r="E5" s="524"/>
      <c r="F5" s="524"/>
      <c r="G5" s="524"/>
      <c r="H5" s="524"/>
      <c r="I5" s="524"/>
      <c r="J5" s="524"/>
      <c r="K5" s="524"/>
      <c r="L5" s="524"/>
      <c r="M5" s="524"/>
      <c r="N5" s="524"/>
      <c r="O5" s="525"/>
      <c r="P5" s="39"/>
      <c r="AH5" s="30" t="s">
        <v>3568</v>
      </c>
      <c r="AI5" s="31">
        <v>11438</v>
      </c>
    </row>
    <row r="6" spans="1:48" x14ac:dyDescent="0.25">
      <c r="B6" s="523" t="s">
        <v>3569</v>
      </c>
      <c r="C6" s="524"/>
      <c r="D6" s="524"/>
      <c r="E6" s="524"/>
      <c r="F6" s="524"/>
      <c r="G6" s="524"/>
      <c r="H6" s="524"/>
      <c r="I6" s="524"/>
      <c r="J6" s="524"/>
      <c r="K6" s="524"/>
      <c r="L6" s="524"/>
      <c r="M6" s="524"/>
      <c r="N6" s="524"/>
      <c r="O6" s="525"/>
      <c r="P6" s="39"/>
      <c r="AH6" s="30" t="s">
        <v>3570</v>
      </c>
      <c r="AI6" s="31">
        <v>11336</v>
      </c>
    </row>
    <row r="7" spans="1:48" x14ac:dyDescent="0.25">
      <c r="B7" s="523" t="s">
        <v>3571</v>
      </c>
      <c r="C7" s="524"/>
      <c r="D7" s="524"/>
      <c r="E7" s="524"/>
      <c r="F7" s="524"/>
      <c r="G7" s="524"/>
      <c r="H7" s="524"/>
      <c r="I7" s="524"/>
      <c r="J7" s="524"/>
      <c r="K7" s="524"/>
      <c r="L7" s="524"/>
      <c r="M7" s="524"/>
      <c r="N7" s="524"/>
      <c r="O7" s="525"/>
      <c r="P7" s="39"/>
    </row>
    <row r="8" spans="1:48" ht="15.75" thickBot="1" x14ac:dyDescent="0.3">
      <c r="B8" s="533" t="s">
        <v>3572</v>
      </c>
      <c r="C8" s="533"/>
      <c r="D8" s="533"/>
      <c r="E8" s="533"/>
      <c r="F8" s="533"/>
      <c r="G8" s="533"/>
      <c r="H8" s="533"/>
      <c r="I8" s="533"/>
      <c r="J8" s="533"/>
      <c r="K8" s="533"/>
      <c r="L8" s="533"/>
      <c r="M8" s="533"/>
      <c r="N8" s="533"/>
      <c r="O8" s="533"/>
      <c r="P8" s="39"/>
    </row>
    <row r="9" spans="1:48" ht="15.75" thickTop="1" x14ac:dyDescent="0.25">
      <c r="B9" s="551" t="s">
        <v>3573</v>
      </c>
      <c r="C9" s="552"/>
      <c r="D9" s="553" t="s">
        <v>3574</v>
      </c>
      <c r="E9" s="553"/>
      <c r="F9" s="40" t="s">
        <v>59</v>
      </c>
      <c r="G9" s="41" t="s">
        <v>3575</v>
      </c>
      <c r="H9" s="41"/>
      <c r="I9" s="41" t="s">
        <v>3576</v>
      </c>
      <c r="J9" s="41" t="s">
        <v>617</v>
      </c>
      <c r="K9" s="42"/>
      <c r="L9" s="42"/>
      <c r="M9" s="42"/>
      <c r="N9" s="42"/>
      <c r="O9" s="42"/>
      <c r="P9" s="39"/>
    </row>
    <row r="10" spans="1:48" x14ac:dyDescent="0.25">
      <c r="A10" s="37"/>
      <c r="B10" s="555" t="str">
        <f>A20</f>
        <v>HIGH NEEDS PLACES</v>
      </c>
      <c r="C10" s="556"/>
      <c r="D10" s="550" t="s">
        <v>3577</v>
      </c>
      <c r="E10" s="550"/>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16"/>
      <c r="C11" s="517"/>
      <c r="D11" s="517"/>
      <c r="E11" s="518"/>
      <c r="F11" s="516"/>
      <c r="G11" s="517"/>
      <c r="H11" s="517"/>
      <c r="I11" s="517"/>
      <c r="J11" s="517"/>
      <c r="K11" s="517"/>
      <c r="L11" s="517"/>
      <c r="M11" s="517"/>
      <c r="N11" s="517"/>
      <c r="O11" s="518"/>
      <c r="P11" s="46"/>
    </row>
    <row r="12" spans="1:48" hidden="1" x14ac:dyDescent="0.25">
      <c r="A12" s="37"/>
      <c r="B12" s="516"/>
      <c r="C12" s="517"/>
      <c r="D12" s="517"/>
      <c r="E12" s="518"/>
      <c r="F12" s="516"/>
      <c r="G12" s="517"/>
      <c r="H12" s="517"/>
      <c r="I12" s="517"/>
      <c r="J12" s="517"/>
      <c r="K12" s="517"/>
      <c r="L12" s="517"/>
      <c r="M12" s="517"/>
      <c r="N12" s="517"/>
      <c r="O12" s="518"/>
      <c r="P12" s="46"/>
    </row>
    <row r="13" spans="1:48" hidden="1" x14ac:dyDescent="0.25">
      <c r="A13" s="37"/>
      <c r="B13" s="516"/>
      <c r="C13" s="517"/>
      <c r="D13" s="517"/>
      <c r="E13" s="518"/>
      <c r="F13" s="516"/>
      <c r="G13" s="517"/>
      <c r="H13" s="517"/>
      <c r="I13" s="517"/>
      <c r="J13" s="517"/>
      <c r="K13" s="517"/>
      <c r="L13" s="517"/>
      <c r="M13" s="517"/>
      <c r="N13" s="517"/>
      <c r="O13" s="518"/>
      <c r="P13" s="46"/>
      <c r="AL13"/>
      <c r="AM13"/>
      <c r="AN13"/>
      <c r="AO13"/>
      <c r="AP13"/>
      <c r="AQ13"/>
      <c r="AR13"/>
      <c r="AS13"/>
      <c r="AT13"/>
      <c r="AU13"/>
      <c r="AV13"/>
    </row>
    <row r="14" spans="1:48" hidden="1" x14ac:dyDescent="0.25">
      <c r="A14" s="37"/>
      <c r="B14" s="516"/>
      <c r="C14" s="517"/>
      <c r="D14" s="517"/>
      <c r="E14" s="518"/>
      <c r="F14" s="516"/>
      <c r="G14" s="517"/>
      <c r="H14" s="517"/>
      <c r="I14" s="517"/>
      <c r="J14" s="517"/>
      <c r="K14" s="517"/>
      <c r="L14" s="517"/>
      <c r="M14" s="517"/>
      <c r="N14" s="517"/>
      <c r="O14" s="518"/>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16"/>
      <c r="C15" s="517"/>
      <c r="D15" s="517"/>
      <c r="E15" s="518"/>
      <c r="F15" s="516"/>
      <c r="G15" s="517"/>
      <c r="H15" s="517"/>
      <c r="I15" s="517"/>
      <c r="J15" s="517"/>
      <c r="K15" s="517"/>
      <c r="L15" s="517"/>
      <c r="M15" s="517"/>
      <c r="N15" s="517"/>
      <c r="O15" s="518"/>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3562</v>
      </c>
      <c r="AL15"/>
      <c r="AM15"/>
      <c r="AN15"/>
      <c r="AO15"/>
      <c r="AP15"/>
      <c r="AQ15"/>
      <c r="AR15"/>
      <c r="AS15"/>
      <c r="AT15"/>
      <c r="AU15"/>
      <c r="AV15"/>
    </row>
    <row r="16" spans="1:48" hidden="1" x14ac:dyDescent="0.25">
      <c r="A16" s="50"/>
      <c r="B16" s="516"/>
      <c r="C16" s="517"/>
      <c r="D16" s="517"/>
      <c r="E16" s="518"/>
      <c r="F16" s="516"/>
      <c r="G16" s="517"/>
      <c r="H16" s="517"/>
      <c r="I16" s="517"/>
      <c r="J16" s="517"/>
      <c r="K16" s="517"/>
      <c r="L16" s="517"/>
      <c r="M16" s="517"/>
      <c r="N16" s="517"/>
      <c r="O16" s="518"/>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3563</v>
      </c>
      <c r="AL16"/>
      <c r="AM16"/>
      <c r="AN16"/>
      <c r="AO16"/>
      <c r="AP16"/>
      <c r="AQ16"/>
      <c r="AR16"/>
      <c r="AS16"/>
      <c r="AT16"/>
      <c r="AU16"/>
      <c r="AV16"/>
    </row>
    <row r="17" spans="1:48" x14ac:dyDescent="0.25">
      <c r="A17" s="37">
        <f>COUNTIF(D20:D899,"&gt;0")</f>
        <v>0</v>
      </c>
      <c r="B17" s="516"/>
      <c r="C17" s="517"/>
      <c r="D17" s="517"/>
      <c r="E17" s="518"/>
      <c r="F17" s="516"/>
      <c r="G17" s="517"/>
      <c r="H17" s="517"/>
      <c r="I17" s="517"/>
      <c r="J17" s="517"/>
      <c r="K17" s="517"/>
      <c r="L17" s="517"/>
      <c r="M17" s="517"/>
      <c r="N17" s="517"/>
      <c r="O17" s="518"/>
      <c r="P17" s="46"/>
      <c r="Q17" s="557"/>
      <c r="R17" s="558"/>
      <c r="S17" s="558"/>
      <c r="T17" s="558"/>
      <c r="U17" s="558"/>
      <c r="V17" s="558"/>
      <c r="W17" s="558"/>
      <c r="X17" s="558"/>
      <c r="Y17" s="558"/>
      <c r="Z17" s="558"/>
      <c r="AA17" s="558"/>
      <c r="AB17" s="558"/>
      <c r="AC17" s="558"/>
      <c r="AD17" s="558"/>
      <c r="AL17"/>
      <c r="AM17"/>
      <c r="AN17"/>
      <c r="AO17"/>
      <c r="AP17"/>
      <c r="AQ17"/>
      <c r="AR17"/>
      <c r="AS17"/>
      <c r="AT17"/>
      <c r="AU17"/>
      <c r="AV17"/>
    </row>
    <row r="18" spans="1:48" ht="15.75" thickBot="1" x14ac:dyDescent="0.3">
      <c r="A18" t="s">
        <v>3584</v>
      </c>
      <c r="G18" s="52">
        <f>SUM(G20:G884)</f>
        <v>0</v>
      </c>
      <c r="H18" s="52"/>
      <c r="J18" s="52"/>
      <c r="K18" t="s">
        <v>3585</v>
      </c>
      <c r="Q18" s="554"/>
      <c r="R18" s="554"/>
      <c r="S18" s="554"/>
      <c r="T18" s="554"/>
      <c r="U18" s="554"/>
      <c r="V18" s="554"/>
      <c r="W18" s="554"/>
      <c r="X18" s="554"/>
      <c r="Y18" s="554"/>
      <c r="Z18" s="554"/>
      <c r="AA18" s="554"/>
      <c r="AB18" s="554"/>
      <c r="AC18" s="554"/>
      <c r="AD18" s="554"/>
      <c r="AE18" s="554"/>
      <c r="AF18" s="554"/>
      <c r="AG18" s="554"/>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4" t="s">
        <v>3597</v>
      </c>
      <c r="M19" s="434"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4155</v>
      </c>
      <c r="AD19" s="287" t="s">
        <v>3604</v>
      </c>
      <c r="AE19" s="302" t="s">
        <v>3605</v>
      </c>
      <c r="AF19" s="302" t="s">
        <v>3605</v>
      </c>
      <c r="AG19" s="302" t="s">
        <v>4699</v>
      </c>
      <c r="AH19" s="302" t="s">
        <v>4700</v>
      </c>
      <c r="AI19" s="302" t="s">
        <v>4701</v>
      </c>
      <c r="AJ19" s="302" t="s">
        <v>4702</v>
      </c>
    </row>
    <row r="20" spans="1:48" ht="15.75" thickTop="1" x14ac:dyDescent="0.25">
      <c r="A20" t="str">
        <f>$B$3</f>
        <v>HIGH NEEDS PLACES</v>
      </c>
      <c r="B20" s="75">
        <v>43913</v>
      </c>
      <c r="C20" s="74">
        <v>3021100</v>
      </c>
      <c r="D20" t="str">
        <f>VLOOKUP(C20,Schools!A:B,2,0)</f>
        <v>Pavilion</v>
      </c>
      <c r="E20" t="str">
        <f>VLOOKUP(C20,Schools!$A:$Z,3,0)</f>
        <v>M</v>
      </c>
      <c r="F20" s="76">
        <v>1300000</v>
      </c>
      <c r="G20" s="74" t="s">
        <v>4698</v>
      </c>
      <c r="H20" s="295"/>
      <c r="I20" t="str">
        <f>O20&amp;"/"&amp;P20</f>
        <v>11392/543965</v>
      </c>
      <c r="J20">
        <f>VLOOKUP(C20,Schools!$A:$Z,9,0)</f>
        <v>400156</v>
      </c>
      <c r="K20" s="74" t="s">
        <v>66</v>
      </c>
      <c r="L20" s="326" t="s">
        <v>345</v>
      </c>
      <c r="M20" s="326" t="s">
        <v>314</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4698</v>
      </c>
      <c r="H21" s="295"/>
      <c r="I21" t="str">
        <f t="shared" ref="I21:I34" si="6">O21&amp;"/"&amp;P21</f>
        <v>11392/543965</v>
      </c>
      <c r="J21">
        <f>VLOOKUP(C21,Schools!$A:$Z,9,0)</f>
        <v>400157</v>
      </c>
      <c r="K21" s="74" t="s">
        <v>66</v>
      </c>
      <c r="L21" s="326" t="s">
        <v>345</v>
      </c>
      <c r="M21" s="326" t="s">
        <v>314</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4698</v>
      </c>
      <c r="H22" s="295"/>
      <c r="I22" t="str">
        <f t="shared" si="6"/>
        <v>11438/543965</v>
      </c>
      <c r="J22">
        <f>VLOOKUP(C22,Schools!$A:$Z,9,0)</f>
        <v>400050</v>
      </c>
      <c r="K22" s="74" t="s">
        <v>66</v>
      </c>
      <c r="L22" s="326" t="s">
        <v>340</v>
      </c>
      <c r="M22" s="326" t="s">
        <v>47</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4698</v>
      </c>
      <c r="H23" s="295"/>
      <c r="I23" t="str">
        <f t="shared" si="6"/>
        <v>11438/543965</v>
      </c>
      <c r="J23">
        <f>VLOOKUP(C23,Schools!$A:$Z,9,0)</f>
        <v>400059</v>
      </c>
      <c r="K23" s="74" t="s">
        <v>66</v>
      </c>
      <c r="L23" s="326" t="s">
        <v>340</v>
      </c>
      <c r="M23" s="326" t="s">
        <v>47</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4698</v>
      </c>
      <c r="H24" s="295"/>
      <c r="I24" t="str">
        <f t="shared" si="6"/>
        <v>11438/543965</v>
      </c>
      <c r="J24">
        <f>VLOOKUP(C24,Schools!$A:$Z,9,0)</f>
        <v>400046</v>
      </c>
      <c r="K24" s="74" t="s">
        <v>66</v>
      </c>
      <c r="L24" s="326" t="s">
        <v>340</v>
      </c>
      <c r="M24" s="326" t="s">
        <v>47</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4698</v>
      </c>
      <c r="H25" s="295"/>
      <c r="I25" t="str">
        <f t="shared" si="6"/>
        <v>11438/543965</v>
      </c>
      <c r="J25">
        <f>VLOOKUP(C25,Schools!$A:$Z,9,0)</f>
        <v>400065</v>
      </c>
      <c r="K25" s="74" t="s">
        <v>66</v>
      </c>
      <c r="L25" s="326" t="s">
        <v>340</v>
      </c>
      <c r="M25" s="326" t="s">
        <v>47</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4698</v>
      </c>
      <c r="H26" s="295"/>
      <c r="I26" t="str">
        <f t="shared" si="6"/>
        <v>11438/543965</v>
      </c>
      <c r="J26">
        <f>VLOOKUP(C26,Schools!$A:$Z,9,0)</f>
        <v>400113</v>
      </c>
      <c r="K26" s="74" t="s">
        <v>66</v>
      </c>
      <c r="L26" s="326" t="s">
        <v>340</v>
      </c>
      <c r="M26" s="326" t="s">
        <v>47</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4698</v>
      </c>
      <c r="H27" s="295"/>
      <c r="I27" t="str">
        <f t="shared" si="6"/>
        <v>11438/543965</v>
      </c>
      <c r="J27">
        <f>VLOOKUP(C27,Schools!$A:$Z,9,0)</f>
        <v>400140</v>
      </c>
      <c r="K27" s="74" t="s">
        <v>66</v>
      </c>
      <c r="L27" s="326" t="s">
        <v>340</v>
      </c>
      <c r="M27" s="326" t="s">
        <v>47</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4698</v>
      </c>
      <c r="H28" s="295"/>
      <c r="I28" t="str">
        <f t="shared" si="6"/>
        <v>10161/543965</v>
      </c>
      <c r="J28">
        <f>VLOOKUP(C28,Schools!$A:$Z,9,0)</f>
        <v>400034</v>
      </c>
      <c r="K28" s="74" t="s">
        <v>66</v>
      </c>
      <c r="L28" s="326" t="s">
        <v>328</v>
      </c>
      <c r="M28" s="326" t="s">
        <v>398</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4698</v>
      </c>
      <c r="H29" s="295"/>
      <c r="I29" t="str">
        <f t="shared" si="6"/>
        <v>10161/543965</v>
      </c>
      <c r="J29">
        <f>VLOOKUP(C29,Schools!$A:$Z,9,0)</f>
        <v>400091</v>
      </c>
      <c r="K29" s="74" t="s">
        <v>66</v>
      </c>
      <c r="L29" s="326" t="s">
        <v>328</v>
      </c>
      <c r="M29" s="326" t="s">
        <v>398</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4698</v>
      </c>
      <c r="H30" s="295"/>
      <c r="I30" t="str">
        <f t="shared" si="6"/>
        <v>10161/543965</v>
      </c>
      <c r="J30">
        <f>VLOOKUP(C30,Schools!$A:$Z,9,0)</f>
        <v>400063</v>
      </c>
      <c r="K30" s="74" t="s">
        <v>66</v>
      </c>
      <c r="L30" s="326" t="s">
        <v>328</v>
      </c>
      <c r="M30" s="326" t="s">
        <v>398</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4698</v>
      </c>
      <c r="H31" s="295"/>
      <c r="I31" t="str">
        <f t="shared" si="6"/>
        <v>11336/543965</v>
      </c>
      <c r="J31">
        <f>VLOOKUP(C31,Schools!$A:$Z,9,0)</f>
        <v>400156</v>
      </c>
      <c r="K31" s="74" t="s">
        <v>66</v>
      </c>
      <c r="L31" s="326" t="str">
        <f>M31</f>
        <v>HOS</v>
      </c>
      <c r="M31" s="326" t="s">
        <v>350</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4698</v>
      </c>
      <c r="H32" s="295"/>
      <c r="I32" t="str">
        <f t="shared" si="6"/>
        <v>11336/543965</v>
      </c>
      <c r="J32">
        <f>VLOOKUP(C32,Schools!$A:$Z,9,0)</f>
        <v>400157</v>
      </c>
      <c r="K32" s="74" t="s">
        <v>66</v>
      </c>
      <c r="L32" s="326" t="str">
        <f>M32</f>
        <v>HOS</v>
      </c>
      <c r="M32" s="326" t="s">
        <v>350</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4698</v>
      </c>
      <c r="H33" s="295"/>
      <c r="I33" t="str">
        <f t="shared" si="6"/>
        <v>11438/543965</v>
      </c>
      <c r="J33">
        <f>VLOOKUP(C33,Schools!$A:$Z,9,0)</f>
        <v>400046</v>
      </c>
      <c r="K33" s="74" t="s">
        <v>66</v>
      </c>
      <c r="L33" s="161" t="s">
        <v>4817</v>
      </c>
      <c r="M33" s="326" t="s">
        <v>4871</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4698</v>
      </c>
      <c r="H34" s="295"/>
      <c r="I34" t="str">
        <f t="shared" si="6"/>
        <v>10161/543965</v>
      </c>
      <c r="J34">
        <f>VLOOKUP(C34,Schools!$A:$Z,9,0)</f>
        <v>400091</v>
      </c>
      <c r="K34" s="295" t="s">
        <v>66</v>
      </c>
      <c r="L34" s="161" t="s">
        <v>4817</v>
      </c>
      <c r="M34" s="326" t="s">
        <v>4872</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4113</v>
      </c>
    </row>
    <row r="2" spans="1:24" ht="36" x14ac:dyDescent="0.55000000000000004">
      <c r="B2" s="233" t="s">
        <v>4032</v>
      </c>
      <c r="C2" s="234"/>
      <c r="D2" s="234"/>
      <c r="E2" s="234"/>
      <c r="F2" s="234"/>
      <c r="G2" s="234"/>
      <c r="H2" s="234"/>
    </row>
    <row r="3" spans="1:24" ht="23.25" x14ac:dyDescent="0.35">
      <c r="B3" s="235">
        <f ca="1">NOW()</f>
        <v>44386.471130208331</v>
      </c>
    </row>
    <row r="6" spans="1:24" ht="26.25" x14ac:dyDescent="0.4">
      <c r="B6" s="236" t="s">
        <v>4033</v>
      </c>
      <c r="D6" s="28"/>
      <c r="E6" s="28"/>
      <c r="F6" s="28"/>
      <c r="G6" s="28"/>
      <c r="H6" s="237" t="s">
        <v>4034</v>
      </c>
      <c r="I6" s="28"/>
      <c r="J6" s="28"/>
      <c r="K6" s="28"/>
      <c r="L6" s="28"/>
      <c r="M6" s="28"/>
      <c r="R6" s="491" t="s">
        <v>4035</v>
      </c>
      <c r="S6" s="491"/>
      <c r="T6" s="491"/>
      <c r="U6" s="491"/>
      <c r="V6" s="491"/>
      <c r="W6" s="491"/>
      <c r="X6" s="491"/>
    </row>
    <row r="7" spans="1:24" ht="15.75" thickBot="1" x14ac:dyDescent="0.3">
      <c r="S7" s="2" t="s">
        <v>4036</v>
      </c>
      <c r="T7" s="178" t="s">
        <v>4037</v>
      </c>
      <c r="U7" s="2" t="s">
        <v>4038</v>
      </c>
      <c r="V7" s="178" t="s">
        <v>4039</v>
      </c>
    </row>
    <row r="8" spans="1:24" ht="15.75" thickBot="1" x14ac:dyDescent="0.3">
      <c r="S8" s="238" t="s">
        <v>3507</v>
      </c>
      <c r="T8" s="238" t="s">
        <v>3505</v>
      </c>
    </row>
    <row r="9" spans="1:24" ht="15.75" thickBot="1" x14ac:dyDescent="0.3">
      <c r="S9" s="182"/>
    </row>
    <row r="10" spans="1:24" ht="15.75" thickBot="1" x14ac:dyDescent="0.3">
      <c r="S10" s="238" t="s">
        <v>4040</v>
      </c>
      <c r="T10" s="238" t="s">
        <v>3509</v>
      </c>
    </row>
    <row r="11" spans="1:24" ht="15.75" thickBot="1" x14ac:dyDescent="0.3">
      <c r="S11" s="182"/>
    </row>
    <row r="12" spans="1:24" ht="15.75" thickBot="1" x14ac:dyDescent="0.3">
      <c r="S12" s="238" t="s">
        <v>3513</v>
      </c>
      <c r="T12" s="238" t="s">
        <v>181</v>
      </c>
    </row>
    <row r="13" spans="1:24" ht="15.75" thickBot="1" x14ac:dyDescent="0.3">
      <c r="B13" s="239" t="s">
        <v>4041</v>
      </c>
      <c r="S13" s="182"/>
    </row>
    <row r="14" spans="1:24" ht="15.75" thickBot="1" x14ac:dyDescent="0.3">
      <c r="S14" s="238" t="s">
        <v>3496</v>
      </c>
      <c r="T14" s="238" t="s">
        <v>4042</v>
      </c>
    </row>
    <row r="15" spans="1:24" ht="15.75" thickBot="1" x14ac:dyDescent="0.3">
      <c r="B15" s="239" t="s">
        <v>3512</v>
      </c>
      <c r="S15" s="182"/>
    </row>
    <row r="16" spans="1:24" ht="15.75" thickBot="1" x14ac:dyDescent="0.3">
      <c r="S16" s="238" t="s">
        <v>3522</v>
      </c>
      <c r="T16" s="492" t="s">
        <v>3520</v>
      </c>
    </row>
    <row r="17" spans="2:22" ht="15.75" thickBot="1" x14ac:dyDescent="0.3">
      <c r="B17" s="239" t="s">
        <v>4043</v>
      </c>
      <c r="S17" s="238" t="s">
        <v>3524</v>
      </c>
      <c r="T17" s="493"/>
    </row>
    <row r="18" spans="2:22" ht="15.75" thickBot="1" x14ac:dyDescent="0.3">
      <c r="S18" s="238" t="s">
        <v>3516</v>
      </c>
      <c r="T18" s="492" t="s">
        <v>22</v>
      </c>
    </row>
    <row r="19" spans="2:22" ht="15.75" thickBot="1" x14ac:dyDescent="0.3">
      <c r="B19" s="239" t="s">
        <v>73</v>
      </c>
      <c r="S19" s="238" t="s">
        <v>3518</v>
      </c>
      <c r="T19" s="493"/>
    </row>
    <row r="20" spans="2:22" ht="15.75" thickBot="1" x14ac:dyDescent="0.3">
      <c r="S20" s="182"/>
    </row>
    <row r="21" spans="2:22" ht="15.75" thickBot="1" x14ac:dyDescent="0.3">
      <c r="B21" s="239" t="s">
        <v>4044</v>
      </c>
      <c r="S21" s="238" t="s">
        <v>3527</v>
      </c>
      <c r="T21" s="238" t="s">
        <v>65</v>
      </c>
    </row>
    <row r="22" spans="2:22" ht="15.75" thickBot="1" x14ac:dyDescent="0.3">
      <c r="S22" s="182"/>
    </row>
    <row r="23" spans="2:22" ht="15.75" thickBot="1" x14ac:dyDescent="0.3">
      <c r="B23" s="239" t="s">
        <v>4045</v>
      </c>
      <c r="S23" s="238" t="s">
        <v>3500</v>
      </c>
      <c r="T23" s="492" t="s">
        <v>3498</v>
      </c>
    </row>
    <row r="24" spans="2:22" ht="15.75" thickBot="1" x14ac:dyDescent="0.3">
      <c r="S24" s="238" t="s">
        <v>3502</v>
      </c>
      <c r="T24" s="493"/>
    </row>
    <row r="25" spans="2:22" ht="15.75" thickBot="1" x14ac:dyDescent="0.3">
      <c r="B25" s="240" t="s">
        <v>4046</v>
      </c>
      <c r="U25" s="238" t="s">
        <v>3483</v>
      </c>
    </row>
    <row r="26" spans="2:22" ht="15.75" thickBot="1" x14ac:dyDescent="0.3">
      <c r="B26" s="241" t="s">
        <v>4047</v>
      </c>
      <c r="V26" s="238" t="s">
        <v>4048</v>
      </c>
    </row>
    <row r="27" spans="2:22" ht="15.75" thickBot="1" x14ac:dyDescent="0.3">
      <c r="B27" s="242" t="s">
        <v>4049</v>
      </c>
      <c r="V27" s="238" t="s">
        <v>3489</v>
      </c>
    </row>
    <row r="28" spans="2:22" ht="64.900000000000006" customHeight="1" thickBot="1" x14ac:dyDescent="0.3"/>
    <row r="29" spans="2:22" ht="15.75" thickBot="1" x14ac:dyDescent="0.3">
      <c r="B29" s="239" t="s">
        <v>4050</v>
      </c>
    </row>
    <row r="30" spans="2:22" ht="15.75" thickBot="1" x14ac:dyDescent="0.3">
      <c r="S30" s="238" t="s">
        <v>4051</v>
      </c>
      <c r="T30" s="243" t="s">
        <v>4052</v>
      </c>
      <c r="U30" s="494"/>
    </row>
    <row r="31" spans="2:22" ht="15.75" thickBot="1" x14ac:dyDescent="0.3">
      <c r="S31" s="238" t="s">
        <v>3537</v>
      </c>
      <c r="T31" s="244"/>
      <c r="U31" s="495"/>
    </row>
    <row r="33" spans="2:22" ht="36" customHeight="1" thickBot="1" x14ac:dyDescent="0.3"/>
    <row r="34" spans="2:22" ht="15.75" thickBot="1" x14ac:dyDescent="0.3">
      <c r="B34" s="240" t="s">
        <v>4053</v>
      </c>
      <c r="V34" s="238" t="s">
        <v>4054</v>
      </c>
    </row>
    <row r="35" spans="2:22" ht="15.75" thickBot="1" x14ac:dyDescent="0.3">
      <c r="B35" s="242" t="s">
        <v>4055</v>
      </c>
      <c r="V35" s="238" t="s">
        <v>4056</v>
      </c>
    </row>
    <row r="36" spans="2:22" ht="15.75" thickBot="1" x14ac:dyDescent="0.3">
      <c r="V36" s="238" t="s">
        <v>4057</v>
      </c>
    </row>
    <row r="37" spans="2:22" ht="15.75" thickBot="1" x14ac:dyDescent="0.3">
      <c r="B37" s="239" t="s">
        <v>4058</v>
      </c>
      <c r="V37" s="238" t="s">
        <v>4059</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A4" workbookViewId="0">
      <selection activeCell="R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34" t="s">
        <v>3557</v>
      </c>
      <c r="C3" s="535"/>
      <c r="D3" s="535"/>
      <c r="E3" s="536"/>
      <c r="F3" s="82" t="s">
        <v>3493</v>
      </c>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C6" t="s">
        <v>4502</v>
      </c>
      <c r="D6" t="s">
        <v>4517</v>
      </c>
      <c r="P6" s="30" t="s">
        <v>3635</v>
      </c>
      <c r="Q6" s="30">
        <v>20</v>
      </c>
      <c r="R6" s="30" t="s">
        <v>4712</v>
      </c>
      <c r="S6" s="30" t="s">
        <v>3628</v>
      </c>
      <c r="U6" s="30" t="s">
        <v>3570</v>
      </c>
      <c r="V6" s="31">
        <v>11336</v>
      </c>
    </row>
    <row r="7" spans="1:22" ht="16.5" customHeight="1" thickTop="1" thickBot="1" x14ac:dyDescent="0.3">
      <c r="A7" s="83" t="s">
        <v>3638</v>
      </c>
      <c r="B7" s="85">
        <f>SUM(HNPlaces!T20:T35)</f>
        <v>569074.22222222225</v>
      </c>
      <c r="C7" s="539" t="str">
        <f>IF(ROUND(ABS(B7-B8),0)&gt;0,"Error","OK")</f>
        <v>OK</v>
      </c>
      <c r="D7" s="540"/>
      <c r="P7" s="30" t="s">
        <v>3639</v>
      </c>
      <c r="Q7" s="30">
        <v>21</v>
      </c>
      <c r="R7" s="30" t="s">
        <v>4713</v>
      </c>
      <c r="S7" s="30" t="s">
        <v>3630</v>
      </c>
    </row>
    <row r="8" spans="1:22" ht="16.5" thickTop="1" thickBot="1" x14ac:dyDescent="0.3">
      <c r="A8" s="83" t="s">
        <v>3642</v>
      </c>
      <c r="B8" s="85">
        <f>SUM(G20:G993)</f>
        <v>569074.22222222225</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COUNTIF(HNPlaces!R20:R35,"&gt;0")</f>
        <v>15</v>
      </c>
      <c r="C10" s="539" t="str">
        <f>IF(ROUND(ABS(B10-B11),0)&gt;0,"Error","OK")</f>
        <v>OK</v>
      </c>
      <c r="D10" s="540"/>
      <c r="P10" s="30" t="s">
        <v>3650</v>
      </c>
      <c r="Q10" s="30">
        <v>24</v>
      </c>
      <c r="R10" s="30" t="s">
        <v>4716</v>
      </c>
      <c r="S10" s="30" t="s">
        <v>3641</v>
      </c>
    </row>
    <row r="11" spans="1:22" ht="16.5" thickTop="1" thickBot="1" x14ac:dyDescent="0.3">
      <c r="A11" s="83" t="s">
        <v>3653</v>
      </c>
      <c r="B11" s="83">
        <f>COUNTIF(G20:G138,"&gt;0")</f>
        <v>15</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1100.PRU.I01.Jl21</v>
      </c>
      <c r="F20" s="122">
        <f ca="1">TODAY()</f>
        <v>44386</v>
      </c>
      <c r="G20" s="123">
        <f>HNPlaces!T20</f>
        <v>108333.33333333333</v>
      </c>
      <c r="H20" s="124">
        <f ca="1">F20</f>
        <v>44386</v>
      </c>
      <c r="I20" s="125">
        <v>0</v>
      </c>
      <c r="J20" s="121" t="str">
        <f>LEFT(HNPlaces!D20,20)&amp;"."&amp;HNPlacesPay!E20</f>
        <v>Pavilion.1100.PRU.I01.Jl21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1102.PRU.I01.Jl21</v>
      </c>
      <c r="F21" s="305">
        <f t="shared" ref="F21:F51" ca="1" si="0">TODAY()</f>
        <v>44386</v>
      </c>
      <c r="G21" s="306">
        <f>HNPlaces!T21</f>
        <v>8333.3333333333339</v>
      </c>
      <c r="H21" s="124">
        <f t="shared" ref="H21:H51" ca="1" si="1">F21</f>
        <v>44386</v>
      </c>
      <c r="I21" s="125">
        <v>0</v>
      </c>
      <c r="J21" s="304" t="str">
        <f>LEFT(HNPlaces!D21,20)&amp;"."&amp;HNPlacesPay!E21</f>
        <v>Northgate.1102.PRU.I01.Jl21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2014.ARP.I01.Jl21</v>
      </c>
      <c r="F22" s="305">
        <f t="shared" ca="1" si="0"/>
        <v>44386</v>
      </c>
      <c r="G22" s="306">
        <f>HNPlaces!T22</f>
        <v>4000</v>
      </c>
      <c r="H22" s="124">
        <f t="shared" ca="1" si="1"/>
        <v>44386</v>
      </c>
      <c r="I22" s="125">
        <v>0</v>
      </c>
      <c r="J22" s="304" t="str">
        <f>LEFT(HNPlaces!D22,20)&amp;"."&amp;HNPlacesPay!E22</f>
        <v>Colindale School.2014.ARP.I01.Jl21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2015.ARP.I01.Jl21</v>
      </c>
      <c r="F23" s="305">
        <f t="shared" ca="1" si="0"/>
        <v>44386</v>
      </c>
      <c r="G23" s="306">
        <f>HNPlaces!T23</f>
        <v>4583.333333333333</v>
      </c>
      <c r="H23" s="124">
        <f t="shared" ca="1" si="1"/>
        <v>44386</v>
      </c>
      <c r="I23" s="125">
        <v>0</v>
      </c>
      <c r="J23" s="304" t="str">
        <f>LEFT(HNPlaces!D23,20)&amp;"."&amp;HNPlacesPay!E23</f>
        <v>Coppetts Wood.2015.ARP.I01.Jl21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2036.ARP.I01.Jl21</v>
      </c>
      <c r="F24" s="305">
        <f t="shared" ca="1" si="0"/>
        <v>44386</v>
      </c>
      <c r="G24" s="306">
        <f>HNPlaces!T24</f>
        <v>7500</v>
      </c>
      <c r="H24" s="124">
        <f t="shared" ca="1" si="1"/>
        <v>44386</v>
      </c>
      <c r="I24" s="125">
        <v>0</v>
      </c>
      <c r="J24" s="304" t="str">
        <f>LEFT(HNPlaces!D24,20)&amp;"."&amp;HNPlacesPay!E24</f>
        <v>Livingstone School.2036.ARP.I01.Jl21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2067.ARP.I01.Jl21</v>
      </c>
      <c r="F25" s="305">
        <f t="shared" ca="1" si="0"/>
        <v>44386</v>
      </c>
      <c r="G25" s="306">
        <f>HNPlaces!T25</f>
        <v>5583.333333333333</v>
      </c>
      <c r="H25" s="124">
        <f t="shared" ca="1" si="1"/>
        <v>44386</v>
      </c>
      <c r="I25" s="125">
        <v>0</v>
      </c>
      <c r="J25" s="304" t="str">
        <f>LEFT(HNPlaces!D25,20)&amp;"."&amp;HNPlacesPay!E25</f>
        <v>Chalgrove Primary Sc.2067.ARP.I01.Jl21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2077.ARP.I01.Jl21</v>
      </c>
      <c r="F26" s="305">
        <f t="shared" ca="1" si="0"/>
        <v>44386</v>
      </c>
      <c r="G26" s="306">
        <f>HNPlaces!T26</f>
        <v>11000</v>
      </c>
      <c r="H26" s="124">
        <f t="shared" ca="1" si="1"/>
        <v>44386</v>
      </c>
      <c r="I26" s="125">
        <v>0</v>
      </c>
      <c r="J26" s="304" t="str">
        <f>LEFT(HNPlaces!D26,20)&amp;"."&amp;HNPlacesPay!E26</f>
        <v>Orion Primary School.2077.ARP.I01.Jl21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5427.ARP.I01.Jl21</v>
      </c>
      <c r="F27" s="305">
        <f t="shared" ca="1" si="0"/>
        <v>44386</v>
      </c>
      <c r="G27" s="306">
        <f>HNPlaces!T27</f>
        <v>24500</v>
      </c>
      <c r="H27" s="124">
        <f t="shared" ca="1" si="1"/>
        <v>44386</v>
      </c>
      <c r="I27" s="125">
        <v>0</v>
      </c>
      <c r="J27" s="304" t="str">
        <f>LEFT(HNPlaces!D27,20)&amp;"."&amp;HNPlacesPay!E27</f>
        <v>JCoSS.5427.ARP.I01.Jl21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7005.SPEC.I01.Jl21</v>
      </c>
      <c r="F28" s="305">
        <f t="shared" ca="1" si="0"/>
        <v>44386</v>
      </c>
      <c r="G28" s="306">
        <f>HNPlaces!T28</f>
        <v>103472.22222222223</v>
      </c>
      <c r="H28" s="124">
        <f t="shared" ca="1" si="1"/>
        <v>44386</v>
      </c>
      <c r="I28" s="125">
        <v>0</v>
      </c>
      <c r="J28" s="304" t="str">
        <f>LEFT(HNPlaces!D28,20)&amp;"."&amp;HNPlacesPay!E28</f>
        <v>Northway.7005.SPEC.I01.Jl21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7009.SPEC.I01.Jl21</v>
      </c>
      <c r="F29" s="305">
        <f t="shared" ca="1" si="0"/>
        <v>44386</v>
      </c>
      <c r="G29" s="306">
        <f>HNPlaces!T29</f>
        <v>97916.666666666672</v>
      </c>
      <c r="H29" s="124">
        <f t="shared" ca="1" si="1"/>
        <v>44386</v>
      </c>
      <c r="I29" s="125">
        <v>0</v>
      </c>
      <c r="J29" s="304" t="str">
        <f>LEFT(HNPlaces!D29,20)&amp;"."&amp;HNPlacesPay!E29</f>
        <v>Oakleigh.7009.SPEC.I01.Jl21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7010.SPEC.I01.Jl21</v>
      </c>
      <c r="F30" s="305">
        <f t="shared" ca="1" si="0"/>
        <v>44386</v>
      </c>
      <c r="G30" s="306">
        <f>HNPlaces!T30</f>
        <v>81458.333333333343</v>
      </c>
      <c r="H30" s="124">
        <f t="shared" ca="1" si="1"/>
        <v>44386</v>
      </c>
      <c r="I30" s="125">
        <v>0</v>
      </c>
      <c r="J30" s="304" t="str">
        <f>LEFT(HNPlaces!D30,20)&amp;"."&amp;HNPlacesPay!E30</f>
        <v>Mapledown.7010.SPEC.I01.Jl21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1100.HOS.I01.Jl21</v>
      </c>
      <c r="F31" s="305">
        <f t="shared" ca="1" si="0"/>
        <v>44386</v>
      </c>
      <c r="G31" s="306">
        <f>HNPlaces!T31</f>
        <v>22826.666666666668</v>
      </c>
      <c r="H31" s="124">
        <f t="shared" ca="1" si="1"/>
        <v>44386</v>
      </c>
      <c r="I31" s="125">
        <v>0</v>
      </c>
      <c r="J31" s="304" t="str">
        <f>LEFT(HNPlaces!D31,20)&amp;"."&amp;HNPlacesPay!E31</f>
        <v>Pavilion.1100.HOS.I01.Jl21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1102.HOS.I01.Jl21</v>
      </c>
      <c r="F32" s="305">
        <f t="shared" ca="1" si="0"/>
        <v>44386</v>
      </c>
      <c r="G32" s="306">
        <f>HNPlaces!T32</f>
        <v>29773.5</v>
      </c>
      <c r="H32" s="124">
        <f t="shared" ca="1" si="1"/>
        <v>44386</v>
      </c>
      <c r="I32" s="125">
        <v>0</v>
      </c>
      <c r="J32" s="304" t="str">
        <f>LEFT(HNPlaces!D32,20)&amp;"."&amp;HNPlacesPay!E32</f>
        <v>Northgate.1102.HOS.I01.Jl21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2036.ARPEY.I01.Jl21</v>
      </c>
      <c r="F33" s="305">
        <f t="shared" ca="1" si="0"/>
        <v>44386</v>
      </c>
      <c r="G33" s="306">
        <f>HNPlaces!T33</f>
        <v>11169.5</v>
      </c>
      <c r="H33" s="124">
        <f t="shared" ca="1" si="1"/>
        <v>44386</v>
      </c>
      <c r="I33" s="125">
        <v>0</v>
      </c>
      <c r="J33" s="304" t="str">
        <f>LEFT(HNPlaces!D33,20)&amp;"."&amp;HNPlacesPay!E33</f>
        <v>Livingstone School.2036.ARPEY.I01.Jl21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7009.SPECEY.I01.Jl21</v>
      </c>
      <c r="F34" s="305">
        <f t="shared" ca="1" si="0"/>
        <v>44386</v>
      </c>
      <c r="G34" s="306">
        <f>HNPlaces!T34</f>
        <v>48624</v>
      </c>
      <c r="H34" s="124">
        <f t="shared" ca="1" si="1"/>
        <v>44386</v>
      </c>
      <c r="I34" s="125">
        <v>0</v>
      </c>
      <c r="J34" s="304" t="str">
        <f>LEFT(HNPlaces!D34,20)&amp;"."&amp;HNPlacesPay!E34</f>
        <v>Oakleigh.7009.SPECEY.I01.Jl21</v>
      </c>
      <c r="K34" s="120" t="b">
        <v>1</v>
      </c>
      <c r="L34" s="126" t="s">
        <v>3686</v>
      </c>
      <c r="M34" s="120" t="b">
        <v>1</v>
      </c>
      <c r="N34" s="120" t="s">
        <v>3687</v>
      </c>
      <c r="O34" s="307" t="str">
        <f>HNPlaces!I34</f>
        <v>10161/543965</v>
      </c>
      <c r="P34" s="120" t="b">
        <v>1</v>
      </c>
      <c r="Q34" s="120" t="b">
        <v>1</v>
      </c>
      <c r="R34" s="120" t="b">
        <v>1</v>
      </c>
    </row>
    <row r="35" spans="1:18" hidden="1" x14ac:dyDescent="0.25">
      <c r="A35" s="117">
        <v>1</v>
      </c>
      <c r="B35" s="118">
        <v>2</v>
      </c>
      <c r="C35" s="303">
        <f>HNPlaces!J35</f>
        <v>0</v>
      </c>
      <c r="D35" s="120" t="b">
        <v>1</v>
      </c>
      <c r="E35" s="304" t="str">
        <f>RIGHT(HNPlaces!C35,4)&amp;"."&amp;HNPlaces!M35&amp;"."&amp;HNPlaces!K35&amp;"."&amp;$C$5</f>
        <v>...Jl21</v>
      </c>
      <c r="F35" s="305">
        <f t="shared" ca="1" si="0"/>
        <v>44386</v>
      </c>
      <c r="G35" s="306">
        <f>HNPlaces!T35</f>
        <v>0</v>
      </c>
      <c r="H35" s="124">
        <f t="shared" ca="1" si="1"/>
        <v>44386</v>
      </c>
      <c r="I35" s="125">
        <v>0</v>
      </c>
      <c r="J35" s="304" t="str">
        <f>LEFT(HNPlaces!D35,20)&amp;"."&amp;HNPlacesPay!E35</f>
        <v>....Jl21</v>
      </c>
      <c r="K35" s="120" t="b">
        <v>1</v>
      </c>
      <c r="L35" s="126" t="s">
        <v>3686</v>
      </c>
      <c r="M35" s="120" t="b">
        <v>1</v>
      </c>
      <c r="N35" s="120" t="s">
        <v>3687</v>
      </c>
      <c r="O35" s="307">
        <f>HNPlaces!I35</f>
        <v>0</v>
      </c>
      <c r="P35" s="120" t="b">
        <v>1</v>
      </c>
      <c r="Q35" s="120" t="b">
        <v>1</v>
      </c>
      <c r="R35" s="120" t="b">
        <v>1</v>
      </c>
    </row>
    <row r="36" spans="1:18" hidden="1" x14ac:dyDescent="0.25">
      <c r="A36" s="117">
        <v>1</v>
      </c>
      <c r="B36" s="118">
        <v>2</v>
      </c>
      <c r="C36" s="303">
        <f>HNPlaces!J36</f>
        <v>0</v>
      </c>
      <c r="D36" s="120" t="b">
        <v>1</v>
      </c>
      <c r="E36" s="304" t="str">
        <f>RIGHT(HNPlaces!C36,4)&amp;"."&amp;HNPlaces!M36&amp;"."&amp;HNPlaces!K36&amp;"."&amp;$C$5</f>
        <v>...Jl21</v>
      </c>
      <c r="F36" s="305">
        <f t="shared" ca="1" si="0"/>
        <v>44386</v>
      </c>
      <c r="G36" s="306">
        <f>HNPlaces!T36</f>
        <v>0</v>
      </c>
      <c r="H36" s="124">
        <f t="shared" ca="1" si="1"/>
        <v>44386</v>
      </c>
      <c r="I36" s="125">
        <v>0</v>
      </c>
      <c r="J36" s="304" t="str">
        <f>LEFT(HNPlaces!D36,20)&amp;"."&amp;HNPlacesPay!E36</f>
        <v>....Jl21</v>
      </c>
      <c r="K36" s="120" t="b">
        <v>1</v>
      </c>
      <c r="L36" s="126" t="s">
        <v>3686</v>
      </c>
      <c r="M36" s="120" t="b">
        <v>1</v>
      </c>
      <c r="N36" s="120" t="s">
        <v>3687</v>
      </c>
      <c r="O36" s="307">
        <f>HNPlaces!I36</f>
        <v>0</v>
      </c>
      <c r="P36" s="120" t="b">
        <v>1</v>
      </c>
      <c r="Q36" s="120" t="b">
        <v>1</v>
      </c>
      <c r="R36" s="120" t="b">
        <v>1</v>
      </c>
    </row>
    <row r="37" spans="1:18" hidden="1" x14ac:dyDescent="0.25">
      <c r="A37" s="117">
        <v>1</v>
      </c>
      <c r="B37" s="118">
        <v>2</v>
      </c>
      <c r="C37" s="303">
        <f>HNPlaces!J37</f>
        <v>0</v>
      </c>
      <c r="D37" s="120" t="b">
        <v>1</v>
      </c>
      <c r="E37" s="304" t="str">
        <f>RIGHT(HNPlaces!C37,4)&amp;"."&amp;HNPlaces!M37&amp;"."&amp;HNPlaces!K37&amp;"."&amp;$C$5</f>
        <v>...Jl21</v>
      </c>
      <c r="F37" s="305">
        <f t="shared" ca="1" si="0"/>
        <v>44386</v>
      </c>
      <c r="G37" s="306">
        <f>HNPlaces!T37</f>
        <v>0</v>
      </c>
      <c r="H37" s="124">
        <f t="shared" ca="1" si="1"/>
        <v>44386</v>
      </c>
      <c r="I37" s="125">
        <v>0</v>
      </c>
      <c r="J37" s="304" t="str">
        <f>LEFT(HNPlaces!D37,20)&amp;"."&amp;HNPlacesPay!E37</f>
        <v>....Jl21</v>
      </c>
      <c r="K37" s="120" t="b">
        <v>1</v>
      </c>
      <c r="L37" s="126" t="s">
        <v>3686</v>
      </c>
      <c r="M37" s="120" t="b">
        <v>1</v>
      </c>
      <c r="N37" s="120" t="s">
        <v>3687</v>
      </c>
      <c r="O37" s="307">
        <f>HNPlaces!I37</f>
        <v>0</v>
      </c>
      <c r="P37" s="120" t="b">
        <v>1</v>
      </c>
      <c r="Q37" s="120" t="b">
        <v>1</v>
      </c>
      <c r="R37" s="120" t="b">
        <v>1</v>
      </c>
    </row>
    <row r="38" spans="1:18" hidden="1" x14ac:dyDescent="0.25">
      <c r="A38" s="117">
        <v>1</v>
      </c>
      <c r="B38" s="118">
        <v>2</v>
      </c>
      <c r="C38" s="303">
        <f>HNPlaces!J38</f>
        <v>0</v>
      </c>
      <c r="D38" s="120" t="b">
        <v>1</v>
      </c>
      <c r="E38" s="304" t="str">
        <f>RIGHT(HNPlaces!C38,4)&amp;"."&amp;HNPlaces!M38&amp;"."&amp;HNPlaces!K38&amp;"."&amp;$C$5</f>
        <v>...Jl21</v>
      </c>
      <c r="F38" s="305">
        <f t="shared" ca="1" si="0"/>
        <v>44386</v>
      </c>
      <c r="G38" s="306">
        <f>HNPlaces!T38</f>
        <v>0</v>
      </c>
      <c r="H38" s="124">
        <f t="shared" ca="1" si="1"/>
        <v>44386</v>
      </c>
      <c r="I38" s="125">
        <v>0</v>
      </c>
      <c r="J38" s="304" t="str">
        <f>LEFT(HNPlaces!D38,20)&amp;"."&amp;HNPlacesPay!E38</f>
        <v>....Jl21</v>
      </c>
      <c r="K38" s="120" t="b">
        <v>1</v>
      </c>
      <c r="L38" s="126" t="s">
        <v>3686</v>
      </c>
      <c r="M38" s="120" t="b">
        <v>1</v>
      </c>
      <c r="N38" s="120" t="s">
        <v>3687</v>
      </c>
      <c r="O38" s="307">
        <f>HNPlaces!I38</f>
        <v>0</v>
      </c>
      <c r="P38" s="120" t="b">
        <v>1</v>
      </c>
      <c r="Q38" s="120" t="b">
        <v>1</v>
      </c>
      <c r="R38" s="120" t="b">
        <v>1</v>
      </c>
    </row>
    <row r="39" spans="1:18" hidden="1" x14ac:dyDescent="0.25">
      <c r="A39" s="117">
        <v>1</v>
      </c>
      <c r="B39" s="118">
        <v>2</v>
      </c>
      <c r="C39" s="303">
        <f>HNPlaces!J39</f>
        <v>0</v>
      </c>
      <c r="D39" s="120" t="b">
        <v>1</v>
      </c>
      <c r="E39" s="304" t="str">
        <f>RIGHT(HNPlaces!C39,4)&amp;"."&amp;HNPlaces!M39&amp;"."&amp;HNPlaces!K39&amp;"."&amp;$C$5</f>
        <v>...Jl21</v>
      </c>
      <c r="F39" s="305">
        <f t="shared" ca="1" si="0"/>
        <v>44386</v>
      </c>
      <c r="G39" s="306">
        <f>HNPlaces!T39</f>
        <v>0</v>
      </c>
      <c r="H39" s="124">
        <f t="shared" ca="1" si="1"/>
        <v>44386</v>
      </c>
      <c r="I39" s="125">
        <v>0</v>
      </c>
      <c r="J39" s="304" t="str">
        <f>LEFT(HNPlaces!D39,20)&amp;"."&amp;HNPlacesPay!E39</f>
        <v>....Jl21</v>
      </c>
      <c r="K39" s="120" t="b">
        <v>1</v>
      </c>
      <c r="L39" s="126" t="s">
        <v>3686</v>
      </c>
      <c r="M39" s="120" t="b">
        <v>1</v>
      </c>
      <c r="N39" s="120" t="s">
        <v>3687</v>
      </c>
      <c r="O39" s="307">
        <f>HNPlaces!I39</f>
        <v>0</v>
      </c>
      <c r="P39" s="120" t="b">
        <v>1</v>
      </c>
      <c r="Q39" s="120" t="b">
        <v>1</v>
      </c>
      <c r="R39" s="120" t="b">
        <v>1</v>
      </c>
    </row>
    <row r="40" spans="1:18" hidden="1" x14ac:dyDescent="0.25">
      <c r="A40" s="117">
        <v>1</v>
      </c>
      <c r="B40" s="118">
        <v>2</v>
      </c>
      <c r="C40" s="303">
        <f>HNPlaces!J40</f>
        <v>0</v>
      </c>
      <c r="D40" s="120" t="b">
        <v>1</v>
      </c>
      <c r="E40" s="304" t="str">
        <f>RIGHT(HNPlaces!C40,4)&amp;"."&amp;HNPlaces!M40&amp;"."&amp;HNPlaces!K40&amp;"."&amp;$C$5</f>
        <v>...Jl21</v>
      </c>
      <c r="F40" s="305">
        <f t="shared" ca="1" si="0"/>
        <v>44386</v>
      </c>
      <c r="G40" s="306">
        <f>HNPlaces!T40</f>
        <v>0</v>
      </c>
      <c r="H40" s="124">
        <f t="shared" ca="1" si="1"/>
        <v>44386</v>
      </c>
      <c r="I40" s="125">
        <v>0</v>
      </c>
      <c r="J40" s="304" t="str">
        <f>LEFT(HNPlaces!D40,20)&amp;"."&amp;HNPlacesPay!E40</f>
        <v>....Jl21</v>
      </c>
      <c r="K40" s="120" t="b">
        <v>1</v>
      </c>
      <c r="L40" s="126" t="s">
        <v>3686</v>
      </c>
      <c r="M40" s="120" t="b">
        <v>1</v>
      </c>
      <c r="N40" s="120" t="s">
        <v>3687</v>
      </c>
      <c r="O40" s="307">
        <f>HNPlaces!I40</f>
        <v>0</v>
      </c>
      <c r="P40" s="120" t="b">
        <v>1</v>
      </c>
      <c r="Q40" s="120" t="b">
        <v>1</v>
      </c>
      <c r="R40" s="120" t="b">
        <v>1</v>
      </c>
    </row>
    <row r="41" spans="1:18" hidden="1" x14ac:dyDescent="0.25">
      <c r="A41" s="117">
        <v>1</v>
      </c>
      <c r="B41" s="118">
        <v>2</v>
      </c>
      <c r="C41" s="303">
        <f>HNPlaces!J41</f>
        <v>0</v>
      </c>
      <c r="D41" s="120" t="b">
        <v>1</v>
      </c>
      <c r="E41" s="304" t="str">
        <f>RIGHT(HNPlaces!C41,4)&amp;"."&amp;HNPlaces!M41&amp;"."&amp;HNPlaces!K41&amp;"."&amp;$C$5</f>
        <v>...Jl21</v>
      </c>
      <c r="F41" s="305">
        <f t="shared" ca="1" si="0"/>
        <v>44386</v>
      </c>
      <c r="G41" s="306">
        <f>HNPlaces!T41</f>
        <v>0</v>
      </c>
      <c r="H41" s="124">
        <f t="shared" ca="1" si="1"/>
        <v>44386</v>
      </c>
      <c r="I41" s="125">
        <v>0</v>
      </c>
      <c r="J41" s="304" t="str">
        <f>LEFT(HNPlaces!D41,20)&amp;"."&amp;HNPlacesPay!E41</f>
        <v>....Jl21</v>
      </c>
      <c r="K41" s="120" t="b">
        <v>1</v>
      </c>
      <c r="L41" s="126" t="s">
        <v>3686</v>
      </c>
      <c r="M41" s="120" t="b">
        <v>1</v>
      </c>
      <c r="N41" s="120" t="s">
        <v>3687</v>
      </c>
      <c r="O41" s="307">
        <f>HNPlaces!I41</f>
        <v>0</v>
      </c>
      <c r="P41" s="120" t="b">
        <v>1</v>
      </c>
      <c r="Q41" s="120" t="b">
        <v>1</v>
      </c>
      <c r="R41" s="120" t="b">
        <v>1</v>
      </c>
    </row>
    <row r="42" spans="1:18" hidden="1" x14ac:dyDescent="0.25">
      <c r="A42" s="117">
        <v>1</v>
      </c>
      <c r="B42" s="118">
        <v>2</v>
      </c>
      <c r="C42" s="303">
        <f>HNPlaces!J42</f>
        <v>0</v>
      </c>
      <c r="D42" s="120" t="b">
        <v>1</v>
      </c>
      <c r="E42" s="304" t="str">
        <f>RIGHT(HNPlaces!C42,4)&amp;"."&amp;HNPlaces!M42&amp;"."&amp;HNPlaces!K42&amp;"."&amp;$C$5</f>
        <v>...Jl21</v>
      </c>
      <c r="F42" s="305">
        <f t="shared" ca="1" si="0"/>
        <v>44386</v>
      </c>
      <c r="G42" s="306">
        <f>HNPlaces!T42</f>
        <v>0</v>
      </c>
      <c r="H42" s="124">
        <f t="shared" ca="1" si="1"/>
        <v>44386</v>
      </c>
      <c r="I42" s="125">
        <v>0</v>
      </c>
      <c r="J42" s="304" t="str">
        <f>LEFT(HNPlaces!D42,20)&amp;"."&amp;HNPlacesPay!E42</f>
        <v>....Jl21</v>
      </c>
      <c r="K42" s="120" t="b">
        <v>1</v>
      </c>
      <c r="L42" s="126" t="s">
        <v>3686</v>
      </c>
      <c r="M42" s="120" t="b">
        <v>1</v>
      </c>
      <c r="N42" s="120" t="s">
        <v>3687</v>
      </c>
      <c r="O42" s="307">
        <f>HNPlaces!I42</f>
        <v>0</v>
      </c>
      <c r="P42" s="120" t="b">
        <v>1</v>
      </c>
      <c r="Q42" s="120" t="b">
        <v>1</v>
      </c>
      <c r="R42" s="120" t="b">
        <v>1</v>
      </c>
    </row>
    <row r="43" spans="1:18" hidden="1" x14ac:dyDescent="0.25">
      <c r="A43" s="117">
        <v>1</v>
      </c>
      <c r="B43" s="118">
        <v>2</v>
      </c>
      <c r="C43" s="303">
        <f>HNPlaces!J43</f>
        <v>0</v>
      </c>
      <c r="D43" s="120" t="b">
        <v>1</v>
      </c>
      <c r="E43" s="304" t="str">
        <f>RIGHT(HNPlaces!C43,4)&amp;"."&amp;HNPlaces!M43&amp;"."&amp;HNPlaces!K43&amp;"."&amp;$C$5</f>
        <v>...Jl21</v>
      </c>
      <c r="F43" s="305">
        <f t="shared" ca="1" si="0"/>
        <v>44386</v>
      </c>
      <c r="G43" s="306">
        <f>HNPlaces!T43</f>
        <v>0</v>
      </c>
      <c r="H43" s="124">
        <f t="shared" ca="1" si="1"/>
        <v>44386</v>
      </c>
      <c r="I43" s="125">
        <v>0</v>
      </c>
      <c r="J43" s="304" t="str">
        <f>LEFT(HNPlaces!D43,20)&amp;"."&amp;HNPlacesPay!E43</f>
        <v>....Jl21</v>
      </c>
      <c r="K43" s="120" t="b">
        <v>1</v>
      </c>
      <c r="L43" s="126" t="s">
        <v>3686</v>
      </c>
      <c r="M43" s="120" t="b">
        <v>1</v>
      </c>
      <c r="N43" s="120" t="s">
        <v>3687</v>
      </c>
      <c r="O43" s="307">
        <f>HNPlaces!I43</f>
        <v>0</v>
      </c>
      <c r="P43" s="120" t="b">
        <v>1</v>
      </c>
      <c r="Q43" s="120" t="b">
        <v>1</v>
      </c>
      <c r="R43" s="120" t="b">
        <v>1</v>
      </c>
    </row>
    <row r="44" spans="1:18" hidden="1" x14ac:dyDescent="0.25">
      <c r="A44" s="117">
        <v>1</v>
      </c>
      <c r="B44" s="118">
        <v>2</v>
      </c>
      <c r="C44" s="303">
        <f>HNPlaces!J44</f>
        <v>0</v>
      </c>
      <c r="D44" s="120" t="b">
        <v>1</v>
      </c>
      <c r="E44" s="304" t="str">
        <f>RIGHT(HNPlaces!C44,4)&amp;"."&amp;HNPlaces!M44&amp;"."&amp;HNPlaces!K44&amp;"."&amp;$C$5</f>
        <v>...Jl21</v>
      </c>
      <c r="F44" s="305">
        <f t="shared" ca="1" si="0"/>
        <v>44386</v>
      </c>
      <c r="G44" s="306">
        <f>HNPlaces!T44</f>
        <v>0</v>
      </c>
      <c r="H44" s="124">
        <f t="shared" ca="1" si="1"/>
        <v>44386</v>
      </c>
      <c r="I44" s="125">
        <v>0</v>
      </c>
      <c r="J44" s="304" t="str">
        <f>LEFT(HNPlaces!D44,20)&amp;"."&amp;HNPlacesPay!E44</f>
        <v>....Jl21</v>
      </c>
      <c r="K44" s="120" t="b">
        <v>1</v>
      </c>
      <c r="L44" s="126" t="s">
        <v>3686</v>
      </c>
      <c r="M44" s="120" t="b">
        <v>1</v>
      </c>
      <c r="N44" s="120" t="s">
        <v>3687</v>
      </c>
      <c r="O44" s="307">
        <f>HNPlaces!I44</f>
        <v>0</v>
      </c>
      <c r="P44" s="120" t="b">
        <v>1</v>
      </c>
      <c r="Q44" s="120" t="b">
        <v>1</v>
      </c>
      <c r="R44" s="120" t="b">
        <v>1</v>
      </c>
    </row>
    <row r="45" spans="1:18" hidden="1" x14ac:dyDescent="0.25">
      <c r="A45" s="117">
        <v>1</v>
      </c>
      <c r="B45" s="118">
        <v>2</v>
      </c>
      <c r="C45" s="303">
        <f>HNPlaces!J45</f>
        <v>0</v>
      </c>
      <c r="D45" s="120" t="b">
        <v>1</v>
      </c>
      <c r="E45" s="304" t="str">
        <f>RIGHT(HNPlaces!C45,4)&amp;"."&amp;HNPlaces!M45&amp;"."&amp;HNPlaces!K45&amp;"."&amp;$C$5</f>
        <v>...Jl21</v>
      </c>
      <c r="F45" s="305">
        <f t="shared" ca="1" si="0"/>
        <v>44386</v>
      </c>
      <c r="G45" s="306">
        <f>HNPlaces!T45</f>
        <v>0</v>
      </c>
      <c r="H45" s="124">
        <f t="shared" ca="1" si="1"/>
        <v>44386</v>
      </c>
      <c r="I45" s="125">
        <v>0</v>
      </c>
      <c r="J45" s="304" t="str">
        <f>LEFT(HNPlaces!D45,20)&amp;"."&amp;HNPlacesPay!E45</f>
        <v>....Jl21</v>
      </c>
      <c r="K45" s="120" t="b">
        <v>1</v>
      </c>
      <c r="L45" s="126" t="s">
        <v>3686</v>
      </c>
      <c r="M45" s="120" t="b">
        <v>1</v>
      </c>
      <c r="N45" s="120" t="s">
        <v>3687</v>
      </c>
      <c r="O45" s="307">
        <f>HNPlaces!I45</f>
        <v>0</v>
      </c>
      <c r="P45" s="120" t="b">
        <v>1</v>
      </c>
      <c r="Q45" s="120" t="b">
        <v>1</v>
      </c>
      <c r="R45" s="120" t="b">
        <v>1</v>
      </c>
    </row>
    <row r="46" spans="1:18" hidden="1" x14ac:dyDescent="0.25">
      <c r="A46" s="117">
        <v>1</v>
      </c>
      <c r="B46" s="118">
        <v>2</v>
      </c>
      <c r="C46" s="303">
        <f>HNPlaces!J46</f>
        <v>0</v>
      </c>
      <c r="D46" s="120" t="b">
        <v>1</v>
      </c>
      <c r="E46" s="304" t="str">
        <f>RIGHT(HNPlaces!C46,4)&amp;"."&amp;HNPlaces!M46&amp;"."&amp;HNPlaces!K46&amp;"."&amp;$C$5</f>
        <v>...Jl21</v>
      </c>
      <c r="F46" s="305">
        <f t="shared" ca="1" si="0"/>
        <v>44386</v>
      </c>
      <c r="G46" s="306">
        <f>HNPlaces!T46</f>
        <v>0</v>
      </c>
      <c r="H46" s="124">
        <f t="shared" ca="1" si="1"/>
        <v>44386</v>
      </c>
      <c r="I46" s="125">
        <v>0</v>
      </c>
      <c r="J46" s="304" t="str">
        <f>LEFT(HNPlaces!D46,20)&amp;"."&amp;HNPlacesPay!E46</f>
        <v>....Jl21</v>
      </c>
      <c r="K46" s="120" t="b">
        <v>1</v>
      </c>
      <c r="L46" s="126" t="s">
        <v>3686</v>
      </c>
      <c r="M46" s="120" t="b">
        <v>1</v>
      </c>
      <c r="N46" s="120" t="s">
        <v>3687</v>
      </c>
      <c r="O46" s="307">
        <f>HNPlaces!I46</f>
        <v>0</v>
      </c>
      <c r="P46" s="120" t="b">
        <v>1</v>
      </c>
      <c r="Q46" s="120" t="b">
        <v>1</v>
      </c>
      <c r="R46" s="120" t="b">
        <v>1</v>
      </c>
    </row>
    <row r="47" spans="1:18" hidden="1" x14ac:dyDescent="0.25">
      <c r="A47" s="117">
        <v>1</v>
      </c>
      <c r="B47" s="118">
        <v>2</v>
      </c>
      <c r="C47" s="303">
        <f>HNPlaces!J47</f>
        <v>0</v>
      </c>
      <c r="D47" s="120" t="b">
        <v>1</v>
      </c>
      <c r="E47" s="304" t="str">
        <f>RIGHT(HNPlaces!C47,4)&amp;"."&amp;HNPlaces!M47&amp;"."&amp;HNPlaces!K47&amp;"."&amp;$C$5</f>
        <v>...Jl21</v>
      </c>
      <c r="F47" s="305">
        <f t="shared" ca="1" si="0"/>
        <v>44386</v>
      </c>
      <c r="G47" s="306">
        <f>HNPlaces!T47</f>
        <v>0</v>
      </c>
      <c r="H47" s="124">
        <f t="shared" ca="1" si="1"/>
        <v>44386</v>
      </c>
      <c r="I47" s="125">
        <v>0</v>
      </c>
      <c r="J47" s="304" t="str">
        <f>LEFT(HNPlaces!D47,20)&amp;"."&amp;HNPlacesPay!E47</f>
        <v>....Jl21</v>
      </c>
      <c r="K47" s="120" t="b">
        <v>1</v>
      </c>
      <c r="L47" s="126" t="s">
        <v>3686</v>
      </c>
      <c r="M47" s="120" t="b">
        <v>1</v>
      </c>
      <c r="N47" s="120" t="s">
        <v>3687</v>
      </c>
      <c r="O47" s="307">
        <f>HNPlaces!I47</f>
        <v>0</v>
      </c>
      <c r="P47" s="120" t="b">
        <v>1</v>
      </c>
      <c r="Q47" s="120" t="b">
        <v>1</v>
      </c>
      <c r="R47" s="120" t="b">
        <v>1</v>
      </c>
    </row>
    <row r="48" spans="1:18" s="301" customFormat="1" hidden="1" x14ac:dyDescent="0.25">
      <c r="A48" s="117">
        <v>1</v>
      </c>
      <c r="B48" s="118">
        <v>2</v>
      </c>
      <c r="C48" s="303">
        <f>HNPlaces!J48</f>
        <v>0</v>
      </c>
      <c r="D48" s="120" t="b">
        <v>1</v>
      </c>
      <c r="E48" s="304" t="str">
        <f>RIGHT(HNPlaces!C48,4)&amp;"."&amp;HNPlaces!M48&amp;"."&amp;HNPlaces!K48&amp;"."&amp;$C$5</f>
        <v>...Jl21</v>
      </c>
      <c r="F48" s="305">
        <f t="shared" ca="1" si="0"/>
        <v>44386</v>
      </c>
      <c r="G48" s="306">
        <f>HNPlaces!T48</f>
        <v>0</v>
      </c>
      <c r="H48" s="124">
        <f t="shared" ca="1" si="1"/>
        <v>44386</v>
      </c>
      <c r="I48" s="125">
        <v>0</v>
      </c>
      <c r="J48" s="304" t="str">
        <f>LEFT(HNPlaces!D48,20)&amp;"."&amp;HNPlacesPay!E48</f>
        <v>....Jl21</v>
      </c>
      <c r="K48" s="120" t="b">
        <v>1</v>
      </c>
      <c r="L48" s="126" t="s">
        <v>3686</v>
      </c>
      <c r="M48" s="120" t="b">
        <v>1</v>
      </c>
      <c r="N48" s="120" t="s">
        <v>3687</v>
      </c>
      <c r="O48" s="307">
        <f>HNPlaces!I48</f>
        <v>0</v>
      </c>
      <c r="P48" s="120" t="b">
        <v>1</v>
      </c>
      <c r="Q48" s="120" t="b">
        <v>1</v>
      </c>
      <c r="R48" s="120" t="b">
        <v>1</v>
      </c>
    </row>
    <row r="49" spans="1:18" s="301" customFormat="1" hidden="1" x14ac:dyDescent="0.25">
      <c r="A49" s="117">
        <v>1</v>
      </c>
      <c r="B49" s="118">
        <v>2</v>
      </c>
      <c r="C49" s="303">
        <f>HNPlaces!J49</f>
        <v>0</v>
      </c>
      <c r="D49" s="120" t="b">
        <v>1</v>
      </c>
      <c r="E49" s="304" t="str">
        <f>RIGHT(HNPlaces!C49,4)&amp;"."&amp;HNPlaces!M49&amp;"."&amp;HNPlaces!K49&amp;"."&amp;$C$5</f>
        <v>...Jl21</v>
      </c>
      <c r="F49" s="305">
        <f t="shared" ca="1" si="0"/>
        <v>44386</v>
      </c>
      <c r="G49" s="306">
        <f>HNPlaces!T49</f>
        <v>0</v>
      </c>
      <c r="H49" s="124">
        <f t="shared" ca="1" si="1"/>
        <v>44386</v>
      </c>
      <c r="I49" s="125">
        <v>0</v>
      </c>
      <c r="J49" s="304" t="str">
        <f>LEFT(HNPlaces!D49,20)&amp;"."&amp;HNPlacesPay!E49</f>
        <v>....Jl21</v>
      </c>
      <c r="K49" s="120" t="b">
        <v>1</v>
      </c>
      <c r="L49" s="126" t="s">
        <v>3686</v>
      </c>
      <c r="M49" s="120" t="b">
        <v>1</v>
      </c>
      <c r="N49" s="120" t="s">
        <v>3687</v>
      </c>
      <c r="O49" s="307">
        <f>HNPlaces!I49</f>
        <v>0</v>
      </c>
      <c r="P49" s="120" t="b">
        <v>1</v>
      </c>
      <c r="Q49" s="120" t="b">
        <v>1</v>
      </c>
      <c r="R49" s="120" t="b">
        <v>1</v>
      </c>
    </row>
    <row r="50" spans="1:18" s="301" customFormat="1" hidden="1" x14ac:dyDescent="0.25">
      <c r="A50" s="117">
        <v>1</v>
      </c>
      <c r="B50" s="118">
        <v>2</v>
      </c>
      <c r="C50" s="303">
        <f>HNPlaces!J50</f>
        <v>0</v>
      </c>
      <c r="D50" s="120" t="b">
        <v>1</v>
      </c>
      <c r="E50" s="304" t="str">
        <f>RIGHT(HNPlaces!C50,4)&amp;"."&amp;HNPlaces!M50&amp;"."&amp;HNPlaces!K50&amp;"."&amp;$C$5</f>
        <v>...Jl21</v>
      </c>
      <c r="F50" s="305">
        <f t="shared" ca="1" si="0"/>
        <v>44386</v>
      </c>
      <c r="G50" s="306">
        <f>HNPlaces!T50</f>
        <v>0</v>
      </c>
      <c r="H50" s="124">
        <f t="shared" ca="1" si="1"/>
        <v>44386</v>
      </c>
      <c r="I50" s="125">
        <v>0</v>
      </c>
      <c r="J50" s="304" t="str">
        <f>LEFT(HNPlaces!D50,20)&amp;"."&amp;HNPlacesPay!E50</f>
        <v>....Jl21</v>
      </c>
      <c r="K50" s="120" t="b">
        <v>1</v>
      </c>
      <c r="L50" s="126" t="s">
        <v>3686</v>
      </c>
      <c r="M50" s="120" t="b">
        <v>1</v>
      </c>
      <c r="N50" s="120" t="s">
        <v>3687</v>
      </c>
      <c r="O50" s="307">
        <f>HNPlaces!I50</f>
        <v>0</v>
      </c>
      <c r="P50" s="120" t="b">
        <v>1</v>
      </c>
      <c r="Q50" s="120" t="b">
        <v>1</v>
      </c>
      <c r="R50" s="120" t="b">
        <v>1</v>
      </c>
    </row>
    <row r="51" spans="1:18" hidden="1" x14ac:dyDescent="0.25">
      <c r="A51" s="117">
        <v>1</v>
      </c>
      <c r="B51" s="118">
        <v>2</v>
      </c>
      <c r="C51" s="303">
        <f>HNPlaces!J51</f>
        <v>0</v>
      </c>
      <c r="D51" s="120" t="b">
        <v>1</v>
      </c>
      <c r="E51" s="304" t="str">
        <f>RIGHT(HNPlaces!C51,4)&amp;"."&amp;HNPlaces!M51&amp;"."&amp;HNPlaces!K51&amp;"."&amp;$C$5</f>
        <v>...Jl21</v>
      </c>
      <c r="F51" s="305">
        <f t="shared" ca="1" si="0"/>
        <v>44386</v>
      </c>
      <c r="G51" s="306">
        <f>HNPlaces!T51</f>
        <v>0</v>
      </c>
      <c r="H51" s="124">
        <f t="shared" ca="1" si="1"/>
        <v>44386</v>
      </c>
      <c r="I51" s="125">
        <v>0</v>
      </c>
      <c r="J51" s="304" t="str">
        <f>LEFT(HNPlaces!D51,20)&amp;"."&amp;HNPlacesPay!E51</f>
        <v>....Jl21</v>
      </c>
      <c r="K51" s="120" t="b">
        <v>1</v>
      </c>
      <c r="L51" s="126" t="s">
        <v>3686</v>
      </c>
      <c r="M51" s="120" t="b">
        <v>1</v>
      </c>
      <c r="N51" s="120" t="s">
        <v>3687</v>
      </c>
      <c r="O51" s="307">
        <f>HNPlaces!I51</f>
        <v>0</v>
      </c>
      <c r="P51" s="120" t="b">
        <v>1</v>
      </c>
      <c r="Q51" s="120" t="b">
        <v>1</v>
      </c>
      <c r="R51" s="120" t="b">
        <v>1</v>
      </c>
    </row>
    <row r="54" spans="1:18" x14ac:dyDescent="0.25">
      <c r="A54" t="s">
        <v>4508</v>
      </c>
    </row>
    <row r="56" spans="1:18" x14ac:dyDescent="0.25">
      <c r="A56" t="s">
        <v>4509</v>
      </c>
    </row>
    <row r="57" spans="1:18" x14ac:dyDescent="0.25">
      <c r="A57" t="s">
        <v>4510</v>
      </c>
    </row>
    <row r="58" spans="1:18" x14ac:dyDescent="0.25">
      <c r="A58" t="s">
        <v>4511</v>
      </c>
    </row>
    <row r="59" spans="1:18" x14ac:dyDescent="0.25">
      <c r="A59" t="s">
        <v>4512</v>
      </c>
    </row>
    <row r="60" spans="1:18" x14ac:dyDescent="0.25">
      <c r="A60" t="s">
        <v>4513</v>
      </c>
    </row>
    <row r="61" spans="1:18" x14ac:dyDescent="0.25">
      <c r="A61" t="s">
        <v>4514</v>
      </c>
    </row>
    <row r="62" spans="1:18" x14ac:dyDescent="0.25">
      <c r="A62" t="s">
        <v>4515</v>
      </c>
    </row>
    <row r="63" spans="1:18" x14ac:dyDescent="0.25">
      <c r="A63" t="s">
        <v>4516</v>
      </c>
    </row>
  </sheetData>
  <autoFilter ref="A19:K51">
    <filterColumn colId="6">
      <filters>
        <filter val="103472.22"/>
        <filter val="108333.33"/>
        <filter val="11000.00"/>
        <filter val="11169.50"/>
        <filter val="22826.67"/>
        <filter val="24500.00"/>
        <filter val="29773.50"/>
        <filter val="4000.00"/>
        <filter val="4583.33"/>
        <filter val="48624.00"/>
        <filter val="5583.33"/>
        <filter val="7500.00"/>
        <filter val="81458.33"/>
        <filter val="8333.33"/>
        <filter val="97916.67"/>
      </filters>
    </filterColumn>
  </autoFilter>
  <mergeCells count="4">
    <mergeCell ref="A1:N1"/>
    <mergeCell ref="B3:E3"/>
    <mergeCell ref="C7:D8"/>
    <mergeCell ref="C10:D11"/>
  </mergeCells>
  <conditionalFormatting sqref="G20:G51">
    <cfRule type="cellIs" dxfId="63" priority="4" operator="lessThan">
      <formula>0</formula>
    </cfRule>
    <cfRule type="cellIs" dxfId="62" priority="5"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I20" activePane="bottomRight" state="frozen"/>
      <selection pane="topRight" activeCell="F1" sqref="F1"/>
      <selection pane="bottomLeft" activeCell="A20" sqref="A20"/>
      <selection pane="bottomRight" activeCell="T70" sqref="H68:T70"/>
    </sheetView>
  </sheetViews>
  <sheetFormatPr defaultRowHeight="15" x14ac:dyDescent="0.25"/>
  <cols>
    <col min="1" max="1" width="28.7109375" bestFit="1" customWidth="1"/>
    <col min="2" max="2" width="10.85546875" bestFit="1" customWidth="1"/>
    <col min="3" max="3" width="12.5703125" bestFit="1" customWidth="1"/>
    <col min="4" max="4" width="22.710937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26" t="s">
        <v>3621</v>
      </c>
      <c r="B1" s="527"/>
      <c r="C1" s="527"/>
      <c r="D1" s="527"/>
      <c r="E1" s="527"/>
      <c r="F1" s="527"/>
      <c r="G1" s="527"/>
      <c r="H1" s="527"/>
      <c r="I1" s="527"/>
      <c r="J1" s="527"/>
      <c r="K1" s="527"/>
      <c r="L1" s="527"/>
      <c r="M1" s="527"/>
      <c r="N1" s="528"/>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29" t="s">
        <v>65</v>
      </c>
      <c r="C3" s="529"/>
      <c r="D3" s="529"/>
      <c r="E3" s="529"/>
      <c r="F3" s="530"/>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31" t="s">
        <v>66</v>
      </c>
      <c r="C4" s="532"/>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51" t="s">
        <v>3573</v>
      </c>
      <c r="C5" s="552"/>
      <c r="D5" s="553" t="s">
        <v>3574</v>
      </c>
      <c r="E5" s="553"/>
      <c r="F5" s="40" t="s">
        <v>59</v>
      </c>
      <c r="G5" s="41" t="s">
        <v>3575</v>
      </c>
      <c r="H5" s="214" t="s">
        <v>4023</v>
      </c>
      <c r="I5" s="214"/>
      <c r="J5" s="214"/>
      <c r="K5" s="214"/>
      <c r="L5" s="214"/>
      <c r="M5" s="214"/>
      <c r="N5" s="215"/>
      <c r="O5" s="219"/>
      <c r="P5" s="219"/>
      <c r="Q5" s="219"/>
      <c r="AG5" t="s">
        <v>314</v>
      </c>
      <c r="AH5">
        <v>10168</v>
      </c>
      <c r="AI5" t="str">
        <f t="shared" si="0"/>
        <v>PRU</v>
      </c>
      <c r="AJ5">
        <v>11340</v>
      </c>
    </row>
    <row r="6" spans="1:47" hidden="1" x14ac:dyDescent="0.25">
      <c r="B6" s="548" t="s">
        <v>51</v>
      </c>
      <c r="C6" s="549"/>
      <c r="D6" s="550" t="s">
        <v>386</v>
      </c>
      <c r="E6" s="550"/>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59" t="s">
        <v>4024</v>
      </c>
      <c r="C7" s="557"/>
      <c r="D7" s="519" t="s">
        <v>4025</v>
      </c>
      <c r="E7" s="519"/>
      <c r="F7" s="219"/>
      <c r="G7" s="219"/>
      <c r="H7" s="44">
        <f>SUMIF($M$20:$M$220,B7,$F$20:$F$220)/COUNTIF($M$20:$M$220,B7)</f>
        <v>7737.4999999999982</v>
      </c>
      <c r="I7" s="219"/>
      <c r="J7" s="219"/>
      <c r="K7" s="219"/>
      <c r="L7" s="219"/>
      <c r="M7" s="219"/>
      <c r="N7" s="220"/>
      <c r="O7" s="219"/>
      <c r="P7" s="219"/>
      <c r="Q7" s="219"/>
      <c r="AG7">
        <v>0</v>
      </c>
    </row>
    <row r="8" spans="1:47" hidden="1" x14ac:dyDescent="0.25">
      <c r="B8" s="559" t="s">
        <v>86</v>
      </c>
      <c r="C8" s="557"/>
      <c r="D8" s="519" t="s">
        <v>4026</v>
      </c>
      <c r="E8" s="519"/>
      <c r="F8" s="219" t="s">
        <v>3639</v>
      </c>
      <c r="G8" s="219"/>
      <c r="H8" s="44">
        <f>SUMIF($M$20:$M$220,B8,$F$20:$F$220)/COUNTIF($M$20:$M$220,B8)</f>
        <v>45691.361111111109</v>
      </c>
      <c r="I8" s="219"/>
      <c r="J8" s="219"/>
      <c r="K8" s="219"/>
      <c r="L8" s="219"/>
      <c r="M8" s="219"/>
      <c r="N8" s="220"/>
      <c r="O8" s="219"/>
      <c r="P8" s="219"/>
      <c r="Q8" s="219"/>
    </row>
    <row r="9" spans="1:47" hidden="1" x14ac:dyDescent="0.25">
      <c r="B9" s="560"/>
      <c r="C9" s="561"/>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16"/>
      <c r="C11" s="517"/>
      <c r="D11" s="517"/>
      <c r="E11" s="518"/>
      <c r="F11" s="516"/>
      <c r="G11" s="517"/>
      <c r="H11" s="517"/>
      <c r="I11" s="517"/>
      <c r="J11" s="517"/>
      <c r="K11" s="517"/>
      <c r="L11" s="517"/>
      <c r="M11" s="517"/>
      <c r="N11" s="518"/>
      <c r="O11" s="46"/>
      <c r="P11" s="46"/>
      <c r="Q11" s="46"/>
      <c r="AK11"/>
      <c r="AL11"/>
      <c r="AM11"/>
      <c r="AN11"/>
      <c r="AO11"/>
      <c r="AP11"/>
      <c r="AQ11"/>
      <c r="AR11"/>
      <c r="AS11"/>
      <c r="AT11"/>
      <c r="AU11"/>
    </row>
    <row r="12" spans="1:47" x14ac:dyDescent="0.25">
      <c r="A12" s="37"/>
      <c r="B12" s="516"/>
      <c r="C12" s="517"/>
      <c r="D12" s="517"/>
      <c r="E12" s="518"/>
      <c r="F12" s="516"/>
      <c r="G12" s="517"/>
      <c r="H12" s="517"/>
      <c r="I12" s="517"/>
      <c r="J12" s="517"/>
      <c r="K12" s="517"/>
      <c r="L12" s="517"/>
      <c r="M12" s="517"/>
      <c r="N12" s="518"/>
      <c r="O12" s="46"/>
      <c r="P12" s="46"/>
      <c r="Q12" s="46"/>
      <c r="AK12"/>
      <c r="AL12"/>
      <c r="AM12"/>
      <c r="AN12"/>
      <c r="AO12"/>
      <c r="AP12"/>
      <c r="AQ12"/>
      <c r="AR12"/>
      <c r="AS12"/>
      <c r="AT12"/>
      <c r="AU12"/>
    </row>
    <row r="13" spans="1:47" x14ac:dyDescent="0.25">
      <c r="A13" s="37"/>
      <c r="B13" s="516"/>
      <c r="C13" s="517"/>
      <c r="D13" s="517"/>
      <c r="E13" s="518"/>
      <c r="F13" s="516"/>
      <c r="G13" s="517"/>
      <c r="H13" s="517"/>
      <c r="I13" s="517"/>
      <c r="J13" s="517"/>
      <c r="K13" s="517"/>
      <c r="L13" s="517"/>
      <c r="M13" s="517"/>
      <c r="N13" s="518"/>
      <c r="O13" s="46"/>
      <c r="P13" s="46"/>
      <c r="Q13" s="46"/>
      <c r="AK13"/>
      <c r="AL13"/>
      <c r="AM13"/>
      <c r="AN13"/>
      <c r="AO13"/>
      <c r="AP13"/>
      <c r="AQ13"/>
      <c r="AR13"/>
      <c r="AS13"/>
      <c r="AT13"/>
      <c r="AU13"/>
    </row>
    <row r="14" spans="1:47" x14ac:dyDescent="0.25">
      <c r="A14" s="37"/>
      <c r="B14" s="516"/>
      <c r="C14" s="517"/>
      <c r="D14" s="517"/>
      <c r="E14" s="518"/>
      <c r="F14" s="516"/>
      <c r="G14" s="517"/>
      <c r="H14" s="517"/>
      <c r="I14" s="517"/>
      <c r="J14" s="517"/>
      <c r="K14" s="517"/>
      <c r="L14" s="517"/>
      <c r="M14" s="517"/>
      <c r="N14" s="518"/>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3582</v>
      </c>
      <c r="AK14"/>
      <c r="AL14"/>
      <c r="AM14"/>
      <c r="AN14"/>
      <c r="AO14"/>
      <c r="AP14"/>
      <c r="AQ14"/>
      <c r="AR14"/>
      <c r="AS14"/>
      <c r="AT14"/>
      <c r="AU14"/>
    </row>
    <row r="15" spans="1:47" x14ac:dyDescent="0.25">
      <c r="A15" s="37"/>
      <c r="B15" s="516"/>
      <c r="C15" s="517"/>
      <c r="D15" s="517"/>
      <c r="E15" s="518"/>
      <c r="F15" s="541" t="s">
        <v>4545</v>
      </c>
      <c r="G15" s="542"/>
      <c r="H15" s="542"/>
      <c r="I15" s="542"/>
      <c r="J15" s="542"/>
      <c r="K15" s="542"/>
      <c r="L15" s="542"/>
      <c r="M15" s="542"/>
      <c r="N15" s="543"/>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3562</v>
      </c>
      <c r="AK15"/>
      <c r="AL15"/>
      <c r="AM15"/>
      <c r="AN15"/>
      <c r="AO15"/>
      <c r="AP15"/>
      <c r="AQ15"/>
      <c r="AR15"/>
      <c r="AS15"/>
      <c r="AT15"/>
      <c r="AU15"/>
    </row>
    <row r="16" spans="1:47" x14ac:dyDescent="0.25">
      <c r="A16" s="37"/>
      <c r="B16" s="516"/>
      <c r="C16" s="517"/>
      <c r="D16" s="517"/>
      <c r="E16" s="518"/>
      <c r="F16" s="541" t="s">
        <v>4164</v>
      </c>
      <c r="G16" s="542"/>
      <c r="H16" s="542"/>
      <c r="I16" s="542"/>
      <c r="J16" s="542"/>
      <c r="K16" s="542"/>
      <c r="L16" s="542"/>
      <c r="M16" s="542"/>
      <c r="N16" s="543"/>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3563</v>
      </c>
      <c r="AK16"/>
      <c r="AL16"/>
      <c r="AM16"/>
      <c r="AN16"/>
      <c r="AO16"/>
      <c r="AP16"/>
      <c r="AQ16"/>
      <c r="AR16"/>
      <c r="AS16"/>
      <c r="AT16"/>
      <c r="AU16"/>
    </row>
    <row r="17" spans="1:47" x14ac:dyDescent="0.25">
      <c r="A17" s="37">
        <f>COUNTIF(D20:D856,"&gt;0")</f>
        <v>0</v>
      </c>
      <c r="B17" s="516"/>
      <c r="C17" s="517"/>
      <c r="D17" s="517"/>
      <c r="E17" s="518"/>
      <c r="F17" s="541" t="s">
        <v>4163</v>
      </c>
      <c r="G17" s="542"/>
      <c r="H17" s="542"/>
      <c r="I17" s="542"/>
      <c r="J17" s="542"/>
      <c r="K17" s="542"/>
      <c r="L17" s="542"/>
      <c r="M17" s="542"/>
      <c r="N17" s="543"/>
      <c r="O17" s="46"/>
      <c r="P17" s="46"/>
      <c r="Q17" s="46"/>
      <c r="R17" s="520"/>
      <c r="S17" s="520"/>
      <c r="T17" s="520"/>
      <c r="U17" s="520"/>
      <c r="V17" s="520"/>
      <c r="W17" s="520"/>
      <c r="X17" s="520"/>
      <c r="Y17" s="520"/>
      <c r="Z17" s="520"/>
      <c r="AA17" s="520"/>
      <c r="AB17" s="520"/>
      <c r="AC17" s="520"/>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4707</v>
      </c>
      <c r="W19" s="62" t="s">
        <v>4528</v>
      </c>
      <c r="X19" s="62" t="s">
        <v>3650</v>
      </c>
      <c r="Y19" s="62" t="s">
        <v>34</v>
      </c>
      <c r="Z19" s="62" t="s">
        <v>35</v>
      </c>
      <c r="AA19" s="62" t="s">
        <v>36</v>
      </c>
      <c r="AB19" s="62" t="s">
        <v>37</v>
      </c>
      <c r="AC19" s="62" t="s">
        <v>3603</v>
      </c>
      <c r="AD19" s="62" t="s">
        <v>3604</v>
      </c>
      <c r="AE19" s="302" t="s">
        <v>3605</v>
      </c>
      <c r="AF19" s="64" t="s">
        <v>3605</v>
      </c>
      <c r="AG19" s="64" t="s">
        <v>4703</v>
      </c>
      <c r="AH19" s="64" t="s">
        <v>4704</v>
      </c>
      <c r="AI19" s="64" t="s">
        <v>4705</v>
      </c>
      <c r="AJ19" s="64" t="s">
        <v>4706</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4698</v>
      </c>
      <c r="H20" s="74"/>
      <c r="I20" t="str">
        <f>O20&amp;"/"&amp;P20</f>
        <v>11327/543965</v>
      </c>
      <c r="J20">
        <f>VLOOKUP(C20,Schools!$A:$Z,9,0)</f>
        <v>400102</v>
      </c>
      <c r="K20" s="74" t="s">
        <v>58</v>
      </c>
      <c r="L20" s="74" t="s">
        <v>55</v>
      </c>
      <c r="M20" s="74" t="s">
        <v>51</v>
      </c>
      <c r="N20" s="77" t="str">
        <f>VLOOKUP(C20,Schools!A:D,4,0)</f>
        <v>Nursery</v>
      </c>
      <c r="O20" s="74">
        <f t="shared" ref="O20:O83" si="6">IF(M20="DFC",VLOOKUP(N20,$AI$1:$AJ$6,2,0),IF(E20="A","None",VLOOKUP(N20,$AG$1:$AH$7,2,0)))</f>
        <v>11327</v>
      </c>
      <c r="P20" s="77">
        <f>IF(E20="M",543965,516500)</f>
        <v>543965</v>
      </c>
      <c r="Q20" s="78">
        <v>0</v>
      </c>
      <c r="R20" s="286"/>
      <c r="S20" s="286"/>
      <c r="T20" s="462">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4698</v>
      </c>
      <c r="H21" s="74"/>
      <c r="I21" t="str">
        <f t="shared" ref="I21:I81" si="8">O21&amp;"/"&amp;P21</f>
        <v>11327/543965</v>
      </c>
      <c r="J21">
        <f>VLOOKUP(C21,Schools!$A:$Z,9,0)</f>
        <v>400102</v>
      </c>
      <c r="K21" s="74" t="s">
        <v>58</v>
      </c>
      <c r="L21" s="74" t="s">
        <v>55</v>
      </c>
      <c r="M21" s="74" t="s">
        <v>51</v>
      </c>
      <c r="N21" s="77" t="str">
        <f>VLOOKUP(C21,Schools!A:D,4,0)</f>
        <v>Nursery</v>
      </c>
      <c r="O21" s="74">
        <f t="shared" si="6"/>
        <v>11327</v>
      </c>
      <c r="P21" s="77">
        <f t="shared" ref="P21:P81" si="9">IF(E21="M",543965,516500)</f>
        <v>543965</v>
      </c>
      <c r="Q21" s="78">
        <v>0</v>
      </c>
      <c r="R21" s="286"/>
      <c r="S21" s="286"/>
      <c r="T21" s="462">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4698</v>
      </c>
      <c r="H22" s="74"/>
      <c r="I22" t="str">
        <f t="shared" si="8"/>
        <v>11327/543965</v>
      </c>
      <c r="J22">
        <f>VLOOKUP(C22,Schools!$A:$Z,9,0)</f>
        <v>400102</v>
      </c>
      <c r="K22" s="74" t="s">
        <v>58</v>
      </c>
      <c r="L22" s="74" t="s">
        <v>55</v>
      </c>
      <c r="M22" s="74" t="s">
        <v>51</v>
      </c>
      <c r="N22" s="77" t="str">
        <f>VLOOKUP(C22,Schools!A:D,4,0)</f>
        <v>Nursery</v>
      </c>
      <c r="O22" s="74">
        <f t="shared" si="6"/>
        <v>11327</v>
      </c>
      <c r="P22" s="77">
        <f t="shared" si="9"/>
        <v>543965</v>
      </c>
      <c r="Q22" s="78">
        <v>0</v>
      </c>
      <c r="R22" s="286"/>
      <c r="S22" s="286"/>
      <c r="T22" s="462">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4698</v>
      </c>
      <c r="H23" s="74"/>
      <c r="I23" t="str">
        <f t="shared" si="8"/>
        <v>11327/543965</v>
      </c>
      <c r="J23">
        <f>VLOOKUP(C23,Schools!$A:$Z,9,0)</f>
        <v>400072</v>
      </c>
      <c r="K23" s="74" t="s">
        <v>58</v>
      </c>
      <c r="L23" s="74" t="s">
        <v>55</v>
      </c>
      <c r="M23" s="74" t="s">
        <v>51</v>
      </c>
      <c r="N23" s="77" t="str">
        <f>VLOOKUP(C23,Schools!A:D,4,0)</f>
        <v>Nursery</v>
      </c>
      <c r="O23" s="74">
        <f t="shared" si="6"/>
        <v>11327</v>
      </c>
      <c r="P23" s="77">
        <f t="shared" si="9"/>
        <v>543965</v>
      </c>
      <c r="Q23" s="78">
        <v>0</v>
      </c>
      <c r="R23" s="286"/>
      <c r="S23" s="286"/>
      <c r="T23" s="462">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4698</v>
      </c>
      <c r="H24" s="74"/>
      <c r="I24" t="str">
        <f t="shared" si="8"/>
        <v>11331/543965</v>
      </c>
      <c r="J24">
        <f>VLOOKUP(C24,Schools!$A:$Z,9,0)</f>
        <v>400005</v>
      </c>
      <c r="K24" s="74" t="s">
        <v>58</v>
      </c>
      <c r="L24" s="74" t="s">
        <v>55</v>
      </c>
      <c r="M24" s="74" t="s">
        <v>51</v>
      </c>
      <c r="N24" s="77" t="str">
        <f>VLOOKUP(C24,Schools!A:D,4,0)</f>
        <v>Primary</v>
      </c>
      <c r="O24" s="74">
        <f t="shared" si="6"/>
        <v>11331</v>
      </c>
      <c r="P24" s="77">
        <f t="shared" si="9"/>
        <v>543965</v>
      </c>
      <c r="Q24" s="78">
        <v>0</v>
      </c>
      <c r="R24" s="286"/>
      <c r="S24" s="286"/>
      <c r="T24" s="462">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4698</v>
      </c>
      <c r="H25" s="74"/>
      <c r="I25" t="str">
        <f t="shared" si="8"/>
        <v>11331/543965</v>
      </c>
      <c r="J25">
        <f>VLOOKUP(C25,Schools!$A:$Z,9,0)</f>
        <v>400051</v>
      </c>
      <c r="K25" s="74" t="s">
        <v>58</v>
      </c>
      <c r="L25" s="74" t="s">
        <v>55</v>
      </c>
      <c r="M25" s="74" t="s">
        <v>51</v>
      </c>
      <c r="N25" s="77" t="str">
        <f>VLOOKUP(C25,Schools!A:D,4,0)</f>
        <v>Primary</v>
      </c>
      <c r="O25" s="74">
        <f t="shared" si="6"/>
        <v>11331</v>
      </c>
      <c r="P25" s="77">
        <f t="shared" si="9"/>
        <v>543965</v>
      </c>
      <c r="Q25" s="78">
        <v>0</v>
      </c>
      <c r="R25" s="286"/>
      <c r="S25" s="286"/>
      <c r="T25" s="462">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4698</v>
      </c>
      <c r="H26" s="74"/>
      <c r="I26" t="str">
        <f t="shared" si="8"/>
        <v>11331/543965</v>
      </c>
      <c r="J26">
        <f>VLOOKUP(C26,Schools!$A:$Z,9,0)</f>
        <v>400057</v>
      </c>
      <c r="K26" s="74" t="s">
        <v>58</v>
      </c>
      <c r="L26" s="74" t="s">
        <v>55</v>
      </c>
      <c r="M26" s="74" t="s">
        <v>51</v>
      </c>
      <c r="N26" s="77" t="str">
        <f>VLOOKUP(C26,Schools!A:D,4,0)</f>
        <v>Primary</v>
      </c>
      <c r="O26" s="74">
        <f t="shared" si="6"/>
        <v>11331</v>
      </c>
      <c r="P26" s="77">
        <f t="shared" si="9"/>
        <v>543965</v>
      </c>
      <c r="Q26" s="78">
        <v>0</v>
      </c>
      <c r="R26" s="286"/>
      <c r="S26" s="286"/>
      <c r="T26" s="462">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4698</v>
      </c>
      <c r="H27" s="74"/>
      <c r="I27" t="str">
        <f t="shared" si="8"/>
        <v>11331/543965</v>
      </c>
      <c r="J27">
        <f>VLOOKUP(C27,Schools!$A:$Z,9,0)</f>
        <v>400040</v>
      </c>
      <c r="K27" s="74" t="s">
        <v>58</v>
      </c>
      <c r="L27" s="74" t="s">
        <v>55</v>
      </c>
      <c r="M27" s="74" t="s">
        <v>51</v>
      </c>
      <c r="N27" s="77" t="str">
        <f>VLOOKUP(C27,Schools!A:D,4,0)</f>
        <v>Primary</v>
      </c>
      <c r="O27" s="74">
        <f t="shared" si="6"/>
        <v>11331</v>
      </c>
      <c r="P27" s="77">
        <f t="shared" si="9"/>
        <v>543965</v>
      </c>
      <c r="Q27" s="78">
        <v>0</v>
      </c>
      <c r="R27" s="286"/>
      <c r="S27" s="286"/>
      <c r="T27" s="462">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4698</v>
      </c>
      <c r="H28" s="74"/>
      <c r="I28" t="str">
        <f t="shared" si="8"/>
        <v>11331/543965</v>
      </c>
      <c r="J28">
        <f>VLOOKUP(C28,Schools!$A:$Z,9,0)</f>
        <v>400061</v>
      </c>
      <c r="K28" s="74" t="s">
        <v>58</v>
      </c>
      <c r="L28" s="74" t="s">
        <v>55</v>
      </c>
      <c r="M28" s="74" t="s">
        <v>51</v>
      </c>
      <c r="N28" s="77" t="str">
        <f>VLOOKUP(C28,Schools!A:D,4,0)</f>
        <v>Primary</v>
      </c>
      <c r="O28" s="74">
        <f t="shared" si="6"/>
        <v>11331</v>
      </c>
      <c r="P28" s="77">
        <f t="shared" si="9"/>
        <v>543965</v>
      </c>
      <c r="Q28" s="78">
        <v>0</v>
      </c>
      <c r="R28" s="286"/>
      <c r="S28" s="286"/>
      <c r="T28" s="462">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4698</v>
      </c>
      <c r="H29" s="74"/>
      <c r="I29" t="str">
        <f t="shared" si="8"/>
        <v>11331/543965</v>
      </c>
      <c r="J29">
        <f>VLOOKUP(C29,Schools!$A:$Z,9,0)</f>
        <v>400065</v>
      </c>
      <c r="K29" s="74" t="s">
        <v>58</v>
      </c>
      <c r="L29" s="74" t="s">
        <v>55</v>
      </c>
      <c r="M29" s="74" t="s">
        <v>51</v>
      </c>
      <c r="N29" s="77" t="str">
        <f>VLOOKUP(C29,Schools!A:D,4,0)</f>
        <v>Primary</v>
      </c>
      <c r="O29" s="74">
        <f t="shared" si="6"/>
        <v>11331</v>
      </c>
      <c r="P29" s="77">
        <f t="shared" si="9"/>
        <v>543965</v>
      </c>
      <c r="Q29" s="78">
        <v>0</v>
      </c>
      <c r="R29" s="286"/>
      <c r="S29" s="286"/>
      <c r="T29" s="462">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4698</v>
      </c>
      <c r="H30" s="74"/>
      <c r="I30" t="str">
        <f t="shared" si="8"/>
        <v>11331/543965</v>
      </c>
      <c r="J30">
        <f>VLOOKUP(C30,Schools!$A:$Z,9,0)</f>
        <v>400020</v>
      </c>
      <c r="K30" s="74" t="s">
        <v>58</v>
      </c>
      <c r="L30" s="74" t="s">
        <v>55</v>
      </c>
      <c r="M30" s="74" t="s">
        <v>51</v>
      </c>
      <c r="N30" s="77" t="str">
        <f>VLOOKUP(C30,Schools!A:D,4,0)</f>
        <v>Primary</v>
      </c>
      <c r="O30" s="74">
        <f t="shared" si="6"/>
        <v>11331</v>
      </c>
      <c r="P30" s="77">
        <f t="shared" si="9"/>
        <v>543965</v>
      </c>
      <c r="Q30" s="78">
        <v>0</v>
      </c>
      <c r="R30" s="286"/>
      <c r="S30" s="286"/>
      <c r="T30" s="462">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4698</v>
      </c>
      <c r="H31" s="74"/>
      <c r="I31" t="str">
        <f t="shared" si="8"/>
        <v>11331/543965</v>
      </c>
      <c r="J31">
        <f>VLOOKUP(C31,Schools!$A:$Z,9,0)</f>
        <v>400050</v>
      </c>
      <c r="K31" s="74" t="s">
        <v>58</v>
      </c>
      <c r="L31" s="74" t="s">
        <v>55</v>
      </c>
      <c r="M31" s="74" t="s">
        <v>51</v>
      </c>
      <c r="N31" s="77" t="str">
        <f>VLOOKUP(C31,Schools!A:D,4,0)</f>
        <v>Primary</v>
      </c>
      <c r="O31" s="74">
        <f t="shared" si="6"/>
        <v>11331</v>
      </c>
      <c r="P31" s="77">
        <f t="shared" si="9"/>
        <v>543965</v>
      </c>
      <c r="Q31" s="78">
        <v>0</v>
      </c>
      <c r="R31" s="286"/>
      <c r="S31" s="286"/>
      <c r="T31" s="462">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4698</v>
      </c>
      <c r="H32" s="74"/>
      <c r="I32" t="str">
        <f t="shared" si="8"/>
        <v>11331/543965</v>
      </c>
      <c r="J32">
        <f>VLOOKUP(C32,Schools!$A:$Z,9,0)</f>
        <v>400059</v>
      </c>
      <c r="K32" s="74" t="s">
        <v>58</v>
      </c>
      <c r="L32" s="74" t="s">
        <v>55</v>
      </c>
      <c r="M32" s="74" t="s">
        <v>51</v>
      </c>
      <c r="N32" s="77" t="str">
        <f>VLOOKUP(C32,Schools!A:D,4,0)</f>
        <v>Primary</v>
      </c>
      <c r="O32" s="74">
        <f t="shared" si="6"/>
        <v>11331</v>
      </c>
      <c r="P32" s="77">
        <f t="shared" si="9"/>
        <v>543965</v>
      </c>
      <c r="Q32" s="78">
        <v>0</v>
      </c>
      <c r="R32" s="286"/>
      <c r="S32" s="286"/>
      <c r="T32" s="462">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4698</v>
      </c>
      <c r="H33" s="74"/>
      <c r="I33" t="str">
        <f t="shared" si="8"/>
        <v>11331/543965</v>
      </c>
      <c r="J33">
        <f>VLOOKUP(C33,Schools!$A:$Z,9,0)</f>
        <v>400049</v>
      </c>
      <c r="K33" s="74" t="s">
        <v>58</v>
      </c>
      <c r="L33" s="74" t="s">
        <v>55</v>
      </c>
      <c r="M33" s="74" t="s">
        <v>51</v>
      </c>
      <c r="N33" s="77" t="str">
        <f>VLOOKUP(C33,Schools!A:D,4,0)</f>
        <v>Primary</v>
      </c>
      <c r="O33" s="74">
        <f t="shared" si="6"/>
        <v>11331</v>
      </c>
      <c r="P33" s="77">
        <f t="shared" si="9"/>
        <v>543965</v>
      </c>
      <c r="Q33" s="78">
        <v>0</v>
      </c>
      <c r="R33" s="286"/>
      <c r="S33" s="286"/>
      <c r="T33" s="462">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4698</v>
      </c>
      <c r="H34" s="74"/>
      <c r="I34" t="str">
        <f t="shared" si="8"/>
        <v>11331/543965</v>
      </c>
      <c r="J34">
        <f>VLOOKUP(C34,Schools!$A:$Z,9,0)</f>
        <v>400080</v>
      </c>
      <c r="K34" s="74" t="s">
        <v>58</v>
      </c>
      <c r="L34" s="74" t="s">
        <v>55</v>
      </c>
      <c r="M34" s="74" t="s">
        <v>51</v>
      </c>
      <c r="N34" s="77" t="str">
        <f>VLOOKUP(C34,Schools!A:D,4,0)</f>
        <v>Primary</v>
      </c>
      <c r="O34" s="74">
        <f t="shared" si="6"/>
        <v>11331</v>
      </c>
      <c r="P34" s="77">
        <f t="shared" si="9"/>
        <v>543965</v>
      </c>
      <c r="Q34" s="78">
        <v>0</v>
      </c>
      <c r="R34" s="286"/>
      <c r="S34" s="286"/>
      <c r="T34" s="462">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4698</v>
      </c>
      <c r="H35" s="74"/>
      <c r="I35" t="str">
        <f t="shared" si="8"/>
        <v>11331/543965</v>
      </c>
      <c r="J35">
        <f>VLOOKUP(C35,Schools!$A:$Z,9,0)</f>
        <v>400105</v>
      </c>
      <c r="K35" s="74" t="s">
        <v>58</v>
      </c>
      <c r="L35" s="74" t="s">
        <v>55</v>
      </c>
      <c r="M35" s="74" t="s">
        <v>51</v>
      </c>
      <c r="N35" s="77" t="str">
        <f>VLOOKUP(C35,Schools!A:D,4,0)</f>
        <v>Primary</v>
      </c>
      <c r="O35" s="74">
        <f t="shared" si="6"/>
        <v>11331</v>
      </c>
      <c r="P35" s="77">
        <f t="shared" si="9"/>
        <v>543965</v>
      </c>
      <c r="Q35" s="78">
        <v>0</v>
      </c>
      <c r="R35" s="286"/>
      <c r="S35" s="286"/>
      <c r="T35" s="462">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4698</v>
      </c>
      <c r="H36" s="74"/>
      <c r="I36" t="str">
        <f t="shared" si="8"/>
        <v>11331/543965</v>
      </c>
      <c r="J36">
        <f>VLOOKUP(C36,Schools!$A:$Z,9,0)</f>
        <v>400036</v>
      </c>
      <c r="K36" s="74" t="s">
        <v>58</v>
      </c>
      <c r="L36" s="74" t="s">
        <v>55</v>
      </c>
      <c r="M36" s="74" t="s">
        <v>51</v>
      </c>
      <c r="N36" s="77" t="str">
        <f>VLOOKUP(C36,Schools!A:D,4,0)</f>
        <v>Primary</v>
      </c>
      <c r="O36" s="74">
        <f t="shared" si="6"/>
        <v>11331</v>
      </c>
      <c r="P36" s="77">
        <f t="shared" si="9"/>
        <v>543965</v>
      </c>
      <c r="Q36" s="78">
        <v>0</v>
      </c>
      <c r="R36" s="286"/>
      <c r="S36" s="286"/>
      <c r="T36" s="462">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4698</v>
      </c>
      <c r="H37" s="74"/>
      <c r="I37" t="str">
        <f t="shared" si="8"/>
        <v>11331/543965</v>
      </c>
      <c r="J37">
        <f>VLOOKUP(C37,Schools!$A:$Z,9,0)</f>
        <v>400042</v>
      </c>
      <c r="K37" s="74" t="s">
        <v>58</v>
      </c>
      <c r="L37" s="74" t="s">
        <v>55</v>
      </c>
      <c r="M37" s="74" t="s">
        <v>51</v>
      </c>
      <c r="N37" s="77" t="str">
        <f>VLOOKUP(C37,Schools!A:D,4,0)</f>
        <v>Primary</v>
      </c>
      <c r="O37" s="74">
        <f t="shared" si="6"/>
        <v>11331</v>
      </c>
      <c r="P37" s="77">
        <f t="shared" si="9"/>
        <v>543965</v>
      </c>
      <c r="Q37" s="78">
        <v>0</v>
      </c>
      <c r="R37" s="286"/>
      <c r="S37" s="286"/>
      <c r="T37" s="462">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4698</v>
      </c>
      <c r="H38" s="74"/>
      <c r="I38" t="str">
        <f t="shared" si="8"/>
        <v>11331/543965</v>
      </c>
      <c r="J38">
        <f>VLOOKUP(C38,Schools!$A:$Z,9,0)</f>
        <v>400159</v>
      </c>
      <c r="K38" s="74" t="s">
        <v>58</v>
      </c>
      <c r="L38" s="74" t="s">
        <v>55</v>
      </c>
      <c r="M38" s="74" t="s">
        <v>51</v>
      </c>
      <c r="N38" s="77" t="str">
        <f>VLOOKUP(C38,Schools!A:D,4,0)</f>
        <v>Primary</v>
      </c>
      <c r="O38" s="74">
        <f t="shared" si="6"/>
        <v>11331</v>
      </c>
      <c r="P38" s="77">
        <f t="shared" si="9"/>
        <v>543965</v>
      </c>
      <c r="Q38" s="78">
        <v>0</v>
      </c>
      <c r="R38" s="286"/>
      <c r="S38" s="286"/>
      <c r="T38" s="462">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4698</v>
      </c>
      <c r="H39" s="74"/>
      <c r="I39" t="str">
        <f t="shared" si="8"/>
        <v>11331/543965</v>
      </c>
      <c r="J39">
        <f>VLOOKUP(C39,Schools!$A:$Z,9,0)</f>
        <v>400047</v>
      </c>
      <c r="K39" s="74" t="s">
        <v>58</v>
      </c>
      <c r="L39" s="74" t="s">
        <v>55</v>
      </c>
      <c r="M39" s="74" t="s">
        <v>51</v>
      </c>
      <c r="N39" s="77" t="str">
        <f>VLOOKUP(C39,Schools!A:D,4,0)</f>
        <v>Primary</v>
      </c>
      <c r="O39" s="74">
        <f t="shared" si="6"/>
        <v>11331</v>
      </c>
      <c r="P39" s="77">
        <f t="shared" si="9"/>
        <v>543965</v>
      </c>
      <c r="Q39" s="78">
        <v>0</v>
      </c>
      <c r="R39" s="286"/>
      <c r="S39" s="286"/>
      <c r="T39" s="462">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4698</v>
      </c>
      <c r="H40" s="74"/>
      <c r="I40" t="str">
        <f t="shared" si="8"/>
        <v>11331/543965</v>
      </c>
      <c r="J40">
        <f>VLOOKUP(C40,Schools!$A:$Z,9,0)</f>
        <v>400001</v>
      </c>
      <c r="K40" s="74" t="s">
        <v>58</v>
      </c>
      <c r="L40" s="74" t="s">
        <v>55</v>
      </c>
      <c r="M40" s="74" t="s">
        <v>51</v>
      </c>
      <c r="N40" s="77" t="str">
        <f>VLOOKUP(C40,Schools!A:D,4,0)</f>
        <v>Primary</v>
      </c>
      <c r="O40" s="74">
        <f t="shared" si="6"/>
        <v>11331</v>
      </c>
      <c r="P40" s="77">
        <f t="shared" si="9"/>
        <v>543965</v>
      </c>
      <c r="Q40" s="78">
        <v>0</v>
      </c>
      <c r="R40" s="286"/>
      <c r="S40" s="286"/>
      <c r="T40" s="462">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4698</v>
      </c>
      <c r="H41" s="74"/>
      <c r="I41" t="str">
        <f t="shared" si="8"/>
        <v>11331/543965</v>
      </c>
      <c r="J41">
        <f>VLOOKUP(C41,Schools!$A:$Z,9,0)</f>
        <v>400082</v>
      </c>
      <c r="K41" s="74" t="s">
        <v>58</v>
      </c>
      <c r="L41" s="74" t="s">
        <v>55</v>
      </c>
      <c r="M41" s="74" t="s">
        <v>51</v>
      </c>
      <c r="N41" s="77" t="str">
        <f>VLOOKUP(C41,Schools!A:D,4,0)</f>
        <v>Primary</v>
      </c>
      <c r="O41" s="74">
        <f t="shared" si="6"/>
        <v>11331</v>
      </c>
      <c r="P41" s="77">
        <f t="shared" si="9"/>
        <v>543965</v>
      </c>
      <c r="Q41" s="78">
        <v>0</v>
      </c>
      <c r="R41" s="286"/>
      <c r="S41" s="286"/>
      <c r="T41" s="462">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4698</v>
      </c>
      <c r="H42" s="74"/>
      <c r="I42" t="str">
        <f t="shared" si="8"/>
        <v>11331/543965</v>
      </c>
      <c r="J42">
        <f>VLOOKUP(C42,Schools!$A:$Z,9,0)</f>
        <v>400067</v>
      </c>
      <c r="K42" s="74" t="s">
        <v>58</v>
      </c>
      <c r="L42" s="74" t="s">
        <v>55</v>
      </c>
      <c r="M42" s="74" t="s">
        <v>51</v>
      </c>
      <c r="N42" s="77" t="str">
        <f>VLOOKUP(C42,Schools!A:D,4,0)</f>
        <v>Primary</v>
      </c>
      <c r="O42" s="74">
        <f t="shared" si="6"/>
        <v>11331</v>
      </c>
      <c r="P42" s="77">
        <f t="shared" si="9"/>
        <v>543965</v>
      </c>
      <c r="Q42" s="78">
        <v>0</v>
      </c>
      <c r="R42" s="286"/>
      <c r="S42" s="286"/>
      <c r="T42" s="462">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4698</v>
      </c>
      <c r="H43" s="74"/>
      <c r="I43" t="str">
        <f t="shared" si="8"/>
        <v>11331/543965</v>
      </c>
      <c r="J43">
        <f>VLOOKUP(C43,Schools!$A:$Z,9,0)</f>
        <v>400002</v>
      </c>
      <c r="K43" s="74" t="s">
        <v>58</v>
      </c>
      <c r="L43" s="74" t="s">
        <v>55</v>
      </c>
      <c r="M43" s="74" t="s">
        <v>51</v>
      </c>
      <c r="N43" s="77" t="str">
        <f>VLOOKUP(C43,Schools!A:D,4,0)</f>
        <v>Primary</v>
      </c>
      <c r="O43" s="74">
        <f t="shared" si="6"/>
        <v>11331</v>
      </c>
      <c r="P43" s="77">
        <f t="shared" si="9"/>
        <v>543965</v>
      </c>
      <c r="Q43" s="78">
        <v>0</v>
      </c>
      <c r="R43" s="286"/>
      <c r="S43" s="286"/>
      <c r="T43" s="462">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4698</v>
      </c>
      <c r="H44" s="74"/>
      <c r="I44" t="str">
        <f t="shared" si="8"/>
        <v>11331/543965</v>
      </c>
      <c r="J44">
        <f>VLOOKUP(C44,Schools!$A:$Z,9,0)</f>
        <v>400035</v>
      </c>
      <c r="K44" s="74" t="s">
        <v>58</v>
      </c>
      <c r="L44" s="74" t="s">
        <v>55</v>
      </c>
      <c r="M44" s="74" t="s">
        <v>51</v>
      </c>
      <c r="N44" s="77" t="str">
        <f>VLOOKUP(C44,Schools!A:D,4,0)</f>
        <v>Primary</v>
      </c>
      <c r="O44" s="74">
        <f t="shared" si="6"/>
        <v>11331</v>
      </c>
      <c r="P44" s="77">
        <f t="shared" si="9"/>
        <v>543965</v>
      </c>
      <c r="Q44" s="78">
        <v>0</v>
      </c>
      <c r="R44" s="286"/>
      <c r="S44" s="286"/>
      <c r="T44" s="462">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4698</v>
      </c>
      <c r="H45" s="74"/>
      <c r="I45" t="str">
        <f t="shared" si="8"/>
        <v>11331/543965</v>
      </c>
      <c r="J45">
        <f>VLOOKUP(C45,Schools!$A:$Z,9,0)</f>
        <v>400026</v>
      </c>
      <c r="K45" s="295" t="s">
        <v>58</v>
      </c>
      <c r="L45" s="74" t="s">
        <v>55</v>
      </c>
      <c r="M45" s="74" t="s">
        <v>51</v>
      </c>
      <c r="N45" s="77" t="str">
        <f>VLOOKUP(C45,Schools!A:D,4,0)</f>
        <v>Primary</v>
      </c>
      <c r="O45" s="74">
        <f t="shared" si="6"/>
        <v>11331</v>
      </c>
      <c r="P45" s="77">
        <f t="shared" si="9"/>
        <v>543965</v>
      </c>
      <c r="Q45" s="78">
        <v>0</v>
      </c>
      <c r="R45" s="286"/>
      <c r="S45" s="286"/>
      <c r="T45" s="462">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4698</v>
      </c>
      <c r="H46" s="74"/>
      <c r="I46" t="str">
        <f t="shared" si="8"/>
        <v>11331/543965</v>
      </c>
      <c r="J46">
        <f>VLOOKUP(C46,Schools!$A:$Z,9,0)</f>
        <v>400084</v>
      </c>
      <c r="K46" s="295" t="s">
        <v>58</v>
      </c>
      <c r="L46" s="74" t="s">
        <v>55</v>
      </c>
      <c r="M46" s="74" t="s">
        <v>51</v>
      </c>
      <c r="N46" s="77" t="str">
        <f>VLOOKUP(C46,Schools!A:D,4,0)</f>
        <v>Primary</v>
      </c>
      <c r="O46" s="74">
        <f t="shared" si="6"/>
        <v>11331</v>
      </c>
      <c r="P46" s="77">
        <f t="shared" si="9"/>
        <v>543965</v>
      </c>
      <c r="Q46" s="78">
        <v>0</v>
      </c>
      <c r="R46" s="286"/>
      <c r="S46" s="286"/>
      <c r="T46" s="462">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4698</v>
      </c>
      <c r="H47" s="74"/>
      <c r="I47" t="str">
        <f t="shared" si="8"/>
        <v>11331/543965</v>
      </c>
      <c r="J47">
        <f>VLOOKUP(C47,Schools!$A:$Z,9,0)</f>
        <v>400046</v>
      </c>
      <c r="K47" s="295" t="s">
        <v>58</v>
      </c>
      <c r="L47" s="74" t="s">
        <v>55</v>
      </c>
      <c r="M47" s="74" t="s">
        <v>51</v>
      </c>
      <c r="N47" s="77" t="str">
        <f>VLOOKUP(C47,Schools!A:D,4,0)</f>
        <v>Primary</v>
      </c>
      <c r="O47" s="74">
        <f t="shared" si="6"/>
        <v>11331</v>
      </c>
      <c r="P47" s="77">
        <f t="shared" si="9"/>
        <v>543965</v>
      </c>
      <c r="Q47" s="78">
        <v>0</v>
      </c>
      <c r="R47" s="286"/>
      <c r="S47" s="286"/>
      <c r="T47" s="462">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4698</v>
      </c>
      <c r="H48" s="74"/>
      <c r="I48" t="str">
        <f t="shared" si="8"/>
        <v>11331/543965</v>
      </c>
      <c r="J48">
        <f>VLOOKUP(C48,Schools!$A:$Z,9,0)</f>
        <v>400030</v>
      </c>
      <c r="K48" s="295" t="s">
        <v>58</v>
      </c>
      <c r="L48" s="74" t="s">
        <v>55</v>
      </c>
      <c r="M48" s="74" t="s">
        <v>51</v>
      </c>
      <c r="N48" s="77" t="str">
        <f>VLOOKUP(C48,Schools!A:D,4,0)</f>
        <v>Primary</v>
      </c>
      <c r="O48" s="74">
        <f t="shared" si="6"/>
        <v>11331</v>
      </c>
      <c r="P48" s="77">
        <f t="shared" si="9"/>
        <v>543965</v>
      </c>
      <c r="Q48" s="78">
        <v>0</v>
      </c>
      <c r="R48" s="286"/>
      <c r="S48" s="286"/>
      <c r="T48" s="462">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4698</v>
      </c>
      <c r="H49" s="74"/>
      <c r="I49" t="str">
        <f t="shared" si="8"/>
        <v>11331/543965</v>
      </c>
      <c r="J49">
        <f>VLOOKUP(C49,Schools!$A:$Z,9,0)</f>
        <v>400130</v>
      </c>
      <c r="K49" s="295" t="s">
        <v>58</v>
      </c>
      <c r="L49" s="74" t="s">
        <v>55</v>
      </c>
      <c r="M49" s="74" t="s">
        <v>51</v>
      </c>
      <c r="N49" s="77" t="str">
        <f>VLOOKUP(C49,Schools!A:D,4,0)</f>
        <v>Primary</v>
      </c>
      <c r="O49" s="74">
        <f t="shared" si="6"/>
        <v>11331</v>
      </c>
      <c r="P49" s="77">
        <f t="shared" si="9"/>
        <v>543965</v>
      </c>
      <c r="Q49" s="78">
        <v>0</v>
      </c>
      <c r="R49" s="286"/>
      <c r="S49" s="286"/>
      <c r="T49" s="462">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4698</v>
      </c>
      <c r="H50" s="74"/>
      <c r="I50" t="str">
        <f t="shared" si="8"/>
        <v>11331/543965</v>
      </c>
      <c r="J50">
        <f>VLOOKUP(C50,Schools!$A:$Z,9,0)</f>
        <v>400048</v>
      </c>
      <c r="K50" s="295" t="s">
        <v>58</v>
      </c>
      <c r="L50" s="74" t="s">
        <v>55</v>
      </c>
      <c r="M50" s="74" t="s">
        <v>51</v>
      </c>
      <c r="N50" s="77" t="str">
        <f>VLOOKUP(C50,Schools!A:D,4,0)</f>
        <v>Primary</v>
      </c>
      <c r="O50" s="74">
        <f t="shared" si="6"/>
        <v>11331</v>
      </c>
      <c r="P50" s="77">
        <f t="shared" si="9"/>
        <v>543965</v>
      </c>
      <c r="Q50" s="78">
        <v>0</v>
      </c>
      <c r="R50" s="286"/>
      <c r="S50" s="286"/>
      <c r="T50" s="462">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4698</v>
      </c>
      <c r="H51" s="74"/>
      <c r="I51" t="str">
        <f t="shared" si="8"/>
        <v>11331/543965</v>
      </c>
      <c r="J51">
        <f>VLOOKUP(C51,Schools!$A:$Z,9,0)</f>
        <v>400087</v>
      </c>
      <c r="K51" s="295" t="s">
        <v>58</v>
      </c>
      <c r="L51" s="74" t="s">
        <v>55</v>
      </c>
      <c r="M51" s="74" t="s">
        <v>51</v>
      </c>
      <c r="N51" s="77" t="str">
        <f>VLOOKUP(C51,Schools!A:D,4,0)</f>
        <v>Primary</v>
      </c>
      <c r="O51" s="74">
        <f t="shared" si="6"/>
        <v>11331</v>
      </c>
      <c r="P51" s="77">
        <f t="shared" si="9"/>
        <v>543965</v>
      </c>
      <c r="Q51" s="78">
        <v>0</v>
      </c>
      <c r="R51" s="286"/>
      <c r="S51" s="286"/>
      <c r="T51" s="462">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4698</v>
      </c>
      <c r="H52" s="74"/>
      <c r="I52" t="str">
        <f t="shared" si="8"/>
        <v>11331/543965</v>
      </c>
      <c r="J52">
        <f>VLOOKUP(C52,Schools!$A:$Z,9,0)</f>
        <v>400088</v>
      </c>
      <c r="K52" s="295" t="s">
        <v>58</v>
      </c>
      <c r="L52" s="74" t="s">
        <v>55</v>
      </c>
      <c r="M52" s="74" t="s">
        <v>51</v>
      </c>
      <c r="N52" s="77" t="str">
        <f>VLOOKUP(C52,Schools!A:D,4,0)</f>
        <v>Primary</v>
      </c>
      <c r="O52" s="74">
        <f t="shared" si="6"/>
        <v>11331</v>
      </c>
      <c r="P52" s="77">
        <f t="shared" si="9"/>
        <v>543965</v>
      </c>
      <c r="Q52" s="78">
        <v>0</v>
      </c>
      <c r="R52" s="286"/>
      <c r="S52" s="286"/>
      <c r="T52" s="462">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4698</v>
      </c>
      <c r="H53" s="74"/>
      <c r="I53" t="str">
        <f t="shared" si="8"/>
        <v>11331/543965</v>
      </c>
      <c r="J53">
        <f>VLOOKUP(C53,Schools!$A:$Z,9,0)</f>
        <v>400089</v>
      </c>
      <c r="K53" s="295" t="s">
        <v>58</v>
      </c>
      <c r="L53" s="74" t="s">
        <v>55</v>
      </c>
      <c r="M53" s="74" t="s">
        <v>51</v>
      </c>
      <c r="N53" s="77" t="str">
        <f>VLOOKUP(C53,Schools!A:D,4,0)</f>
        <v>Primary</v>
      </c>
      <c r="O53" s="74">
        <f t="shared" si="6"/>
        <v>11331</v>
      </c>
      <c r="P53" s="77">
        <f t="shared" si="9"/>
        <v>543965</v>
      </c>
      <c r="Q53" s="78">
        <v>0</v>
      </c>
      <c r="R53" s="286"/>
      <c r="S53" s="286"/>
      <c r="T53" s="462">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4698</v>
      </c>
      <c r="H54" s="74"/>
      <c r="I54" t="str">
        <f t="shared" si="8"/>
        <v>11331/543965</v>
      </c>
      <c r="J54">
        <f>VLOOKUP(C54,Schools!$A:$Z,9,0)</f>
        <v>400113</v>
      </c>
      <c r="K54" s="295" t="s">
        <v>58</v>
      </c>
      <c r="L54" s="74" t="s">
        <v>55</v>
      </c>
      <c r="M54" s="74" t="s">
        <v>51</v>
      </c>
      <c r="N54" s="77" t="str">
        <f>VLOOKUP(C54,Schools!A:D,4,0)</f>
        <v>Primary</v>
      </c>
      <c r="O54" s="74">
        <f t="shared" si="6"/>
        <v>11331</v>
      </c>
      <c r="P54" s="77">
        <f t="shared" si="9"/>
        <v>543965</v>
      </c>
      <c r="Q54" s="78">
        <v>0</v>
      </c>
      <c r="R54" s="286"/>
      <c r="S54" s="286"/>
      <c r="T54" s="462">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4698</v>
      </c>
      <c r="H55" s="74"/>
      <c r="I55" t="str">
        <f t="shared" si="8"/>
        <v>11331/543965</v>
      </c>
      <c r="J55">
        <f>VLOOKUP(C55,Schools!$A:$Z,9,0)</f>
        <v>400021</v>
      </c>
      <c r="K55" s="295" t="s">
        <v>58</v>
      </c>
      <c r="L55" s="74" t="s">
        <v>55</v>
      </c>
      <c r="M55" s="74" t="s">
        <v>51</v>
      </c>
      <c r="N55" s="77" t="str">
        <f>VLOOKUP(C55,Schools!A:D,4,0)</f>
        <v>Primary</v>
      </c>
      <c r="O55" s="74">
        <f t="shared" si="6"/>
        <v>11331</v>
      </c>
      <c r="P55" s="77">
        <f t="shared" si="9"/>
        <v>543965</v>
      </c>
      <c r="Q55" s="78">
        <v>0</v>
      </c>
      <c r="R55" s="286"/>
      <c r="S55" s="286"/>
      <c r="T55" s="462">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4698</v>
      </c>
      <c r="H56" s="74"/>
      <c r="I56" t="str">
        <f t="shared" si="8"/>
        <v>11331/543965</v>
      </c>
      <c r="J56">
        <f>VLOOKUP(C56,Schools!$A:$Z,9,0)</f>
        <v>400012</v>
      </c>
      <c r="K56" s="295" t="s">
        <v>58</v>
      </c>
      <c r="L56" s="74" t="s">
        <v>55</v>
      </c>
      <c r="M56" s="74" t="s">
        <v>51</v>
      </c>
      <c r="N56" s="77" t="str">
        <f>VLOOKUP(C56,Schools!A:D,4,0)</f>
        <v>Primary</v>
      </c>
      <c r="O56" s="74">
        <f t="shared" si="6"/>
        <v>11331</v>
      </c>
      <c r="P56" s="77">
        <f t="shared" si="9"/>
        <v>543965</v>
      </c>
      <c r="Q56" s="78">
        <v>0</v>
      </c>
      <c r="R56" s="286"/>
      <c r="S56" s="286"/>
      <c r="T56" s="462">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4698</v>
      </c>
      <c r="H57" s="74"/>
      <c r="I57" t="str">
        <f t="shared" si="8"/>
        <v>11331/543965</v>
      </c>
      <c r="J57">
        <f>VLOOKUP(C57,Schools!$A:$Z,9,0)</f>
        <v>400012</v>
      </c>
      <c r="K57" s="295" t="s">
        <v>58</v>
      </c>
      <c r="L57" s="74" t="s">
        <v>55</v>
      </c>
      <c r="M57" s="74" t="s">
        <v>51</v>
      </c>
      <c r="N57" s="77" t="str">
        <f>VLOOKUP(C57,Schools!A:D,4,0)</f>
        <v>Primary</v>
      </c>
      <c r="O57" s="74">
        <f t="shared" si="6"/>
        <v>11331</v>
      </c>
      <c r="P57" s="77">
        <f t="shared" si="9"/>
        <v>543965</v>
      </c>
      <c r="Q57" s="78">
        <v>0</v>
      </c>
      <c r="R57" s="286"/>
      <c r="S57" s="286"/>
      <c r="T57" s="462">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4698</v>
      </c>
      <c r="H58" s="74"/>
      <c r="I58" t="str">
        <f t="shared" si="8"/>
        <v>11331/543965</v>
      </c>
      <c r="J58">
        <f>VLOOKUP(C58,Schools!$A:$Z,9,0)</f>
        <v>400038</v>
      </c>
      <c r="K58" s="295" t="s">
        <v>58</v>
      </c>
      <c r="L58" s="74" t="s">
        <v>55</v>
      </c>
      <c r="M58" s="74" t="s">
        <v>51</v>
      </c>
      <c r="N58" s="77" t="str">
        <f>VLOOKUP(C58,Schools!A:D,4,0)</f>
        <v>Primary</v>
      </c>
      <c r="O58" s="74">
        <f t="shared" si="6"/>
        <v>11331</v>
      </c>
      <c r="P58" s="77">
        <f t="shared" si="9"/>
        <v>543965</v>
      </c>
      <c r="Q58" s="78">
        <v>0</v>
      </c>
      <c r="R58" s="286"/>
      <c r="S58" s="286"/>
      <c r="T58" s="462">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4698</v>
      </c>
      <c r="H59" s="74"/>
      <c r="I59" t="str">
        <f t="shared" si="8"/>
        <v>11331/543965</v>
      </c>
      <c r="J59">
        <f>VLOOKUP(C59,Schools!$A:$Z,9,0)</f>
        <v>400101</v>
      </c>
      <c r="K59" s="295" t="s">
        <v>58</v>
      </c>
      <c r="L59" s="74" t="s">
        <v>55</v>
      </c>
      <c r="M59" s="74" t="s">
        <v>51</v>
      </c>
      <c r="N59" s="77" t="str">
        <f>VLOOKUP(C59,Schools!A:D,4,0)</f>
        <v>Primary</v>
      </c>
      <c r="O59" s="74">
        <f t="shared" si="6"/>
        <v>11331</v>
      </c>
      <c r="P59" s="77">
        <f t="shared" si="9"/>
        <v>543965</v>
      </c>
      <c r="Q59" s="78">
        <v>0</v>
      </c>
      <c r="R59" s="286"/>
      <c r="S59" s="286"/>
      <c r="T59" s="462">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4698</v>
      </c>
      <c r="H60" s="74"/>
      <c r="I60" t="str">
        <f t="shared" si="8"/>
        <v>11331/543965</v>
      </c>
      <c r="J60">
        <f>VLOOKUP(C60,Schools!$A:$Z,9,0)</f>
        <v>400053</v>
      </c>
      <c r="K60" s="295" t="s">
        <v>58</v>
      </c>
      <c r="L60" s="74" t="s">
        <v>55</v>
      </c>
      <c r="M60" s="74" t="s">
        <v>51</v>
      </c>
      <c r="N60" s="77" t="str">
        <f>VLOOKUP(C60,Schools!A:D,4,0)</f>
        <v>Primary</v>
      </c>
      <c r="O60" s="74">
        <f t="shared" si="6"/>
        <v>11331</v>
      </c>
      <c r="P60" s="77">
        <f t="shared" si="9"/>
        <v>543965</v>
      </c>
      <c r="Q60" s="78">
        <v>0</v>
      </c>
      <c r="R60" s="286"/>
      <c r="S60" s="286"/>
      <c r="T60" s="462">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4698</v>
      </c>
      <c r="H61" s="74"/>
      <c r="I61" t="str">
        <f t="shared" si="8"/>
        <v>11331/543965</v>
      </c>
      <c r="J61">
        <f>VLOOKUP(C61,Schools!$A:$Z,9,0)</f>
        <v>400111</v>
      </c>
      <c r="K61" s="295" t="s">
        <v>58</v>
      </c>
      <c r="L61" s="74" t="s">
        <v>55</v>
      </c>
      <c r="M61" s="74" t="s">
        <v>51</v>
      </c>
      <c r="N61" s="77" t="str">
        <f>VLOOKUP(C61,Schools!A:D,4,0)</f>
        <v>Primary</v>
      </c>
      <c r="O61" s="74">
        <f t="shared" si="6"/>
        <v>11331</v>
      </c>
      <c r="P61" s="77">
        <f t="shared" si="9"/>
        <v>543965</v>
      </c>
      <c r="Q61" s="78">
        <v>0</v>
      </c>
      <c r="R61" s="286"/>
      <c r="S61" s="286"/>
      <c r="T61" s="462">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4698</v>
      </c>
      <c r="H62" s="74"/>
      <c r="I62" t="str">
        <f t="shared" si="8"/>
        <v>11331/543965</v>
      </c>
      <c r="J62">
        <f>VLOOKUP(C62,Schools!$A:$Z,9,0)</f>
        <v>400011</v>
      </c>
      <c r="K62" s="295" t="s">
        <v>58</v>
      </c>
      <c r="L62" s="74" t="s">
        <v>55</v>
      </c>
      <c r="M62" s="74" t="s">
        <v>51</v>
      </c>
      <c r="N62" s="77" t="str">
        <f>VLOOKUP(C62,Schools!A:D,4,0)</f>
        <v>Primary</v>
      </c>
      <c r="O62" s="74">
        <f t="shared" si="6"/>
        <v>11331</v>
      </c>
      <c r="P62" s="77">
        <f t="shared" si="9"/>
        <v>543965</v>
      </c>
      <c r="Q62" s="78">
        <v>0</v>
      </c>
      <c r="R62" s="286"/>
      <c r="S62" s="286"/>
      <c r="T62" s="462">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4698</v>
      </c>
      <c r="H63" s="74"/>
      <c r="I63" t="str">
        <f t="shared" si="8"/>
        <v>11331/543965</v>
      </c>
      <c r="J63">
        <f>VLOOKUP(C63,Schools!$A:$Z,9,0)</f>
        <v>400117</v>
      </c>
      <c r="K63" s="295" t="s">
        <v>58</v>
      </c>
      <c r="L63" s="74" t="s">
        <v>55</v>
      </c>
      <c r="M63" s="74" t="s">
        <v>51</v>
      </c>
      <c r="N63" s="77" t="str">
        <f>VLOOKUP(C63,Schools!A:D,4,0)</f>
        <v>Primary</v>
      </c>
      <c r="O63" s="74">
        <f t="shared" si="6"/>
        <v>11331</v>
      </c>
      <c r="P63" s="77">
        <f t="shared" si="9"/>
        <v>543965</v>
      </c>
      <c r="Q63" s="78">
        <v>0</v>
      </c>
      <c r="R63" s="286"/>
      <c r="S63" s="286"/>
      <c r="T63" s="462">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4698</v>
      </c>
      <c r="H64" s="74"/>
      <c r="I64" t="str">
        <f t="shared" si="8"/>
        <v>11331/543965</v>
      </c>
      <c r="J64">
        <f>VLOOKUP(C64,Schools!$A:$Z,9,0)</f>
        <v>400004</v>
      </c>
      <c r="K64" s="295" t="s">
        <v>58</v>
      </c>
      <c r="L64" s="74" t="s">
        <v>55</v>
      </c>
      <c r="M64" s="74" t="s">
        <v>51</v>
      </c>
      <c r="N64" s="77" t="str">
        <f>VLOOKUP(C64,Schools!A:D,4,0)</f>
        <v>Primary</v>
      </c>
      <c r="O64" s="74">
        <f t="shared" si="6"/>
        <v>11331</v>
      </c>
      <c r="P64" s="77">
        <f t="shared" si="9"/>
        <v>543965</v>
      </c>
      <c r="Q64" s="78">
        <v>0</v>
      </c>
      <c r="R64" s="286"/>
      <c r="S64" s="286"/>
      <c r="T64" s="462">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4698</v>
      </c>
      <c r="H65" s="74"/>
      <c r="I65" t="str">
        <f t="shared" si="8"/>
        <v>11340/543965</v>
      </c>
      <c r="J65">
        <f>VLOOKUP(C65,Schools!$A:$Z,9,0)</f>
        <v>400157</v>
      </c>
      <c r="K65" s="295" t="s">
        <v>58</v>
      </c>
      <c r="L65" s="74" t="s">
        <v>55</v>
      </c>
      <c r="M65" s="74" t="s">
        <v>51</v>
      </c>
      <c r="N65" s="77" t="str">
        <f>VLOOKUP(C65,Schools!A:D,4,0)</f>
        <v>PRU</v>
      </c>
      <c r="O65" s="74">
        <f t="shared" si="6"/>
        <v>11340</v>
      </c>
      <c r="P65" s="77">
        <f t="shared" si="9"/>
        <v>543965</v>
      </c>
      <c r="Q65" s="78">
        <v>0</v>
      </c>
      <c r="R65" s="286"/>
      <c r="S65" s="286"/>
      <c r="T65" s="462">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4698</v>
      </c>
      <c r="H66" s="74"/>
      <c r="I66" t="str">
        <f t="shared" si="8"/>
        <v>11340/543965</v>
      </c>
      <c r="J66">
        <f>VLOOKUP(C66,Schools!$A:$Z,9,0)</f>
        <v>400156</v>
      </c>
      <c r="K66" s="295" t="s">
        <v>58</v>
      </c>
      <c r="L66" s="74" t="s">
        <v>55</v>
      </c>
      <c r="M66" s="74" t="s">
        <v>51</v>
      </c>
      <c r="N66" s="77" t="str">
        <f>VLOOKUP(C66,Schools!A:D,4,0)</f>
        <v>PRU</v>
      </c>
      <c r="O66" s="74">
        <f t="shared" si="6"/>
        <v>11340</v>
      </c>
      <c r="P66" s="77">
        <f t="shared" si="9"/>
        <v>543965</v>
      </c>
      <c r="Q66" s="78">
        <v>0</v>
      </c>
      <c r="R66" s="286"/>
      <c r="S66" s="286"/>
      <c r="T66" s="462">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4698</v>
      </c>
      <c r="H67" s="74"/>
      <c r="I67" t="str">
        <f t="shared" si="8"/>
        <v>11339/543965</v>
      </c>
      <c r="J67">
        <f>VLOOKUP(C67,Schools!$A:$Z,9,0)</f>
        <v>400033</v>
      </c>
      <c r="K67" s="295" t="s">
        <v>58</v>
      </c>
      <c r="L67" s="74" t="s">
        <v>55</v>
      </c>
      <c r="M67" s="74" t="s">
        <v>51</v>
      </c>
      <c r="N67" s="77" t="str">
        <f>VLOOKUP(C67,Schools!A:D,4,0)</f>
        <v>Secondary</v>
      </c>
      <c r="O67" s="74">
        <f t="shared" si="6"/>
        <v>11339</v>
      </c>
      <c r="P67" s="77">
        <f t="shared" si="9"/>
        <v>543965</v>
      </c>
      <c r="Q67" s="78">
        <v>0</v>
      </c>
      <c r="R67" s="286"/>
      <c r="S67" s="286"/>
      <c r="T67" s="462">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4698</v>
      </c>
      <c r="H68" s="74"/>
      <c r="I68" t="str">
        <f t="shared" si="8"/>
        <v>11340/543965</v>
      </c>
      <c r="J68">
        <f>VLOOKUP(C68,Schools!$A:$Z,9,0)</f>
        <v>400063</v>
      </c>
      <c r="K68" s="295" t="s">
        <v>58</v>
      </c>
      <c r="L68" s="74" t="s">
        <v>55</v>
      </c>
      <c r="M68" s="74" t="s">
        <v>51</v>
      </c>
      <c r="N68" s="77" t="str">
        <f>VLOOKUP(C68,Schools!A:D,4,0)</f>
        <v>Special</v>
      </c>
      <c r="O68" s="74">
        <f t="shared" si="6"/>
        <v>11340</v>
      </c>
      <c r="P68" s="77">
        <f t="shared" si="9"/>
        <v>543965</v>
      </c>
      <c r="Q68" s="78">
        <v>0</v>
      </c>
      <c r="R68" s="286"/>
      <c r="S68" s="286"/>
      <c r="T68" s="462">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4698</v>
      </c>
      <c r="H69" s="74"/>
      <c r="I69" t="str">
        <f t="shared" si="8"/>
        <v>11340/543965</v>
      </c>
      <c r="J69">
        <f>VLOOKUP(C69,Schools!$A:$Z,9,0)</f>
        <v>400034</v>
      </c>
      <c r="K69" s="295" t="s">
        <v>58</v>
      </c>
      <c r="L69" s="74" t="s">
        <v>55</v>
      </c>
      <c r="M69" s="74" t="s">
        <v>51</v>
      </c>
      <c r="N69" s="77" t="str">
        <f>VLOOKUP(C69,Schools!A:D,4,0)</f>
        <v>Special</v>
      </c>
      <c r="O69" s="74">
        <f t="shared" si="6"/>
        <v>11340</v>
      </c>
      <c r="P69" s="77">
        <f t="shared" si="9"/>
        <v>543965</v>
      </c>
      <c r="Q69" s="78">
        <v>0</v>
      </c>
      <c r="R69" s="286"/>
      <c r="S69" s="286"/>
      <c r="T69" s="462">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4698</v>
      </c>
      <c r="H70" s="74"/>
      <c r="I70" t="str">
        <f t="shared" si="8"/>
        <v>11340/543965</v>
      </c>
      <c r="J70">
        <f>VLOOKUP(C70,Schools!$A:$Z,9,0)</f>
        <v>400091</v>
      </c>
      <c r="K70" s="295" t="s">
        <v>58</v>
      </c>
      <c r="L70" s="74" t="s">
        <v>55</v>
      </c>
      <c r="M70" s="74" t="s">
        <v>51</v>
      </c>
      <c r="N70" s="77" t="str">
        <f>VLOOKUP(C70,Schools!A:D,4,0)</f>
        <v>Special</v>
      </c>
      <c r="O70" s="74">
        <f t="shared" si="6"/>
        <v>11340</v>
      </c>
      <c r="P70" s="77">
        <f t="shared" si="9"/>
        <v>543965</v>
      </c>
      <c r="Q70" s="78">
        <v>0</v>
      </c>
      <c r="R70" s="286"/>
      <c r="S70" s="286"/>
      <c r="T70" s="462">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4698</v>
      </c>
      <c r="H71" s="159"/>
      <c r="I71" s="159" t="str">
        <f t="shared" si="8"/>
        <v>10166/543965</v>
      </c>
      <c r="J71" s="159">
        <f>VLOOKUP(C71,Schools!$A:$Z,9,0)</f>
        <v>400125</v>
      </c>
      <c r="K71" s="159" t="s">
        <v>85</v>
      </c>
      <c r="L71" s="159" t="s">
        <v>83</v>
      </c>
      <c r="M71" s="159" t="s">
        <v>4024</v>
      </c>
      <c r="N71" s="159" t="str">
        <f>VLOOKUP(C71,Schools!A:D,4,0)</f>
        <v>Primary</v>
      </c>
      <c r="O71" s="159">
        <f t="shared" si="6"/>
        <v>10166</v>
      </c>
      <c r="P71" s="159">
        <f t="shared" si="9"/>
        <v>543965</v>
      </c>
      <c r="Q71" s="78">
        <v>0</v>
      </c>
      <c r="R71" s="461">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4698</v>
      </c>
      <c r="H72" s="74"/>
      <c r="I72" t="str">
        <f t="shared" si="8"/>
        <v>10166/543965</v>
      </c>
      <c r="J72">
        <f>VLOOKUP(C72,Schools!$A:$Z,9,0)</f>
        <v>400069</v>
      </c>
      <c r="K72" s="74" t="s">
        <v>85</v>
      </c>
      <c r="L72" s="159" t="s">
        <v>83</v>
      </c>
      <c r="M72" s="74" t="s">
        <v>4024</v>
      </c>
      <c r="N72" s="77" t="str">
        <f>VLOOKUP(C72,Schools!A:D,4,0)</f>
        <v>Primary</v>
      </c>
      <c r="O72" s="74">
        <f t="shared" si="6"/>
        <v>10166</v>
      </c>
      <c r="P72" s="77">
        <f t="shared" si="9"/>
        <v>543965</v>
      </c>
      <c r="Q72" s="78">
        <v>0</v>
      </c>
      <c r="R72" s="461">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4698</v>
      </c>
      <c r="H73" s="74"/>
      <c r="I73" t="str">
        <f t="shared" si="8"/>
        <v>10166/543965</v>
      </c>
      <c r="J73">
        <f>VLOOKUP(C73,Schools!$A:$Z,9,0)</f>
        <v>400015</v>
      </c>
      <c r="K73" s="74" t="s">
        <v>85</v>
      </c>
      <c r="L73" s="159" t="s">
        <v>83</v>
      </c>
      <c r="M73" s="74" t="s">
        <v>4024</v>
      </c>
      <c r="N73" s="77" t="str">
        <f>VLOOKUP(C73,Schools!A:D,4,0)</f>
        <v>Primary</v>
      </c>
      <c r="O73" s="74">
        <f t="shared" si="6"/>
        <v>10166</v>
      </c>
      <c r="P73" s="77">
        <f t="shared" si="9"/>
        <v>543965</v>
      </c>
      <c r="Q73" s="78">
        <v>0</v>
      </c>
      <c r="R73" s="461">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4698</v>
      </c>
      <c r="H74" s="74"/>
      <c r="I74" t="str">
        <f t="shared" si="8"/>
        <v>10166/543965</v>
      </c>
      <c r="J74">
        <f>VLOOKUP(C74,Schools!$A:$Z,9,0)</f>
        <v>400023</v>
      </c>
      <c r="K74" s="74" t="s">
        <v>85</v>
      </c>
      <c r="L74" s="159" t="s">
        <v>83</v>
      </c>
      <c r="M74" s="74" t="s">
        <v>4024</v>
      </c>
      <c r="N74" s="77" t="str">
        <f>VLOOKUP(C74,Schools!A:D,4,0)</f>
        <v>Primary</v>
      </c>
      <c r="O74" s="74">
        <f t="shared" si="6"/>
        <v>10166</v>
      </c>
      <c r="P74" s="77">
        <f t="shared" si="9"/>
        <v>543965</v>
      </c>
      <c r="Q74" s="78">
        <v>0</v>
      </c>
      <c r="R74" s="461">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4698</v>
      </c>
      <c r="H75" s="74"/>
      <c r="I75" t="str">
        <f t="shared" si="8"/>
        <v>10166/543965</v>
      </c>
      <c r="J75">
        <f>VLOOKUP(C75,Schools!$A:$Z,9,0)</f>
        <v>400107</v>
      </c>
      <c r="K75" s="74" t="s">
        <v>85</v>
      </c>
      <c r="L75" s="159" t="s">
        <v>83</v>
      </c>
      <c r="M75" s="74" t="s">
        <v>4024</v>
      </c>
      <c r="N75" s="77" t="str">
        <f>VLOOKUP(C75,Schools!A:D,4,0)</f>
        <v>Primary</v>
      </c>
      <c r="O75" s="74">
        <f t="shared" si="6"/>
        <v>10166</v>
      </c>
      <c r="P75" s="77">
        <f t="shared" si="9"/>
        <v>543965</v>
      </c>
      <c r="Q75" s="78">
        <v>0</v>
      </c>
      <c r="R75" s="461">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4698</v>
      </c>
      <c r="H76" s="74"/>
      <c r="I76" t="str">
        <f t="shared" si="8"/>
        <v>10166/543965</v>
      </c>
      <c r="J76">
        <f>VLOOKUP(C76,Schools!$A:$Z,9,0)</f>
        <v>400005</v>
      </c>
      <c r="K76" s="74" t="s">
        <v>85</v>
      </c>
      <c r="L76" s="159" t="s">
        <v>83</v>
      </c>
      <c r="M76" s="74" t="s">
        <v>4024</v>
      </c>
      <c r="N76" s="77" t="str">
        <f>VLOOKUP(C76,Schools!A:D,4,0)</f>
        <v>Primary</v>
      </c>
      <c r="O76" s="74">
        <f t="shared" si="6"/>
        <v>10166</v>
      </c>
      <c r="P76" s="77">
        <f t="shared" si="9"/>
        <v>543965</v>
      </c>
      <c r="Q76" s="78">
        <v>0</v>
      </c>
      <c r="R76" s="461">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4698</v>
      </c>
      <c r="H77" s="74"/>
      <c r="I77" t="str">
        <f t="shared" si="8"/>
        <v>10166/543965</v>
      </c>
      <c r="J77">
        <f>VLOOKUP(C77,Schools!$A:$Z,9,0)</f>
        <v>400070</v>
      </c>
      <c r="K77" s="74" t="s">
        <v>85</v>
      </c>
      <c r="L77" s="159" t="s">
        <v>83</v>
      </c>
      <c r="M77" s="74" t="s">
        <v>4024</v>
      </c>
      <c r="N77" s="77" t="str">
        <f>VLOOKUP(C77,Schools!A:D,4,0)</f>
        <v>Primary</v>
      </c>
      <c r="O77" s="74">
        <f t="shared" si="6"/>
        <v>10166</v>
      </c>
      <c r="P77" s="77">
        <f t="shared" si="9"/>
        <v>543965</v>
      </c>
      <c r="Q77" s="78">
        <v>0</v>
      </c>
      <c r="R77" s="461">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4698</v>
      </c>
      <c r="H78" s="74"/>
      <c r="I78" t="str">
        <f t="shared" si="8"/>
        <v>10166/543965</v>
      </c>
      <c r="J78">
        <f>VLOOKUP(C78,Schools!$A:$Z,9,0)</f>
        <v>400150</v>
      </c>
      <c r="K78" s="74" t="s">
        <v>85</v>
      </c>
      <c r="L78" s="159" t="s">
        <v>83</v>
      </c>
      <c r="M78" s="74" t="s">
        <v>4024</v>
      </c>
      <c r="N78" s="77" t="str">
        <f>VLOOKUP(C78,Schools!A:D,4,0)</f>
        <v>Primary</v>
      </c>
      <c r="O78" s="74">
        <f t="shared" si="6"/>
        <v>10166</v>
      </c>
      <c r="P78" s="77">
        <f t="shared" si="9"/>
        <v>543965</v>
      </c>
      <c r="Q78" s="78">
        <v>0</v>
      </c>
      <c r="R78" s="461">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4698</v>
      </c>
      <c r="H79" s="74"/>
      <c r="I79" t="str">
        <f t="shared" si="8"/>
        <v>10166/543965</v>
      </c>
      <c r="J79">
        <f>VLOOKUP(C79,Schools!$A:$Z,9,0)</f>
        <v>400051</v>
      </c>
      <c r="K79" s="74" t="s">
        <v>85</v>
      </c>
      <c r="L79" s="159" t="s">
        <v>83</v>
      </c>
      <c r="M79" s="74" t="s">
        <v>4024</v>
      </c>
      <c r="N79" s="77" t="str">
        <f>VLOOKUP(C79,Schools!A:D,4,0)</f>
        <v>Primary</v>
      </c>
      <c r="O79" s="74">
        <f t="shared" si="6"/>
        <v>10166</v>
      </c>
      <c r="P79" s="77">
        <f t="shared" si="9"/>
        <v>543965</v>
      </c>
      <c r="Q79" s="78">
        <v>0</v>
      </c>
      <c r="R79" s="461">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4698</v>
      </c>
      <c r="H80" s="74"/>
      <c r="I80" t="str">
        <f t="shared" si="8"/>
        <v>10166/543965</v>
      </c>
      <c r="J80">
        <f>VLOOKUP(C80,Schools!$A:$Z,9,0)</f>
        <v>400024</v>
      </c>
      <c r="K80" s="74" t="s">
        <v>85</v>
      </c>
      <c r="L80" s="159" t="s">
        <v>83</v>
      </c>
      <c r="M80" s="74" t="s">
        <v>4024</v>
      </c>
      <c r="N80" s="77" t="str">
        <f>VLOOKUP(C80,Schools!A:D,4,0)</f>
        <v>Primary</v>
      </c>
      <c r="O80" s="74">
        <f t="shared" si="6"/>
        <v>10166</v>
      </c>
      <c r="P80" s="77">
        <f t="shared" si="9"/>
        <v>543965</v>
      </c>
      <c r="Q80" s="78">
        <v>0</v>
      </c>
      <c r="R80" s="461">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4698</v>
      </c>
      <c r="H81" s="74"/>
      <c r="I81" t="str">
        <f t="shared" si="8"/>
        <v>10166/543965</v>
      </c>
      <c r="J81">
        <f>VLOOKUP(C81,Schools!$A:$Z,9,0)</f>
        <v>400057</v>
      </c>
      <c r="K81" s="74" t="s">
        <v>85</v>
      </c>
      <c r="L81" s="159" t="s">
        <v>83</v>
      </c>
      <c r="M81" s="74" t="s">
        <v>4024</v>
      </c>
      <c r="N81" s="77" t="str">
        <f>VLOOKUP(C81,Schools!A:D,4,0)</f>
        <v>Primary</v>
      </c>
      <c r="O81" s="74">
        <f t="shared" si="6"/>
        <v>10166</v>
      </c>
      <c r="P81" s="77">
        <f t="shared" si="9"/>
        <v>543965</v>
      </c>
      <c r="Q81" s="78">
        <v>0</v>
      </c>
      <c r="R81" s="461">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4698</v>
      </c>
      <c r="H82" s="74"/>
      <c r="I82" t="str">
        <f t="shared" ref="I82:I134" si="19">O82&amp;"/"&amp;P82</f>
        <v>10166/543965</v>
      </c>
      <c r="J82">
        <f>VLOOKUP(C82,Schools!$A:$Z,9,0)</f>
        <v>400040</v>
      </c>
      <c r="K82" s="74" t="s">
        <v>85</v>
      </c>
      <c r="L82" s="159" t="s">
        <v>83</v>
      </c>
      <c r="M82" s="74" t="s">
        <v>4024</v>
      </c>
      <c r="N82" s="77" t="str">
        <f>VLOOKUP(C82,Schools!A:D,4,0)</f>
        <v>Primary</v>
      </c>
      <c r="O82" s="74">
        <f t="shared" si="6"/>
        <v>10166</v>
      </c>
      <c r="P82" s="77">
        <f t="shared" ref="P82:P134" si="20">IF(E82="M",543965,516500)</f>
        <v>543965</v>
      </c>
      <c r="Q82" s="78">
        <v>0</v>
      </c>
      <c r="R82" s="461">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4698</v>
      </c>
      <c r="H83" s="74"/>
      <c r="I83" t="str">
        <f t="shared" si="19"/>
        <v>10166/543965</v>
      </c>
      <c r="J83">
        <f>VLOOKUP(C83,Schools!$A:$Z,9,0)</f>
        <v>400061</v>
      </c>
      <c r="K83" s="74" t="s">
        <v>85</v>
      </c>
      <c r="L83" s="159" t="s">
        <v>83</v>
      </c>
      <c r="M83" s="74" t="s">
        <v>4024</v>
      </c>
      <c r="N83" s="77" t="str">
        <f>VLOOKUP(C83,Schools!A:D,4,0)</f>
        <v>Primary</v>
      </c>
      <c r="O83" s="74">
        <f t="shared" si="6"/>
        <v>10166</v>
      </c>
      <c r="P83" s="77">
        <f t="shared" si="20"/>
        <v>543965</v>
      </c>
      <c r="Q83" s="78">
        <v>0</v>
      </c>
      <c r="R83" s="461">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4698</v>
      </c>
      <c r="H84" s="74"/>
      <c r="I84" t="str">
        <f t="shared" si="19"/>
        <v>10166/543965</v>
      </c>
      <c r="J84">
        <f>VLOOKUP(C84,Schools!$A:$Z,9,0)</f>
        <v>400065</v>
      </c>
      <c r="K84" s="74" t="s">
        <v>85</v>
      </c>
      <c r="L84" s="159" t="s">
        <v>83</v>
      </c>
      <c r="M84" s="74" t="s">
        <v>4024</v>
      </c>
      <c r="N84" s="77" t="str">
        <f>VLOOKUP(C84,Schools!A:D,4,0)</f>
        <v>Primary</v>
      </c>
      <c r="O84" s="74">
        <f t="shared" ref="O84:O147" si="21">IF(M84="DFC",VLOOKUP(N84,$AI$1:$AJ$6,2,0),IF(E84="A","None",VLOOKUP(N84,$AG$1:$AH$7,2,0)))</f>
        <v>10166</v>
      </c>
      <c r="P84" s="77">
        <f t="shared" si="20"/>
        <v>543965</v>
      </c>
      <c r="Q84" s="78">
        <v>0</v>
      </c>
      <c r="R84" s="461">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4698</v>
      </c>
      <c r="H85" s="74"/>
      <c r="I85" t="str">
        <f t="shared" si="19"/>
        <v>10166/543965</v>
      </c>
      <c r="J85">
        <f>VLOOKUP(C85,Schools!$A:$Z,9,0)</f>
        <v>400039</v>
      </c>
      <c r="K85" s="74" t="s">
        <v>85</v>
      </c>
      <c r="L85" s="159" t="s">
        <v>83</v>
      </c>
      <c r="M85" s="74" t="s">
        <v>4024</v>
      </c>
      <c r="N85" s="77" t="str">
        <f>VLOOKUP(C85,Schools!A:D,4,0)</f>
        <v>Primary</v>
      </c>
      <c r="O85" s="74">
        <f t="shared" si="21"/>
        <v>10166</v>
      </c>
      <c r="P85" s="77">
        <f t="shared" si="20"/>
        <v>543965</v>
      </c>
      <c r="Q85" s="78">
        <v>0</v>
      </c>
      <c r="R85" s="461">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4698</v>
      </c>
      <c r="H86" s="74"/>
      <c r="I86" t="str">
        <f t="shared" si="19"/>
        <v>10166/543965</v>
      </c>
      <c r="J86">
        <f>VLOOKUP(C86,Schools!$A:$Z,9,0)</f>
        <v>400020</v>
      </c>
      <c r="K86" s="74" t="s">
        <v>85</v>
      </c>
      <c r="L86" s="159" t="s">
        <v>83</v>
      </c>
      <c r="M86" s="74" t="s">
        <v>4024</v>
      </c>
      <c r="N86" s="77" t="str">
        <f>VLOOKUP(C86,Schools!A:D,4,0)</f>
        <v>Primary</v>
      </c>
      <c r="O86" s="74">
        <f t="shared" si="21"/>
        <v>10166</v>
      </c>
      <c r="P86" s="77">
        <f t="shared" si="20"/>
        <v>543965</v>
      </c>
      <c r="Q86" s="78">
        <v>0</v>
      </c>
      <c r="R86" s="461">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4698</v>
      </c>
      <c r="H87" s="74"/>
      <c r="I87" t="str">
        <f t="shared" si="19"/>
        <v>10166/543965</v>
      </c>
      <c r="J87">
        <f>VLOOKUP(C87,Schools!$A:$Z,9,0)</f>
        <v>400050</v>
      </c>
      <c r="K87" s="74" t="s">
        <v>85</v>
      </c>
      <c r="L87" s="159" t="s">
        <v>83</v>
      </c>
      <c r="M87" s="74" t="s">
        <v>4024</v>
      </c>
      <c r="N87" s="77" t="str">
        <f>VLOOKUP(C87,Schools!A:D,4,0)</f>
        <v>Primary</v>
      </c>
      <c r="O87" s="74">
        <f t="shared" si="21"/>
        <v>10166</v>
      </c>
      <c r="P87" s="77">
        <f t="shared" si="20"/>
        <v>543965</v>
      </c>
      <c r="Q87" s="78">
        <v>0</v>
      </c>
      <c r="R87" s="461">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4698</v>
      </c>
      <c r="H88" s="74"/>
      <c r="I88" t="str">
        <f t="shared" si="19"/>
        <v>10166/543965</v>
      </c>
      <c r="J88">
        <f>VLOOKUP(C88,Schools!$A:$Z,9,0)</f>
        <v>400059</v>
      </c>
      <c r="K88" s="74" t="s">
        <v>85</v>
      </c>
      <c r="L88" s="159" t="s">
        <v>83</v>
      </c>
      <c r="M88" s="74" t="s">
        <v>4024</v>
      </c>
      <c r="N88" s="77" t="str">
        <f>VLOOKUP(C88,Schools!A:D,4,0)</f>
        <v>Primary</v>
      </c>
      <c r="O88" s="74">
        <f t="shared" si="21"/>
        <v>10166</v>
      </c>
      <c r="P88" s="77">
        <f t="shared" si="20"/>
        <v>543965</v>
      </c>
      <c r="Q88" s="78">
        <v>0</v>
      </c>
      <c r="R88" s="461">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4698</v>
      </c>
      <c r="H89" s="74"/>
      <c r="I89" t="str">
        <f t="shared" si="19"/>
        <v>10166/543965</v>
      </c>
      <c r="J89">
        <f>VLOOKUP(C89,Schools!$A:$Z,9,0)</f>
        <v>400049</v>
      </c>
      <c r="K89" s="74" t="s">
        <v>85</v>
      </c>
      <c r="L89" s="159" t="s">
        <v>83</v>
      </c>
      <c r="M89" s="74" t="s">
        <v>4024</v>
      </c>
      <c r="N89" s="77" t="str">
        <f>VLOOKUP(C89,Schools!A:D,4,0)</f>
        <v>Primary</v>
      </c>
      <c r="O89" s="74">
        <f t="shared" si="21"/>
        <v>10166</v>
      </c>
      <c r="P89" s="77">
        <f t="shared" si="20"/>
        <v>543965</v>
      </c>
      <c r="Q89" s="78">
        <v>0</v>
      </c>
      <c r="R89" s="461">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4698</v>
      </c>
      <c r="H90" s="74"/>
      <c r="I90" t="str">
        <f t="shared" si="19"/>
        <v>10166/543965</v>
      </c>
      <c r="J90">
        <f>VLOOKUP(C90,Schools!$A:$Z,9,0)</f>
        <v>400080</v>
      </c>
      <c r="K90" s="74" t="s">
        <v>85</v>
      </c>
      <c r="L90" s="159" t="s">
        <v>83</v>
      </c>
      <c r="M90" s="74" t="s">
        <v>4024</v>
      </c>
      <c r="N90" s="77" t="str">
        <f>VLOOKUP(C90,Schools!A:D,4,0)</f>
        <v>Primary</v>
      </c>
      <c r="O90" s="74">
        <f t="shared" si="21"/>
        <v>10166</v>
      </c>
      <c r="P90" s="77">
        <f t="shared" si="20"/>
        <v>543965</v>
      </c>
      <c r="Q90" s="78">
        <v>0</v>
      </c>
      <c r="R90" s="461">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4698</v>
      </c>
      <c r="H91" s="74"/>
      <c r="I91" t="str">
        <f t="shared" si="19"/>
        <v>10166/543965</v>
      </c>
      <c r="J91">
        <f>VLOOKUP(C91,Schools!$A:$Z,9,0)</f>
        <v>400105</v>
      </c>
      <c r="K91" s="74" t="s">
        <v>85</v>
      </c>
      <c r="L91" s="159" t="s">
        <v>83</v>
      </c>
      <c r="M91" s="74" t="s">
        <v>4024</v>
      </c>
      <c r="N91" s="77" t="str">
        <f>VLOOKUP(C91,Schools!A:D,4,0)</f>
        <v>Primary</v>
      </c>
      <c r="O91" s="74">
        <f t="shared" si="21"/>
        <v>10166</v>
      </c>
      <c r="P91" s="77">
        <f t="shared" si="20"/>
        <v>543965</v>
      </c>
      <c r="Q91" s="78">
        <v>0</v>
      </c>
      <c r="R91" s="461">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4698</v>
      </c>
      <c r="H92" s="74"/>
      <c r="I92" t="str">
        <f t="shared" si="19"/>
        <v>10166/543965</v>
      </c>
      <c r="J92">
        <f>VLOOKUP(C92,Schools!$A:$Z,9,0)</f>
        <v>400036</v>
      </c>
      <c r="K92" s="74" t="s">
        <v>85</v>
      </c>
      <c r="L92" s="159" t="s">
        <v>83</v>
      </c>
      <c r="M92" s="74" t="s">
        <v>4024</v>
      </c>
      <c r="N92" s="77" t="str">
        <f>VLOOKUP(C92,Schools!A:D,4,0)</f>
        <v>Primary</v>
      </c>
      <c r="O92" s="74">
        <f t="shared" si="21"/>
        <v>10166</v>
      </c>
      <c r="P92" s="77">
        <f t="shared" si="20"/>
        <v>543965</v>
      </c>
      <c r="Q92" s="78">
        <v>0</v>
      </c>
      <c r="R92" s="461">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4698</v>
      </c>
      <c r="H93" s="74"/>
      <c r="I93" t="str">
        <f t="shared" si="19"/>
        <v>10166/543965</v>
      </c>
      <c r="J93">
        <f>VLOOKUP(C93,Schools!$A:$Z,9,0)</f>
        <v>400042</v>
      </c>
      <c r="K93" s="74" t="s">
        <v>85</v>
      </c>
      <c r="L93" s="159" t="s">
        <v>83</v>
      </c>
      <c r="M93" s="74" t="s">
        <v>4024</v>
      </c>
      <c r="N93" s="77" t="str">
        <f>VLOOKUP(C93,Schools!A:D,4,0)</f>
        <v>Primary</v>
      </c>
      <c r="O93" s="74">
        <f t="shared" si="21"/>
        <v>10166</v>
      </c>
      <c r="P93" s="77">
        <f t="shared" si="20"/>
        <v>543965</v>
      </c>
      <c r="Q93" s="78">
        <v>0</v>
      </c>
      <c r="R93" s="461">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4698</v>
      </c>
      <c r="H94" s="74"/>
      <c r="I94" t="str">
        <f t="shared" si="19"/>
        <v>10166/543965</v>
      </c>
      <c r="J94">
        <f>VLOOKUP(C94,Schools!$A:$Z,9,0)</f>
        <v>400159</v>
      </c>
      <c r="K94" s="74" t="s">
        <v>85</v>
      </c>
      <c r="L94" s="159" t="s">
        <v>83</v>
      </c>
      <c r="M94" s="74" t="s">
        <v>4024</v>
      </c>
      <c r="N94" s="77" t="str">
        <f>VLOOKUP(C94,Schools!A:D,4,0)</f>
        <v>Primary</v>
      </c>
      <c r="O94" s="74">
        <f t="shared" si="21"/>
        <v>10166</v>
      </c>
      <c r="P94" s="77">
        <f t="shared" si="20"/>
        <v>543965</v>
      </c>
      <c r="Q94" s="78">
        <v>0</v>
      </c>
      <c r="R94" s="461">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4698</v>
      </c>
      <c r="H95" s="74"/>
      <c r="I95" t="str">
        <f t="shared" si="19"/>
        <v>10166/543965</v>
      </c>
      <c r="J95">
        <f>VLOOKUP(C95,Schools!$A:$Z,9,0)</f>
        <v>400047</v>
      </c>
      <c r="K95" s="74" t="s">
        <v>85</v>
      </c>
      <c r="L95" s="159" t="s">
        <v>83</v>
      </c>
      <c r="M95" s="74" t="s">
        <v>4024</v>
      </c>
      <c r="N95" s="77" t="str">
        <f>VLOOKUP(C95,Schools!A:D,4,0)</f>
        <v>Primary</v>
      </c>
      <c r="O95" s="74">
        <f t="shared" si="21"/>
        <v>10166</v>
      </c>
      <c r="P95" s="77">
        <f t="shared" si="20"/>
        <v>543965</v>
      </c>
      <c r="Q95" s="78">
        <v>0</v>
      </c>
      <c r="R95" s="461">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4698</v>
      </c>
      <c r="H96" s="74"/>
      <c r="I96" t="str">
        <f t="shared" si="19"/>
        <v>10166/543965</v>
      </c>
      <c r="J96">
        <f>VLOOKUP(C96,Schools!$A:$Z,9,0)</f>
        <v>400001</v>
      </c>
      <c r="K96" s="74" t="s">
        <v>85</v>
      </c>
      <c r="L96" s="159" t="s">
        <v>83</v>
      </c>
      <c r="M96" s="74" t="s">
        <v>4024</v>
      </c>
      <c r="N96" s="77" t="str">
        <f>VLOOKUP(C96,Schools!A:D,4,0)</f>
        <v>Primary</v>
      </c>
      <c r="O96" s="74">
        <f t="shared" si="21"/>
        <v>10166</v>
      </c>
      <c r="P96" s="77">
        <f t="shared" si="20"/>
        <v>543965</v>
      </c>
      <c r="Q96" s="78">
        <v>0</v>
      </c>
      <c r="R96" s="461">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4698</v>
      </c>
      <c r="H97" s="74"/>
      <c r="I97" t="str">
        <f t="shared" si="19"/>
        <v>10166/543965</v>
      </c>
      <c r="J97">
        <f>VLOOKUP(C97,Schools!$A:$Z,9,0)</f>
        <v>400082</v>
      </c>
      <c r="K97" s="74" t="s">
        <v>85</v>
      </c>
      <c r="L97" s="159" t="s">
        <v>83</v>
      </c>
      <c r="M97" s="74" t="s">
        <v>4024</v>
      </c>
      <c r="N97" s="77" t="str">
        <f>VLOOKUP(C97,Schools!A:D,4,0)</f>
        <v>Primary</v>
      </c>
      <c r="O97" s="74">
        <f t="shared" si="21"/>
        <v>10166</v>
      </c>
      <c r="P97" s="77">
        <f t="shared" si="20"/>
        <v>543965</v>
      </c>
      <c r="Q97" s="78">
        <v>0</v>
      </c>
      <c r="R97" s="461">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4698</v>
      </c>
      <c r="H98" s="74"/>
      <c r="I98" t="str">
        <f t="shared" si="19"/>
        <v>10166/543965</v>
      </c>
      <c r="J98">
        <f>VLOOKUP(C98,Schools!$A:$Z,9,0)</f>
        <v>400067</v>
      </c>
      <c r="K98" s="74" t="s">
        <v>85</v>
      </c>
      <c r="L98" s="159" t="s">
        <v>83</v>
      </c>
      <c r="M98" s="74" t="s">
        <v>4024</v>
      </c>
      <c r="N98" s="77" t="str">
        <f>VLOOKUP(C98,Schools!A:D,4,0)</f>
        <v>Primary</v>
      </c>
      <c r="O98" s="74">
        <f t="shared" si="21"/>
        <v>10166</v>
      </c>
      <c r="P98" s="77">
        <f t="shared" si="20"/>
        <v>543965</v>
      </c>
      <c r="Q98" s="78">
        <v>0</v>
      </c>
      <c r="R98" s="461">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4698</v>
      </c>
      <c r="H99" s="74"/>
      <c r="I99" t="str">
        <f t="shared" si="19"/>
        <v>10166/543965</v>
      </c>
      <c r="J99">
        <f>VLOOKUP(C99,Schools!$A:$Z,9,0)</f>
        <v>400002</v>
      </c>
      <c r="K99" s="74" t="s">
        <v>85</v>
      </c>
      <c r="L99" s="159" t="s">
        <v>83</v>
      </c>
      <c r="M99" s="74" t="s">
        <v>4024</v>
      </c>
      <c r="N99" s="77" t="str">
        <f>VLOOKUP(C99,Schools!A:D,4,0)</f>
        <v>Primary</v>
      </c>
      <c r="O99" s="74">
        <f t="shared" si="21"/>
        <v>10166</v>
      </c>
      <c r="P99" s="77">
        <f t="shared" si="20"/>
        <v>543965</v>
      </c>
      <c r="Q99" s="78">
        <v>0</v>
      </c>
      <c r="R99" s="461">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4698</v>
      </c>
      <c r="H100" s="74"/>
      <c r="I100" t="str">
        <f t="shared" si="19"/>
        <v>10166/543965</v>
      </c>
      <c r="J100">
        <f>VLOOKUP(C100,Schools!$A:$Z,9,0)</f>
        <v>400035</v>
      </c>
      <c r="K100" s="74" t="s">
        <v>85</v>
      </c>
      <c r="L100" s="159" t="s">
        <v>83</v>
      </c>
      <c r="M100" s="74" t="s">
        <v>4024</v>
      </c>
      <c r="N100" s="77" t="str">
        <f>VLOOKUP(C100,Schools!A:D,4,0)</f>
        <v>Primary</v>
      </c>
      <c r="O100" s="74">
        <f t="shared" si="21"/>
        <v>10166</v>
      </c>
      <c r="P100" s="77">
        <f t="shared" si="20"/>
        <v>543965</v>
      </c>
      <c r="Q100" s="78">
        <v>0</v>
      </c>
      <c r="R100" s="461">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4698</v>
      </c>
      <c r="H101" s="74"/>
      <c r="I101" t="str">
        <f t="shared" si="19"/>
        <v>10166/543965</v>
      </c>
      <c r="J101">
        <f>VLOOKUP(C101,Schools!$A:$Z,9,0)</f>
        <v>400108</v>
      </c>
      <c r="K101" s="74" t="s">
        <v>85</v>
      </c>
      <c r="L101" s="159" t="s">
        <v>83</v>
      </c>
      <c r="M101" s="74" t="s">
        <v>4024</v>
      </c>
      <c r="N101" s="77" t="str">
        <f>VLOOKUP(C101,Schools!A:D,4,0)</f>
        <v>Primary</v>
      </c>
      <c r="O101" s="74">
        <f t="shared" si="21"/>
        <v>10166</v>
      </c>
      <c r="P101" s="77">
        <f t="shared" si="20"/>
        <v>543965</v>
      </c>
      <c r="Q101" s="78">
        <v>0</v>
      </c>
      <c r="R101" s="461">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4698</v>
      </c>
      <c r="H102" s="74"/>
      <c r="I102" t="str">
        <f t="shared" si="19"/>
        <v>10166/543965</v>
      </c>
      <c r="J102">
        <f>VLOOKUP(C102,Schools!$A:$Z,9,0)</f>
        <v>400026</v>
      </c>
      <c r="K102" s="74" t="s">
        <v>85</v>
      </c>
      <c r="L102" s="159" t="s">
        <v>83</v>
      </c>
      <c r="M102" s="74" t="s">
        <v>4024</v>
      </c>
      <c r="N102" s="77" t="str">
        <f>VLOOKUP(C102,Schools!A:D,4,0)</f>
        <v>Primary</v>
      </c>
      <c r="O102" s="74">
        <f t="shared" si="21"/>
        <v>10166</v>
      </c>
      <c r="P102" s="77">
        <f t="shared" si="20"/>
        <v>543965</v>
      </c>
      <c r="Q102" s="78">
        <v>0</v>
      </c>
      <c r="R102" s="461">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4698</v>
      </c>
      <c r="H103" s="74"/>
      <c r="I103" t="str">
        <f t="shared" si="19"/>
        <v>10166/543965</v>
      </c>
      <c r="J103">
        <f>VLOOKUP(C103,Schools!$A:$Z,9,0)</f>
        <v>400084</v>
      </c>
      <c r="K103" s="74" t="s">
        <v>85</v>
      </c>
      <c r="L103" s="159" t="s">
        <v>83</v>
      </c>
      <c r="M103" s="74" t="s">
        <v>4024</v>
      </c>
      <c r="N103" s="77" t="str">
        <f>VLOOKUP(C103,Schools!A:D,4,0)</f>
        <v>Primary</v>
      </c>
      <c r="O103" s="74">
        <f t="shared" si="21"/>
        <v>10166</v>
      </c>
      <c r="P103" s="77">
        <f t="shared" si="20"/>
        <v>543965</v>
      </c>
      <c r="Q103" s="78">
        <v>0</v>
      </c>
      <c r="R103" s="461">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4698</v>
      </c>
      <c r="H104" s="74"/>
      <c r="I104" t="str">
        <f t="shared" si="19"/>
        <v>10166/543965</v>
      </c>
      <c r="J104">
        <f>VLOOKUP(C104,Schools!$A:$Z,9,0)</f>
        <v>400008</v>
      </c>
      <c r="K104" s="74" t="s">
        <v>85</v>
      </c>
      <c r="L104" s="159" t="s">
        <v>83</v>
      </c>
      <c r="M104" s="74" t="s">
        <v>4024</v>
      </c>
      <c r="N104" s="77" t="str">
        <f>VLOOKUP(C104,Schools!A:D,4,0)</f>
        <v>Primary</v>
      </c>
      <c r="O104" s="74">
        <f t="shared" si="21"/>
        <v>10166</v>
      </c>
      <c r="P104" s="77">
        <f t="shared" si="20"/>
        <v>543965</v>
      </c>
      <c r="Q104" s="78">
        <v>0</v>
      </c>
      <c r="R104" s="461">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4698</v>
      </c>
      <c r="H105" s="74"/>
      <c r="I105" t="str">
        <f t="shared" si="19"/>
        <v>10166/543965</v>
      </c>
      <c r="J105">
        <f>VLOOKUP(C105,Schools!$A:$Z,9,0)</f>
        <v>400046</v>
      </c>
      <c r="K105" s="74" t="s">
        <v>85</v>
      </c>
      <c r="L105" s="159" t="s">
        <v>83</v>
      </c>
      <c r="M105" s="74" t="s">
        <v>4024</v>
      </c>
      <c r="N105" s="77" t="str">
        <f>VLOOKUP(C105,Schools!A:D,4,0)</f>
        <v>Primary</v>
      </c>
      <c r="O105" s="74">
        <f t="shared" si="21"/>
        <v>10166</v>
      </c>
      <c r="P105" s="77">
        <f t="shared" si="20"/>
        <v>543965</v>
      </c>
      <c r="Q105" s="78">
        <v>0</v>
      </c>
      <c r="R105" s="461">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4698</v>
      </c>
      <c r="H106" s="74"/>
      <c r="I106" t="str">
        <f t="shared" si="19"/>
        <v>10166/543965</v>
      </c>
      <c r="J106">
        <f>VLOOKUP(C106,Schools!$A:$Z,9,0)</f>
        <v>400030</v>
      </c>
      <c r="K106" s="74" t="s">
        <v>85</v>
      </c>
      <c r="L106" s="159" t="s">
        <v>83</v>
      </c>
      <c r="M106" s="74" t="s">
        <v>4024</v>
      </c>
      <c r="N106" s="77" t="str">
        <f>VLOOKUP(C106,Schools!A:D,4,0)</f>
        <v>Primary</v>
      </c>
      <c r="O106" s="74">
        <f t="shared" si="21"/>
        <v>10166</v>
      </c>
      <c r="P106" s="77">
        <f t="shared" si="20"/>
        <v>543965</v>
      </c>
      <c r="Q106" s="78">
        <v>0</v>
      </c>
      <c r="R106" s="461">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4698</v>
      </c>
      <c r="H107" s="74"/>
      <c r="I107" t="str">
        <f t="shared" si="19"/>
        <v>10166/543965</v>
      </c>
      <c r="J107">
        <f>VLOOKUP(C107,Schools!$A:$Z,9,0)</f>
        <v>400130</v>
      </c>
      <c r="K107" s="74" t="s">
        <v>85</v>
      </c>
      <c r="L107" s="159" t="s">
        <v>83</v>
      </c>
      <c r="M107" s="74" t="s">
        <v>4024</v>
      </c>
      <c r="N107" s="77" t="str">
        <f>VLOOKUP(C107,Schools!A:D,4,0)</f>
        <v>Primary</v>
      </c>
      <c r="O107" s="74">
        <f t="shared" si="21"/>
        <v>10166</v>
      </c>
      <c r="P107" s="77">
        <f t="shared" si="20"/>
        <v>543965</v>
      </c>
      <c r="Q107" s="78">
        <v>0</v>
      </c>
      <c r="R107" s="461">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4698</v>
      </c>
      <c r="H108" s="74"/>
      <c r="I108" t="str">
        <f t="shared" si="19"/>
        <v>10166/543965</v>
      </c>
      <c r="J108">
        <f>VLOOKUP(C108,Schools!$A:$Z,9,0)</f>
        <v>400112</v>
      </c>
      <c r="K108" s="74" t="s">
        <v>85</v>
      </c>
      <c r="L108" s="159" t="s">
        <v>83</v>
      </c>
      <c r="M108" s="74" t="s">
        <v>4024</v>
      </c>
      <c r="N108" s="77" t="str">
        <f>VLOOKUP(C108,Schools!A:D,4,0)</f>
        <v>Primary</v>
      </c>
      <c r="O108" s="74">
        <f t="shared" si="21"/>
        <v>10166</v>
      </c>
      <c r="P108" s="77">
        <f t="shared" si="20"/>
        <v>543965</v>
      </c>
      <c r="Q108" s="78">
        <v>0</v>
      </c>
      <c r="R108" s="461">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4698</v>
      </c>
      <c r="H109" s="74"/>
      <c r="I109" t="str">
        <f t="shared" si="19"/>
        <v>10166/543965</v>
      </c>
      <c r="J109">
        <f>VLOOKUP(C109,Schools!$A:$Z,9,0)</f>
        <v>400110</v>
      </c>
      <c r="K109" s="74" t="s">
        <v>85</v>
      </c>
      <c r="L109" s="159" t="s">
        <v>83</v>
      </c>
      <c r="M109" s="74" t="s">
        <v>4024</v>
      </c>
      <c r="N109" s="77" t="str">
        <f>VLOOKUP(C109,Schools!A:D,4,0)</f>
        <v>Primary</v>
      </c>
      <c r="O109" s="74">
        <f t="shared" si="21"/>
        <v>10166</v>
      </c>
      <c r="P109" s="77">
        <f t="shared" si="20"/>
        <v>543965</v>
      </c>
      <c r="Q109" s="78">
        <v>0</v>
      </c>
      <c r="R109" s="461">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4698</v>
      </c>
      <c r="H110" s="74"/>
      <c r="I110" t="str">
        <f t="shared" si="19"/>
        <v>10166/543965</v>
      </c>
      <c r="J110">
        <f>VLOOKUP(C110,Schools!$A:$Z,9,0)</f>
        <v>400007</v>
      </c>
      <c r="K110" s="74" t="s">
        <v>85</v>
      </c>
      <c r="L110" s="159" t="s">
        <v>83</v>
      </c>
      <c r="M110" s="74" t="s">
        <v>4024</v>
      </c>
      <c r="N110" s="77" t="str">
        <f>VLOOKUP(C110,Schools!A:D,4,0)</f>
        <v>Primary</v>
      </c>
      <c r="O110" s="74">
        <f t="shared" si="21"/>
        <v>10166</v>
      </c>
      <c r="P110" s="77">
        <f t="shared" si="20"/>
        <v>543965</v>
      </c>
      <c r="Q110" s="78">
        <v>0</v>
      </c>
      <c r="R110" s="461">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4698</v>
      </c>
      <c r="H111" s="74"/>
      <c r="I111" t="str">
        <f t="shared" si="19"/>
        <v>10166/543965</v>
      </c>
      <c r="J111">
        <f>VLOOKUP(C111,Schools!$A:$Z,9,0)</f>
        <v>400086</v>
      </c>
      <c r="K111" s="74" t="s">
        <v>85</v>
      </c>
      <c r="L111" s="159" t="s">
        <v>83</v>
      </c>
      <c r="M111" s="74" t="s">
        <v>4024</v>
      </c>
      <c r="N111" s="77" t="str">
        <f>VLOOKUP(C111,Schools!A:D,4,0)</f>
        <v>Primary</v>
      </c>
      <c r="O111" s="74">
        <f t="shared" si="21"/>
        <v>10166</v>
      </c>
      <c r="P111" s="77">
        <f t="shared" si="20"/>
        <v>543965</v>
      </c>
      <c r="Q111" s="78">
        <v>0</v>
      </c>
      <c r="R111" s="461">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4698</v>
      </c>
      <c r="H112" s="74"/>
      <c r="I112" t="str">
        <f t="shared" si="19"/>
        <v>10166/543965</v>
      </c>
      <c r="J112">
        <f>VLOOKUP(C112,Schools!$A:$Z,9,0)</f>
        <v>400048</v>
      </c>
      <c r="K112" s="74" t="s">
        <v>85</v>
      </c>
      <c r="L112" s="159" t="s">
        <v>83</v>
      </c>
      <c r="M112" s="74" t="s">
        <v>4024</v>
      </c>
      <c r="N112" s="77" t="str">
        <f>VLOOKUP(C112,Schools!A:D,4,0)</f>
        <v>Primary</v>
      </c>
      <c r="O112" s="74">
        <f t="shared" si="21"/>
        <v>10166</v>
      </c>
      <c r="P112" s="77">
        <f t="shared" si="20"/>
        <v>543965</v>
      </c>
      <c r="Q112" s="78">
        <v>0</v>
      </c>
      <c r="R112" s="461">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4698</v>
      </c>
      <c r="H113" s="74"/>
      <c r="I113" t="str">
        <f t="shared" si="19"/>
        <v>10166/543965</v>
      </c>
      <c r="J113">
        <f>VLOOKUP(C113,Schools!$A:$Z,9,0)</f>
        <v>400087</v>
      </c>
      <c r="K113" s="74" t="s">
        <v>85</v>
      </c>
      <c r="L113" s="159" t="s">
        <v>83</v>
      </c>
      <c r="M113" s="74" t="s">
        <v>4024</v>
      </c>
      <c r="N113" s="77" t="str">
        <f>VLOOKUP(C113,Schools!A:D,4,0)</f>
        <v>Primary</v>
      </c>
      <c r="O113" s="74">
        <f t="shared" si="21"/>
        <v>10166</v>
      </c>
      <c r="P113" s="77">
        <f t="shared" si="20"/>
        <v>543965</v>
      </c>
      <c r="Q113" s="78">
        <v>0</v>
      </c>
      <c r="R113" s="461">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4698</v>
      </c>
      <c r="H114" s="74"/>
      <c r="I114" t="str">
        <f t="shared" si="19"/>
        <v>10166/543965</v>
      </c>
      <c r="J114">
        <f>VLOOKUP(C114,Schools!$A:$Z,9,0)</f>
        <v>400088</v>
      </c>
      <c r="K114" s="74" t="s">
        <v>85</v>
      </c>
      <c r="L114" s="159" t="s">
        <v>83</v>
      </c>
      <c r="M114" s="74" t="s">
        <v>4024</v>
      </c>
      <c r="N114" s="77" t="str">
        <f>VLOOKUP(C114,Schools!A:D,4,0)</f>
        <v>Primary</v>
      </c>
      <c r="O114" s="74">
        <f t="shared" si="21"/>
        <v>10166</v>
      </c>
      <c r="P114" s="77">
        <f t="shared" si="20"/>
        <v>543965</v>
      </c>
      <c r="Q114" s="78">
        <v>0</v>
      </c>
      <c r="R114" s="461">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4698</v>
      </c>
      <c r="H115" s="74"/>
      <c r="I115" t="str">
        <f t="shared" si="19"/>
        <v>10166/543965</v>
      </c>
      <c r="J115">
        <f>VLOOKUP(C115,Schools!$A:$Z,9,0)</f>
        <v>158733</v>
      </c>
      <c r="K115" s="74" t="s">
        <v>85</v>
      </c>
      <c r="L115" s="159" t="s">
        <v>83</v>
      </c>
      <c r="M115" s="74" t="s">
        <v>4024</v>
      </c>
      <c r="N115" s="77" t="str">
        <f>VLOOKUP(C115,Schools!A:D,4,0)</f>
        <v>Primary</v>
      </c>
      <c r="O115" s="74">
        <f t="shared" si="21"/>
        <v>10166</v>
      </c>
      <c r="P115" s="77">
        <f t="shared" si="20"/>
        <v>543965</v>
      </c>
      <c r="Q115" s="78">
        <v>0</v>
      </c>
      <c r="R115" s="461">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4698</v>
      </c>
      <c r="H116" s="74"/>
      <c r="I116" t="str">
        <f t="shared" si="19"/>
        <v>10166/543965</v>
      </c>
      <c r="J116">
        <f>VLOOKUP(C116,Schools!$A:$Z,9,0)</f>
        <v>400089</v>
      </c>
      <c r="K116" s="74" t="s">
        <v>85</v>
      </c>
      <c r="L116" s="159" t="s">
        <v>83</v>
      </c>
      <c r="M116" s="74" t="s">
        <v>4024</v>
      </c>
      <c r="N116" s="77" t="str">
        <f>VLOOKUP(C116,Schools!A:D,4,0)</f>
        <v>Primary</v>
      </c>
      <c r="O116" s="74">
        <f t="shared" si="21"/>
        <v>10166</v>
      </c>
      <c r="P116" s="77">
        <f t="shared" si="20"/>
        <v>543965</v>
      </c>
      <c r="Q116" s="78">
        <v>0</v>
      </c>
      <c r="R116" s="461">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4698</v>
      </c>
      <c r="H117" s="74"/>
      <c r="I117" t="str">
        <f t="shared" si="19"/>
        <v>10166/543965</v>
      </c>
      <c r="J117">
        <f>VLOOKUP(C117,Schools!$A:$Z,9,0)</f>
        <v>400113</v>
      </c>
      <c r="K117" s="74" t="s">
        <v>85</v>
      </c>
      <c r="L117" s="159" t="s">
        <v>83</v>
      </c>
      <c r="M117" s="74" t="s">
        <v>4024</v>
      </c>
      <c r="N117" s="77" t="str">
        <f>VLOOKUP(C117,Schools!A:D,4,0)</f>
        <v>Primary</v>
      </c>
      <c r="O117" s="74">
        <f t="shared" si="21"/>
        <v>10166</v>
      </c>
      <c r="P117" s="77">
        <f t="shared" si="20"/>
        <v>543965</v>
      </c>
      <c r="Q117" s="78">
        <v>0</v>
      </c>
      <c r="R117" s="461">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4698</v>
      </c>
      <c r="H118" s="74"/>
      <c r="I118" t="str">
        <f t="shared" si="19"/>
        <v>10166/543965</v>
      </c>
      <c r="J118">
        <f>VLOOKUP(C118,Schools!$A:$Z,9,0)</f>
        <v>400021</v>
      </c>
      <c r="K118" s="74" t="s">
        <v>85</v>
      </c>
      <c r="L118" s="159" t="s">
        <v>83</v>
      </c>
      <c r="M118" s="74" t="s">
        <v>4024</v>
      </c>
      <c r="N118" s="77" t="str">
        <f>VLOOKUP(C118,Schools!A:D,4,0)</f>
        <v>Primary</v>
      </c>
      <c r="O118" s="74">
        <f t="shared" si="21"/>
        <v>10166</v>
      </c>
      <c r="P118" s="77">
        <f t="shared" si="20"/>
        <v>543965</v>
      </c>
      <c r="Q118" s="78">
        <v>0</v>
      </c>
      <c r="R118" s="461">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4698</v>
      </c>
      <c r="H119" s="74"/>
      <c r="I119" t="str">
        <f t="shared" si="19"/>
        <v>10166/543965</v>
      </c>
      <c r="J119">
        <f>VLOOKUP(C119,Schools!$A:$Z,9,0)</f>
        <v>400003</v>
      </c>
      <c r="K119" s="74" t="s">
        <v>85</v>
      </c>
      <c r="L119" s="159" t="s">
        <v>83</v>
      </c>
      <c r="M119" s="74" t="s">
        <v>4024</v>
      </c>
      <c r="N119" s="77" t="str">
        <f>VLOOKUP(C119,Schools!A:D,4,0)</f>
        <v>Primary</v>
      </c>
      <c r="O119" s="74">
        <f t="shared" si="21"/>
        <v>10166</v>
      </c>
      <c r="P119" s="77">
        <f t="shared" si="20"/>
        <v>543965</v>
      </c>
      <c r="Q119" s="78">
        <v>0</v>
      </c>
      <c r="R119" s="461">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4698</v>
      </c>
      <c r="H120" s="74"/>
      <c r="I120" t="str">
        <f t="shared" si="19"/>
        <v>10166/543965</v>
      </c>
      <c r="J120">
        <f>VLOOKUP(C120,Schools!$A:$Z,9,0)</f>
        <v>400014</v>
      </c>
      <c r="K120" s="74" t="s">
        <v>85</v>
      </c>
      <c r="L120" s="159" t="s">
        <v>83</v>
      </c>
      <c r="M120" s="74" t="s">
        <v>4024</v>
      </c>
      <c r="N120" s="77" t="str">
        <f>VLOOKUP(C120,Schools!A:D,4,0)</f>
        <v>Primary</v>
      </c>
      <c r="O120" s="74">
        <f t="shared" si="21"/>
        <v>10166</v>
      </c>
      <c r="P120" s="77">
        <f t="shared" si="20"/>
        <v>543965</v>
      </c>
      <c r="Q120" s="78">
        <v>0</v>
      </c>
      <c r="R120" s="461">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4698</v>
      </c>
      <c r="H121" s="74"/>
      <c r="I121" t="str">
        <f t="shared" si="19"/>
        <v>10166/543965</v>
      </c>
      <c r="J121">
        <f>VLOOKUP(C121,Schools!$A:$Z,9,0)</f>
        <v>400012</v>
      </c>
      <c r="K121" s="74" t="s">
        <v>85</v>
      </c>
      <c r="L121" s="159" t="s">
        <v>83</v>
      </c>
      <c r="M121" s="74" t="s">
        <v>4024</v>
      </c>
      <c r="N121" s="77" t="str">
        <f>VLOOKUP(C121,Schools!A:D,4,0)</f>
        <v>Primary</v>
      </c>
      <c r="O121" s="74">
        <f t="shared" si="21"/>
        <v>10166</v>
      </c>
      <c r="P121" s="77">
        <f t="shared" si="20"/>
        <v>543965</v>
      </c>
      <c r="Q121" s="78">
        <v>0</v>
      </c>
      <c r="R121" s="461">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4698</v>
      </c>
      <c r="H122" s="74"/>
      <c r="I122" t="str">
        <f t="shared" si="19"/>
        <v>10166/543965</v>
      </c>
      <c r="J122">
        <f>VLOOKUP(C122,Schools!$A:$Z,9,0)</f>
        <v>400012</v>
      </c>
      <c r="K122" s="74" t="s">
        <v>85</v>
      </c>
      <c r="L122" s="159" t="s">
        <v>83</v>
      </c>
      <c r="M122" s="74" t="s">
        <v>4024</v>
      </c>
      <c r="N122" s="77" t="str">
        <f>VLOOKUP(C122,Schools!A:D,4,0)</f>
        <v>Primary</v>
      </c>
      <c r="O122" s="74">
        <f t="shared" si="21"/>
        <v>10166</v>
      </c>
      <c r="P122" s="77">
        <f t="shared" si="20"/>
        <v>543965</v>
      </c>
      <c r="Q122" s="78">
        <v>0</v>
      </c>
      <c r="R122" s="461">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4698</v>
      </c>
      <c r="H123" s="74"/>
      <c r="I123" t="str">
        <f t="shared" si="19"/>
        <v>10166/543965</v>
      </c>
      <c r="J123">
        <f>VLOOKUP(C123,Schools!$A:$Z,9,0)</f>
        <v>400093</v>
      </c>
      <c r="K123" s="74" t="s">
        <v>85</v>
      </c>
      <c r="L123" s="159" t="s">
        <v>83</v>
      </c>
      <c r="M123" s="74" t="s">
        <v>4024</v>
      </c>
      <c r="N123" s="77" t="str">
        <f>VLOOKUP(C123,Schools!A:D,4,0)</f>
        <v>Primary</v>
      </c>
      <c r="O123" s="74">
        <f t="shared" si="21"/>
        <v>10166</v>
      </c>
      <c r="P123" s="77">
        <f t="shared" si="20"/>
        <v>543965</v>
      </c>
      <c r="Q123" s="78">
        <v>0</v>
      </c>
      <c r="R123" s="461">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4698</v>
      </c>
      <c r="H124" s="74"/>
      <c r="I124" t="str">
        <f t="shared" si="19"/>
        <v>10166/543965</v>
      </c>
      <c r="J124">
        <f>VLOOKUP(C124,Schools!$A:$Z,9,0)</f>
        <v>400071</v>
      </c>
      <c r="K124" s="74" t="s">
        <v>85</v>
      </c>
      <c r="L124" s="159" t="s">
        <v>83</v>
      </c>
      <c r="M124" s="74" t="s">
        <v>4024</v>
      </c>
      <c r="N124" s="77" t="str">
        <f>VLOOKUP(C124,Schools!A:D,4,0)</f>
        <v>Primary</v>
      </c>
      <c r="O124" s="74">
        <f t="shared" si="21"/>
        <v>10166</v>
      </c>
      <c r="P124" s="77">
        <f t="shared" si="20"/>
        <v>543965</v>
      </c>
      <c r="Q124" s="78">
        <v>0</v>
      </c>
      <c r="R124" s="461">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4698</v>
      </c>
      <c r="H125" s="74"/>
      <c r="I125" t="str">
        <f t="shared" si="19"/>
        <v>10166/543965</v>
      </c>
      <c r="J125">
        <f>VLOOKUP(C125,Schools!$A:$Z,9,0)</f>
        <v>400096</v>
      </c>
      <c r="K125" s="74" t="s">
        <v>85</v>
      </c>
      <c r="L125" s="159" t="s">
        <v>83</v>
      </c>
      <c r="M125" s="74" t="s">
        <v>4024</v>
      </c>
      <c r="N125" s="77" t="str">
        <f>VLOOKUP(C125,Schools!A:D,4,0)</f>
        <v>Primary</v>
      </c>
      <c r="O125" s="74">
        <f t="shared" si="21"/>
        <v>10166</v>
      </c>
      <c r="P125" s="77">
        <f t="shared" si="20"/>
        <v>543965</v>
      </c>
      <c r="Q125" s="78">
        <v>0</v>
      </c>
      <c r="R125" s="461">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4698</v>
      </c>
      <c r="H126" s="74"/>
      <c r="I126" t="str">
        <f t="shared" si="19"/>
        <v>10166/543965</v>
      </c>
      <c r="J126">
        <f>VLOOKUP(C126,Schools!$A:$Z,9,0)</f>
        <v>400062</v>
      </c>
      <c r="K126" s="74" t="s">
        <v>85</v>
      </c>
      <c r="L126" s="159" t="s">
        <v>83</v>
      </c>
      <c r="M126" s="74" t="s">
        <v>4024</v>
      </c>
      <c r="N126" s="77" t="str">
        <f>VLOOKUP(C126,Schools!A:D,4,0)</f>
        <v>Primary</v>
      </c>
      <c r="O126" s="74">
        <f t="shared" si="21"/>
        <v>10166</v>
      </c>
      <c r="P126" s="77">
        <f t="shared" si="20"/>
        <v>543965</v>
      </c>
      <c r="Q126" s="78">
        <v>0</v>
      </c>
      <c r="R126" s="461">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4698</v>
      </c>
      <c r="H127" s="74"/>
      <c r="I127" t="str">
        <f t="shared" si="19"/>
        <v>10166/543965</v>
      </c>
      <c r="J127">
        <f>VLOOKUP(C127,Schools!$A:$Z,9,0)</f>
        <v>400064</v>
      </c>
      <c r="K127" s="74" t="s">
        <v>85</v>
      </c>
      <c r="L127" s="159" t="s">
        <v>83</v>
      </c>
      <c r="M127" s="74" t="s">
        <v>4024</v>
      </c>
      <c r="N127" s="77" t="str">
        <f>VLOOKUP(C127,Schools!A:D,4,0)</f>
        <v>Primary</v>
      </c>
      <c r="O127" s="74">
        <f t="shared" si="21"/>
        <v>10166</v>
      </c>
      <c r="P127" s="77">
        <f t="shared" si="20"/>
        <v>543965</v>
      </c>
      <c r="Q127" s="78">
        <v>0</v>
      </c>
      <c r="R127" s="461">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4698</v>
      </c>
      <c r="H128" s="74"/>
      <c r="I128" t="str">
        <f t="shared" si="19"/>
        <v>10166/543965</v>
      </c>
      <c r="J128">
        <f>VLOOKUP(C128,Schools!$A:$Z,9,0)</f>
        <v>400098</v>
      </c>
      <c r="K128" s="74" t="s">
        <v>85</v>
      </c>
      <c r="L128" s="159" t="s">
        <v>83</v>
      </c>
      <c r="M128" s="74" t="s">
        <v>4024</v>
      </c>
      <c r="N128" s="77" t="str">
        <f>VLOOKUP(C128,Schools!A:D,4,0)</f>
        <v>Primary</v>
      </c>
      <c r="O128" s="74">
        <f t="shared" si="21"/>
        <v>10166</v>
      </c>
      <c r="P128" s="77">
        <f t="shared" si="20"/>
        <v>543965</v>
      </c>
      <c r="Q128" s="78">
        <v>0</v>
      </c>
      <c r="R128" s="461">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4698</v>
      </c>
      <c r="H129" s="74"/>
      <c r="I129" t="str">
        <f t="shared" si="19"/>
        <v>10166/543965</v>
      </c>
      <c r="J129">
        <f>VLOOKUP(C129,Schools!$A:$Z,9,0)</f>
        <v>400114</v>
      </c>
      <c r="K129" s="74" t="s">
        <v>85</v>
      </c>
      <c r="L129" s="159" t="s">
        <v>83</v>
      </c>
      <c r="M129" s="74" t="s">
        <v>4024</v>
      </c>
      <c r="N129" s="77" t="str">
        <f>VLOOKUP(C129,Schools!A:D,4,0)</f>
        <v>Primary</v>
      </c>
      <c r="O129" s="74">
        <f t="shared" si="21"/>
        <v>10166</v>
      </c>
      <c r="P129" s="77">
        <f t="shared" si="20"/>
        <v>543965</v>
      </c>
      <c r="Q129" s="78">
        <v>0</v>
      </c>
      <c r="R129" s="461">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4698</v>
      </c>
      <c r="H130" s="74"/>
      <c r="I130" t="str">
        <f t="shared" si="19"/>
        <v>10166/543965</v>
      </c>
      <c r="J130">
        <f>VLOOKUP(C130,Schools!$A:$Z,9,0)</f>
        <v>400066</v>
      </c>
      <c r="K130" s="74" t="s">
        <v>85</v>
      </c>
      <c r="L130" s="159" t="s">
        <v>83</v>
      </c>
      <c r="M130" s="74" t="s">
        <v>4024</v>
      </c>
      <c r="N130" s="77" t="str">
        <f>VLOOKUP(C130,Schools!A:D,4,0)</f>
        <v>Primary</v>
      </c>
      <c r="O130" s="74">
        <f t="shared" si="21"/>
        <v>10166</v>
      </c>
      <c r="P130" s="77">
        <f t="shared" si="20"/>
        <v>543965</v>
      </c>
      <c r="Q130" s="78">
        <v>0</v>
      </c>
      <c r="R130" s="461">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4698</v>
      </c>
      <c r="H131" s="74"/>
      <c r="I131" t="str">
        <f t="shared" si="19"/>
        <v>10166/543965</v>
      </c>
      <c r="J131">
        <f>VLOOKUP(C131,Schools!$A:$Z,9,0)</f>
        <v>400058</v>
      </c>
      <c r="K131" s="74" t="s">
        <v>85</v>
      </c>
      <c r="L131" s="159" t="s">
        <v>83</v>
      </c>
      <c r="M131" s="74" t="s">
        <v>4024</v>
      </c>
      <c r="N131" s="77" t="str">
        <f>VLOOKUP(C131,Schools!A:D,4,0)</f>
        <v>Primary</v>
      </c>
      <c r="O131" s="74">
        <f t="shared" si="21"/>
        <v>10166</v>
      </c>
      <c r="P131" s="77">
        <f t="shared" si="20"/>
        <v>543965</v>
      </c>
      <c r="Q131" s="78">
        <v>0</v>
      </c>
      <c r="R131" s="461">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4698</v>
      </c>
      <c r="H132" s="74"/>
      <c r="I132" t="str">
        <f t="shared" si="19"/>
        <v>10166/543965</v>
      </c>
      <c r="J132">
        <f>VLOOKUP(C132,Schools!$A:$Z,9,0)</f>
        <v>400017</v>
      </c>
      <c r="K132" s="74" t="s">
        <v>85</v>
      </c>
      <c r="L132" s="159" t="s">
        <v>83</v>
      </c>
      <c r="M132" s="74" t="s">
        <v>4024</v>
      </c>
      <c r="N132" s="77" t="str">
        <f>VLOOKUP(C132,Schools!A:D,4,0)</f>
        <v>Primary</v>
      </c>
      <c r="O132" s="74">
        <f t="shared" si="21"/>
        <v>10166</v>
      </c>
      <c r="P132" s="77">
        <f t="shared" si="20"/>
        <v>543965</v>
      </c>
      <c r="Q132" s="78">
        <v>0</v>
      </c>
      <c r="R132" s="461">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4698</v>
      </c>
      <c r="H133" s="74"/>
      <c r="I133" t="str">
        <f t="shared" si="19"/>
        <v>10166/543965</v>
      </c>
      <c r="J133">
        <f>VLOOKUP(C133,Schools!$A:$Z,9,0)</f>
        <v>400094</v>
      </c>
      <c r="K133" s="74" t="s">
        <v>85</v>
      </c>
      <c r="L133" s="159" t="s">
        <v>83</v>
      </c>
      <c r="M133" s="74" t="s">
        <v>4024</v>
      </c>
      <c r="N133" s="77" t="str">
        <f>VLOOKUP(C133,Schools!A:D,4,0)</f>
        <v>Primary</v>
      </c>
      <c r="O133" s="74">
        <f t="shared" si="21"/>
        <v>10166</v>
      </c>
      <c r="P133" s="77">
        <f t="shared" si="20"/>
        <v>543965</v>
      </c>
      <c r="Q133" s="78">
        <v>0</v>
      </c>
      <c r="R133" s="461">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4698</v>
      </c>
      <c r="H134" s="74"/>
      <c r="I134" t="str">
        <f t="shared" si="19"/>
        <v>10166/543965</v>
      </c>
      <c r="J134">
        <f>VLOOKUP(C134,Schools!$A:$Z,9,0)</f>
        <v>400006</v>
      </c>
      <c r="K134" s="74" t="s">
        <v>85</v>
      </c>
      <c r="L134" s="159" t="s">
        <v>83</v>
      </c>
      <c r="M134" s="74" t="s">
        <v>4024</v>
      </c>
      <c r="N134" s="77" t="str">
        <f>VLOOKUP(C134,Schools!A:D,4,0)</f>
        <v>Primary</v>
      </c>
      <c r="O134" s="74">
        <f t="shared" si="21"/>
        <v>10166</v>
      </c>
      <c r="P134" s="77">
        <f t="shared" si="20"/>
        <v>543965</v>
      </c>
      <c r="Q134" s="78">
        <v>0</v>
      </c>
      <c r="R134" s="461">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4698</v>
      </c>
      <c r="H135" s="74"/>
      <c r="I135" t="str">
        <f t="shared" ref="I135:I192" si="29">O135&amp;"/"&amp;P135</f>
        <v>10166/543965</v>
      </c>
      <c r="J135">
        <f>VLOOKUP(C135,Schools!$A:$Z,9,0)</f>
        <v>400037</v>
      </c>
      <c r="K135" s="74" t="s">
        <v>85</v>
      </c>
      <c r="L135" s="159" t="s">
        <v>83</v>
      </c>
      <c r="M135" s="74" t="s">
        <v>4024</v>
      </c>
      <c r="N135" s="77" t="str">
        <f>VLOOKUP(C135,Schools!A:D,4,0)</f>
        <v>Primary</v>
      </c>
      <c r="O135" s="74">
        <f t="shared" si="21"/>
        <v>10166</v>
      </c>
      <c r="P135" s="77">
        <f t="shared" ref="P135:P192" si="30">IF(E135="M",543965,516500)</f>
        <v>543965</v>
      </c>
      <c r="Q135" s="78">
        <v>0</v>
      </c>
      <c r="R135" s="461">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4698</v>
      </c>
      <c r="H136" s="74"/>
      <c r="I136" t="str">
        <f t="shared" si="29"/>
        <v>10166/543965</v>
      </c>
      <c r="J136">
        <f>VLOOKUP(C136,Schools!$A:$Z,9,0)</f>
        <v>400009</v>
      </c>
      <c r="K136" s="74" t="s">
        <v>85</v>
      </c>
      <c r="L136" s="159" t="s">
        <v>83</v>
      </c>
      <c r="M136" s="74" t="s">
        <v>4024</v>
      </c>
      <c r="N136" s="77" t="str">
        <f>VLOOKUP(C136,Schools!A:D,4,0)</f>
        <v>Primary</v>
      </c>
      <c r="O136" s="74">
        <f t="shared" si="21"/>
        <v>10166</v>
      </c>
      <c r="P136" s="77">
        <f t="shared" si="30"/>
        <v>543965</v>
      </c>
      <c r="Q136" s="78">
        <v>0</v>
      </c>
      <c r="R136" s="461">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4698</v>
      </c>
      <c r="H137" s="74"/>
      <c r="I137" t="str">
        <f t="shared" si="29"/>
        <v>10166/543965</v>
      </c>
      <c r="J137">
        <f>VLOOKUP(C137,Schools!$A:$Z,9,0)</f>
        <v>400038</v>
      </c>
      <c r="K137" s="74" t="s">
        <v>85</v>
      </c>
      <c r="L137" s="159" t="s">
        <v>83</v>
      </c>
      <c r="M137" s="74" t="s">
        <v>4024</v>
      </c>
      <c r="N137" s="77" t="str">
        <f>VLOOKUP(C137,Schools!A:D,4,0)</f>
        <v>Primary</v>
      </c>
      <c r="O137" s="74">
        <f t="shared" si="21"/>
        <v>10166</v>
      </c>
      <c r="P137" s="77">
        <f t="shared" si="30"/>
        <v>543965</v>
      </c>
      <c r="Q137" s="78">
        <v>0</v>
      </c>
      <c r="R137" s="461">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4698</v>
      </c>
      <c r="H138" s="74"/>
      <c r="I138" t="str">
        <f t="shared" si="29"/>
        <v>10166/543965</v>
      </c>
      <c r="J138">
        <f>VLOOKUP(C138,Schools!$A:$Z,9,0)</f>
        <v>400100</v>
      </c>
      <c r="K138" s="74" t="s">
        <v>85</v>
      </c>
      <c r="L138" s="159" t="s">
        <v>83</v>
      </c>
      <c r="M138" s="74" t="s">
        <v>4024</v>
      </c>
      <c r="N138" s="77" t="str">
        <f>VLOOKUP(C138,Schools!A:D,4,0)</f>
        <v>Primary</v>
      </c>
      <c r="O138" s="74">
        <f t="shared" si="21"/>
        <v>10166</v>
      </c>
      <c r="P138" s="77">
        <f t="shared" si="30"/>
        <v>543965</v>
      </c>
      <c r="Q138" s="78">
        <v>0</v>
      </c>
      <c r="R138" s="461">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4698</v>
      </c>
      <c r="H139" s="74"/>
      <c r="I139" t="str">
        <f t="shared" si="29"/>
        <v>10166/543965</v>
      </c>
      <c r="J139">
        <f>VLOOKUP(C139,Schools!$A:$Z,9,0)</f>
        <v>400101</v>
      </c>
      <c r="K139" s="74" t="s">
        <v>85</v>
      </c>
      <c r="L139" s="159" t="s">
        <v>83</v>
      </c>
      <c r="M139" s="74" t="s">
        <v>4024</v>
      </c>
      <c r="N139" s="77" t="str">
        <f>VLOOKUP(C139,Schools!A:D,4,0)</f>
        <v>Primary</v>
      </c>
      <c r="O139" s="74">
        <f t="shared" si="21"/>
        <v>10166</v>
      </c>
      <c r="P139" s="77">
        <f t="shared" si="30"/>
        <v>543965</v>
      </c>
      <c r="Q139" s="78">
        <v>0</v>
      </c>
      <c r="R139" s="461">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4698</v>
      </c>
      <c r="H140" s="74"/>
      <c r="I140" t="str">
        <f t="shared" si="29"/>
        <v>10166/543965</v>
      </c>
      <c r="J140">
        <f>VLOOKUP(C140,Schools!$A:$Z,9,0)</f>
        <v>400053</v>
      </c>
      <c r="K140" s="74" t="s">
        <v>85</v>
      </c>
      <c r="L140" s="159" t="s">
        <v>83</v>
      </c>
      <c r="M140" s="74" t="s">
        <v>4024</v>
      </c>
      <c r="N140" s="77" t="str">
        <f>VLOOKUP(C140,Schools!A:D,4,0)</f>
        <v>Primary</v>
      </c>
      <c r="O140" s="74">
        <f t="shared" si="21"/>
        <v>10166</v>
      </c>
      <c r="P140" s="77">
        <f t="shared" si="30"/>
        <v>543965</v>
      </c>
      <c r="Q140" s="78">
        <v>0</v>
      </c>
      <c r="R140" s="461">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4698</v>
      </c>
      <c r="H141" s="74"/>
      <c r="I141" t="str">
        <f t="shared" si="29"/>
        <v>10166/543965</v>
      </c>
      <c r="J141">
        <f>VLOOKUP(C141,Schools!$A:$Z,9,0)</f>
        <v>400111</v>
      </c>
      <c r="K141" s="74" t="s">
        <v>85</v>
      </c>
      <c r="L141" s="159" t="s">
        <v>83</v>
      </c>
      <c r="M141" s="74" t="s">
        <v>4024</v>
      </c>
      <c r="N141" s="77" t="str">
        <f>VLOOKUP(C141,Schools!A:D,4,0)</f>
        <v>Primary</v>
      </c>
      <c r="O141" s="74">
        <f t="shared" si="21"/>
        <v>10166</v>
      </c>
      <c r="P141" s="77">
        <f t="shared" si="30"/>
        <v>543965</v>
      </c>
      <c r="Q141" s="78">
        <v>0</v>
      </c>
      <c r="R141" s="461">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4698</v>
      </c>
      <c r="H142" s="74"/>
      <c r="I142" t="str">
        <f t="shared" si="29"/>
        <v>10166/543965</v>
      </c>
      <c r="J142">
        <f>VLOOKUP(C142,Schools!$A:$Z,9,0)</f>
        <v>400011</v>
      </c>
      <c r="K142" s="74" t="s">
        <v>85</v>
      </c>
      <c r="L142" s="159" t="s">
        <v>83</v>
      </c>
      <c r="M142" s="74" t="s">
        <v>4024</v>
      </c>
      <c r="N142" s="77" t="str">
        <f>VLOOKUP(C142,Schools!A:D,4,0)</f>
        <v>Primary</v>
      </c>
      <c r="O142" s="74">
        <f t="shared" si="21"/>
        <v>10166</v>
      </c>
      <c r="P142" s="77">
        <f t="shared" si="30"/>
        <v>543965</v>
      </c>
      <c r="Q142" s="78">
        <v>0</v>
      </c>
      <c r="R142" s="461">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4698</v>
      </c>
      <c r="H143" s="74"/>
      <c r="I143" t="str">
        <f t="shared" si="29"/>
        <v>10166/543965</v>
      </c>
      <c r="J143">
        <f>VLOOKUP(C143,Schools!$A:$Z,9,0)</f>
        <v>400117</v>
      </c>
      <c r="K143" s="74" t="s">
        <v>85</v>
      </c>
      <c r="L143" s="159" t="s">
        <v>83</v>
      </c>
      <c r="M143" s="74" t="s">
        <v>4024</v>
      </c>
      <c r="N143" s="77" t="str">
        <f>VLOOKUP(C143,Schools!A:D,4,0)</f>
        <v>Primary</v>
      </c>
      <c r="O143" s="74">
        <f t="shared" si="21"/>
        <v>10166</v>
      </c>
      <c r="P143" s="77">
        <f t="shared" si="30"/>
        <v>543965</v>
      </c>
      <c r="Q143" s="78">
        <v>0</v>
      </c>
      <c r="R143" s="461">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4698</v>
      </c>
      <c r="H144" s="74"/>
      <c r="I144" t="str">
        <f t="shared" si="29"/>
        <v>10166/543965</v>
      </c>
      <c r="J144">
        <f>VLOOKUP(C144,Schools!$A:$Z,9,0)</f>
        <v>400004</v>
      </c>
      <c r="K144" s="74" t="s">
        <v>85</v>
      </c>
      <c r="L144" s="159" t="s">
        <v>83</v>
      </c>
      <c r="M144" s="74" t="s">
        <v>4024</v>
      </c>
      <c r="N144" s="77" t="str">
        <f>VLOOKUP(C144,Schools!A:D,4,0)</f>
        <v>Primary</v>
      </c>
      <c r="O144" s="74">
        <f t="shared" si="21"/>
        <v>10166</v>
      </c>
      <c r="P144" s="77">
        <f t="shared" si="30"/>
        <v>543965</v>
      </c>
      <c r="Q144" s="78">
        <v>0</v>
      </c>
      <c r="R144" s="461">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4698</v>
      </c>
      <c r="H145" s="74"/>
      <c r="I145" t="str">
        <f t="shared" si="29"/>
        <v>10168/543965</v>
      </c>
      <c r="J145">
        <f>VLOOKUP(C145,Schools!$A:$Z,9,0)</f>
        <v>400156</v>
      </c>
      <c r="K145" s="74" t="s">
        <v>85</v>
      </c>
      <c r="L145" s="159" t="s">
        <v>83</v>
      </c>
      <c r="M145" s="74" t="s">
        <v>4024</v>
      </c>
      <c r="N145" s="77" t="str">
        <f>VLOOKUP(C145,Schools!A:D,4,0)</f>
        <v>PRU</v>
      </c>
      <c r="O145" s="74">
        <f t="shared" si="21"/>
        <v>10168</v>
      </c>
      <c r="P145" s="77">
        <f t="shared" si="30"/>
        <v>543965</v>
      </c>
      <c r="Q145" s="78">
        <v>0</v>
      </c>
      <c r="R145" s="461">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4698</v>
      </c>
      <c r="H146" s="74"/>
      <c r="I146" t="str">
        <f t="shared" si="29"/>
        <v>10168/543965</v>
      </c>
      <c r="J146">
        <f>VLOOKUP(C146,Schools!$A:$Z,9,0)</f>
        <v>400034</v>
      </c>
      <c r="K146" s="74" t="s">
        <v>85</v>
      </c>
      <c r="L146" s="159" t="s">
        <v>83</v>
      </c>
      <c r="M146" s="74" t="s">
        <v>4024</v>
      </c>
      <c r="N146" s="77" t="str">
        <f>VLOOKUP(C146,Schools!A:D,4,0)</f>
        <v>Special</v>
      </c>
      <c r="O146" s="74">
        <f t="shared" si="21"/>
        <v>10168</v>
      </c>
      <c r="P146" s="77">
        <f t="shared" si="30"/>
        <v>543965</v>
      </c>
      <c r="Q146" s="78">
        <v>0</v>
      </c>
      <c r="R146" s="461">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4698</v>
      </c>
      <c r="H147" s="74"/>
      <c r="I147" t="str">
        <f t="shared" si="29"/>
        <v>10168/543965</v>
      </c>
      <c r="J147">
        <f>VLOOKUP(C147,Schools!$A:$Z,9,0)</f>
        <v>400091</v>
      </c>
      <c r="K147" s="74" t="s">
        <v>85</v>
      </c>
      <c r="L147" s="159" t="s">
        <v>83</v>
      </c>
      <c r="M147" s="74" t="s">
        <v>4024</v>
      </c>
      <c r="N147" s="77" t="str">
        <f>VLOOKUP(C147,Schools!A:D,4,0)</f>
        <v>Special</v>
      </c>
      <c r="O147" s="74">
        <f t="shared" si="21"/>
        <v>10168</v>
      </c>
      <c r="P147" s="77">
        <f t="shared" si="30"/>
        <v>543965</v>
      </c>
      <c r="Q147" s="78">
        <v>0</v>
      </c>
      <c r="R147" s="461">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4698</v>
      </c>
      <c r="H148" s="74"/>
      <c r="I148" t="str">
        <f t="shared" si="29"/>
        <v>11329/543965</v>
      </c>
      <c r="J148">
        <f>VLOOKUP(C148,Schools!$A:$Z,9,0)</f>
        <v>400135</v>
      </c>
      <c r="K148" s="74" t="s">
        <v>85</v>
      </c>
      <c r="L148" s="159" t="s">
        <v>83</v>
      </c>
      <c r="M148" s="74" t="s">
        <v>4024</v>
      </c>
      <c r="N148" s="77" t="str">
        <f>VLOOKUP(C148,Schools!A:D,4,0)</f>
        <v>All through</v>
      </c>
      <c r="O148" s="74">
        <f t="shared" ref="O148:O211" si="34">IF(M148="DFC",VLOOKUP(N148,$AI$1:$AJ$6,2,0),IF(E148="A","None",VLOOKUP(N148,$AG$1:$AH$7,2,0)))</f>
        <v>11329</v>
      </c>
      <c r="P148" s="77">
        <f t="shared" si="30"/>
        <v>543965</v>
      </c>
      <c r="Q148" s="78">
        <v>0</v>
      </c>
      <c r="R148" s="461">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3620</v>
      </c>
      <c r="H149" s="74"/>
      <c r="I149" t="str">
        <f t="shared" si="29"/>
        <v>10166/543965</v>
      </c>
      <c r="J149" s="228">
        <f>VLOOKUP(C149,Schools!$A:$Z,9,0)</f>
        <v>400125</v>
      </c>
      <c r="K149" s="228" t="s">
        <v>85</v>
      </c>
      <c r="L149" s="228" t="s">
        <v>86</v>
      </c>
      <c r="M149" s="228" t="s">
        <v>4027</v>
      </c>
      <c r="N149" s="77" t="str">
        <f>VLOOKUP(C149,Schools!A:D,4,0)</f>
        <v>Primary</v>
      </c>
      <c r="O149" s="74">
        <f t="shared" si="34"/>
        <v>10166</v>
      </c>
      <c r="P149" s="77">
        <f t="shared" si="30"/>
        <v>543965</v>
      </c>
      <c r="Q149" s="227"/>
      <c r="R149" s="231"/>
      <c r="S149" s="462"/>
      <c r="T149" s="487">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3620</v>
      </c>
      <c r="H150" s="74"/>
      <c r="I150" t="str">
        <f t="shared" si="29"/>
        <v>10166/543965</v>
      </c>
      <c r="J150">
        <f>VLOOKUP(C150,Schools!$A:$Z,9,0)</f>
        <v>400069</v>
      </c>
      <c r="K150" s="74" t="s">
        <v>85</v>
      </c>
      <c r="L150" s="159" t="s">
        <v>86</v>
      </c>
      <c r="M150" s="74" t="s">
        <v>4027</v>
      </c>
      <c r="N150" s="77" t="str">
        <f>VLOOKUP(C150,Schools!A:D,4,0)</f>
        <v>Primary</v>
      </c>
      <c r="O150" s="74">
        <f t="shared" si="34"/>
        <v>10166</v>
      </c>
      <c r="P150" s="77">
        <f t="shared" si="30"/>
        <v>543965</v>
      </c>
      <c r="Q150" s="227"/>
      <c r="R150" s="78"/>
      <c r="S150" s="462"/>
      <c r="T150" s="487">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3620</v>
      </c>
      <c r="H151" s="74"/>
      <c r="I151" t="str">
        <f t="shared" si="29"/>
        <v>10166/543965</v>
      </c>
      <c r="J151">
        <f>VLOOKUP(C151,Schools!$A:$Z,9,0)</f>
        <v>400015</v>
      </c>
      <c r="K151" s="74" t="s">
        <v>85</v>
      </c>
      <c r="L151" s="159" t="s">
        <v>86</v>
      </c>
      <c r="M151" s="74" t="s">
        <v>4027</v>
      </c>
      <c r="N151" s="77" t="str">
        <f>VLOOKUP(C151,Schools!A:D,4,0)</f>
        <v>Primary</v>
      </c>
      <c r="O151" s="74">
        <f t="shared" si="34"/>
        <v>10166</v>
      </c>
      <c r="P151" s="77">
        <f t="shared" si="30"/>
        <v>543965</v>
      </c>
      <c r="Q151" s="227"/>
      <c r="R151" s="78"/>
      <c r="S151" s="462"/>
      <c r="T151" s="487">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3620</v>
      </c>
      <c r="H152" s="74"/>
      <c r="I152" t="str">
        <f t="shared" si="29"/>
        <v>10166/543965</v>
      </c>
      <c r="J152">
        <f>VLOOKUP(C152,Schools!$A:$Z,9,0)</f>
        <v>400023</v>
      </c>
      <c r="K152" s="74" t="s">
        <v>85</v>
      </c>
      <c r="L152" s="159" t="s">
        <v>86</v>
      </c>
      <c r="M152" s="74" t="s">
        <v>4027</v>
      </c>
      <c r="N152" s="77" t="str">
        <f>VLOOKUP(C152,Schools!A:D,4,0)</f>
        <v>Primary</v>
      </c>
      <c r="O152" s="74">
        <f t="shared" si="34"/>
        <v>10166</v>
      </c>
      <c r="P152" s="77">
        <f t="shared" si="30"/>
        <v>543965</v>
      </c>
      <c r="Q152" s="227"/>
      <c r="R152" s="78"/>
      <c r="S152" s="462"/>
      <c r="T152" s="487">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3620</v>
      </c>
      <c r="H153" s="74"/>
      <c r="I153" t="str">
        <f t="shared" si="29"/>
        <v>10166/543965</v>
      </c>
      <c r="J153">
        <f>VLOOKUP(C153,Schools!$A:$Z,9,0)</f>
        <v>400005</v>
      </c>
      <c r="K153" s="74" t="s">
        <v>85</v>
      </c>
      <c r="L153" s="159" t="s">
        <v>86</v>
      </c>
      <c r="M153" s="74" t="s">
        <v>4027</v>
      </c>
      <c r="N153" s="77" t="str">
        <f>VLOOKUP(C153,Schools!A:D,4,0)</f>
        <v>Primary</v>
      </c>
      <c r="O153" s="74">
        <f t="shared" si="34"/>
        <v>10166</v>
      </c>
      <c r="P153" s="77">
        <f t="shared" si="30"/>
        <v>543965</v>
      </c>
      <c r="Q153" s="227"/>
      <c r="R153" s="78"/>
      <c r="S153" s="462"/>
      <c r="T153" s="487">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3620</v>
      </c>
      <c r="H154" s="74"/>
      <c r="I154" t="str">
        <f t="shared" si="29"/>
        <v>10166/543965</v>
      </c>
      <c r="J154">
        <f>VLOOKUP(C154,Schools!$A:$Z,9,0)</f>
        <v>400070</v>
      </c>
      <c r="K154" s="74" t="s">
        <v>85</v>
      </c>
      <c r="L154" s="159" t="s">
        <v>86</v>
      </c>
      <c r="M154" s="74" t="s">
        <v>4027</v>
      </c>
      <c r="N154" s="77" t="str">
        <f>VLOOKUP(C154,Schools!A:D,4,0)</f>
        <v>Primary</v>
      </c>
      <c r="O154" s="74">
        <f t="shared" si="34"/>
        <v>10166</v>
      </c>
      <c r="P154" s="77">
        <f t="shared" si="30"/>
        <v>543965</v>
      </c>
      <c r="Q154" s="227"/>
      <c r="R154" s="78"/>
      <c r="S154" s="462"/>
      <c r="T154" s="487">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3620</v>
      </c>
      <c r="H155" s="74"/>
      <c r="I155" t="str">
        <f t="shared" si="29"/>
        <v>10166/543965</v>
      </c>
      <c r="J155">
        <f>VLOOKUP(C155,Schools!$A:$Z,9,0)</f>
        <v>400150</v>
      </c>
      <c r="K155" s="74" t="s">
        <v>85</v>
      </c>
      <c r="L155" s="159" t="s">
        <v>86</v>
      </c>
      <c r="M155" s="74" t="s">
        <v>4027</v>
      </c>
      <c r="N155" s="77" t="str">
        <f>VLOOKUP(C155,Schools!A:D,4,0)</f>
        <v>Primary</v>
      </c>
      <c r="O155" s="74">
        <f t="shared" si="34"/>
        <v>10166</v>
      </c>
      <c r="P155" s="77">
        <f t="shared" si="30"/>
        <v>543965</v>
      </c>
      <c r="Q155" s="227"/>
      <c r="R155" s="78"/>
      <c r="S155" s="462"/>
      <c r="T155" s="487">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3620</v>
      </c>
      <c r="H156" s="74"/>
      <c r="I156" t="str">
        <f t="shared" si="29"/>
        <v>10166/543965</v>
      </c>
      <c r="J156">
        <f>VLOOKUP(C156,Schools!$A:$Z,9,0)</f>
        <v>400051</v>
      </c>
      <c r="K156" s="74" t="s">
        <v>85</v>
      </c>
      <c r="L156" s="159" t="s">
        <v>86</v>
      </c>
      <c r="M156" s="74" t="s">
        <v>4027</v>
      </c>
      <c r="N156" s="77" t="str">
        <f>VLOOKUP(C156,Schools!A:D,4,0)</f>
        <v>Primary</v>
      </c>
      <c r="O156" s="74">
        <f t="shared" si="34"/>
        <v>10166</v>
      </c>
      <c r="P156" s="77">
        <f t="shared" si="30"/>
        <v>543965</v>
      </c>
      <c r="Q156" s="227"/>
      <c r="R156" s="78"/>
      <c r="S156" s="462"/>
      <c r="T156" s="487">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3620</v>
      </c>
      <c r="H157" s="74"/>
      <c r="I157" t="str">
        <f t="shared" si="29"/>
        <v>10166/543965</v>
      </c>
      <c r="J157">
        <f>VLOOKUP(C157,Schools!$A:$Z,9,0)</f>
        <v>400024</v>
      </c>
      <c r="K157" s="74" t="s">
        <v>85</v>
      </c>
      <c r="L157" s="159" t="s">
        <v>86</v>
      </c>
      <c r="M157" s="74" t="s">
        <v>4027</v>
      </c>
      <c r="N157" s="77" t="str">
        <f>VLOOKUP(C157,Schools!A:D,4,0)</f>
        <v>Primary</v>
      </c>
      <c r="O157" s="74">
        <f t="shared" si="34"/>
        <v>10166</v>
      </c>
      <c r="P157" s="77">
        <f t="shared" si="30"/>
        <v>543965</v>
      </c>
      <c r="Q157" s="227"/>
      <c r="R157" s="78"/>
      <c r="S157" s="462"/>
      <c r="T157" s="487">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3620</v>
      </c>
      <c r="H158" s="74"/>
      <c r="I158" t="str">
        <f t="shared" si="29"/>
        <v>10166/543965</v>
      </c>
      <c r="J158">
        <f>VLOOKUP(C158,Schools!$A:$Z,9,0)</f>
        <v>400057</v>
      </c>
      <c r="K158" s="74" t="s">
        <v>85</v>
      </c>
      <c r="L158" s="159" t="s">
        <v>86</v>
      </c>
      <c r="M158" s="74" t="s">
        <v>4027</v>
      </c>
      <c r="N158" s="77" t="str">
        <f>VLOOKUP(C158,Schools!A:D,4,0)</f>
        <v>Primary</v>
      </c>
      <c r="O158" s="74">
        <f t="shared" si="34"/>
        <v>10166</v>
      </c>
      <c r="P158" s="77">
        <f t="shared" si="30"/>
        <v>543965</v>
      </c>
      <c r="Q158" s="227"/>
      <c r="R158" s="78"/>
      <c r="S158" s="462"/>
      <c r="T158" s="487">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3620</v>
      </c>
      <c r="H159" s="74"/>
      <c r="I159" t="str">
        <f t="shared" si="29"/>
        <v>10166/543965</v>
      </c>
      <c r="J159">
        <f>VLOOKUP(C159,Schools!$A:$Z,9,0)</f>
        <v>400061</v>
      </c>
      <c r="K159" s="74" t="s">
        <v>85</v>
      </c>
      <c r="L159" s="159" t="s">
        <v>86</v>
      </c>
      <c r="M159" s="74" t="s">
        <v>4027</v>
      </c>
      <c r="N159" s="77" t="str">
        <f>VLOOKUP(C159,Schools!A:D,4,0)</f>
        <v>Primary</v>
      </c>
      <c r="O159" s="74">
        <f t="shared" si="34"/>
        <v>10166</v>
      </c>
      <c r="P159" s="77">
        <f t="shared" si="30"/>
        <v>543965</v>
      </c>
      <c r="Q159" s="227"/>
      <c r="R159" s="78"/>
      <c r="S159" s="462"/>
      <c r="T159" s="487">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3620</v>
      </c>
      <c r="H160" s="74"/>
      <c r="I160" t="str">
        <f t="shared" si="29"/>
        <v>10166/543965</v>
      </c>
      <c r="J160">
        <f>VLOOKUP(C160,Schools!$A:$Z,9,0)</f>
        <v>400065</v>
      </c>
      <c r="K160" s="74" t="s">
        <v>85</v>
      </c>
      <c r="L160" s="159" t="s">
        <v>86</v>
      </c>
      <c r="M160" s="74" t="s">
        <v>4027</v>
      </c>
      <c r="N160" s="77" t="str">
        <f>VLOOKUP(C160,Schools!A:D,4,0)</f>
        <v>Primary</v>
      </c>
      <c r="O160" s="74">
        <f t="shared" si="34"/>
        <v>10166</v>
      </c>
      <c r="P160" s="77">
        <f t="shared" si="30"/>
        <v>543965</v>
      </c>
      <c r="Q160" s="227"/>
      <c r="R160" s="78"/>
      <c r="S160" s="462"/>
      <c r="T160" s="487">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3620</v>
      </c>
      <c r="H161" s="74"/>
      <c r="I161" t="str">
        <f t="shared" si="29"/>
        <v>10166/543965</v>
      </c>
      <c r="J161">
        <f>VLOOKUP(C161,Schools!$A:$Z,9,0)</f>
        <v>400039</v>
      </c>
      <c r="K161" s="74" t="s">
        <v>85</v>
      </c>
      <c r="L161" s="159" t="s">
        <v>86</v>
      </c>
      <c r="M161" s="74" t="s">
        <v>4027</v>
      </c>
      <c r="N161" s="77" t="str">
        <f>VLOOKUP(C161,Schools!A:D,4,0)</f>
        <v>Primary</v>
      </c>
      <c r="O161" s="74">
        <f t="shared" si="34"/>
        <v>10166</v>
      </c>
      <c r="P161" s="77">
        <f t="shared" si="30"/>
        <v>543965</v>
      </c>
      <c r="Q161" s="227"/>
      <c r="R161" s="78"/>
      <c r="S161" s="462"/>
      <c r="T161" s="487">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3620</v>
      </c>
      <c r="H162" s="74"/>
      <c r="I162" t="str">
        <f t="shared" si="29"/>
        <v>10166/543965</v>
      </c>
      <c r="J162">
        <f>VLOOKUP(C162,Schools!$A:$Z,9,0)</f>
        <v>400020</v>
      </c>
      <c r="K162" s="74" t="s">
        <v>85</v>
      </c>
      <c r="L162" s="159" t="s">
        <v>86</v>
      </c>
      <c r="M162" s="74" t="s">
        <v>4027</v>
      </c>
      <c r="N162" s="77" t="str">
        <f>VLOOKUP(C162,Schools!A:D,4,0)</f>
        <v>Primary</v>
      </c>
      <c r="O162" s="74">
        <f t="shared" si="34"/>
        <v>10166</v>
      </c>
      <c r="P162" s="77">
        <f t="shared" si="30"/>
        <v>543965</v>
      </c>
      <c r="Q162" s="227"/>
      <c r="R162" s="78"/>
      <c r="S162" s="462"/>
      <c r="T162" s="487">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3620</v>
      </c>
      <c r="H163" s="74"/>
      <c r="I163" t="str">
        <f t="shared" si="29"/>
        <v>10166/543965</v>
      </c>
      <c r="J163">
        <f>VLOOKUP(C163,Schools!$A:$Z,9,0)</f>
        <v>400050</v>
      </c>
      <c r="K163" s="74" t="s">
        <v>85</v>
      </c>
      <c r="L163" s="159" t="s">
        <v>86</v>
      </c>
      <c r="M163" s="74" t="s">
        <v>4027</v>
      </c>
      <c r="N163" s="77" t="str">
        <f>VLOOKUP(C163,Schools!A:D,4,0)</f>
        <v>Primary</v>
      </c>
      <c r="O163" s="74">
        <f t="shared" si="34"/>
        <v>10166</v>
      </c>
      <c r="P163" s="77">
        <f t="shared" si="30"/>
        <v>543965</v>
      </c>
      <c r="Q163" s="227"/>
      <c r="R163" s="78"/>
      <c r="S163" s="462"/>
      <c r="T163" s="487">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3620</v>
      </c>
      <c r="H164" s="74"/>
      <c r="I164" t="str">
        <f t="shared" si="29"/>
        <v>10166/543965</v>
      </c>
      <c r="J164">
        <f>VLOOKUP(C164,Schools!$A:$Z,9,0)</f>
        <v>400059</v>
      </c>
      <c r="K164" s="74" t="s">
        <v>85</v>
      </c>
      <c r="L164" s="159" t="s">
        <v>86</v>
      </c>
      <c r="M164" s="74" t="s">
        <v>4027</v>
      </c>
      <c r="N164" s="77" t="str">
        <f>VLOOKUP(C164,Schools!A:D,4,0)</f>
        <v>Primary</v>
      </c>
      <c r="O164" s="74">
        <f t="shared" si="34"/>
        <v>10166</v>
      </c>
      <c r="P164" s="77">
        <f t="shared" si="30"/>
        <v>543965</v>
      </c>
      <c r="Q164" s="227"/>
      <c r="R164" s="78"/>
      <c r="S164" s="462"/>
      <c r="T164" s="487">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3620</v>
      </c>
      <c r="H165" s="74"/>
      <c r="I165" t="str">
        <f t="shared" si="29"/>
        <v>10166/543965</v>
      </c>
      <c r="J165">
        <f>VLOOKUP(C165,Schools!$A:$Z,9,0)</f>
        <v>400049</v>
      </c>
      <c r="K165" s="74" t="s">
        <v>85</v>
      </c>
      <c r="L165" s="159" t="s">
        <v>86</v>
      </c>
      <c r="M165" s="74" t="s">
        <v>4027</v>
      </c>
      <c r="N165" s="77" t="str">
        <f>VLOOKUP(C165,Schools!A:D,4,0)</f>
        <v>Primary</v>
      </c>
      <c r="O165" s="74">
        <f t="shared" si="34"/>
        <v>10166</v>
      </c>
      <c r="P165" s="77">
        <f t="shared" si="30"/>
        <v>543965</v>
      </c>
      <c r="Q165" s="227"/>
      <c r="R165" s="78"/>
      <c r="S165" s="462"/>
      <c r="T165" s="487">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3620</v>
      </c>
      <c r="H166" s="74"/>
      <c r="I166" t="str">
        <f t="shared" si="29"/>
        <v>10166/543965</v>
      </c>
      <c r="J166">
        <f>VLOOKUP(C166,Schools!$A:$Z,9,0)</f>
        <v>400080</v>
      </c>
      <c r="K166" s="74" t="s">
        <v>85</v>
      </c>
      <c r="L166" s="159" t="s">
        <v>86</v>
      </c>
      <c r="M166" s="74" t="s">
        <v>4027</v>
      </c>
      <c r="N166" s="77" t="str">
        <f>VLOOKUP(C166,Schools!A:D,4,0)</f>
        <v>Primary</v>
      </c>
      <c r="O166" s="74">
        <f t="shared" si="34"/>
        <v>10166</v>
      </c>
      <c r="P166" s="77">
        <f t="shared" si="30"/>
        <v>543965</v>
      </c>
      <c r="Q166" s="227"/>
      <c r="R166" s="78"/>
      <c r="S166" s="462"/>
      <c r="T166" s="487">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3620</v>
      </c>
      <c r="H167" s="74"/>
      <c r="I167" t="str">
        <f t="shared" si="29"/>
        <v>10166/543965</v>
      </c>
      <c r="J167">
        <f>VLOOKUP(C167,Schools!$A:$Z,9,0)</f>
        <v>400105</v>
      </c>
      <c r="K167" s="74" t="s">
        <v>85</v>
      </c>
      <c r="L167" s="159" t="s">
        <v>86</v>
      </c>
      <c r="M167" s="74" t="s">
        <v>4027</v>
      </c>
      <c r="N167" s="77" t="str">
        <f>VLOOKUP(C167,Schools!A:D,4,0)</f>
        <v>Primary</v>
      </c>
      <c r="O167" s="74">
        <f t="shared" si="34"/>
        <v>10166</v>
      </c>
      <c r="P167" s="77">
        <f t="shared" si="30"/>
        <v>543965</v>
      </c>
      <c r="Q167" s="227"/>
      <c r="R167" s="78"/>
      <c r="S167" s="462"/>
      <c r="T167" s="487">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3620</v>
      </c>
      <c r="H168" s="74"/>
      <c r="I168" t="str">
        <f t="shared" si="29"/>
        <v>10166/543965</v>
      </c>
      <c r="J168">
        <f>VLOOKUP(C168,Schools!$A:$Z,9,0)</f>
        <v>400036</v>
      </c>
      <c r="K168" s="74" t="s">
        <v>85</v>
      </c>
      <c r="L168" s="159" t="s">
        <v>86</v>
      </c>
      <c r="M168" s="74" t="s">
        <v>4027</v>
      </c>
      <c r="N168" s="77" t="str">
        <f>VLOOKUP(C168,Schools!A:D,4,0)</f>
        <v>Primary</v>
      </c>
      <c r="O168" s="74">
        <f t="shared" si="34"/>
        <v>10166</v>
      </c>
      <c r="P168" s="77">
        <f t="shared" si="30"/>
        <v>543965</v>
      </c>
      <c r="Q168" s="227"/>
      <c r="R168" s="78"/>
      <c r="S168" s="462"/>
      <c r="T168" s="487">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3620</v>
      </c>
      <c r="H169" s="74"/>
      <c r="I169" t="str">
        <f t="shared" si="29"/>
        <v>10166/543965</v>
      </c>
      <c r="J169">
        <f>VLOOKUP(C169,Schools!$A:$Z,9,0)</f>
        <v>400042</v>
      </c>
      <c r="K169" s="74" t="s">
        <v>85</v>
      </c>
      <c r="L169" s="159" t="s">
        <v>86</v>
      </c>
      <c r="M169" s="74" t="s">
        <v>4027</v>
      </c>
      <c r="N169" s="77" t="str">
        <f>VLOOKUP(C169,Schools!A:D,4,0)</f>
        <v>Primary</v>
      </c>
      <c r="O169" s="74">
        <f t="shared" si="34"/>
        <v>10166</v>
      </c>
      <c r="P169" s="77">
        <f t="shared" si="30"/>
        <v>543965</v>
      </c>
      <c r="Q169" s="227"/>
      <c r="R169" s="78"/>
      <c r="S169" s="462"/>
      <c r="T169" s="487">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3620</v>
      </c>
      <c r="H170" s="74"/>
      <c r="I170" t="str">
        <f t="shared" si="29"/>
        <v>10166/543965</v>
      </c>
      <c r="J170">
        <f>VLOOKUP(C170,Schools!$A:$Z,9,0)</f>
        <v>400159</v>
      </c>
      <c r="K170" s="74" t="s">
        <v>85</v>
      </c>
      <c r="L170" s="159" t="s">
        <v>86</v>
      </c>
      <c r="M170" s="74" t="s">
        <v>4027</v>
      </c>
      <c r="N170" s="77" t="str">
        <f>VLOOKUP(C170,Schools!A:D,4,0)</f>
        <v>Primary</v>
      </c>
      <c r="O170" s="74">
        <f t="shared" si="34"/>
        <v>10166</v>
      </c>
      <c r="P170" s="77">
        <f t="shared" si="30"/>
        <v>543965</v>
      </c>
      <c r="Q170" s="227"/>
      <c r="R170" s="78"/>
      <c r="S170" s="462"/>
      <c r="T170" s="487">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3620</v>
      </c>
      <c r="H171" s="74"/>
      <c r="I171" t="str">
        <f t="shared" si="29"/>
        <v>10166/543965</v>
      </c>
      <c r="J171">
        <f>VLOOKUP(C171,Schools!$A:$Z,9,0)</f>
        <v>400047</v>
      </c>
      <c r="K171" s="74" t="s">
        <v>85</v>
      </c>
      <c r="L171" s="159" t="s">
        <v>86</v>
      </c>
      <c r="M171" s="74" t="s">
        <v>4027</v>
      </c>
      <c r="N171" s="77" t="str">
        <f>VLOOKUP(C171,Schools!A:D,4,0)</f>
        <v>Primary</v>
      </c>
      <c r="O171" s="74">
        <f t="shared" si="34"/>
        <v>10166</v>
      </c>
      <c r="P171" s="77">
        <f t="shared" si="30"/>
        <v>543965</v>
      </c>
      <c r="Q171" s="227"/>
      <c r="R171" s="78"/>
      <c r="S171" s="462"/>
      <c r="T171" s="487">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3620</v>
      </c>
      <c r="H172" s="74"/>
      <c r="I172" t="str">
        <f t="shared" si="29"/>
        <v>10166/543965</v>
      </c>
      <c r="J172">
        <f>VLOOKUP(C172,Schools!$A:$Z,9,0)</f>
        <v>400001</v>
      </c>
      <c r="K172" s="74" t="s">
        <v>85</v>
      </c>
      <c r="L172" s="159" t="s">
        <v>86</v>
      </c>
      <c r="M172" s="74" t="s">
        <v>4027</v>
      </c>
      <c r="N172" s="77" t="str">
        <f>VLOOKUP(C172,Schools!A:D,4,0)</f>
        <v>Primary</v>
      </c>
      <c r="O172" s="74">
        <f t="shared" si="34"/>
        <v>10166</v>
      </c>
      <c r="P172" s="77">
        <f t="shared" si="30"/>
        <v>543965</v>
      </c>
      <c r="Q172" s="227"/>
      <c r="R172" s="78"/>
      <c r="S172" s="462"/>
      <c r="T172" s="487">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3620</v>
      </c>
      <c r="H173" s="74"/>
      <c r="I173" t="str">
        <f t="shared" si="29"/>
        <v>10166/543965</v>
      </c>
      <c r="J173">
        <f>VLOOKUP(C173,Schools!$A:$Z,9,0)</f>
        <v>400082</v>
      </c>
      <c r="K173" s="74" t="s">
        <v>85</v>
      </c>
      <c r="L173" s="159" t="s">
        <v>86</v>
      </c>
      <c r="M173" s="74" t="s">
        <v>4027</v>
      </c>
      <c r="N173" s="77" t="str">
        <f>VLOOKUP(C173,Schools!A:D,4,0)</f>
        <v>Primary</v>
      </c>
      <c r="O173" s="74">
        <f t="shared" si="34"/>
        <v>10166</v>
      </c>
      <c r="P173" s="77">
        <f t="shared" si="30"/>
        <v>543965</v>
      </c>
      <c r="Q173" s="227"/>
      <c r="R173" s="78"/>
      <c r="S173" s="462"/>
      <c r="T173" s="487">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3620</v>
      </c>
      <c r="H174" s="74"/>
      <c r="I174" t="str">
        <f t="shared" si="29"/>
        <v>10166/543965</v>
      </c>
      <c r="J174">
        <f>VLOOKUP(C174,Schools!$A:$Z,9,0)</f>
        <v>400067</v>
      </c>
      <c r="K174" s="74" t="s">
        <v>85</v>
      </c>
      <c r="L174" s="159" t="s">
        <v>86</v>
      </c>
      <c r="M174" s="74" t="s">
        <v>4027</v>
      </c>
      <c r="N174" s="77" t="str">
        <f>VLOOKUP(C174,Schools!A:D,4,0)</f>
        <v>Primary</v>
      </c>
      <c r="O174" s="74">
        <f t="shared" si="34"/>
        <v>10166</v>
      </c>
      <c r="P174" s="77">
        <f t="shared" si="30"/>
        <v>543965</v>
      </c>
      <c r="Q174" s="227"/>
      <c r="R174" s="78"/>
      <c r="S174" s="462"/>
      <c r="T174" s="487">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3620</v>
      </c>
      <c r="H175" s="74"/>
      <c r="I175" t="str">
        <f t="shared" si="29"/>
        <v>10166/543965</v>
      </c>
      <c r="J175">
        <f>VLOOKUP(C175,Schools!$A:$Z,9,0)</f>
        <v>400035</v>
      </c>
      <c r="K175" s="74" t="s">
        <v>85</v>
      </c>
      <c r="L175" s="159" t="s">
        <v>86</v>
      </c>
      <c r="M175" s="74" t="s">
        <v>4027</v>
      </c>
      <c r="N175" s="77" t="str">
        <f>VLOOKUP(C175,Schools!A:D,4,0)</f>
        <v>Primary</v>
      </c>
      <c r="O175" s="74">
        <f t="shared" si="34"/>
        <v>10166</v>
      </c>
      <c r="P175" s="77">
        <f t="shared" si="30"/>
        <v>543965</v>
      </c>
      <c r="Q175" s="227"/>
      <c r="R175" s="78"/>
      <c r="S175" s="462"/>
      <c r="T175" s="487">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3620</v>
      </c>
      <c r="H176" s="74"/>
      <c r="I176" t="str">
        <f t="shared" si="29"/>
        <v>10166/543965</v>
      </c>
      <c r="J176">
        <f>VLOOKUP(C176,Schools!$A:$Z,9,0)</f>
        <v>400108</v>
      </c>
      <c r="K176" s="74" t="s">
        <v>85</v>
      </c>
      <c r="L176" s="159" t="s">
        <v>86</v>
      </c>
      <c r="M176" s="74" t="s">
        <v>4027</v>
      </c>
      <c r="N176" s="77" t="str">
        <f>VLOOKUP(C176,Schools!A:D,4,0)</f>
        <v>Primary</v>
      </c>
      <c r="O176" s="74">
        <f t="shared" si="34"/>
        <v>10166</v>
      </c>
      <c r="P176" s="77">
        <f t="shared" si="30"/>
        <v>543965</v>
      </c>
      <c r="Q176" s="227"/>
      <c r="R176" s="78"/>
      <c r="S176" s="462"/>
      <c r="T176" s="487">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3620</v>
      </c>
      <c r="H177" s="74"/>
      <c r="I177" t="str">
        <f t="shared" si="29"/>
        <v>10166/543965</v>
      </c>
      <c r="J177">
        <f>VLOOKUP(C177,Schools!$A:$Z,9,0)</f>
        <v>400026</v>
      </c>
      <c r="K177" s="74" t="s">
        <v>85</v>
      </c>
      <c r="L177" s="159" t="s">
        <v>86</v>
      </c>
      <c r="M177" s="74" t="s">
        <v>4027</v>
      </c>
      <c r="N177" s="77" t="str">
        <f>VLOOKUP(C177,Schools!A:D,4,0)</f>
        <v>Primary</v>
      </c>
      <c r="O177" s="74">
        <f t="shared" si="34"/>
        <v>10166</v>
      </c>
      <c r="P177" s="77">
        <f t="shared" si="30"/>
        <v>543965</v>
      </c>
      <c r="Q177" s="227"/>
      <c r="R177" s="78"/>
      <c r="S177" s="462"/>
      <c r="T177" s="487">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3620</v>
      </c>
      <c r="H178" s="74"/>
      <c r="I178" t="str">
        <f t="shared" si="29"/>
        <v>10166/543965</v>
      </c>
      <c r="J178">
        <f>VLOOKUP(C178,Schools!$A:$Z,9,0)</f>
        <v>400084</v>
      </c>
      <c r="K178" s="74" t="s">
        <v>85</v>
      </c>
      <c r="L178" s="159" t="s">
        <v>86</v>
      </c>
      <c r="M178" s="74" t="s">
        <v>4027</v>
      </c>
      <c r="N178" s="77" t="str">
        <f>VLOOKUP(C178,Schools!A:D,4,0)</f>
        <v>Primary</v>
      </c>
      <c r="O178" s="74">
        <f t="shared" si="34"/>
        <v>10166</v>
      </c>
      <c r="P178" s="77">
        <f t="shared" si="30"/>
        <v>543965</v>
      </c>
      <c r="Q178" s="227"/>
      <c r="R178" s="78"/>
      <c r="S178" s="462"/>
      <c r="T178" s="487">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3620</v>
      </c>
      <c r="H179" s="74"/>
      <c r="I179" t="str">
        <f t="shared" si="29"/>
        <v>10166/543965</v>
      </c>
      <c r="J179">
        <f>VLOOKUP(C179,Schools!$A:$Z,9,0)</f>
        <v>400008</v>
      </c>
      <c r="K179" s="74" t="s">
        <v>85</v>
      </c>
      <c r="L179" s="159" t="s">
        <v>86</v>
      </c>
      <c r="M179" s="74" t="s">
        <v>4027</v>
      </c>
      <c r="N179" s="77" t="str">
        <f>VLOOKUP(C179,Schools!A:D,4,0)</f>
        <v>Primary</v>
      </c>
      <c r="O179" s="74">
        <f t="shared" si="34"/>
        <v>10166</v>
      </c>
      <c r="P179" s="77">
        <f t="shared" si="30"/>
        <v>543965</v>
      </c>
      <c r="Q179" s="227"/>
      <c r="R179" s="78"/>
      <c r="S179" s="462"/>
      <c r="T179" s="487">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3620</v>
      </c>
      <c r="H180" s="74"/>
      <c r="I180" t="str">
        <f t="shared" si="29"/>
        <v>10166/543965</v>
      </c>
      <c r="J180">
        <f>VLOOKUP(C180,Schools!$A:$Z,9,0)</f>
        <v>400046</v>
      </c>
      <c r="K180" s="74" t="s">
        <v>85</v>
      </c>
      <c r="L180" s="159" t="s">
        <v>86</v>
      </c>
      <c r="M180" s="74" t="s">
        <v>4027</v>
      </c>
      <c r="N180" s="77" t="str">
        <f>VLOOKUP(C180,Schools!A:D,4,0)</f>
        <v>Primary</v>
      </c>
      <c r="O180" s="74">
        <f t="shared" si="34"/>
        <v>10166</v>
      </c>
      <c r="P180" s="77">
        <f t="shared" si="30"/>
        <v>543965</v>
      </c>
      <c r="Q180" s="227"/>
      <c r="R180" s="78"/>
      <c r="S180" s="462"/>
      <c r="T180" s="487">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3620</v>
      </c>
      <c r="H181" s="74"/>
      <c r="I181" t="str">
        <f t="shared" si="29"/>
        <v>10166/543965</v>
      </c>
      <c r="J181">
        <f>VLOOKUP(C181,Schools!$A:$Z,9,0)</f>
        <v>400030</v>
      </c>
      <c r="K181" s="74" t="s">
        <v>85</v>
      </c>
      <c r="L181" s="159" t="s">
        <v>86</v>
      </c>
      <c r="M181" s="74" t="s">
        <v>4027</v>
      </c>
      <c r="N181" s="77" t="str">
        <f>VLOOKUP(C181,Schools!A:D,4,0)</f>
        <v>Primary</v>
      </c>
      <c r="O181" s="74">
        <f t="shared" si="34"/>
        <v>10166</v>
      </c>
      <c r="P181" s="77">
        <f t="shared" si="30"/>
        <v>543965</v>
      </c>
      <c r="Q181" s="227"/>
      <c r="R181" s="78"/>
      <c r="S181" s="462"/>
      <c r="T181" s="487">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3620</v>
      </c>
      <c r="H182" s="74"/>
      <c r="I182" t="str">
        <f t="shared" si="29"/>
        <v>10166/543965</v>
      </c>
      <c r="J182">
        <f>VLOOKUP(C182,Schools!$A:$Z,9,0)</f>
        <v>400130</v>
      </c>
      <c r="K182" s="74" t="s">
        <v>85</v>
      </c>
      <c r="L182" s="159" t="s">
        <v>86</v>
      </c>
      <c r="M182" s="74" t="s">
        <v>4027</v>
      </c>
      <c r="N182" s="77" t="str">
        <f>VLOOKUP(C182,Schools!A:D,4,0)</f>
        <v>Primary</v>
      </c>
      <c r="O182" s="74">
        <f t="shared" si="34"/>
        <v>10166</v>
      </c>
      <c r="P182" s="77">
        <f t="shared" si="30"/>
        <v>543965</v>
      </c>
      <c r="Q182" s="227"/>
      <c r="R182" s="78"/>
      <c r="S182" s="462"/>
      <c r="T182" s="487">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3620</v>
      </c>
      <c r="H183" s="74"/>
      <c r="I183" t="str">
        <f t="shared" si="29"/>
        <v>10166/543965</v>
      </c>
      <c r="J183">
        <f>VLOOKUP(C183,Schools!$A:$Z,9,0)</f>
        <v>400112</v>
      </c>
      <c r="K183" s="74" t="s">
        <v>85</v>
      </c>
      <c r="L183" s="159" t="s">
        <v>86</v>
      </c>
      <c r="M183" s="74" t="s">
        <v>4027</v>
      </c>
      <c r="N183" s="77" t="str">
        <f>VLOOKUP(C183,Schools!A:D,4,0)</f>
        <v>Primary</v>
      </c>
      <c r="O183" s="74">
        <f t="shared" si="34"/>
        <v>10166</v>
      </c>
      <c r="P183" s="77">
        <f t="shared" si="30"/>
        <v>543965</v>
      </c>
      <c r="Q183" s="227"/>
      <c r="R183" s="78"/>
      <c r="S183" s="462"/>
      <c r="T183" s="487">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3620</v>
      </c>
      <c r="H184" s="74"/>
      <c r="I184" t="str">
        <f t="shared" si="29"/>
        <v>10166/543965</v>
      </c>
      <c r="J184">
        <f>VLOOKUP(C184,Schools!$A:$Z,9,0)</f>
        <v>400110</v>
      </c>
      <c r="K184" s="74" t="s">
        <v>85</v>
      </c>
      <c r="L184" s="159" t="s">
        <v>86</v>
      </c>
      <c r="M184" s="74" t="s">
        <v>4027</v>
      </c>
      <c r="N184" s="77" t="str">
        <f>VLOOKUP(C184,Schools!A:D,4,0)</f>
        <v>Primary</v>
      </c>
      <c r="O184" s="74">
        <f t="shared" si="34"/>
        <v>10166</v>
      </c>
      <c r="P184" s="77">
        <f t="shared" si="30"/>
        <v>543965</v>
      </c>
      <c r="Q184" s="227"/>
      <c r="R184" s="78"/>
      <c r="S184" s="462"/>
      <c r="T184" s="487">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3620</v>
      </c>
      <c r="H185" s="74"/>
      <c r="I185" t="str">
        <f t="shared" si="29"/>
        <v>10166/543965</v>
      </c>
      <c r="J185">
        <f>VLOOKUP(C185,Schools!$A:$Z,9,0)</f>
        <v>400007</v>
      </c>
      <c r="K185" s="74" t="s">
        <v>85</v>
      </c>
      <c r="L185" s="159" t="s">
        <v>86</v>
      </c>
      <c r="M185" s="74" t="s">
        <v>4027</v>
      </c>
      <c r="N185" s="77" t="str">
        <f>VLOOKUP(C185,Schools!A:D,4,0)</f>
        <v>Primary</v>
      </c>
      <c r="O185" s="74">
        <f t="shared" si="34"/>
        <v>10166</v>
      </c>
      <c r="P185" s="77">
        <f t="shared" si="30"/>
        <v>543965</v>
      </c>
      <c r="Q185" s="227"/>
      <c r="R185" s="78"/>
      <c r="S185" s="462"/>
      <c r="T185" s="487">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3620</v>
      </c>
      <c r="H186" s="74"/>
      <c r="I186" t="str">
        <f t="shared" si="29"/>
        <v>10166/543965</v>
      </c>
      <c r="J186">
        <f>VLOOKUP(C186,Schools!$A:$Z,9,0)</f>
        <v>400086</v>
      </c>
      <c r="K186" s="74" t="s">
        <v>85</v>
      </c>
      <c r="L186" s="159" t="s">
        <v>86</v>
      </c>
      <c r="M186" s="74" t="s">
        <v>4027</v>
      </c>
      <c r="N186" s="77" t="str">
        <f>VLOOKUP(C186,Schools!A:D,4,0)</f>
        <v>Primary</v>
      </c>
      <c r="O186" s="74">
        <f t="shared" si="34"/>
        <v>10166</v>
      </c>
      <c r="P186" s="77">
        <f t="shared" si="30"/>
        <v>543965</v>
      </c>
      <c r="Q186" s="227"/>
      <c r="R186" s="78"/>
      <c r="S186" s="462"/>
      <c r="T186" s="487">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3620</v>
      </c>
      <c r="H187" s="74"/>
      <c r="I187" t="str">
        <f t="shared" si="29"/>
        <v>10166/543965</v>
      </c>
      <c r="J187">
        <f>VLOOKUP(C187,Schools!$A:$Z,9,0)</f>
        <v>400048</v>
      </c>
      <c r="K187" s="74" t="s">
        <v>85</v>
      </c>
      <c r="L187" s="159" t="s">
        <v>86</v>
      </c>
      <c r="M187" s="74" t="s">
        <v>4027</v>
      </c>
      <c r="N187" s="77" t="str">
        <f>VLOOKUP(C187,Schools!A:D,4,0)</f>
        <v>Primary</v>
      </c>
      <c r="O187" s="74">
        <f t="shared" si="34"/>
        <v>10166</v>
      </c>
      <c r="P187" s="77">
        <f t="shared" si="30"/>
        <v>543965</v>
      </c>
      <c r="Q187" s="227"/>
      <c r="R187" s="78"/>
      <c r="S187" s="462"/>
      <c r="T187" s="487">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3620</v>
      </c>
      <c r="H188" s="74"/>
      <c r="I188" t="str">
        <f t="shared" si="29"/>
        <v>10166/543965</v>
      </c>
      <c r="J188">
        <f>VLOOKUP(C188,Schools!$A:$Z,9,0)</f>
        <v>400087</v>
      </c>
      <c r="K188" s="74" t="s">
        <v>85</v>
      </c>
      <c r="L188" s="159" t="s">
        <v>86</v>
      </c>
      <c r="M188" s="74" t="s">
        <v>4027</v>
      </c>
      <c r="N188" s="77" t="str">
        <f>VLOOKUP(C188,Schools!A:D,4,0)</f>
        <v>Primary</v>
      </c>
      <c r="O188" s="74">
        <f t="shared" si="34"/>
        <v>10166</v>
      </c>
      <c r="P188" s="77">
        <f t="shared" si="30"/>
        <v>543965</v>
      </c>
      <c r="Q188" s="227"/>
      <c r="R188" s="78"/>
      <c r="S188" s="462"/>
      <c r="T188" s="487">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3620</v>
      </c>
      <c r="H189" s="74"/>
      <c r="I189" t="str">
        <f t="shared" si="29"/>
        <v>10166/543965</v>
      </c>
      <c r="J189">
        <f>VLOOKUP(C189,Schools!$A:$Z,9,0)</f>
        <v>158733</v>
      </c>
      <c r="K189" s="74" t="s">
        <v>85</v>
      </c>
      <c r="L189" s="159" t="s">
        <v>86</v>
      </c>
      <c r="M189" s="74" t="s">
        <v>4027</v>
      </c>
      <c r="N189" s="77" t="str">
        <f>VLOOKUP(C189,Schools!A:D,4,0)</f>
        <v>Primary</v>
      </c>
      <c r="O189" s="74">
        <f t="shared" si="34"/>
        <v>10166</v>
      </c>
      <c r="P189" s="77">
        <f t="shared" si="30"/>
        <v>543965</v>
      </c>
      <c r="Q189" s="227"/>
      <c r="R189" s="78"/>
      <c r="S189" s="462"/>
      <c r="T189" s="487">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3620</v>
      </c>
      <c r="H190" s="74"/>
      <c r="I190" t="str">
        <f t="shared" si="29"/>
        <v>10166/543965</v>
      </c>
      <c r="J190">
        <f>VLOOKUP(C190,Schools!$A:$Z,9,0)</f>
        <v>400089</v>
      </c>
      <c r="K190" s="74" t="s">
        <v>85</v>
      </c>
      <c r="L190" s="159" t="s">
        <v>86</v>
      </c>
      <c r="M190" s="74" t="s">
        <v>4027</v>
      </c>
      <c r="N190" s="77" t="str">
        <f>VLOOKUP(C190,Schools!A:D,4,0)</f>
        <v>Primary</v>
      </c>
      <c r="O190" s="74">
        <f t="shared" si="34"/>
        <v>10166</v>
      </c>
      <c r="P190" s="77">
        <f t="shared" si="30"/>
        <v>543965</v>
      </c>
      <c r="Q190" s="227"/>
      <c r="R190" s="78"/>
      <c r="S190" s="462"/>
      <c r="T190" s="487">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3620</v>
      </c>
      <c r="H191" s="74"/>
      <c r="I191" t="str">
        <f t="shared" si="29"/>
        <v>10166/543965</v>
      </c>
      <c r="J191">
        <f>VLOOKUP(C191,Schools!$A:$Z,9,0)</f>
        <v>400113</v>
      </c>
      <c r="K191" s="74" t="s">
        <v>85</v>
      </c>
      <c r="L191" s="159" t="s">
        <v>86</v>
      </c>
      <c r="M191" s="74" t="s">
        <v>4027</v>
      </c>
      <c r="N191" s="77" t="str">
        <f>VLOOKUP(C191,Schools!A:D,4,0)</f>
        <v>Primary</v>
      </c>
      <c r="O191" s="74">
        <f t="shared" si="34"/>
        <v>10166</v>
      </c>
      <c r="P191" s="77">
        <f t="shared" si="30"/>
        <v>543965</v>
      </c>
      <c r="Q191" s="227"/>
      <c r="R191" s="78"/>
      <c r="S191" s="462"/>
      <c r="T191" s="487">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3620</v>
      </c>
      <c r="H192" s="74"/>
      <c r="I192" t="str">
        <f t="shared" si="29"/>
        <v>10166/543965</v>
      </c>
      <c r="J192">
        <f>VLOOKUP(C192,Schools!$A:$Z,9,0)</f>
        <v>400021</v>
      </c>
      <c r="K192" s="74" t="s">
        <v>85</v>
      </c>
      <c r="L192" s="159" t="s">
        <v>86</v>
      </c>
      <c r="M192" s="74" t="s">
        <v>4027</v>
      </c>
      <c r="N192" s="77" t="str">
        <f>VLOOKUP(C192,Schools!A:D,4,0)</f>
        <v>Primary</v>
      </c>
      <c r="O192" s="74">
        <f t="shared" si="34"/>
        <v>10166</v>
      </c>
      <c r="P192" s="77">
        <f t="shared" si="30"/>
        <v>543965</v>
      </c>
      <c r="Q192" s="227"/>
      <c r="R192" s="78"/>
      <c r="S192" s="462"/>
      <c r="T192" s="487">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3620</v>
      </c>
      <c r="H193" s="74"/>
      <c r="I193" t="str">
        <f t="shared" ref="I193:I220" si="41">O193&amp;"/"&amp;P193</f>
        <v>10166/543965</v>
      </c>
      <c r="J193">
        <f>VLOOKUP(C193,Schools!$A:$Z,9,0)</f>
        <v>400003</v>
      </c>
      <c r="K193" s="74" t="s">
        <v>85</v>
      </c>
      <c r="L193" s="159" t="s">
        <v>86</v>
      </c>
      <c r="M193" s="74" t="s">
        <v>4027</v>
      </c>
      <c r="N193" s="77" t="str">
        <f>VLOOKUP(C193,Schools!A:D,4,0)</f>
        <v>Primary</v>
      </c>
      <c r="O193" s="74">
        <f t="shared" si="34"/>
        <v>10166</v>
      </c>
      <c r="P193" s="77">
        <f t="shared" ref="P193:P220" si="42">IF(E193="M",543965,516500)</f>
        <v>543965</v>
      </c>
      <c r="Q193" s="227"/>
      <c r="R193" s="78"/>
      <c r="S193" s="462"/>
      <c r="T193" s="487">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3620</v>
      </c>
      <c r="H194" s="74"/>
      <c r="I194" t="str">
        <f t="shared" si="41"/>
        <v>10166/543965</v>
      </c>
      <c r="J194">
        <f>VLOOKUP(C194,Schools!$A:$Z,9,0)</f>
        <v>400014</v>
      </c>
      <c r="K194" s="74" t="s">
        <v>85</v>
      </c>
      <c r="L194" s="159" t="s">
        <v>86</v>
      </c>
      <c r="M194" s="74" t="s">
        <v>4027</v>
      </c>
      <c r="N194" s="77" t="str">
        <f>VLOOKUP(C194,Schools!A:D,4,0)</f>
        <v>Primary</v>
      </c>
      <c r="O194" s="74">
        <f t="shared" si="34"/>
        <v>10166</v>
      </c>
      <c r="P194" s="77">
        <f t="shared" si="42"/>
        <v>543965</v>
      </c>
      <c r="Q194" s="227"/>
      <c r="R194" s="78"/>
      <c r="S194" s="462"/>
      <c r="T194" s="487">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3620</v>
      </c>
      <c r="H195" s="74"/>
      <c r="I195" t="str">
        <f t="shared" si="41"/>
        <v>10166/543965</v>
      </c>
      <c r="J195">
        <f>VLOOKUP(C195,Schools!$A:$Z,9,0)</f>
        <v>400012</v>
      </c>
      <c r="K195" s="74" t="s">
        <v>85</v>
      </c>
      <c r="L195" s="159" t="s">
        <v>86</v>
      </c>
      <c r="M195" s="74" t="s">
        <v>4027</v>
      </c>
      <c r="N195" s="77" t="str">
        <f>VLOOKUP(C195,Schools!A:D,4,0)</f>
        <v>Primary</v>
      </c>
      <c r="O195" s="74">
        <f t="shared" si="34"/>
        <v>10166</v>
      </c>
      <c r="P195" s="77">
        <f t="shared" si="42"/>
        <v>543965</v>
      </c>
      <c r="Q195" s="227"/>
      <c r="R195" s="78"/>
      <c r="S195" s="462"/>
      <c r="T195" s="487">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3620</v>
      </c>
      <c r="H196" s="74"/>
      <c r="I196" t="str">
        <f t="shared" si="41"/>
        <v>10166/543965</v>
      </c>
      <c r="J196">
        <f>VLOOKUP(C196,Schools!$A:$Z,9,0)</f>
        <v>400093</v>
      </c>
      <c r="K196" s="74" t="s">
        <v>85</v>
      </c>
      <c r="L196" s="159" t="s">
        <v>86</v>
      </c>
      <c r="M196" s="74" t="s">
        <v>4027</v>
      </c>
      <c r="N196" s="77" t="str">
        <f>VLOOKUP(C196,Schools!A:D,4,0)</f>
        <v>Primary</v>
      </c>
      <c r="O196" s="74">
        <f t="shared" si="34"/>
        <v>10166</v>
      </c>
      <c r="P196" s="77">
        <f t="shared" si="42"/>
        <v>543965</v>
      </c>
      <c r="Q196" s="227"/>
      <c r="R196" s="78"/>
      <c r="S196" s="462"/>
      <c r="T196" s="487">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3620</v>
      </c>
      <c r="H197" s="74"/>
      <c r="I197" t="str">
        <f t="shared" si="41"/>
        <v>10166/543965</v>
      </c>
      <c r="J197">
        <f>VLOOKUP(C197,Schools!$A:$Z,9,0)</f>
        <v>400071</v>
      </c>
      <c r="K197" s="74" t="s">
        <v>85</v>
      </c>
      <c r="L197" s="159" t="s">
        <v>86</v>
      </c>
      <c r="M197" s="74" t="s">
        <v>4027</v>
      </c>
      <c r="N197" s="77" t="str">
        <f>VLOOKUP(C197,Schools!A:D,4,0)</f>
        <v>Primary</v>
      </c>
      <c r="O197" s="74">
        <f t="shared" si="34"/>
        <v>10166</v>
      </c>
      <c r="P197" s="77">
        <f t="shared" si="42"/>
        <v>543965</v>
      </c>
      <c r="Q197" s="227"/>
      <c r="R197" s="78"/>
      <c r="S197" s="462"/>
      <c r="T197" s="487">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3620</v>
      </c>
      <c r="H198" s="74"/>
      <c r="I198" t="str">
        <f t="shared" si="41"/>
        <v>10166/543965</v>
      </c>
      <c r="J198">
        <f>VLOOKUP(C198,Schools!$A:$Z,9,0)</f>
        <v>400096</v>
      </c>
      <c r="K198" s="74" t="s">
        <v>85</v>
      </c>
      <c r="L198" s="159" t="s">
        <v>86</v>
      </c>
      <c r="M198" s="74" t="s">
        <v>4027</v>
      </c>
      <c r="N198" s="77" t="str">
        <f>VLOOKUP(C198,Schools!A:D,4,0)</f>
        <v>Primary</v>
      </c>
      <c r="O198" s="74">
        <f t="shared" si="34"/>
        <v>10166</v>
      </c>
      <c r="P198" s="77">
        <f t="shared" si="42"/>
        <v>543965</v>
      </c>
      <c r="Q198" s="227"/>
      <c r="R198" s="78"/>
      <c r="S198" s="462"/>
      <c r="T198" s="487">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3620</v>
      </c>
      <c r="H199" s="74"/>
      <c r="I199" t="str">
        <f t="shared" si="41"/>
        <v>10166/543965</v>
      </c>
      <c r="J199">
        <f>VLOOKUP(C199,Schools!$A:$Z,9,0)</f>
        <v>400062</v>
      </c>
      <c r="K199" s="74" t="s">
        <v>85</v>
      </c>
      <c r="L199" s="159" t="s">
        <v>86</v>
      </c>
      <c r="M199" s="74" t="s">
        <v>4027</v>
      </c>
      <c r="N199" s="77" t="str">
        <f>VLOOKUP(C199,Schools!A:D,4,0)</f>
        <v>Primary</v>
      </c>
      <c r="O199" s="74">
        <f t="shared" si="34"/>
        <v>10166</v>
      </c>
      <c r="P199" s="77">
        <f t="shared" si="42"/>
        <v>543965</v>
      </c>
      <c r="Q199" s="227"/>
      <c r="R199" s="78"/>
      <c r="S199" s="462"/>
      <c r="T199" s="487">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3620</v>
      </c>
      <c r="H200" s="74"/>
      <c r="I200" t="str">
        <f t="shared" si="41"/>
        <v>10166/543965</v>
      </c>
      <c r="J200">
        <f>VLOOKUP(C200,Schools!$A:$Z,9,0)</f>
        <v>400064</v>
      </c>
      <c r="K200" s="74" t="s">
        <v>85</v>
      </c>
      <c r="L200" s="159" t="s">
        <v>86</v>
      </c>
      <c r="M200" s="74" t="s">
        <v>4027</v>
      </c>
      <c r="N200" s="77" t="str">
        <f>VLOOKUP(C200,Schools!A:D,4,0)</f>
        <v>Primary</v>
      </c>
      <c r="O200" s="74">
        <f t="shared" si="34"/>
        <v>10166</v>
      </c>
      <c r="P200" s="77">
        <f t="shared" si="42"/>
        <v>543965</v>
      </c>
      <c r="Q200" s="227"/>
      <c r="R200" s="78"/>
      <c r="S200" s="462"/>
      <c r="T200" s="487">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3620</v>
      </c>
      <c r="H201" s="74"/>
      <c r="I201" t="str">
        <f t="shared" si="41"/>
        <v>10166/543965</v>
      </c>
      <c r="J201">
        <f>VLOOKUP(C201,Schools!$A:$Z,9,0)</f>
        <v>400098</v>
      </c>
      <c r="K201" s="74" t="s">
        <v>85</v>
      </c>
      <c r="L201" s="159" t="s">
        <v>86</v>
      </c>
      <c r="M201" s="74" t="s">
        <v>4027</v>
      </c>
      <c r="N201" s="77" t="str">
        <f>VLOOKUP(C201,Schools!A:D,4,0)</f>
        <v>Primary</v>
      </c>
      <c r="O201" s="74">
        <f t="shared" si="34"/>
        <v>10166</v>
      </c>
      <c r="P201" s="77">
        <f t="shared" si="42"/>
        <v>543965</v>
      </c>
      <c r="Q201" s="227"/>
      <c r="R201" s="78"/>
      <c r="S201" s="462"/>
      <c r="T201" s="487">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3620</v>
      </c>
      <c r="H202" s="74"/>
      <c r="I202" t="str">
        <f t="shared" si="41"/>
        <v>10166/543965</v>
      </c>
      <c r="J202">
        <f>VLOOKUP(C202,Schools!$A:$Z,9,0)</f>
        <v>400114</v>
      </c>
      <c r="K202" s="74" t="s">
        <v>85</v>
      </c>
      <c r="L202" s="159" t="s">
        <v>86</v>
      </c>
      <c r="M202" s="74" t="s">
        <v>4027</v>
      </c>
      <c r="N202" s="77" t="str">
        <f>VLOOKUP(C202,Schools!A:D,4,0)</f>
        <v>Primary</v>
      </c>
      <c r="O202" s="74">
        <f t="shared" si="34"/>
        <v>10166</v>
      </c>
      <c r="P202" s="77">
        <f t="shared" si="42"/>
        <v>543965</v>
      </c>
      <c r="Q202" s="227"/>
      <c r="R202" s="78"/>
      <c r="S202" s="462"/>
      <c r="T202" s="487">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3620</v>
      </c>
      <c r="H203" s="74"/>
      <c r="I203" t="str">
        <f t="shared" si="41"/>
        <v>10166/543965</v>
      </c>
      <c r="J203">
        <f>VLOOKUP(C203,Schools!$A:$Z,9,0)</f>
        <v>400066</v>
      </c>
      <c r="K203" s="74" t="s">
        <v>85</v>
      </c>
      <c r="L203" s="159" t="s">
        <v>86</v>
      </c>
      <c r="M203" s="74" t="s">
        <v>4027</v>
      </c>
      <c r="N203" s="77" t="str">
        <f>VLOOKUP(C203,Schools!A:D,4,0)</f>
        <v>Primary</v>
      </c>
      <c r="O203" s="74">
        <f t="shared" si="34"/>
        <v>10166</v>
      </c>
      <c r="P203" s="77">
        <f t="shared" si="42"/>
        <v>543965</v>
      </c>
      <c r="Q203" s="227"/>
      <c r="R203" s="78"/>
      <c r="S203" s="462"/>
      <c r="T203" s="487">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3620</v>
      </c>
      <c r="H204" s="74"/>
      <c r="I204" t="str">
        <f t="shared" si="41"/>
        <v>10166/543965</v>
      </c>
      <c r="J204">
        <f>VLOOKUP(C204,Schools!$A:$Z,9,0)</f>
        <v>400058</v>
      </c>
      <c r="K204" s="74" t="s">
        <v>85</v>
      </c>
      <c r="L204" s="159" t="s">
        <v>86</v>
      </c>
      <c r="M204" s="74" t="s">
        <v>4027</v>
      </c>
      <c r="N204" s="77" t="str">
        <f>VLOOKUP(C204,Schools!A:D,4,0)</f>
        <v>Primary</v>
      </c>
      <c r="O204" s="74">
        <f t="shared" si="34"/>
        <v>10166</v>
      </c>
      <c r="P204" s="77">
        <f t="shared" si="42"/>
        <v>543965</v>
      </c>
      <c r="Q204" s="227"/>
      <c r="R204" s="78"/>
      <c r="S204" s="462"/>
      <c r="T204" s="487">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3620</v>
      </c>
      <c r="H205" s="74"/>
      <c r="I205" t="str">
        <f t="shared" si="41"/>
        <v>10166/543965</v>
      </c>
      <c r="J205">
        <f>VLOOKUP(C205,Schools!$A:$Z,9,0)</f>
        <v>400017</v>
      </c>
      <c r="K205" s="74" t="s">
        <v>85</v>
      </c>
      <c r="L205" s="159" t="s">
        <v>86</v>
      </c>
      <c r="M205" s="74" t="s">
        <v>4027</v>
      </c>
      <c r="N205" s="77" t="str">
        <f>VLOOKUP(C205,Schools!A:D,4,0)</f>
        <v>Primary</v>
      </c>
      <c r="O205" s="74">
        <f t="shared" si="34"/>
        <v>10166</v>
      </c>
      <c r="P205" s="77">
        <f t="shared" si="42"/>
        <v>543965</v>
      </c>
      <c r="Q205" s="227"/>
      <c r="R205" s="78"/>
      <c r="S205" s="462"/>
      <c r="T205" s="487">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3620</v>
      </c>
      <c r="H206" s="74"/>
      <c r="I206" t="str">
        <f t="shared" si="41"/>
        <v>10166/543965</v>
      </c>
      <c r="J206">
        <f>VLOOKUP(C206,Schools!$A:$Z,9,0)</f>
        <v>400094</v>
      </c>
      <c r="K206" s="74" t="s">
        <v>85</v>
      </c>
      <c r="L206" s="159" t="s">
        <v>86</v>
      </c>
      <c r="M206" s="74" t="s">
        <v>4027</v>
      </c>
      <c r="N206" s="77" t="str">
        <f>VLOOKUP(C206,Schools!A:D,4,0)</f>
        <v>Primary</v>
      </c>
      <c r="O206" s="74">
        <f t="shared" si="34"/>
        <v>10166</v>
      </c>
      <c r="P206" s="77">
        <f t="shared" si="42"/>
        <v>543965</v>
      </c>
      <c r="Q206" s="227"/>
      <c r="R206" s="78"/>
      <c r="S206" s="462"/>
      <c r="T206" s="487">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3620</v>
      </c>
      <c r="H207" s="74"/>
      <c r="I207" t="str">
        <f t="shared" si="41"/>
        <v>10166/543965</v>
      </c>
      <c r="J207">
        <f>VLOOKUP(C207,Schools!$A:$Z,9,0)</f>
        <v>400006</v>
      </c>
      <c r="K207" s="74" t="s">
        <v>85</v>
      </c>
      <c r="L207" s="159" t="s">
        <v>86</v>
      </c>
      <c r="M207" s="74" t="s">
        <v>4027</v>
      </c>
      <c r="N207" s="77" t="str">
        <f>VLOOKUP(C207,Schools!A:D,4,0)</f>
        <v>Primary</v>
      </c>
      <c r="O207" s="74">
        <f t="shared" si="34"/>
        <v>10166</v>
      </c>
      <c r="P207" s="77">
        <f t="shared" si="42"/>
        <v>543965</v>
      </c>
      <c r="Q207" s="227"/>
      <c r="R207" s="78"/>
      <c r="S207" s="462"/>
      <c r="T207" s="487">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3620</v>
      </c>
      <c r="H208" s="74"/>
      <c r="I208" t="str">
        <f t="shared" si="41"/>
        <v>10166/543965</v>
      </c>
      <c r="J208">
        <f>VLOOKUP(C208,Schools!$A:$Z,9,0)</f>
        <v>400037</v>
      </c>
      <c r="K208" s="74" t="s">
        <v>85</v>
      </c>
      <c r="L208" s="159" t="s">
        <v>86</v>
      </c>
      <c r="M208" s="74" t="s">
        <v>4027</v>
      </c>
      <c r="N208" s="77" t="str">
        <f>VLOOKUP(C208,Schools!A:D,4,0)</f>
        <v>Primary</v>
      </c>
      <c r="O208" s="74">
        <f t="shared" si="34"/>
        <v>10166</v>
      </c>
      <c r="P208" s="77">
        <f t="shared" si="42"/>
        <v>543965</v>
      </c>
      <c r="Q208" s="227"/>
      <c r="R208" s="78"/>
      <c r="S208" s="462"/>
      <c r="T208" s="487">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3620</v>
      </c>
      <c r="H209" s="74"/>
      <c r="I209" t="str">
        <f t="shared" si="41"/>
        <v>10166/543965</v>
      </c>
      <c r="J209">
        <f>VLOOKUP(C209,Schools!$A:$Z,9,0)</f>
        <v>400009</v>
      </c>
      <c r="K209" s="74" t="s">
        <v>85</v>
      </c>
      <c r="L209" s="159" t="s">
        <v>86</v>
      </c>
      <c r="M209" s="74" t="s">
        <v>4027</v>
      </c>
      <c r="N209" s="77" t="str">
        <f>VLOOKUP(C209,Schools!A:D,4,0)</f>
        <v>Primary</v>
      </c>
      <c r="O209" s="74">
        <f t="shared" si="34"/>
        <v>10166</v>
      </c>
      <c r="P209" s="77">
        <f t="shared" si="42"/>
        <v>543965</v>
      </c>
      <c r="Q209" s="227"/>
      <c r="R209" s="78"/>
      <c r="S209" s="462"/>
      <c r="T209" s="487">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3620</v>
      </c>
      <c r="H210" s="74"/>
      <c r="I210" t="str">
        <f t="shared" si="41"/>
        <v>10166/543965</v>
      </c>
      <c r="J210">
        <f>VLOOKUP(C210,Schools!$A:$Z,9,0)</f>
        <v>400038</v>
      </c>
      <c r="K210" s="74" t="s">
        <v>85</v>
      </c>
      <c r="L210" s="159" t="s">
        <v>86</v>
      </c>
      <c r="M210" s="74" t="s">
        <v>4027</v>
      </c>
      <c r="N210" s="77" t="str">
        <f>VLOOKUP(C210,Schools!A:D,4,0)</f>
        <v>Primary</v>
      </c>
      <c r="O210" s="74">
        <f t="shared" si="34"/>
        <v>10166</v>
      </c>
      <c r="P210" s="77">
        <f t="shared" si="42"/>
        <v>543965</v>
      </c>
      <c r="Q210" s="227"/>
      <c r="R210" s="78"/>
      <c r="S210" s="462"/>
      <c r="T210" s="487">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3620</v>
      </c>
      <c r="H211" s="74"/>
      <c r="I211" t="str">
        <f t="shared" si="41"/>
        <v>10166/543965</v>
      </c>
      <c r="J211">
        <f>VLOOKUP(C211,Schools!$A:$Z,9,0)</f>
        <v>400100</v>
      </c>
      <c r="K211" s="74" t="s">
        <v>85</v>
      </c>
      <c r="L211" s="159" t="s">
        <v>86</v>
      </c>
      <c r="M211" s="74" t="s">
        <v>4027</v>
      </c>
      <c r="N211" s="77" t="str">
        <f>VLOOKUP(C211,Schools!A:D,4,0)</f>
        <v>Primary</v>
      </c>
      <c r="O211" s="74">
        <f t="shared" si="34"/>
        <v>10166</v>
      </c>
      <c r="P211" s="77">
        <f t="shared" si="42"/>
        <v>543965</v>
      </c>
      <c r="Q211" s="227"/>
      <c r="R211" s="78"/>
      <c r="S211" s="462"/>
      <c r="T211" s="487">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3620</v>
      </c>
      <c r="H212" s="74"/>
      <c r="I212" t="str">
        <f t="shared" si="41"/>
        <v>10166/543965</v>
      </c>
      <c r="J212">
        <f>VLOOKUP(C212,Schools!$A:$Z,9,0)</f>
        <v>400101</v>
      </c>
      <c r="K212" s="74" t="s">
        <v>85</v>
      </c>
      <c r="L212" s="159" t="s">
        <v>86</v>
      </c>
      <c r="M212" s="74" t="s">
        <v>4027</v>
      </c>
      <c r="N212" s="77" t="str">
        <f>VLOOKUP(C212,Schools!A:D,4,0)</f>
        <v>Primary</v>
      </c>
      <c r="O212" s="74">
        <f t="shared" ref="O212:O220" si="45">IF(M212="DFC",VLOOKUP(N212,$AI$1:$AJ$6,2,0),IF(E212="A","None",VLOOKUP(N212,$AG$1:$AH$7,2,0)))</f>
        <v>10166</v>
      </c>
      <c r="P212" s="77">
        <f t="shared" si="42"/>
        <v>543965</v>
      </c>
      <c r="Q212" s="227"/>
      <c r="R212" s="78"/>
      <c r="S212" s="462"/>
      <c r="T212" s="487">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3620</v>
      </c>
      <c r="H213" s="74"/>
      <c r="I213" t="str">
        <f t="shared" si="41"/>
        <v>10166/543965</v>
      </c>
      <c r="J213">
        <f>VLOOKUP(C213,Schools!$A:$Z,9,0)</f>
        <v>400053</v>
      </c>
      <c r="K213" s="74" t="s">
        <v>85</v>
      </c>
      <c r="L213" s="159" t="s">
        <v>86</v>
      </c>
      <c r="M213" s="74" t="s">
        <v>4027</v>
      </c>
      <c r="N213" s="77" t="str">
        <f>VLOOKUP(C213,Schools!A:D,4,0)</f>
        <v>Primary</v>
      </c>
      <c r="O213" s="74">
        <f t="shared" si="45"/>
        <v>10166</v>
      </c>
      <c r="P213" s="77">
        <f t="shared" si="42"/>
        <v>543965</v>
      </c>
      <c r="Q213" s="227"/>
      <c r="R213" s="78"/>
      <c r="S213" s="462"/>
      <c r="T213" s="487">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3620</v>
      </c>
      <c r="H214" s="74"/>
      <c r="I214" t="str">
        <f t="shared" si="41"/>
        <v>10166/543965</v>
      </c>
      <c r="J214">
        <f>VLOOKUP(C214,Schools!$A:$Z,9,0)</f>
        <v>400111</v>
      </c>
      <c r="K214" s="74" t="s">
        <v>85</v>
      </c>
      <c r="L214" s="159" t="s">
        <v>86</v>
      </c>
      <c r="M214" s="74" t="s">
        <v>4027</v>
      </c>
      <c r="N214" s="77" t="str">
        <f>VLOOKUP(C214,Schools!A:D,4,0)</f>
        <v>Primary</v>
      </c>
      <c r="O214" s="74">
        <f t="shared" si="45"/>
        <v>10166</v>
      </c>
      <c r="P214" s="77">
        <f t="shared" si="42"/>
        <v>543965</v>
      </c>
      <c r="Q214" s="227"/>
      <c r="R214" s="78"/>
      <c r="S214" s="462"/>
      <c r="T214" s="487">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3620</v>
      </c>
      <c r="H215" s="74"/>
      <c r="I215" t="str">
        <f t="shared" si="41"/>
        <v>10166/543965</v>
      </c>
      <c r="J215">
        <f>VLOOKUP(C215,Schools!$A:$Z,9,0)</f>
        <v>400011</v>
      </c>
      <c r="K215" s="74" t="s">
        <v>85</v>
      </c>
      <c r="L215" s="159" t="s">
        <v>86</v>
      </c>
      <c r="M215" s="74" t="s">
        <v>4027</v>
      </c>
      <c r="N215" s="77" t="str">
        <f>VLOOKUP(C215,Schools!A:D,4,0)</f>
        <v>Primary</v>
      </c>
      <c r="O215" s="74">
        <f t="shared" si="45"/>
        <v>10166</v>
      </c>
      <c r="P215" s="77">
        <f t="shared" si="42"/>
        <v>543965</v>
      </c>
      <c r="Q215" s="227"/>
      <c r="R215" s="78"/>
      <c r="S215" s="462"/>
      <c r="T215" s="487">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3620</v>
      </c>
      <c r="H216" s="74"/>
      <c r="I216" t="str">
        <f t="shared" si="41"/>
        <v>10166/543965</v>
      </c>
      <c r="J216">
        <f>VLOOKUP(C216,Schools!$A:$Z,9,0)</f>
        <v>400117</v>
      </c>
      <c r="K216" s="74" t="s">
        <v>85</v>
      </c>
      <c r="L216" s="159" t="s">
        <v>86</v>
      </c>
      <c r="M216" s="74" t="s">
        <v>4027</v>
      </c>
      <c r="N216" s="77" t="str">
        <f>VLOOKUP(C216,Schools!A:D,4,0)</f>
        <v>Primary</v>
      </c>
      <c r="O216" s="74">
        <f t="shared" si="45"/>
        <v>10166</v>
      </c>
      <c r="P216" s="77">
        <f t="shared" si="42"/>
        <v>543965</v>
      </c>
      <c r="Q216" s="227"/>
      <c r="R216" s="78"/>
      <c r="S216" s="462"/>
      <c r="T216" s="487">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3620</v>
      </c>
      <c r="H217" s="74"/>
      <c r="I217" t="str">
        <f t="shared" si="41"/>
        <v>10166/543965</v>
      </c>
      <c r="J217">
        <f>VLOOKUP(C217,Schools!$A:$Z,9,0)</f>
        <v>400004</v>
      </c>
      <c r="K217" s="74" t="s">
        <v>85</v>
      </c>
      <c r="L217" s="159" t="s">
        <v>86</v>
      </c>
      <c r="M217" s="74" t="s">
        <v>4027</v>
      </c>
      <c r="N217" s="77" t="str">
        <f>VLOOKUP(C217,Schools!A:D,4,0)</f>
        <v>Primary</v>
      </c>
      <c r="O217" s="74">
        <f t="shared" si="45"/>
        <v>10166</v>
      </c>
      <c r="P217" s="77">
        <f t="shared" si="42"/>
        <v>543965</v>
      </c>
      <c r="Q217" s="227"/>
      <c r="R217" s="78"/>
      <c r="S217" s="462"/>
      <c r="T217" s="487">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3620</v>
      </c>
      <c r="H218" s="74"/>
      <c r="I218" t="str">
        <f t="shared" si="41"/>
        <v>10168/543965</v>
      </c>
      <c r="J218">
        <f>VLOOKUP(C218,Schools!$A:$Z,9,0)</f>
        <v>400034</v>
      </c>
      <c r="K218" s="74" t="s">
        <v>85</v>
      </c>
      <c r="L218" s="159" t="s">
        <v>86</v>
      </c>
      <c r="M218" s="74" t="s">
        <v>4027</v>
      </c>
      <c r="N218" s="77" t="str">
        <f>VLOOKUP(C218,Schools!A:D,4,0)</f>
        <v>Special</v>
      </c>
      <c r="O218" s="74">
        <f t="shared" si="45"/>
        <v>10168</v>
      </c>
      <c r="P218" s="77">
        <f t="shared" si="42"/>
        <v>543965</v>
      </c>
      <c r="Q218" s="227"/>
      <c r="R218" s="78"/>
      <c r="S218" s="462"/>
      <c r="T218" s="487">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3620</v>
      </c>
      <c r="H219" s="74"/>
      <c r="I219" t="str">
        <f t="shared" si="41"/>
        <v>10168/543965</v>
      </c>
      <c r="J219">
        <f>VLOOKUP(C219,Schools!$A:$Z,9,0)</f>
        <v>400091</v>
      </c>
      <c r="K219" s="74" t="s">
        <v>85</v>
      </c>
      <c r="L219" s="159" t="s">
        <v>86</v>
      </c>
      <c r="M219" s="74" t="s">
        <v>4027</v>
      </c>
      <c r="N219" s="77" t="str">
        <f>VLOOKUP(C219,Schools!A:D,4,0)</f>
        <v>Special</v>
      </c>
      <c r="O219" s="74">
        <f t="shared" si="45"/>
        <v>10168</v>
      </c>
      <c r="P219" s="77">
        <f t="shared" si="42"/>
        <v>543965</v>
      </c>
      <c r="Q219" s="227"/>
      <c r="R219" s="78"/>
      <c r="S219" s="462"/>
      <c r="T219" s="487">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3620</v>
      </c>
      <c r="H220" s="74"/>
      <c r="I220" t="str">
        <f t="shared" si="41"/>
        <v>11329/543965</v>
      </c>
      <c r="J220">
        <f>VLOOKUP(C220,Schools!$A:$Z,9,0)</f>
        <v>400135</v>
      </c>
      <c r="K220" s="74" t="s">
        <v>85</v>
      </c>
      <c r="L220" s="159" t="s">
        <v>86</v>
      </c>
      <c r="M220" s="74" t="s">
        <v>4027</v>
      </c>
      <c r="N220" s="77" t="str">
        <f>VLOOKUP(C220,Schools!A:D,4,0)</f>
        <v>All through</v>
      </c>
      <c r="O220" s="74">
        <f t="shared" si="45"/>
        <v>11329</v>
      </c>
      <c r="P220" s="77">
        <f t="shared" si="42"/>
        <v>543965</v>
      </c>
      <c r="Q220" s="227"/>
      <c r="R220" s="78"/>
      <c r="S220" s="462"/>
      <c r="T220" s="487">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20"/>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workbookViewId="0">
      <selection activeCell="H10" sqref="H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65</v>
      </c>
      <c r="C3" s="535"/>
      <c r="D3" s="535"/>
      <c r="E3" s="536"/>
      <c r="F3" s="82"/>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SUMIF(GRANTS!T20:T220,"&gt;0")</f>
        <v>3713179.42</v>
      </c>
      <c r="C7" s="539" t="str">
        <f>IF(ROUND(ABS(B7-B8),0)&gt;0,"Error","OK")</f>
        <v>OK</v>
      </c>
      <c r="D7" s="540"/>
      <c r="P7" s="30" t="s">
        <v>3639</v>
      </c>
      <c r="Q7" s="30">
        <v>21</v>
      </c>
      <c r="R7" s="30" t="s">
        <v>4713</v>
      </c>
      <c r="S7" s="30" t="s">
        <v>3630</v>
      </c>
    </row>
    <row r="8" spans="1:22" ht="16.5" thickTop="1" thickBot="1" x14ac:dyDescent="0.3">
      <c r="A8" s="83" t="s">
        <v>3642</v>
      </c>
      <c r="B8" s="85">
        <f>SUM(G20:G565)</f>
        <v>3713179.42</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COUNTIF(GRANTS!T20:T220,"&gt;0")</f>
        <v>123</v>
      </c>
      <c r="C10" s="539" t="str">
        <f>IF(ROUND(ABS(B10-B11),0)&gt;0,"Error","OK")</f>
        <v>OK</v>
      </c>
      <c r="D10" s="540"/>
      <c r="P10" s="30" t="s">
        <v>3650</v>
      </c>
      <c r="Q10" s="30">
        <v>24</v>
      </c>
      <c r="R10" s="30" t="s">
        <v>4716</v>
      </c>
      <c r="S10" s="30" t="s">
        <v>3641</v>
      </c>
    </row>
    <row r="11" spans="1:22" ht="16.5" thickTop="1" thickBot="1" x14ac:dyDescent="0.3">
      <c r="A11" s="83" t="s">
        <v>3653</v>
      </c>
      <c r="B11" s="83">
        <f>COUNTIF(G20:G220,"&gt;0")</f>
        <v>123</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3713179.42</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GRANTS!J20</f>
        <v>400102</v>
      </c>
      <c r="D20" s="120" t="b">
        <v>1</v>
      </c>
      <c r="E20" s="121" t="str">
        <f>RIGHT(GRANTS!C20,4)&amp;"."&amp;GRANTS!M20&amp;"."&amp;GRANTS!K20&amp;"."&amp;$C$5</f>
        <v>1000.DFC.CI01.Jl21</v>
      </c>
      <c r="F20" s="122">
        <f ca="1">TODAY()</f>
        <v>44386</v>
      </c>
      <c r="G20" s="123">
        <f>GRANTS!T20</f>
        <v>5043.1000000000004</v>
      </c>
      <c r="H20" s="124">
        <f ca="1">F20</f>
        <v>44386</v>
      </c>
      <c r="I20" s="125">
        <v>0</v>
      </c>
      <c r="J20" s="121" t="str">
        <f>LEFT(GRANTS!D20,20)&amp;"."&amp;GRANTSPAY!E20</f>
        <v>Brookhill Nursery.1000.DFC.CI01.Jl21</v>
      </c>
      <c r="K20" s="120" t="b">
        <v>1</v>
      </c>
      <c r="L20" s="126" t="s">
        <v>3686</v>
      </c>
      <c r="M20" s="120" t="b">
        <v>1</v>
      </c>
      <c r="N20" s="120" t="s">
        <v>3687</v>
      </c>
      <c r="O20" s="127" t="str">
        <f>GRANTS!I20</f>
        <v>11327/543965</v>
      </c>
      <c r="P20" s="120" t="b">
        <v>1</v>
      </c>
      <c r="Q20" s="120" t="b">
        <v>1</v>
      </c>
      <c r="R20" s="120" t="b">
        <v>1</v>
      </c>
      <c r="T20" s="11">
        <f>LEN(E20)</f>
        <v>18</v>
      </c>
      <c r="U20" s="1">
        <f>LEN(J20)</f>
        <v>36</v>
      </c>
    </row>
    <row r="21" spans="1:21" x14ac:dyDescent="0.25">
      <c r="A21" s="117">
        <v>1</v>
      </c>
      <c r="B21" s="118">
        <v>2</v>
      </c>
      <c r="C21" s="303">
        <f>GRANTS!J21</f>
        <v>400102</v>
      </c>
      <c r="D21" s="120" t="b">
        <v>1</v>
      </c>
      <c r="E21" s="304" t="str">
        <f>RIGHT(GRANTS!C21,4)&amp;"."&amp;GRANTS!M21&amp;"."&amp;GRANTS!K21&amp;"."&amp;$C$5</f>
        <v>1001.DFC.CI01.Jl21</v>
      </c>
      <c r="F21" s="305">
        <f t="shared" ref="F21:F84" ca="1" si="0">TODAY()</f>
        <v>44386</v>
      </c>
      <c r="G21" s="306">
        <f>GRANTS!T21</f>
        <v>5090.3500000000004</v>
      </c>
      <c r="H21" s="124">
        <f t="shared" ref="H21:H84" ca="1" si="1">F21</f>
        <v>44386</v>
      </c>
      <c r="I21" s="125">
        <v>0</v>
      </c>
      <c r="J21" s="304" t="str">
        <f>LEFT(GRANTS!D21,20)&amp;"."&amp;GRANTSPAY!E21</f>
        <v>Hampden Way Nursery.1001.DFC.CI01.Jl21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x14ac:dyDescent="0.25">
      <c r="A22" s="117">
        <v>1</v>
      </c>
      <c r="B22" s="118">
        <v>2</v>
      </c>
      <c r="C22" s="303">
        <f>GRANTS!J22</f>
        <v>400102</v>
      </c>
      <c r="D22" s="120" t="b">
        <v>1</v>
      </c>
      <c r="E22" s="304" t="str">
        <f>RIGHT(GRANTS!C22,4)&amp;"."&amp;GRANTS!M22&amp;"."&amp;GRANTS!K22&amp;"."&amp;$C$5</f>
        <v>1003.DFC.CI01.Jl21</v>
      </c>
      <c r="F22" s="305">
        <f t="shared" ca="1" si="0"/>
        <v>44386</v>
      </c>
      <c r="G22" s="306">
        <f>GRANTS!T22</f>
        <v>5127.25</v>
      </c>
      <c r="H22" s="124">
        <f t="shared" ca="1" si="1"/>
        <v>44386</v>
      </c>
      <c r="I22" s="125">
        <v>0</v>
      </c>
      <c r="J22" s="304" t="str">
        <f>LEFT(GRANTS!D22,20)&amp;"."&amp;GRANTSPAY!E22</f>
        <v>St Margaret's Nurser.1003.DFC.CI01.Jl21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x14ac:dyDescent="0.25">
      <c r="A23" s="117">
        <v>1</v>
      </c>
      <c r="B23" s="118">
        <v>2</v>
      </c>
      <c r="C23" s="303">
        <f>GRANTS!J23</f>
        <v>400072</v>
      </c>
      <c r="D23" s="120" t="b">
        <v>1</v>
      </c>
      <c r="E23" s="304" t="str">
        <f>RIGHT(GRANTS!C23,4)&amp;"."&amp;GRANTS!M23&amp;"."&amp;GRANTS!K23&amp;"."&amp;$C$5</f>
        <v>1002.DFC.CI01.Jl21</v>
      </c>
      <c r="F23" s="305">
        <f t="shared" ca="1" si="0"/>
        <v>44386</v>
      </c>
      <c r="G23" s="306">
        <f>GRANTS!T23</f>
        <v>4945</v>
      </c>
      <c r="H23" s="124">
        <f t="shared" ca="1" si="1"/>
        <v>44386</v>
      </c>
      <c r="I23" s="125">
        <v>0</v>
      </c>
      <c r="J23" s="304" t="str">
        <f>LEFT(GRANTS!D23,20)&amp;"."&amp;GRANTSPAY!E23</f>
        <v>Moss Hall Nursery.1002.DFC.CI01.Jl21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x14ac:dyDescent="0.25">
      <c r="A24" s="117">
        <v>1</v>
      </c>
      <c r="B24" s="118">
        <v>2</v>
      </c>
      <c r="C24" s="303">
        <f>GRANTS!J24</f>
        <v>400005</v>
      </c>
      <c r="D24" s="120" t="b">
        <v>1</v>
      </c>
      <c r="E24" s="304" t="str">
        <f>RIGHT(GRANTS!C24,4)&amp;"."&amp;GRANTS!M24&amp;"."&amp;GRANTS!K24&amp;"."&amp;$C$5</f>
        <v>2002.DFC.CI01.Jl21</v>
      </c>
      <c r="F24" s="305">
        <f t="shared" ca="1" si="0"/>
        <v>44386</v>
      </c>
      <c r="G24" s="306">
        <f>GRANTS!T24</f>
        <v>9067</v>
      </c>
      <c r="H24" s="124">
        <f t="shared" ca="1" si="1"/>
        <v>44386</v>
      </c>
      <c r="I24" s="125">
        <v>0</v>
      </c>
      <c r="J24" s="304" t="str">
        <f>LEFT(GRANTS!D24,20)&amp;"."&amp;GRANTSPAY!E24</f>
        <v>Barnfield School.2002.DFC.CI01.Jl21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x14ac:dyDescent="0.25">
      <c r="A25" s="117">
        <v>1</v>
      </c>
      <c r="B25" s="118">
        <v>2</v>
      </c>
      <c r="C25" s="303">
        <f>GRANTS!J25</f>
        <v>400051</v>
      </c>
      <c r="D25" s="120" t="b">
        <v>1</v>
      </c>
      <c r="E25" s="304" t="str">
        <f>RIGHT(GRANTS!C25,4)&amp;"."&amp;GRANTS!M25&amp;"."&amp;GRANTS!K25&amp;"."&amp;$C$5</f>
        <v>2003.DFC.CI01.Jl21</v>
      </c>
      <c r="F25" s="305">
        <f t="shared" ca="1" si="0"/>
        <v>44386</v>
      </c>
      <c r="G25" s="306">
        <f>GRANTS!T25</f>
        <v>8581</v>
      </c>
      <c r="H25" s="124">
        <f t="shared" ca="1" si="1"/>
        <v>44386</v>
      </c>
      <c r="I25" s="125">
        <v>0</v>
      </c>
      <c r="J25" s="304" t="str">
        <f>LEFT(GRANTS!D25,20)&amp;"."&amp;GRANTSPAY!E25</f>
        <v>Bell Lane Primary Sc.2003.DFC.CI01.Jl21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x14ac:dyDescent="0.25">
      <c r="A26" s="117">
        <v>1</v>
      </c>
      <c r="B26" s="118">
        <v>2</v>
      </c>
      <c r="C26" s="303">
        <f>GRANTS!J26</f>
        <v>400057</v>
      </c>
      <c r="D26" s="120" t="b">
        <v>1</v>
      </c>
      <c r="E26" s="304" t="str">
        <f>RIGHT(GRANTS!C26,4)&amp;"."&amp;GRANTS!M26&amp;"."&amp;GRANTS!K26&amp;"."&amp;$C$5</f>
        <v>2008.DFC.CI01.Jl21</v>
      </c>
      <c r="F26" s="305">
        <f t="shared" ca="1" si="0"/>
        <v>44386</v>
      </c>
      <c r="G26" s="306">
        <f>GRANTS!T26</f>
        <v>7422.25</v>
      </c>
      <c r="H26" s="124">
        <f t="shared" ca="1" si="1"/>
        <v>44386</v>
      </c>
      <c r="I26" s="125">
        <v>0</v>
      </c>
      <c r="J26" s="304" t="str">
        <f>LEFT(GRANTS!D26,20)&amp;"."&amp;GRANTSPAY!E26</f>
        <v>Brookland Infant  &amp; .2008.DFC.CI01.Jl21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x14ac:dyDescent="0.25">
      <c r="A27" s="117">
        <v>1</v>
      </c>
      <c r="B27" s="118">
        <v>2</v>
      </c>
      <c r="C27" s="303">
        <f>GRANTS!J27</f>
        <v>400040</v>
      </c>
      <c r="D27" s="120" t="b">
        <v>1</v>
      </c>
      <c r="E27" s="304" t="str">
        <f>RIGHT(GRANTS!C27,4)&amp;"."&amp;GRANTS!M27&amp;"."&amp;GRANTS!K27&amp;"."&amp;$C$5</f>
        <v>2007.DFC.CI01.Jl21</v>
      </c>
      <c r="F27" s="305">
        <f t="shared" ca="1" si="0"/>
        <v>44386</v>
      </c>
      <c r="G27" s="306">
        <f>GRANTS!T27</f>
        <v>8016.25</v>
      </c>
      <c r="H27" s="124">
        <f t="shared" ca="1" si="1"/>
        <v>44386</v>
      </c>
      <c r="I27" s="125">
        <v>0</v>
      </c>
      <c r="J27" s="304" t="str">
        <f>LEFT(GRANTS!D27,20)&amp;"."&amp;GRANTSPAY!E27</f>
        <v>Brookland Junior Sch.2007.DFC.CI01.Jl21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x14ac:dyDescent="0.25">
      <c r="A28" s="117">
        <v>1</v>
      </c>
      <c r="B28" s="118">
        <v>2</v>
      </c>
      <c r="C28" s="303">
        <f>GRANTS!J28</f>
        <v>400061</v>
      </c>
      <c r="D28" s="120" t="b">
        <v>1</v>
      </c>
      <c r="E28" s="304" t="str">
        <f>RIGHT(GRANTS!C28,4)&amp;"."&amp;GRANTS!M28&amp;"."&amp;GRANTS!K28&amp;"."&amp;$C$5</f>
        <v>2009.DFC.CI01.Jl21</v>
      </c>
      <c r="F28" s="305">
        <f t="shared" ca="1" si="0"/>
        <v>44386</v>
      </c>
      <c r="G28" s="306">
        <f>GRANTS!T28</f>
        <v>9077.1200000000008</v>
      </c>
      <c r="H28" s="124">
        <f t="shared" ca="1" si="1"/>
        <v>44386</v>
      </c>
      <c r="I28" s="125">
        <v>0</v>
      </c>
      <c r="J28" s="304" t="str">
        <f>LEFT(GRANTS!D28,20)&amp;"."&amp;GRANTSPAY!E28</f>
        <v>Brunswick Park Prima.2009.DFC.CI01.Jl21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x14ac:dyDescent="0.25">
      <c r="A29" s="117">
        <v>1</v>
      </c>
      <c r="B29" s="118">
        <v>2</v>
      </c>
      <c r="C29" s="303">
        <f>GRANTS!J29</f>
        <v>400065</v>
      </c>
      <c r="D29" s="120" t="b">
        <v>1</v>
      </c>
      <c r="E29" s="304" t="str">
        <f>RIGHT(GRANTS!C29,4)&amp;"."&amp;GRANTS!M29&amp;"."&amp;GRANTS!K29&amp;"."&amp;$C$5</f>
        <v>2067.DFC.CI01.Jl21</v>
      </c>
      <c r="F29" s="305">
        <f t="shared" ca="1" si="0"/>
        <v>44386</v>
      </c>
      <c r="G29" s="306">
        <f>GRANTS!T29</f>
        <v>6576.25</v>
      </c>
      <c r="H29" s="124">
        <f t="shared" ca="1" si="1"/>
        <v>44386</v>
      </c>
      <c r="I29" s="125">
        <v>0</v>
      </c>
      <c r="J29" s="304" t="str">
        <f>LEFT(GRANTS!D29,20)&amp;"."&amp;GRANTSPAY!E29</f>
        <v>Chalgrove Primary Sc.2067.DFC.CI01.Jl21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x14ac:dyDescent="0.25">
      <c r="A30" s="117">
        <v>1</v>
      </c>
      <c r="B30" s="118">
        <v>2</v>
      </c>
      <c r="C30" s="303">
        <f>GRANTS!J30</f>
        <v>400020</v>
      </c>
      <c r="D30" s="120" t="b">
        <v>1</v>
      </c>
      <c r="E30" s="304" t="str">
        <f>RIGHT(GRANTS!C30,4)&amp;"."&amp;GRANTS!M30&amp;"."&amp;GRANTS!K30&amp;"."&amp;$C$5</f>
        <v>2011.DFC.CI01.Jl21</v>
      </c>
      <c r="F30" s="305">
        <f t="shared" ca="1" si="0"/>
        <v>44386</v>
      </c>
      <c r="G30" s="306">
        <f>GRANTS!T30</f>
        <v>6373.75</v>
      </c>
      <c r="H30" s="124">
        <f t="shared" ca="1" si="1"/>
        <v>44386</v>
      </c>
      <c r="I30" s="125">
        <v>0</v>
      </c>
      <c r="J30" s="304" t="str">
        <f>LEFT(GRANTS!D30,20)&amp;"."&amp;GRANTSPAY!E30</f>
        <v>Church Hill Primary .2011.DFC.CI01.Jl21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x14ac:dyDescent="0.25">
      <c r="A31" s="117">
        <v>1</v>
      </c>
      <c r="B31" s="118">
        <v>2</v>
      </c>
      <c r="C31" s="303">
        <f>GRANTS!J31</f>
        <v>400050</v>
      </c>
      <c r="D31" s="120" t="b">
        <v>1</v>
      </c>
      <c r="E31" s="304" t="str">
        <f>RIGHT(GRANTS!C31,4)&amp;"."&amp;GRANTS!M31&amp;"."&amp;GRANTS!K31&amp;"."&amp;$C$5</f>
        <v>2014.DFC.CI01.Jl21</v>
      </c>
      <c r="F31" s="305">
        <f t="shared" ca="1" si="0"/>
        <v>44386</v>
      </c>
      <c r="G31" s="306">
        <f>GRANTS!T31</f>
        <v>11511.62</v>
      </c>
      <c r="H31" s="124">
        <f t="shared" ca="1" si="1"/>
        <v>44386</v>
      </c>
      <c r="I31" s="125">
        <v>0</v>
      </c>
      <c r="J31" s="304" t="str">
        <f>LEFT(GRANTS!D31,20)&amp;"."&amp;GRANTSPAY!E31</f>
        <v>Colindale School.2014.DFC.CI01.Jl21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x14ac:dyDescent="0.25">
      <c r="A32" s="117">
        <v>1</v>
      </c>
      <c r="B32" s="118">
        <v>2</v>
      </c>
      <c r="C32" s="303">
        <f>GRANTS!J32</f>
        <v>400059</v>
      </c>
      <c r="D32" s="120" t="b">
        <v>1</v>
      </c>
      <c r="E32" s="304" t="str">
        <f>RIGHT(GRANTS!C32,4)&amp;"."&amp;GRANTS!M32&amp;"."&amp;GRANTS!K32&amp;"."&amp;$C$5</f>
        <v>2015.DFC.CI01.Jl21</v>
      </c>
      <c r="F32" s="305">
        <f t="shared" ca="1" si="0"/>
        <v>44386</v>
      </c>
      <c r="G32" s="306">
        <f>GRANTS!T32</f>
        <v>6740.5</v>
      </c>
      <c r="H32" s="124">
        <f t="shared" ca="1" si="1"/>
        <v>44386</v>
      </c>
      <c r="I32" s="125">
        <v>0</v>
      </c>
      <c r="J32" s="304" t="str">
        <f>LEFT(GRANTS!D32,20)&amp;"."&amp;GRANTSPAY!E32</f>
        <v>Coppetts Wood.2015.DFC.CI01.Jl21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x14ac:dyDescent="0.25">
      <c r="A33" s="117">
        <v>1</v>
      </c>
      <c r="B33" s="118">
        <v>2</v>
      </c>
      <c r="C33" s="303">
        <f>GRANTS!J33</f>
        <v>400049</v>
      </c>
      <c r="D33" s="120" t="b">
        <v>1</v>
      </c>
      <c r="E33" s="304" t="str">
        <f>RIGHT(GRANTS!C33,4)&amp;"."&amp;GRANTS!M33&amp;"."&amp;GRANTS!K33&amp;"."&amp;$C$5</f>
        <v>2016.DFC.CI01.Jl21</v>
      </c>
      <c r="F33" s="305">
        <f t="shared" ca="1" si="0"/>
        <v>44386</v>
      </c>
      <c r="G33" s="306">
        <f>GRANTS!T33</f>
        <v>6373.75</v>
      </c>
      <c r="H33" s="124">
        <f t="shared" ca="1" si="1"/>
        <v>44386</v>
      </c>
      <c r="I33" s="125">
        <v>0</v>
      </c>
      <c r="J33" s="304" t="str">
        <f>LEFT(GRANTS!D33,20)&amp;"."&amp;GRANTSPAY!E33</f>
        <v>Courtland School.2016.DFC.CI01.Jl21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x14ac:dyDescent="0.25">
      <c r="A34" s="117">
        <v>1</v>
      </c>
      <c r="B34" s="118">
        <v>2</v>
      </c>
      <c r="C34" s="303">
        <f>GRANTS!J34</f>
        <v>400080</v>
      </c>
      <c r="D34" s="120" t="b">
        <v>1</v>
      </c>
      <c r="E34" s="304" t="str">
        <f>RIGHT(GRANTS!C34,4)&amp;"."&amp;GRANTS!M34&amp;"."&amp;GRANTS!K34&amp;"."&amp;$C$5</f>
        <v>2017.DFC.CI01.Jl21</v>
      </c>
      <c r="F34" s="305">
        <f t="shared" ca="1" si="0"/>
        <v>44386</v>
      </c>
      <c r="G34" s="306">
        <f>GRANTS!T34</f>
        <v>8781.25</v>
      </c>
      <c r="H34" s="124">
        <f t="shared" ca="1" si="1"/>
        <v>44386</v>
      </c>
      <c r="I34" s="125">
        <v>0</v>
      </c>
      <c r="J34" s="304" t="str">
        <f>LEFT(GRANTS!D34,20)&amp;"."&amp;GRANTSPAY!E34</f>
        <v>Cromer Road Primary .2017.DFC.CI01.Jl21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x14ac:dyDescent="0.25">
      <c r="A35" s="117">
        <v>1</v>
      </c>
      <c r="B35" s="118">
        <v>2</v>
      </c>
      <c r="C35" s="303">
        <f>GRANTS!J35</f>
        <v>400105</v>
      </c>
      <c r="D35" s="120" t="b">
        <v>1</v>
      </c>
      <c r="E35" s="304" t="str">
        <f>RIGHT(GRANTS!C35,4)&amp;"."&amp;GRANTS!M35&amp;"."&amp;GRANTS!K35&amp;"."&amp;$C$5</f>
        <v>2073.DFC.CI01.Jl21</v>
      </c>
      <c r="F35" s="305">
        <f t="shared" ca="1" si="0"/>
        <v>44386</v>
      </c>
      <c r="G35" s="306">
        <f>GRANTS!T35</f>
        <v>11076.25</v>
      </c>
      <c r="H35" s="124">
        <f t="shared" ca="1" si="1"/>
        <v>44386</v>
      </c>
      <c r="I35" s="125">
        <v>0</v>
      </c>
      <c r="J35" s="304" t="str">
        <f>LEFT(GRANTS!D35,20)&amp;"."&amp;GRANTSPAY!E35</f>
        <v>Danegrove JMI School.2073.DFC.CI01.Jl21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x14ac:dyDescent="0.25">
      <c r="A36" s="117">
        <v>1</v>
      </c>
      <c r="B36" s="118">
        <v>2</v>
      </c>
      <c r="C36" s="303">
        <f>GRANTS!J36</f>
        <v>400036</v>
      </c>
      <c r="D36" s="120" t="b">
        <v>1</v>
      </c>
      <c r="E36" s="304" t="str">
        <f>RIGHT(GRANTS!C36,4)&amp;"."&amp;GRANTS!M36&amp;"."&amp;GRANTS!K36&amp;"."&amp;$C$5</f>
        <v>2019.DFC.CI01.Jl21</v>
      </c>
      <c r="F36" s="305">
        <f t="shared" ca="1" si="0"/>
        <v>44386</v>
      </c>
      <c r="G36" s="306">
        <f>GRANTS!T36</f>
        <v>7019.5</v>
      </c>
      <c r="H36" s="124">
        <f t="shared" ca="1" si="1"/>
        <v>44386</v>
      </c>
      <c r="I36" s="125">
        <v>0</v>
      </c>
      <c r="J36" s="304" t="str">
        <f>LEFT(GRANTS!D36,20)&amp;"."&amp;GRANTSPAY!E36</f>
        <v>Deansbrook Infant Sc.2019.DFC.CI01.Jl21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x14ac:dyDescent="0.25">
      <c r="A37" s="117">
        <v>1</v>
      </c>
      <c r="B37" s="118">
        <v>2</v>
      </c>
      <c r="C37" s="303">
        <f>GRANTS!J37</f>
        <v>400042</v>
      </c>
      <c r="D37" s="120" t="b">
        <v>1</v>
      </c>
      <c r="E37" s="304" t="str">
        <f>RIGHT(GRANTS!C37,4)&amp;"."&amp;GRANTS!M37&amp;"."&amp;GRANTS!K37&amp;"."&amp;$C$5</f>
        <v>2021.DFC.CI01.Jl21</v>
      </c>
      <c r="F37" s="305">
        <f t="shared" ca="1" si="0"/>
        <v>44386</v>
      </c>
      <c r="G37" s="306">
        <f>GRANTS!T37</f>
        <v>10077.25</v>
      </c>
      <c r="H37" s="124">
        <f t="shared" ca="1" si="1"/>
        <v>44386</v>
      </c>
      <c r="I37" s="125">
        <v>0</v>
      </c>
      <c r="J37" s="304" t="str">
        <f>LEFT(GRANTS!D37,20)&amp;"."&amp;GRANTSPAY!E37</f>
        <v>Dollis Primary Schoo.2021.DFC.CI01.Jl21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x14ac:dyDescent="0.25">
      <c r="A38" s="117">
        <v>1</v>
      </c>
      <c r="B38" s="118">
        <v>2</v>
      </c>
      <c r="C38" s="303">
        <f>GRANTS!J38</f>
        <v>400159</v>
      </c>
      <c r="D38" s="120" t="b">
        <v>1</v>
      </c>
      <c r="E38" s="304" t="str">
        <f>RIGHT(GRANTS!C38,4)&amp;"."&amp;GRANTS!M38&amp;"."&amp;GRANTS!K38&amp;"."&amp;$C$5</f>
        <v>2023.DFC.CI01.Jl21</v>
      </c>
      <c r="F38" s="305">
        <f t="shared" ca="1" si="0"/>
        <v>44386</v>
      </c>
      <c r="G38" s="306">
        <f>GRANTS!T38</f>
        <v>10414.75</v>
      </c>
      <c r="H38" s="124">
        <f t="shared" ca="1" si="1"/>
        <v>44386</v>
      </c>
      <c r="I38" s="125">
        <v>0</v>
      </c>
      <c r="J38" s="304" t="str">
        <f>LEFT(GRANTS!D38,20)&amp;"."&amp;GRANTSPAY!E38</f>
        <v>Edgware Primary Scho.2023.DFC.CI01.Jl21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x14ac:dyDescent="0.25">
      <c r="A39" s="117">
        <v>1</v>
      </c>
      <c r="B39" s="118">
        <v>2</v>
      </c>
      <c r="C39" s="303">
        <f>GRANTS!J39</f>
        <v>400047</v>
      </c>
      <c r="D39" s="120" t="b">
        <v>1</v>
      </c>
      <c r="E39" s="304" t="str">
        <f>RIGHT(GRANTS!C39,4)&amp;"."&amp;GRANTS!M39&amp;"."&amp;GRANTS!K39&amp;"."&amp;$C$5</f>
        <v>2024.DFC.CI01.Jl21</v>
      </c>
      <c r="F39" s="305">
        <f t="shared" ca="1" si="0"/>
        <v>44386</v>
      </c>
      <c r="G39" s="306">
        <f>GRANTS!T39</f>
        <v>6992.16</v>
      </c>
      <c r="H39" s="124">
        <f t="shared" ca="1" si="1"/>
        <v>44386</v>
      </c>
      <c r="I39" s="125">
        <v>0</v>
      </c>
      <c r="J39" s="304" t="str">
        <f>LEFT(GRANTS!D39,20)&amp;"."&amp;GRANTSPAY!E39</f>
        <v>Fairway Primary Scho.2024.DFC.CI01.Jl21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x14ac:dyDescent="0.25">
      <c r="A40" s="117">
        <v>1</v>
      </c>
      <c r="B40" s="118">
        <v>2</v>
      </c>
      <c r="C40" s="303">
        <f>GRANTS!J40</f>
        <v>400001</v>
      </c>
      <c r="D40" s="120" t="b">
        <v>1</v>
      </c>
      <c r="E40" s="304" t="str">
        <f>RIGHT(GRANTS!C40,4)&amp;"."&amp;GRANTS!M40&amp;"."&amp;GRANTS!K40&amp;"."&amp;$C$5</f>
        <v>2025.DFC.CI01.Jl21</v>
      </c>
      <c r="F40" s="305">
        <f t="shared" ca="1" si="0"/>
        <v>44386</v>
      </c>
      <c r="G40" s="306">
        <f>GRANTS!T40</f>
        <v>7600</v>
      </c>
      <c r="H40" s="124">
        <f t="shared" ca="1" si="1"/>
        <v>44386</v>
      </c>
      <c r="I40" s="125">
        <v>0</v>
      </c>
      <c r="J40" s="304" t="str">
        <f>LEFT(GRANTS!D40,20)&amp;"."&amp;GRANTSPAY!E40</f>
        <v>Foulds.2025.DFC.CI01.Jl21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x14ac:dyDescent="0.25">
      <c r="A41" s="117">
        <v>1</v>
      </c>
      <c r="B41" s="118">
        <v>2</v>
      </c>
      <c r="C41" s="303">
        <f>GRANTS!J41</f>
        <v>400082</v>
      </c>
      <c r="D41" s="120" t="b">
        <v>1</v>
      </c>
      <c r="E41" s="304" t="str">
        <f>RIGHT(GRANTS!C41,4)&amp;"."&amp;GRANTS!M41&amp;"."&amp;GRANTS!K41&amp;"."&amp;$C$5</f>
        <v>2026.DFC.CI01.Jl21</v>
      </c>
      <c r="F41" s="305">
        <f t="shared" ca="1" si="0"/>
        <v>44386</v>
      </c>
      <c r="G41" s="306">
        <f>GRANTS!T41</f>
        <v>10536.25</v>
      </c>
      <c r="H41" s="124">
        <f t="shared" ca="1" si="1"/>
        <v>44386</v>
      </c>
      <c r="I41" s="125">
        <v>0</v>
      </c>
      <c r="J41" s="304" t="str">
        <f>LEFT(GRANTS!D41,20)&amp;"."&amp;GRANTSPAY!E41</f>
        <v>Frith Manor School.2026.DFC.CI01.Jl21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x14ac:dyDescent="0.25">
      <c r="A42" s="117">
        <v>1</v>
      </c>
      <c r="B42" s="118">
        <v>2</v>
      </c>
      <c r="C42" s="303">
        <f>GRANTS!J42</f>
        <v>400067</v>
      </c>
      <c r="D42" s="120" t="b">
        <v>1</v>
      </c>
      <c r="E42" s="304" t="str">
        <f>RIGHT(GRANTS!C42,4)&amp;"."&amp;GRANTS!M42&amp;"."&amp;GRANTS!K42&amp;"."&amp;$C$5</f>
        <v>2028.DFC.CI01.Jl21</v>
      </c>
      <c r="F42" s="305">
        <f t="shared" ca="1" si="0"/>
        <v>44386</v>
      </c>
      <c r="G42" s="306">
        <f>GRANTS!T42</f>
        <v>6835</v>
      </c>
      <c r="H42" s="124">
        <f t="shared" ca="1" si="1"/>
        <v>44386</v>
      </c>
      <c r="I42" s="125">
        <v>0</v>
      </c>
      <c r="J42" s="304" t="str">
        <f>LEFT(GRANTS!D42,20)&amp;"."&amp;GRANTSPAY!E42</f>
        <v>Garden Suburb Infant.2028.DFC.CI01.Jl21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x14ac:dyDescent="0.25">
      <c r="A43" s="117">
        <v>1</v>
      </c>
      <c r="B43" s="118">
        <v>2</v>
      </c>
      <c r="C43" s="303">
        <f>GRANTS!J43</f>
        <v>400002</v>
      </c>
      <c r="D43" s="120" t="b">
        <v>1</v>
      </c>
      <c r="E43" s="304" t="str">
        <f>RIGHT(GRANTS!C43,4)&amp;"."&amp;GRANTS!M43&amp;"."&amp;GRANTS!K43&amp;"."&amp;$C$5</f>
        <v>2027.DFC.CI01.Jl21</v>
      </c>
      <c r="F43" s="305">
        <f t="shared" ca="1" si="0"/>
        <v>44386</v>
      </c>
      <c r="G43" s="306">
        <f>GRANTS!T43</f>
        <v>7993.75</v>
      </c>
      <c r="H43" s="124">
        <f t="shared" ca="1" si="1"/>
        <v>44386</v>
      </c>
      <c r="I43" s="125">
        <v>0</v>
      </c>
      <c r="J43" s="304" t="str">
        <f>LEFT(GRANTS!D43,20)&amp;"."&amp;GRANTSPAY!E43</f>
        <v>Garden Suburb Junior.2027.DFC.CI01.Jl21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x14ac:dyDescent="0.25">
      <c r="A44" s="117">
        <v>1</v>
      </c>
      <c r="B44" s="118">
        <v>2</v>
      </c>
      <c r="C44" s="303">
        <f>GRANTS!J44</f>
        <v>400035</v>
      </c>
      <c r="D44" s="120" t="b">
        <v>1</v>
      </c>
      <c r="E44" s="304" t="str">
        <f>RIGHT(GRANTS!C44,4)&amp;"."&amp;GRANTS!M44&amp;"."&amp;GRANTS!K44&amp;"."&amp;$C$5</f>
        <v>2029.DFC.CI01.Jl21</v>
      </c>
      <c r="F44" s="305">
        <f t="shared" ca="1" si="0"/>
        <v>44386</v>
      </c>
      <c r="G44" s="306">
        <f>GRANTS!T44</f>
        <v>9172.75</v>
      </c>
      <c r="H44" s="124">
        <f t="shared" ca="1" si="1"/>
        <v>44386</v>
      </c>
      <c r="I44" s="125">
        <v>0</v>
      </c>
      <c r="J44" s="304" t="str">
        <f>LEFT(GRANTS!D44,20)&amp;"."&amp;GRANTSPAY!E44</f>
        <v>Goldbeaters Primary .2029.DFC.CI01.Jl21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x14ac:dyDescent="0.25">
      <c r="A45" s="117">
        <v>1</v>
      </c>
      <c r="B45" s="118">
        <v>2</v>
      </c>
      <c r="C45" s="303">
        <f>GRANTS!J45</f>
        <v>400026</v>
      </c>
      <c r="D45" s="120" t="b">
        <v>1</v>
      </c>
      <c r="E45" s="304" t="str">
        <f>RIGHT(GRANTS!C45,4)&amp;"."&amp;GRANTS!M45&amp;"."&amp;GRANTS!K45&amp;"."&amp;$C$5</f>
        <v>2031.DFC.CI01.Jl21</v>
      </c>
      <c r="F45" s="305">
        <f t="shared" ca="1" si="0"/>
        <v>44386</v>
      </c>
      <c r="G45" s="306">
        <f>GRANTS!T45</f>
        <v>6461.5</v>
      </c>
      <c r="H45" s="124">
        <f t="shared" ca="1" si="1"/>
        <v>44386</v>
      </c>
      <c r="I45" s="125">
        <v>0</v>
      </c>
      <c r="J45" s="304" t="str">
        <f>LEFT(GRANTS!D45,20)&amp;"."&amp;GRANTSPAY!E45</f>
        <v>Hollickwood JMI Scho.2031.DFC.CI01.Jl21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x14ac:dyDescent="0.25">
      <c r="A46" s="117">
        <v>1</v>
      </c>
      <c r="B46" s="118">
        <v>2</v>
      </c>
      <c r="C46" s="303">
        <f>GRANTS!J46</f>
        <v>400084</v>
      </c>
      <c r="D46" s="120" t="b">
        <v>1</v>
      </c>
      <c r="E46" s="304" t="str">
        <f>RIGHT(GRANTS!C46,4)&amp;"."&amp;GRANTS!M46&amp;"."&amp;GRANTS!K46&amp;"."&amp;$C$5</f>
        <v>2032.DFC.CI01.Jl21</v>
      </c>
      <c r="F46" s="305">
        <f t="shared" ca="1" si="0"/>
        <v>44386</v>
      </c>
      <c r="G46" s="306">
        <f>GRANTS!T46</f>
        <v>9488.8799999999992</v>
      </c>
      <c r="H46" s="124">
        <f t="shared" ca="1" si="1"/>
        <v>44386</v>
      </c>
      <c r="I46" s="125">
        <v>0</v>
      </c>
      <c r="J46" s="304" t="str">
        <f>LEFT(GRANTS!D46,20)&amp;"."&amp;GRANTSPAY!E46</f>
        <v>Holly Park School.2032.DFC.CI01.Jl21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x14ac:dyDescent="0.25">
      <c r="A47" s="117">
        <v>1</v>
      </c>
      <c r="B47" s="118">
        <v>2</v>
      </c>
      <c r="C47" s="303">
        <f>GRANTS!J47</f>
        <v>400046</v>
      </c>
      <c r="D47" s="120" t="b">
        <v>1</v>
      </c>
      <c r="E47" s="304" t="str">
        <f>RIGHT(GRANTS!C47,4)&amp;"."&amp;GRANTS!M47&amp;"."&amp;GRANTS!K47&amp;"."&amp;$C$5</f>
        <v>2036.DFC.CI01.Jl21</v>
      </c>
      <c r="F47" s="305">
        <f t="shared" ca="1" si="0"/>
        <v>44386</v>
      </c>
      <c r="G47" s="306">
        <f>GRANTS!T47</f>
        <v>7552.75</v>
      </c>
      <c r="H47" s="124">
        <f t="shared" ca="1" si="1"/>
        <v>44386</v>
      </c>
      <c r="I47" s="125">
        <v>0</v>
      </c>
      <c r="J47" s="304" t="str">
        <f>LEFT(GRANTS!D47,20)&amp;"."&amp;GRANTSPAY!E47</f>
        <v>Livingstone School.2036.DFC.CI01.Jl21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x14ac:dyDescent="0.25">
      <c r="A48" s="117">
        <v>1</v>
      </c>
      <c r="B48" s="118">
        <v>2</v>
      </c>
      <c r="C48" s="303">
        <f>GRANTS!J48</f>
        <v>400030</v>
      </c>
      <c r="D48" s="120" t="b">
        <v>1</v>
      </c>
      <c r="E48" s="304" t="str">
        <f>RIGHT(GRANTS!C48,4)&amp;"."&amp;GRANTS!M48&amp;"."&amp;GRANTS!K48&amp;"."&amp;$C$5</f>
        <v>2037.DFC.CI01.Jl21</v>
      </c>
      <c r="F48" s="305">
        <f t="shared" ca="1" si="0"/>
        <v>44386</v>
      </c>
      <c r="G48" s="306">
        <f>GRANTS!T48</f>
        <v>7208.5</v>
      </c>
      <c r="H48" s="124">
        <f t="shared" ca="1" si="1"/>
        <v>44386</v>
      </c>
      <c r="I48" s="125">
        <v>0</v>
      </c>
      <c r="J48" s="304" t="str">
        <f>LEFT(GRANTS!D48,20)&amp;"."&amp;GRANTSPAY!E48</f>
        <v>Manorside Primary Sc.2037.DFC.CI01.Jl21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x14ac:dyDescent="0.25">
      <c r="A49" s="117">
        <v>1</v>
      </c>
      <c r="B49" s="118">
        <v>2</v>
      </c>
      <c r="C49" s="303">
        <f>GRANTS!J49</f>
        <v>400130</v>
      </c>
      <c r="D49" s="120" t="b">
        <v>1</v>
      </c>
      <c r="E49" s="304" t="str">
        <f>RIGHT(GRANTS!C49,4)&amp;"."&amp;GRANTS!M49&amp;"."&amp;GRANTS!K49&amp;"."&amp;$C$5</f>
        <v>3523.DFC.CI01.Jl21</v>
      </c>
      <c r="F49" s="305">
        <f t="shared" ca="1" si="0"/>
        <v>44386</v>
      </c>
      <c r="G49" s="306">
        <f>GRANTS!T49</f>
        <v>11461</v>
      </c>
      <c r="H49" s="124">
        <f t="shared" ca="1" si="1"/>
        <v>44386</v>
      </c>
      <c r="I49" s="125">
        <v>0</v>
      </c>
      <c r="J49" s="304" t="str">
        <f>LEFT(GRANTS!D49,20)&amp;"."&amp;GRANTSPAY!E49</f>
        <v>Martin Primary Schoo.3523.DFC.CI01.Jl21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x14ac:dyDescent="0.25">
      <c r="A50" s="117">
        <v>1</v>
      </c>
      <c r="B50" s="118">
        <v>2</v>
      </c>
      <c r="C50" s="303">
        <f>GRANTS!J50</f>
        <v>400048</v>
      </c>
      <c r="D50" s="120" t="b">
        <v>1</v>
      </c>
      <c r="E50" s="304" t="str">
        <f>RIGHT(GRANTS!C50,4)&amp;"."&amp;GRANTS!M50&amp;"."&amp;GRANTS!K50&amp;"."&amp;$C$5</f>
        <v>2042.DFC.CI01.Jl21</v>
      </c>
      <c r="F50" s="305">
        <f t="shared" ca="1" si="0"/>
        <v>44386</v>
      </c>
      <c r="G50" s="306">
        <f>GRANTS!T50</f>
        <v>8438.1200000000008</v>
      </c>
      <c r="H50" s="124">
        <f t="shared" ca="1" si="1"/>
        <v>44386</v>
      </c>
      <c r="I50" s="125">
        <v>0</v>
      </c>
      <c r="J50" s="304" t="str">
        <f>LEFT(GRANTS!D50,20)&amp;"."&amp;GRANTSPAY!E50</f>
        <v>Monkfrith School.2042.DFC.CI01.Jl21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x14ac:dyDescent="0.25">
      <c r="A51" s="117">
        <v>1</v>
      </c>
      <c r="B51" s="118">
        <v>2</v>
      </c>
      <c r="C51" s="303">
        <f>GRANTS!J51</f>
        <v>400087</v>
      </c>
      <c r="D51" s="120" t="b">
        <v>1</v>
      </c>
      <c r="E51" s="304" t="str">
        <f>RIGHT(GRANTS!C51,4)&amp;"."&amp;GRANTS!M51&amp;"."&amp;GRANTS!K51&amp;"."&amp;$C$5</f>
        <v>2044.DFC.CI01.Jl21</v>
      </c>
      <c r="F51" s="305">
        <f t="shared" ca="1" si="0"/>
        <v>44386</v>
      </c>
      <c r="G51" s="306">
        <f>GRANTS!T51</f>
        <v>7926.25</v>
      </c>
      <c r="H51" s="124">
        <f t="shared" ca="1" si="1"/>
        <v>44386</v>
      </c>
      <c r="I51" s="125">
        <v>0</v>
      </c>
      <c r="J51" s="304" t="str">
        <f>LEFT(GRANTS!D51,20)&amp;"."&amp;GRANTSPAY!E51</f>
        <v>Moss Hall Infant Sch.2044.DFC.CI01.Jl21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x14ac:dyDescent="0.25">
      <c r="A52" s="117">
        <v>1</v>
      </c>
      <c r="B52" s="118">
        <v>2</v>
      </c>
      <c r="C52" s="303">
        <f>GRANTS!J52</f>
        <v>400088</v>
      </c>
      <c r="D52" s="120" t="b">
        <v>1</v>
      </c>
      <c r="E52" s="304" t="str">
        <f>RIGHT(GRANTS!C52,4)&amp;"."&amp;GRANTS!M52&amp;"."&amp;GRANTS!K52&amp;"."&amp;$C$5</f>
        <v>2043.DFC.CI01.Jl21</v>
      </c>
      <c r="F52" s="305">
        <f t="shared" ca="1" si="0"/>
        <v>44386</v>
      </c>
      <c r="G52" s="306">
        <f>GRANTS!T52</f>
        <v>9186.25</v>
      </c>
      <c r="H52" s="124">
        <f t="shared" ca="1" si="1"/>
        <v>44386</v>
      </c>
      <c r="I52" s="125">
        <v>0</v>
      </c>
      <c r="J52" s="304" t="str">
        <f>LEFT(GRANTS!D52,20)&amp;"."&amp;GRANTSPAY!E52</f>
        <v>Moss Hall Junior Sch.2043.DFC.CI01.Jl21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x14ac:dyDescent="0.25">
      <c r="A53" s="117">
        <v>1</v>
      </c>
      <c r="B53" s="118">
        <v>2</v>
      </c>
      <c r="C53" s="303">
        <f>GRANTS!J53</f>
        <v>400089</v>
      </c>
      <c r="D53" s="120" t="b">
        <v>1</v>
      </c>
      <c r="E53" s="304" t="str">
        <f>RIGHT(GRANTS!C53,4)&amp;"."&amp;GRANTS!M53&amp;"."&amp;GRANTS!K53&amp;"."&amp;$C$5</f>
        <v>2045.DFC.CI01.Jl21</v>
      </c>
      <c r="F53" s="305">
        <f t="shared" ca="1" si="0"/>
        <v>44386</v>
      </c>
      <c r="G53" s="306">
        <f>GRANTS!T53</f>
        <v>7073.5</v>
      </c>
      <c r="H53" s="124">
        <f t="shared" ca="1" si="1"/>
        <v>44386</v>
      </c>
      <c r="I53" s="125">
        <v>0</v>
      </c>
      <c r="J53" s="304" t="str">
        <f>LEFT(GRANTS!D53,20)&amp;"."&amp;GRANTSPAY!E53</f>
        <v>Northside School.2045.DFC.CI01.Jl21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x14ac:dyDescent="0.25">
      <c r="A54" s="117">
        <v>1</v>
      </c>
      <c r="B54" s="118">
        <v>2</v>
      </c>
      <c r="C54" s="303">
        <f>GRANTS!J54</f>
        <v>400113</v>
      </c>
      <c r="D54" s="120" t="b">
        <v>1</v>
      </c>
      <c r="E54" s="304" t="str">
        <f>RIGHT(GRANTS!C54,4)&amp;"."&amp;GRANTS!M54&amp;"."&amp;GRANTS!K54&amp;"."&amp;$C$5</f>
        <v>2077.DFC.CI01.Jl21</v>
      </c>
      <c r="F54" s="305">
        <f t="shared" ca="1" si="0"/>
        <v>44386</v>
      </c>
      <c r="G54" s="306">
        <f>GRANTS!T54</f>
        <v>14775.25</v>
      </c>
      <c r="H54" s="124">
        <f t="shared" ca="1" si="1"/>
        <v>44386</v>
      </c>
      <c r="I54" s="125">
        <v>0</v>
      </c>
      <c r="J54" s="304" t="str">
        <f>LEFT(GRANTS!D54,20)&amp;"."&amp;GRANTSPAY!E54</f>
        <v>Orion Primary School.2077.DFC.CI01.Jl21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x14ac:dyDescent="0.25">
      <c r="A55" s="117">
        <v>1</v>
      </c>
      <c r="B55" s="118">
        <v>2</v>
      </c>
      <c r="C55" s="303">
        <f>GRANTS!J55</f>
        <v>400021</v>
      </c>
      <c r="D55" s="120" t="b">
        <v>1</v>
      </c>
      <c r="E55" s="304" t="str">
        <f>RIGHT(GRANTS!C55,4)&amp;"."&amp;GRANTS!M55&amp;"."&amp;GRANTS!K55&amp;"."&amp;$C$5</f>
        <v>5201.DFC.CI01.Jl21</v>
      </c>
      <c r="F55" s="305">
        <f t="shared" ca="1" si="0"/>
        <v>44386</v>
      </c>
      <c r="G55" s="306">
        <f>GRANTS!T55</f>
        <v>8398.75</v>
      </c>
      <c r="H55" s="124">
        <f t="shared" ca="1" si="1"/>
        <v>44386</v>
      </c>
      <c r="I55" s="125">
        <v>0</v>
      </c>
      <c r="J55" s="304" t="str">
        <f>LEFT(GRANTS!D55,20)&amp;"."&amp;GRANTSPAY!E55</f>
        <v>Osidge Primary Schoo.5201.DFC.CI01.Jl21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x14ac:dyDescent="0.25">
      <c r="A56" s="117">
        <v>1</v>
      </c>
      <c r="B56" s="118">
        <v>2</v>
      </c>
      <c r="C56" s="303">
        <f>GRANTS!J56</f>
        <v>400012</v>
      </c>
      <c r="D56" s="120" t="b">
        <v>1</v>
      </c>
      <c r="E56" s="304" t="str">
        <f>RIGHT(GRANTS!C56,4)&amp;"."&amp;GRANTS!M56&amp;"."&amp;GRANTS!K56&amp;"."&amp;$C$5</f>
        <v>2071.DFC.CI01.Jl21</v>
      </c>
      <c r="F56" s="305">
        <f t="shared" ca="1" si="0"/>
        <v>44386</v>
      </c>
      <c r="G56" s="306">
        <f>GRANTS!T56</f>
        <v>6405.25</v>
      </c>
      <c r="H56" s="124">
        <f t="shared" ca="1" si="1"/>
        <v>44386</v>
      </c>
      <c r="I56" s="125">
        <v>0</v>
      </c>
      <c r="J56" s="304" t="str">
        <f>LEFT(GRANTS!D56,20)&amp;"."&amp;GRANTSPAY!E56</f>
        <v>Queenswell Infant an.2071.DFC.CI01.Jl21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x14ac:dyDescent="0.25">
      <c r="A57" s="117">
        <v>1</v>
      </c>
      <c r="B57" s="118">
        <v>2</v>
      </c>
      <c r="C57" s="303">
        <f>GRANTS!J57</f>
        <v>400012</v>
      </c>
      <c r="D57" s="120" t="b">
        <v>1</v>
      </c>
      <c r="E57" s="304" t="str">
        <f>RIGHT(GRANTS!C57,4)&amp;"."&amp;GRANTS!M57&amp;"."&amp;GRANTS!K57&amp;"."&amp;$C$5</f>
        <v>2072.DFC.CI01.Jl21</v>
      </c>
      <c r="F57" s="305">
        <f t="shared" ca="1" si="0"/>
        <v>44386</v>
      </c>
      <c r="G57" s="306">
        <f>GRANTS!T57</f>
        <v>7903.75</v>
      </c>
      <c r="H57" s="124">
        <f t="shared" ca="1" si="1"/>
        <v>44386</v>
      </c>
      <c r="I57" s="125">
        <v>0</v>
      </c>
      <c r="J57" s="304" t="str">
        <f>LEFT(GRANTS!D57,20)&amp;"."&amp;GRANTSPAY!E57</f>
        <v>Queenswell Junior Sc.2072.DFC.CI01.Jl21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x14ac:dyDescent="0.25">
      <c r="A58" s="117">
        <v>1</v>
      </c>
      <c r="B58" s="118">
        <v>2</v>
      </c>
      <c r="C58" s="303">
        <f>GRANTS!J58</f>
        <v>400038</v>
      </c>
      <c r="D58" s="120" t="b">
        <v>1</v>
      </c>
      <c r="E58" s="304" t="str">
        <f>RIGHT(GRANTS!C58,4)&amp;"."&amp;GRANTS!M58&amp;"."&amp;GRANTS!K58&amp;"."&amp;$C$5</f>
        <v>2070.DFC.CI01.Jl21</v>
      </c>
      <c r="F58" s="305">
        <f t="shared" ca="1" si="0"/>
        <v>44386</v>
      </c>
      <c r="G58" s="306">
        <f>GRANTS!T58</f>
        <v>6709</v>
      </c>
      <c r="H58" s="124">
        <f t="shared" ca="1" si="1"/>
        <v>44386</v>
      </c>
      <c r="I58" s="125">
        <v>0</v>
      </c>
      <c r="J58" s="304" t="str">
        <f>LEFT(GRANTS!D58,20)&amp;"."&amp;GRANTSPAY!E58</f>
        <v>Sunnyfields Primary .2070.DFC.CI01.Jl21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x14ac:dyDescent="0.25">
      <c r="A59" s="117">
        <v>1</v>
      </c>
      <c r="B59" s="118">
        <v>2</v>
      </c>
      <c r="C59" s="303">
        <f>GRANTS!J59</f>
        <v>400101</v>
      </c>
      <c r="D59" s="120" t="b">
        <v>1</v>
      </c>
      <c r="E59" s="304" t="str">
        <f>RIGHT(GRANTS!C59,4)&amp;"."&amp;GRANTS!M59&amp;"."&amp;GRANTS!K59&amp;"."&amp;$C$5</f>
        <v>2055.DFC.CI01.Jl21</v>
      </c>
      <c r="F59" s="305">
        <f t="shared" ca="1" si="0"/>
        <v>44386</v>
      </c>
      <c r="G59" s="306">
        <f>GRANTS!T59</f>
        <v>6613.6</v>
      </c>
      <c r="H59" s="124">
        <f t="shared" ca="1" si="1"/>
        <v>44386</v>
      </c>
      <c r="I59" s="125">
        <v>0</v>
      </c>
      <c r="J59" s="304" t="str">
        <f>LEFT(GRANTS!D59,20)&amp;"."&amp;GRANTSPAY!E59</f>
        <v>Tudor School.2055.DFC.CI01.Jl21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x14ac:dyDescent="0.25">
      <c r="A60" s="117">
        <v>1</v>
      </c>
      <c r="B60" s="118">
        <v>2</v>
      </c>
      <c r="C60" s="303">
        <f>GRANTS!J60</f>
        <v>400053</v>
      </c>
      <c r="D60" s="120" t="b">
        <v>1</v>
      </c>
      <c r="E60" s="304" t="str">
        <f>RIGHT(GRANTS!C60,4)&amp;"."&amp;GRANTS!M60&amp;"."&amp;GRANTS!K60&amp;"."&amp;$C$5</f>
        <v>2057.DFC.CI01.Jl21</v>
      </c>
      <c r="F60" s="305">
        <f t="shared" ca="1" si="0"/>
        <v>44386</v>
      </c>
      <c r="G60" s="306">
        <f>GRANTS!T60</f>
        <v>9616.23</v>
      </c>
      <c r="H60" s="124">
        <f t="shared" ca="1" si="1"/>
        <v>44386</v>
      </c>
      <c r="I60" s="125">
        <v>0</v>
      </c>
      <c r="J60" s="304" t="str">
        <f>LEFT(GRANTS!D60,20)&amp;"."&amp;GRANTSPAY!E60</f>
        <v>Underhill School.2057.DFC.CI01.Jl21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x14ac:dyDescent="0.25">
      <c r="A61" s="117">
        <v>1</v>
      </c>
      <c r="B61" s="118">
        <v>2</v>
      </c>
      <c r="C61" s="303">
        <f>GRANTS!J61</f>
        <v>400111</v>
      </c>
      <c r="D61" s="120" t="b">
        <v>1</v>
      </c>
      <c r="E61" s="304" t="str">
        <f>RIGHT(GRANTS!C61,4)&amp;"."&amp;GRANTS!M61&amp;"."&amp;GRANTS!K61&amp;"."&amp;$C$5</f>
        <v>2076.DFC.CI01.Jl21</v>
      </c>
      <c r="F61" s="305">
        <f t="shared" ca="1" si="0"/>
        <v>44386</v>
      </c>
      <c r="G61" s="306">
        <f>GRANTS!T61</f>
        <v>8419</v>
      </c>
      <c r="H61" s="124">
        <f t="shared" ca="1" si="1"/>
        <v>44386</v>
      </c>
      <c r="I61" s="125">
        <v>0</v>
      </c>
      <c r="J61" s="304" t="str">
        <f>LEFT(GRANTS!D61,20)&amp;"."&amp;GRANTSPAY!E61</f>
        <v>Wessex  Gardens Prim.2076.DFC.CI01.Jl21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x14ac:dyDescent="0.25">
      <c r="A62" s="117">
        <v>1</v>
      </c>
      <c r="B62" s="118">
        <v>2</v>
      </c>
      <c r="C62" s="303">
        <f>GRANTS!J62</f>
        <v>400011</v>
      </c>
      <c r="D62" s="120" t="b">
        <v>1</v>
      </c>
      <c r="E62" s="304" t="str">
        <f>RIGHT(GRANTS!C62,4)&amp;"."&amp;GRANTS!M62&amp;"."&amp;GRANTS!K62&amp;"."&amp;$C$5</f>
        <v>2060.DFC.CI01.Jl21</v>
      </c>
      <c r="F62" s="305">
        <f t="shared" ca="1" si="0"/>
        <v>44386</v>
      </c>
      <c r="G62" s="306">
        <f>GRANTS!T62</f>
        <v>9226.75</v>
      </c>
      <c r="H62" s="124">
        <f t="shared" ca="1" si="1"/>
        <v>44386</v>
      </c>
      <c r="I62" s="125">
        <v>0</v>
      </c>
      <c r="J62" s="304" t="str">
        <f>LEFT(GRANTS!D62,20)&amp;"."&amp;GRANTSPAY!E62</f>
        <v>Whitings Hill Primar.2060.DFC.CI01.Jl21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x14ac:dyDescent="0.25">
      <c r="A63" s="117">
        <v>1</v>
      </c>
      <c r="B63" s="118">
        <v>2</v>
      </c>
      <c r="C63" s="303">
        <f>GRANTS!J63</f>
        <v>400117</v>
      </c>
      <c r="D63" s="120" t="b">
        <v>1</v>
      </c>
      <c r="E63" s="304" t="str">
        <f>RIGHT(GRANTS!C63,4)&amp;"."&amp;GRANTS!M63&amp;"."&amp;GRANTS!K63&amp;"."&amp;$C$5</f>
        <v>3518.DFC.CI01.Jl21</v>
      </c>
      <c r="F63" s="305">
        <f t="shared" ca="1" si="0"/>
        <v>44386</v>
      </c>
      <c r="G63" s="306">
        <f>GRANTS!T63</f>
        <v>8761</v>
      </c>
      <c r="H63" s="124">
        <f t="shared" ca="1" si="1"/>
        <v>44386</v>
      </c>
      <c r="I63" s="125">
        <v>0</v>
      </c>
      <c r="J63" s="304" t="str">
        <f>LEFT(GRANTS!D63,20)&amp;"."&amp;GRANTSPAY!E63</f>
        <v>Woodcroft Primary Sc.3518.DFC.CI01.Jl21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x14ac:dyDescent="0.25">
      <c r="A64" s="117">
        <v>1</v>
      </c>
      <c r="B64" s="118">
        <v>2</v>
      </c>
      <c r="C64" s="303">
        <f>GRANTS!J64</f>
        <v>400004</v>
      </c>
      <c r="D64" s="120" t="b">
        <v>1</v>
      </c>
      <c r="E64" s="304" t="str">
        <f>RIGHT(GRANTS!C64,4)&amp;"."&amp;GRANTS!M64&amp;"."&amp;GRANTS!K64&amp;"."&amp;$C$5</f>
        <v>2054.DFC.CI01.Jl21</v>
      </c>
      <c r="F64" s="305">
        <f t="shared" ca="1" si="0"/>
        <v>44386</v>
      </c>
      <c r="G64" s="306">
        <f>GRANTS!T64</f>
        <v>6340</v>
      </c>
      <c r="H64" s="124">
        <f t="shared" ca="1" si="1"/>
        <v>44386</v>
      </c>
      <c r="I64" s="125">
        <v>0</v>
      </c>
      <c r="J64" s="304" t="str">
        <f>LEFT(GRANTS!D64,20)&amp;"."&amp;GRANTSPAY!E64</f>
        <v>Woodridge  Primary S.2054.DFC.CI01.Jl21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x14ac:dyDescent="0.25">
      <c r="A65" s="117">
        <v>1</v>
      </c>
      <c r="B65" s="118">
        <v>2</v>
      </c>
      <c r="C65" s="303">
        <f>GRANTS!J65</f>
        <v>400157</v>
      </c>
      <c r="D65" s="120" t="b">
        <v>1</v>
      </c>
      <c r="E65" s="304" t="str">
        <f>RIGHT(GRANTS!C65,4)&amp;"."&amp;GRANTS!M65&amp;"."&amp;GRANTS!K65&amp;"."&amp;$C$5</f>
        <v>1102.DFC.CI01.Jl21</v>
      </c>
      <c r="F65" s="305">
        <f t="shared" ca="1" si="0"/>
        <v>44386</v>
      </c>
      <c r="G65" s="306">
        <f>GRANTS!T65</f>
        <v>4835.3100000000004</v>
      </c>
      <c r="H65" s="124">
        <f t="shared" ca="1" si="1"/>
        <v>44386</v>
      </c>
      <c r="I65" s="125">
        <v>0</v>
      </c>
      <c r="J65" s="304" t="str">
        <f>LEFT(GRANTS!D65,20)&amp;"."&amp;GRANTSPAY!E65</f>
        <v>Northgate.1102.DFC.CI01.Jl21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x14ac:dyDescent="0.25">
      <c r="A66" s="117">
        <v>1</v>
      </c>
      <c r="B66" s="118">
        <v>2</v>
      </c>
      <c r="C66" s="303">
        <f>GRANTS!J66</f>
        <v>400156</v>
      </c>
      <c r="D66" s="120" t="b">
        <v>1</v>
      </c>
      <c r="E66" s="304" t="str">
        <f>RIGHT(GRANTS!C66,4)&amp;"."&amp;GRANTS!M66&amp;"."&amp;GRANTS!K66&amp;"."&amp;$C$5</f>
        <v>1100.DFC.CI01.Jl21</v>
      </c>
      <c r="F66" s="305">
        <f t="shared" ca="1" si="0"/>
        <v>44386</v>
      </c>
      <c r="G66" s="306">
        <f>GRANTS!T66</f>
        <v>8505.6200000000008</v>
      </c>
      <c r="H66" s="124">
        <f t="shared" ca="1" si="1"/>
        <v>44386</v>
      </c>
      <c r="I66" s="125">
        <v>0</v>
      </c>
      <c r="J66" s="304" t="str">
        <f>LEFT(GRANTS!D66,20)&amp;"."&amp;GRANTSPAY!E66</f>
        <v>Pavilion.1100.DFC.CI01.Jl21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x14ac:dyDescent="0.25">
      <c r="A67" s="117">
        <v>1</v>
      </c>
      <c r="B67" s="118">
        <v>2</v>
      </c>
      <c r="C67" s="303">
        <f>GRANTS!J67</f>
        <v>400033</v>
      </c>
      <c r="D67" s="120" t="b">
        <v>1</v>
      </c>
      <c r="E67" s="304" t="str">
        <f>RIGHT(GRANTS!C67,4)&amp;"."&amp;GRANTS!M67&amp;"."&amp;GRANTS!K67&amp;"."&amp;$C$5</f>
        <v>4003.DFC.CI01.Jl21</v>
      </c>
      <c r="F67" s="305">
        <f t="shared" ca="1" si="0"/>
        <v>44386</v>
      </c>
      <c r="G67" s="306">
        <f>GRANTS!T67</f>
        <v>17289.060000000001</v>
      </c>
      <c r="H67" s="124">
        <f t="shared" ca="1" si="1"/>
        <v>44386</v>
      </c>
      <c r="I67" s="125">
        <v>0</v>
      </c>
      <c r="J67" s="304" t="str">
        <f>LEFT(GRANTS!D67,20)&amp;"."&amp;GRANTSPAY!E67</f>
        <v>Friern Barnet School.4003.DFC.CI01.Jl21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x14ac:dyDescent="0.25">
      <c r="A68" s="117">
        <v>1</v>
      </c>
      <c r="B68" s="118">
        <v>2</v>
      </c>
      <c r="C68" s="303">
        <f>GRANTS!J68</f>
        <v>400063</v>
      </c>
      <c r="D68" s="120" t="b">
        <v>1</v>
      </c>
      <c r="E68" s="304" t="str">
        <f>RIGHT(GRANTS!C68,4)&amp;"."&amp;GRANTS!M68&amp;"."&amp;GRANTS!K68&amp;"."&amp;$C$5</f>
        <v>7010.DFC.CI01.Jl21</v>
      </c>
      <c r="F68" s="305">
        <f t="shared" ca="1" si="0"/>
        <v>44386</v>
      </c>
      <c r="G68" s="306">
        <f>GRANTS!T68</f>
        <v>8303.1200000000008</v>
      </c>
      <c r="H68" s="124">
        <f t="shared" ca="1" si="1"/>
        <v>44386</v>
      </c>
      <c r="I68" s="125">
        <v>0</v>
      </c>
      <c r="J68" s="304" t="str">
        <f>LEFT(GRANTS!D68,20)&amp;"."&amp;GRANTSPAY!E68</f>
        <v>Mapledown.7010.DFC.CI01.Jl21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x14ac:dyDescent="0.25">
      <c r="A69" s="117">
        <v>1</v>
      </c>
      <c r="B69" s="118">
        <v>2</v>
      </c>
      <c r="C69" s="303">
        <f>GRANTS!J69</f>
        <v>400034</v>
      </c>
      <c r="D69" s="120" t="b">
        <v>1</v>
      </c>
      <c r="E69" s="304" t="str">
        <f>RIGHT(GRANTS!C69,4)&amp;"."&amp;GRANTS!M69&amp;"."&amp;GRANTS!K69&amp;"."&amp;$C$5</f>
        <v>7005.DFC.CI01.Jl21</v>
      </c>
      <c r="F69" s="305">
        <f t="shared" ca="1" si="0"/>
        <v>44386</v>
      </c>
      <c r="G69" s="306">
        <f>GRANTS!T69</f>
        <v>9670</v>
      </c>
      <c r="H69" s="124">
        <f t="shared" ca="1" si="1"/>
        <v>44386</v>
      </c>
      <c r="I69" s="125">
        <v>0</v>
      </c>
      <c r="J69" s="304" t="str">
        <f>LEFT(GRANTS!D69,20)&amp;"."&amp;GRANTSPAY!E69</f>
        <v>Northway.7005.DFC.CI01.Jl21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x14ac:dyDescent="0.25">
      <c r="A70" s="117">
        <v>1</v>
      </c>
      <c r="B70" s="118">
        <v>2</v>
      </c>
      <c r="C70" s="303">
        <f>GRANTS!J70</f>
        <v>400091</v>
      </c>
      <c r="D70" s="120" t="b">
        <v>1</v>
      </c>
      <c r="E70" s="304" t="str">
        <f>RIGHT(GRANTS!C70,4)&amp;"."&amp;GRANTS!M70&amp;"."&amp;GRANTS!K70&amp;"."&amp;$C$5</f>
        <v>7009.DFC.CI01.Jl21</v>
      </c>
      <c r="F70" s="305">
        <f t="shared" ca="1" si="0"/>
        <v>44386</v>
      </c>
      <c r="G70" s="306">
        <f>GRANTS!T70</f>
        <v>10388.879999999999</v>
      </c>
      <c r="H70" s="124">
        <f t="shared" ca="1" si="1"/>
        <v>44386</v>
      </c>
      <c r="I70" s="125">
        <v>0</v>
      </c>
      <c r="J70" s="304" t="str">
        <f>LEFT(GRANTS!D70,20)&amp;"."&amp;GRANTSPAY!E70</f>
        <v>Oakleigh.7009.DFC.CI01.Jl21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hidden="1" x14ac:dyDescent="0.25">
      <c r="A71" s="117">
        <v>1</v>
      </c>
      <c r="B71" s="118">
        <v>2</v>
      </c>
      <c r="C71" s="303">
        <f>GRANTS!J71</f>
        <v>400125</v>
      </c>
      <c r="D71" s="120" t="b">
        <v>1</v>
      </c>
      <c r="E71" s="304" t="str">
        <f>RIGHT(GRANTS!C71,4)&amp;"."&amp;GRANTS!M71&amp;"."&amp;GRANTS!K71&amp;"."&amp;$C$5</f>
        <v>3520.PEGrt.I18.Jl21</v>
      </c>
      <c r="F71" s="305">
        <f t="shared" ca="1" si="0"/>
        <v>44386</v>
      </c>
      <c r="G71" s="306">
        <f>GRANTS!T71</f>
        <v>0</v>
      </c>
      <c r="H71" s="124">
        <f t="shared" ca="1" si="1"/>
        <v>44386</v>
      </c>
      <c r="I71" s="125">
        <v>0</v>
      </c>
      <c r="J71" s="304" t="str">
        <f>LEFT(GRANTS!D71,20)&amp;"."&amp;GRANTSPAY!E71</f>
        <v>Akiva School.3520.PEGrt.I18.Jl21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hidden="1" x14ac:dyDescent="0.25">
      <c r="A72" s="117">
        <v>1</v>
      </c>
      <c r="B72" s="118">
        <v>2</v>
      </c>
      <c r="C72" s="303">
        <f>GRANTS!J72</f>
        <v>400069</v>
      </c>
      <c r="D72" s="120" t="b">
        <v>1</v>
      </c>
      <c r="E72" s="304" t="str">
        <f>RIGHT(GRANTS!C72,4)&amp;"."&amp;GRANTS!M72&amp;"."&amp;GRANTS!K72&amp;"."&amp;$C$5</f>
        <v>3300.PEGrt.I18.Jl21</v>
      </c>
      <c r="F72" s="305">
        <f t="shared" ca="1" si="0"/>
        <v>44386</v>
      </c>
      <c r="G72" s="306">
        <f>GRANTS!T72</f>
        <v>0</v>
      </c>
      <c r="H72" s="124">
        <f t="shared" ca="1" si="1"/>
        <v>44386</v>
      </c>
      <c r="I72" s="125">
        <v>0</v>
      </c>
      <c r="J72" s="304" t="str">
        <f>LEFT(GRANTS!D72,20)&amp;"."&amp;GRANTSPAY!E72</f>
        <v>All Saints' CE Prima.3300.PEGrt.I18.Jl21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hidden="1" x14ac:dyDescent="0.25">
      <c r="A73" s="117">
        <v>1</v>
      </c>
      <c r="B73" s="118">
        <v>2</v>
      </c>
      <c r="C73" s="303">
        <f>GRANTS!J73</f>
        <v>400015</v>
      </c>
      <c r="D73" s="120" t="b">
        <v>1</v>
      </c>
      <c r="E73" s="304" t="str">
        <f>RIGHT(GRANTS!C73,4)&amp;"."&amp;GRANTS!M73&amp;"."&amp;GRANTS!K73&amp;"."&amp;$C$5</f>
        <v>3317.PEGrt.I18.Jl21</v>
      </c>
      <c r="F73" s="305">
        <f t="shared" ca="1" si="0"/>
        <v>44386</v>
      </c>
      <c r="G73" s="306">
        <f>GRANTS!T73</f>
        <v>0</v>
      </c>
      <c r="H73" s="124">
        <f t="shared" ca="1" si="1"/>
        <v>44386</v>
      </c>
      <c r="I73" s="125">
        <v>0</v>
      </c>
      <c r="J73" s="304" t="str">
        <f>LEFT(GRANTS!D73,20)&amp;"."&amp;GRANTSPAY!E73</f>
        <v>All Saints' CE Prima.3317.PEGrt.I18.Jl21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hidden="1" x14ac:dyDescent="0.25">
      <c r="A74" s="117">
        <v>1</v>
      </c>
      <c r="B74" s="118">
        <v>2</v>
      </c>
      <c r="C74" s="303">
        <f>GRANTS!J74</f>
        <v>400023</v>
      </c>
      <c r="D74" s="120" t="b">
        <v>1</v>
      </c>
      <c r="E74" s="304" t="str">
        <f>RIGHT(GRANTS!C74,4)&amp;"."&amp;GRANTS!M74&amp;"."&amp;GRANTS!K74&amp;"."&amp;$C$5</f>
        <v>3500.PEGrt.I18.Jl21</v>
      </c>
      <c r="F74" s="305">
        <f t="shared" ca="1" si="0"/>
        <v>44386</v>
      </c>
      <c r="G74" s="306">
        <f>GRANTS!T74</f>
        <v>0</v>
      </c>
      <c r="H74" s="124">
        <f t="shared" ca="1" si="1"/>
        <v>44386</v>
      </c>
      <c r="I74" s="125">
        <v>0</v>
      </c>
      <c r="J74" s="304" t="str">
        <f>LEFT(GRANTS!D74,20)&amp;"."&amp;GRANTSPAY!E74</f>
        <v>Annunciation Catholi.3500.PEGrt.I18.Jl21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hidden="1" x14ac:dyDescent="0.25">
      <c r="A75" s="117">
        <v>1</v>
      </c>
      <c r="B75" s="118">
        <v>2</v>
      </c>
      <c r="C75" s="303">
        <f>GRANTS!J75</f>
        <v>400107</v>
      </c>
      <c r="D75" s="120" t="b">
        <v>1</v>
      </c>
      <c r="E75" s="304" t="str">
        <f>RIGHT(GRANTS!C75,4)&amp;"."&amp;GRANTS!M75&amp;"."&amp;GRANTS!K75&amp;"."&amp;$C$5</f>
        <v>3514.PEGrt.I18.Jl21</v>
      </c>
      <c r="F75" s="305">
        <f t="shared" ca="1" si="0"/>
        <v>44386</v>
      </c>
      <c r="G75" s="306">
        <f>GRANTS!T75</f>
        <v>0</v>
      </c>
      <c r="H75" s="124">
        <f t="shared" ca="1" si="1"/>
        <v>44386</v>
      </c>
      <c r="I75" s="125">
        <v>0</v>
      </c>
      <c r="J75" s="304" t="str">
        <f>LEFT(GRANTS!D75,20)&amp;"."&amp;GRANTSPAY!E75</f>
        <v>Annunciation Catholi.3514.PEGrt.I18.Jl21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hidden="1" x14ac:dyDescent="0.25">
      <c r="A76" s="117">
        <v>1</v>
      </c>
      <c r="B76" s="118">
        <v>2</v>
      </c>
      <c r="C76" s="303">
        <f>GRANTS!J76</f>
        <v>400005</v>
      </c>
      <c r="D76" s="120" t="b">
        <v>1</v>
      </c>
      <c r="E76" s="304" t="str">
        <f>RIGHT(GRANTS!C76,4)&amp;"."&amp;GRANTS!M76&amp;"."&amp;GRANTS!K76&amp;"."&amp;$C$5</f>
        <v>2002.PEGrt.I18.Jl21</v>
      </c>
      <c r="F76" s="305">
        <f t="shared" ca="1" si="0"/>
        <v>44386</v>
      </c>
      <c r="G76" s="306">
        <f>GRANTS!T76</f>
        <v>0</v>
      </c>
      <c r="H76" s="124">
        <f t="shared" ca="1" si="1"/>
        <v>44386</v>
      </c>
      <c r="I76" s="125">
        <v>0</v>
      </c>
      <c r="J76" s="304" t="str">
        <f>LEFT(GRANTS!D76,20)&amp;"."&amp;GRANTSPAY!E76</f>
        <v>Barnfield School.2002.PEGrt.I18.Jl21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hidden="1" x14ac:dyDescent="0.25">
      <c r="A77" s="117">
        <v>1</v>
      </c>
      <c r="B77" s="118">
        <v>2</v>
      </c>
      <c r="C77" s="303">
        <f>GRANTS!J77</f>
        <v>400070</v>
      </c>
      <c r="D77" s="120" t="b">
        <v>1</v>
      </c>
      <c r="E77" s="304" t="str">
        <f>RIGHT(GRANTS!C77,4)&amp;"."&amp;GRANTS!M77&amp;"."&amp;GRANTS!K77&amp;"."&amp;$C$5</f>
        <v>2079.PEGrt.I18.Jl21</v>
      </c>
      <c r="F77" s="305">
        <f t="shared" ca="1" si="0"/>
        <v>44386</v>
      </c>
      <c r="G77" s="306">
        <f>GRANTS!T77</f>
        <v>0</v>
      </c>
      <c r="H77" s="124">
        <f t="shared" ca="1" si="1"/>
        <v>44386</v>
      </c>
      <c r="I77" s="125">
        <v>0</v>
      </c>
      <c r="J77" s="304" t="str">
        <f>LEFT(GRANTS!D77,20)&amp;"."&amp;GRANTSPAY!E77</f>
        <v>Beis Yaakov.2079.PEGrt.I18.Jl21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hidden="1" x14ac:dyDescent="0.25">
      <c r="A78" s="117">
        <v>1</v>
      </c>
      <c r="B78" s="118">
        <v>2</v>
      </c>
      <c r="C78" s="303">
        <f>GRANTS!J78</f>
        <v>400150</v>
      </c>
      <c r="D78" s="120" t="b">
        <v>1</v>
      </c>
      <c r="E78" s="304" t="str">
        <f>RIGHT(GRANTS!C78,4)&amp;"."&amp;GRANTS!M78&amp;"."&amp;GRANTS!K78&amp;"."&amp;$C$5</f>
        <v>3524.PEGrt.I18.Jl21</v>
      </c>
      <c r="F78" s="305">
        <f t="shared" ca="1" si="0"/>
        <v>44386</v>
      </c>
      <c r="G78" s="306">
        <f>GRANTS!T78</f>
        <v>0</v>
      </c>
      <c r="H78" s="124">
        <f t="shared" ca="1" si="1"/>
        <v>44386</v>
      </c>
      <c r="I78" s="125">
        <v>0</v>
      </c>
      <c r="J78" s="304" t="str">
        <f>LEFT(GRANTS!D78,20)&amp;"."&amp;GRANTSPAY!E78</f>
        <v>Beit Shvidler Primar.3524.PEGrt.I18.Jl21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hidden="1" x14ac:dyDescent="0.25">
      <c r="A79" s="117">
        <v>1</v>
      </c>
      <c r="B79" s="118">
        <v>2</v>
      </c>
      <c r="C79" s="303">
        <f>GRANTS!J79</f>
        <v>400051</v>
      </c>
      <c r="D79" s="120" t="b">
        <v>1</v>
      </c>
      <c r="E79" s="304" t="str">
        <f>RIGHT(GRANTS!C79,4)&amp;"."&amp;GRANTS!M79&amp;"."&amp;GRANTS!K79&amp;"."&amp;$C$5</f>
        <v>2003.PEGrt.I18.Jl21</v>
      </c>
      <c r="F79" s="305">
        <f t="shared" ca="1" si="0"/>
        <v>44386</v>
      </c>
      <c r="G79" s="306">
        <f>GRANTS!T79</f>
        <v>0</v>
      </c>
      <c r="H79" s="124">
        <f t="shared" ca="1" si="1"/>
        <v>44386</v>
      </c>
      <c r="I79" s="125">
        <v>0</v>
      </c>
      <c r="J79" s="304" t="str">
        <f>LEFT(GRANTS!D79,20)&amp;"."&amp;GRANTSPAY!E79</f>
        <v>Bell Lane Primary Sc.2003.PEGrt.I18.Jl21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hidden="1" x14ac:dyDescent="0.25">
      <c r="A80" s="117">
        <v>1</v>
      </c>
      <c r="B80" s="118">
        <v>2</v>
      </c>
      <c r="C80" s="303">
        <f>GRANTS!J80</f>
        <v>400024</v>
      </c>
      <c r="D80" s="120" t="b">
        <v>1</v>
      </c>
      <c r="E80" s="304" t="str">
        <f>RIGHT(GRANTS!C80,4)&amp;"."&amp;GRANTS!M80&amp;"."&amp;GRANTS!K80&amp;"."&amp;$C$5</f>
        <v>3511.PEGrt.I18.Jl21</v>
      </c>
      <c r="F80" s="305">
        <f t="shared" ca="1" si="0"/>
        <v>44386</v>
      </c>
      <c r="G80" s="306">
        <f>GRANTS!T80</f>
        <v>0</v>
      </c>
      <c r="H80" s="124">
        <f t="shared" ca="1" si="1"/>
        <v>44386</v>
      </c>
      <c r="I80" s="125">
        <v>0</v>
      </c>
      <c r="J80" s="304" t="str">
        <f>LEFT(GRANTS!D80,20)&amp;"."&amp;GRANTSPAY!E80</f>
        <v>Blessed Dominic Scho.3511.PEGrt.I18.Jl21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hidden="1" x14ac:dyDescent="0.25">
      <c r="A81" s="117">
        <v>1</v>
      </c>
      <c r="B81" s="118">
        <v>2</v>
      </c>
      <c r="C81" s="303">
        <f>GRANTS!J81</f>
        <v>400057</v>
      </c>
      <c r="D81" s="120" t="b">
        <v>1</v>
      </c>
      <c r="E81" s="304" t="str">
        <f>RIGHT(GRANTS!C81,4)&amp;"."&amp;GRANTS!M81&amp;"."&amp;GRANTS!K81&amp;"."&amp;$C$5</f>
        <v>2008.PEGrt.I18.Jl21</v>
      </c>
      <c r="F81" s="305">
        <f t="shared" ca="1" si="0"/>
        <v>44386</v>
      </c>
      <c r="G81" s="306">
        <f>GRANTS!T81</f>
        <v>0</v>
      </c>
      <c r="H81" s="124">
        <f t="shared" ca="1" si="1"/>
        <v>44386</v>
      </c>
      <c r="I81" s="125">
        <v>0</v>
      </c>
      <c r="J81" s="304" t="str">
        <f>LEFT(GRANTS!D81,20)&amp;"."&amp;GRANTSPAY!E81</f>
        <v>Brookland Infant  &amp; .2008.PEGrt.I18.Jl21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hidden="1" x14ac:dyDescent="0.25">
      <c r="A82" s="117">
        <v>1</v>
      </c>
      <c r="B82" s="118">
        <v>2</v>
      </c>
      <c r="C82" s="303">
        <f>GRANTS!J82</f>
        <v>400040</v>
      </c>
      <c r="D82" s="120" t="b">
        <v>1</v>
      </c>
      <c r="E82" s="304" t="str">
        <f>RIGHT(GRANTS!C82,4)&amp;"."&amp;GRANTS!M82&amp;"."&amp;GRANTS!K82&amp;"."&amp;$C$5</f>
        <v>2007.PEGrt.I18.Jl21</v>
      </c>
      <c r="F82" s="305">
        <f t="shared" ca="1" si="0"/>
        <v>44386</v>
      </c>
      <c r="G82" s="306">
        <f>GRANTS!T82</f>
        <v>0</v>
      </c>
      <c r="H82" s="124">
        <f t="shared" ca="1" si="1"/>
        <v>44386</v>
      </c>
      <c r="I82" s="125">
        <v>0</v>
      </c>
      <c r="J82" s="304" t="str">
        <f>LEFT(GRANTS!D82,20)&amp;"."&amp;GRANTSPAY!E82</f>
        <v>Brookland Junior Sch.2007.PEGrt.I18.Jl21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hidden="1" x14ac:dyDescent="0.25">
      <c r="A83" s="117">
        <v>1</v>
      </c>
      <c r="B83" s="118">
        <v>2</v>
      </c>
      <c r="C83" s="303">
        <f>GRANTS!J83</f>
        <v>400061</v>
      </c>
      <c r="D83" s="120" t="b">
        <v>1</v>
      </c>
      <c r="E83" s="304" t="str">
        <f>RIGHT(GRANTS!C83,4)&amp;"."&amp;GRANTS!M83&amp;"."&amp;GRANTS!K83&amp;"."&amp;$C$5</f>
        <v>2009.PEGrt.I18.Jl21</v>
      </c>
      <c r="F83" s="305">
        <f t="shared" ca="1" si="0"/>
        <v>44386</v>
      </c>
      <c r="G83" s="306">
        <f>GRANTS!T83</f>
        <v>0</v>
      </c>
      <c r="H83" s="124">
        <f t="shared" ca="1" si="1"/>
        <v>44386</v>
      </c>
      <c r="I83" s="125">
        <v>0</v>
      </c>
      <c r="J83" s="304" t="str">
        <f>LEFT(GRANTS!D83,20)&amp;"."&amp;GRANTSPAY!E83</f>
        <v>Brunswick Park Prima.2009.PEGrt.I18.Jl21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hidden="1" x14ac:dyDescent="0.25">
      <c r="A84" s="117">
        <v>1</v>
      </c>
      <c r="B84" s="118">
        <v>2</v>
      </c>
      <c r="C84" s="303">
        <f>GRANTS!J84</f>
        <v>400065</v>
      </c>
      <c r="D84" s="120" t="b">
        <v>1</v>
      </c>
      <c r="E84" s="304" t="str">
        <f>RIGHT(GRANTS!C84,4)&amp;"."&amp;GRANTS!M84&amp;"."&amp;GRANTS!K84&amp;"."&amp;$C$5</f>
        <v>2067.PEGrt.I18.Jl21</v>
      </c>
      <c r="F84" s="305">
        <f t="shared" ca="1" si="0"/>
        <v>44386</v>
      </c>
      <c r="G84" s="306">
        <f>GRANTS!T84</f>
        <v>0</v>
      </c>
      <c r="H84" s="124">
        <f t="shared" ca="1" si="1"/>
        <v>44386</v>
      </c>
      <c r="I84" s="125">
        <v>0</v>
      </c>
      <c r="J84" s="304" t="str">
        <f>LEFT(GRANTS!D84,20)&amp;"."&amp;GRANTSPAY!E84</f>
        <v>Chalgrove Primary Sc.2067.PEGrt.I18.Jl21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hidden="1" x14ac:dyDescent="0.25">
      <c r="A85" s="117">
        <v>1</v>
      </c>
      <c r="B85" s="118">
        <v>2</v>
      </c>
      <c r="C85" s="303">
        <f>GRANTS!J85</f>
        <v>400039</v>
      </c>
      <c r="D85" s="120" t="b">
        <v>1</v>
      </c>
      <c r="E85" s="304" t="str">
        <f>RIGHT(GRANTS!C85,4)&amp;"."&amp;GRANTS!M85&amp;"."&amp;GRANTS!K85&amp;"."&amp;$C$5</f>
        <v>3302.PEGrt.I18.Jl21</v>
      </c>
      <c r="F85" s="305">
        <f t="shared" ref="F85:F148" ca="1" si="4">TODAY()</f>
        <v>44386</v>
      </c>
      <c r="G85" s="306">
        <f>GRANTS!T85</f>
        <v>0</v>
      </c>
      <c r="H85" s="124">
        <f t="shared" ref="H85:H148" ca="1" si="5">F85</f>
        <v>44386</v>
      </c>
      <c r="I85" s="125">
        <v>0</v>
      </c>
      <c r="J85" s="304" t="str">
        <f>LEFT(GRANTS!D85,20)&amp;"."&amp;GRANTSPAY!E85</f>
        <v>Christ Church CE Pri.3302.PEGrt.I18.Jl21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hidden="1" x14ac:dyDescent="0.25">
      <c r="A86" s="117">
        <v>1</v>
      </c>
      <c r="B86" s="118">
        <v>2</v>
      </c>
      <c r="C86" s="303">
        <f>GRANTS!J86</f>
        <v>400020</v>
      </c>
      <c r="D86" s="120" t="b">
        <v>1</v>
      </c>
      <c r="E86" s="304" t="str">
        <f>RIGHT(GRANTS!C86,4)&amp;"."&amp;GRANTS!M86&amp;"."&amp;GRANTS!K86&amp;"."&amp;$C$5</f>
        <v>2011.PEGrt.I18.Jl21</v>
      </c>
      <c r="F86" s="305">
        <f t="shared" ca="1" si="4"/>
        <v>44386</v>
      </c>
      <c r="G86" s="306">
        <f>GRANTS!T86</f>
        <v>0</v>
      </c>
      <c r="H86" s="124">
        <f t="shared" ca="1" si="5"/>
        <v>44386</v>
      </c>
      <c r="I86" s="125">
        <v>0</v>
      </c>
      <c r="J86" s="304" t="str">
        <f>LEFT(GRANTS!D86,20)&amp;"."&amp;GRANTSPAY!E86</f>
        <v>Church Hill Primary .2011.PEGrt.I18.Jl21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hidden="1" x14ac:dyDescent="0.25">
      <c r="A87" s="117">
        <v>1</v>
      </c>
      <c r="B87" s="118">
        <v>2</v>
      </c>
      <c r="C87" s="303">
        <f>GRANTS!J87</f>
        <v>400050</v>
      </c>
      <c r="D87" s="120" t="b">
        <v>1</v>
      </c>
      <c r="E87" s="304" t="str">
        <f>RIGHT(GRANTS!C87,4)&amp;"."&amp;GRANTS!M87&amp;"."&amp;GRANTS!K87&amp;"."&amp;$C$5</f>
        <v>2014.PEGrt.I18.Jl21</v>
      </c>
      <c r="F87" s="305">
        <f t="shared" ca="1" si="4"/>
        <v>44386</v>
      </c>
      <c r="G87" s="306">
        <f>GRANTS!T87</f>
        <v>0</v>
      </c>
      <c r="H87" s="124">
        <f t="shared" ca="1" si="5"/>
        <v>44386</v>
      </c>
      <c r="I87" s="125">
        <v>0</v>
      </c>
      <c r="J87" s="304" t="str">
        <f>LEFT(GRANTS!D87,20)&amp;"."&amp;GRANTSPAY!E87</f>
        <v>Colindale School.2014.PEGrt.I18.Jl21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hidden="1" x14ac:dyDescent="0.25">
      <c r="A88" s="117">
        <v>1</v>
      </c>
      <c r="B88" s="118">
        <v>2</v>
      </c>
      <c r="C88" s="303">
        <f>GRANTS!J88</f>
        <v>400059</v>
      </c>
      <c r="D88" s="120" t="b">
        <v>1</v>
      </c>
      <c r="E88" s="304" t="str">
        <f>RIGHT(GRANTS!C88,4)&amp;"."&amp;GRANTS!M88&amp;"."&amp;GRANTS!K88&amp;"."&amp;$C$5</f>
        <v>2015.PEGrt.I18.Jl21</v>
      </c>
      <c r="F88" s="305">
        <f t="shared" ca="1" si="4"/>
        <v>44386</v>
      </c>
      <c r="G88" s="306">
        <f>GRANTS!T88</f>
        <v>0</v>
      </c>
      <c r="H88" s="124">
        <f t="shared" ca="1" si="5"/>
        <v>44386</v>
      </c>
      <c r="I88" s="125">
        <v>0</v>
      </c>
      <c r="J88" s="304" t="str">
        <f>LEFT(GRANTS!D88,20)&amp;"."&amp;GRANTSPAY!E88</f>
        <v>Coppetts Wood.2015.PEGrt.I18.Jl21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hidden="1" x14ac:dyDescent="0.25">
      <c r="A89" s="117">
        <v>1</v>
      </c>
      <c r="B89" s="118">
        <v>2</v>
      </c>
      <c r="C89" s="303">
        <f>GRANTS!J89</f>
        <v>400049</v>
      </c>
      <c r="D89" s="120" t="b">
        <v>1</v>
      </c>
      <c r="E89" s="304" t="str">
        <f>RIGHT(GRANTS!C89,4)&amp;"."&amp;GRANTS!M89&amp;"."&amp;GRANTS!K89&amp;"."&amp;$C$5</f>
        <v>2016.PEGrt.I18.Jl21</v>
      </c>
      <c r="F89" s="305">
        <f t="shared" ca="1" si="4"/>
        <v>44386</v>
      </c>
      <c r="G89" s="306">
        <f>GRANTS!T89</f>
        <v>0</v>
      </c>
      <c r="H89" s="124">
        <f t="shared" ca="1" si="5"/>
        <v>44386</v>
      </c>
      <c r="I89" s="125">
        <v>0</v>
      </c>
      <c r="J89" s="304" t="str">
        <f>LEFT(GRANTS!D89,20)&amp;"."&amp;GRANTSPAY!E89</f>
        <v>Courtland School.2016.PEGrt.I18.Jl21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hidden="1" x14ac:dyDescent="0.25">
      <c r="A90" s="117">
        <v>1</v>
      </c>
      <c r="B90" s="118">
        <v>2</v>
      </c>
      <c r="C90" s="303">
        <f>GRANTS!J90</f>
        <v>400080</v>
      </c>
      <c r="D90" s="120" t="b">
        <v>1</v>
      </c>
      <c r="E90" s="304" t="str">
        <f>RIGHT(GRANTS!C90,4)&amp;"."&amp;GRANTS!M90&amp;"."&amp;GRANTS!K90&amp;"."&amp;$C$5</f>
        <v>2017.PEGrt.I18.Jl21</v>
      </c>
      <c r="F90" s="305">
        <f t="shared" ca="1" si="4"/>
        <v>44386</v>
      </c>
      <c r="G90" s="306">
        <f>GRANTS!T90</f>
        <v>0</v>
      </c>
      <c r="H90" s="124">
        <f t="shared" ca="1" si="5"/>
        <v>44386</v>
      </c>
      <c r="I90" s="125">
        <v>0</v>
      </c>
      <c r="J90" s="304" t="str">
        <f>LEFT(GRANTS!D90,20)&amp;"."&amp;GRANTSPAY!E90</f>
        <v>Cromer Road Primary .2017.PEGrt.I18.Jl21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hidden="1" x14ac:dyDescent="0.25">
      <c r="A91" s="117">
        <v>1</v>
      </c>
      <c r="B91" s="118">
        <v>2</v>
      </c>
      <c r="C91" s="303">
        <f>GRANTS!J91</f>
        <v>400105</v>
      </c>
      <c r="D91" s="120" t="b">
        <v>1</v>
      </c>
      <c r="E91" s="304" t="str">
        <f>RIGHT(GRANTS!C91,4)&amp;"."&amp;GRANTS!M91&amp;"."&amp;GRANTS!K91&amp;"."&amp;$C$5</f>
        <v>2073.PEGrt.I18.Jl21</v>
      </c>
      <c r="F91" s="305">
        <f t="shared" ca="1" si="4"/>
        <v>44386</v>
      </c>
      <c r="G91" s="306">
        <f>GRANTS!T91</f>
        <v>0</v>
      </c>
      <c r="H91" s="124">
        <f t="shared" ca="1" si="5"/>
        <v>44386</v>
      </c>
      <c r="I91" s="125">
        <v>0</v>
      </c>
      <c r="J91" s="304" t="str">
        <f>LEFT(GRANTS!D91,20)&amp;"."&amp;GRANTSPAY!E91</f>
        <v>Danegrove JMI School.2073.PEGrt.I18.Jl21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hidden="1" x14ac:dyDescent="0.25">
      <c r="A92" s="117">
        <v>1</v>
      </c>
      <c r="B92" s="118">
        <v>2</v>
      </c>
      <c r="C92" s="303">
        <f>GRANTS!J92</f>
        <v>400036</v>
      </c>
      <c r="D92" s="120" t="b">
        <v>1</v>
      </c>
      <c r="E92" s="304" t="str">
        <f>RIGHT(GRANTS!C92,4)&amp;"."&amp;GRANTS!M92&amp;"."&amp;GRANTS!K92&amp;"."&amp;$C$5</f>
        <v>2019.PEGrt.I18.Jl21</v>
      </c>
      <c r="F92" s="305">
        <f t="shared" ca="1" si="4"/>
        <v>44386</v>
      </c>
      <c r="G92" s="306">
        <f>GRANTS!T92</f>
        <v>0</v>
      </c>
      <c r="H92" s="124">
        <f t="shared" ca="1" si="5"/>
        <v>44386</v>
      </c>
      <c r="I92" s="125">
        <v>0</v>
      </c>
      <c r="J92" s="304" t="str">
        <f>LEFT(GRANTS!D92,20)&amp;"."&amp;GRANTSPAY!E92</f>
        <v>Deansbrook Infant Sc.2019.PEGrt.I18.Jl21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hidden="1" x14ac:dyDescent="0.25">
      <c r="A93" s="117">
        <v>1</v>
      </c>
      <c r="B93" s="118">
        <v>2</v>
      </c>
      <c r="C93" s="303">
        <f>GRANTS!J93</f>
        <v>400042</v>
      </c>
      <c r="D93" s="120" t="b">
        <v>1</v>
      </c>
      <c r="E93" s="304" t="str">
        <f>RIGHT(GRANTS!C93,4)&amp;"."&amp;GRANTS!M93&amp;"."&amp;GRANTS!K93&amp;"."&amp;$C$5</f>
        <v>2021.PEGrt.I18.Jl21</v>
      </c>
      <c r="F93" s="305">
        <f t="shared" ca="1" si="4"/>
        <v>44386</v>
      </c>
      <c r="G93" s="306">
        <f>GRANTS!T93</f>
        <v>0</v>
      </c>
      <c r="H93" s="124">
        <f t="shared" ca="1" si="5"/>
        <v>44386</v>
      </c>
      <c r="I93" s="125">
        <v>0</v>
      </c>
      <c r="J93" s="304" t="str">
        <f>LEFT(GRANTS!D93,20)&amp;"."&amp;GRANTSPAY!E93</f>
        <v>Dollis Primary Schoo.2021.PEGrt.I18.Jl21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hidden="1" x14ac:dyDescent="0.25">
      <c r="A94" s="117">
        <v>1</v>
      </c>
      <c r="B94" s="118">
        <v>2</v>
      </c>
      <c r="C94" s="303">
        <f>GRANTS!J94</f>
        <v>400159</v>
      </c>
      <c r="D94" s="120" t="b">
        <v>1</v>
      </c>
      <c r="E94" s="304" t="str">
        <f>RIGHT(GRANTS!C94,4)&amp;"."&amp;GRANTS!M94&amp;"."&amp;GRANTS!K94&amp;"."&amp;$C$5</f>
        <v>2023.PEGrt.I18.Jl21</v>
      </c>
      <c r="F94" s="305">
        <f t="shared" ca="1" si="4"/>
        <v>44386</v>
      </c>
      <c r="G94" s="306">
        <f>GRANTS!T94</f>
        <v>0</v>
      </c>
      <c r="H94" s="124">
        <f t="shared" ca="1" si="5"/>
        <v>44386</v>
      </c>
      <c r="I94" s="125">
        <v>0</v>
      </c>
      <c r="J94" s="304" t="str">
        <f>LEFT(GRANTS!D94,20)&amp;"."&amp;GRANTSPAY!E94</f>
        <v>Edgware Primary Scho.2023.PEGrt.I18.Jl21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hidden="1" x14ac:dyDescent="0.25">
      <c r="A95" s="117">
        <v>1</v>
      </c>
      <c r="B95" s="118">
        <v>2</v>
      </c>
      <c r="C95" s="303">
        <f>GRANTS!J95</f>
        <v>400047</v>
      </c>
      <c r="D95" s="120" t="b">
        <v>1</v>
      </c>
      <c r="E95" s="304" t="str">
        <f>RIGHT(GRANTS!C95,4)&amp;"."&amp;GRANTS!M95&amp;"."&amp;GRANTS!K95&amp;"."&amp;$C$5</f>
        <v>2024.PEGrt.I18.Jl21</v>
      </c>
      <c r="F95" s="305">
        <f t="shared" ca="1" si="4"/>
        <v>44386</v>
      </c>
      <c r="G95" s="306">
        <f>GRANTS!T95</f>
        <v>0</v>
      </c>
      <c r="H95" s="124">
        <f t="shared" ca="1" si="5"/>
        <v>44386</v>
      </c>
      <c r="I95" s="125">
        <v>0</v>
      </c>
      <c r="J95" s="304" t="str">
        <f>LEFT(GRANTS!D95,20)&amp;"."&amp;GRANTSPAY!E95</f>
        <v>Fairway Primary Scho.2024.PEGrt.I18.Jl21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hidden="1" x14ac:dyDescent="0.25">
      <c r="A96" s="117">
        <v>1</v>
      </c>
      <c r="B96" s="118">
        <v>2</v>
      </c>
      <c r="C96" s="303">
        <f>GRANTS!J96</f>
        <v>400001</v>
      </c>
      <c r="D96" s="120" t="b">
        <v>1</v>
      </c>
      <c r="E96" s="304" t="str">
        <f>RIGHT(GRANTS!C96,4)&amp;"."&amp;GRANTS!M96&amp;"."&amp;GRANTS!K96&amp;"."&amp;$C$5</f>
        <v>2025.PEGrt.I18.Jl21</v>
      </c>
      <c r="F96" s="305">
        <f t="shared" ca="1" si="4"/>
        <v>44386</v>
      </c>
      <c r="G96" s="306">
        <f>GRANTS!T96</f>
        <v>0</v>
      </c>
      <c r="H96" s="124">
        <f t="shared" ca="1" si="5"/>
        <v>44386</v>
      </c>
      <c r="I96" s="125">
        <v>0</v>
      </c>
      <c r="J96" s="304" t="str">
        <f>LEFT(GRANTS!D96,20)&amp;"."&amp;GRANTSPAY!E96</f>
        <v>Foulds.2025.PEGrt.I18.Jl21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hidden="1" x14ac:dyDescent="0.25">
      <c r="A97" s="117">
        <v>1</v>
      </c>
      <c r="B97" s="118">
        <v>2</v>
      </c>
      <c r="C97" s="303">
        <f>GRANTS!J97</f>
        <v>400082</v>
      </c>
      <c r="D97" s="120" t="b">
        <v>1</v>
      </c>
      <c r="E97" s="304" t="str">
        <f>RIGHT(GRANTS!C97,4)&amp;"."&amp;GRANTS!M97&amp;"."&amp;GRANTS!K97&amp;"."&amp;$C$5</f>
        <v>2026.PEGrt.I18.Jl21</v>
      </c>
      <c r="F97" s="305">
        <f t="shared" ca="1" si="4"/>
        <v>44386</v>
      </c>
      <c r="G97" s="306">
        <f>GRANTS!T97</f>
        <v>0</v>
      </c>
      <c r="H97" s="124">
        <f t="shared" ca="1" si="5"/>
        <v>44386</v>
      </c>
      <c r="I97" s="125">
        <v>0</v>
      </c>
      <c r="J97" s="304" t="str">
        <f>LEFT(GRANTS!D97,20)&amp;"."&amp;GRANTSPAY!E97</f>
        <v>Frith Manor School.2026.PEGrt.I18.Jl21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hidden="1" x14ac:dyDescent="0.25">
      <c r="A98" s="117">
        <v>1</v>
      </c>
      <c r="B98" s="118">
        <v>2</v>
      </c>
      <c r="C98" s="303">
        <f>GRANTS!J98</f>
        <v>400067</v>
      </c>
      <c r="D98" s="120" t="b">
        <v>1</v>
      </c>
      <c r="E98" s="304" t="str">
        <f>RIGHT(GRANTS!C98,4)&amp;"."&amp;GRANTS!M98&amp;"."&amp;GRANTS!K98&amp;"."&amp;$C$5</f>
        <v>2028.PEGrt.I18.Jl21</v>
      </c>
      <c r="F98" s="305">
        <f t="shared" ca="1" si="4"/>
        <v>44386</v>
      </c>
      <c r="G98" s="306">
        <f>GRANTS!T98</f>
        <v>0</v>
      </c>
      <c r="H98" s="124">
        <f t="shared" ca="1" si="5"/>
        <v>44386</v>
      </c>
      <c r="I98" s="125">
        <v>0</v>
      </c>
      <c r="J98" s="304" t="str">
        <f>LEFT(GRANTS!D98,20)&amp;"."&amp;GRANTSPAY!E98</f>
        <v>Garden Suburb Infant.2028.PEGrt.I18.Jl21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hidden="1" x14ac:dyDescent="0.25">
      <c r="A99" s="117">
        <v>1</v>
      </c>
      <c r="B99" s="118">
        <v>2</v>
      </c>
      <c r="C99" s="303">
        <f>GRANTS!J99</f>
        <v>400002</v>
      </c>
      <c r="D99" s="120" t="b">
        <v>1</v>
      </c>
      <c r="E99" s="304" t="str">
        <f>RIGHT(GRANTS!C99,4)&amp;"."&amp;GRANTS!M99&amp;"."&amp;GRANTS!K99&amp;"."&amp;$C$5</f>
        <v>2027.PEGrt.I18.Jl21</v>
      </c>
      <c r="F99" s="305">
        <f t="shared" ca="1" si="4"/>
        <v>44386</v>
      </c>
      <c r="G99" s="306">
        <f>GRANTS!T99</f>
        <v>0</v>
      </c>
      <c r="H99" s="124">
        <f t="shared" ca="1" si="5"/>
        <v>44386</v>
      </c>
      <c r="I99" s="125">
        <v>0</v>
      </c>
      <c r="J99" s="304" t="str">
        <f>LEFT(GRANTS!D99,20)&amp;"."&amp;GRANTSPAY!E99</f>
        <v>Garden Suburb Junior.2027.PEGrt.I18.Jl21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hidden="1" x14ac:dyDescent="0.25">
      <c r="A100" s="117">
        <v>1</v>
      </c>
      <c r="B100" s="118">
        <v>2</v>
      </c>
      <c r="C100" s="303">
        <f>GRANTS!J100</f>
        <v>400035</v>
      </c>
      <c r="D100" s="120" t="b">
        <v>1</v>
      </c>
      <c r="E100" s="304" t="str">
        <f>RIGHT(GRANTS!C100,4)&amp;"."&amp;GRANTS!M100&amp;"."&amp;GRANTS!K100&amp;"."&amp;$C$5</f>
        <v>2029.PEGrt.I18.Jl21</v>
      </c>
      <c r="F100" s="305">
        <f t="shared" ca="1" si="4"/>
        <v>44386</v>
      </c>
      <c r="G100" s="306">
        <f>GRANTS!T100</f>
        <v>0</v>
      </c>
      <c r="H100" s="124">
        <f t="shared" ca="1" si="5"/>
        <v>44386</v>
      </c>
      <c r="I100" s="125">
        <v>0</v>
      </c>
      <c r="J100" s="304" t="str">
        <f>LEFT(GRANTS!D100,20)&amp;"."&amp;GRANTSPAY!E100</f>
        <v>Goldbeaters Primary .2029.PEGrt.I18.Jl21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hidden="1" x14ac:dyDescent="0.25">
      <c r="A101" s="117">
        <v>1</v>
      </c>
      <c r="B101" s="118">
        <v>2</v>
      </c>
      <c r="C101" s="303">
        <f>GRANTS!J101</f>
        <v>400108</v>
      </c>
      <c r="D101" s="120" t="b">
        <v>1</v>
      </c>
      <c r="E101" s="304" t="str">
        <f>RIGHT(GRANTS!C101,4)&amp;"."&amp;GRANTS!M101&amp;"."&amp;GRANTS!K101&amp;"."&amp;$C$5</f>
        <v>3516.PEGrt.I18.Jl21</v>
      </c>
      <c r="F101" s="305">
        <f t="shared" ca="1" si="4"/>
        <v>44386</v>
      </c>
      <c r="G101" s="306">
        <f>GRANTS!T101</f>
        <v>0</v>
      </c>
      <c r="H101" s="124">
        <f t="shared" ca="1" si="5"/>
        <v>44386</v>
      </c>
      <c r="I101" s="125">
        <v>0</v>
      </c>
      <c r="J101" s="304" t="str">
        <f>LEFT(GRANTS!D101,20)&amp;"."&amp;GRANTSPAY!E101</f>
        <v>Hasmonean Primary Sc.3516.PEGrt.I18.Jl21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hidden="1" x14ac:dyDescent="0.25">
      <c r="A102" s="117">
        <v>1</v>
      </c>
      <c r="B102" s="118">
        <v>2</v>
      </c>
      <c r="C102" s="303">
        <f>GRANTS!J102</f>
        <v>400026</v>
      </c>
      <c r="D102" s="120" t="b">
        <v>1</v>
      </c>
      <c r="E102" s="304" t="str">
        <f>RIGHT(GRANTS!C102,4)&amp;"."&amp;GRANTS!M102&amp;"."&amp;GRANTS!K102&amp;"."&amp;$C$5</f>
        <v>2031.PEGrt.I18.Jl21</v>
      </c>
      <c r="F102" s="305">
        <f t="shared" ca="1" si="4"/>
        <v>44386</v>
      </c>
      <c r="G102" s="306">
        <f>GRANTS!T102</f>
        <v>0</v>
      </c>
      <c r="H102" s="124">
        <f t="shared" ca="1" si="5"/>
        <v>44386</v>
      </c>
      <c r="I102" s="125">
        <v>0</v>
      </c>
      <c r="J102" s="304" t="str">
        <f>LEFT(GRANTS!D102,20)&amp;"."&amp;GRANTSPAY!E102</f>
        <v>Hollickwood JMI Scho.2031.PEGrt.I18.Jl21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hidden="1" x14ac:dyDescent="0.25">
      <c r="A103" s="117">
        <v>1</v>
      </c>
      <c r="B103" s="118">
        <v>2</v>
      </c>
      <c r="C103" s="303">
        <f>GRANTS!J103</f>
        <v>400084</v>
      </c>
      <c r="D103" s="120" t="b">
        <v>1</v>
      </c>
      <c r="E103" s="304" t="str">
        <f>RIGHT(GRANTS!C103,4)&amp;"."&amp;GRANTS!M103&amp;"."&amp;GRANTS!K103&amp;"."&amp;$C$5</f>
        <v>2032.PEGrt.I18.Jl21</v>
      </c>
      <c r="F103" s="305">
        <f t="shared" ca="1" si="4"/>
        <v>44386</v>
      </c>
      <c r="G103" s="306">
        <f>GRANTS!T103</f>
        <v>0</v>
      </c>
      <c r="H103" s="124">
        <f t="shared" ca="1" si="5"/>
        <v>44386</v>
      </c>
      <c r="I103" s="125">
        <v>0</v>
      </c>
      <c r="J103" s="304" t="str">
        <f>LEFT(GRANTS!D103,20)&amp;"."&amp;GRANTSPAY!E103</f>
        <v>Holly Park School.2032.PEGrt.I18.Jl21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hidden="1" x14ac:dyDescent="0.25">
      <c r="A104" s="117">
        <v>1</v>
      </c>
      <c r="B104" s="118">
        <v>2</v>
      </c>
      <c r="C104" s="303">
        <f>GRANTS!J104</f>
        <v>400008</v>
      </c>
      <c r="D104" s="120" t="b">
        <v>1</v>
      </c>
      <c r="E104" s="304" t="str">
        <f>RIGHT(GRANTS!C104,4)&amp;"."&amp;GRANTS!M104&amp;"."&amp;GRANTS!K104&amp;"."&amp;$C$5</f>
        <v>3304.PEGrt.I18.Jl21</v>
      </c>
      <c r="F104" s="305">
        <f t="shared" ca="1" si="4"/>
        <v>44386</v>
      </c>
      <c r="G104" s="306">
        <f>GRANTS!T104</f>
        <v>0</v>
      </c>
      <c r="H104" s="124">
        <f t="shared" ca="1" si="5"/>
        <v>44386</v>
      </c>
      <c r="I104" s="125">
        <v>0</v>
      </c>
      <c r="J104" s="304" t="str">
        <f>LEFT(GRANTS!D104,20)&amp;"."&amp;GRANTSPAY!E104</f>
        <v>Holy Trinity School.3304.PEGrt.I18.Jl21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hidden="1" x14ac:dyDescent="0.25">
      <c r="A105" s="117">
        <v>1</v>
      </c>
      <c r="B105" s="118">
        <v>2</v>
      </c>
      <c r="C105" s="303">
        <f>GRANTS!J105</f>
        <v>400046</v>
      </c>
      <c r="D105" s="120" t="b">
        <v>1</v>
      </c>
      <c r="E105" s="304" t="str">
        <f>RIGHT(GRANTS!C105,4)&amp;"."&amp;GRANTS!M105&amp;"."&amp;GRANTS!K105&amp;"."&amp;$C$5</f>
        <v>2036.PEGrt.I18.Jl21</v>
      </c>
      <c r="F105" s="305">
        <f t="shared" ca="1" si="4"/>
        <v>44386</v>
      </c>
      <c r="G105" s="306">
        <f>GRANTS!T105</f>
        <v>0</v>
      </c>
      <c r="H105" s="124">
        <f t="shared" ca="1" si="5"/>
        <v>44386</v>
      </c>
      <c r="I105" s="125">
        <v>0</v>
      </c>
      <c r="J105" s="304" t="str">
        <f>LEFT(GRANTS!D105,20)&amp;"."&amp;GRANTSPAY!E105</f>
        <v>Livingstone School.2036.PEGrt.I18.Jl21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hidden="1" x14ac:dyDescent="0.25">
      <c r="A106" s="117">
        <v>1</v>
      </c>
      <c r="B106" s="118">
        <v>2</v>
      </c>
      <c r="C106" s="303">
        <f>GRANTS!J106</f>
        <v>400030</v>
      </c>
      <c r="D106" s="120" t="b">
        <v>1</v>
      </c>
      <c r="E106" s="304" t="str">
        <f>RIGHT(GRANTS!C106,4)&amp;"."&amp;GRANTS!M106&amp;"."&amp;GRANTS!K106&amp;"."&amp;$C$5</f>
        <v>2037.PEGrt.I18.Jl21</v>
      </c>
      <c r="F106" s="305">
        <f t="shared" ca="1" si="4"/>
        <v>44386</v>
      </c>
      <c r="G106" s="306">
        <f>GRANTS!T106</f>
        <v>0</v>
      </c>
      <c r="H106" s="124">
        <f t="shared" ca="1" si="5"/>
        <v>44386</v>
      </c>
      <c r="I106" s="125">
        <v>0</v>
      </c>
      <c r="J106" s="304" t="str">
        <f>LEFT(GRANTS!D106,20)&amp;"."&amp;GRANTSPAY!E106</f>
        <v>Manorside Primary Sc.2037.PEGrt.I18.Jl21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hidden="1" x14ac:dyDescent="0.25">
      <c r="A107" s="117">
        <v>1</v>
      </c>
      <c r="B107" s="118">
        <v>2</v>
      </c>
      <c r="C107" s="303">
        <f>GRANTS!J107</f>
        <v>400130</v>
      </c>
      <c r="D107" s="120" t="b">
        <v>1</v>
      </c>
      <c r="E107" s="304" t="str">
        <f>RIGHT(GRANTS!C107,4)&amp;"."&amp;GRANTS!M107&amp;"."&amp;GRANTS!K107&amp;"."&amp;$C$5</f>
        <v>3523.PEGrt.I18.Jl21</v>
      </c>
      <c r="F107" s="305">
        <f t="shared" ca="1" si="4"/>
        <v>44386</v>
      </c>
      <c r="G107" s="306">
        <f>GRANTS!T107</f>
        <v>0</v>
      </c>
      <c r="H107" s="124">
        <f t="shared" ca="1" si="5"/>
        <v>44386</v>
      </c>
      <c r="I107" s="125">
        <v>0</v>
      </c>
      <c r="J107" s="304" t="str">
        <f>LEFT(GRANTS!D107,20)&amp;"."&amp;GRANTSPAY!E107</f>
        <v>Martin Primary Schoo.3523.PEGrt.I18.Jl21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hidden="1" x14ac:dyDescent="0.25">
      <c r="A108" s="117">
        <v>1</v>
      </c>
      <c r="B108" s="118">
        <v>2</v>
      </c>
      <c r="C108" s="303">
        <f>GRANTS!J108</f>
        <v>400112</v>
      </c>
      <c r="D108" s="120" t="b">
        <v>1</v>
      </c>
      <c r="E108" s="304" t="str">
        <f>RIGHT(GRANTS!C108,4)&amp;"."&amp;GRANTS!M108&amp;"."&amp;GRANTS!K108&amp;"."&amp;$C$5</f>
        <v>5948.PEGrt.I18.Jl21</v>
      </c>
      <c r="F108" s="305">
        <f t="shared" ca="1" si="4"/>
        <v>44386</v>
      </c>
      <c r="G108" s="306">
        <f>GRANTS!T108</f>
        <v>0</v>
      </c>
      <c r="H108" s="124">
        <f t="shared" ca="1" si="5"/>
        <v>44386</v>
      </c>
      <c r="I108" s="125">
        <v>0</v>
      </c>
      <c r="J108" s="304" t="str">
        <f>LEFT(GRANTS!D108,20)&amp;"."&amp;GRANTSPAY!E108</f>
        <v>Mathilda Marks-Kenne.5948.PEGrt.I18.Jl21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hidden="1" x14ac:dyDescent="0.25">
      <c r="A109" s="117">
        <v>1</v>
      </c>
      <c r="B109" s="118">
        <v>2</v>
      </c>
      <c r="C109" s="303">
        <f>GRANTS!J109</f>
        <v>400110</v>
      </c>
      <c r="D109" s="120" t="b">
        <v>1</v>
      </c>
      <c r="E109" s="304" t="str">
        <f>RIGHT(GRANTS!C109,4)&amp;"."&amp;GRANTS!M109&amp;"."&amp;GRANTS!K109&amp;"."&amp;$C$5</f>
        <v>5949.PEGrt.I18.Jl21</v>
      </c>
      <c r="F109" s="305">
        <f t="shared" ca="1" si="4"/>
        <v>44386</v>
      </c>
      <c r="G109" s="306">
        <f>GRANTS!T109</f>
        <v>0</v>
      </c>
      <c r="H109" s="124">
        <f t="shared" ca="1" si="5"/>
        <v>44386</v>
      </c>
      <c r="I109" s="125">
        <v>0</v>
      </c>
      <c r="J109" s="304" t="str">
        <f>LEFT(GRANTS!D109,20)&amp;"."&amp;GRANTSPAY!E109</f>
        <v>Menorah Foundation S.5949.PEGrt.I18.Jl21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hidden="1" x14ac:dyDescent="0.25">
      <c r="A110" s="117">
        <v>1</v>
      </c>
      <c r="B110" s="118">
        <v>2</v>
      </c>
      <c r="C110" s="303">
        <f>GRANTS!J110</f>
        <v>400007</v>
      </c>
      <c r="D110" s="120" t="b">
        <v>1</v>
      </c>
      <c r="E110" s="304" t="str">
        <f>RIGHT(GRANTS!C110,4)&amp;"."&amp;GRANTS!M110&amp;"."&amp;GRANTS!K110&amp;"."&amp;$C$5</f>
        <v>3513.PEGrt.I18.Jl21</v>
      </c>
      <c r="F110" s="305">
        <f t="shared" ca="1" si="4"/>
        <v>44386</v>
      </c>
      <c r="G110" s="306">
        <f>GRANTS!T110</f>
        <v>0</v>
      </c>
      <c r="H110" s="124">
        <f t="shared" ca="1" si="5"/>
        <v>44386</v>
      </c>
      <c r="I110" s="125">
        <v>0</v>
      </c>
      <c r="J110" s="304" t="str">
        <f>LEFT(GRANTS!D110,20)&amp;"."&amp;GRANTSPAY!E110</f>
        <v>Menorah Primary Scho.3513.PEGrt.I18.Jl21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hidden="1" x14ac:dyDescent="0.25">
      <c r="A111" s="117">
        <v>1</v>
      </c>
      <c r="B111" s="118">
        <v>2</v>
      </c>
      <c r="C111" s="303">
        <f>GRANTS!J111</f>
        <v>400086</v>
      </c>
      <c r="D111" s="120" t="b">
        <v>1</v>
      </c>
      <c r="E111" s="304" t="str">
        <f>RIGHT(GRANTS!C111,4)&amp;"."&amp;GRANTS!M111&amp;"."&amp;GRANTS!K111&amp;"."&amp;$C$5</f>
        <v>3305.PEGrt.I18.Jl21</v>
      </c>
      <c r="F111" s="305">
        <f t="shared" ca="1" si="4"/>
        <v>44386</v>
      </c>
      <c r="G111" s="306">
        <f>GRANTS!T111</f>
        <v>0</v>
      </c>
      <c r="H111" s="124">
        <f t="shared" ca="1" si="5"/>
        <v>44386</v>
      </c>
      <c r="I111" s="125">
        <v>0</v>
      </c>
      <c r="J111" s="304" t="str">
        <f>LEFT(GRANTS!D111,20)&amp;"."&amp;GRANTSPAY!E111</f>
        <v>Monken Hadley C E Pr.3305.PEGrt.I18.Jl21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hidden="1" x14ac:dyDescent="0.25">
      <c r="A112" s="117">
        <v>1</v>
      </c>
      <c r="B112" s="118">
        <v>2</v>
      </c>
      <c r="C112" s="303">
        <f>GRANTS!J112</f>
        <v>400048</v>
      </c>
      <c r="D112" s="120" t="b">
        <v>1</v>
      </c>
      <c r="E112" s="304" t="str">
        <f>RIGHT(GRANTS!C112,4)&amp;"."&amp;GRANTS!M112&amp;"."&amp;GRANTS!K112&amp;"."&amp;$C$5</f>
        <v>2042.PEGrt.I18.Jl21</v>
      </c>
      <c r="F112" s="305">
        <f t="shared" ca="1" si="4"/>
        <v>44386</v>
      </c>
      <c r="G112" s="306">
        <f>GRANTS!T112</f>
        <v>0</v>
      </c>
      <c r="H112" s="124">
        <f t="shared" ca="1" si="5"/>
        <v>44386</v>
      </c>
      <c r="I112" s="125">
        <v>0</v>
      </c>
      <c r="J112" s="304" t="str">
        <f>LEFT(GRANTS!D112,20)&amp;"."&amp;GRANTSPAY!E112</f>
        <v>Monkfrith School.2042.PEGrt.I18.Jl21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hidden="1" x14ac:dyDescent="0.25">
      <c r="A113" s="117">
        <v>1</v>
      </c>
      <c r="B113" s="118">
        <v>2</v>
      </c>
      <c r="C113" s="303">
        <f>GRANTS!J113</f>
        <v>400087</v>
      </c>
      <c r="D113" s="120" t="b">
        <v>1</v>
      </c>
      <c r="E113" s="304" t="str">
        <f>RIGHT(GRANTS!C113,4)&amp;"."&amp;GRANTS!M113&amp;"."&amp;GRANTS!K113&amp;"."&amp;$C$5</f>
        <v>2044.PEGrt.I18.Jl21</v>
      </c>
      <c r="F113" s="305">
        <f t="shared" ca="1" si="4"/>
        <v>44386</v>
      </c>
      <c r="G113" s="306">
        <f>GRANTS!T113</f>
        <v>0</v>
      </c>
      <c r="H113" s="124">
        <f t="shared" ca="1" si="5"/>
        <v>44386</v>
      </c>
      <c r="I113" s="125">
        <v>0</v>
      </c>
      <c r="J113" s="304" t="str">
        <f>LEFT(GRANTS!D113,20)&amp;"."&amp;GRANTSPAY!E113</f>
        <v>Moss Hall Infant Sch.2044.PEGrt.I18.Jl21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hidden="1" x14ac:dyDescent="0.25">
      <c r="A114" s="117">
        <v>1</v>
      </c>
      <c r="B114" s="118">
        <v>2</v>
      </c>
      <c r="C114" s="303">
        <f>GRANTS!J114</f>
        <v>400088</v>
      </c>
      <c r="D114" s="120" t="b">
        <v>1</v>
      </c>
      <c r="E114" s="304" t="str">
        <f>RIGHT(GRANTS!C114,4)&amp;"."&amp;GRANTS!M114&amp;"."&amp;GRANTS!K114&amp;"."&amp;$C$5</f>
        <v>2043.PEGrt.I18.Jl21</v>
      </c>
      <c r="F114" s="305">
        <f t="shared" ca="1" si="4"/>
        <v>44386</v>
      </c>
      <c r="G114" s="306">
        <f>GRANTS!T114</f>
        <v>0</v>
      </c>
      <c r="H114" s="124">
        <f t="shared" ca="1" si="5"/>
        <v>44386</v>
      </c>
      <c r="I114" s="125">
        <v>0</v>
      </c>
      <c r="J114" s="304" t="str">
        <f>LEFT(GRANTS!D114,20)&amp;"."&amp;GRANTSPAY!E114</f>
        <v>Moss Hall Junior Sch.2043.PEGrt.I18.Jl21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hidden="1" x14ac:dyDescent="0.25">
      <c r="A115" s="117">
        <v>1</v>
      </c>
      <c r="B115" s="118">
        <v>2</v>
      </c>
      <c r="C115" s="303">
        <f>GRANTS!J115</f>
        <v>158733</v>
      </c>
      <c r="D115" s="120" t="b">
        <v>1</v>
      </c>
      <c r="E115" s="304" t="str">
        <f>RIGHT(GRANTS!C115,4)&amp;"."&amp;GRANTS!M115&amp;"."&amp;GRANTS!K115&amp;"."&amp;$C$5</f>
        <v>2053.PEGrt.I18.Jl21</v>
      </c>
      <c r="F115" s="305">
        <f t="shared" ca="1" si="4"/>
        <v>44386</v>
      </c>
      <c r="G115" s="306">
        <f>GRANTS!T115</f>
        <v>0</v>
      </c>
      <c r="H115" s="124">
        <f t="shared" ca="1" si="5"/>
        <v>44386</v>
      </c>
      <c r="I115" s="125">
        <v>0</v>
      </c>
      <c r="J115" s="304" t="str">
        <f>LEFT(GRANTS!D115,20)&amp;"."&amp;GRANTSPAY!E115</f>
        <v>Noam Primary School.2053.PEGrt.I18.Jl21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hidden="1" x14ac:dyDescent="0.25">
      <c r="A116" s="117">
        <v>1</v>
      </c>
      <c r="B116" s="118">
        <v>2</v>
      </c>
      <c r="C116" s="303">
        <f>GRANTS!J116</f>
        <v>400089</v>
      </c>
      <c r="D116" s="120" t="b">
        <v>1</v>
      </c>
      <c r="E116" s="304" t="str">
        <f>RIGHT(GRANTS!C116,4)&amp;"."&amp;GRANTS!M116&amp;"."&amp;GRANTS!K116&amp;"."&amp;$C$5</f>
        <v>2045.PEGrt.I18.Jl21</v>
      </c>
      <c r="F116" s="305">
        <f t="shared" ca="1" si="4"/>
        <v>44386</v>
      </c>
      <c r="G116" s="306">
        <f>GRANTS!T116</f>
        <v>0</v>
      </c>
      <c r="H116" s="124">
        <f t="shared" ca="1" si="5"/>
        <v>44386</v>
      </c>
      <c r="I116" s="125">
        <v>0</v>
      </c>
      <c r="J116" s="304" t="str">
        <f>LEFT(GRANTS!D116,20)&amp;"."&amp;GRANTSPAY!E116</f>
        <v>Northside School.2045.PEGrt.I18.Jl21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hidden="1" x14ac:dyDescent="0.25">
      <c r="A117" s="117">
        <v>1</v>
      </c>
      <c r="B117" s="118">
        <v>2</v>
      </c>
      <c r="C117" s="303">
        <f>GRANTS!J117</f>
        <v>400113</v>
      </c>
      <c r="D117" s="120" t="b">
        <v>1</v>
      </c>
      <c r="E117" s="304" t="str">
        <f>RIGHT(GRANTS!C117,4)&amp;"."&amp;GRANTS!M117&amp;"."&amp;GRANTS!K117&amp;"."&amp;$C$5</f>
        <v>2077.PEGrt.I18.Jl21</v>
      </c>
      <c r="F117" s="305">
        <f t="shared" ca="1" si="4"/>
        <v>44386</v>
      </c>
      <c r="G117" s="306">
        <f>GRANTS!T117</f>
        <v>0</v>
      </c>
      <c r="H117" s="124">
        <f t="shared" ca="1" si="5"/>
        <v>44386</v>
      </c>
      <c r="I117" s="125">
        <v>0</v>
      </c>
      <c r="J117" s="304" t="str">
        <f>LEFT(GRANTS!D117,20)&amp;"."&amp;GRANTSPAY!E117</f>
        <v>Orion Primary School.2077.PEGrt.I18.Jl21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hidden="1" x14ac:dyDescent="0.25">
      <c r="A118" s="117">
        <v>1</v>
      </c>
      <c r="B118" s="118">
        <v>2</v>
      </c>
      <c r="C118" s="303">
        <f>GRANTS!J118</f>
        <v>400021</v>
      </c>
      <c r="D118" s="120" t="b">
        <v>1</v>
      </c>
      <c r="E118" s="304" t="str">
        <f>RIGHT(GRANTS!C118,4)&amp;"."&amp;GRANTS!M118&amp;"."&amp;GRANTS!K118&amp;"."&amp;$C$5</f>
        <v>5201.PEGrt.I18.Jl21</v>
      </c>
      <c r="F118" s="305">
        <f t="shared" ca="1" si="4"/>
        <v>44386</v>
      </c>
      <c r="G118" s="306">
        <f>GRANTS!T118</f>
        <v>0</v>
      </c>
      <c r="H118" s="124">
        <f t="shared" ca="1" si="5"/>
        <v>44386</v>
      </c>
      <c r="I118" s="125">
        <v>0</v>
      </c>
      <c r="J118" s="304" t="str">
        <f>LEFT(GRANTS!D118,20)&amp;"."&amp;GRANTSPAY!E118</f>
        <v>Osidge Primary Schoo.5201.PEGrt.I18.Jl21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hidden="1" x14ac:dyDescent="0.25">
      <c r="A119" s="117">
        <v>1</v>
      </c>
      <c r="B119" s="118">
        <v>2</v>
      </c>
      <c r="C119" s="303">
        <f>GRANTS!J119</f>
        <v>400003</v>
      </c>
      <c r="D119" s="120" t="b">
        <v>1</v>
      </c>
      <c r="E119" s="304" t="str">
        <f>RIGHT(GRANTS!C119,4)&amp;"."&amp;GRANTS!M119&amp;"."&amp;GRANTS!K119&amp;"."&amp;$C$5</f>
        <v>3501.PEGrt.I18.Jl21</v>
      </c>
      <c r="F119" s="305">
        <f t="shared" ca="1" si="4"/>
        <v>44386</v>
      </c>
      <c r="G119" s="306">
        <f>GRANTS!T119</f>
        <v>0</v>
      </c>
      <c r="H119" s="124">
        <f t="shared" ca="1" si="5"/>
        <v>44386</v>
      </c>
      <c r="I119" s="125">
        <v>0</v>
      </c>
      <c r="J119" s="304" t="str">
        <f>LEFT(GRANTS!D119,20)&amp;"."&amp;GRANTSPAY!E119</f>
        <v>Our Lady of Lourdes .3501.PEGrt.I18.Jl21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hidden="1" x14ac:dyDescent="0.25">
      <c r="A120" s="117">
        <v>1</v>
      </c>
      <c r="B120" s="118">
        <v>2</v>
      </c>
      <c r="C120" s="303">
        <f>GRANTS!J120</f>
        <v>400014</v>
      </c>
      <c r="D120" s="120" t="b">
        <v>1</v>
      </c>
      <c r="E120" s="304" t="str">
        <f>RIGHT(GRANTS!C120,4)&amp;"."&amp;GRANTS!M120&amp;"."&amp;GRANTS!K120&amp;"."&amp;$C$5</f>
        <v>2078.PEGrt.I18.Jl21</v>
      </c>
      <c r="F120" s="305">
        <f t="shared" ca="1" si="4"/>
        <v>44386</v>
      </c>
      <c r="G120" s="306">
        <f>GRANTS!T120</f>
        <v>0</v>
      </c>
      <c r="H120" s="124">
        <f t="shared" ca="1" si="5"/>
        <v>44386</v>
      </c>
      <c r="I120" s="125">
        <v>0</v>
      </c>
      <c r="J120" s="304" t="str">
        <f>LEFT(GRANTS!D120,20)&amp;"."&amp;GRANTSPAY!E120</f>
        <v>Pardes House School.2078.PEGrt.I18.Jl21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hidden="1" x14ac:dyDescent="0.25">
      <c r="A121" s="117">
        <v>1</v>
      </c>
      <c r="B121" s="118">
        <v>2</v>
      </c>
      <c r="C121" s="303">
        <f>GRANTS!J121</f>
        <v>400012</v>
      </c>
      <c r="D121" s="120" t="b">
        <v>1</v>
      </c>
      <c r="E121" s="304" t="str">
        <f>RIGHT(GRANTS!C121,4)&amp;"."&amp;GRANTS!M121&amp;"."&amp;GRANTS!K121&amp;"."&amp;$C$5</f>
        <v>2071.PEGrt.I18.Jl21</v>
      </c>
      <c r="F121" s="305">
        <f t="shared" ca="1" si="4"/>
        <v>44386</v>
      </c>
      <c r="G121" s="306">
        <f>GRANTS!T121</f>
        <v>0</v>
      </c>
      <c r="H121" s="124">
        <f t="shared" ca="1" si="5"/>
        <v>44386</v>
      </c>
      <c r="I121" s="125">
        <v>0</v>
      </c>
      <c r="J121" s="304" t="str">
        <f>LEFT(GRANTS!D121,20)&amp;"."&amp;GRANTSPAY!E121</f>
        <v>Queenswell Infant an.2071.PEGrt.I18.Jl21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hidden="1" x14ac:dyDescent="0.25">
      <c r="A122" s="117">
        <v>1</v>
      </c>
      <c r="B122" s="118">
        <v>2</v>
      </c>
      <c r="C122" s="303">
        <f>GRANTS!J122</f>
        <v>400012</v>
      </c>
      <c r="D122" s="120" t="b">
        <v>1</v>
      </c>
      <c r="E122" s="304" t="str">
        <f>RIGHT(GRANTS!C122,4)&amp;"."&amp;GRANTS!M122&amp;"."&amp;GRANTS!K122&amp;"."&amp;$C$5</f>
        <v>2072.PEGrt.I18.Jl21</v>
      </c>
      <c r="F122" s="305">
        <f t="shared" ca="1" si="4"/>
        <v>44386</v>
      </c>
      <c r="G122" s="306">
        <f>GRANTS!T122</f>
        <v>0</v>
      </c>
      <c r="H122" s="124">
        <f t="shared" ca="1" si="5"/>
        <v>44386</v>
      </c>
      <c r="I122" s="125">
        <v>0</v>
      </c>
      <c r="J122" s="304" t="str">
        <f>LEFT(GRANTS!D122,20)&amp;"."&amp;GRANTSPAY!E122</f>
        <v>Queenswell Junior Sc.2072.PEGrt.I18.Jl21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hidden="1" x14ac:dyDescent="0.25">
      <c r="A123" s="117">
        <v>1</v>
      </c>
      <c r="B123" s="118">
        <v>2</v>
      </c>
      <c r="C123" s="303">
        <f>GRANTS!J123</f>
        <v>400093</v>
      </c>
      <c r="D123" s="120" t="b">
        <v>1</v>
      </c>
      <c r="E123" s="304" t="str">
        <f>RIGHT(GRANTS!C123,4)&amp;"."&amp;GRANTS!M123&amp;"."&amp;GRANTS!K123&amp;"."&amp;$C$5</f>
        <v>3512.PEGrt.I18.Jl21</v>
      </c>
      <c r="F123" s="305">
        <f t="shared" ca="1" si="4"/>
        <v>44386</v>
      </c>
      <c r="G123" s="306">
        <f>GRANTS!T123</f>
        <v>0</v>
      </c>
      <c r="H123" s="124">
        <f t="shared" ca="1" si="5"/>
        <v>44386</v>
      </c>
      <c r="I123" s="125">
        <v>0</v>
      </c>
      <c r="J123" s="304" t="str">
        <f>LEFT(GRANTS!D123,20)&amp;"."&amp;GRANTSPAY!E123</f>
        <v>Rosh Pinah.3512.PEGrt.I18.Jl21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hidden="1" x14ac:dyDescent="0.25">
      <c r="A124" s="117">
        <v>1</v>
      </c>
      <c r="B124" s="118">
        <v>2</v>
      </c>
      <c r="C124" s="303">
        <f>GRANTS!J124</f>
        <v>400071</v>
      </c>
      <c r="D124" s="120" t="b">
        <v>1</v>
      </c>
      <c r="E124" s="304" t="str">
        <f>RIGHT(GRANTS!C124,4)&amp;"."&amp;GRANTS!M124&amp;"."&amp;GRANTS!K124&amp;"."&amp;$C$5</f>
        <v>3510.PEGrt.I18.Jl21</v>
      </c>
      <c r="F124" s="305">
        <f t="shared" ca="1" si="4"/>
        <v>44386</v>
      </c>
      <c r="G124" s="306">
        <f>GRANTS!T124</f>
        <v>0</v>
      </c>
      <c r="H124" s="124">
        <f t="shared" ca="1" si="5"/>
        <v>44386</v>
      </c>
      <c r="I124" s="125">
        <v>0</v>
      </c>
      <c r="J124" s="304" t="str">
        <f>LEFT(GRANTS!D124,20)&amp;"."&amp;GRANTSPAY!E124</f>
        <v>Sacred Heart School.3510.PEGrt.I18.Jl21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hidden="1" x14ac:dyDescent="0.25">
      <c r="A125" s="117">
        <v>1</v>
      </c>
      <c r="B125" s="118">
        <v>2</v>
      </c>
      <c r="C125" s="303">
        <f>GRANTS!J125</f>
        <v>400096</v>
      </c>
      <c r="D125" s="120" t="b">
        <v>1</v>
      </c>
      <c r="E125" s="304" t="str">
        <f>RIGHT(GRANTS!C125,4)&amp;"."&amp;GRANTS!M125&amp;"."&amp;GRANTS!K125&amp;"."&amp;$C$5</f>
        <v>3502.PEGrt.I18.Jl21</v>
      </c>
      <c r="F125" s="305">
        <f t="shared" ca="1" si="4"/>
        <v>44386</v>
      </c>
      <c r="G125" s="306">
        <f>GRANTS!T125</f>
        <v>0</v>
      </c>
      <c r="H125" s="124">
        <f t="shared" ca="1" si="5"/>
        <v>44386</v>
      </c>
      <c r="I125" s="125">
        <v>0</v>
      </c>
      <c r="J125" s="304" t="str">
        <f>LEFT(GRANTS!D125,20)&amp;"."&amp;GRANTSPAY!E125</f>
        <v>St Agnes RC Primary .3502.PEGrt.I18.Jl21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hidden="1" x14ac:dyDescent="0.25">
      <c r="A126" s="117">
        <v>1</v>
      </c>
      <c r="B126" s="118">
        <v>2</v>
      </c>
      <c r="C126" s="303">
        <f>GRANTS!J126</f>
        <v>400062</v>
      </c>
      <c r="D126" s="120" t="b">
        <v>1</v>
      </c>
      <c r="E126" s="304" t="str">
        <f>RIGHT(GRANTS!C126,4)&amp;"."&amp;GRANTS!M126&amp;"."&amp;GRANTS!K126&amp;"."&amp;$C$5</f>
        <v>3315.PEGrt.I18.Jl21</v>
      </c>
      <c r="F126" s="305">
        <f t="shared" ca="1" si="4"/>
        <v>44386</v>
      </c>
      <c r="G126" s="306">
        <f>GRANTS!T126</f>
        <v>0</v>
      </c>
      <c r="H126" s="124">
        <f t="shared" ca="1" si="5"/>
        <v>44386</v>
      </c>
      <c r="I126" s="125">
        <v>0</v>
      </c>
      <c r="J126" s="304" t="str">
        <f>LEFT(GRANTS!D126,20)&amp;"."&amp;GRANTSPAY!E126</f>
        <v>St Andrew's C E.3315.PEGrt.I18.Jl21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hidden="1" x14ac:dyDescent="0.25">
      <c r="A127" s="117">
        <v>1</v>
      </c>
      <c r="B127" s="118">
        <v>2</v>
      </c>
      <c r="C127" s="303">
        <f>GRANTS!J127</f>
        <v>400064</v>
      </c>
      <c r="D127" s="120" t="b">
        <v>1</v>
      </c>
      <c r="E127" s="304" t="str">
        <f>RIGHT(GRANTS!C127,4)&amp;"."&amp;GRANTS!M127&amp;"."&amp;GRANTS!K127&amp;"."&amp;$C$5</f>
        <v>3504.PEGrt.I18.Jl21</v>
      </c>
      <c r="F127" s="305">
        <f t="shared" ca="1" si="4"/>
        <v>44386</v>
      </c>
      <c r="G127" s="306">
        <f>GRANTS!T127</f>
        <v>0</v>
      </c>
      <c r="H127" s="124">
        <f t="shared" ca="1" si="5"/>
        <v>44386</v>
      </c>
      <c r="I127" s="125">
        <v>0</v>
      </c>
      <c r="J127" s="304" t="str">
        <f>LEFT(GRANTS!D127,20)&amp;"."&amp;GRANTSPAY!E127</f>
        <v>St Catherines R C Pr.3504.PEGrt.I18.Jl21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hidden="1" x14ac:dyDescent="0.25">
      <c r="A128" s="117">
        <v>1</v>
      </c>
      <c r="B128" s="118">
        <v>2</v>
      </c>
      <c r="C128" s="303">
        <f>GRANTS!J128</f>
        <v>400098</v>
      </c>
      <c r="D128" s="120" t="b">
        <v>1</v>
      </c>
      <c r="E128" s="304" t="str">
        <f>RIGHT(GRANTS!C128,4)&amp;"."&amp;GRANTS!M128&amp;"."&amp;GRANTS!K128&amp;"."&amp;$C$5</f>
        <v>3309.PEGrt.I18.Jl21</v>
      </c>
      <c r="F128" s="305">
        <f t="shared" ca="1" si="4"/>
        <v>44386</v>
      </c>
      <c r="G128" s="306">
        <f>GRANTS!T128</f>
        <v>0</v>
      </c>
      <c r="H128" s="124">
        <f t="shared" ca="1" si="5"/>
        <v>44386</v>
      </c>
      <c r="I128" s="125">
        <v>0</v>
      </c>
      <c r="J128" s="304" t="str">
        <f>LEFT(GRANTS!D128,20)&amp;"."&amp;GRANTSPAY!E128</f>
        <v>St Johns CE N20.3309.PEGrt.I18.Jl21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hidden="1" x14ac:dyDescent="0.25">
      <c r="A129" s="117">
        <v>1</v>
      </c>
      <c r="B129" s="118">
        <v>2</v>
      </c>
      <c r="C129" s="303">
        <f>GRANTS!J129</f>
        <v>400114</v>
      </c>
      <c r="D129" s="120" t="b">
        <v>1</v>
      </c>
      <c r="E129" s="304" t="str">
        <f>RIGHT(GRANTS!C129,4)&amp;"."&amp;GRANTS!M129&amp;"."&amp;GRANTS!K129&amp;"."&amp;$C$5</f>
        <v>3307.PEGrt.I18.Jl21</v>
      </c>
      <c r="F129" s="305">
        <f t="shared" ca="1" si="4"/>
        <v>44386</v>
      </c>
      <c r="G129" s="306">
        <f>GRANTS!T129</f>
        <v>0</v>
      </c>
      <c r="H129" s="124">
        <f t="shared" ca="1" si="5"/>
        <v>44386</v>
      </c>
      <c r="I129" s="125">
        <v>0</v>
      </c>
      <c r="J129" s="304" t="str">
        <f>LEFT(GRANTS!D129,20)&amp;"."&amp;GRANTSPAY!E129</f>
        <v>St John's CE School .3307.PEGrt.I18.Jl21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hidden="1" x14ac:dyDescent="0.25">
      <c r="A130" s="117">
        <v>1</v>
      </c>
      <c r="B130" s="118">
        <v>2</v>
      </c>
      <c r="C130" s="303">
        <f>GRANTS!J130</f>
        <v>400066</v>
      </c>
      <c r="D130" s="120" t="b">
        <v>1</v>
      </c>
      <c r="E130" s="304" t="str">
        <f>RIGHT(GRANTS!C130,4)&amp;"."&amp;GRANTS!M130&amp;"."&amp;GRANTS!K130&amp;"."&amp;$C$5</f>
        <v>3509.PEGrt.I18.Jl21</v>
      </c>
      <c r="F130" s="305">
        <f t="shared" ca="1" si="4"/>
        <v>44386</v>
      </c>
      <c r="G130" s="306">
        <f>GRANTS!T130</f>
        <v>0</v>
      </c>
      <c r="H130" s="124">
        <f t="shared" ca="1" si="5"/>
        <v>44386</v>
      </c>
      <c r="I130" s="125">
        <v>0</v>
      </c>
      <c r="J130" s="304" t="str">
        <f>LEFT(GRANTS!D130,20)&amp;"."&amp;GRANTSPAY!E130</f>
        <v>St Joseph's Primary .3509.PEGrt.I18.Jl21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hidden="1" x14ac:dyDescent="0.25">
      <c r="A131" s="117">
        <v>1</v>
      </c>
      <c r="B131" s="118">
        <v>2</v>
      </c>
      <c r="C131" s="303">
        <f>GRANTS!J131</f>
        <v>400058</v>
      </c>
      <c r="D131" s="120" t="b">
        <v>1</v>
      </c>
      <c r="E131" s="304" t="str">
        <f>RIGHT(GRANTS!C131,4)&amp;"."&amp;GRANTS!M131&amp;"."&amp;GRANTS!K131&amp;"."&amp;$C$5</f>
        <v>3311.PEGrt.I18.Jl21</v>
      </c>
      <c r="F131" s="305">
        <f t="shared" ca="1" si="4"/>
        <v>44386</v>
      </c>
      <c r="G131" s="306">
        <f>GRANTS!T131</f>
        <v>0</v>
      </c>
      <c r="H131" s="124">
        <f t="shared" ca="1" si="5"/>
        <v>44386</v>
      </c>
      <c r="I131" s="125">
        <v>0</v>
      </c>
      <c r="J131" s="304" t="str">
        <f>LEFT(GRANTS!D131,20)&amp;"."&amp;GRANTSPAY!E131</f>
        <v>St Mary's C E Primar.3311.PEGrt.I18.Jl21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hidden="1" x14ac:dyDescent="0.25">
      <c r="A132" s="117">
        <v>1</v>
      </c>
      <c r="B132" s="118">
        <v>2</v>
      </c>
      <c r="C132" s="303">
        <f>GRANTS!J132</f>
        <v>400017</v>
      </c>
      <c r="D132" s="120" t="b">
        <v>1</v>
      </c>
      <c r="E132" s="304" t="str">
        <f>RIGHT(GRANTS!C132,4)&amp;"."&amp;GRANTS!M132&amp;"."&amp;GRANTS!K132&amp;"."&amp;$C$5</f>
        <v>3312.PEGrt.I18.Jl21</v>
      </c>
      <c r="F132" s="305">
        <f t="shared" ca="1" si="4"/>
        <v>44386</v>
      </c>
      <c r="G132" s="306">
        <f>GRANTS!T132</f>
        <v>0</v>
      </c>
      <c r="H132" s="124">
        <f t="shared" ca="1" si="5"/>
        <v>44386</v>
      </c>
      <c r="I132" s="125">
        <v>0</v>
      </c>
      <c r="J132" s="304" t="str">
        <f>LEFT(GRANTS!D132,20)&amp;"."&amp;GRANTSPAY!E132</f>
        <v>St Mary's School EN4.3312.PEGrt.I18.Jl21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hidden="1" x14ac:dyDescent="0.25">
      <c r="A133" s="117">
        <v>1</v>
      </c>
      <c r="B133" s="118">
        <v>2</v>
      </c>
      <c r="C133" s="303">
        <f>GRANTS!J133</f>
        <v>400094</v>
      </c>
      <c r="D133" s="120" t="b">
        <v>1</v>
      </c>
      <c r="E133" s="304" t="str">
        <f>RIGHT(GRANTS!C133,4)&amp;"."&amp;GRANTS!M133&amp;"."&amp;GRANTS!K133&amp;"."&amp;$C$5</f>
        <v>3314.PEGrt.I18.Jl21</v>
      </c>
      <c r="F133" s="305">
        <f t="shared" ca="1" si="4"/>
        <v>44386</v>
      </c>
      <c r="G133" s="306">
        <f>GRANTS!T133</f>
        <v>0</v>
      </c>
      <c r="H133" s="124">
        <f t="shared" ca="1" si="5"/>
        <v>44386</v>
      </c>
      <c r="I133" s="125">
        <v>0</v>
      </c>
      <c r="J133" s="304" t="str">
        <f>LEFT(GRANTS!D133,20)&amp;"."&amp;GRANTSPAY!E133</f>
        <v>St Pauls CE Primary,.3314.PEGrt.I18.Jl21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hidden="1" x14ac:dyDescent="0.25">
      <c r="A134" s="117">
        <v>1</v>
      </c>
      <c r="B134" s="118">
        <v>2</v>
      </c>
      <c r="C134" s="303">
        <f>GRANTS!J134</f>
        <v>400006</v>
      </c>
      <c r="D134" s="120" t="b">
        <v>1</v>
      </c>
      <c r="E134" s="304" t="str">
        <f>RIGHT(GRANTS!C134,4)&amp;"."&amp;GRANTS!M134&amp;"."&amp;GRANTS!K134&amp;"."&amp;$C$5</f>
        <v>3313.PEGrt.I18.Jl21</v>
      </c>
      <c r="F134" s="305">
        <f t="shared" ca="1" si="4"/>
        <v>44386</v>
      </c>
      <c r="G134" s="306">
        <f>GRANTS!T134</f>
        <v>0</v>
      </c>
      <c r="H134" s="124">
        <f t="shared" ca="1" si="5"/>
        <v>44386</v>
      </c>
      <c r="I134" s="125">
        <v>0</v>
      </c>
      <c r="J134" s="304" t="str">
        <f>LEFT(GRANTS!D134,20)&amp;"."&amp;GRANTSPAY!E134</f>
        <v>St. Pauls CE Primary.3313.PEGrt.I18.Jl21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hidden="1" x14ac:dyDescent="0.25">
      <c r="A135" s="117">
        <v>1</v>
      </c>
      <c r="B135" s="118">
        <v>2</v>
      </c>
      <c r="C135" s="303">
        <f>GRANTS!J135</f>
        <v>400037</v>
      </c>
      <c r="D135" s="120" t="b">
        <v>1</v>
      </c>
      <c r="E135" s="304" t="str">
        <f>RIGHT(GRANTS!C135,4)&amp;"."&amp;GRANTS!M135&amp;"."&amp;GRANTS!K135&amp;"."&amp;$C$5</f>
        <v>3507.PEGrt.I18.Jl21</v>
      </c>
      <c r="F135" s="305">
        <f t="shared" ca="1" si="4"/>
        <v>44386</v>
      </c>
      <c r="G135" s="306">
        <f>GRANTS!T135</f>
        <v>0</v>
      </c>
      <c r="H135" s="124">
        <f t="shared" ca="1" si="5"/>
        <v>44386</v>
      </c>
      <c r="I135" s="125">
        <v>0</v>
      </c>
      <c r="J135" s="304" t="str">
        <f>LEFT(GRANTS!D135,20)&amp;"."&amp;GRANTSPAY!E135</f>
        <v>St Theresa's R.C. Pr.3507.PEGrt.I18.Jl21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hidden="1" x14ac:dyDescent="0.25">
      <c r="A136" s="117">
        <v>1</v>
      </c>
      <c r="B136" s="118">
        <v>2</v>
      </c>
      <c r="C136" s="303">
        <f>GRANTS!J136</f>
        <v>400009</v>
      </c>
      <c r="D136" s="120" t="b">
        <v>1</v>
      </c>
      <c r="E136" s="304" t="str">
        <f>RIGHT(GRANTS!C136,4)&amp;"."&amp;GRANTS!M136&amp;"."&amp;GRANTS!K136&amp;"."&amp;$C$5</f>
        <v>3506.PEGrt.I18.Jl21</v>
      </c>
      <c r="F136" s="305">
        <f t="shared" ca="1" si="4"/>
        <v>44386</v>
      </c>
      <c r="G136" s="306">
        <f>GRANTS!T136</f>
        <v>0</v>
      </c>
      <c r="H136" s="124">
        <f t="shared" ca="1" si="5"/>
        <v>44386</v>
      </c>
      <c r="I136" s="125">
        <v>0</v>
      </c>
      <c r="J136" s="304" t="str">
        <f>LEFT(GRANTS!D136,20)&amp;"."&amp;GRANTSPAY!E136</f>
        <v>St Vincent's Catholi.3506.PEGrt.I18.Jl21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hidden="1" x14ac:dyDescent="0.25">
      <c r="A137" s="117">
        <v>1</v>
      </c>
      <c r="B137" s="118">
        <v>2</v>
      </c>
      <c r="C137" s="303">
        <f>GRANTS!J137</f>
        <v>400038</v>
      </c>
      <c r="D137" s="120" t="b">
        <v>1</v>
      </c>
      <c r="E137" s="304" t="str">
        <f>RIGHT(GRANTS!C137,4)&amp;"."&amp;GRANTS!M137&amp;"."&amp;GRANTS!K137&amp;"."&amp;$C$5</f>
        <v>2070.PEGrt.I18.Jl21</v>
      </c>
      <c r="F137" s="305">
        <f t="shared" ca="1" si="4"/>
        <v>44386</v>
      </c>
      <c r="G137" s="306">
        <f>GRANTS!T137</f>
        <v>0</v>
      </c>
      <c r="H137" s="124">
        <f t="shared" ca="1" si="5"/>
        <v>44386</v>
      </c>
      <c r="I137" s="125">
        <v>0</v>
      </c>
      <c r="J137" s="304" t="str">
        <f>LEFT(GRANTS!D137,20)&amp;"."&amp;GRANTSPAY!E137</f>
        <v>Sunnyfields Primary .2070.PEGrt.I18.Jl21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hidden="1" x14ac:dyDescent="0.25">
      <c r="A138" s="117">
        <v>1</v>
      </c>
      <c r="B138" s="118">
        <v>2</v>
      </c>
      <c r="C138" s="303">
        <f>GRANTS!J138</f>
        <v>400100</v>
      </c>
      <c r="D138" s="120" t="b">
        <v>1</v>
      </c>
      <c r="E138" s="304" t="str">
        <f>RIGHT(GRANTS!C138,4)&amp;"."&amp;GRANTS!M138&amp;"."&amp;GRANTS!K138&amp;"."&amp;$C$5</f>
        <v>3316.PEGrt.I18.Jl21</v>
      </c>
      <c r="F138" s="305">
        <f t="shared" ca="1" si="4"/>
        <v>44386</v>
      </c>
      <c r="G138" s="306">
        <f>GRANTS!T138</f>
        <v>0</v>
      </c>
      <c r="H138" s="124">
        <f t="shared" ca="1" si="5"/>
        <v>44386</v>
      </c>
      <c r="I138" s="125">
        <v>0</v>
      </c>
      <c r="J138" s="304" t="str">
        <f>LEFT(GRANTS!D138,20)&amp;"."&amp;GRANTSPAY!E138</f>
        <v>Trent  C of E Primar.3316.PEGrt.I18.Jl21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hidden="1" x14ac:dyDescent="0.25">
      <c r="A139" s="117">
        <v>1</v>
      </c>
      <c r="B139" s="118">
        <v>2</v>
      </c>
      <c r="C139" s="303">
        <f>GRANTS!J139</f>
        <v>400101</v>
      </c>
      <c r="D139" s="120" t="b">
        <v>1</v>
      </c>
      <c r="E139" s="304" t="str">
        <f>RIGHT(GRANTS!C139,4)&amp;"."&amp;GRANTS!M139&amp;"."&amp;GRANTS!K139&amp;"."&amp;$C$5</f>
        <v>2055.PEGrt.I18.Jl21</v>
      </c>
      <c r="F139" s="305">
        <f t="shared" ca="1" si="4"/>
        <v>44386</v>
      </c>
      <c r="G139" s="306">
        <f>GRANTS!T139</f>
        <v>0</v>
      </c>
      <c r="H139" s="124">
        <f t="shared" ca="1" si="5"/>
        <v>44386</v>
      </c>
      <c r="I139" s="125">
        <v>0</v>
      </c>
      <c r="J139" s="304" t="str">
        <f>LEFT(GRANTS!D139,20)&amp;"."&amp;GRANTSPAY!E139</f>
        <v>Tudor School.2055.PEGrt.I18.Jl21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hidden="1" x14ac:dyDescent="0.25">
      <c r="A140" s="117">
        <v>1</v>
      </c>
      <c r="B140" s="118">
        <v>2</v>
      </c>
      <c r="C140" s="303">
        <f>GRANTS!J140</f>
        <v>400053</v>
      </c>
      <c r="D140" s="120" t="b">
        <v>1</v>
      </c>
      <c r="E140" s="304" t="str">
        <f>RIGHT(GRANTS!C140,4)&amp;"."&amp;GRANTS!M140&amp;"."&amp;GRANTS!K140&amp;"."&amp;$C$5</f>
        <v>2057.PEGrt.I18.Jl21</v>
      </c>
      <c r="F140" s="305">
        <f t="shared" ca="1" si="4"/>
        <v>44386</v>
      </c>
      <c r="G140" s="306">
        <f>GRANTS!T140</f>
        <v>0</v>
      </c>
      <c r="H140" s="124">
        <f t="shared" ca="1" si="5"/>
        <v>44386</v>
      </c>
      <c r="I140" s="125">
        <v>0</v>
      </c>
      <c r="J140" s="304" t="str">
        <f>LEFT(GRANTS!D140,20)&amp;"."&amp;GRANTSPAY!E140</f>
        <v>Underhill School.2057.PEGrt.I18.Jl21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hidden="1" x14ac:dyDescent="0.25">
      <c r="A141" s="117">
        <v>1</v>
      </c>
      <c r="B141" s="118">
        <v>2</v>
      </c>
      <c r="C141" s="303">
        <f>GRANTS!J141</f>
        <v>400111</v>
      </c>
      <c r="D141" s="120" t="b">
        <v>1</v>
      </c>
      <c r="E141" s="304" t="str">
        <f>RIGHT(GRANTS!C141,4)&amp;"."&amp;GRANTS!M141&amp;"."&amp;GRANTS!K141&amp;"."&amp;$C$5</f>
        <v>2076.PEGrt.I18.Jl21</v>
      </c>
      <c r="F141" s="305">
        <f t="shared" ca="1" si="4"/>
        <v>44386</v>
      </c>
      <c r="G141" s="306">
        <f>GRANTS!T141</f>
        <v>0</v>
      </c>
      <c r="H141" s="124">
        <f t="shared" ca="1" si="5"/>
        <v>44386</v>
      </c>
      <c r="I141" s="125">
        <v>0</v>
      </c>
      <c r="J141" s="304" t="str">
        <f>LEFT(GRANTS!D141,20)&amp;"."&amp;GRANTSPAY!E141</f>
        <v>Wessex  Gardens Prim.2076.PEGrt.I18.Jl21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hidden="1" x14ac:dyDescent="0.25">
      <c r="A142" s="117">
        <v>1</v>
      </c>
      <c r="B142" s="118">
        <v>2</v>
      </c>
      <c r="C142" s="303">
        <f>GRANTS!J142</f>
        <v>400011</v>
      </c>
      <c r="D142" s="120" t="b">
        <v>1</v>
      </c>
      <c r="E142" s="304" t="str">
        <f>RIGHT(GRANTS!C142,4)&amp;"."&amp;GRANTS!M142&amp;"."&amp;GRANTS!K142&amp;"."&amp;$C$5</f>
        <v>2060.PEGrt.I18.Jl21</v>
      </c>
      <c r="F142" s="305">
        <f t="shared" ca="1" si="4"/>
        <v>44386</v>
      </c>
      <c r="G142" s="306">
        <f>GRANTS!T142</f>
        <v>0</v>
      </c>
      <c r="H142" s="124">
        <f t="shared" ca="1" si="5"/>
        <v>44386</v>
      </c>
      <c r="I142" s="125">
        <v>0</v>
      </c>
      <c r="J142" s="304" t="str">
        <f>LEFT(GRANTS!D142,20)&amp;"."&amp;GRANTSPAY!E142</f>
        <v>Whitings Hill Primar.2060.PEGrt.I18.Jl21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hidden="1" x14ac:dyDescent="0.25">
      <c r="A143" s="117">
        <v>1</v>
      </c>
      <c r="B143" s="118">
        <v>2</v>
      </c>
      <c r="C143" s="303">
        <f>GRANTS!J143</f>
        <v>400117</v>
      </c>
      <c r="D143" s="120" t="b">
        <v>1</v>
      </c>
      <c r="E143" s="304" t="str">
        <f>RIGHT(GRANTS!C143,4)&amp;"."&amp;GRANTS!M143&amp;"."&amp;GRANTS!K143&amp;"."&amp;$C$5</f>
        <v>3518.PEGrt.I18.Jl21</v>
      </c>
      <c r="F143" s="305">
        <f t="shared" ca="1" si="4"/>
        <v>44386</v>
      </c>
      <c r="G143" s="306">
        <f>GRANTS!T143</f>
        <v>0</v>
      </c>
      <c r="H143" s="124">
        <f t="shared" ca="1" si="5"/>
        <v>44386</v>
      </c>
      <c r="I143" s="125">
        <v>0</v>
      </c>
      <c r="J143" s="304" t="str">
        <f>LEFT(GRANTS!D143,20)&amp;"."&amp;GRANTSPAY!E143</f>
        <v>Woodcroft Primary Sc.3518.PEGrt.I18.Jl21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hidden="1" x14ac:dyDescent="0.25">
      <c r="A144" s="117">
        <v>1</v>
      </c>
      <c r="B144" s="118">
        <v>2</v>
      </c>
      <c r="C144" s="303">
        <f>GRANTS!J144</f>
        <v>400004</v>
      </c>
      <c r="D144" s="120" t="b">
        <v>1</v>
      </c>
      <c r="E144" s="304" t="str">
        <f>RIGHT(GRANTS!C144,4)&amp;"."&amp;GRANTS!M144&amp;"."&amp;GRANTS!K144&amp;"."&amp;$C$5</f>
        <v>2054.PEGrt.I18.Jl21</v>
      </c>
      <c r="F144" s="305">
        <f t="shared" ca="1" si="4"/>
        <v>44386</v>
      </c>
      <c r="G144" s="306">
        <f>GRANTS!T144</f>
        <v>0</v>
      </c>
      <c r="H144" s="124">
        <f t="shared" ca="1" si="5"/>
        <v>44386</v>
      </c>
      <c r="I144" s="125">
        <v>0</v>
      </c>
      <c r="J144" s="304" t="str">
        <f>LEFT(GRANTS!D144,20)&amp;"."&amp;GRANTSPAY!E144</f>
        <v>Woodridge  Primary S.2054.PEGrt.I18.Jl21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hidden="1" x14ac:dyDescent="0.25">
      <c r="A145" s="117">
        <v>1</v>
      </c>
      <c r="B145" s="118">
        <v>2</v>
      </c>
      <c r="C145" s="303">
        <f>GRANTS!J145</f>
        <v>400156</v>
      </c>
      <c r="D145" s="120" t="b">
        <v>1</v>
      </c>
      <c r="E145" s="304" t="str">
        <f>RIGHT(GRANTS!C145,4)&amp;"."&amp;GRANTS!M145&amp;"."&amp;GRANTS!K145&amp;"."&amp;$C$5</f>
        <v>1100.PEGrt.I18.Jl21</v>
      </c>
      <c r="F145" s="305">
        <f t="shared" ca="1" si="4"/>
        <v>44386</v>
      </c>
      <c r="G145" s="306">
        <f>GRANTS!T145</f>
        <v>0</v>
      </c>
      <c r="H145" s="124">
        <f t="shared" ca="1" si="5"/>
        <v>44386</v>
      </c>
      <c r="I145" s="125">
        <v>0</v>
      </c>
      <c r="J145" s="304" t="str">
        <f>LEFT(GRANTS!D145,20)&amp;"."&amp;GRANTSPAY!E145</f>
        <v>Pavilion.1100.PEGrt.I18.Jl21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hidden="1" x14ac:dyDescent="0.25">
      <c r="A146" s="117">
        <v>1</v>
      </c>
      <c r="B146" s="118">
        <v>2</v>
      </c>
      <c r="C146" s="303">
        <f>GRANTS!J146</f>
        <v>400034</v>
      </c>
      <c r="D146" s="120" t="b">
        <v>1</v>
      </c>
      <c r="E146" s="304" t="str">
        <f>RIGHT(GRANTS!C146,4)&amp;"."&amp;GRANTS!M146&amp;"."&amp;GRANTS!K146&amp;"."&amp;$C$5</f>
        <v>7005.PEGrt.I18.Jl21</v>
      </c>
      <c r="F146" s="305">
        <f t="shared" ca="1" si="4"/>
        <v>44386</v>
      </c>
      <c r="G146" s="306">
        <f>GRANTS!T146</f>
        <v>0</v>
      </c>
      <c r="H146" s="124">
        <f t="shared" ca="1" si="5"/>
        <v>44386</v>
      </c>
      <c r="I146" s="125">
        <v>0</v>
      </c>
      <c r="J146" s="304" t="str">
        <f>LEFT(GRANTS!D146,20)&amp;"."&amp;GRANTSPAY!E146</f>
        <v>Northway.7005.PEGrt.I18.Jl21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hidden="1" x14ac:dyDescent="0.25">
      <c r="A147" s="117">
        <v>1</v>
      </c>
      <c r="B147" s="118">
        <v>2</v>
      </c>
      <c r="C147" s="303">
        <f>GRANTS!J147</f>
        <v>400091</v>
      </c>
      <c r="D147" s="120" t="b">
        <v>1</v>
      </c>
      <c r="E147" s="304" t="str">
        <f>RIGHT(GRANTS!C147,4)&amp;"."&amp;GRANTS!M147&amp;"."&amp;GRANTS!K147&amp;"."&amp;$C$5</f>
        <v>7009.PEGrt.I18.Jl21</v>
      </c>
      <c r="F147" s="305">
        <f t="shared" ca="1" si="4"/>
        <v>44386</v>
      </c>
      <c r="G147" s="306">
        <f>GRANTS!T147</f>
        <v>0</v>
      </c>
      <c r="H147" s="124">
        <f t="shared" ca="1" si="5"/>
        <v>44386</v>
      </c>
      <c r="I147" s="125">
        <v>0</v>
      </c>
      <c r="J147" s="304" t="str">
        <f>LEFT(GRANTS!D147,20)&amp;"."&amp;GRANTSPAY!E147</f>
        <v>Oakleigh.7009.PEGrt.I18.Jl21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hidden="1" x14ac:dyDescent="0.25">
      <c r="A148" s="117">
        <v>1</v>
      </c>
      <c r="B148" s="118">
        <v>2</v>
      </c>
      <c r="C148" s="303">
        <f>GRANTS!J148</f>
        <v>400135</v>
      </c>
      <c r="D148" s="120" t="b">
        <v>1</v>
      </c>
      <c r="E148" s="304" t="str">
        <f>RIGHT(GRANTS!C148,4)&amp;"."&amp;GRANTS!M148&amp;"."&amp;GRANTS!K148&amp;"."&amp;$C$5</f>
        <v>3521.PEGrt.I18.Jl21</v>
      </c>
      <c r="F148" s="305">
        <f t="shared" ca="1" si="4"/>
        <v>44386</v>
      </c>
      <c r="G148" s="306">
        <f>GRANTS!T148</f>
        <v>0</v>
      </c>
      <c r="H148" s="124">
        <f t="shared" ca="1" si="5"/>
        <v>44386</v>
      </c>
      <c r="I148" s="125">
        <v>0</v>
      </c>
      <c r="J148" s="304" t="str">
        <f>LEFT(GRANTS!D148,20)&amp;"."&amp;GRANTSPAY!E148</f>
        <v>St Mary's &amp; St John'.3521.PEGrt.I18.Jl21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x14ac:dyDescent="0.25">
      <c r="A149" s="117">
        <v>1</v>
      </c>
      <c r="B149" s="118">
        <v>2</v>
      </c>
      <c r="C149" s="303">
        <f>GRANTS!J149</f>
        <v>400125</v>
      </c>
      <c r="D149" s="120" t="b">
        <v>1</v>
      </c>
      <c r="E149" s="304" t="str">
        <f>RIGHT(GRANTS!C149,4)&amp;"."&amp;GRANTS!M149&amp;"."&amp;GRANTS!K149&amp;"."&amp;$C$5</f>
        <v>3520.uifsm.I18.Jl21</v>
      </c>
      <c r="F149" s="305">
        <f t="shared" ref="F149:F212" ca="1" si="8">TODAY()</f>
        <v>44386</v>
      </c>
      <c r="G149" s="306">
        <f>GRANTS!T149</f>
        <v>79528</v>
      </c>
      <c r="H149" s="124">
        <f t="shared" ref="H149:H212" ca="1" si="9">F149</f>
        <v>44386</v>
      </c>
      <c r="I149" s="125">
        <v>0</v>
      </c>
      <c r="J149" s="304" t="str">
        <f>LEFT(GRANTS!D149,20)&amp;"."&amp;GRANTSPAY!E149</f>
        <v>Akiva School.3520.uifsm.I18.Jl21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x14ac:dyDescent="0.25">
      <c r="A150" s="117">
        <v>1</v>
      </c>
      <c r="B150" s="118">
        <v>2</v>
      </c>
      <c r="C150" s="303">
        <f>GRANTS!J150</f>
        <v>400069</v>
      </c>
      <c r="D150" s="120" t="b">
        <v>1</v>
      </c>
      <c r="E150" s="304" t="str">
        <f>RIGHT(GRANTS!C150,4)&amp;"."&amp;GRANTS!M150&amp;"."&amp;GRANTS!K150&amp;"."&amp;$C$5</f>
        <v>3300.uifsm.I18.Jl21</v>
      </c>
      <c r="F150" s="305">
        <f t="shared" ca="1" si="8"/>
        <v>44386</v>
      </c>
      <c r="G150" s="306">
        <f>GRANTS!T150</f>
        <v>9374</v>
      </c>
      <c r="H150" s="124">
        <f t="shared" ca="1" si="9"/>
        <v>44386</v>
      </c>
      <c r="I150" s="125">
        <v>0</v>
      </c>
      <c r="J150" s="304" t="str">
        <f>LEFT(GRANTS!D150,20)&amp;"."&amp;GRANTSPAY!E150</f>
        <v>All Saints' CE Prima.3300.uifsm.I18.Jl21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x14ac:dyDescent="0.25">
      <c r="A151" s="117">
        <v>1</v>
      </c>
      <c r="B151" s="118">
        <v>2</v>
      </c>
      <c r="C151" s="303">
        <f>GRANTS!J151</f>
        <v>400015</v>
      </c>
      <c r="D151" s="120" t="b">
        <v>1</v>
      </c>
      <c r="E151" s="304" t="str">
        <f>RIGHT(GRANTS!C151,4)&amp;"."&amp;GRANTS!M151&amp;"."&amp;GRANTS!K151&amp;"."&amp;$C$5</f>
        <v>3317.uifsm.I18.Jl21</v>
      </c>
      <c r="F151" s="305">
        <f t="shared" ca="1" si="8"/>
        <v>44386</v>
      </c>
      <c r="G151" s="306">
        <f>GRANTS!T151</f>
        <v>23787</v>
      </c>
      <c r="H151" s="124">
        <f t="shared" ca="1" si="9"/>
        <v>44386</v>
      </c>
      <c r="I151" s="125">
        <v>0</v>
      </c>
      <c r="J151" s="304" t="str">
        <f>LEFT(GRANTS!D151,20)&amp;"."&amp;GRANTSPAY!E151</f>
        <v>All Saints' CE Prima.3317.uifsm.I18.Jl21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x14ac:dyDescent="0.25">
      <c r="A152" s="117">
        <v>1</v>
      </c>
      <c r="B152" s="118">
        <v>2</v>
      </c>
      <c r="C152" s="303">
        <f>GRANTS!J152</f>
        <v>400023</v>
      </c>
      <c r="D152" s="120" t="b">
        <v>1</v>
      </c>
      <c r="E152" s="304" t="str">
        <f>RIGHT(GRANTS!C152,4)&amp;"."&amp;GRANTS!M152&amp;"."&amp;GRANTS!K152&amp;"."&amp;$C$5</f>
        <v>3500.uifsm.I18.Jl21</v>
      </c>
      <c r="F152" s="305">
        <f t="shared" ca="1" si="8"/>
        <v>44386</v>
      </c>
      <c r="G152" s="306">
        <f>GRANTS!T152</f>
        <v>41088</v>
      </c>
      <c r="H152" s="124">
        <f t="shared" ca="1" si="9"/>
        <v>44386</v>
      </c>
      <c r="I152" s="125">
        <v>0</v>
      </c>
      <c r="J152" s="304" t="str">
        <f>LEFT(GRANTS!D152,20)&amp;"."&amp;GRANTSPAY!E152</f>
        <v>Annunciation Catholi.3500.uifsm.I18.Jl21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x14ac:dyDescent="0.25">
      <c r="A153" s="117">
        <v>1</v>
      </c>
      <c r="B153" s="118">
        <v>2</v>
      </c>
      <c r="C153" s="303">
        <f>GRANTS!J153</f>
        <v>400005</v>
      </c>
      <c r="D153" s="120" t="b">
        <v>1</v>
      </c>
      <c r="E153" s="304" t="str">
        <f>RIGHT(GRANTS!C153,4)&amp;"."&amp;GRANTS!M153&amp;"."&amp;GRANTS!K153&amp;"."&amp;$C$5</f>
        <v>2002.uifsm.I18.Jl21</v>
      </c>
      <c r="F153" s="305">
        <f t="shared" ca="1" si="8"/>
        <v>44386</v>
      </c>
      <c r="G153" s="306">
        <f>GRANTS!T153</f>
        <v>48795</v>
      </c>
      <c r="H153" s="124">
        <f t="shared" ca="1" si="9"/>
        <v>44386</v>
      </c>
      <c r="I153" s="125">
        <v>0</v>
      </c>
      <c r="J153" s="304" t="str">
        <f>LEFT(GRANTS!D153,20)&amp;"."&amp;GRANTSPAY!E153</f>
        <v>Barnfield School.2002.uifsm.I18.Jl21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x14ac:dyDescent="0.25">
      <c r="A154" s="117">
        <v>1</v>
      </c>
      <c r="B154" s="118">
        <v>2</v>
      </c>
      <c r="C154" s="303">
        <f>GRANTS!J154</f>
        <v>400070</v>
      </c>
      <c r="D154" s="120" t="b">
        <v>1</v>
      </c>
      <c r="E154" s="304" t="str">
        <f>RIGHT(GRANTS!C154,4)&amp;"."&amp;GRANTS!M154&amp;"."&amp;GRANTS!K154&amp;"."&amp;$C$5</f>
        <v>2079.uifsm.I18.Jl21</v>
      </c>
      <c r="F154" s="305">
        <f t="shared" ca="1" si="8"/>
        <v>44386</v>
      </c>
      <c r="G154" s="306">
        <f>GRANTS!T154</f>
        <v>79250</v>
      </c>
      <c r="H154" s="124">
        <f t="shared" ca="1" si="9"/>
        <v>44386</v>
      </c>
      <c r="I154" s="125">
        <v>0</v>
      </c>
      <c r="J154" s="304" t="str">
        <f>LEFT(GRANTS!D154,20)&amp;"."&amp;GRANTSPAY!E154</f>
        <v>Beis Yaakov.2079.uifsm.I18.Jl21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x14ac:dyDescent="0.25">
      <c r="A155" s="117">
        <v>1</v>
      </c>
      <c r="B155" s="118">
        <v>2</v>
      </c>
      <c r="C155" s="303">
        <f>GRANTS!J155</f>
        <v>400150</v>
      </c>
      <c r="D155" s="120" t="b">
        <v>1</v>
      </c>
      <c r="E155" s="304" t="str">
        <f>RIGHT(GRANTS!C155,4)&amp;"."&amp;GRANTS!M155&amp;"."&amp;GRANTS!K155&amp;"."&amp;$C$5</f>
        <v>3524.uifsm.I18.Jl21</v>
      </c>
      <c r="F155" s="305">
        <f t="shared" ca="1" si="8"/>
        <v>44386</v>
      </c>
      <c r="G155" s="306">
        <f>GRANTS!T155</f>
        <v>40348</v>
      </c>
      <c r="H155" s="124">
        <f t="shared" ca="1" si="9"/>
        <v>44386</v>
      </c>
      <c r="I155" s="125">
        <v>0</v>
      </c>
      <c r="J155" s="304" t="str">
        <f>LEFT(GRANTS!D155,20)&amp;"."&amp;GRANTSPAY!E155</f>
        <v>Beit Shvidler Primar.3524.uifsm.I18.Jl21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x14ac:dyDescent="0.25">
      <c r="A156" s="117">
        <v>1</v>
      </c>
      <c r="B156" s="118">
        <v>2</v>
      </c>
      <c r="C156" s="303">
        <f>GRANTS!J156</f>
        <v>400051</v>
      </c>
      <c r="D156" s="120" t="b">
        <v>1</v>
      </c>
      <c r="E156" s="304" t="str">
        <f>RIGHT(GRANTS!C156,4)&amp;"."&amp;GRANTS!M156&amp;"."&amp;GRANTS!K156&amp;"."&amp;$C$5</f>
        <v>2003.uifsm.I18.Jl21</v>
      </c>
      <c r="F156" s="305">
        <f t="shared" ca="1" si="8"/>
        <v>44386</v>
      </c>
      <c r="G156" s="306">
        <f>GRANTS!T156</f>
        <v>32771</v>
      </c>
      <c r="H156" s="124">
        <f t="shared" ca="1" si="9"/>
        <v>44386</v>
      </c>
      <c r="I156" s="125">
        <v>0</v>
      </c>
      <c r="J156" s="304" t="str">
        <f>LEFT(GRANTS!D156,20)&amp;"."&amp;GRANTSPAY!E156</f>
        <v>Bell Lane Primary Sc.2003.uifsm.I18.Jl21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x14ac:dyDescent="0.25">
      <c r="A157" s="117">
        <v>1</v>
      </c>
      <c r="B157" s="118">
        <v>2</v>
      </c>
      <c r="C157" s="303">
        <f>GRANTS!J157</f>
        <v>400024</v>
      </c>
      <c r="D157" s="120" t="b">
        <v>1</v>
      </c>
      <c r="E157" s="304" t="str">
        <f>RIGHT(GRANTS!C157,4)&amp;"."&amp;GRANTS!M157&amp;"."&amp;GRANTS!K157&amp;"."&amp;$C$5</f>
        <v>3511.uifsm.I18.Jl21</v>
      </c>
      <c r="F157" s="305">
        <f t="shared" ca="1" si="8"/>
        <v>44386</v>
      </c>
      <c r="G157" s="306">
        <f>GRANTS!T157</f>
        <v>47332</v>
      </c>
      <c r="H157" s="124">
        <f t="shared" ca="1" si="9"/>
        <v>44386</v>
      </c>
      <c r="I157" s="125">
        <v>0</v>
      </c>
      <c r="J157" s="304" t="str">
        <f>LEFT(GRANTS!D157,20)&amp;"."&amp;GRANTSPAY!E157</f>
        <v>Blessed Dominic Scho.3511.uifsm.I18.Jl21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x14ac:dyDescent="0.25">
      <c r="A158" s="117">
        <v>1</v>
      </c>
      <c r="B158" s="118">
        <v>2</v>
      </c>
      <c r="C158" s="303">
        <f>GRANTS!J158</f>
        <v>400057</v>
      </c>
      <c r="D158" s="120" t="b">
        <v>1</v>
      </c>
      <c r="E158" s="304" t="str">
        <f>RIGHT(GRANTS!C158,4)&amp;"."&amp;GRANTS!M158&amp;"."&amp;GRANTS!K158&amp;"."&amp;$C$5</f>
        <v>2008.uifsm.I18.Jl21</v>
      </c>
      <c r="F158" s="305">
        <f t="shared" ca="1" si="8"/>
        <v>44386</v>
      </c>
      <c r="G158" s="306">
        <f>GRANTS!T158</f>
        <v>96644</v>
      </c>
      <c r="H158" s="124">
        <f t="shared" ca="1" si="9"/>
        <v>44386</v>
      </c>
      <c r="I158" s="125">
        <v>0</v>
      </c>
      <c r="J158" s="304" t="str">
        <f>LEFT(GRANTS!D158,20)&amp;"."&amp;GRANTSPAY!E158</f>
        <v>Brookland Infant  &amp; .2008.uifsm.I18.Jl21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x14ac:dyDescent="0.25">
      <c r="A159" s="117">
        <v>1</v>
      </c>
      <c r="B159" s="118">
        <v>2</v>
      </c>
      <c r="C159" s="303">
        <f>GRANTS!J159</f>
        <v>400061</v>
      </c>
      <c r="D159" s="120" t="b">
        <v>1</v>
      </c>
      <c r="E159" s="304" t="str">
        <f>RIGHT(GRANTS!C159,4)&amp;"."&amp;GRANTS!M159&amp;"."&amp;GRANTS!K159&amp;"."&amp;$C$5</f>
        <v>2009.uifsm.I18.Jl21</v>
      </c>
      <c r="F159" s="305">
        <f t="shared" ca="1" si="8"/>
        <v>44386</v>
      </c>
      <c r="G159" s="306">
        <f>GRANTS!T159</f>
        <v>50777</v>
      </c>
      <c r="H159" s="124">
        <f t="shared" ca="1" si="9"/>
        <v>44386</v>
      </c>
      <c r="I159" s="125">
        <v>0</v>
      </c>
      <c r="J159" s="304" t="str">
        <f>LEFT(GRANTS!D159,20)&amp;"."&amp;GRANTSPAY!E159</f>
        <v>Brunswick Park Prima.2009.uifsm.I18.Jl21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x14ac:dyDescent="0.25">
      <c r="A160" s="117">
        <v>1</v>
      </c>
      <c r="B160" s="118">
        <v>2</v>
      </c>
      <c r="C160" s="303">
        <f>GRANTS!J160</f>
        <v>400065</v>
      </c>
      <c r="D160" s="120" t="b">
        <v>1</v>
      </c>
      <c r="E160" s="304" t="str">
        <f>RIGHT(GRANTS!C160,4)&amp;"."&amp;GRANTS!M160&amp;"."&amp;GRANTS!K160&amp;"."&amp;$C$5</f>
        <v>2067.uifsm.I18.Jl21</v>
      </c>
      <c r="F160" s="305">
        <f t="shared" ca="1" si="8"/>
        <v>44386</v>
      </c>
      <c r="G160" s="306">
        <f>GRANTS!T160</f>
        <v>28955</v>
      </c>
      <c r="H160" s="124">
        <f t="shared" ca="1" si="9"/>
        <v>44386</v>
      </c>
      <c r="I160" s="125">
        <v>0</v>
      </c>
      <c r="J160" s="304" t="str">
        <f>LEFT(GRANTS!D160,20)&amp;"."&amp;GRANTSPAY!E160</f>
        <v>Chalgrove Primary Sc.2067.uifsm.I18.Jl21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x14ac:dyDescent="0.25">
      <c r="A161" s="117">
        <v>1</v>
      </c>
      <c r="B161" s="118">
        <v>2</v>
      </c>
      <c r="C161" s="303">
        <f>GRANTS!J161</f>
        <v>400039</v>
      </c>
      <c r="D161" s="120" t="b">
        <v>1</v>
      </c>
      <c r="E161" s="304" t="str">
        <f>RIGHT(GRANTS!C161,4)&amp;"."&amp;GRANTS!M161&amp;"."&amp;GRANTS!K161&amp;"."&amp;$C$5</f>
        <v>3302.uifsm.I18.Jl21</v>
      </c>
      <c r="F161" s="305">
        <f t="shared" ca="1" si="8"/>
        <v>44386</v>
      </c>
      <c r="G161" s="306">
        <f>GRANTS!T161</f>
        <v>33605</v>
      </c>
      <c r="H161" s="124">
        <f t="shared" ca="1" si="9"/>
        <v>44386</v>
      </c>
      <c r="I161" s="125">
        <v>0</v>
      </c>
      <c r="J161" s="304" t="str">
        <f>LEFT(GRANTS!D161,20)&amp;"."&amp;GRANTSPAY!E161</f>
        <v>Christ Church CE Pri.3302.uifsm.I18.Jl21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x14ac:dyDescent="0.25">
      <c r="A162" s="117">
        <v>1</v>
      </c>
      <c r="B162" s="118">
        <v>2</v>
      </c>
      <c r="C162" s="303">
        <f>GRANTS!J162</f>
        <v>400020</v>
      </c>
      <c r="D162" s="120" t="b">
        <v>1</v>
      </c>
      <c r="E162" s="304" t="str">
        <f>RIGHT(GRANTS!C162,4)&amp;"."&amp;GRANTS!M162&amp;"."&amp;GRANTS!K162&amp;"."&amp;$C$5</f>
        <v>2011.uifsm.I18.Jl21</v>
      </c>
      <c r="F162" s="305">
        <f t="shared" ca="1" si="8"/>
        <v>44386</v>
      </c>
      <c r="G162" s="306">
        <f>GRANTS!T162</f>
        <v>30956</v>
      </c>
      <c r="H162" s="124">
        <f t="shared" ca="1" si="9"/>
        <v>44386</v>
      </c>
      <c r="I162" s="125">
        <v>0</v>
      </c>
      <c r="J162" s="304" t="str">
        <f>LEFT(GRANTS!D162,20)&amp;"."&amp;GRANTSPAY!E162</f>
        <v>Church Hill Primary .2011.uifsm.I18.Jl21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x14ac:dyDescent="0.25">
      <c r="A163" s="117">
        <v>1</v>
      </c>
      <c r="B163" s="118">
        <v>2</v>
      </c>
      <c r="C163" s="303">
        <f>GRANTS!J163</f>
        <v>400050</v>
      </c>
      <c r="D163" s="120" t="b">
        <v>1</v>
      </c>
      <c r="E163" s="304" t="str">
        <f>RIGHT(GRANTS!C163,4)&amp;"."&amp;GRANTS!M163&amp;"."&amp;GRANTS!K163&amp;"."&amp;$C$5</f>
        <v>2014.uifsm.I18.Jl21</v>
      </c>
      <c r="F163" s="305">
        <f t="shared" ca="1" si="8"/>
        <v>44386</v>
      </c>
      <c r="G163" s="306">
        <f>GRANTS!T163</f>
        <v>77009</v>
      </c>
      <c r="H163" s="124">
        <f t="shared" ca="1" si="9"/>
        <v>44386</v>
      </c>
      <c r="I163" s="125">
        <v>0</v>
      </c>
      <c r="J163" s="304" t="str">
        <f>LEFT(GRANTS!D163,20)&amp;"."&amp;GRANTSPAY!E163</f>
        <v>Colindale School.2014.uifsm.I18.Jl21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x14ac:dyDescent="0.25">
      <c r="A164" s="117">
        <v>1</v>
      </c>
      <c r="B164" s="118">
        <v>2</v>
      </c>
      <c r="C164" s="303">
        <f>GRANTS!J164</f>
        <v>400059</v>
      </c>
      <c r="D164" s="120" t="b">
        <v>1</v>
      </c>
      <c r="E164" s="304" t="str">
        <f>RIGHT(GRANTS!C164,4)&amp;"."&amp;GRANTS!M164&amp;"."&amp;GRANTS!K164&amp;"."&amp;$C$5</f>
        <v>2015.uifsm.I18.Jl21</v>
      </c>
      <c r="F164" s="305">
        <f t="shared" ca="1" si="8"/>
        <v>44386</v>
      </c>
      <c r="G164" s="306">
        <f>GRANTS!T164</f>
        <v>25713</v>
      </c>
      <c r="H164" s="124">
        <f t="shared" ca="1" si="9"/>
        <v>44386</v>
      </c>
      <c r="I164" s="125">
        <v>0</v>
      </c>
      <c r="J164" s="304" t="str">
        <f>LEFT(GRANTS!D164,20)&amp;"."&amp;GRANTSPAY!E164</f>
        <v>Coppetts Wood.2015.uifsm.I18.Jl21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x14ac:dyDescent="0.25">
      <c r="A165" s="117">
        <v>1</v>
      </c>
      <c r="B165" s="118">
        <v>2</v>
      </c>
      <c r="C165" s="303">
        <f>GRANTS!J165</f>
        <v>400049</v>
      </c>
      <c r="D165" s="120" t="b">
        <v>1</v>
      </c>
      <c r="E165" s="304" t="str">
        <f>RIGHT(GRANTS!C165,4)&amp;"."&amp;GRANTS!M165&amp;"."&amp;GRANTS!K165&amp;"."&amp;$C$5</f>
        <v>2016.uifsm.I18.Jl21</v>
      </c>
      <c r="F165" s="305">
        <f t="shared" ca="1" si="8"/>
        <v>44386</v>
      </c>
      <c r="G165" s="306">
        <f>GRANTS!T165</f>
        <v>34438</v>
      </c>
      <c r="H165" s="124">
        <f t="shared" ca="1" si="9"/>
        <v>44386</v>
      </c>
      <c r="I165" s="125">
        <v>0</v>
      </c>
      <c r="J165" s="304" t="str">
        <f>LEFT(GRANTS!D165,20)&amp;"."&amp;GRANTSPAY!E165</f>
        <v>Courtland School.2016.uifsm.I18.Jl21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x14ac:dyDescent="0.25">
      <c r="A166" s="117">
        <v>1</v>
      </c>
      <c r="B166" s="118">
        <v>2</v>
      </c>
      <c r="C166" s="303">
        <f>GRANTS!J166</f>
        <v>400080</v>
      </c>
      <c r="D166" s="120" t="b">
        <v>1</v>
      </c>
      <c r="E166" s="304" t="str">
        <f>RIGHT(GRANTS!C166,4)&amp;"."&amp;GRANTS!M166&amp;"."&amp;GRANTS!K166&amp;"."&amp;$C$5</f>
        <v>2017.uifsm.I18.Jl21</v>
      </c>
      <c r="F166" s="305">
        <f t="shared" ca="1" si="8"/>
        <v>44386</v>
      </c>
      <c r="G166" s="306">
        <f>GRANTS!T166</f>
        <v>57076</v>
      </c>
      <c r="H166" s="124">
        <f t="shared" ca="1" si="9"/>
        <v>44386</v>
      </c>
      <c r="I166" s="125">
        <v>0</v>
      </c>
      <c r="J166" s="304" t="str">
        <f>LEFT(GRANTS!D166,20)&amp;"."&amp;GRANTSPAY!E166</f>
        <v>Cromer Road Primary .2017.uifsm.I18.Jl21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x14ac:dyDescent="0.25">
      <c r="A167" s="117">
        <v>1</v>
      </c>
      <c r="B167" s="118">
        <v>2</v>
      </c>
      <c r="C167" s="303">
        <f>GRANTS!J167</f>
        <v>400105</v>
      </c>
      <c r="D167" s="120" t="b">
        <v>1</v>
      </c>
      <c r="E167" s="304" t="str">
        <f>RIGHT(GRANTS!C167,4)&amp;"."&amp;GRANTS!M167&amp;"."&amp;GRANTS!K167&amp;"."&amp;$C$5</f>
        <v>2073.uifsm.I18.Jl21</v>
      </c>
      <c r="F167" s="305">
        <f t="shared" ca="1" si="8"/>
        <v>44386</v>
      </c>
      <c r="G167" s="306">
        <f>GRANTS!T167</f>
        <v>81807</v>
      </c>
      <c r="H167" s="124">
        <f t="shared" ca="1" si="9"/>
        <v>44386</v>
      </c>
      <c r="I167" s="125">
        <v>0</v>
      </c>
      <c r="J167" s="304" t="str">
        <f>LEFT(GRANTS!D167,20)&amp;"."&amp;GRANTSPAY!E167</f>
        <v>Danegrove JMI School.2073.uifsm.I18.Jl21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x14ac:dyDescent="0.25">
      <c r="A168" s="117">
        <v>1</v>
      </c>
      <c r="B168" s="118">
        <v>2</v>
      </c>
      <c r="C168" s="303">
        <f>GRANTS!J168</f>
        <v>400036</v>
      </c>
      <c r="D168" s="120" t="b">
        <v>1</v>
      </c>
      <c r="E168" s="304" t="str">
        <f>RIGHT(GRANTS!C168,4)&amp;"."&amp;GRANTS!M168&amp;"."&amp;GRANTS!K168&amp;"."&amp;$C$5</f>
        <v>2019.uifsm.I18.Jl21</v>
      </c>
      <c r="F168" s="305">
        <f t="shared" ca="1" si="8"/>
        <v>44386</v>
      </c>
      <c r="G168" s="306">
        <f>GRANTS!T168</f>
        <v>67543</v>
      </c>
      <c r="H168" s="124">
        <f t="shared" ca="1" si="9"/>
        <v>44386</v>
      </c>
      <c r="I168" s="125">
        <v>0</v>
      </c>
      <c r="J168" s="304" t="str">
        <f>LEFT(GRANTS!D168,20)&amp;"."&amp;GRANTSPAY!E168</f>
        <v>Deansbrook Infant Sc.2019.uifsm.I18.Jl21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x14ac:dyDescent="0.25">
      <c r="A169" s="117">
        <v>1</v>
      </c>
      <c r="B169" s="118">
        <v>2</v>
      </c>
      <c r="C169" s="303">
        <f>GRANTS!J169</f>
        <v>400042</v>
      </c>
      <c r="D169" s="120" t="b">
        <v>1</v>
      </c>
      <c r="E169" s="304" t="str">
        <f>RIGHT(GRANTS!C169,4)&amp;"."&amp;GRANTS!M169&amp;"."&amp;GRANTS!K169&amp;"."&amp;$C$5</f>
        <v>2021.uifsm.I18.Jl21</v>
      </c>
      <c r="F169" s="305">
        <f t="shared" ca="1" si="8"/>
        <v>44386</v>
      </c>
      <c r="G169" s="306">
        <f>GRANTS!T169</f>
        <v>43183</v>
      </c>
      <c r="H169" s="124">
        <f t="shared" ca="1" si="9"/>
        <v>44386</v>
      </c>
      <c r="I169" s="125">
        <v>0</v>
      </c>
      <c r="J169" s="304" t="str">
        <f>LEFT(GRANTS!D169,20)&amp;"."&amp;GRANTSPAY!E169</f>
        <v>Dollis Primary Schoo.2021.uifsm.I18.Jl21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x14ac:dyDescent="0.25">
      <c r="A170" s="117">
        <v>1</v>
      </c>
      <c r="B170" s="118">
        <v>2</v>
      </c>
      <c r="C170" s="303">
        <f>GRANTS!J170</f>
        <v>400159</v>
      </c>
      <c r="D170" s="120" t="b">
        <v>1</v>
      </c>
      <c r="E170" s="304" t="str">
        <f>RIGHT(GRANTS!C170,4)&amp;"."&amp;GRANTS!M170&amp;"."&amp;GRANTS!K170&amp;"."&amp;$C$5</f>
        <v>2023.uifsm.I18.Jl21</v>
      </c>
      <c r="F170" s="305">
        <f t="shared" ca="1" si="8"/>
        <v>44386</v>
      </c>
      <c r="G170" s="306">
        <f>GRANTS!T170</f>
        <v>37180</v>
      </c>
      <c r="H170" s="124">
        <f t="shared" ca="1" si="9"/>
        <v>44386</v>
      </c>
      <c r="I170" s="125">
        <v>0</v>
      </c>
      <c r="J170" s="304" t="str">
        <f>LEFT(GRANTS!D170,20)&amp;"."&amp;GRANTSPAY!E170</f>
        <v>Edgware Primary Scho.2023.uifsm.I18.Jl21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x14ac:dyDescent="0.25">
      <c r="A171" s="117">
        <v>1</v>
      </c>
      <c r="B171" s="118">
        <v>2</v>
      </c>
      <c r="C171" s="303">
        <f>GRANTS!J171</f>
        <v>400047</v>
      </c>
      <c r="D171" s="120" t="b">
        <v>1</v>
      </c>
      <c r="E171" s="304" t="str">
        <f>RIGHT(GRANTS!C171,4)&amp;"."&amp;GRANTS!M171&amp;"."&amp;GRANTS!K171&amp;"."&amp;$C$5</f>
        <v>2024.uifsm.I18.Jl21</v>
      </c>
      <c r="F171" s="305">
        <f t="shared" ca="1" si="8"/>
        <v>44386</v>
      </c>
      <c r="G171" s="306">
        <f>GRANTS!T171</f>
        <v>21435</v>
      </c>
      <c r="H171" s="124">
        <f t="shared" ca="1" si="9"/>
        <v>44386</v>
      </c>
      <c r="I171" s="125">
        <v>0</v>
      </c>
      <c r="J171" s="304" t="str">
        <f>LEFT(GRANTS!D171,20)&amp;"."&amp;GRANTSPAY!E171</f>
        <v>Fairway Primary Scho.2024.uifsm.I18.Jl21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x14ac:dyDescent="0.25">
      <c r="A172" s="117">
        <v>1</v>
      </c>
      <c r="B172" s="118">
        <v>2</v>
      </c>
      <c r="C172" s="303">
        <f>GRANTS!J172</f>
        <v>400001</v>
      </c>
      <c r="D172" s="120" t="b">
        <v>1</v>
      </c>
      <c r="E172" s="304" t="str">
        <f>RIGHT(GRANTS!C172,4)&amp;"."&amp;GRANTS!M172&amp;"."&amp;GRANTS!K172&amp;"."&amp;$C$5</f>
        <v>2025.uifsm.I18.Jl21</v>
      </c>
      <c r="F172" s="305">
        <f t="shared" ca="1" si="8"/>
        <v>44386</v>
      </c>
      <c r="G172" s="306">
        <f>GRANTS!T172</f>
        <v>54872</v>
      </c>
      <c r="H172" s="124">
        <f t="shared" ca="1" si="9"/>
        <v>44386</v>
      </c>
      <c r="I172" s="125">
        <v>0</v>
      </c>
      <c r="J172" s="304" t="str">
        <f>LEFT(GRANTS!D172,20)&amp;"."&amp;GRANTSPAY!E172</f>
        <v>Foulds.2025.uifsm.I18.Jl21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x14ac:dyDescent="0.25">
      <c r="A173" s="117">
        <v>1</v>
      </c>
      <c r="B173" s="118">
        <v>2</v>
      </c>
      <c r="C173" s="303">
        <f>GRANTS!J173</f>
        <v>400082</v>
      </c>
      <c r="D173" s="120" t="b">
        <v>1</v>
      </c>
      <c r="E173" s="304" t="str">
        <f>RIGHT(GRANTS!C173,4)&amp;"."&amp;GRANTS!M173&amp;"."&amp;GRANTS!K173&amp;"."&amp;$C$5</f>
        <v>2026.uifsm.I18.Jl21</v>
      </c>
      <c r="F173" s="305">
        <f t="shared" ca="1" si="8"/>
        <v>44386</v>
      </c>
      <c r="G173" s="306">
        <f>GRANTS!T173</f>
        <v>60058</v>
      </c>
      <c r="H173" s="124">
        <f t="shared" ca="1" si="9"/>
        <v>44386</v>
      </c>
      <c r="I173" s="125">
        <v>0</v>
      </c>
      <c r="J173" s="304" t="str">
        <f>LEFT(GRANTS!D173,20)&amp;"."&amp;GRANTSPAY!E173</f>
        <v>Frith Manor School.2026.uifsm.I18.Jl21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x14ac:dyDescent="0.25">
      <c r="A174" s="117">
        <v>1</v>
      </c>
      <c r="B174" s="118">
        <v>2</v>
      </c>
      <c r="C174" s="303">
        <f>GRANTS!J174</f>
        <v>400067</v>
      </c>
      <c r="D174" s="120" t="b">
        <v>1</v>
      </c>
      <c r="E174" s="304" t="str">
        <f>RIGHT(GRANTS!C174,4)&amp;"."&amp;GRANTS!M174&amp;"."&amp;GRANTS!K174&amp;"."&amp;$C$5</f>
        <v>2028.uifsm.I18.Jl21</v>
      </c>
      <c r="F174" s="305">
        <f t="shared" ca="1" si="8"/>
        <v>44386</v>
      </c>
      <c r="G174" s="306">
        <f>GRANTS!T174</f>
        <v>62856</v>
      </c>
      <c r="H174" s="124">
        <f t="shared" ca="1" si="9"/>
        <v>44386</v>
      </c>
      <c r="I174" s="125">
        <v>0</v>
      </c>
      <c r="J174" s="304" t="str">
        <f>LEFT(GRANTS!D174,20)&amp;"."&amp;GRANTSPAY!E174</f>
        <v>Garden Suburb Infant.2028.uifsm.I18.Jl21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x14ac:dyDescent="0.25">
      <c r="A175" s="117">
        <v>1</v>
      </c>
      <c r="B175" s="118">
        <v>2</v>
      </c>
      <c r="C175" s="303">
        <f>GRANTS!J175</f>
        <v>400035</v>
      </c>
      <c r="D175" s="120" t="b">
        <v>1</v>
      </c>
      <c r="E175" s="304" t="str">
        <f>RIGHT(GRANTS!C175,4)&amp;"."&amp;GRANTS!M175&amp;"."&amp;GRANTS!K175&amp;"."&amp;$C$5</f>
        <v>2029.uifsm.I18.Jl21</v>
      </c>
      <c r="F175" s="305">
        <f t="shared" ca="1" si="8"/>
        <v>44386</v>
      </c>
      <c r="G175" s="306">
        <f>GRANTS!T175</f>
        <v>45054</v>
      </c>
      <c r="H175" s="124">
        <f t="shared" ca="1" si="9"/>
        <v>44386</v>
      </c>
      <c r="I175" s="125">
        <v>0</v>
      </c>
      <c r="J175" s="304" t="str">
        <f>LEFT(GRANTS!D175,20)&amp;"."&amp;GRANTSPAY!E175</f>
        <v>Goldbeaters Primary .2029.uifsm.I18.Jl21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x14ac:dyDescent="0.25">
      <c r="A176" s="117">
        <v>1</v>
      </c>
      <c r="B176" s="118">
        <v>2</v>
      </c>
      <c r="C176" s="303">
        <f>GRANTS!J176</f>
        <v>400108</v>
      </c>
      <c r="D176" s="120" t="b">
        <v>1</v>
      </c>
      <c r="E176" s="304" t="str">
        <f>RIGHT(GRANTS!C176,4)&amp;"."&amp;GRANTS!M176&amp;"."&amp;GRANTS!K176&amp;"."&amp;$C$5</f>
        <v>3516.uifsm.I18.Jl21</v>
      </c>
      <c r="F176" s="305">
        <f t="shared" ca="1" si="8"/>
        <v>44386</v>
      </c>
      <c r="G176" s="306">
        <f>GRANTS!T176</f>
        <v>28399</v>
      </c>
      <c r="H176" s="124">
        <f t="shared" ca="1" si="9"/>
        <v>44386</v>
      </c>
      <c r="I176" s="125">
        <v>0</v>
      </c>
      <c r="J176" s="304" t="str">
        <f>LEFT(GRANTS!D176,20)&amp;"."&amp;GRANTSPAY!E176</f>
        <v>Hasmonean Primary Sc.3516.uifsm.I18.Jl21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x14ac:dyDescent="0.25">
      <c r="A177" s="117">
        <v>1</v>
      </c>
      <c r="B177" s="118">
        <v>2</v>
      </c>
      <c r="C177" s="303">
        <f>GRANTS!J177</f>
        <v>400026</v>
      </c>
      <c r="D177" s="120" t="b">
        <v>1</v>
      </c>
      <c r="E177" s="304" t="str">
        <f>RIGHT(GRANTS!C177,4)&amp;"."&amp;GRANTS!M177&amp;"."&amp;GRANTS!K177&amp;"."&amp;$C$5</f>
        <v>2031.uifsm.I18.Jl21</v>
      </c>
      <c r="F177" s="305">
        <f t="shared" ca="1" si="8"/>
        <v>44386</v>
      </c>
      <c r="G177" s="306">
        <f>GRANTS!T177</f>
        <v>20249</v>
      </c>
      <c r="H177" s="124">
        <f t="shared" ca="1" si="9"/>
        <v>44386</v>
      </c>
      <c r="I177" s="125">
        <v>0</v>
      </c>
      <c r="J177" s="304" t="str">
        <f>LEFT(GRANTS!D177,20)&amp;"."&amp;GRANTSPAY!E177</f>
        <v>Hollickwood JMI Scho.2031.uifsm.I18.Jl21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x14ac:dyDescent="0.25">
      <c r="A178" s="117">
        <v>1</v>
      </c>
      <c r="B178" s="118">
        <v>2</v>
      </c>
      <c r="C178" s="303">
        <f>GRANTS!J178</f>
        <v>400084</v>
      </c>
      <c r="D178" s="120" t="b">
        <v>1</v>
      </c>
      <c r="E178" s="304" t="str">
        <f>RIGHT(GRANTS!C178,4)&amp;"."&amp;GRANTS!M178&amp;"."&amp;GRANTS!K178&amp;"."&amp;$C$5</f>
        <v>2032.uifsm.I18.Jl21</v>
      </c>
      <c r="F178" s="305">
        <f t="shared" ca="1" si="8"/>
        <v>44386</v>
      </c>
      <c r="G178" s="306">
        <f>GRANTS!T178</f>
        <v>54242</v>
      </c>
      <c r="H178" s="124">
        <f t="shared" ca="1" si="9"/>
        <v>44386</v>
      </c>
      <c r="I178" s="125">
        <v>0</v>
      </c>
      <c r="J178" s="304" t="str">
        <f>LEFT(GRANTS!D178,20)&amp;"."&amp;GRANTSPAY!E178</f>
        <v>Holly Park School.2032.uifsm.I18.Jl21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x14ac:dyDescent="0.25">
      <c r="A179" s="117">
        <v>1</v>
      </c>
      <c r="B179" s="118">
        <v>2</v>
      </c>
      <c r="C179" s="303">
        <f>GRANTS!J179</f>
        <v>400008</v>
      </c>
      <c r="D179" s="120" t="b">
        <v>1</v>
      </c>
      <c r="E179" s="304" t="str">
        <f>RIGHT(GRANTS!C179,4)&amp;"."&amp;GRANTS!M179&amp;"."&amp;GRANTS!K179&amp;"."&amp;$C$5</f>
        <v>3304.uifsm.I18.Jl21</v>
      </c>
      <c r="F179" s="305">
        <f t="shared" ca="1" si="8"/>
        <v>44386</v>
      </c>
      <c r="G179" s="306">
        <f>GRANTS!T179</f>
        <v>26528</v>
      </c>
      <c r="H179" s="124">
        <f t="shared" ca="1" si="9"/>
        <v>44386</v>
      </c>
      <c r="I179" s="125">
        <v>0</v>
      </c>
      <c r="J179" s="304" t="str">
        <f>LEFT(GRANTS!D179,20)&amp;"."&amp;GRANTSPAY!E179</f>
        <v>Holy Trinity School.3304.uifsm.I18.Jl21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x14ac:dyDescent="0.25">
      <c r="A180" s="117">
        <v>1</v>
      </c>
      <c r="B180" s="118">
        <v>2</v>
      </c>
      <c r="C180" s="303">
        <f>GRANTS!J180</f>
        <v>400046</v>
      </c>
      <c r="D180" s="120" t="b">
        <v>1</v>
      </c>
      <c r="E180" s="304" t="str">
        <f>RIGHT(GRANTS!C180,4)&amp;"."&amp;GRANTS!M180&amp;"."&amp;GRANTS!K180&amp;"."&amp;$C$5</f>
        <v>2036.uifsm.I18.Jl21</v>
      </c>
      <c r="F180" s="305">
        <f t="shared" ca="1" si="8"/>
        <v>44386</v>
      </c>
      <c r="G180" s="306">
        <f>GRANTS!T180</f>
        <v>21711</v>
      </c>
      <c r="H180" s="124">
        <f t="shared" ca="1" si="9"/>
        <v>44386</v>
      </c>
      <c r="I180" s="125">
        <v>0</v>
      </c>
      <c r="J180" s="304" t="str">
        <f>LEFT(GRANTS!D180,20)&amp;"."&amp;GRANTSPAY!E180</f>
        <v>Livingstone School.2036.uifsm.I18.Jl21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x14ac:dyDescent="0.25">
      <c r="A181" s="117">
        <v>1</v>
      </c>
      <c r="B181" s="118">
        <v>2</v>
      </c>
      <c r="C181" s="303">
        <f>GRANTS!J181</f>
        <v>400030</v>
      </c>
      <c r="D181" s="120" t="b">
        <v>1</v>
      </c>
      <c r="E181" s="304" t="str">
        <f>RIGHT(GRANTS!C181,4)&amp;"."&amp;GRANTS!M181&amp;"."&amp;GRANTS!K181&amp;"."&amp;$C$5</f>
        <v>2037.uifsm.I18.Jl21</v>
      </c>
      <c r="F181" s="305">
        <f t="shared" ca="1" si="8"/>
        <v>44386</v>
      </c>
      <c r="G181" s="306">
        <f>GRANTS!T181</f>
        <v>25954</v>
      </c>
      <c r="H181" s="124">
        <f t="shared" ca="1" si="9"/>
        <v>44386</v>
      </c>
      <c r="I181" s="125">
        <v>0</v>
      </c>
      <c r="J181" s="304" t="str">
        <f>LEFT(GRANTS!D181,20)&amp;"."&amp;GRANTSPAY!E181</f>
        <v>Manorside Primary Sc.2037.uifsm.I18.Jl21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x14ac:dyDescent="0.25">
      <c r="A182" s="117">
        <v>1</v>
      </c>
      <c r="B182" s="118">
        <v>2</v>
      </c>
      <c r="C182" s="303">
        <f>GRANTS!J182</f>
        <v>400130</v>
      </c>
      <c r="D182" s="120" t="b">
        <v>1</v>
      </c>
      <c r="E182" s="304" t="str">
        <f>RIGHT(GRANTS!C182,4)&amp;"."&amp;GRANTS!M182&amp;"."&amp;GRANTS!K182&amp;"."&amp;$C$5</f>
        <v>3523.uifsm.I18.Jl21</v>
      </c>
      <c r="F182" s="305">
        <f t="shared" ca="1" si="8"/>
        <v>44386</v>
      </c>
      <c r="G182" s="306">
        <f>GRANTS!T182</f>
        <v>82362</v>
      </c>
      <c r="H182" s="124">
        <f t="shared" ca="1" si="9"/>
        <v>44386</v>
      </c>
      <c r="I182" s="125">
        <v>0</v>
      </c>
      <c r="J182" s="304" t="str">
        <f>LEFT(GRANTS!D182,20)&amp;"."&amp;GRANTSPAY!E182</f>
        <v>Martin Primary Schoo.3523.uifsm.I18.Jl21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x14ac:dyDescent="0.25">
      <c r="A183" s="117">
        <v>1</v>
      </c>
      <c r="B183" s="118">
        <v>2</v>
      </c>
      <c r="C183" s="303">
        <f>GRANTS!J183</f>
        <v>400112</v>
      </c>
      <c r="D183" s="120" t="b">
        <v>1</v>
      </c>
      <c r="E183" s="304" t="str">
        <f>RIGHT(GRANTS!C183,4)&amp;"."&amp;GRANTS!M183&amp;"."&amp;GRANTS!K183&amp;"."&amp;$C$5</f>
        <v>5948.uifsm.I18.Jl21</v>
      </c>
      <c r="F183" s="305">
        <f t="shared" ca="1" si="8"/>
        <v>44386</v>
      </c>
      <c r="G183" s="306">
        <f>GRANTS!T183</f>
        <v>36050</v>
      </c>
      <c r="H183" s="124">
        <f t="shared" ca="1" si="9"/>
        <v>44386</v>
      </c>
      <c r="I183" s="125">
        <v>0</v>
      </c>
      <c r="J183" s="304" t="str">
        <f>LEFT(GRANTS!D183,20)&amp;"."&amp;GRANTSPAY!E183</f>
        <v>Mathilda Marks-Kenne.5948.uifsm.I18.Jl21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x14ac:dyDescent="0.25">
      <c r="A184" s="117">
        <v>1</v>
      </c>
      <c r="B184" s="118">
        <v>2</v>
      </c>
      <c r="C184" s="303">
        <f>GRANTS!J184</f>
        <v>400110</v>
      </c>
      <c r="D184" s="120" t="b">
        <v>1</v>
      </c>
      <c r="E184" s="304" t="str">
        <f>RIGHT(GRANTS!C184,4)&amp;"."&amp;GRANTS!M184&amp;"."&amp;GRANTS!K184&amp;"."&amp;$C$5</f>
        <v>5949.uifsm.I18.Jl21</v>
      </c>
      <c r="F184" s="305">
        <f t="shared" ca="1" si="8"/>
        <v>44386</v>
      </c>
      <c r="G184" s="306">
        <f>GRANTS!T184</f>
        <v>66913</v>
      </c>
      <c r="H184" s="124">
        <f t="shared" ca="1" si="9"/>
        <v>44386</v>
      </c>
      <c r="I184" s="125">
        <v>0</v>
      </c>
      <c r="J184" s="304" t="str">
        <f>LEFT(GRANTS!D184,20)&amp;"."&amp;GRANTSPAY!E184</f>
        <v>Menorah Foundation S.5949.uifsm.I18.Jl21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x14ac:dyDescent="0.25">
      <c r="A185" s="117">
        <v>1</v>
      </c>
      <c r="B185" s="118">
        <v>2</v>
      </c>
      <c r="C185" s="303">
        <f>GRANTS!J185</f>
        <v>400007</v>
      </c>
      <c r="D185" s="120" t="b">
        <v>1</v>
      </c>
      <c r="E185" s="304" t="str">
        <f>RIGHT(GRANTS!C185,4)&amp;"."&amp;GRANTS!M185&amp;"."&amp;GRANTS!K185&amp;"."&amp;$C$5</f>
        <v>3513.uifsm.I18.Jl21</v>
      </c>
      <c r="F185" s="305">
        <f t="shared" ca="1" si="8"/>
        <v>44386</v>
      </c>
      <c r="G185" s="306">
        <f>GRANTS!T185</f>
        <v>73322</v>
      </c>
      <c r="H185" s="124">
        <f t="shared" ca="1" si="9"/>
        <v>44386</v>
      </c>
      <c r="I185" s="125">
        <v>0</v>
      </c>
      <c r="J185" s="304" t="str">
        <f>LEFT(GRANTS!D185,20)&amp;"."&amp;GRANTSPAY!E185</f>
        <v>Menorah Primary Scho.3513.uifsm.I18.Jl21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x14ac:dyDescent="0.25">
      <c r="A186" s="117">
        <v>1</v>
      </c>
      <c r="B186" s="118">
        <v>2</v>
      </c>
      <c r="C186" s="303">
        <f>GRANTS!J186</f>
        <v>400086</v>
      </c>
      <c r="D186" s="120" t="b">
        <v>1</v>
      </c>
      <c r="E186" s="304" t="str">
        <f>RIGHT(GRANTS!C186,4)&amp;"."&amp;GRANTS!M186&amp;"."&amp;GRANTS!K186&amp;"."&amp;$C$5</f>
        <v>3305.uifsm.I18.Jl21</v>
      </c>
      <c r="F186" s="305">
        <f t="shared" ca="1" si="8"/>
        <v>44386</v>
      </c>
      <c r="G186" s="306">
        <f>GRANTS!T186</f>
        <v>22767</v>
      </c>
      <c r="H186" s="124">
        <f t="shared" ca="1" si="9"/>
        <v>44386</v>
      </c>
      <c r="I186" s="125">
        <v>0</v>
      </c>
      <c r="J186" s="304" t="str">
        <f>LEFT(GRANTS!D186,20)&amp;"."&amp;GRANTSPAY!E186</f>
        <v>Monken Hadley C E Pr.3305.uifsm.I18.Jl21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x14ac:dyDescent="0.25">
      <c r="A187" s="117">
        <v>1</v>
      </c>
      <c r="B187" s="118">
        <v>2</v>
      </c>
      <c r="C187" s="303">
        <f>GRANTS!J187</f>
        <v>400048</v>
      </c>
      <c r="D187" s="120" t="b">
        <v>1</v>
      </c>
      <c r="E187" s="304" t="str">
        <f>RIGHT(GRANTS!C187,4)&amp;"."&amp;GRANTS!M187&amp;"."&amp;GRANTS!K187&amp;"."&amp;$C$5</f>
        <v>2042.uifsm.I18.Jl21</v>
      </c>
      <c r="F187" s="305">
        <f t="shared" ca="1" si="8"/>
        <v>44386</v>
      </c>
      <c r="G187" s="306">
        <f>GRANTS!T187</f>
        <v>71211</v>
      </c>
      <c r="H187" s="124">
        <f t="shared" ca="1" si="9"/>
        <v>44386</v>
      </c>
      <c r="I187" s="125">
        <v>0</v>
      </c>
      <c r="J187" s="304" t="str">
        <f>LEFT(GRANTS!D187,20)&amp;"."&amp;GRANTSPAY!E187</f>
        <v>Monkfrith School.2042.uifsm.I18.Jl21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x14ac:dyDescent="0.25">
      <c r="A188" s="117">
        <v>1</v>
      </c>
      <c r="B188" s="118">
        <v>2</v>
      </c>
      <c r="C188" s="303">
        <f>GRANTS!J188</f>
        <v>400087</v>
      </c>
      <c r="D188" s="120" t="b">
        <v>1</v>
      </c>
      <c r="E188" s="304" t="str">
        <f>RIGHT(GRANTS!C188,4)&amp;"."&amp;GRANTS!M188&amp;"."&amp;GRANTS!K188&amp;"."&amp;$C$5</f>
        <v>2044.uifsm.I18.Jl21</v>
      </c>
      <c r="F188" s="305">
        <f t="shared" ca="1" si="8"/>
        <v>44386</v>
      </c>
      <c r="G188" s="306">
        <f>GRANTS!T188</f>
        <v>134270</v>
      </c>
      <c r="H188" s="124">
        <f t="shared" ca="1" si="9"/>
        <v>44386</v>
      </c>
      <c r="I188" s="125">
        <v>0</v>
      </c>
      <c r="J188" s="304" t="str">
        <f>LEFT(GRANTS!D188,20)&amp;"."&amp;GRANTSPAY!E188</f>
        <v>Moss Hall Infant Sch.2044.uifsm.I18.Jl21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x14ac:dyDescent="0.25">
      <c r="A189" s="117">
        <v>1</v>
      </c>
      <c r="B189" s="118">
        <v>2</v>
      </c>
      <c r="C189" s="303">
        <f>GRANTS!J189</f>
        <v>158733</v>
      </c>
      <c r="D189" s="120" t="b">
        <v>1</v>
      </c>
      <c r="E189" s="304" t="str">
        <f>RIGHT(GRANTS!C189,4)&amp;"."&amp;GRANTS!M189&amp;"."&amp;GRANTS!K189&amp;"."&amp;$C$5</f>
        <v>2053.uifsm.I18.Jl21</v>
      </c>
      <c r="F189" s="305">
        <f t="shared" ca="1" si="8"/>
        <v>44386</v>
      </c>
      <c r="G189" s="306">
        <f>GRANTS!T189</f>
        <v>40311</v>
      </c>
      <c r="H189" s="124">
        <f t="shared" ca="1" si="9"/>
        <v>44386</v>
      </c>
      <c r="I189" s="125">
        <v>0</v>
      </c>
      <c r="J189" s="304" t="str">
        <f>LEFT(GRANTS!D189,20)&amp;"."&amp;GRANTSPAY!E189</f>
        <v>Noam Primary School.2053.uifsm.I18.Jl21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x14ac:dyDescent="0.25">
      <c r="A190" s="117">
        <v>1</v>
      </c>
      <c r="B190" s="118">
        <v>2</v>
      </c>
      <c r="C190" s="303">
        <f>GRANTS!J190</f>
        <v>400089</v>
      </c>
      <c r="D190" s="120" t="b">
        <v>1</v>
      </c>
      <c r="E190" s="304" t="str">
        <f>RIGHT(GRANTS!C190,4)&amp;"."&amp;GRANTS!M190&amp;"."&amp;GRANTS!K190&amp;"."&amp;$C$5</f>
        <v>2045.uifsm.I18.Jl21</v>
      </c>
      <c r="F190" s="305">
        <f t="shared" ca="1" si="8"/>
        <v>44386</v>
      </c>
      <c r="G190" s="306">
        <f>GRANTS!T190</f>
        <v>29511</v>
      </c>
      <c r="H190" s="124">
        <f t="shared" ca="1" si="9"/>
        <v>44386</v>
      </c>
      <c r="I190" s="125">
        <v>0</v>
      </c>
      <c r="J190" s="304" t="str">
        <f>LEFT(GRANTS!D190,20)&amp;"."&amp;GRANTSPAY!E190</f>
        <v>Northside School.2045.uifsm.I18.Jl21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x14ac:dyDescent="0.25">
      <c r="A191" s="117">
        <v>1</v>
      </c>
      <c r="B191" s="118">
        <v>2</v>
      </c>
      <c r="C191" s="303">
        <f>GRANTS!J191</f>
        <v>400113</v>
      </c>
      <c r="D191" s="120" t="b">
        <v>1</v>
      </c>
      <c r="E191" s="304" t="str">
        <f>RIGHT(GRANTS!C191,4)&amp;"."&amp;GRANTS!M191&amp;"."&amp;GRANTS!K191&amp;"."&amp;$C$5</f>
        <v>2077.uifsm.I18.Jl21</v>
      </c>
      <c r="F191" s="305">
        <f t="shared" ca="1" si="8"/>
        <v>44386</v>
      </c>
      <c r="G191" s="306">
        <f>GRANTS!T191</f>
        <v>73767</v>
      </c>
      <c r="H191" s="124">
        <f t="shared" ca="1" si="9"/>
        <v>44386</v>
      </c>
      <c r="I191" s="125">
        <v>0</v>
      </c>
      <c r="J191" s="304" t="str">
        <f>LEFT(GRANTS!D191,20)&amp;"."&amp;GRANTSPAY!E191</f>
        <v>Orion Primary School.2077.uifsm.I18.Jl21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x14ac:dyDescent="0.25">
      <c r="A192" s="117">
        <v>1</v>
      </c>
      <c r="B192" s="118">
        <v>2</v>
      </c>
      <c r="C192" s="303">
        <f>GRANTS!J192</f>
        <v>400021</v>
      </c>
      <c r="D192" s="120" t="b">
        <v>1</v>
      </c>
      <c r="E192" s="304" t="str">
        <f>RIGHT(GRANTS!C192,4)&amp;"."&amp;GRANTS!M192&amp;"."&amp;GRANTS!K192&amp;"."&amp;$C$5</f>
        <v>5201.uifsm.I18.Jl21</v>
      </c>
      <c r="F192" s="305">
        <f t="shared" ca="1" si="8"/>
        <v>44386</v>
      </c>
      <c r="G192" s="306">
        <f>GRANTS!T192</f>
        <v>48481</v>
      </c>
      <c r="H192" s="124">
        <f t="shared" ca="1" si="9"/>
        <v>44386</v>
      </c>
      <c r="I192" s="125">
        <v>0</v>
      </c>
      <c r="J192" s="304" t="str">
        <f>LEFT(GRANTS!D192,20)&amp;"."&amp;GRANTSPAY!E192</f>
        <v>Osidge Primary Schoo.5201.uifsm.I18.Jl21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x14ac:dyDescent="0.25">
      <c r="A193" s="117">
        <v>1</v>
      </c>
      <c r="B193" s="118">
        <v>2</v>
      </c>
      <c r="C193" s="303">
        <f>GRANTS!J193</f>
        <v>400003</v>
      </c>
      <c r="D193" s="120" t="b">
        <v>1</v>
      </c>
      <c r="E193" s="304" t="str">
        <f>RIGHT(GRANTS!C193,4)&amp;"."&amp;GRANTS!M193&amp;"."&amp;GRANTS!K193&amp;"."&amp;$C$5</f>
        <v>3501.uifsm.I18.Jl21</v>
      </c>
      <c r="F193" s="305">
        <f t="shared" ca="1" si="8"/>
        <v>44386</v>
      </c>
      <c r="G193" s="306">
        <f>GRANTS!T193</f>
        <v>25824</v>
      </c>
      <c r="H193" s="124">
        <f t="shared" ca="1" si="9"/>
        <v>44386</v>
      </c>
      <c r="I193" s="125">
        <v>0</v>
      </c>
      <c r="J193" s="304" t="str">
        <f>LEFT(GRANTS!D193,20)&amp;"."&amp;GRANTSPAY!E193</f>
        <v>Our Lady of Lourdes .3501.uifsm.I18.Jl21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x14ac:dyDescent="0.25">
      <c r="A194" s="117">
        <v>1</v>
      </c>
      <c r="B194" s="118">
        <v>2</v>
      </c>
      <c r="C194" s="303">
        <f>GRANTS!J194</f>
        <v>400014</v>
      </c>
      <c r="D194" s="120" t="b">
        <v>1</v>
      </c>
      <c r="E194" s="304" t="str">
        <f>RIGHT(GRANTS!C194,4)&amp;"."&amp;GRANTS!M194&amp;"."&amp;GRANTS!K194&amp;"."&amp;$C$5</f>
        <v>2078.uifsm.I18.Jl21</v>
      </c>
      <c r="F194" s="305">
        <f t="shared" ca="1" si="8"/>
        <v>44386</v>
      </c>
      <c r="G194" s="306">
        <f>GRANTS!T194</f>
        <v>45424</v>
      </c>
      <c r="H194" s="124">
        <f t="shared" ca="1" si="9"/>
        <v>44386</v>
      </c>
      <c r="I194" s="125">
        <v>0</v>
      </c>
      <c r="J194" s="304" t="str">
        <f>LEFT(GRANTS!D194,20)&amp;"."&amp;GRANTSPAY!E194</f>
        <v>Pardes House School.2078.uifsm.I18.Jl21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x14ac:dyDescent="0.25">
      <c r="A195" s="117">
        <v>1</v>
      </c>
      <c r="B195" s="118">
        <v>2</v>
      </c>
      <c r="C195" s="303">
        <f>GRANTS!J195</f>
        <v>400012</v>
      </c>
      <c r="D195" s="120" t="b">
        <v>1</v>
      </c>
      <c r="E195" s="304" t="str">
        <f>RIGHT(GRANTS!C195,4)&amp;"."&amp;GRANTS!M195&amp;"."&amp;GRANTS!K195&amp;"."&amp;$C$5</f>
        <v>2071.uifsm.I18.Jl21</v>
      </c>
      <c r="F195" s="305">
        <f t="shared" ca="1" si="8"/>
        <v>44386</v>
      </c>
      <c r="G195" s="306">
        <f>GRANTS!T195</f>
        <v>53445</v>
      </c>
      <c r="H195" s="124">
        <f t="shared" ca="1" si="9"/>
        <v>44386</v>
      </c>
      <c r="I195" s="125">
        <v>0</v>
      </c>
      <c r="J195" s="304" t="str">
        <f>LEFT(GRANTS!D195,20)&amp;"."&amp;GRANTSPAY!E195</f>
        <v>Queenswell Infant an.2071.uifsm.I18.Jl21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x14ac:dyDescent="0.25">
      <c r="A196" s="117">
        <v>1</v>
      </c>
      <c r="B196" s="118">
        <v>2</v>
      </c>
      <c r="C196" s="303">
        <f>GRANTS!J196</f>
        <v>400093</v>
      </c>
      <c r="D196" s="120" t="b">
        <v>1</v>
      </c>
      <c r="E196" s="304" t="str">
        <f>RIGHT(GRANTS!C196,4)&amp;"."&amp;GRANTS!M196&amp;"."&amp;GRANTS!K196&amp;"."&amp;$C$5</f>
        <v>3512.uifsm.I18.Jl21</v>
      </c>
      <c r="F196" s="305">
        <f t="shared" ca="1" si="8"/>
        <v>44386</v>
      </c>
      <c r="G196" s="306">
        <f>GRANTS!T196</f>
        <v>64320</v>
      </c>
      <c r="H196" s="124">
        <f t="shared" ca="1" si="9"/>
        <v>44386</v>
      </c>
      <c r="I196" s="125">
        <v>0</v>
      </c>
      <c r="J196" s="304" t="str">
        <f>LEFT(GRANTS!D196,20)&amp;"."&amp;GRANTSPAY!E196</f>
        <v>Rosh Pinah.3512.uifsm.I18.Jl21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x14ac:dyDescent="0.25">
      <c r="A197" s="117">
        <v>1</v>
      </c>
      <c r="B197" s="118">
        <v>2</v>
      </c>
      <c r="C197" s="303">
        <f>GRANTS!J197</f>
        <v>400071</v>
      </c>
      <c r="D197" s="120" t="b">
        <v>1</v>
      </c>
      <c r="E197" s="304" t="str">
        <f>RIGHT(GRANTS!C197,4)&amp;"."&amp;GRANTS!M197&amp;"."&amp;GRANTS!K197&amp;"."&amp;$C$5</f>
        <v>3510.uifsm.I18.Jl21</v>
      </c>
      <c r="F197" s="305">
        <f t="shared" ca="1" si="8"/>
        <v>44386</v>
      </c>
      <c r="G197" s="306">
        <f>GRANTS!T197</f>
        <v>51574</v>
      </c>
      <c r="H197" s="124">
        <f t="shared" ca="1" si="9"/>
        <v>44386</v>
      </c>
      <c r="I197" s="125">
        <v>0</v>
      </c>
      <c r="J197" s="304" t="str">
        <f>LEFT(GRANTS!D197,20)&amp;"."&amp;GRANTSPAY!E197</f>
        <v>Sacred Heart School.3510.uifsm.I18.Jl21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x14ac:dyDescent="0.25">
      <c r="A198" s="117">
        <v>1</v>
      </c>
      <c r="B198" s="118">
        <v>2</v>
      </c>
      <c r="C198" s="303">
        <f>GRANTS!J198</f>
        <v>400096</v>
      </c>
      <c r="D198" s="120" t="b">
        <v>1</v>
      </c>
      <c r="E198" s="304" t="str">
        <f>RIGHT(GRANTS!C198,4)&amp;"."&amp;GRANTS!M198&amp;"."&amp;GRANTS!K198&amp;"."&amp;$C$5</f>
        <v>3502.uifsm.I18.Jl21</v>
      </c>
      <c r="F198" s="305">
        <f t="shared" ca="1" si="8"/>
        <v>44386</v>
      </c>
      <c r="G198" s="306">
        <f>GRANTS!T198</f>
        <v>50759</v>
      </c>
      <c r="H198" s="124">
        <f t="shared" ca="1" si="9"/>
        <v>44386</v>
      </c>
      <c r="I198" s="125">
        <v>0</v>
      </c>
      <c r="J198" s="304" t="str">
        <f>LEFT(GRANTS!D198,20)&amp;"."&amp;GRANTSPAY!E198</f>
        <v>St Agnes RC Primary .3502.uifsm.I18.Jl21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x14ac:dyDescent="0.25">
      <c r="A199" s="117">
        <v>1</v>
      </c>
      <c r="B199" s="118">
        <v>2</v>
      </c>
      <c r="C199" s="303">
        <f>GRANTS!J199</f>
        <v>400062</v>
      </c>
      <c r="D199" s="120" t="b">
        <v>1</v>
      </c>
      <c r="E199" s="304" t="str">
        <f>RIGHT(GRANTS!C199,4)&amp;"."&amp;GRANTS!M199&amp;"."&amp;GRANTS!K199&amp;"."&amp;$C$5</f>
        <v>3315.uifsm.I18.Jl21</v>
      </c>
      <c r="F199" s="305">
        <f t="shared" ca="1" si="8"/>
        <v>44386</v>
      </c>
      <c r="G199" s="306">
        <f>GRANTS!T199</f>
        <v>34846</v>
      </c>
      <c r="H199" s="124">
        <f t="shared" ca="1" si="9"/>
        <v>44386</v>
      </c>
      <c r="I199" s="125">
        <v>0</v>
      </c>
      <c r="J199" s="304" t="str">
        <f>LEFT(GRANTS!D199,20)&amp;"."&amp;GRANTSPAY!E199</f>
        <v>St Andrew's C E.3315.uifsm.I18.Jl21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x14ac:dyDescent="0.25">
      <c r="A200" s="117">
        <v>1</v>
      </c>
      <c r="B200" s="118">
        <v>2</v>
      </c>
      <c r="C200" s="303">
        <f>GRANTS!J200</f>
        <v>400064</v>
      </c>
      <c r="D200" s="120" t="b">
        <v>1</v>
      </c>
      <c r="E200" s="304" t="str">
        <f>RIGHT(GRANTS!C200,4)&amp;"."&amp;GRANTS!M200&amp;"."&amp;GRANTS!K200&amp;"."&amp;$C$5</f>
        <v>3504.uifsm.I18.Jl21</v>
      </c>
      <c r="F200" s="305">
        <f t="shared" ca="1" si="8"/>
        <v>44386</v>
      </c>
      <c r="G200" s="306">
        <f>GRANTS!T200</f>
        <v>69729</v>
      </c>
      <c r="H200" s="124">
        <f t="shared" ca="1" si="9"/>
        <v>44386</v>
      </c>
      <c r="I200" s="125">
        <v>0</v>
      </c>
      <c r="J200" s="304" t="str">
        <f>LEFT(GRANTS!D200,20)&amp;"."&amp;GRANTSPAY!E200</f>
        <v>St Catherines R C Pr.3504.uifsm.I18.Jl21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x14ac:dyDescent="0.25">
      <c r="A201" s="117">
        <v>1</v>
      </c>
      <c r="B201" s="118">
        <v>2</v>
      </c>
      <c r="C201" s="303">
        <f>GRANTS!J201</f>
        <v>400098</v>
      </c>
      <c r="D201" s="120" t="b">
        <v>1</v>
      </c>
      <c r="E201" s="304" t="str">
        <f>RIGHT(GRANTS!C201,4)&amp;"."&amp;GRANTS!M201&amp;"."&amp;GRANTS!K201&amp;"."&amp;$C$5</f>
        <v>3309.uifsm.I18.Jl21</v>
      </c>
      <c r="F201" s="305">
        <f t="shared" ca="1" si="8"/>
        <v>44386</v>
      </c>
      <c r="G201" s="306">
        <f>GRANTS!T201</f>
        <v>34179</v>
      </c>
      <c r="H201" s="124">
        <f t="shared" ca="1" si="9"/>
        <v>44386</v>
      </c>
      <c r="I201" s="125">
        <v>0</v>
      </c>
      <c r="J201" s="304" t="str">
        <f>LEFT(GRANTS!D201,20)&amp;"."&amp;GRANTSPAY!E201</f>
        <v>St Johns CE N20.3309.uifsm.I18.Jl21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x14ac:dyDescent="0.25">
      <c r="A202" s="117">
        <v>1</v>
      </c>
      <c r="B202" s="118">
        <v>2</v>
      </c>
      <c r="C202" s="303">
        <f>GRANTS!J202</f>
        <v>400114</v>
      </c>
      <c r="D202" s="120" t="b">
        <v>1</v>
      </c>
      <c r="E202" s="304" t="str">
        <f>RIGHT(GRANTS!C202,4)&amp;"."&amp;GRANTS!M202&amp;"."&amp;GRANTS!K202&amp;"."&amp;$C$5</f>
        <v>3307.uifsm.I18.Jl21</v>
      </c>
      <c r="F202" s="305">
        <f t="shared" ca="1" si="8"/>
        <v>44386</v>
      </c>
      <c r="G202" s="306">
        <f>GRANTS!T202</f>
        <v>33234</v>
      </c>
      <c r="H202" s="124">
        <f t="shared" ca="1" si="9"/>
        <v>44386</v>
      </c>
      <c r="I202" s="125">
        <v>0</v>
      </c>
      <c r="J202" s="304" t="str">
        <f>LEFT(GRANTS!D202,20)&amp;"."&amp;GRANTSPAY!E202</f>
        <v>St John's CE School .3307.uifsm.I18.Jl21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x14ac:dyDescent="0.25">
      <c r="A203" s="117">
        <v>1</v>
      </c>
      <c r="B203" s="118">
        <v>2</v>
      </c>
      <c r="C203" s="303">
        <f>GRANTS!J203</f>
        <v>400066</v>
      </c>
      <c r="D203" s="120" t="b">
        <v>1</v>
      </c>
      <c r="E203" s="304" t="str">
        <f>RIGHT(GRANTS!C203,4)&amp;"."&amp;GRANTS!M203&amp;"."&amp;GRANTS!K203&amp;"."&amp;$C$5</f>
        <v>3509.uifsm.I18.Jl21</v>
      </c>
      <c r="F203" s="305">
        <f t="shared" ca="1" si="8"/>
        <v>44386</v>
      </c>
      <c r="G203" s="306">
        <f>GRANTS!T203</f>
        <v>52019</v>
      </c>
      <c r="H203" s="124">
        <f t="shared" ca="1" si="9"/>
        <v>44386</v>
      </c>
      <c r="I203" s="125">
        <v>0</v>
      </c>
      <c r="J203" s="304" t="str">
        <f>LEFT(GRANTS!D203,20)&amp;"."&amp;GRANTSPAY!E203</f>
        <v>St Joseph's Primary .3509.uifsm.I18.Jl21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x14ac:dyDescent="0.25">
      <c r="A204" s="117">
        <v>1</v>
      </c>
      <c r="B204" s="118">
        <v>2</v>
      </c>
      <c r="C204" s="303">
        <f>GRANTS!J204</f>
        <v>400058</v>
      </c>
      <c r="D204" s="120" t="b">
        <v>1</v>
      </c>
      <c r="E204" s="304" t="str">
        <f>RIGHT(GRANTS!C204,4)&amp;"."&amp;GRANTS!M204&amp;"."&amp;GRANTS!K204&amp;"."&amp;$C$5</f>
        <v>3311.uifsm.I18.Jl21</v>
      </c>
      <c r="F204" s="305">
        <f t="shared" ca="1" si="8"/>
        <v>44386</v>
      </c>
      <c r="G204" s="306">
        <f>GRANTS!T204</f>
        <v>66543</v>
      </c>
      <c r="H204" s="124">
        <f t="shared" ca="1" si="9"/>
        <v>44386</v>
      </c>
      <c r="I204" s="125">
        <v>0</v>
      </c>
      <c r="J204" s="304" t="str">
        <f>LEFT(GRANTS!D204,20)&amp;"."&amp;GRANTSPAY!E204</f>
        <v>St Mary's C E Primar.3311.uifsm.I18.Jl21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x14ac:dyDescent="0.25">
      <c r="A205" s="117">
        <v>1</v>
      </c>
      <c r="B205" s="118">
        <v>2</v>
      </c>
      <c r="C205" s="303">
        <f>GRANTS!J205</f>
        <v>400017</v>
      </c>
      <c r="D205" s="120" t="b">
        <v>1</v>
      </c>
      <c r="E205" s="304" t="str">
        <f>RIGHT(GRANTS!C205,4)&amp;"."&amp;GRANTS!M205&amp;"."&amp;GRANTS!K205&amp;"."&amp;$C$5</f>
        <v>3312.uifsm.I18.Jl21</v>
      </c>
      <c r="F205" s="305">
        <f t="shared" ca="1" si="8"/>
        <v>44386</v>
      </c>
      <c r="G205" s="306">
        <f>GRANTS!T205</f>
        <v>37551</v>
      </c>
      <c r="H205" s="124">
        <f t="shared" ca="1" si="9"/>
        <v>44386</v>
      </c>
      <c r="I205" s="125">
        <v>0</v>
      </c>
      <c r="J205" s="304" t="str">
        <f>LEFT(GRANTS!D205,20)&amp;"."&amp;GRANTSPAY!E205</f>
        <v>St Mary's School EN4.3312.uifsm.I18.Jl21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x14ac:dyDescent="0.25">
      <c r="A206" s="117">
        <v>1</v>
      </c>
      <c r="B206" s="118">
        <v>2</v>
      </c>
      <c r="C206" s="303">
        <f>GRANTS!J206</f>
        <v>400094</v>
      </c>
      <c r="D206" s="120" t="b">
        <v>1</v>
      </c>
      <c r="E206" s="304" t="str">
        <f>RIGHT(GRANTS!C206,4)&amp;"."&amp;GRANTS!M206&amp;"."&amp;GRANTS!K206&amp;"."&amp;$C$5</f>
        <v>3314.uifsm.I18.Jl21</v>
      </c>
      <c r="F206" s="305">
        <f t="shared" ca="1" si="8"/>
        <v>44386</v>
      </c>
      <c r="G206" s="306">
        <f>GRANTS!T206</f>
        <v>29677</v>
      </c>
      <c r="H206" s="124">
        <f t="shared" ca="1" si="9"/>
        <v>44386</v>
      </c>
      <c r="I206" s="125">
        <v>0</v>
      </c>
      <c r="J206" s="304" t="str">
        <f>LEFT(GRANTS!D206,20)&amp;"."&amp;GRANTSPAY!E206</f>
        <v>St Pauls CE Primary,.3314.uifsm.I18.Jl21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x14ac:dyDescent="0.25">
      <c r="A207" s="117">
        <v>1</v>
      </c>
      <c r="B207" s="118">
        <v>2</v>
      </c>
      <c r="C207" s="303">
        <f>GRANTS!J207</f>
        <v>400006</v>
      </c>
      <c r="D207" s="120" t="b">
        <v>1</v>
      </c>
      <c r="E207" s="304" t="str">
        <f>RIGHT(GRANTS!C207,4)&amp;"."&amp;GRANTS!M207&amp;"."&amp;GRANTS!K207&amp;"."&amp;$C$5</f>
        <v>3313.uifsm.I18.Jl21</v>
      </c>
      <c r="F207" s="305">
        <f t="shared" ca="1" si="8"/>
        <v>44386</v>
      </c>
      <c r="G207" s="306">
        <f>GRANTS!T207</f>
        <v>19358</v>
      </c>
      <c r="H207" s="124">
        <f t="shared" ca="1" si="9"/>
        <v>44386</v>
      </c>
      <c r="I207" s="125">
        <v>0</v>
      </c>
      <c r="J207" s="304" t="str">
        <f>LEFT(GRANTS!D207,20)&amp;"."&amp;GRANTSPAY!E207</f>
        <v>St. Pauls CE Primary.3313.uifsm.I18.Jl21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x14ac:dyDescent="0.25">
      <c r="A208" s="117">
        <v>1</v>
      </c>
      <c r="B208" s="118">
        <v>2</v>
      </c>
      <c r="C208" s="303">
        <f>GRANTS!J208</f>
        <v>400037</v>
      </c>
      <c r="D208" s="120" t="b">
        <v>1</v>
      </c>
      <c r="E208" s="304" t="str">
        <f>RIGHT(GRANTS!C208,4)&amp;"."&amp;GRANTS!M208&amp;"."&amp;GRANTS!K208&amp;"."&amp;$C$5</f>
        <v>3507.uifsm.I18.Jl21</v>
      </c>
      <c r="F208" s="305">
        <f t="shared" ca="1" si="8"/>
        <v>44386</v>
      </c>
      <c r="G208" s="306">
        <f>GRANTS!T208</f>
        <v>20693</v>
      </c>
      <c r="H208" s="124">
        <f t="shared" ca="1" si="9"/>
        <v>44386</v>
      </c>
      <c r="I208" s="125">
        <v>0</v>
      </c>
      <c r="J208" s="304" t="str">
        <f>LEFT(GRANTS!D208,20)&amp;"."&amp;GRANTSPAY!E208</f>
        <v>St Theresa's R.C. Pr.3507.uifsm.I18.Jl21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x14ac:dyDescent="0.25">
      <c r="A209" s="117">
        <v>1</v>
      </c>
      <c r="B209" s="118">
        <v>2</v>
      </c>
      <c r="C209" s="303">
        <f>GRANTS!J209</f>
        <v>400009</v>
      </c>
      <c r="D209" s="120" t="b">
        <v>1</v>
      </c>
      <c r="E209" s="304" t="str">
        <f>RIGHT(GRANTS!C209,4)&amp;"."&amp;GRANTS!M209&amp;"."&amp;GRANTS!K209&amp;"."&amp;$C$5</f>
        <v>3506.uifsm.I18.Jl21</v>
      </c>
      <c r="F209" s="305">
        <f t="shared" ca="1" si="8"/>
        <v>44386</v>
      </c>
      <c r="G209" s="306">
        <f>GRANTS!T209</f>
        <v>43219</v>
      </c>
      <c r="H209" s="124">
        <f t="shared" ca="1" si="9"/>
        <v>44386</v>
      </c>
      <c r="I209" s="125">
        <v>0</v>
      </c>
      <c r="J209" s="304" t="str">
        <f>LEFT(GRANTS!D209,20)&amp;"."&amp;GRANTSPAY!E209</f>
        <v>St Vincent's Catholi.3506.uifsm.I18.Jl21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x14ac:dyDescent="0.25">
      <c r="A210" s="117">
        <v>1</v>
      </c>
      <c r="B210" s="118">
        <v>2</v>
      </c>
      <c r="C210" s="303">
        <f>GRANTS!J210</f>
        <v>400038</v>
      </c>
      <c r="D210" s="120" t="b">
        <v>1</v>
      </c>
      <c r="E210" s="304" t="str">
        <f>RIGHT(GRANTS!C210,4)&amp;"."&amp;GRANTS!M210&amp;"."&amp;GRANTS!K210&amp;"."&amp;$C$5</f>
        <v>2070.uifsm.I18.Jl21</v>
      </c>
      <c r="F210" s="305">
        <f t="shared" ca="1" si="8"/>
        <v>44386</v>
      </c>
      <c r="G210" s="306">
        <f>GRANTS!T210</f>
        <v>26825</v>
      </c>
      <c r="H210" s="124">
        <f t="shared" ca="1" si="9"/>
        <v>44386</v>
      </c>
      <c r="I210" s="125">
        <v>0</v>
      </c>
      <c r="J210" s="304" t="str">
        <f>LEFT(GRANTS!D210,20)&amp;"."&amp;GRANTSPAY!E210</f>
        <v>Sunnyfields Primary .2070.uifsm.I18.Jl21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x14ac:dyDescent="0.25">
      <c r="A211" s="117">
        <v>1</v>
      </c>
      <c r="B211" s="118">
        <v>2</v>
      </c>
      <c r="C211" s="303">
        <f>GRANTS!J211</f>
        <v>400100</v>
      </c>
      <c r="D211" s="120" t="b">
        <v>1</v>
      </c>
      <c r="E211" s="304" t="str">
        <f>RIGHT(GRANTS!C211,4)&amp;"."&amp;GRANTS!M211&amp;"."&amp;GRANTS!K211&amp;"."&amp;$C$5</f>
        <v>3316.uifsm.I18.Jl21</v>
      </c>
      <c r="F211" s="305">
        <f t="shared" ca="1" si="8"/>
        <v>44386</v>
      </c>
      <c r="G211" s="306">
        <f>GRANTS!T211</f>
        <v>36384</v>
      </c>
      <c r="H211" s="124">
        <f t="shared" ca="1" si="9"/>
        <v>44386</v>
      </c>
      <c r="I211" s="125">
        <v>0</v>
      </c>
      <c r="J211" s="304" t="str">
        <f>LEFT(GRANTS!D211,20)&amp;"."&amp;GRANTSPAY!E211</f>
        <v>Trent  C of E Primar.3316.uifsm.I18.Jl21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x14ac:dyDescent="0.25">
      <c r="A212" s="117">
        <v>1</v>
      </c>
      <c r="B212" s="118">
        <v>2</v>
      </c>
      <c r="C212" s="303">
        <f>GRANTS!J212</f>
        <v>400101</v>
      </c>
      <c r="D212" s="120" t="b">
        <v>1</v>
      </c>
      <c r="E212" s="304" t="str">
        <f>RIGHT(GRANTS!C212,4)&amp;"."&amp;GRANTS!M212&amp;"."&amp;GRANTS!K212&amp;"."&amp;$C$5</f>
        <v>2055.uifsm.I18.Jl21</v>
      </c>
      <c r="F212" s="305">
        <f t="shared" ca="1" si="8"/>
        <v>44386</v>
      </c>
      <c r="G212" s="306">
        <f>GRANTS!T212</f>
        <v>25269</v>
      </c>
      <c r="H212" s="124">
        <f t="shared" ca="1" si="9"/>
        <v>44386</v>
      </c>
      <c r="I212" s="125">
        <v>0</v>
      </c>
      <c r="J212" s="304" t="str">
        <f>LEFT(GRANTS!D212,20)&amp;"."&amp;GRANTSPAY!E212</f>
        <v>Tudor School.2055.uifsm.I18.Jl21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x14ac:dyDescent="0.25">
      <c r="A213" s="117">
        <v>1</v>
      </c>
      <c r="B213" s="118">
        <v>2</v>
      </c>
      <c r="C213" s="303">
        <f>GRANTS!J213</f>
        <v>400053</v>
      </c>
      <c r="D213" s="120" t="b">
        <v>1</v>
      </c>
      <c r="E213" s="304" t="str">
        <f>RIGHT(GRANTS!C213,4)&amp;"."&amp;GRANTS!M213&amp;"."&amp;GRANTS!K213&amp;"."&amp;$C$5</f>
        <v>2057.uifsm.I18.Jl21</v>
      </c>
      <c r="F213" s="305">
        <f t="shared" ref="F213:F240" ca="1" si="12">TODAY()</f>
        <v>44386</v>
      </c>
      <c r="G213" s="306">
        <f>GRANTS!T213</f>
        <v>28919</v>
      </c>
      <c r="H213" s="124">
        <f t="shared" ref="H213:H240" ca="1" si="13">F213</f>
        <v>44386</v>
      </c>
      <c r="I213" s="125">
        <v>0</v>
      </c>
      <c r="J213" s="304" t="str">
        <f>LEFT(GRANTS!D213,20)&amp;"."&amp;GRANTSPAY!E213</f>
        <v>Underhill School.2057.uifsm.I18.Jl21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x14ac:dyDescent="0.25">
      <c r="A214" s="117">
        <v>1</v>
      </c>
      <c r="B214" s="118">
        <v>2</v>
      </c>
      <c r="C214" s="303">
        <f>GRANTS!J214</f>
        <v>400111</v>
      </c>
      <c r="D214" s="120" t="b">
        <v>1</v>
      </c>
      <c r="E214" s="304" t="str">
        <f>RIGHT(GRANTS!C214,4)&amp;"."&amp;GRANTS!M214&amp;"."&amp;GRANTS!K214&amp;"."&amp;$C$5</f>
        <v>2076.uifsm.I18.Jl21</v>
      </c>
      <c r="F214" s="305">
        <f t="shared" ca="1" si="12"/>
        <v>44386</v>
      </c>
      <c r="G214" s="306">
        <f>GRANTS!T214</f>
        <v>42200</v>
      </c>
      <c r="H214" s="124">
        <f t="shared" ca="1" si="13"/>
        <v>44386</v>
      </c>
      <c r="I214" s="125">
        <v>0</v>
      </c>
      <c r="J214" s="304" t="str">
        <f>LEFT(GRANTS!D214,20)&amp;"."&amp;GRANTSPAY!E214</f>
        <v>Wessex  Gardens Prim.2076.uifsm.I18.Jl21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x14ac:dyDescent="0.25">
      <c r="A215" s="117">
        <v>1</v>
      </c>
      <c r="B215" s="118">
        <v>2</v>
      </c>
      <c r="C215" s="303">
        <f>GRANTS!J215</f>
        <v>400011</v>
      </c>
      <c r="D215" s="120" t="b">
        <v>1</v>
      </c>
      <c r="E215" s="304" t="str">
        <f>RIGHT(GRANTS!C215,4)&amp;"."&amp;GRANTS!M215&amp;"."&amp;GRANTS!K215&amp;"."&amp;$C$5</f>
        <v>2060.uifsm.I18.Jl21</v>
      </c>
      <c r="F215" s="305">
        <f t="shared" ca="1" si="12"/>
        <v>44386</v>
      </c>
      <c r="G215" s="306">
        <f>GRANTS!T215</f>
        <v>51648</v>
      </c>
      <c r="H215" s="124">
        <f t="shared" ca="1" si="13"/>
        <v>44386</v>
      </c>
      <c r="I215" s="125">
        <v>0</v>
      </c>
      <c r="J215" s="304" t="str">
        <f>LEFT(GRANTS!D215,20)&amp;"."&amp;GRANTSPAY!E215</f>
        <v>Whitings Hill Primar.2060.uifsm.I18.Jl21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x14ac:dyDescent="0.25">
      <c r="A216" s="117">
        <v>1</v>
      </c>
      <c r="B216" s="118">
        <v>2</v>
      </c>
      <c r="C216" s="303">
        <f>GRANTS!J216</f>
        <v>400117</v>
      </c>
      <c r="D216" s="120" t="b">
        <v>1</v>
      </c>
      <c r="E216" s="304" t="str">
        <f>RIGHT(GRANTS!C216,4)&amp;"."&amp;GRANTS!M216&amp;"."&amp;GRANTS!K216&amp;"."&amp;$C$5</f>
        <v>3518.uifsm.I18.Jl21</v>
      </c>
      <c r="F216" s="305">
        <f t="shared" ca="1" si="12"/>
        <v>44386</v>
      </c>
      <c r="G216" s="306">
        <f>GRANTS!T216</f>
        <v>37365</v>
      </c>
      <c r="H216" s="124">
        <f t="shared" ca="1" si="13"/>
        <v>44386</v>
      </c>
      <c r="I216" s="125">
        <v>0</v>
      </c>
      <c r="J216" s="304" t="str">
        <f>LEFT(GRANTS!D216,20)&amp;"."&amp;GRANTSPAY!E216</f>
        <v>Woodcroft Primary Sc.3518.uifsm.I18.Jl21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x14ac:dyDescent="0.25">
      <c r="A217" s="117">
        <v>1</v>
      </c>
      <c r="B217" s="118">
        <v>2</v>
      </c>
      <c r="C217" s="303">
        <f>GRANTS!J217</f>
        <v>400004</v>
      </c>
      <c r="D217" s="120" t="b">
        <v>1</v>
      </c>
      <c r="E217" s="304" t="str">
        <f>RIGHT(GRANTS!C217,4)&amp;"."&amp;GRANTS!M217&amp;"."&amp;GRANTS!K217&amp;"."&amp;$C$5</f>
        <v>2054.uifsm.I18.Jl21</v>
      </c>
      <c r="F217" s="305">
        <f t="shared" ca="1" si="12"/>
        <v>44386</v>
      </c>
      <c r="G217" s="306">
        <f>GRANTS!T217</f>
        <v>32271</v>
      </c>
      <c r="H217" s="124">
        <f t="shared" ca="1" si="13"/>
        <v>44386</v>
      </c>
      <c r="I217" s="125">
        <v>0</v>
      </c>
      <c r="J217" s="304" t="str">
        <f>LEFT(GRANTS!D217,20)&amp;"."&amp;GRANTSPAY!E217</f>
        <v>Woodridge  Primary S.2054.uifsm.I18.Jl21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x14ac:dyDescent="0.25">
      <c r="A218" s="117">
        <v>1</v>
      </c>
      <c r="B218" s="118">
        <v>2</v>
      </c>
      <c r="C218" s="303">
        <f>GRANTS!J218</f>
        <v>400034</v>
      </c>
      <c r="D218" s="120" t="b">
        <v>1</v>
      </c>
      <c r="E218" s="304" t="str">
        <f>RIGHT(GRANTS!C218,4)&amp;"."&amp;GRANTS!M218&amp;"."&amp;GRANTS!K218&amp;"."&amp;$C$5</f>
        <v>7005.uifsm.I18.Jl21</v>
      </c>
      <c r="F218" s="305">
        <f t="shared" ca="1" si="12"/>
        <v>44386</v>
      </c>
      <c r="G218" s="306">
        <f>GRANTS!T218</f>
        <v>9708</v>
      </c>
      <c r="H218" s="124">
        <f t="shared" ca="1" si="13"/>
        <v>44386</v>
      </c>
      <c r="I218" s="125">
        <v>0</v>
      </c>
      <c r="J218" s="304" t="str">
        <f>LEFT(GRANTS!D218,20)&amp;"."&amp;GRANTSPAY!E218</f>
        <v>Northway.7005.uifsm.I18.Jl21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x14ac:dyDescent="0.25">
      <c r="A219" s="117">
        <v>1</v>
      </c>
      <c r="B219" s="118">
        <v>2</v>
      </c>
      <c r="C219" s="303">
        <f>GRANTS!J219</f>
        <v>400091</v>
      </c>
      <c r="D219" s="120" t="b">
        <v>1</v>
      </c>
      <c r="E219" s="304" t="str">
        <f>RIGHT(GRANTS!C219,4)&amp;"."&amp;GRANTS!M219&amp;"."&amp;GRANTS!K219&amp;"."&amp;$C$5</f>
        <v>7009.uifsm.I18.Jl21</v>
      </c>
      <c r="F219" s="305">
        <f t="shared" ca="1" si="12"/>
        <v>44386</v>
      </c>
      <c r="G219" s="306">
        <f>GRANTS!T219</f>
        <v>23657</v>
      </c>
      <c r="H219" s="124">
        <f t="shared" ca="1" si="13"/>
        <v>44386</v>
      </c>
      <c r="I219" s="125">
        <v>0</v>
      </c>
      <c r="J219" s="304" t="str">
        <f>LEFT(GRANTS!D219,20)&amp;"."&amp;GRANTSPAY!E219</f>
        <v>Oakleigh.7009.uifsm.I18.Jl21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x14ac:dyDescent="0.25">
      <c r="A220" s="117">
        <v>1</v>
      </c>
      <c r="B220" s="118">
        <v>2</v>
      </c>
      <c r="C220" s="303">
        <f>GRANTS!J220</f>
        <v>400135</v>
      </c>
      <c r="D220" s="120" t="b">
        <v>1</v>
      </c>
      <c r="E220" s="304" t="str">
        <f>RIGHT(GRANTS!C220,4)&amp;"."&amp;GRANTS!M220&amp;"."&amp;GRANTS!K220&amp;"."&amp;$C$5</f>
        <v>3521.uifsm.I18.Jl21</v>
      </c>
      <c r="F220" s="305">
        <f t="shared" ca="1" si="12"/>
        <v>44386</v>
      </c>
      <c r="G220" s="306">
        <f>GRANTS!T220</f>
        <v>75656</v>
      </c>
      <c r="H220" s="124">
        <f t="shared" ca="1" si="13"/>
        <v>44386</v>
      </c>
      <c r="I220" s="125">
        <v>0</v>
      </c>
      <c r="J220" s="304" t="str">
        <f>LEFT(GRANTS!D220,20)&amp;"."&amp;GRANTSPAY!E220</f>
        <v>St Mary's &amp; St John'.3521.uifsm.I18.Jl21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...Jl21</v>
      </c>
      <c r="F221" s="305">
        <f t="shared" ca="1" si="12"/>
        <v>44386</v>
      </c>
      <c r="G221" s="306">
        <f>GRANTS!T221</f>
        <v>0</v>
      </c>
      <c r="H221" s="124">
        <f t="shared" ca="1" si="13"/>
        <v>44386</v>
      </c>
      <c r="I221" s="125">
        <v>0</v>
      </c>
      <c r="J221" s="304" t="str">
        <f>LEFT(GRANTS!D221,20)&amp;"."&amp;GRANTSPAY!E221</f>
        <v>....Jl21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...Jl21</v>
      </c>
      <c r="F222" s="305">
        <f t="shared" ca="1" si="12"/>
        <v>44386</v>
      </c>
      <c r="G222" s="306">
        <f>GRANTS!T222</f>
        <v>0</v>
      </c>
      <c r="H222" s="124">
        <f t="shared" ca="1" si="13"/>
        <v>44386</v>
      </c>
      <c r="I222" s="125">
        <v>0</v>
      </c>
      <c r="J222" s="304" t="str">
        <f>LEFT(GRANTS!D222,20)&amp;"."&amp;GRANTSPAY!E222</f>
        <v>....Jl21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...Jl21</v>
      </c>
      <c r="F223" s="305">
        <f t="shared" ca="1" si="12"/>
        <v>44386</v>
      </c>
      <c r="G223" s="306">
        <f>GRANTS!T223</f>
        <v>0</v>
      </c>
      <c r="H223" s="124">
        <f t="shared" ca="1" si="13"/>
        <v>44386</v>
      </c>
      <c r="I223" s="125">
        <v>0</v>
      </c>
      <c r="J223" s="304" t="str">
        <f>LEFT(GRANTS!D223,20)&amp;"."&amp;GRANTSPAY!E223</f>
        <v>....Jl21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...Jl21</v>
      </c>
      <c r="F224" s="305">
        <f t="shared" ca="1" si="12"/>
        <v>44386</v>
      </c>
      <c r="G224" s="306">
        <f>GRANTS!T224</f>
        <v>0</v>
      </c>
      <c r="H224" s="124">
        <f t="shared" ca="1" si="13"/>
        <v>44386</v>
      </c>
      <c r="I224" s="125">
        <v>0</v>
      </c>
      <c r="J224" s="304" t="str">
        <f>LEFT(GRANTS!D224,20)&amp;"."&amp;GRANTSPAY!E224</f>
        <v>....Jl21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...Jl21</v>
      </c>
      <c r="F225" s="305">
        <f t="shared" ca="1" si="12"/>
        <v>44386</v>
      </c>
      <c r="G225" s="306">
        <f>GRANTS!T225</f>
        <v>0</v>
      </c>
      <c r="H225" s="124">
        <f t="shared" ca="1" si="13"/>
        <v>44386</v>
      </c>
      <c r="I225" s="125">
        <v>0</v>
      </c>
      <c r="J225" s="304" t="str">
        <f>LEFT(GRANTS!D225,20)&amp;"."&amp;GRANTSPAY!E225</f>
        <v>....Jl21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...Jl21</v>
      </c>
      <c r="F226" s="305">
        <f t="shared" ca="1" si="12"/>
        <v>44386</v>
      </c>
      <c r="G226" s="306">
        <f>GRANTS!T226</f>
        <v>0</v>
      </c>
      <c r="H226" s="124">
        <f t="shared" ca="1" si="13"/>
        <v>44386</v>
      </c>
      <c r="I226" s="125">
        <v>0</v>
      </c>
      <c r="J226" s="304" t="str">
        <f>LEFT(GRANTS!D226,20)&amp;"."&amp;GRANTSPAY!E226</f>
        <v>....Jl21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...Jl21</v>
      </c>
      <c r="F227" s="305">
        <f t="shared" ca="1" si="12"/>
        <v>44386</v>
      </c>
      <c r="G227" s="306">
        <f>GRANTS!T227</f>
        <v>0</v>
      </c>
      <c r="H227" s="124">
        <f t="shared" ca="1" si="13"/>
        <v>44386</v>
      </c>
      <c r="I227" s="125">
        <v>0</v>
      </c>
      <c r="J227" s="304" t="str">
        <f>LEFT(GRANTS!D227,20)&amp;"."&amp;GRANTSPAY!E227</f>
        <v>....Jl21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...Jl21</v>
      </c>
      <c r="F228" s="305">
        <f t="shared" ca="1" si="12"/>
        <v>44386</v>
      </c>
      <c r="G228" s="306">
        <f>GRANTS!T228</f>
        <v>0</v>
      </c>
      <c r="H228" s="124">
        <f t="shared" ca="1" si="13"/>
        <v>44386</v>
      </c>
      <c r="I228" s="125">
        <v>0</v>
      </c>
      <c r="J228" s="304" t="str">
        <f>LEFT(GRANTS!D228,20)&amp;"."&amp;GRANTSPAY!E228</f>
        <v>....Jl21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...Jl21</v>
      </c>
      <c r="F229" s="305">
        <f t="shared" ca="1" si="12"/>
        <v>44386</v>
      </c>
      <c r="G229" s="306">
        <f>GRANTS!T229</f>
        <v>0</v>
      </c>
      <c r="H229" s="124">
        <f t="shared" ca="1" si="13"/>
        <v>44386</v>
      </c>
      <c r="I229" s="125">
        <v>0</v>
      </c>
      <c r="J229" s="304" t="str">
        <f>LEFT(GRANTS!D229,20)&amp;"."&amp;GRANTSPAY!E229</f>
        <v>....Jl21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...Jl21</v>
      </c>
      <c r="F230" s="305">
        <f t="shared" ca="1" si="12"/>
        <v>44386</v>
      </c>
      <c r="G230" s="306">
        <f>GRANTS!T230</f>
        <v>0</v>
      </c>
      <c r="H230" s="124">
        <f t="shared" ca="1" si="13"/>
        <v>44386</v>
      </c>
      <c r="I230" s="125">
        <v>0</v>
      </c>
      <c r="J230" s="304" t="str">
        <f>LEFT(GRANTS!D230,20)&amp;"."&amp;GRANTSPAY!E230</f>
        <v>....Jl21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...Jl21</v>
      </c>
      <c r="F231" s="305">
        <f t="shared" ca="1" si="12"/>
        <v>44386</v>
      </c>
      <c r="G231" s="306">
        <f>GRANTS!T231</f>
        <v>0</v>
      </c>
      <c r="H231" s="124">
        <f t="shared" ca="1" si="13"/>
        <v>44386</v>
      </c>
      <c r="I231" s="125">
        <v>0</v>
      </c>
      <c r="J231" s="304" t="str">
        <f>LEFT(GRANTS!D231,20)&amp;"."&amp;GRANTSPAY!E231</f>
        <v>....Jl21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...Jl21</v>
      </c>
      <c r="F232" s="305">
        <f t="shared" ca="1" si="12"/>
        <v>44386</v>
      </c>
      <c r="G232" s="306">
        <f>GRANTS!T232</f>
        <v>0</v>
      </c>
      <c r="H232" s="124">
        <f t="shared" ca="1" si="13"/>
        <v>44386</v>
      </c>
      <c r="I232" s="125">
        <v>0</v>
      </c>
      <c r="J232" s="304" t="str">
        <f>LEFT(GRANTS!D232,20)&amp;"."&amp;GRANTSPAY!E232</f>
        <v>....Jl21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...Jl21</v>
      </c>
      <c r="F233" s="305">
        <f t="shared" ca="1" si="12"/>
        <v>44386</v>
      </c>
      <c r="G233" s="306">
        <f>GRANTS!T233</f>
        <v>0</v>
      </c>
      <c r="H233" s="124">
        <f t="shared" ca="1" si="13"/>
        <v>44386</v>
      </c>
      <c r="I233" s="125">
        <v>0</v>
      </c>
      <c r="J233" s="304" t="str">
        <f>LEFT(GRANTS!D233,20)&amp;"."&amp;GRANTSPAY!E233</f>
        <v>....Jl21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...Jl21</v>
      </c>
      <c r="F234" s="305">
        <f t="shared" ca="1" si="12"/>
        <v>44386</v>
      </c>
      <c r="G234" s="306">
        <f>GRANTS!T234</f>
        <v>0</v>
      </c>
      <c r="H234" s="124">
        <f t="shared" ca="1" si="13"/>
        <v>44386</v>
      </c>
      <c r="I234" s="125">
        <v>0</v>
      </c>
      <c r="J234" s="304" t="str">
        <f>LEFT(GRANTS!D234,20)&amp;"."&amp;GRANTSPAY!E234</f>
        <v>....Jl21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...Jl21</v>
      </c>
      <c r="F235" s="305">
        <f t="shared" ca="1" si="12"/>
        <v>44386</v>
      </c>
      <c r="G235" s="306">
        <f>GRANTS!T235</f>
        <v>0</v>
      </c>
      <c r="H235" s="124">
        <f t="shared" ca="1" si="13"/>
        <v>44386</v>
      </c>
      <c r="I235" s="125">
        <v>0</v>
      </c>
      <c r="J235" s="304" t="str">
        <f>LEFT(GRANTS!D235,20)&amp;"."&amp;GRANTSPAY!E235</f>
        <v>....Jl21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...Jl21</v>
      </c>
      <c r="F236" s="305">
        <f t="shared" ca="1" si="12"/>
        <v>44386</v>
      </c>
      <c r="G236" s="306">
        <f>GRANTS!T236</f>
        <v>0</v>
      </c>
      <c r="H236" s="124">
        <f t="shared" ca="1" si="13"/>
        <v>44386</v>
      </c>
      <c r="I236" s="125">
        <v>0</v>
      </c>
      <c r="J236" s="304" t="str">
        <f>LEFT(GRANTS!D236,20)&amp;"."&amp;GRANTSPAY!E236</f>
        <v>....Jl21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...Jl21</v>
      </c>
      <c r="F237" s="305">
        <f t="shared" ca="1" si="12"/>
        <v>44386</v>
      </c>
      <c r="G237" s="306">
        <f>GRANTS!T237</f>
        <v>0</v>
      </c>
      <c r="H237" s="124">
        <f t="shared" ca="1" si="13"/>
        <v>44386</v>
      </c>
      <c r="I237" s="125">
        <v>0</v>
      </c>
      <c r="J237" s="304" t="str">
        <f>LEFT(GRANTS!D237,20)&amp;"."&amp;GRANTSPAY!E237</f>
        <v>....Jl21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...Jl21</v>
      </c>
      <c r="F238" s="305">
        <f t="shared" ca="1" si="12"/>
        <v>44386</v>
      </c>
      <c r="G238" s="306">
        <f>GRANTS!T238</f>
        <v>0</v>
      </c>
      <c r="H238" s="124">
        <f t="shared" ca="1" si="13"/>
        <v>44386</v>
      </c>
      <c r="I238" s="125">
        <v>0</v>
      </c>
      <c r="J238" s="304" t="str">
        <f>LEFT(GRANTS!D238,20)&amp;"."&amp;GRANTSPAY!E238</f>
        <v>....Jl21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...Jl21</v>
      </c>
      <c r="F239" s="305">
        <f t="shared" ca="1" si="12"/>
        <v>44386</v>
      </c>
      <c r="G239" s="306">
        <f>GRANTS!T239</f>
        <v>0</v>
      </c>
      <c r="H239" s="124">
        <f t="shared" ca="1" si="13"/>
        <v>44386</v>
      </c>
      <c r="I239" s="125">
        <v>0</v>
      </c>
      <c r="J239" s="304" t="str">
        <f>LEFT(GRANTS!D239,20)&amp;"."&amp;GRANTSPAY!E239</f>
        <v>....Jl21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...Jl21</v>
      </c>
      <c r="F240" s="305">
        <f t="shared" ca="1" si="12"/>
        <v>44386</v>
      </c>
      <c r="G240" s="306">
        <f>GRANTS!T240</f>
        <v>0</v>
      </c>
      <c r="H240" s="124">
        <f t="shared" ca="1" si="13"/>
        <v>44386</v>
      </c>
      <c r="I240" s="125">
        <v>0</v>
      </c>
      <c r="J240" s="304" t="str">
        <f>LEFT(GRANTS!D240,20)&amp;"."&amp;GRANTSPAY!E240</f>
        <v>....Jl21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...Jl21</v>
      </c>
      <c r="F241" s="122"/>
      <c r="G241" s="306">
        <f>GRANTS!T241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...Jl21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...Jl21</v>
      </c>
      <c r="F243" s="122"/>
      <c r="G243" s="123"/>
      <c r="H243" s="124"/>
      <c r="I243" s="125"/>
      <c r="J243" s="121"/>
      <c r="K243" s="120"/>
      <c r="L243" s="126"/>
      <c r="M243" s="120"/>
      <c r="N243" s="120"/>
      <c r="O243" s="127"/>
      <c r="P243" s="120"/>
      <c r="Q243" s="120"/>
      <c r="R243" s="120"/>
    </row>
  </sheetData>
  <autoFilter ref="A19:H243">
    <filterColumn colId="6">
      <filters blank="1">
        <filter val="10077.25"/>
        <filter val="10388.88"/>
        <filter val="10414.75"/>
        <filter val="10536.25"/>
        <filter val="11076.25"/>
        <filter val="11461.00"/>
        <filter val="11511.62"/>
        <filter val="134270.00"/>
        <filter val="14775.25"/>
        <filter val="17289.06"/>
        <filter val="19358.00"/>
        <filter val="20249.00"/>
        <filter val="20693.00"/>
        <filter val="21435.00"/>
        <filter val="21711.00"/>
        <filter val="22767.00"/>
        <filter val="23657.00"/>
        <filter val="23787.00"/>
        <filter val="25269.00"/>
        <filter val="25713.00"/>
        <filter val="25824.00"/>
        <filter val="25954.00"/>
        <filter val="26528.00"/>
        <filter val="26825.00"/>
        <filter val="28399.00"/>
        <filter val="28919.00"/>
        <filter val="28955.00"/>
        <filter val="29511.00"/>
        <filter val="29677.00"/>
        <filter val="30956.00"/>
        <filter val="32271.00"/>
        <filter val="32771.00"/>
        <filter val="33234.00"/>
        <filter val="33605.00"/>
        <filter val="34179.00"/>
        <filter val="34438.00"/>
        <filter val="34846.00"/>
        <filter val="36050.00"/>
        <filter val="36384.00"/>
        <filter val="37180.00"/>
        <filter val="37365.00"/>
        <filter val="37551.00"/>
        <filter val="40311.00"/>
        <filter val="40348.00"/>
        <filter val="41088.00"/>
        <filter val="42200.00"/>
        <filter val="43183.00"/>
        <filter val="43219.00"/>
        <filter val="45054.00"/>
        <filter val="45424.00"/>
        <filter val="47332.00"/>
        <filter val="4835.31"/>
        <filter val="48481.00"/>
        <filter val="48795.00"/>
        <filter val="4945.00"/>
        <filter val="5043.10"/>
        <filter val="50759.00"/>
        <filter val="50777.00"/>
        <filter val="5090.35"/>
        <filter val="5127.25"/>
        <filter val="51574.00"/>
        <filter val="51648.00"/>
        <filter val="52019.00"/>
        <filter val="53445.00"/>
        <filter val="54242.00"/>
        <filter val="54872.00"/>
        <filter val="57076.00"/>
        <filter val="60058.00"/>
        <filter val="62856.00"/>
        <filter val="6340.00"/>
        <filter val="6373.75"/>
        <filter val="6405.25"/>
        <filter val="64320.00"/>
        <filter val="6461.50"/>
        <filter val="6576.25"/>
        <filter val="6613.60"/>
        <filter val="66543.00"/>
        <filter val="66913.00"/>
        <filter val="6709.00"/>
        <filter val="6740.50"/>
        <filter val="67543.00"/>
        <filter val="6835.00"/>
        <filter val="69729.00"/>
        <filter val="6992.16"/>
        <filter val="7019.50"/>
        <filter val="7073.50"/>
        <filter val="71211.00"/>
        <filter val="7208.50"/>
        <filter val="73322.00"/>
        <filter val="73767.00"/>
        <filter val="7422.25"/>
        <filter val="7552.75"/>
        <filter val="75656.00"/>
        <filter val="7600.00"/>
        <filter val="77009.00"/>
        <filter val="7903.75"/>
        <filter val="79250.00"/>
        <filter val="7926.25"/>
        <filter val="79528.00"/>
        <filter val="7993.75"/>
        <filter val="8016.25"/>
        <filter val="81807.00"/>
        <filter val="82362.00"/>
        <filter val="8303.12"/>
        <filter val="8398.75"/>
        <filter val="8419.00"/>
        <filter val="8438.12"/>
        <filter val="8505.62"/>
        <filter val="8581.00"/>
        <filter val="8761.00"/>
        <filter val="8781.25"/>
        <filter val="9067.00"/>
        <filter val="9077.12"/>
        <filter val="9172.75"/>
        <filter val="9186.25"/>
        <filter val="9226.75"/>
        <filter val="9374.00"/>
        <filter val="9488.88"/>
        <filter val="9616.23"/>
        <filter val="96644.00"/>
        <filter val="9670.00"/>
        <filter val="9708.00"/>
      </filters>
    </filterColumn>
  </autoFilter>
  <mergeCells count="5">
    <mergeCell ref="A1:N1"/>
    <mergeCell ref="B3:E3"/>
    <mergeCell ref="H3:I3"/>
    <mergeCell ref="C7:D8"/>
    <mergeCell ref="C10:D11"/>
  </mergeCells>
  <conditionalFormatting sqref="G20:G243">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59999389629810485"/>
  </sheetPr>
  <dimension ref="A1:AI595"/>
  <sheetViews>
    <sheetView topLeftCell="B6" zoomScale="93" zoomScaleNormal="93" workbookViewId="0">
      <selection activeCell="F92" sqref="F92"/>
    </sheetView>
  </sheetViews>
  <sheetFormatPr defaultRowHeight="15" x14ac:dyDescent="0.25"/>
  <cols>
    <col min="1" max="1" width="28.7109375" bestFit="1" customWidth="1"/>
    <col min="2" max="2" width="14" customWidth="1"/>
    <col min="3" max="3" width="11.5703125" bestFit="1" customWidth="1"/>
    <col min="4" max="4" width="21.7109375" bestFit="1"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26" t="s">
        <v>3621</v>
      </c>
      <c r="B1" s="527"/>
      <c r="C1" s="527"/>
      <c r="D1" s="527"/>
      <c r="E1" s="527"/>
      <c r="F1" s="527"/>
      <c r="G1" s="527"/>
      <c r="H1" s="527"/>
      <c r="I1" s="527"/>
      <c r="J1" s="527"/>
      <c r="K1" s="527"/>
      <c r="L1" s="527"/>
      <c r="M1" s="527"/>
      <c r="N1" s="52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29" t="s">
        <v>3982</v>
      </c>
      <c r="C3" s="529"/>
      <c r="D3" s="529"/>
      <c r="E3" s="529"/>
      <c r="F3" s="530"/>
      <c r="H3" s="33" t="s">
        <v>3558</v>
      </c>
      <c r="I3" s="34">
        <f>COUNTIF(D20:D864,"&gt;0")</f>
        <v>0</v>
      </c>
      <c r="J3" s="35" t="s">
        <v>3559</v>
      </c>
      <c r="K3" s="35"/>
      <c r="L3" s="35"/>
      <c r="M3" s="35"/>
      <c r="N3" s="36"/>
      <c r="O3" s="37"/>
      <c r="P3" s="37"/>
      <c r="Q3" s="37"/>
    </row>
    <row r="4" spans="1:35" ht="16.5" thickTop="1" thickBot="1" x14ac:dyDescent="0.3">
      <c r="A4" s="32" t="s">
        <v>3561</v>
      </c>
      <c r="B4" s="531" t="s">
        <v>3983</v>
      </c>
      <c r="C4" s="532"/>
      <c r="H4" s="32" t="s">
        <v>3562</v>
      </c>
      <c r="I4" s="34">
        <f>COUNTIF(G20:G908,"&gt;0")</f>
        <v>0</v>
      </c>
      <c r="J4" s="38" t="s">
        <v>3563</v>
      </c>
      <c r="K4" s="34">
        <f>COUNTIF(G20:G908,"&lt;0")</f>
        <v>0</v>
      </c>
      <c r="L4" s="38" t="s">
        <v>3564</v>
      </c>
      <c r="M4" s="34">
        <f>COUNTIF(G20:G908,"=0")</f>
        <v>0</v>
      </c>
    </row>
    <row r="5" spans="1:35" ht="15.75" thickTop="1" x14ac:dyDescent="0.25">
      <c r="A5" s="32" t="s">
        <v>3566</v>
      </c>
      <c r="B5" s="523" t="s">
        <v>3984</v>
      </c>
      <c r="C5" s="524"/>
      <c r="D5" s="524"/>
      <c r="E5" s="524"/>
      <c r="F5" s="524"/>
      <c r="G5" s="524"/>
      <c r="H5" s="524"/>
      <c r="I5" s="524"/>
      <c r="J5" s="524"/>
      <c r="K5" s="524"/>
      <c r="L5" s="524"/>
      <c r="M5" s="524"/>
      <c r="N5" s="525"/>
      <c r="O5" s="39"/>
      <c r="P5" s="39"/>
      <c r="Q5" s="39"/>
    </row>
    <row r="6" spans="1:35" x14ac:dyDescent="0.25">
      <c r="B6" s="523" t="s">
        <v>3985</v>
      </c>
      <c r="C6" s="524"/>
      <c r="D6" s="524"/>
      <c r="E6" s="524"/>
      <c r="F6" s="524"/>
      <c r="G6" s="524"/>
      <c r="H6" s="524"/>
      <c r="I6" s="524"/>
      <c r="J6" s="524"/>
      <c r="K6" s="524"/>
      <c r="L6" s="524"/>
      <c r="M6" s="524"/>
      <c r="N6" s="525"/>
      <c r="O6" s="39"/>
      <c r="P6" s="39"/>
      <c r="Q6" s="39"/>
    </row>
    <row r="7" spans="1:35" x14ac:dyDescent="0.25">
      <c r="B7" s="523" t="s">
        <v>3986</v>
      </c>
      <c r="C7" s="524"/>
      <c r="D7" s="524"/>
      <c r="E7" s="524"/>
      <c r="F7" s="524"/>
      <c r="G7" s="524"/>
      <c r="H7" s="524"/>
      <c r="I7" s="524"/>
      <c r="J7" s="524"/>
      <c r="K7" s="524"/>
      <c r="L7" s="524"/>
      <c r="M7" s="524"/>
      <c r="N7" s="525"/>
      <c r="O7" s="39"/>
      <c r="P7" s="39"/>
      <c r="Q7" s="39"/>
    </row>
    <row r="8" spans="1:35" ht="15.75" thickBot="1" x14ac:dyDescent="0.3">
      <c r="B8" s="533" t="s">
        <v>3987</v>
      </c>
      <c r="C8" s="533"/>
      <c r="D8" s="533"/>
      <c r="E8" s="533"/>
      <c r="F8" s="533"/>
      <c r="G8" s="533"/>
      <c r="H8" s="533"/>
      <c r="I8" s="533"/>
      <c r="J8" s="533"/>
      <c r="K8" s="533"/>
      <c r="L8" s="533"/>
      <c r="M8" s="533"/>
      <c r="N8" s="533"/>
      <c r="O8" s="39"/>
      <c r="P8" s="39"/>
      <c r="Q8" s="39"/>
    </row>
    <row r="9" spans="1:35" ht="15.75" thickTop="1" x14ac:dyDescent="0.25">
      <c r="B9" s="551" t="s">
        <v>3573</v>
      </c>
      <c r="C9" s="552"/>
      <c r="D9" s="553" t="s">
        <v>3574</v>
      </c>
      <c r="E9" s="553"/>
      <c r="F9" s="40" t="s">
        <v>59</v>
      </c>
      <c r="G9" s="41" t="s">
        <v>3575</v>
      </c>
      <c r="H9" s="41" t="s">
        <v>3576</v>
      </c>
      <c r="I9" s="41" t="s">
        <v>617</v>
      </c>
      <c r="J9" s="42"/>
      <c r="K9" s="42"/>
      <c r="L9" s="42"/>
      <c r="M9" s="42"/>
      <c r="N9" s="42"/>
      <c r="O9" s="39"/>
      <c r="P9" s="39"/>
      <c r="Q9" s="39"/>
      <c r="R9">
        <f>1019.17-983</f>
        <v>36.169999999999959</v>
      </c>
      <c r="S9">
        <f>R9/(7/12)</f>
        <v>62.005714285714213</v>
      </c>
    </row>
    <row r="10" spans="1:35" hidden="1" x14ac:dyDescent="0.25">
      <c r="A10" s="37"/>
      <c r="B10" s="555" t="str">
        <f>A20</f>
        <v>MISCELLANEOUS PAYMENTS</v>
      </c>
      <c r="C10" s="556"/>
      <c r="D10" s="550" t="s">
        <v>3988</v>
      </c>
      <c r="E10" s="550"/>
      <c r="F10" s="43" t="s">
        <v>3989</v>
      </c>
      <c r="G10" s="43" t="s">
        <v>3971</v>
      </c>
      <c r="H10" s="44">
        <f>MAX(F24:F356)</f>
        <v>22355.1</v>
      </c>
      <c r="I10" s="45">
        <f>SUMIF(F24:F381,"&gt;0")/COUNTIF(F24:F381,"&gt;0")</f>
        <v>4585.6548780487819</v>
      </c>
      <c r="J10" s="46"/>
      <c r="K10" s="46"/>
      <c r="L10" s="46"/>
      <c r="M10" s="46"/>
      <c r="N10" s="46"/>
      <c r="O10" s="46"/>
      <c r="P10" s="46"/>
      <c r="Q10" s="46"/>
    </row>
    <row r="11" spans="1:35" hidden="1" x14ac:dyDescent="0.25">
      <c r="A11" s="32" t="s">
        <v>3580</v>
      </c>
      <c r="B11" s="516"/>
      <c r="C11" s="517"/>
      <c r="D11" s="517"/>
      <c r="E11" s="518"/>
      <c r="F11" s="516"/>
      <c r="G11" s="517"/>
      <c r="H11" s="517"/>
      <c r="I11" s="517"/>
      <c r="J11" s="517"/>
      <c r="K11" s="517"/>
      <c r="L11" s="517"/>
      <c r="M11" s="517"/>
      <c r="N11" s="518"/>
      <c r="O11" s="46"/>
      <c r="P11" s="46"/>
      <c r="Q11" s="46"/>
    </row>
    <row r="12" spans="1:35" hidden="1" x14ac:dyDescent="0.25">
      <c r="A12" s="37"/>
      <c r="B12" s="516"/>
      <c r="C12" s="517"/>
      <c r="D12" s="517"/>
      <c r="E12" s="518"/>
      <c r="F12" s="516"/>
      <c r="G12" s="517"/>
      <c r="H12" s="517"/>
      <c r="I12" s="517"/>
      <c r="J12" s="517"/>
      <c r="K12" s="517"/>
      <c r="L12" s="517"/>
      <c r="M12" s="517"/>
      <c r="N12" s="518"/>
      <c r="O12" s="46"/>
      <c r="P12" s="46"/>
      <c r="Q12" s="46"/>
    </row>
    <row r="13" spans="1:35" hidden="1" x14ac:dyDescent="0.25">
      <c r="A13" s="37"/>
      <c r="B13" s="516"/>
      <c r="C13" s="517"/>
      <c r="D13" s="517"/>
      <c r="E13" s="518"/>
      <c r="F13" s="516"/>
      <c r="G13" s="517"/>
      <c r="H13" s="517"/>
      <c r="I13" s="517"/>
      <c r="J13" s="517"/>
      <c r="K13" s="517"/>
      <c r="L13" s="517"/>
      <c r="M13" s="517"/>
      <c r="N13" s="518"/>
      <c r="O13" s="46"/>
      <c r="P13" s="46"/>
      <c r="Q13" s="46"/>
    </row>
    <row r="14" spans="1:35" hidden="1" x14ac:dyDescent="0.25">
      <c r="A14" s="37"/>
      <c r="B14" s="516" t="s">
        <v>3990</v>
      </c>
      <c r="C14" s="517"/>
      <c r="D14" s="517"/>
      <c r="E14" s="518"/>
      <c r="F14" s="516"/>
      <c r="G14" s="517"/>
      <c r="H14" s="517"/>
      <c r="I14" s="517"/>
      <c r="J14" s="517"/>
      <c r="K14" s="517"/>
      <c r="L14" s="517"/>
      <c r="M14" s="517"/>
      <c r="N14" s="518"/>
      <c r="O14" s="46"/>
      <c r="P14" s="46"/>
      <c r="Q14" s="46"/>
      <c r="R14" s="179"/>
      <c r="S14" s="179"/>
      <c r="T14" s="179"/>
      <c r="U14" s="179"/>
      <c r="V14" s="179"/>
      <c r="W14" s="179"/>
      <c r="X14" s="179"/>
      <c r="Y14" s="179"/>
      <c r="Z14" s="179"/>
      <c r="AA14" s="179"/>
      <c r="AB14" s="179"/>
      <c r="AC14" s="179"/>
      <c r="AD14" s="179"/>
      <c r="AE14" s="179"/>
      <c r="AF14" s="179"/>
      <c r="AG14" s="179"/>
      <c r="AH14" s="179"/>
      <c r="AI14" s="180"/>
    </row>
    <row r="15" spans="1:35" hidden="1" x14ac:dyDescent="0.25">
      <c r="A15" s="37"/>
      <c r="B15" s="516"/>
      <c r="C15" s="517"/>
      <c r="D15" s="517"/>
      <c r="E15" s="518"/>
      <c r="F15" s="516"/>
      <c r="G15" s="517"/>
      <c r="H15" s="517"/>
      <c r="I15" s="517"/>
      <c r="J15" s="517"/>
      <c r="K15" s="517"/>
      <c r="L15" s="517"/>
      <c r="M15" s="517"/>
      <c r="N15" s="518"/>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16"/>
      <c r="C16" s="517"/>
      <c r="D16" s="517"/>
      <c r="E16" s="518"/>
      <c r="F16" s="516"/>
      <c r="G16" s="517"/>
      <c r="H16" s="517"/>
      <c r="I16" s="517"/>
      <c r="J16" s="517"/>
      <c r="K16" s="517"/>
      <c r="L16" s="517"/>
      <c r="M16" s="517"/>
      <c r="N16" s="518"/>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58</v>
      </c>
      <c r="B17" s="516"/>
      <c r="C17" s="517"/>
      <c r="D17" s="517"/>
      <c r="E17" s="518"/>
      <c r="F17" s="516"/>
      <c r="G17" s="517"/>
      <c r="H17" s="517"/>
      <c r="I17" s="517"/>
      <c r="J17" s="517"/>
      <c r="K17" s="517"/>
      <c r="L17" s="517"/>
      <c r="M17" s="517"/>
      <c r="N17" s="518"/>
      <c r="O17" s="46"/>
      <c r="P17" s="46"/>
      <c r="Q17" s="46"/>
      <c r="R17" s="562" t="s">
        <v>3991</v>
      </c>
      <c r="S17" s="520"/>
      <c r="T17" s="520"/>
      <c r="U17" s="520"/>
      <c r="V17" s="520"/>
      <c r="W17" s="520"/>
      <c r="X17" s="520"/>
      <c r="Y17" s="520"/>
      <c r="Z17" s="520"/>
      <c r="AA17" s="520"/>
      <c r="AB17" s="520"/>
      <c r="AC17" s="520"/>
      <c r="AD17" s="520"/>
      <c r="AE17" s="520"/>
    </row>
    <row r="18" spans="1:33" ht="15.75" thickBot="1" x14ac:dyDescent="0.3">
      <c r="A18" s="183" t="s">
        <v>3584</v>
      </c>
      <c r="G18" s="51">
        <f>SUM(F20:F81)</f>
        <v>336901.68000000005</v>
      </c>
      <c r="R18" s="53">
        <v>0</v>
      </c>
      <c r="S18" s="53">
        <v>0</v>
      </c>
      <c r="T18" s="53">
        <f>2/13</f>
        <v>0.15384615384615385</v>
      </c>
      <c r="U18" s="53">
        <f>1/13</f>
        <v>7.6923076923076927E-2</v>
      </c>
      <c r="V18" s="53">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3.694822225952521E-13</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hidden="1" customHeight="1" thickTop="1" x14ac:dyDescent="0.25">
      <c r="A20" t="str">
        <f>$B$3</f>
        <v>MISCELLANEOUS PAYMENTS</v>
      </c>
      <c r="B20" s="75">
        <v>44295</v>
      </c>
      <c r="C20" s="74">
        <v>3021000</v>
      </c>
      <c r="D20" t="s">
        <v>52</v>
      </c>
      <c r="E20" t="str">
        <f>VLOOKUP(C20,Schools!$A:$Z,3,0)</f>
        <v>M</v>
      </c>
      <c r="F20" s="184">
        <v>42000</v>
      </c>
      <c r="G20" s="74" t="s">
        <v>4826</v>
      </c>
      <c r="H20" s="74" t="s">
        <v>4827</v>
      </c>
      <c r="I20" t="str">
        <f>O20&amp;"/"&amp;P20</f>
        <v>10284/543965</v>
      </c>
      <c r="J20" s="356">
        <f>VLOOKUP(C20,Schools!$A:$Z,9,0)</f>
        <v>400102</v>
      </c>
      <c r="K20" s="74" t="s">
        <v>66</v>
      </c>
      <c r="L20" s="74" t="s">
        <v>4829</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27" si="1">SUM(Q20:AB20)</f>
        <v>42000</v>
      </c>
      <c r="AD20" s="51">
        <f t="shared" ref="AD20:AD27" si="2">AC20-F20</f>
        <v>0</v>
      </c>
      <c r="AE20" s="78">
        <v>0</v>
      </c>
    </row>
    <row r="21" spans="1:33" ht="15.75" hidden="1" thickTop="1" x14ac:dyDescent="0.25">
      <c r="A21" t="str">
        <f t="shared" ref="A21:A77" si="3">$B$3</f>
        <v>MISCELLANEOUS PAYMENTS</v>
      </c>
      <c r="B21" s="296">
        <v>44295</v>
      </c>
      <c r="C21" s="74">
        <v>3021001</v>
      </c>
      <c r="D21" t="s">
        <v>61</v>
      </c>
      <c r="E21" t="str">
        <f>VLOOKUP(C21,Schools!$A:$Z,3,0)</f>
        <v>M</v>
      </c>
      <c r="F21" s="184">
        <v>42000</v>
      </c>
      <c r="G21" s="295" t="s">
        <v>4826</v>
      </c>
      <c r="H21" s="295" t="s">
        <v>4827</v>
      </c>
      <c r="I21" t="str">
        <f t="shared" ref="I21:I43" si="4">O21&amp;"/"&amp;P21</f>
        <v>10284/543965</v>
      </c>
      <c r="J21" s="356">
        <f>VLOOKUP(C21,Schools!$A:$Z,9,0)</f>
        <v>400102</v>
      </c>
      <c r="K21" s="295" t="s">
        <v>66</v>
      </c>
      <c r="L21" s="295" t="s">
        <v>4829</v>
      </c>
      <c r="M21" s="74" t="str">
        <f>L21</f>
        <v>MNS</v>
      </c>
      <c r="N21" s="77" t="str">
        <f>VLOOKUP(C21,Schools!A:D,4,0)</f>
        <v>Nursery</v>
      </c>
      <c r="O21" s="295">
        <v>10284</v>
      </c>
      <c r="P21" s="298">
        <v>543965</v>
      </c>
      <c r="Q21" s="78">
        <v>42000</v>
      </c>
      <c r="R21" s="78"/>
      <c r="S21" s="78"/>
      <c r="T21" s="78"/>
      <c r="U21" s="78"/>
      <c r="V21" s="78"/>
      <c r="W21" s="78"/>
      <c r="X21" s="78"/>
      <c r="Y21" s="78"/>
      <c r="Z21" s="78"/>
      <c r="AA21" s="78"/>
      <c r="AB21" s="78"/>
      <c r="AC21" s="51">
        <f t="shared" si="1"/>
        <v>42000</v>
      </c>
      <c r="AD21" s="51">
        <f t="shared" si="2"/>
        <v>0</v>
      </c>
      <c r="AE21" s="78">
        <v>0</v>
      </c>
    </row>
    <row r="22" spans="1:33" ht="15.75" hidden="1" thickTop="1" x14ac:dyDescent="0.25">
      <c r="A22" t="str">
        <f t="shared" si="3"/>
        <v>MISCELLANEOUS PAYMENTS</v>
      </c>
      <c r="B22" s="296">
        <v>44295</v>
      </c>
      <c r="C22" s="74">
        <v>3021003</v>
      </c>
      <c r="D22" t="s">
        <v>62</v>
      </c>
      <c r="E22" t="str">
        <f>VLOOKUP(C22,Schools!$A:$Z,3,0)</f>
        <v>M</v>
      </c>
      <c r="F22" s="184">
        <v>42000</v>
      </c>
      <c r="G22" s="295" t="s">
        <v>4826</v>
      </c>
      <c r="H22" s="295" t="s">
        <v>4827</v>
      </c>
      <c r="I22" t="str">
        <f t="shared" si="4"/>
        <v>10284/543965</v>
      </c>
      <c r="J22" s="356">
        <f>VLOOKUP(C22,Schools!$A:$Z,9,0)</f>
        <v>400102</v>
      </c>
      <c r="K22" s="295" t="s">
        <v>66</v>
      </c>
      <c r="L22" s="295" t="s">
        <v>4829</v>
      </c>
      <c r="M22" s="295" t="str">
        <f>L22</f>
        <v>MNS</v>
      </c>
      <c r="N22" s="77" t="str">
        <f>VLOOKUP(C22,Schools!A:D,4,0)</f>
        <v>Nursery</v>
      </c>
      <c r="O22" s="295">
        <v>10284</v>
      </c>
      <c r="P22" s="298">
        <v>543965</v>
      </c>
      <c r="Q22" s="78">
        <v>42000</v>
      </c>
      <c r="R22" s="78"/>
      <c r="S22" s="78"/>
      <c r="T22" s="78"/>
      <c r="U22" s="78"/>
      <c r="V22" s="78"/>
      <c r="W22" s="78"/>
      <c r="X22" s="78"/>
      <c r="Y22" s="78"/>
      <c r="Z22" s="78"/>
      <c r="AA22" s="78"/>
      <c r="AB22" s="78"/>
      <c r="AC22" s="51">
        <f t="shared" si="1"/>
        <v>42000</v>
      </c>
      <c r="AD22" s="51">
        <f t="shared" si="2"/>
        <v>0</v>
      </c>
      <c r="AE22" s="78">
        <v>0</v>
      </c>
    </row>
    <row r="23" spans="1:33" ht="15.75" hidden="1" thickTop="1" x14ac:dyDescent="0.25">
      <c r="A23" t="str">
        <f t="shared" si="3"/>
        <v>MISCELLANEOUS PAYMENTS</v>
      </c>
      <c r="B23" s="296">
        <v>44295</v>
      </c>
      <c r="C23" s="74">
        <v>3021002</v>
      </c>
      <c r="D23" t="s">
        <v>63</v>
      </c>
      <c r="E23" t="str">
        <f>VLOOKUP(C23,Schools!$A:$Z,3,0)</f>
        <v>M</v>
      </c>
      <c r="F23" s="184">
        <v>42000</v>
      </c>
      <c r="G23" s="295" t="s">
        <v>4826</v>
      </c>
      <c r="H23" s="295" t="s">
        <v>4827</v>
      </c>
      <c r="I23" t="str">
        <f t="shared" si="4"/>
        <v>10284/543965</v>
      </c>
      <c r="J23" s="356">
        <f>VLOOKUP(C23,Schools!$A:$Z,9,0)</f>
        <v>400072</v>
      </c>
      <c r="K23" s="74" t="s">
        <v>66</v>
      </c>
      <c r="L23" s="295" t="s">
        <v>4829</v>
      </c>
      <c r="M23" s="295" t="str">
        <f>L23</f>
        <v>MNS</v>
      </c>
      <c r="N23" s="77" t="str">
        <f>VLOOKUP(C23,Schools!A:D,4,0)</f>
        <v>Nursery</v>
      </c>
      <c r="O23" s="295">
        <v>10284</v>
      </c>
      <c r="P23" s="298">
        <v>543965</v>
      </c>
      <c r="Q23" s="78">
        <v>42000</v>
      </c>
      <c r="R23" s="78"/>
      <c r="S23" s="78"/>
      <c r="T23" s="78"/>
      <c r="U23" s="78"/>
      <c r="V23" s="78"/>
      <c r="W23" s="78"/>
      <c r="X23" s="78"/>
      <c r="Y23" s="78"/>
      <c r="Z23" s="78"/>
      <c r="AA23" s="78"/>
      <c r="AB23" s="78"/>
      <c r="AC23" s="51">
        <f t="shared" si="1"/>
        <v>42000</v>
      </c>
      <c r="AD23" s="51">
        <f t="shared" si="2"/>
        <v>0</v>
      </c>
      <c r="AE23" s="78">
        <v>0</v>
      </c>
    </row>
    <row r="24" spans="1:33" ht="15.75" hidden="1" thickTop="1" x14ac:dyDescent="0.25">
      <c r="A24" t="str">
        <f t="shared" si="3"/>
        <v>MISCELLANEOUS PAYMENTS</v>
      </c>
      <c r="B24" s="296">
        <v>44295</v>
      </c>
      <c r="C24" s="74">
        <v>3024013</v>
      </c>
      <c r="D24" t="s">
        <v>97</v>
      </c>
      <c r="E24" t="str">
        <f>VLOOKUP(C24,Schools!$A:$Z,3,0)</f>
        <v>A</v>
      </c>
      <c r="F24" s="184">
        <v>2185</v>
      </c>
      <c r="G24" s="74" t="s">
        <v>3993</v>
      </c>
      <c r="H24" s="74" t="s">
        <v>4926</v>
      </c>
      <c r="I24" t="str">
        <f t="shared" si="4"/>
        <v>18016/424000</v>
      </c>
      <c r="J24" s="232">
        <f>VLOOKUP(C24,Schools!$A:$Z,9,0)</f>
        <v>159947</v>
      </c>
      <c r="K24" s="74" t="s">
        <v>4830</v>
      </c>
      <c r="L24" s="74" t="s">
        <v>4927</v>
      </c>
      <c r="M24" s="295" t="s">
        <v>4927</v>
      </c>
      <c r="N24" s="77" t="str">
        <f>VLOOKUP(C24,Schools!A:D,4,0)</f>
        <v>Secondary</v>
      </c>
      <c r="O24" s="74">
        <v>18016</v>
      </c>
      <c r="P24" s="267">
        <v>424000</v>
      </c>
      <c r="Q24" s="78">
        <v>2185</v>
      </c>
      <c r="R24" s="78"/>
      <c r="S24" s="78"/>
      <c r="T24" s="78"/>
      <c r="U24" s="78"/>
      <c r="V24" s="78"/>
      <c r="W24" s="78"/>
      <c r="X24" s="78"/>
      <c r="Y24" s="78"/>
      <c r="Z24" s="78"/>
      <c r="AA24" s="78"/>
      <c r="AB24" s="78"/>
      <c r="AC24" s="51">
        <f t="shared" si="1"/>
        <v>2185</v>
      </c>
      <c r="AD24" s="51">
        <f t="shared" si="2"/>
        <v>0</v>
      </c>
      <c r="AE24" s="78">
        <v>0</v>
      </c>
    </row>
    <row r="25" spans="1:33" ht="15.75" hidden="1" thickTop="1"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58">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V25" s="78"/>
      <c r="W25" s="78"/>
      <c r="X25" s="78"/>
      <c r="Y25" s="78"/>
      <c r="Z25" s="78"/>
      <c r="AA25" s="78"/>
      <c r="AB25" s="78"/>
      <c r="AC25" s="51">
        <f t="shared" si="1"/>
        <v>547.20000000000005</v>
      </c>
      <c r="AD25" s="51">
        <f t="shared" si="2"/>
        <v>0</v>
      </c>
      <c r="AE25" s="78">
        <v>0</v>
      </c>
    </row>
    <row r="26" spans="1:33" ht="15.75" hidden="1" thickTop="1" x14ac:dyDescent="0.25">
      <c r="A26" t="str">
        <f t="shared" si="3"/>
        <v>MISCELLANEOUS PAYMENTS</v>
      </c>
      <c r="B26" s="296">
        <v>44295</v>
      </c>
      <c r="C26" s="74">
        <v>3023313</v>
      </c>
      <c r="D26" t="s">
        <v>4584</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V26" s="78"/>
      <c r="W26" s="78"/>
      <c r="X26" s="78"/>
      <c r="Y26" s="78"/>
      <c r="Z26" s="78"/>
      <c r="AA26" s="78"/>
      <c r="AB26" s="78"/>
      <c r="AC26" s="51">
        <f t="shared" si="1"/>
        <v>-60</v>
      </c>
      <c r="AD26" s="51">
        <f t="shared" si="2"/>
        <v>0</v>
      </c>
      <c r="AE26" s="78">
        <v>0</v>
      </c>
    </row>
    <row r="27" spans="1:33" ht="15.75" hidden="1" thickTop="1"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V27" s="78"/>
      <c r="W27" s="78"/>
      <c r="X27" s="78"/>
      <c r="Y27" s="78"/>
      <c r="Z27" s="78"/>
      <c r="AA27" s="78"/>
      <c r="AB27" s="78"/>
      <c r="AC27" s="51">
        <f t="shared" si="1"/>
        <v>-249.6</v>
      </c>
      <c r="AD27" s="51">
        <f t="shared" si="2"/>
        <v>3.694822225952521E-13</v>
      </c>
      <c r="AE27" s="78">
        <v>0</v>
      </c>
    </row>
    <row r="28" spans="1:33" ht="15.75" hidden="1" thickTop="1" x14ac:dyDescent="0.25">
      <c r="A28" t="str">
        <f t="shared" si="3"/>
        <v>MISCELLANEOUS PAYMENTS</v>
      </c>
      <c r="B28" s="75">
        <v>44314</v>
      </c>
      <c r="C28" s="295">
        <v>3025201</v>
      </c>
      <c r="D28" s="301" t="s">
        <v>249</v>
      </c>
      <c r="E28" t="str">
        <f>VLOOKUP(C28,Schools!$A:$Z,3,0)</f>
        <v>M</v>
      </c>
      <c r="F28" s="184">
        <v>-249.45</v>
      </c>
      <c r="G28" s="295" t="s">
        <v>4826</v>
      </c>
      <c r="H28" s="74" t="s">
        <v>4843</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V28" s="78"/>
      <c r="W28" s="78"/>
      <c r="X28" s="78"/>
      <c r="Y28" s="78"/>
      <c r="Z28" s="78"/>
      <c r="AA28" s="78"/>
      <c r="AB28" s="78"/>
      <c r="AC28" s="51">
        <f>SUM(Q28:AB28)</f>
        <v>-249.45</v>
      </c>
      <c r="AD28" s="51">
        <f>AC28-F28</f>
        <v>0</v>
      </c>
      <c r="AE28" s="78">
        <v>0</v>
      </c>
    </row>
    <row r="29" spans="1:33" ht="15.75" hidden="1" thickTop="1" x14ac:dyDescent="0.25">
      <c r="A29" t="str">
        <f t="shared" si="3"/>
        <v>MISCELLANEOUS PAYMENTS</v>
      </c>
      <c r="B29" s="296">
        <v>44314</v>
      </c>
      <c r="C29" s="74">
        <v>3022009</v>
      </c>
      <c r="D29" t="s">
        <v>4751</v>
      </c>
      <c r="E29" t="str">
        <f>VLOOKUP(C29,Schools!$A:$Z,3,0)</f>
        <v>M</v>
      </c>
      <c r="F29" s="184">
        <v>2400</v>
      </c>
      <c r="G29" s="74" t="s">
        <v>3993</v>
      </c>
      <c r="H29" s="295" t="s">
        <v>4843</v>
      </c>
      <c r="I29" t="str">
        <f>O29&amp;"/"&amp;P29</f>
        <v>10104/543965</v>
      </c>
      <c r="J29" s="326">
        <f>VLOOKUP(C29,Schools!$A:$Z,9,0)</f>
        <v>400061</v>
      </c>
      <c r="K29" s="74" t="s">
        <v>66</v>
      </c>
      <c r="L29" s="74" t="s">
        <v>580</v>
      </c>
      <c r="M29" s="74" t="s">
        <v>3459</v>
      </c>
      <c r="N29" s="77" t="str">
        <f>VLOOKUP(C29,Schools!A:D,4,0)</f>
        <v>Primary</v>
      </c>
      <c r="O29" s="295">
        <v>10104</v>
      </c>
      <c r="P29" s="298">
        <v>543965</v>
      </c>
      <c r="Q29" s="78">
        <v>0</v>
      </c>
      <c r="R29" s="78">
        <f>F29</f>
        <v>2400</v>
      </c>
      <c r="S29" s="78"/>
      <c r="T29" s="78"/>
      <c r="U29" s="78"/>
      <c r="V29" s="78"/>
      <c r="W29" s="78"/>
      <c r="X29" s="78"/>
      <c r="Y29" s="78"/>
      <c r="Z29" s="78"/>
      <c r="AA29" s="78"/>
      <c r="AB29" s="78"/>
      <c r="AC29" s="51">
        <f>SUM(Q29:AB29)</f>
        <v>2400</v>
      </c>
      <c r="AD29" s="51">
        <f>AC29-F29</f>
        <v>0</v>
      </c>
      <c r="AE29" s="78">
        <v>0</v>
      </c>
    </row>
    <row r="30" spans="1:33" ht="15.75" hidden="1" thickTop="1" x14ac:dyDescent="0.25">
      <c r="A30" t="str">
        <f t="shared" si="3"/>
        <v>MISCELLANEOUS PAYMENTS</v>
      </c>
      <c r="B30" s="296">
        <v>44314</v>
      </c>
      <c r="C30" s="74">
        <v>3022023</v>
      </c>
      <c r="D30" t="s">
        <v>219</v>
      </c>
      <c r="E30" t="str">
        <f>VLOOKUP(C30,Schools!$A:$Z,3,0)</f>
        <v>M</v>
      </c>
      <c r="F30" s="184">
        <v>-841.54</v>
      </c>
      <c r="G30" s="74" t="s">
        <v>3993</v>
      </c>
      <c r="H30" s="295" t="s">
        <v>4843</v>
      </c>
      <c r="I30" t="str">
        <f t="shared" si="4"/>
        <v>10104/543965</v>
      </c>
      <c r="J30" s="326">
        <f>VLOOKUP(C30,Schools!$A:$Z,9,0)</f>
        <v>400159</v>
      </c>
      <c r="K30" s="74" t="s">
        <v>66</v>
      </c>
      <c r="L30" s="74" t="s">
        <v>580</v>
      </c>
      <c r="M30" s="74" t="s">
        <v>3459</v>
      </c>
      <c r="N30" s="77" t="str">
        <f>VLOOKUP(C30,Schools!A:D,4,0)</f>
        <v>Primary</v>
      </c>
      <c r="O30" s="295">
        <v>10104</v>
      </c>
      <c r="P30" s="298">
        <v>543965</v>
      </c>
      <c r="Q30" s="78">
        <v>0</v>
      </c>
      <c r="R30" s="78">
        <f>F30</f>
        <v>-841.54</v>
      </c>
      <c r="S30" s="78"/>
      <c r="T30" s="78"/>
      <c r="U30" s="78"/>
      <c r="V30" s="78"/>
      <c r="W30" s="78"/>
      <c r="X30" s="78"/>
      <c r="Y30" s="78"/>
      <c r="Z30" s="78"/>
      <c r="AA30" s="78"/>
      <c r="AB30" s="78"/>
      <c r="AC30" s="51">
        <f>SUM(Q30:AB30)</f>
        <v>-841.54</v>
      </c>
      <c r="AD30" s="51">
        <f>AC30-F30</f>
        <v>0</v>
      </c>
      <c r="AE30" s="78">
        <v>0</v>
      </c>
    </row>
    <row r="31" spans="1:33" ht="15.75" hidden="1" thickTop="1" x14ac:dyDescent="0.25">
      <c r="A31" s="301" t="str">
        <f t="shared" si="3"/>
        <v>MISCELLANEOUS PAYMENTS</v>
      </c>
      <c r="B31" s="296">
        <v>44342</v>
      </c>
      <c r="C31" s="295">
        <v>3022026</v>
      </c>
      <c r="D31" s="301" t="str">
        <f>VLOOKUP(C31,Schools!A:B,2,0)</f>
        <v>Frith Manor School</v>
      </c>
      <c r="E31" s="301" t="str">
        <f>VLOOKUP(C31,Schools!$A:$Z,3,0)</f>
        <v>M</v>
      </c>
      <c r="F31" s="184">
        <v>5480.29</v>
      </c>
      <c r="G31" s="74" t="s">
        <v>4878</v>
      </c>
      <c r="H31" s="74" t="s">
        <v>4881</v>
      </c>
      <c r="I31" s="301" t="str">
        <f t="shared" si="4"/>
        <v>10104/135100</v>
      </c>
      <c r="J31" s="326">
        <f>VLOOKUP(C31,Schools!$A:$Z,9,0)</f>
        <v>400082</v>
      </c>
      <c r="K31" s="74"/>
      <c r="L31" s="295" t="s">
        <v>4880</v>
      </c>
      <c r="M31" s="74" t="s">
        <v>4880</v>
      </c>
      <c r="N31" s="298" t="str">
        <f>VLOOKUP(C31,Schools!A:D,4,0)</f>
        <v>Primary</v>
      </c>
      <c r="O31" s="295">
        <v>10104</v>
      </c>
      <c r="P31" s="298">
        <v>135100</v>
      </c>
      <c r="Q31" s="78">
        <v>0</v>
      </c>
      <c r="R31" s="78">
        <v>0</v>
      </c>
      <c r="S31" s="78">
        <v>5480.29</v>
      </c>
      <c r="T31" s="78"/>
      <c r="U31" s="78"/>
      <c r="V31" s="78"/>
      <c r="W31" s="78"/>
      <c r="X31" s="78"/>
      <c r="Y31" s="78"/>
      <c r="Z31" s="78"/>
      <c r="AA31" s="78"/>
      <c r="AB31" s="78"/>
      <c r="AC31" s="51">
        <f>SUM(Q31:AB31)</f>
        <v>5480.29</v>
      </c>
      <c r="AD31" s="51">
        <f>AC31-F31</f>
        <v>0</v>
      </c>
      <c r="AE31" s="78">
        <v>0</v>
      </c>
    </row>
    <row r="32" spans="1:33" ht="15.75" hidden="1" thickTop="1"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4878</v>
      </c>
      <c r="H32" s="74" t="s">
        <v>4882</v>
      </c>
      <c r="I32" s="301" t="str">
        <f t="shared" si="4"/>
        <v>11441/543965</v>
      </c>
      <c r="J32" s="326">
        <f>VLOOKUP(C32,Schools!$A:$Z,9,0)</f>
        <v>400041</v>
      </c>
      <c r="K32" s="295" t="s">
        <v>182</v>
      </c>
      <c r="L32" s="295" t="s">
        <v>4883</v>
      </c>
      <c r="M32" s="74" t="s">
        <v>4883</v>
      </c>
      <c r="N32" s="298" t="str">
        <f>VLOOKUP(C32,Schools!A:D,4,0)</f>
        <v>Secondary</v>
      </c>
      <c r="O32" s="74">
        <v>11441</v>
      </c>
      <c r="P32" s="77">
        <v>543965</v>
      </c>
      <c r="Q32" s="78"/>
      <c r="R32" s="78"/>
      <c r="S32" s="78">
        <v>4218</v>
      </c>
      <c r="U32" s="78"/>
      <c r="V32" s="78"/>
      <c r="W32" s="78"/>
      <c r="X32" s="78"/>
      <c r="Y32" s="78"/>
      <c r="Z32" s="78"/>
      <c r="AA32" s="78"/>
      <c r="AB32" s="78"/>
      <c r="AC32" s="51">
        <f t="shared" ref="AC32:AC39" si="5">SUM(Q32:AB32)</f>
        <v>4218</v>
      </c>
      <c r="AD32" s="51">
        <f t="shared" ref="AD32:AD39" si="6">AC32-F32</f>
        <v>0</v>
      </c>
      <c r="AE32" s="78">
        <v>0</v>
      </c>
    </row>
    <row r="33" spans="1:31" ht="15.75" hidden="1" thickTop="1" x14ac:dyDescent="0.25">
      <c r="A33" s="301" t="str">
        <f t="shared" si="3"/>
        <v>MISCELLANEOUS PAYMENTS</v>
      </c>
      <c r="B33" s="296">
        <v>44342</v>
      </c>
      <c r="C33" s="295">
        <v>3025427</v>
      </c>
      <c r="D33" s="301" t="str">
        <f>VLOOKUP(C33,Schools!A:B,2,0)</f>
        <v>JCoSS</v>
      </c>
      <c r="E33" s="301" t="str">
        <f>VLOOKUP(C33,Schools!$A:$Z,3,0)</f>
        <v>M</v>
      </c>
      <c r="F33" s="184">
        <v>2717</v>
      </c>
      <c r="G33" s="295" t="s">
        <v>4878</v>
      </c>
      <c r="H33" s="295" t="s">
        <v>4882</v>
      </c>
      <c r="I33" s="301" t="str">
        <f t="shared" si="4"/>
        <v>11441/543965</v>
      </c>
      <c r="J33" s="326">
        <f>VLOOKUP(C33,Schools!$A:$Z,9,0)</f>
        <v>400140</v>
      </c>
      <c r="K33" s="295" t="s">
        <v>182</v>
      </c>
      <c r="L33" s="295" t="s">
        <v>4883</v>
      </c>
      <c r="M33" s="295" t="s">
        <v>4883</v>
      </c>
      <c r="N33" s="298" t="str">
        <f>VLOOKUP(C33,Schools!A:D,4,0)</f>
        <v>Secondary</v>
      </c>
      <c r="O33" s="295">
        <v>11441</v>
      </c>
      <c r="P33" s="298">
        <v>543965</v>
      </c>
      <c r="Q33" s="78"/>
      <c r="R33" s="78"/>
      <c r="S33" s="78">
        <v>2717</v>
      </c>
      <c r="U33" s="78"/>
      <c r="V33" s="78"/>
      <c r="W33" s="78"/>
      <c r="X33" s="78"/>
      <c r="Y33" s="78"/>
      <c r="Z33" s="78"/>
      <c r="AA33" s="78"/>
      <c r="AB33" s="78"/>
      <c r="AC33" s="51">
        <f t="shared" si="5"/>
        <v>2717</v>
      </c>
      <c r="AD33" s="51">
        <f t="shared" si="6"/>
        <v>0</v>
      </c>
      <c r="AE33" s="78">
        <v>0</v>
      </c>
    </row>
    <row r="34" spans="1:31" ht="15.75" hidden="1" thickTop="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4878</v>
      </c>
      <c r="H34" s="295" t="s">
        <v>4882</v>
      </c>
      <c r="I34" s="301" t="str">
        <f t="shared" si="4"/>
        <v>11441/543965</v>
      </c>
      <c r="J34" s="326">
        <f>VLOOKUP(C34,Schools!$A:$Z,9,0)</f>
        <v>400013</v>
      </c>
      <c r="K34" s="295" t="s">
        <v>182</v>
      </c>
      <c r="L34" s="295" t="s">
        <v>4883</v>
      </c>
      <c r="M34" s="295" t="s">
        <v>4883</v>
      </c>
      <c r="N34" s="298" t="str">
        <f>VLOOKUP(C34,Schools!A:D,4,0)</f>
        <v>Secondary</v>
      </c>
      <c r="O34" s="295">
        <v>11441</v>
      </c>
      <c r="P34" s="298">
        <v>543965</v>
      </c>
      <c r="Q34" s="78"/>
      <c r="R34" s="78"/>
      <c r="S34" s="78">
        <v>22287</v>
      </c>
      <c r="U34" s="78"/>
      <c r="V34" s="78"/>
      <c r="W34" s="78"/>
      <c r="X34" s="78"/>
      <c r="Y34" s="78"/>
      <c r="Z34" s="78"/>
      <c r="AA34" s="78"/>
      <c r="AB34" s="78"/>
      <c r="AC34" s="51">
        <f t="shared" si="5"/>
        <v>22287</v>
      </c>
      <c r="AD34" s="51">
        <f t="shared" si="6"/>
        <v>0</v>
      </c>
      <c r="AE34" s="78">
        <v>0</v>
      </c>
    </row>
    <row r="35" spans="1:31" ht="15.75" hidden="1" thickTop="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4878</v>
      </c>
      <c r="H35" s="295" t="s">
        <v>4882</v>
      </c>
      <c r="I35" s="301" t="str">
        <f t="shared" si="4"/>
        <v>11441/543965</v>
      </c>
      <c r="J35" s="326">
        <f>VLOOKUP(C35,Schools!$A:$Z,9,0)</f>
        <v>400029</v>
      </c>
      <c r="K35" s="295" t="s">
        <v>182</v>
      </c>
      <c r="L35" s="295" t="s">
        <v>4883</v>
      </c>
      <c r="M35" s="295" t="s">
        <v>4883</v>
      </c>
      <c r="N35" s="298" t="str">
        <f>VLOOKUP(C35,Schools!A:D,4,0)</f>
        <v>Secondary</v>
      </c>
      <c r="O35" s="295">
        <v>11441</v>
      </c>
      <c r="P35" s="298">
        <v>543965</v>
      </c>
      <c r="Q35" s="78"/>
      <c r="R35" s="78"/>
      <c r="S35" s="78">
        <v>19234</v>
      </c>
      <c r="U35" s="78"/>
      <c r="V35" s="78"/>
      <c r="W35" s="78"/>
      <c r="X35" s="78"/>
      <c r="Y35" s="78"/>
      <c r="Z35" s="78"/>
      <c r="AA35" s="78"/>
      <c r="AB35" s="78"/>
      <c r="AC35" s="51">
        <f t="shared" si="5"/>
        <v>19234</v>
      </c>
      <c r="AD35" s="51">
        <f t="shared" si="6"/>
        <v>0</v>
      </c>
      <c r="AE35" s="78">
        <v>0</v>
      </c>
    </row>
    <row r="36" spans="1:31" ht="15.75" hidden="1" thickTop="1" x14ac:dyDescent="0.25">
      <c r="A36" s="301" t="str">
        <f t="shared" si="3"/>
        <v>MISCELLANEOUS PAYMENTS</v>
      </c>
      <c r="B36" s="296">
        <v>44342</v>
      </c>
      <c r="C36" s="295">
        <v>3022009</v>
      </c>
      <c r="D36" s="301" t="s">
        <v>4751</v>
      </c>
      <c r="E36" s="301" t="str">
        <f>VLOOKUP(C36,Schools!$A:$Z,3,0)</f>
        <v>M</v>
      </c>
      <c r="F36" s="184">
        <v>10137</v>
      </c>
      <c r="G36" s="295" t="s">
        <v>4878</v>
      </c>
      <c r="H36" s="74" t="s">
        <v>4885</v>
      </c>
      <c r="I36" s="301" t="str">
        <f t="shared" si="4"/>
        <v>10166/543965</v>
      </c>
      <c r="J36" s="326">
        <f>VLOOKUP(C36,Schools!$A:$Z,9,0)</f>
        <v>400061</v>
      </c>
      <c r="K36" s="74" t="s">
        <v>85</v>
      </c>
      <c r="L36" s="74" t="s">
        <v>4886</v>
      </c>
      <c r="M36" s="74" t="s">
        <v>4886</v>
      </c>
      <c r="N36" s="298" t="str">
        <f>VLOOKUP(C36,Schools!A:D,4,0)</f>
        <v>Primary</v>
      </c>
      <c r="O36" s="74">
        <v>10166</v>
      </c>
      <c r="P36" s="298">
        <v>543965</v>
      </c>
      <c r="Q36" s="78"/>
      <c r="R36" s="78"/>
      <c r="S36" s="78">
        <v>10137</v>
      </c>
      <c r="T36" s="78"/>
      <c r="U36" s="78"/>
      <c r="V36" s="78"/>
      <c r="W36" s="78"/>
      <c r="X36" s="78"/>
      <c r="Y36" s="78"/>
      <c r="Z36" s="78"/>
      <c r="AA36" s="78"/>
      <c r="AB36" s="78"/>
      <c r="AC36" s="51">
        <f t="shared" si="5"/>
        <v>10137</v>
      </c>
      <c r="AD36" s="51">
        <f t="shared" si="6"/>
        <v>0</v>
      </c>
      <c r="AE36" s="78">
        <v>0</v>
      </c>
    </row>
    <row r="37" spans="1:31" ht="15.75" hidden="1" thickTop="1" x14ac:dyDescent="0.25">
      <c r="A37" s="301" t="str">
        <f t="shared" si="3"/>
        <v>MISCELLANEOUS PAYMENTS</v>
      </c>
      <c r="B37" s="296">
        <v>44342</v>
      </c>
      <c r="C37" s="295">
        <v>3022002</v>
      </c>
      <c r="D37" s="301" t="s">
        <v>198</v>
      </c>
      <c r="E37" s="301" t="str">
        <f>VLOOKUP(C37,Schools!$A:$Z,3,0)</f>
        <v>M</v>
      </c>
      <c r="F37" s="184">
        <v>1613.7</v>
      </c>
      <c r="G37" s="295" t="s">
        <v>4878</v>
      </c>
      <c r="H37" s="74" t="s">
        <v>4909</v>
      </c>
      <c r="I37" s="301" t="str">
        <f t="shared" si="4"/>
        <v>10166/543965</v>
      </c>
      <c r="J37" s="326">
        <f>VLOOKUP(C37,Schools!$A:$Z,9,0)</f>
        <v>400005</v>
      </c>
      <c r="K37" s="295" t="s">
        <v>85</v>
      </c>
      <c r="L37" s="74" t="s">
        <v>4910</v>
      </c>
      <c r="M37" s="295" t="s">
        <v>4910</v>
      </c>
      <c r="N37" s="298" t="str">
        <f>VLOOKUP(C37,Schools!A:D,4,0)</f>
        <v>Primary</v>
      </c>
      <c r="O37" s="295">
        <v>10166</v>
      </c>
      <c r="P37" s="298">
        <v>543965</v>
      </c>
      <c r="Q37" s="78"/>
      <c r="R37" s="78"/>
      <c r="S37" s="78">
        <v>1613.7</v>
      </c>
      <c r="T37" s="78"/>
      <c r="U37" s="78"/>
      <c r="V37" s="78"/>
      <c r="W37" s="78"/>
      <c r="X37" s="78"/>
      <c r="Y37" s="78"/>
      <c r="Z37" s="78"/>
      <c r="AA37" s="78"/>
      <c r="AB37" s="78"/>
      <c r="AC37" s="51">
        <f t="shared" si="5"/>
        <v>1613.7</v>
      </c>
      <c r="AD37" s="51">
        <f t="shared" si="6"/>
        <v>0</v>
      </c>
      <c r="AE37" s="78">
        <v>0</v>
      </c>
    </row>
    <row r="38" spans="1:31" ht="15.75" hidden="1" thickTop="1" x14ac:dyDescent="0.25">
      <c r="A38" s="301" t="str">
        <f t="shared" si="3"/>
        <v>MISCELLANEOUS PAYMENTS</v>
      </c>
      <c r="B38" s="296">
        <v>44342</v>
      </c>
      <c r="C38" s="295">
        <v>3022055</v>
      </c>
      <c r="D38" s="301" t="s">
        <v>274</v>
      </c>
      <c r="E38" s="301" t="str">
        <f>VLOOKUP(C38,Schools!$A:$Z,3,0)</f>
        <v>M</v>
      </c>
      <c r="F38" s="184">
        <v>1613.7</v>
      </c>
      <c r="G38" s="295" t="s">
        <v>4878</v>
      </c>
      <c r="H38" s="295" t="s">
        <v>4909</v>
      </c>
      <c r="I38" s="301" t="str">
        <f t="shared" si="4"/>
        <v>10166/543965</v>
      </c>
      <c r="J38" s="326">
        <f>VLOOKUP(C38,Schools!$A:$Z,9,0)</f>
        <v>400101</v>
      </c>
      <c r="K38" s="295" t="s">
        <v>85</v>
      </c>
      <c r="L38" s="295" t="s">
        <v>4910</v>
      </c>
      <c r="M38" s="295" t="s">
        <v>4910</v>
      </c>
      <c r="N38" s="298" t="str">
        <f>VLOOKUP(C38,Schools!A:D,4,0)</f>
        <v>Primary</v>
      </c>
      <c r="O38" s="295">
        <v>10166</v>
      </c>
      <c r="P38" s="298">
        <v>543965</v>
      </c>
      <c r="Q38" s="78"/>
      <c r="R38" s="78"/>
      <c r="S38" s="78">
        <v>1613.7</v>
      </c>
      <c r="T38" s="78"/>
      <c r="U38" s="78"/>
      <c r="V38" s="78"/>
      <c r="W38" s="78"/>
      <c r="X38" s="78"/>
      <c r="Y38" s="78"/>
      <c r="Z38" s="78"/>
      <c r="AA38" s="78"/>
      <c r="AB38" s="78"/>
      <c r="AC38" s="51">
        <f t="shared" si="5"/>
        <v>1613.7</v>
      </c>
      <c r="AD38" s="51">
        <f t="shared" si="6"/>
        <v>0</v>
      </c>
      <c r="AE38" s="78">
        <v>0</v>
      </c>
    </row>
    <row r="39" spans="1:31" ht="15.75" hidden="1" thickTop="1" x14ac:dyDescent="0.25">
      <c r="A39" s="301" t="str">
        <f t="shared" si="3"/>
        <v>MISCELLANEOUS PAYMENTS</v>
      </c>
      <c r="B39" s="296">
        <v>44342</v>
      </c>
      <c r="C39" s="74">
        <v>3022067</v>
      </c>
      <c r="D39" t="s">
        <v>41</v>
      </c>
      <c r="E39" s="301" t="str">
        <f>VLOOKUP(C39,Schools!$A:$Z,3,0)</f>
        <v>M</v>
      </c>
      <c r="F39" s="184">
        <v>1500</v>
      </c>
      <c r="G39" s="295" t="s">
        <v>4878</v>
      </c>
      <c r="H39" s="74" t="s">
        <v>4911</v>
      </c>
      <c r="I39" s="301" t="str">
        <f t="shared" si="4"/>
        <v>10166/543965</v>
      </c>
      <c r="J39" s="326">
        <f>VLOOKUP(C39,Schools!$A:$Z,9,0)</f>
        <v>400065</v>
      </c>
      <c r="K39" s="295" t="s">
        <v>85</v>
      </c>
      <c r="L39" s="74" t="s">
        <v>4912</v>
      </c>
      <c r="M39" s="295" t="s">
        <v>4912</v>
      </c>
      <c r="N39" s="298" t="str">
        <f>VLOOKUP(C39,Schools!A:D,4,0)</f>
        <v>Primary</v>
      </c>
      <c r="O39" s="295">
        <v>10166</v>
      </c>
      <c r="P39" s="298">
        <v>543965</v>
      </c>
      <c r="Q39" s="78"/>
      <c r="R39" s="78"/>
      <c r="S39" s="78">
        <v>1500</v>
      </c>
      <c r="T39" s="78"/>
      <c r="U39" s="78"/>
      <c r="V39" s="78"/>
      <c r="W39" s="78"/>
      <c r="X39" s="78"/>
      <c r="Y39" s="78"/>
      <c r="Z39" s="78"/>
      <c r="AA39" s="78"/>
      <c r="AB39" s="78"/>
      <c r="AC39" s="51">
        <f t="shared" si="5"/>
        <v>1500</v>
      </c>
      <c r="AD39" s="51">
        <f t="shared" si="6"/>
        <v>0</v>
      </c>
      <c r="AE39" s="78">
        <v>0</v>
      </c>
    </row>
    <row r="40" spans="1:31" ht="15.75" hidden="1" thickTop="1" x14ac:dyDescent="0.25">
      <c r="A40" s="301" t="str">
        <f t="shared" si="3"/>
        <v>MISCELLANEOUS PAYMENTS</v>
      </c>
      <c r="B40" s="296">
        <v>44342</v>
      </c>
      <c r="C40" s="74">
        <v>3022045</v>
      </c>
      <c r="D40" t="s">
        <v>247</v>
      </c>
      <c r="E40" s="301" t="str">
        <f>VLOOKUP(C40,Schools!$A:$Z,3,0)</f>
        <v>M</v>
      </c>
      <c r="F40" s="184">
        <v>1500</v>
      </c>
      <c r="G40" s="295" t="s">
        <v>4878</v>
      </c>
      <c r="H40" s="295" t="s">
        <v>4911</v>
      </c>
      <c r="I40" s="301" t="str">
        <f t="shared" si="4"/>
        <v>10166/543965</v>
      </c>
      <c r="J40" s="326">
        <f>VLOOKUP(C40,Schools!$A:$Z,9,0)</f>
        <v>400089</v>
      </c>
      <c r="K40" s="295" t="s">
        <v>85</v>
      </c>
      <c r="L40" s="295" t="s">
        <v>4912</v>
      </c>
      <c r="M40" s="295" t="s">
        <v>4912</v>
      </c>
      <c r="N40" s="298" t="str">
        <f>VLOOKUP(C40,Schools!A:D,4,0)</f>
        <v>Primary</v>
      </c>
      <c r="O40" s="295">
        <v>10166</v>
      </c>
      <c r="P40" s="298">
        <v>543965</v>
      </c>
      <c r="Q40" s="78"/>
      <c r="R40" s="78"/>
      <c r="S40" s="78">
        <v>1500</v>
      </c>
      <c r="T40" s="78"/>
      <c r="U40" s="78"/>
      <c r="V40" s="78"/>
      <c r="W40" s="78"/>
      <c r="X40" s="78"/>
      <c r="Y40" s="78"/>
      <c r="Z40" s="78"/>
      <c r="AA40" s="78"/>
      <c r="AB40" s="78"/>
      <c r="AC40" s="51">
        <f t="shared" ref="AC40:AC48" si="7">SUM(Q40:AB40)</f>
        <v>1500</v>
      </c>
      <c r="AD40" s="51">
        <f t="shared" ref="AD40:AD48" si="8">AC40-F40</f>
        <v>0</v>
      </c>
      <c r="AE40" s="78">
        <v>0</v>
      </c>
    </row>
    <row r="41" spans="1:31" ht="15.75" hidden="1" thickTop="1" x14ac:dyDescent="0.25">
      <c r="A41" s="301" t="str">
        <f t="shared" si="3"/>
        <v>MISCELLANEOUS PAYMENTS</v>
      </c>
      <c r="B41" s="296">
        <v>44342</v>
      </c>
      <c r="C41" s="295">
        <v>3022009</v>
      </c>
      <c r="D41" s="301" t="s">
        <v>4751</v>
      </c>
      <c r="E41" s="301" t="str">
        <f>VLOOKUP(C41,Schools!$A:$Z,3,0)</f>
        <v>M</v>
      </c>
      <c r="F41" s="184">
        <v>6544.8</v>
      </c>
      <c r="G41" s="295" t="s">
        <v>4878</v>
      </c>
      <c r="H41" s="74" t="s">
        <v>4918</v>
      </c>
      <c r="I41" s="301" t="str">
        <f t="shared" si="4"/>
        <v>10166/543965</v>
      </c>
      <c r="J41" s="326">
        <f>VLOOKUP(C41,Schools!$A:$Z,9,0)</f>
        <v>400061</v>
      </c>
      <c r="K41" s="74" t="s">
        <v>379</v>
      </c>
      <c r="L41" s="295" t="s">
        <v>4916</v>
      </c>
      <c r="M41" s="295" t="s">
        <v>4916</v>
      </c>
      <c r="N41" s="298" t="str">
        <f>VLOOKUP(C41,Schools!A:D,4,0)</f>
        <v>Primary</v>
      </c>
      <c r="O41" s="295">
        <v>10166</v>
      </c>
      <c r="P41" s="298">
        <v>543965</v>
      </c>
      <c r="Q41" s="78"/>
      <c r="R41" s="78"/>
      <c r="S41" s="78">
        <v>6544.8</v>
      </c>
      <c r="T41" s="78"/>
      <c r="U41" s="78"/>
      <c r="V41" s="78"/>
      <c r="W41" s="78"/>
      <c r="X41" s="78"/>
      <c r="Y41" s="78"/>
      <c r="Z41" s="78"/>
      <c r="AA41" s="78"/>
      <c r="AB41" s="78"/>
      <c r="AC41" s="51">
        <f t="shared" si="7"/>
        <v>6544.8</v>
      </c>
      <c r="AD41" s="51">
        <f t="shared" si="8"/>
        <v>0</v>
      </c>
      <c r="AE41" s="78">
        <v>0</v>
      </c>
    </row>
    <row r="42" spans="1:31" ht="15.75" hidden="1" thickTop="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4878</v>
      </c>
      <c r="H42" s="295" t="s">
        <v>4918</v>
      </c>
      <c r="I42" s="301" t="str">
        <f t="shared" si="4"/>
        <v>10167/543965</v>
      </c>
      <c r="J42" s="326">
        <f>VLOOKUP(C42,Schools!$A:$Z,9,0)</f>
        <v>400029</v>
      </c>
      <c r="K42" s="74" t="s">
        <v>379</v>
      </c>
      <c r="L42" s="295" t="s">
        <v>4916</v>
      </c>
      <c r="M42" s="295" t="s">
        <v>4916</v>
      </c>
      <c r="N42" s="298" t="str">
        <f>VLOOKUP(C42,Schools!A:D,4,0)</f>
        <v>Secondary</v>
      </c>
      <c r="O42" s="74">
        <v>10167</v>
      </c>
      <c r="P42" s="298">
        <v>543965</v>
      </c>
      <c r="Q42" s="78"/>
      <c r="R42" s="78"/>
      <c r="S42" s="78">
        <v>14732.8</v>
      </c>
      <c r="T42" s="78"/>
      <c r="U42" s="78"/>
      <c r="V42" s="78"/>
      <c r="W42" s="78"/>
      <c r="X42" s="78"/>
      <c r="Y42" s="78"/>
      <c r="Z42" s="78"/>
      <c r="AA42" s="78"/>
      <c r="AB42" s="78"/>
      <c r="AC42" s="51">
        <f t="shared" si="7"/>
        <v>14732.8</v>
      </c>
      <c r="AD42" s="51">
        <f t="shared" si="8"/>
        <v>0</v>
      </c>
      <c r="AE42" s="78">
        <v>0</v>
      </c>
    </row>
    <row r="43" spans="1:31" ht="15.75" hidden="1" thickTop="1" x14ac:dyDescent="0.25">
      <c r="A43" s="301" t="str">
        <f t="shared" si="3"/>
        <v>MISCELLANEOUS PAYMENTS</v>
      </c>
      <c r="B43" s="296">
        <v>44342</v>
      </c>
      <c r="C43" s="74">
        <v>3022007</v>
      </c>
      <c r="D43" t="s">
        <v>205</v>
      </c>
      <c r="E43" s="301" t="str">
        <f>VLOOKUP(C43,Schools!$A:$Z,3,0)</f>
        <v>M</v>
      </c>
      <c r="F43" s="184">
        <v>500</v>
      </c>
      <c r="G43" s="74" t="s">
        <v>4919</v>
      </c>
      <c r="H43" s="74" t="s">
        <v>4132</v>
      </c>
      <c r="I43" s="301" t="str">
        <f t="shared" si="4"/>
        <v>10166/543965</v>
      </c>
      <c r="J43" s="326">
        <f>VLOOKUP(C43,Schools!$A:$Z,9,0)</f>
        <v>400040</v>
      </c>
      <c r="K43" s="295" t="s">
        <v>85</v>
      </c>
      <c r="L43" s="74" t="s">
        <v>3960</v>
      </c>
      <c r="M43" s="295" t="s">
        <v>3960</v>
      </c>
      <c r="N43" s="298" t="str">
        <f>VLOOKUP(C43,Schools!A:D,4,0)</f>
        <v>Primary</v>
      </c>
      <c r="O43" s="295">
        <v>10166</v>
      </c>
      <c r="P43" s="298">
        <v>543965</v>
      </c>
      <c r="Q43" s="78"/>
      <c r="R43" s="78"/>
      <c r="S43" s="78">
        <v>500</v>
      </c>
      <c r="T43" s="78"/>
      <c r="U43" s="78"/>
      <c r="V43" s="78"/>
      <c r="W43" s="78"/>
      <c r="X43" s="78"/>
      <c r="Y43" s="78"/>
      <c r="Z43" s="78"/>
      <c r="AA43" s="78"/>
      <c r="AB43" s="78"/>
      <c r="AC43" s="51">
        <f t="shared" si="7"/>
        <v>500</v>
      </c>
      <c r="AD43" s="51">
        <f t="shared" si="8"/>
        <v>0</v>
      </c>
      <c r="AE43" s="78">
        <v>0</v>
      </c>
    </row>
    <row r="44" spans="1:31" ht="15.75" hidden="1" thickTop="1" x14ac:dyDescent="0.25">
      <c r="A44" s="301" t="str">
        <f t="shared" si="3"/>
        <v>MISCELLANEOUS PAYMENTS</v>
      </c>
      <c r="B44" s="296">
        <v>44356</v>
      </c>
      <c r="C44" s="74">
        <v>3022002</v>
      </c>
      <c r="D44" t="s">
        <v>198</v>
      </c>
      <c r="E44" s="301" t="str">
        <f>VLOOKUP(C44,Schools!$A:$Z,3,0)</f>
        <v>M</v>
      </c>
      <c r="F44" s="184">
        <v>3175.34</v>
      </c>
      <c r="G44" s="295" t="s">
        <v>4919</v>
      </c>
      <c r="H44" s="264" t="s">
        <v>4921</v>
      </c>
      <c r="I44" s="301" t="str">
        <f t="shared" ref="I44:I50" si="9">O44&amp;"/"&amp;P44</f>
        <v>10166/543965</v>
      </c>
      <c r="J44" s="326">
        <f>VLOOKUP(C44,Schools!$A:$Z,9,0)</f>
        <v>400005</v>
      </c>
      <c r="K44" s="295" t="s">
        <v>85</v>
      </c>
      <c r="L44" s="264" t="s">
        <v>4920</v>
      </c>
      <c r="M44" s="264" t="s">
        <v>4920</v>
      </c>
      <c r="N44" s="298" t="str">
        <f>VLOOKUP(C44,Schools!A:D,4,0)</f>
        <v>Primary</v>
      </c>
      <c r="O44" s="74">
        <f>VLOOKUP(N44,CCs!$A$2:$M$7,13,FALSE)</f>
        <v>10166</v>
      </c>
      <c r="P44" s="298">
        <v>543965</v>
      </c>
      <c r="Q44" s="78"/>
      <c r="R44" s="78"/>
      <c r="S44" s="78">
        <v>3175.34</v>
      </c>
      <c r="T44" s="78"/>
      <c r="U44" s="78"/>
      <c r="V44" s="78"/>
      <c r="W44" s="78"/>
      <c r="X44" s="78"/>
      <c r="Y44" s="78"/>
      <c r="Z44" s="78"/>
      <c r="AA44" s="78"/>
      <c r="AB44" s="78"/>
      <c r="AC44" s="51">
        <f t="shared" si="7"/>
        <v>3175.34</v>
      </c>
      <c r="AD44" s="51">
        <f t="shared" si="8"/>
        <v>0</v>
      </c>
      <c r="AE44" s="78">
        <v>0</v>
      </c>
    </row>
    <row r="45" spans="1:31" ht="15.75" hidden="1" thickTop="1" x14ac:dyDescent="0.25">
      <c r="A45" s="301" t="str">
        <f t="shared" si="3"/>
        <v>MISCELLANEOUS PAYMENTS</v>
      </c>
      <c r="B45" s="296">
        <v>44356</v>
      </c>
      <c r="C45" s="74">
        <v>3022003</v>
      </c>
      <c r="D45" t="s">
        <v>201</v>
      </c>
      <c r="E45" s="301" t="str">
        <f>VLOOKUP(C45,Schools!$A:$Z,3,0)</f>
        <v>M</v>
      </c>
      <c r="F45" s="184">
        <v>10296.44</v>
      </c>
      <c r="G45" s="295" t="s">
        <v>4919</v>
      </c>
      <c r="H45" s="264" t="s">
        <v>4921</v>
      </c>
      <c r="I45" s="301" t="str">
        <f t="shared" si="9"/>
        <v>10166/543965</v>
      </c>
      <c r="J45" s="326">
        <f>VLOOKUP(C45,Schools!$A:$Z,9,0)</f>
        <v>400051</v>
      </c>
      <c r="K45" s="295" t="s">
        <v>85</v>
      </c>
      <c r="L45" s="264" t="s">
        <v>4920</v>
      </c>
      <c r="M45" s="264" t="s">
        <v>4920</v>
      </c>
      <c r="N45" s="298" t="str">
        <f>VLOOKUP(C45,Schools!A:D,4,0)</f>
        <v>Primary</v>
      </c>
      <c r="O45" s="295">
        <f>VLOOKUP(N45,CCs!$A$2:$M$7,13,FALSE)</f>
        <v>10166</v>
      </c>
      <c r="P45" s="298">
        <v>543965</v>
      </c>
      <c r="Q45" s="78"/>
      <c r="R45" s="78"/>
      <c r="S45" s="78">
        <v>10296.44</v>
      </c>
      <c r="T45" s="78"/>
      <c r="U45" s="78"/>
      <c r="V45" s="78"/>
      <c r="W45" s="78"/>
      <c r="X45" s="78"/>
      <c r="Y45" s="78"/>
      <c r="Z45" s="78"/>
      <c r="AA45" s="78"/>
      <c r="AB45" s="78"/>
      <c r="AC45" s="51">
        <f t="shared" si="7"/>
        <v>10296.44</v>
      </c>
      <c r="AD45" s="51">
        <f t="shared" si="8"/>
        <v>0</v>
      </c>
      <c r="AE45" s="78">
        <v>0</v>
      </c>
    </row>
    <row r="46" spans="1:31" ht="15.75" hidden="1" thickTop="1" x14ac:dyDescent="0.25">
      <c r="A46" s="301" t="str">
        <f t="shared" si="3"/>
        <v>MISCELLANEOUS PAYMENTS</v>
      </c>
      <c r="B46" s="296">
        <v>44356</v>
      </c>
      <c r="C46" s="74">
        <v>3022055</v>
      </c>
      <c r="D46" t="s">
        <v>274</v>
      </c>
      <c r="E46" s="301" t="str">
        <f>VLOOKUP(C46,Schools!$A:$Z,3,0)</f>
        <v>M</v>
      </c>
      <c r="F46" s="184">
        <v>3175.34</v>
      </c>
      <c r="G46" s="295" t="s">
        <v>4919</v>
      </c>
      <c r="H46" s="264" t="s">
        <v>4921</v>
      </c>
      <c r="I46" s="301" t="str">
        <f t="shared" si="9"/>
        <v>10166/543965</v>
      </c>
      <c r="J46" s="326">
        <f>VLOOKUP(C46,Schools!$A:$Z,9,0)</f>
        <v>400101</v>
      </c>
      <c r="K46" s="295" t="s">
        <v>85</v>
      </c>
      <c r="L46" s="264" t="s">
        <v>4920</v>
      </c>
      <c r="M46" s="264" t="s">
        <v>4920</v>
      </c>
      <c r="N46" s="298" t="str">
        <f>VLOOKUP(C46,Schools!A:D,4,0)</f>
        <v>Primary</v>
      </c>
      <c r="O46" s="295">
        <f>VLOOKUP(N46,CCs!$A$2:$M$7,13,FALSE)</f>
        <v>10166</v>
      </c>
      <c r="P46" s="298">
        <v>543965</v>
      </c>
      <c r="Q46" s="78"/>
      <c r="R46" s="78"/>
      <c r="S46" s="78">
        <v>3175.34</v>
      </c>
      <c r="T46" s="78"/>
      <c r="U46" s="78"/>
      <c r="V46" s="78"/>
      <c r="W46" s="78"/>
      <c r="X46" s="78"/>
      <c r="Y46" s="78"/>
      <c r="Z46" s="78"/>
      <c r="AA46" s="78"/>
      <c r="AB46" s="78"/>
      <c r="AC46" s="51">
        <f t="shared" si="7"/>
        <v>3175.34</v>
      </c>
      <c r="AD46" s="51">
        <f t="shared" si="8"/>
        <v>0</v>
      </c>
      <c r="AE46" s="78">
        <v>0</v>
      </c>
    </row>
    <row r="47" spans="1:31" ht="15.75" hidden="1" thickTop="1" x14ac:dyDescent="0.25">
      <c r="A47" s="301" t="str">
        <f t="shared" si="3"/>
        <v>MISCELLANEOUS PAYMENTS</v>
      </c>
      <c r="B47" s="296">
        <v>44356</v>
      </c>
      <c r="C47" s="74">
        <v>3025407</v>
      </c>
      <c r="D47" t="s">
        <v>119</v>
      </c>
      <c r="E47" s="301" t="str">
        <f>VLOOKUP(C47,Schools!$A:$Z,3,0)</f>
        <v>M</v>
      </c>
      <c r="F47" s="184">
        <v>4705.75</v>
      </c>
      <c r="G47" s="295" t="s">
        <v>4919</v>
      </c>
      <c r="H47" s="264" t="s">
        <v>4921</v>
      </c>
      <c r="I47" s="301" t="str">
        <f t="shared" si="9"/>
        <v>10167/543965</v>
      </c>
      <c r="J47" s="326">
        <f>VLOOKUP(C47,Schools!$A:$Z,9,0)</f>
        <v>400013</v>
      </c>
      <c r="K47" s="295" t="s">
        <v>85</v>
      </c>
      <c r="L47" s="264" t="s">
        <v>4920</v>
      </c>
      <c r="M47" s="264" t="s">
        <v>4920</v>
      </c>
      <c r="N47" s="298" t="str">
        <f>VLOOKUP(C47,Schools!A:D,4,0)</f>
        <v>Secondary</v>
      </c>
      <c r="O47" s="295">
        <f>VLOOKUP(N47,CCs!$A$2:$M$7,13,FALSE)</f>
        <v>10167</v>
      </c>
      <c r="P47" s="298">
        <v>543965</v>
      </c>
      <c r="Q47" s="78"/>
      <c r="R47" s="78"/>
      <c r="S47" s="78">
        <v>4705.75</v>
      </c>
      <c r="T47" s="78"/>
      <c r="U47" s="78"/>
      <c r="V47" s="78"/>
      <c r="W47" s="78"/>
      <c r="X47" s="78"/>
      <c r="Y47" s="78"/>
      <c r="Z47" s="78"/>
      <c r="AA47" s="78"/>
      <c r="AB47" s="78"/>
      <c r="AC47" s="51">
        <f t="shared" si="7"/>
        <v>4705.75</v>
      </c>
      <c r="AD47" s="51">
        <f t="shared" si="8"/>
        <v>0</v>
      </c>
      <c r="AE47" s="78">
        <v>0</v>
      </c>
    </row>
    <row r="48" spans="1:31" ht="15.75" hidden="1" thickTop="1" x14ac:dyDescent="0.25">
      <c r="A48" s="301" t="str">
        <f t="shared" si="3"/>
        <v>MISCELLANEOUS PAYMENTS</v>
      </c>
      <c r="B48" s="296">
        <v>44356</v>
      </c>
      <c r="C48" s="74">
        <v>3023521</v>
      </c>
      <c r="D48" t="s">
        <v>318</v>
      </c>
      <c r="E48" s="301" t="str">
        <f>VLOOKUP(C48,Schools!$A:$Z,3,0)</f>
        <v>M</v>
      </c>
      <c r="F48" s="184">
        <v>5882.19</v>
      </c>
      <c r="G48" s="295" t="s">
        <v>4919</v>
      </c>
      <c r="H48" s="264" t="s">
        <v>4921</v>
      </c>
      <c r="I48" s="301" t="str">
        <f t="shared" si="9"/>
        <v>10694/543965</v>
      </c>
      <c r="J48" s="326">
        <f>VLOOKUP(C48,Schools!$A:$Z,9,0)</f>
        <v>400135</v>
      </c>
      <c r="K48" s="295" t="s">
        <v>85</v>
      </c>
      <c r="L48" s="264" t="s">
        <v>4920</v>
      </c>
      <c r="M48" s="264" t="s">
        <v>4920</v>
      </c>
      <c r="N48" s="298" t="str">
        <f>VLOOKUP(C48,Schools!A:D,4,0)</f>
        <v>All through</v>
      </c>
      <c r="O48" s="295">
        <f>VLOOKUP(N48,CCs!$A$2:$M$7,13,FALSE)</f>
        <v>10694</v>
      </c>
      <c r="P48" s="298">
        <v>543965</v>
      </c>
      <c r="Q48" s="78"/>
      <c r="R48" s="78"/>
      <c r="S48" s="78">
        <v>5882.19</v>
      </c>
      <c r="T48" s="78"/>
      <c r="U48" s="78"/>
      <c r="V48" s="78"/>
      <c r="W48" s="78"/>
      <c r="X48" s="78"/>
      <c r="Y48" s="78"/>
      <c r="Z48" s="78"/>
      <c r="AA48" s="78"/>
      <c r="AB48" s="78"/>
      <c r="AC48" s="51">
        <f t="shared" si="7"/>
        <v>5882.19</v>
      </c>
      <c r="AD48" s="51">
        <f t="shared" si="8"/>
        <v>0</v>
      </c>
      <c r="AE48" s="78">
        <v>0</v>
      </c>
    </row>
    <row r="49" spans="1:31" ht="15.75" hidden="1" thickTop="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4878</v>
      </c>
      <c r="H49" s="295" t="s">
        <v>3994</v>
      </c>
      <c r="I49" s="301" t="str">
        <f t="shared" si="9"/>
        <v>10104/543965</v>
      </c>
      <c r="J49" s="326">
        <f>VLOOKUP(C49,Schools!$A:$Z,9,0)</f>
        <v>400080</v>
      </c>
      <c r="K49" s="74" t="s">
        <v>66</v>
      </c>
      <c r="L49" s="295" t="s">
        <v>366</v>
      </c>
      <c r="M49" s="295" t="s">
        <v>3459</v>
      </c>
      <c r="N49" s="298" t="str">
        <f>VLOOKUP(C49,Schools!A:D,4,0)</f>
        <v>Primary</v>
      </c>
      <c r="O49" s="295">
        <v>10104</v>
      </c>
      <c r="P49" s="298">
        <v>543965</v>
      </c>
      <c r="Q49" s="78"/>
      <c r="R49" s="78"/>
      <c r="S49" s="78">
        <v>22355.1</v>
      </c>
      <c r="T49" s="78"/>
      <c r="U49" s="78"/>
      <c r="V49" s="78"/>
      <c r="W49" s="78"/>
      <c r="X49" s="78"/>
      <c r="Y49" s="78"/>
      <c r="Z49" s="78"/>
      <c r="AA49" s="78"/>
      <c r="AB49" s="78"/>
      <c r="AC49" s="51">
        <f>SUM(Q49:AB49)</f>
        <v>22355.1</v>
      </c>
      <c r="AD49" s="51">
        <f>AC49-F49</f>
        <v>0</v>
      </c>
      <c r="AE49" s="78">
        <v>0</v>
      </c>
    </row>
    <row r="50" spans="1:31" ht="15.75" hidden="1" thickTop="1" x14ac:dyDescent="0.25">
      <c r="A50" s="301" t="str">
        <f t="shared" si="3"/>
        <v>MISCELLANEOUS PAYMENTS</v>
      </c>
      <c r="B50" s="296">
        <v>44356</v>
      </c>
      <c r="C50" s="74">
        <v>3022016</v>
      </c>
      <c r="D50" t="s">
        <v>213</v>
      </c>
      <c r="E50" s="301" t="str">
        <f>VLOOKUP(C50,Schools!$A:$Z,3,0)</f>
        <v>M</v>
      </c>
      <c r="F50" s="184">
        <v>-731.75</v>
      </c>
      <c r="G50" s="295" t="s">
        <v>4826</v>
      </c>
      <c r="H50" s="295" t="s">
        <v>4843</v>
      </c>
      <c r="I50" s="301" t="str">
        <f t="shared" si="9"/>
        <v>10104/543965</v>
      </c>
      <c r="J50" s="232">
        <f>VLOOKUP(C50,Schools!$A:$Z,9,0)</f>
        <v>400049</v>
      </c>
      <c r="K50" s="295" t="s">
        <v>66</v>
      </c>
      <c r="L50" s="295" t="s">
        <v>580</v>
      </c>
      <c r="M50" s="295" t="s">
        <v>3459</v>
      </c>
      <c r="N50" s="298" t="str">
        <f>VLOOKUP(C50,Schools!A:D,4,0)</f>
        <v>Primary</v>
      </c>
      <c r="O50" s="295">
        <v>10104</v>
      </c>
      <c r="P50" s="298">
        <v>543965</v>
      </c>
      <c r="Q50" s="78"/>
      <c r="R50" s="78"/>
      <c r="S50" s="184">
        <v>-731.75</v>
      </c>
      <c r="T50" s="78"/>
      <c r="U50" s="78"/>
      <c r="V50" s="78"/>
      <c r="W50" s="78"/>
      <c r="X50" s="78"/>
      <c r="Y50" s="78"/>
      <c r="Z50" s="78"/>
      <c r="AA50" s="78"/>
      <c r="AB50" s="78"/>
      <c r="AC50" s="51">
        <f>SUM(Q50:AB50)</f>
        <v>-731.75</v>
      </c>
      <c r="AD50" s="51">
        <f>AC50-F50</f>
        <v>0</v>
      </c>
      <c r="AE50" s="78">
        <v>0</v>
      </c>
    </row>
    <row r="51" spans="1:31" ht="15.75" hidden="1" thickTop="1" x14ac:dyDescent="0.25">
      <c r="A51" s="301" t="str">
        <f t="shared" si="3"/>
        <v>MISCELLANEOUS PAYMENTS</v>
      </c>
      <c r="B51" s="296">
        <v>44356</v>
      </c>
      <c r="C51" s="295">
        <v>3022037</v>
      </c>
      <c r="D51" s="301" t="str">
        <f>VLOOKUP(C51,Schools!A:B,2,0)</f>
        <v>Manorside Primary School</v>
      </c>
      <c r="E51" s="301" t="str">
        <f>VLOOKUP(C51,Schools!$A:$Z,3,0)</f>
        <v>M</v>
      </c>
      <c r="F51" s="184">
        <v>217</v>
      </c>
      <c r="G51" s="295" t="s">
        <v>4826</v>
      </c>
      <c r="H51" s="295" t="s">
        <v>4843</v>
      </c>
      <c r="I51" s="301" t="str">
        <f t="shared" ref="I51:I67" si="10">O51&amp;"/"&amp;P51</f>
        <v>10104/543965</v>
      </c>
      <c r="J51" s="232">
        <f>VLOOKUP(C51,Schools!$A:$Z,9,0)</f>
        <v>400030</v>
      </c>
      <c r="K51" s="295" t="s">
        <v>66</v>
      </c>
      <c r="L51" s="295" t="s">
        <v>580</v>
      </c>
      <c r="M51" s="295" t="s">
        <v>3459</v>
      </c>
      <c r="N51" s="298" t="str">
        <f>VLOOKUP(C51,Schools!A:D,4,0)</f>
        <v>Primary</v>
      </c>
      <c r="O51" s="295">
        <v>10104</v>
      </c>
      <c r="P51" s="298">
        <v>543965</v>
      </c>
      <c r="Q51" s="78"/>
      <c r="R51" s="78"/>
      <c r="S51" s="78">
        <v>217</v>
      </c>
      <c r="T51" s="78"/>
      <c r="U51" s="78"/>
      <c r="V51" s="78"/>
      <c r="W51" s="78"/>
      <c r="X51" s="78"/>
      <c r="Y51" s="78"/>
      <c r="Z51" s="78"/>
      <c r="AA51" s="78"/>
      <c r="AB51" s="78"/>
      <c r="AC51" s="51">
        <f>SUM(Q51:AB51)</f>
        <v>217</v>
      </c>
      <c r="AD51" s="51">
        <f>AC51-F51</f>
        <v>0</v>
      </c>
      <c r="AE51" s="78">
        <v>0</v>
      </c>
    </row>
    <row r="52" spans="1:31" ht="15.75" hidden="1" thickTop="1" x14ac:dyDescent="0.25">
      <c r="A52" s="301" t="str">
        <f t="shared" si="3"/>
        <v>MISCELLANEOUS PAYMENTS</v>
      </c>
      <c r="B52" s="296">
        <v>44356</v>
      </c>
      <c r="C52" s="301">
        <v>3022057</v>
      </c>
      <c r="D52" s="301" t="s">
        <v>275</v>
      </c>
      <c r="E52" s="301" t="str">
        <f>VLOOKUP(C52,Schools!$A:$Z,3,0)</f>
        <v>M</v>
      </c>
      <c r="F52" s="184">
        <v>53.7</v>
      </c>
      <c r="G52" s="295" t="s">
        <v>4826</v>
      </c>
      <c r="H52" s="295" t="s">
        <v>4926</v>
      </c>
      <c r="I52" t="str">
        <f t="shared" si="10"/>
        <v>11766/424000</v>
      </c>
      <c r="J52" s="232">
        <f>VLOOKUP(C52,Schools!$A:$Z,9,0)</f>
        <v>400053</v>
      </c>
      <c r="K52" s="295" t="s">
        <v>4830</v>
      </c>
      <c r="L52" s="295" t="s">
        <v>4927</v>
      </c>
      <c r="M52" s="295" t="s">
        <v>4927</v>
      </c>
      <c r="N52" s="298" t="str">
        <f>VLOOKUP(C52,Schools!A:D,4,0)</f>
        <v>Primary</v>
      </c>
      <c r="O52" s="74">
        <v>11766</v>
      </c>
      <c r="P52" s="298">
        <v>424000</v>
      </c>
      <c r="Q52" s="78"/>
      <c r="R52" s="78"/>
      <c r="S52" s="78">
        <v>53.7</v>
      </c>
      <c r="T52" s="78"/>
      <c r="U52" s="78"/>
      <c r="V52" s="78"/>
      <c r="W52" s="78"/>
      <c r="X52" s="78"/>
      <c r="Y52" s="78"/>
      <c r="Z52" s="78"/>
      <c r="AA52" s="78"/>
      <c r="AB52" s="78"/>
      <c r="AC52" s="51">
        <f>SUM(Q52:AB52)</f>
        <v>53.7</v>
      </c>
      <c r="AD52" s="51">
        <f>AC52-F52</f>
        <v>0</v>
      </c>
      <c r="AE52" s="78">
        <v>0</v>
      </c>
    </row>
    <row r="53" spans="1:31" ht="15.75" hidden="1" thickTop="1" x14ac:dyDescent="0.25">
      <c r="A53" s="301" t="str">
        <f t="shared" si="3"/>
        <v>MISCELLANEOUS PAYMENTS</v>
      </c>
      <c r="B53" s="296">
        <v>44356</v>
      </c>
      <c r="C53" s="301">
        <v>3023510</v>
      </c>
      <c r="D53" s="301" t="s">
        <v>258</v>
      </c>
      <c r="E53" s="301" t="str">
        <f>VLOOKUP(C53,Schools!$A:$Z,3,0)</f>
        <v>M</v>
      </c>
      <c r="F53" s="184">
        <v>787.6</v>
      </c>
      <c r="G53" s="295" t="s">
        <v>4826</v>
      </c>
      <c r="H53" s="295" t="s">
        <v>4926</v>
      </c>
      <c r="I53" s="301" t="str">
        <f t="shared" si="10"/>
        <v>11766/424000</v>
      </c>
      <c r="J53" s="232">
        <f>VLOOKUP(C53,Schools!$A:$Z,9,0)</f>
        <v>400071</v>
      </c>
      <c r="K53" s="295" t="s">
        <v>4830</v>
      </c>
      <c r="L53" s="295" t="s">
        <v>4927</v>
      </c>
      <c r="M53" s="295" t="s">
        <v>4927</v>
      </c>
      <c r="N53" s="298" t="str">
        <f>VLOOKUP(C53,Schools!A:D,4,0)</f>
        <v>Primary</v>
      </c>
      <c r="O53" s="295">
        <v>11766</v>
      </c>
      <c r="P53" s="298">
        <v>424000</v>
      </c>
      <c r="Q53" s="78"/>
      <c r="R53" s="78"/>
      <c r="S53" s="78">
        <v>787.6</v>
      </c>
      <c r="T53" s="78"/>
      <c r="U53" s="78"/>
      <c r="V53" s="78"/>
      <c r="W53" s="78"/>
      <c r="X53" s="78"/>
      <c r="Y53" s="78"/>
      <c r="Z53" s="78"/>
      <c r="AA53" s="78"/>
      <c r="AB53" s="78"/>
      <c r="AC53" s="51">
        <f t="shared" ref="AC53:AC69" si="11">SUM(Q53:AB53)</f>
        <v>787.6</v>
      </c>
      <c r="AD53" s="51">
        <f t="shared" ref="AD53:AD69" si="12">AC53-F53</f>
        <v>0</v>
      </c>
      <c r="AE53" s="78">
        <v>0</v>
      </c>
    </row>
    <row r="54" spans="1:31" ht="15.75" hidden="1" thickTop="1" x14ac:dyDescent="0.25">
      <c r="A54" s="301" t="str">
        <f t="shared" si="3"/>
        <v>MISCELLANEOUS PAYMENTS</v>
      </c>
      <c r="B54" s="296">
        <v>44356</v>
      </c>
      <c r="C54" s="301">
        <v>3022051</v>
      </c>
      <c r="D54" s="301" t="s">
        <v>271</v>
      </c>
      <c r="E54" s="301" t="str">
        <f>VLOOKUP(C54,Schools!$A:$Z,3,0)</f>
        <v>A</v>
      </c>
      <c r="F54" s="184">
        <v>-35.799999999999997</v>
      </c>
      <c r="G54" s="295" t="s">
        <v>4826</v>
      </c>
      <c r="H54" s="295" t="s">
        <v>4926</v>
      </c>
      <c r="I54" s="301" t="str">
        <f t="shared" si="10"/>
        <v>11766/424000</v>
      </c>
      <c r="J54" s="232">
        <f>VLOOKUP(C54,Schools!$A:$Z,9,0)</f>
        <v>157542</v>
      </c>
      <c r="K54" s="295" t="s">
        <v>4830</v>
      </c>
      <c r="L54" s="295" t="s">
        <v>4927</v>
      </c>
      <c r="M54" s="295" t="s">
        <v>4927</v>
      </c>
      <c r="N54" s="298" t="str">
        <f>VLOOKUP(C54,Schools!A:D,4,0)</f>
        <v>Primary</v>
      </c>
      <c r="O54" s="295">
        <v>11766</v>
      </c>
      <c r="P54" s="298">
        <v>424000</v>
      </c>
      <c r="Q54" s="78"/>
      <c r="R54" s="78"/>
      <c r="S54" s="78">
        <v>-35.799999999999997</v>
      </c>
      <c r="T54" s="78"/>
      <c r="U54" s="78"/>
      <c r="V54" s="78"/>
      <c r="W54" s="78"/>
      <c r="X54" s="78"/>
      <c r="Y54" s="78"/>
      <c r="Z54" s="78"/>
      <c r="AA54" s="78"/>
      <c r="AB54" s="78"/>
      <c r="AC54" s="51">
        <f t="shared" si="11"/>
        <v>-35.799999999999997</v>
      </c>
      <c r="AD54" s="51">
        <f t="shared" si="12"/>
        <v>0</v>
      </c>
      <c r="AE54" s="78">
        <v>0</v>
      </c>
    </row>
    <row r="55" spans="1:31" ht="15.75" hidden="1" thickTop="1" x14ac:dyDescent="0.25">
      <c r="A55" s="301" t="str">
        <f t="shared" si="3"/>
        <v>MISCELLANEOUS PAYMENTS</v>
      </c>
      <c r="B55" s="296">
        <v>44356</v>
      </c>
      <c r="C55" s="298">
        <v>3023500</v>
      </c>
      <c r="D55" s="298" t="s">
        <v>195</v>
      </c>
      <c r="E55" s="301" t="str">
        <f>VLOOKUP(C55,Schools!$A:$Z,3,0)</f>
        <v>M</v>
      </c>
      <c r="F55" s="184">
        <v>-2953.5</v>
      </c>
      <c r="G55" s="295" t="s">
        <v>4826</v>
      </c>
      <c r="H55" s="295" t="s">
        <v>4926</v>
      </c>
      <c r="I55" s="301" t="str">
        <f t="shared" si="10"/>
        <v>11766/424000</v>
      </c>
      <c r="J55" s="232">
        <f>VLOOKUP(C55,Schools!$A:$Z,9,0)</f>
        <v>400023</v>
      </c>
      <c r="K55" s="295" t="s">
        <v>4830</v>
      </c>
      <c r="L55" s="295" t="s">
        <v>4927</v>
      </c>
      <c r="M55" s="295" t="s">
        <v>4927</v>
      </c>
      <c r="N55" s="298" t="str">
        <f>VLOOKUP(C55,Schools!A:D,4,0)</f>
        <v>Primary</v>
      </c>
      <c r="O55" s="295">
        <v>11766</v>
      </c>
      <c r="P55" s="298">
        <v>424000</v>
      </c>
      <c r="Q55" s="78"/>
      <c r="R55" s="78"/>
      <c r="S55" s="78">
        <v>-2953.5</v>
      </c>
      <c r="T55" s="78"/>
      <c r="U55" s="78"/>
      <c r="V55" s="78"/>
      <c r="W55" s="78"/>
      <c r="X55" s="78"/>
      <c r="Y55" s="78"/>
      <c r="Z55" s="78"/>
      <c r="AA55" s="78"/>
      <c r="AB55" s="78"/>
      <c r="AC55" s="51">
        <f t="shared" si="11"/>
        <v>-2953.5</v>
      </c>
      <c r="AD55" s="51">
        <f t="shared" si="12"/>
        <v>0</v>
      </c>
      <c r="AE55" s="78">
        <v>0</v>
      </c>
    </row>
    <row r="56" spans="1:31" ht="15.75" hidden="1" thickTop="1" x14ac:dyDescent="0.25">
      <c r="A56" s="301" t="str">
        <f t="shared" si="3"/>
        <v>MISCELLANEOUS PAYMENTS</v>
      </c>
      <c r="B56" s="296">
        <v>44356</v>
      </c>
      <c r="C56" s="301">
        <v>3023521</v>
      </c>
      <c r="D56" s="301" t="s">
        <v>318</v>
      </c>
      <c r="E56" s="301" t="str">
        <f>VLOOKUP(C56,Schools!$A:$Z,3,0)</f>
        <v>M</v>
      </c>
      <c r="F56" s="184">
        <v>0</v>
      </c>
      <c r="G56" s="295" t="s">
        <v>4826</v>
      </c>
      <c r="H56" s="295" t="s">
        <v>4926</v>
      </c>
      <c r="I56" s="301" t="str">
        <f t="shared" si="10"/>
        <v>11766/424000</v>
      </c>
      <c r="J56" s="232">
        <f>VLOOKUP(C56,Schools!$A:$Z,9,0)</f>
        <v>400135</v>
      </c>
      <c r="K56" s="295" t="s">
        <v>4830</v>
      </c>
      <c r="L56" s="295" t="s">
        <v>4927</v>
      </c>
      <c r="M56" s="295" t="s">
        <v>4927</v>
      </c>
      <c r="N56" s="298" t="str">
        <f>VLOOKUP(C56,Schools!A:D,4,0)</f>
        <v>All through</v>
      </c>
      <c r="O56" s="295">
        <v>11766</v>
      </c>
      <c r="P56" s="298">
        <v>424000</v>
      </c>
      <c r="Q56" s="78"/>
      <c r="R56" s="78"/>
      <c r="S56" s="78">
        <v>0</v>
      </c>
      <c r="T56" s="78"/>
      <c r="U56" s="78"/>
      <c r="V56" s="78"/>
      <c r="W56" s="78"/>
      <c r="X56" s="78"/>
      <c r="Y56" s="78"/>
      <c r="Z56" s="78"/>
      <c r="AA56" s="78"/>
      <c r="AB56" s="78"/>
      <c r="AC56" s="51">
        <f t="shared" si="11"/>
        <v>0</v>
      </c>
      <c r="AD56" s="51">
        <f t="shared" si="12"/>
        <v>0</v>
      </c>
      <c r="AE56" s="78">
        <v>0</v>
      </c>
    </row>
    <row r="57" spans="1:31" ht="15.75" hidden="1" thickTop="1" x14ac:dyDescent="0.25">
      <c r="A57" s="301" t="str">
        <f t="shared" si="3"/>
        <v>MISCELLANEOUS PAYMENTS</v>
      </c>
      <c r="B57" s="296">
        <v>44356</v>
      </c>
      <c r="C57" s="301">
        <v>3025407</v>
      </c>
      <c r="D57" s="301" t="s">
        <v>119</v>
      </c>
      <c r="E57" s="301" t="str">
        <f>VLOOKUP(C57,Schools!$A:$Z,3,0)</f>
        <v>M</v>
      </c>
      <c r="F57" s="184">
        <v>2649.2</v>
      </c>
      <c r="G57" s="295" t="s">
        <v>4826</v>
      </c>
      <c r="H57" s="295" t="s">
        <v>4926</v>
      </c>
      <c r="I57" s="301" t="str">
        <f t="shared" si="10"/>
        <v>11766/424000</v>
      </c>
      <c r="J57" s="232">
        <f>VLOOKUP(C57,Schools!$A:$Z,9,0)</f>
        <v>400013</v>
      </c>
      <c r="K57" s="295" t="s">
        <v>4830</v>
      </c>
      <c r="L57" s="295" t="s">
        <v>4927</v>
      </c>
      <c r="M57" s="295" t="s">
        <v>4927</v>
      </c>
      <c r="N57" s="298" t="str">
        <f>VLOOKUP(C57,Schools!A:D,4,0)</f>
        <v>Secondary</v>
      </c>
      <c r="O57" s="295">
        <v>11766</v>
      </c>
      <c r="P57" s="298">
        <v>424000</v>
      </c>
      <c r="Q57" s="78"/>
      <c r="R57" s="78"/>
      <c r="S57" s="78">
        <v>2649.2</v>
      </c>
      <c r="T57" s="78"/>
      <c r="U57" s="78"/>
      <c r="V57" s="78"/>
      <c r="W57" s="78"/>
      <c r="X57" s="78"/>
      <c r="Y57" s="78"/>
      <c r="Z57" s="78"/>
      <c r="AA57" s="78"/>
      <c r="AB57" s="78"/>
      <c r="AC57" s="51">
        <f t="shared" si="11"/>
        <v>2649.2</v>
      </c>
      <c r="AD57" s="51">
        <f t="shared" si="12"/>
        <v>0</v>
      </c>
      <c r="AE57" s="78">
        <v>0</v>
      </c>
    </row>
    <row r="58" spans="1:31" ht="15.75" thickTop="1" x14ac:dyDescent="0.25">
      <c r="A58" s="301" t="str">
        <f t="shared" si="3"/>
        <v>MISCELLANEOUS PAYMENTS</v>
      </c>
      <c r="B58" s="296">
        <v>44356</v>
      </c>
      <c r="C58" s="298">
        <v>3022027</v>
      </c>
      <c r="D58" s="298" t="s">
        <v>225</v>
      </c>
      <c r="E58" s="301" t="str">
        <f>VLOOKUP(C58,Schools!$A:$Z,3,0)</f>
        <v>M</v>
      </c>
      <c r="F58" s="184">
        <v>930.8</v>
      </c>
      <c r="G58" s="295" t="s">
        <v>4826</v>
      </c>
      <c r="H58" s="295" t="s">
        <v>4926</v>
      </c>
      <c r="I58" s="301" t="str">
        <f t="shared" si="10"/>
        <v>11766/424000</v>
      </c>
      <c r="J58" s="232">
        <f>VLOOKUP(C58,Schools!$A:$Z,9,0)</f>
        <v>400002</v>
      </c>
      <c r="K58" s="295" t="s">
        <v>4830</v>
      </c>
      <c r="L58" s="295" t="s">
        <v>4927</v>
      </c>
      <c r="M58" s="295" t="s">
        <v>4927</v>
      </c>
      <c r="N58" s="298" t="str">
        <f>VLOOKUP(C58,Schools!A:D,4,0)</f>
        <v>Primary</v>
      </c>
      <c r="O58" s="295">
        <v>11766</v>
      </c>
      <c r="P58" s="298">
        <v>424000</v>
      </c>
      <c r="Q58" s="78"/>
      <c r="R58" s="78"/>
      <c r="S58" s="78">
        <v>930.8</v>
      </c>
      <c r="T58" s="78"/>
      <c r="U58" s="78"/>
      <c r="V58" s="78"/>
      <c r="W58" s="78"/>
      <c r="X58" s="78"/>
      <c r="Y58" s="78"/>
      <c r="Z58" s="78"/>
      <c r="AA58" s="78"/>
      <c r="AB58" s="78"/>
      <c r="AC58" s="51">
        <f t="shared" si="11"/>
        <v>930.8</v>
      </c>
      <c r="AD58" s="51">
        <f t="shared" si="12"/>
        <v>0</v>
      </c>
      <c r="AE58" s="78">
        <v>0</v>
      </c>
    </row>
    <row r="59" spans="1:31" hidden="1" x14ac:dyDescent="0.25">
      <c r="A59" s="301" t="str">
        <f t="shared" si="3"/>
        <v>MISCELLANEOUS PAYMENTS</v>
      </c>
      <c r="B59" s="296">
        <v>44356</v>
      </c>
      <c r="C59" s="301">
        <v>3022002</v>
      </c>
      <c r="D59" s="301" t="s">
        <v>198</v>
      </c>
      <c r="E59" s="301" t="str">
        <f>VLOOKUP(C59,Schools!$A:$Z,3,0)</f>
        <v>M</v>
      </c>
      <c r="F59" s="184">
        <v>-5029.8999999999996</v>
      </c>
      <c r="G59" s="295" t="s">
        <v>4826</v>
      </c>
      <c r="H59" s="295" t="s">
        <v>4926</v>
      </c>
      <c r="I59" s="301" t="str">
        <f t="shared" si="10"/>
        <v>11766/424000</v>
      </c>
      <c r="J59" s="232">
        <f>VLOOKUP(C59,Schools!$A:$Z,9,0)</f>
        <v>400005</v>
      </c>
      <c r="K59" s="295" t="s">
        <v>4830</v>
      </c>
      <c r="L59" s="295" t="s">
        <v>4927</v>
      </c>
      <c r="M59" s="295" t="s">
        <v>4927</v>
      </c>
      <c r="N59" s="298" t="str">
        <f>VLOOKUP(C59,Schools!A:D,4,0)</f>
        <v>Primary</v>
      </c>
      <c r="O59" s="295">
        <v>11766</v>
      </c>
      <c r="P59" s="298">
        <v>424000</v>
      </c>
      <c r="Q59" s="78"/>
      <c r="R59" s="78"/>
      <c r="S59" s="78">
        <v>-5029.8999999999996</v>
      </c>
      <c r="T59" s="78"/>
      <c r="U59" s="78"/>
      <c r="V59" s="78"/>
      <c r="W59" s="78"/>
      <c r="X59" s="78"/>
      <c r="Y59" s="78"/>
      <c r="Z59" s="78"/>
      <c r="AA59" s="78"/>
      <c r="AB59" s="78"/>
      <c r="AC59" s="51">
        <f t="shared" si="11"/>
        <v>-5029.8999999999996</v>
      </c>
      <c r="AD59" s="51">
        <f t="shared" si="12"/>
        <v>0</v>
      </c>
      <c r="AE59" s="78">
        <v>0</v>
      </c>
    </row>
    <row r="60" spans="1:31" hidden="1" x14ac:dyDescent="0.25">
      <c r="A60" s="301" t="str">
        <f t="shared" si="3"/>
        <v>MISCELLANEOUS PAYMENTS</v>
      </c>
      <c r="B60" s="296">
        <v>44356</v>
      </c>
      <c r="C60" s="298">
        <v>3022018</v>
      </c>
      <c r="D60" s="298" t="s">
        <v>217</v>
      </c>
      <c r="E60" s="301" t="str">
        <f>VLOOKUP(C60,Schools!$A:$Z,3,0)</f>
        <v>A</v>
      </c>
      <c r="F60" s="184">
        <v>-4099.1000000000004</v>
      </c>
      <c r="G60" s="295" t="s">
        <v>4826</v>
      </c>
      <c r="H60" s="295" t="s">
        <v>4926</v>
      </c>
      <c r="I60" s="301" t="str">
        <f t="shared" si="10"/>
        <v>11766/424000</v>
      </c>
      <c r="J60" s="232">
        <f>VLOOKUP(C60,Schools!$A:$Z,9,0)</f>
        <v>151094</v>
      </c>
      <c r="K60" s="295" t="s">
        <v>4830</v>
      </c>
      <c r="L60" s="295" t="s">
        <v>4927</v>
      </c>
      <c r="M60" s="295" t="s">
        <v>4927</v>
      </c>
      <c r="N60" s="298" t="str">
        <f>VLOOKUP(C60,Schools!A:D,4,0)</f>
        <v>Primary</v>
      </c>
      <c r="O60" s="295">
        <v>11766</v>
      </c>
      <c r="P60" s="298">
        <v>424000</v>
      </c>
      <c r="Q60" s="78"/>
      <c r="R60" s="78"/>
      <c r="S60" s="78">
        <v>-4099.1000000000004</v>
      </c>
      <c r="T60" s="78"/>
      <c r="U60" s="78"/>
      <c r="V60" s="78"/>
      <c r="W60" s="78"/>
      <c r="X60" s="78"/>
      <c r="Y60" s="78"/>
      <c r="Z60" s="78"/>
      <c r="AA60" s="78"/>
      <c r="AB60" s="78"/>
      <c r="AC60" s="51">
        <f t="shared" si="11"/>
        <v>-4099.1000000000004</v>
      </c>
      <c r="AD60" s="51">
        <f t="shared" si="12"/>
        <v>0</v>
      </c>
      <c r="AE60" s="78">
        <v>0</v>
      </c>
    </row>
    <row r="61" spans="1:31" hidden="1" x14ac:dyDescent="0.25">
      <c r="A61" s="301" t="str">
        <f t="shared" si="3"/>
        <v>MISCELLANEOUS PAYMENTS</v>
      </c>
      <c r="B61" s="296">
        <v>44356</v>
      </c>
      <c r="C61" s="301">
        <v>3020135</v>
      </c>
      <c r="D61" s="301" t="s">
        <v>53</v>
      </c>
      <c r="E61" s="301" t="str">
        <f>VLOOKUP(C61,Schools!$A:$Z,3,0)</f>
        <v>M</v>
      </c>
      <c r="F61" s="184">
        <v>1664.7</v>
      </c>
      <c r="G61" s="295" t="s">
        <v>4826</v>
      </c>
      <c r="H61" s="295" t="s">
        <v>4926</v>
      </c>
      <c r="I61" s="301" t="str">
        <f t="shared" si="10"/>
        <v>11766/424000</v>
      </c>
      <c r="J61" s="232">
        <f>VLOOKUP(C61,Schools!$A:$Z,9,0)</f>
        <v>400102</v>
      </c>
      <c r="K61" s="295" t="s">
        <v>4830</v>
      </c>
      <c r="L61" s="295" t="s">
        <v>4927</v>
      </c>
      <c r="M61" s="295" t="s">
        <v>4927</v>
      </c>
      <c r="N61" s="298" t="str">
        <f>VLOOKUP(C61,Schools!A:D,4,0)</f>
        <v>Nursery</v>
      </c>
      <c r="O61" s="295">
        <v>11766</v>
      </c>
      <c r="P61" s="298">
        <v>424000</v>
      </c>
      <c r="Q61" s="78"/>
      <c r="R61" s="78"/>
      <c r="S61" s="78">
        <v>1664.7</v>
      </c>
      <c r="T61" s="78"/>
      <c r="U61" s="78"/>
      <c r="V61" s="78"/>
      <c r="W61" s="78"/>
      <c r="X61" s="78"/>
      <c r="Y61" s="78"/>
      <c r="Z61" s="78"/>
      <c r="AA61" s="78"/>
      <c r="AB61" s="78"/>
      <c r="AC61" s="51">
        <f t="shared" si="11"/>
        <v>1664.7</v>
      </c>
      <c r="AD61" s="51">
        <f t="shared" si="12"/>
        <v>0</v>
      </c>
      <c r="AE61" s="78">
        <v>0</v>
      </c>
    </row>
    <row r="62" spans="1:31" hidden="1" x14ac:dyDescent="0.25">
      <c r="A62" s="301" t="str">
        <f t="shared" si="3"/>
        <v>MISCELLANEOUS PAYMENTS</v>
      </c>
      <c r="B62" s="296">
        <v>44356</v>
      </c>
      <c r="C62" s="301">
        <v>3022003</v>
      </c>
      <c r="D62" s="301" t="s">
        <v>201</v>
      </c>
      <c r="E62" s="301" t="str">
        <f>VLOOKUP(C62,Schools!$A:$Z,3,0)</f>
        <v>M</v>
      </c>
      <c r="F62" s="184">
        <v>501.2</v>
      </c>
      <c r="G62" s="295" t="s">
        <v>4826</v>
      </c>
      <c r="H62" s="295" t="s">
        <v>4926</v>
      </c>
      <c r="I62" s="301" t="str">
        <f t="shared" si="10"/>
        <v>11766/424000</v>
      </c>
      <c r="J62" s="232">
        <f>VLOOKUP(C62,Schools!$A:$Z,9,0)</f>
        <v>400051</v>
      </c>
      <c r="K62" s="295" t="s">
        <v>4830</v>
      </c>
      <c r="L62" s="295" t="s">
        <v>4927</v>
      </c>
      <c r="M62" s="295" t="s">
        <v>4927</v>
      </c>
      <c r="N62" s="298" t="str">
        <f>VLOOKUP(C62,Schools!A:D,4,0)</f>
        <v>Primary</v>
      </c>
      <c r="O62" s="295">
        <v>11766</v>
      </c>
      <c r="P62" s="298">
        <v>424000</v>
      </c>
      <c r="Q62" s="78"/>
      <c r="R62" s="78"/>
      <c r="S62" s="78">
        <v>501.2</v>
      </c>
      <c r="T62" s="78"/>
      <c r="U62" s="78"/>
      <c r="V62" s="78"/>
      <c r="W62" s="78"/>
      <c r="X62" s="78"/>
      <c r="Y62" s="78"/>
      <c r="Z62" s="78"/>
      <c r="AA62" s="78"/>
      <c r="AB62" s="78"/>
      <c r="AC62" s="51">
        <f t="shared" si="11"/>
        <v>501.2</v>
      </c>
      <c r="AD62" s="51">
        <f t="shared" si="12"/>
        <v>0</v>
      </c>
      <c r="AE62" s="78">
        <v>0</v>
      </c>
    </row>
    <row r="63" spans="1:31" hidden="1" x14ac:dyDescent="0.25">
      <c r="A63" s="301" t="str">
        <f t="shared" si="3"/>
        <v>MISCELLANEOUS PAYMENTS</v>
      </c>
      <c r="B63" s="296">
        <v>44356</v>
      </c>
      <c r="C63" s="301">
        <v>3024011</v>
      </c>
      <c r="D63" s="301" t="s">
        <v>116</v>
      </c>
      <c r="E63" s="301" t="str">
        <f>VLOOKUP(C63,Schools!$A:$Z,3,0)</f>
        <v>A</v>
      </c>
      <c r="F63" s="184">
        <v>35.799999999999997</v>
      </c>
      <c r="G63" s="295" t="s">
        <v>4826</v>
      </c>
      <c r="H63" s="295" t="s">
        <v>4926</v>
      </c>
      <c r="I63" s="301" t="str">
        <f t="shared" si="10"/>
        <v>11766/424000</v>
      </c>
      <c r="J63" s="232">
        <f>VLOOKUP(C63,Schools!$A:$Z,9,0)</f>
        <v>158756</v>
      </c>
      <c r="K63" s="295" t="s">
        <v>4830</v>
      </c>
      <c r="L63" s="295" t="s">
        <v>4927</v>
      </c>
      <c r="M63" s="295" t="s">
        <v>4927</v>
      </c>
      <c r="N63" s="298" t="str">
        <f>VLOOKUP(C63,Schools!A:D,4,0)</f>
        <v>Secondary</v>
      </c>
      <c r="O63" s="295">
        <v>11766</v>
      </c>
      <c r="P63" s="298">
        <v>424000</v>
      </c>
      <c r="Q63" s="78"/>
      <c r="R63" s="78"/>
      <c r="S63" s="78">
        <v>35.799999999999997</v>
      </c>
      <c r="T63" s="78"/>
      <c r="U63" s="78"/>
      <c r="V63" s="78"/>
      <c r="W63" s="78"/>
      <c r="X63" s="78"/>
      <c r="Y63" s="78"/>
      <c r="Z63" s="78"/>
      <c r="AA63" s="78"/>
      <c r="AB63" s="78"/>
      <c r="AC63" s="51">
        <f t="shared" si="11"/>
        <v>35.799999999999997</v>
      </c>
      <c r="AD63" s="51">
        <f t="shared" si="12"/>
        <v>0</v>
      </c>
      <c r="AE63" s="78">
        <v>0</v>
      </c>
    </row>
    <row r="64" spans="1:31" hidden="1" x14ac:dyDescent="0.25">
      <c r="A64" s="301" t="str">
        <f t="shared" si="3"/>
        <v>MISCELLANEOUS PAYMENTS</v>
      </c>
      <c r="B64" s="296">
        <v>44356</v>
      </c>
      <c r="C64" s="298">
        <v>3023514</v>
      </c>
      <c r="D64" s="298" t="s">
        <v>196</v>
      </c>
      <c r="E64" s="301" t="str">
        <f>VLOOKUP(C64,Schools!$A:$Z,3,0)</f>
        <v>M</v>
      </c>
      <c r="F64" s="184">
        <v>-3060.9</v>
      </c>
      <c r="G64" s="295" t="s">
        <v>4826</v>
      </c>
      <c r="H64" s="295" t="s">
        <v>4926</v>
      </c>
      <c r="I64" s="301" t="str">
        <f t="shared" si="10"/>
        <v>11766/424000</v>
      </c>
      <c r="J64" s="232">
        <f>VLOOKUP(C64,Schools!$A:$Z,9,0)</f>
        <v>400107</v>
      </c>
      <c r="K64" s="295" t="s">
        <v>4830</v>
      </c>
      <c r="L64" s="295" t="s">
        <v>4927</v>
      </c>
      <c r="M64" s="295" t="s">
        <v>4927</v>
      </c>
      <c r="N64" s="298" t="str">
        <f>VLOOKUP(C64,Schools!A:D,4,0)</f>
        <v>Primary</v>
      </c>
      <c r="O64" s="295">
        <v>11766</v>
      </c>
      <c r="P64" s="298">
        <v>424000</v>
      </c>
      <c r="Q64" s="78"/>
      <c r="R64" s="78"/>
      <c r="S64" s="78">
        <v>-3060.9</v>
      </c>
      <c r="T64" s="78"/>
      <c r="U64" s="78"/>
      <c r="V64" s="78"/>
      <c r="W64" s="78"/>
      <c r="X64" s="78"/>
      <c r="Y64" s="78"/>
      <c r="Z64" s="78"/>
      <c r="AA64" s="78"/>
      <c r="AB64" s="78"/>
      <c r="AC64" s="51">
        <f t="shared" si="11"/>
        <v>-3060.9</v>
      </c>
      <c r="AD64" s="51">
        <f t="shared" si="12"/>
        <v>0</v>
      </c>
      <c r="AE64" s="78">
        <v>0</v>
      </c>
    </row>
    <row r="65" spans="1:31" hidden="1" x14ac:dyDescent="0.25">
      <c r="A65" s="301" t="str">
        <f t="shared" si="3"/>
        <v>MISCELLANEOUS PAYMENTS</v>
      </c>
      <c r="B65" s="296">
        <v>44356</v>
      </c>
      <c r="C65" s="301">
        <v>3023312</v>
      </c>
      <c r="D65" s="301" t="s">
        <v>266</v>
      </c>
      <c r="E65" s="301" t="str">
        <f>VLOOKUP(C65,Schools!$A:$Z,3,0)</f>
        <v>M</v>
      </c>
      <c r="F65" s="184">
        <v>17.899999999999999</v>
      </c>
      <c r="G65" s="295" t="s">
        <v>4826</v>
      </c>
      <c r="H65" s="295" t="s">
        <v>4926</v>
      </c>
      <c r="I65" s="301" t="str">
        <f t="shared" si="10"/>
        <v>11766/424000</v>
      </c>
      <c r="J65" s="232">
        <f>VLOOKUP(C65,Schools!$A:$Z,9,0)</f>
        <v>400017</v>
      </c>
      <c r="K65" s="295" t="s">
        <v>4830</v>
      </c>
      <c r="L65" s="295" t="s">
        <v>4927</v>
      </c>
      <c r="M65" s="295" t="s">
        <v>4927</v>
      </c>
      <c r="N65" s="298" t="str">
        <f>VLOOKUP(C65,Schools!A:D,4,0)</f>
        <v>Primary</v>
      </c>
      <c r="O65" s="295">
        <v>11766</v>
      </c>
      <c r="P65" s="298">
        <v>424000</v>
      </c>
      <c r="Q65" s="78"/>
      <c r="R65" s="78"/>
      <c r="S65" s="78">
        <v>17.899999999999999</v>
      </c>
      <c r="T65" s="78"/>
      <c r="U65" s="78"/>
      <c r="V65" s="78"/>
      <c r="W65" s="78"/>
      <c r="X65" s="78"/>
      <c r="Y65" s="78"/>
      <c r="Z65" s="78"/>
      <c r="AA65" s="78"/>
      <c r="AB65" s="78"/>
      <c r="AC65" s="51">
        <f t="shared" si="11"/>
        <v>17.899999999999999</v>
      </c>
      <c r="AD65" s="51">
        <f t="shared" si="12"/>
        <v>0</v>
      </c>
      <c r="AE65" s="78">
        <v>0</v>
      </c>
    </row>
    <row r="66" spans="1:31" hidden="1" x14ac:dyDescent="0.25">
      <c r="A66" s="301" t="str">
        <f t="shared" si="3"/>
        <v>MISCELLANEOUS PAYMENTS</v>
      </c>
      <c r="B66" s="296">
        <v>44356</v>
      </c>
      <c r="C66" s="301">
        <v>3022054</v>
      </c>
      <c r="D66" s="301" t="s">
        <v>280</v>
      </c>
      <c r="E66" s="301" t="str">
        <f>VLOOKUP(C66,Schools!$A:$Z,3,0)</f>
        <v>M</v>
      </c>
      <c r="F66" s="184">
        <v>89.5</v>
      </c>
      <c r="G66" s="295" t="s">
        <v>4826</v>
      </c>
      <c r="H66" s="295" t="s">
        <v>4926</v>
      </c>
      <c r="I66" s="301" t="str">
        <f t="shared" si="10"/>
        <v>11766/424000</v>
      </c>
      <c r="J66" s="232">
        <f>VLOOKUP(C66,Schools!$A:$Z,9,0)</f>
        <v>400004</v>
      </c>
      <c r="K66" s="295" t="s">
        <v>4830</v>
      </c>
      <c r="L66" s="295" t="s">
        <v>4927</v>
      </c>
      <c r="M66" s="295" t="s">
        <v>4927</v>
      </c>
      <c r="N66" s="298" t="str">
        <f>VLOOKUP(C66,Schools!A:D,4,0)</f>
        <v>Primary</v>
      </c>
      <c r="O66" s="295">
        <v>11766</v>
      </c>
      <c r="P66" s="298">
        <v>424000</v>
      </c>
      <c r="Q66" s="78"/>
      <c r="R66" s="78"/>
      <c r="S66" s="78">
        <v>89.5</v>
      </c>
      <c r="T66" s="78"/>
      <c r="U66" s="78"/>
      <c r="V66" s="78"/>
      <c r="W66" s="78"/>
      <c r="X66" s="78"/>
      <c r="Y66" s="78"/>
      <c r="Z66" s="78"/>
      <c r="AA66" s="78"/>
      <c r="AB66" s="78"/>
      <c r="AC66" s="51">
        <f t="shared" si="11"/>
        <v>89.5</v>
      </c>
      <c r="AD66" s="51">
        <f t="shared" si="12"/>
        <v>0</v>
      </c>
      <c r="AE66" s="78">
        <v>0</v>
      </c>
    </row>
    <row r="67" spans="1:31" hidden="1" x14ac:dyDescent="0.25">
      <c r="A67" s="301" t="str">
        <f t="shared" si="3"/>
        <v>MISCELLANEOUS PAYMENTS</v>
      </c>
      <c r="B67" s="296">
        <v>44356</v>
      </c>
      <c r="C67" s="301">
        <v>3022021</v>
      </c>
      <c r="D67" s="301" t="s">
        <v>218</v>
      </c>
      <c r="E67" s="301" t="str">
        <f>VLOOKUP(C67,Schools!$A:$Z,3,0)</f>
        <v>M</v>
      </c>
      <c r="F67" s="184">
        <v>3060.9</v>
      </c>
      <c r="G67" s="295" t="s">
        <v>4826</v>
      </c>
      <c r="H67" s="295" t="s">
        <v>4926</v>
      </c>
      <c r="I67" s="301" t="str">
        <f t="shared" si="10"/>
        <v>11766/424000</v>
      </c>
      <c r="J67" s="232">
        <f>VLOOKUP(C67,Schools!$A:$Z,9,0)</f>
        <v>400042</v>
      </c>
      <c r="K67" s="295" t="s">
        <v>4830</v>
      </c>
      <c r="L67" s="295" t="s">
        <v>4927</v>
      </c>
      <c r="M67" s="295" t="s">
        <v>4927</v>
      </c>
      <c r="N67" s="298" t="str">
        <f>VLOOKUP(C67,Schools!A:D,4,0)</f>
        <v>Primary</v>
      </c>
      <c r="O67" s="295">
        <v>11766</v>
      </c>
      <c r="P67" s="298">
        <v>424000</v>
      </c>
      <c r="Q67" s="78"/>
      <c r="R67" s="78"/>
      <c r="S67" s="78">
        <v>3060.9</v>
      </c>
      <c r="T67" s="78"/>
      <c r="U67" s="78"/>
      <c r="V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4826</v>
      </c>
      <c r="H68" s="295" t="s">
        <v>4843</v>
      </c>
      <c r="I68" s="301" t="str">
        <f>O68&amp;"/"&amp;P68</f>
        <v>10104/543965</v>
      </c>
      <c r="J68" s="232">
        <f>VLOOKUP(C68,Schools!$A:$Z,9,0)</f>
        <v>400067</v>
      </c>
      <c r="K68" s="295" t="s">
        <v>66</v>
      </c>
      <c r="L68" s="295" t="s">
        <v>580</v>
      </c>
      <c r="M68" s="295" t="s">
        <v>3459</v>
      </c>
      <c r="N68" s="298" t="str">
        <f>VLOOKUP(C68,Schools!A:D,4,0)</f>
        <v>Primary</v>
      </c>
      <c r="O68" s="295">
        <v>10104</v>
      </c>
      <c r="P68" s="298">
        <v>543965</v>
      </c>
      <c r="Q68" s="78"/>
      <c r="R68" s="78"/>
      <c r="S68" s="78">
        <v>1338.2</v>
      </c>
      <c r="T68" s="78"/>
      <c r="U68" s="78"/>
      <c r="V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4826</v>
      </c>
      <c r="H69" s="295" t="s">
        <v>4843</v>
      </c>
      <c r="I69" s="301" t="str">
        <f>O69&amp;"/"&amp;P69</f>
        <v>10104/543965</v>
      </c>
      <c r="J69" s="232">
        <f>VLOOKUP(C69,Schools!$A:$Z,9,0)</f>
        <v>400002</v>
      </c>
      <c r="K69" s="295" t="s">
        <v>66</v>
      </c>
      <c r="L69" s="295" t="s">
        <v>580</v>
      </c>
      <c r="M69" s="295" t="s">
        <v>3459</v>
      </c>
      <c r="N69" s="298" t="str">
        <f>VLOOKUP(C69,Schools!A:D,4,0)</f>
        <v>Primary</v>
      </c>
      <c r="O69" s="295">
        <v>10104</v>
      </c>
      <c r="P69" s="298">
        <v>543965</v>
      </c>
      <c r="Q69" s="78"/>
      <c r="R69" s="78"/>
      <c r="S69" s="78">
        <v>1338.2</v>
      </c>
      <c r="T69" s="78"/>
      <c r="U69" s="78"/>
      <c r="V69" s="78"/>
      <c r="W69" s="78"/>
      <c r="X69" s="78"/>
      <c r="Y69" s="78"/>
      <c r="Z69" s="78"/>
      <c r="AA69" s="78"/>
      <c r="AB69" s="78"/>
      <c r="AC69" s="51">
        <f t="shared" si="11"/>
        <v>1338.2</v>
      </c>
      <c r="AD69" s="51">
        <f t="shared" si="12"/>
        <v>0</v>
      </c>
      <c r="AE69" s="78">
        <v>0</v>
      </c>
    </row>
    <row r="70" spans="1:31" hidden="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4826</v>
      </c>
      <c r="H70" s="295" t="s">
        <v>4843</v>
      </c>
      <c r="I70" s="301" t="str">
        <f>O70&amp;"/"&amp;P70</f>
        <v>10104/543965</v>
      </c>
      <c r="J70" s="232">
        <f>VLOOKUP(C70,Schools!$A:$Z,9,0)</f>
        <v>400080</v>
      </c>
      <c r="K70" s="295" t="s">
        <v>66</v>
      </c>
      <c r="L70" s="295" t="s">
        <v>580</v>
      </c>
      <c r="M70" s="295" t="s">
        <v>3459</v>
      </c>
      <c r="N70" s="298" t="str">
        <f>VLOOKUP(C70,Schools!A:D,4,0)</f>
        <v>Primary</v>
      </c>
      <c r="O70" s="74">
        <v>10104</v>
      </c>
      <c r="P70" s="77">
        <v>543965</v>
      </c>
      <c r="Q70" s="78"/>
      <c r="R70" s="78"/>
      <c r="S70" s="78"/>
      <c r="T70" s="78">
        <v>15836</v>
      </c>
      <c r="U70" s="78"/>
      <c r="V70" s="78"/>
      <c r="W70" s="78"/>
      <c r="X70" s="78"/>
      <c r="Y70" s="78"/>
      <c r="Z70" s="78"/>
      <c r="AA70" s="78"/>
      <c r="AB70" s="78"/>
      <c r="AC70" s="51"/>
      <c r="AD70" s="51"/>
      <c r="AE70" s="78"/>
    </row>
    <row r="71" spans="1:31" hidden="1" x14ac:dyDescent="0.25">
      <c r="A71" s="301" t="str">
        <f t="shared" si="3"/>
        <v>MISCELLANEOUS PAYMENTS</v>
      </c>
      <c r="B71" s="296">
        <v>44387</v>
      </c>
      <c r="C71" s="74">
        <v>3022002</v>
      </c>
      <c r="D71" t="s">
        <v>198</v>
      </c>
      <c r="E71" s="301" t="str">
        <f>VLOOKUP(C71,Schools!$A:$Z,3,0)</f>
        <v>M</v>
      </c>
      <c r="F71" s="184">
        <v>3123.29</v>
      </c>
      <c r="G71" s="295" t="s">
        <v>4826</v>
      </c>
      <c r="H71" s="264" t="s">
        <v>4921</v>
      </c>
      <c r="I71" s="301" t="str">
        <f t="shared" ref="I71:I77" si="13">O71&amp;"/"&amp;P71</f>
        <v>10104/543965</v>
      </c>
      <c r="J71" s="232">
        <f>VLOOKUP(C71,Schools!$A:$Z,9,0)</f>
        <v>400005</v>
      </c>
      <c r="K71" s="295" t="s">
        <v>85</v>
      </c>
      <c r="L71" s="74" t="s">
        <v>4920</v>
      </c>
      <c r="M71" s="74" t="s">
        <v>4920</v>
      </c>
      <c r="N71" s="298" t="str">
        <f>VLOOKUP(C71,Schools!A:D,4,0)</f>
        <v>Primary</v>
      </c>
      <c r="O71" s="295">
        <v>10104</v>
      </c>
      <c r="P71" s="298">
        <v>543965</v>
      </c>
      <c r="Q71" s="78"/>
      <c r="R71" s="78"/>
      <c r="S71" s="78"/>
      <c r="T71" s="78">
        <v>3123.29</v>
      </c>
      <c r="U71" s="78"/>
      <c r="V71" s="78"/>
      <c r="W71" s="78"/>
      <c r="X71" s="78"/>
      <c r="Y71" s="78"/>
      <c r="Z71" s="78"/>
      <c r="AA71" s="78"/>
      <c r="AB71" s="78"/>
      <c r="AC71" s="51"/>
      <c r="AD71" s="51"/>
      <c r="AE71" s="78"/>
    </row>
    <row r="72" spans="1:31" hidden="1" x14ac:dyDescent="0.25">
      <c r="A72" s="301" t="str">
        <f t="shared" si="3"/>
        <v>MISCELLANEOUS PAYMENTS</v>
      </c>
      <c r="B72" s="296">
        <v>44387</v>
      </c>
      <c r="C72" s="74">
        <v>3022003</v>
      </c>
      <c r="D72" t="s">
        <v>201</v>
      </c>
      <c r="E72" s="301" t="str">
        <f>VLOOKUP(C72,Schools!$A:$Z,3,0)</f>
        <v>M</v>
      </c>
      <c r="F72" s="184">
        <v>-1738.63</v>
      </c>
      <c r="G72" s="295" t="s">
        <v>4826</v>
      </c>
      <c r="H72" s="264" t="s">
        <v>4921</v>
      </c>
      <c r="I72" s="301" t="str">
        <f t="shared" si="13"/>
        <v>10104/543965</v>
      </c>
      <c r="J72" s="232">
        <f>VLOOKUP(C72,Schools!$A:$Z,9,0)</f>
        <v>400051</v>
      </c>
      <c r="K72" s="295" t="s">
        <v>85</v>
      </c>
      <c r="L72" s="74" t="s">
        <v>4920</v>
      </c>
      <c r="M72" s="74" t="s">
        <v>4920</v>
      </c>
      <c r="N72" s="298" t="str">
        <f>VLOOKUP(C72,Schools!A:D,4,0)</f>
        <v>Primary</v>
      </c>
      <c r="O72" s="295">
        <v>10104</v>
      </c>
      <c r="P72" s="298">
        <v>543965</v>
      </c>
      <c r="Q72" s="78"/>
      <c r="R72" s="78"/>
      <c r="S72" s="78"/>
      <c r="T72" s="78">
        <v>-1738.63</v>
      </c>
      <c r="U72" s="78"/>
      <c r="V72" s="78"/>
      <c r="W72" s="78"/>
      <c r="X72" s="78"/>
      <c r="Y72" s="78"/>
      <c r="Z72" s="78"/>
      <c r="AA72" s="78"/>
      <c r="AB72" s="78"/>
      <c r="AC72" s="51"/>
      <c r="AD72" s="51"/>
      <c r="AE72" s="78"/>
    </row>
    <row r="73" spans="1:31" hidden="1" x14ac:dyDescent="0.25">
      <c r="A73" s="301" t="str">
        <f t="shared" si="3"/>
        <v>MISCELLANEOUS PAYMENTS</v>
      </c>
      <c r="B73" s="296">
        <v>44387</v>
      </c>
      <c r="C73" s="74">
        <v>3022055</v>
      </c>
      <c r="D73" t="s">
        <v>274</v>
      </c>
      <c r="E73" s="301" t="str">
        <f>VLOOKUP(C73,Schools!$A:$Z,3,0)</f>
        <v>M</v>
      </c>
      <c r="F73" s="184">
        <v>3123.29</v>
      </c>
      <c r="G73" s="295" t="s">
        <v>4826</v>
      </c>
      <c r="H73" s="264" t="s">
        <v>4921</v>
      </c>
      <c r="I73" s="301" t="str">
        <f t="shared" si="13"/>
        <v>10104/543965</v>
      </c>
      <c r="J73" s="232">
        <f>VLOOKUP(C73,Schools!$A:$Z,9,0)</f>
        <v>400101</v>
      </c>
      <c r="K73" s="295" t="s">
        <v>85</v>
      </c>
      <c r="L73" s="74" t="s">
        <v>4920</v>
      </c>
      <c r="M73" s="74" t="s">
        <v>4920</v>
      </c>
      <c r="N73" s="298" t="str">
        <f>VLOOKUP(C73,Schools!A:D,4,0)</f>
        <v>Primary</v>
      </c>
      <c r="O73" s="295">
        <v>10104</v>
      </c>
      <c r="P73" s="298">
        <v>543965</v>
      </c>
      <c r="Q73" s="78"/>
      <c r="R73" s="78"/>
      <c r="S73" s="78"/>
      <c r="T73" s="78">
        <v>3123.29</v>
      </c>
      <c r="U73" s="78"/>
      <c r="V73" s="78"/>
      <c r="W73" s="78"/>
      <c r="X73" s="78"/>
      <c r="Y73" s="78"/>
      <c r="Z73" s="78"/>
      <c r="AA73" s="78"/>
      <c r="AB73" s="78"/>
      <c r="AC73" s="51"/>
      <c r="AD73" s="51"/>
      <c r="AE73" s="78"/>
    </row>
    <row r="74" spans="1:31" hidden="1" x14ac:dyDescent="0.25">
      <c r="A74" s="301" t="str">
        <f t="shared" si="3"/>
        <v>MISCELLANEOUS PAYMENTS</v>
      </c>
      <c r="B74" s="296">
        <v>44387</v>
      </c>
      <c r="C74" s="74">
        <v>3025407</v>
      </c>
      <c r="D74" t="s">
        <v>119</v>
      </c>
      <c r="E74" s="301" t="str">
        <f>VLOOKUP(C74,Schools!$A:$Z,3,0)</f>
        <v>M</v>
      </c>
      <c r="F74" s="184">
        <v>2498.63</v>
      </c>
      <c r="G74" s="295" t="s">
        <v>4826</v>
      </c>
      <c r="H74" s="264" t="s">
        <v>4921</v>
      </c>
      <c r="I74" s="301" t="str">
        <f t="shared" si="13"/>
        <v>10104/543965</v>
      </c>
      <c r="J74" s="232">
        <f>VLOOKUP(C74,Schools!$A:$Z,9,0)</f>
        <v>400013</v>
      </c>
      <c r="K74" s="295" t="s">
        <v>85</v>
      </c>
      <c r="L74" s="74" t="s">
        <v>4920</v>
      </c>
      <c r="M74" s="74" t="s">
        <v>4920</v>
      </c>
      <c r="N74" s="298" t="str">
        <f>VLOOKUP(C74,Schools!A:D,4,0)</f>
        <v>Secondary</v>
      </c>
      <c r="O74" s="295">
        <v>10104</v>
      </c>
      <c r="P74" s="298">
        <v>543965</v>
      </c>
      <c r="Q74" s="78"/>
      <c r="R74" s="78"/>
      <c r="S74" s="78"/>
      <c r="T74" s="78">
        <v>2498.63</v>
      </c>
      <c r="U74" s="78"/>
      <c r="V74" s="78"/>
      <c r="W74" s="78"/>
      <c r="X74" s="78"/>
      <c r="Y74" s="78"/>
      <c r="Z74" s="78"/>
      <c r="AA74" s="78"/>
      <c r="AB74" s="78"/>
      <c r="AC74" s="51"/>
      <c r="AD74" s="51"/>
      <c r="AE74" s="78"/>
    </row>
    <row r="75" spans="1:31" hidden="1" x14ac:dyDescent="0.25">
      <c r="A75" s="301" t="str">
        <f t="shared" si="3"/>
        <v>MISCELLANEOUS PAYMENTS</v>
      </c>
      <c r="B75" s="296">
        <v>44387</v>
      </c>
      <c r="C75" s="74">
        <v>3023521</v>
      </c>
      <c r="D75" t="s">
        <v>318</v>
      </c>
      <c r="E75" s="301" t="str">
        <f>VLOOKUP(C75,Schools!$A:$Z,3,0)</f>
        <v>M</v>
      </c>
      <c r="F75" s="184">
        <v>3123.29</v>
      </c>
      <c r="G75" s="295" t="s">
        <v>4826</v>
      </c>
      <c r="H75" s="264" t="s">
        <v>4921</v>
      </c>
      <c r="I75" s="301" t="str">
        <f t="shared" si="13"/>
        <v>10104/543965</v>
      </c>
      <c r="J75" s="232">
        <f>VLOOKUP(C75,Schools!$A:$Z,9,0)</f>
        <v>400135</v>
      </c>
      <c r="K75" s="295" t="s">
        <v>85</v>
      </c>
      <c r="L75" s="74" t="s">
        <v>4920</v>
      </c>
      <c r="M75" s="74" t="s">
        <v>4920</v>
      </c>
      <c r="N75" s="298" t="str">
        <f>VLOOKUP(C75,Schools!A:D,4,0)</f>
        <v>All through</v>
      </c>
      <c r="O75" s="295">
        <v>10104</v>
      </c>
      <c r="P75" s="298">
        <v>543965</v>
      </c>
      <c r="Q75" s="78"/>
      <c r="R75" s="78"/>
      <c r="S75" s="78"/>
      <c r="T75" s="78">
        <v>3123.29</v>
      </c>
      <c r="U75" s="78"/>
      <c r="V75" s="78"/>
      <c r="W75" s="78"/>
      <c r="X75" s="78"/>
      <c r="Y75" s="78"/>
      <c r="Z75" s="78"/>
      <c r="AA75" s="78"/>
      <c r="AB75" s="78"/>
      <c r="AC75" s="51"/>
      <c r="AD75" s="51"/>
      <c r="AE75" s="78"/>
    </row>
    <row r="76" spans="1:31" ht="15" hidden="1" customHeight="1" x14ac:dyDescent="0.25">
      <c r="A76" s="301" t="str">
        <f t="shared" si="3"/>
        <v>MISCELLANEOUS PAYMENTS</v>
      </c>
      <c r="B76" s="296">
        <v>44387</v>
      </c>
      <c r="C76" s="74">
        <v>3025407</v>
      </c>
      <c r="D76" t="s">
        <v>119</v>
      </c>
      <c r="E76" s="301" t="str">
        <f>VLOOKUP(C76,Schools!$A:$Z,3,0)</f>
        <v>M</v>
      </c>
      <c r="F76" s="184">
        <v>822</v>
      </c>
      <c r="G76" s="295" t="s">
        <v>4878</v>
      </c>
      <c r="H76" s="295" t="s">
        <v>3994</v>
      </c>
      <c r="I76" s="301" t="str">
        <f t="shared" si="13"/>
        <v>10104/543965</v>
      </c>
      <c r="J76" s="232">
        <f>VLOOKUP(C76,Schools!$A:$Z,9,0)</f>
        <v>400013</v>
      </c>
      <c r="K76" s="295" t="s">
        <v>66</v>
      </c>
      <c r="L76" s="295" t="s">
        <v>366</v>
      </c>
      <c r="M76" s="295" t="s">
        <v>3459</v>
      </c>
      <c r="N76" s="298" t="str">
        <f>VLOOKUP(C76,Schools!A:D,4,0)</f>
        <v>Secondary</v>
      </c>
      <c r="O76" s="295">
        <v>10104</v>
      </c>
      <c r="P76" s="298">
        <v>543965</v>
      </c>
      <c r="Q76" s="78"/>
      <c r="R76" s="78"/>
      <c r="S76" s="78"/>
      <c r="T76" s="78">
        <v>822</v>
      </c>
      <c r="U76" s="78"/>
      <c r="V76" s="78"/>
      <c r="W76" s="78"/>
      <c r="X76" s="78"/>
      <c r="Y76" s="78"/>
      <c r="Z76" s="78"/>
      <c r="AA76" s="78"/>
      <c r="AB76" s="78"/>
      <c r="AC76" s="51"/>
      <c r="AD76" s="51"/>
      <c r="AE76" s="78"/>
    </row>
    <row r="77" spans="1:31" ht="15" hidden="1" customHeight="1" x14ac:dyDescent="0.25">
      <c r="A77" s="301" t="str">
        <f t="shared" si="3"/>
        <v>MISCELLANEOUS PAYMENTS</v>
      </c>
      <c r="B77" s="296">
        <v>44387</v>
      </c>
      <c r="C77" s="295">
        <v>3023313</v>
      </c>
      <c r="D77" s="301" t="s">
        <v>4584</v>
      </c>
      <c r="E77" s="301" t="str">
        <f>VLOOKUP(C77,Schools!$A:$Z,3,0)</f>
        <v>M</v>
      </c>
      <c r="F77" s="184">
        <v>-60</v>
      </c>
      <c r="G77" s="295" t="s">
        <v>4826</v>
      </c>
      <c r="H77" s="295" t="s">
        <v>4843</v>
      </c>
      <c r="I77" s="301" t="str">
        <f t="shared" si="13"/>
        <v>10104/543965</v>
      </c>
      <c r="J77" s="232">
        <f>VLOOKUP(C77,Schools!$A:$Z,9,0)</f>
        <v>400006</v>
      </c>
      <c r="K77" s="295" t="s">
        <v>66</v>
      </c>
      <c r="L77" s="295" t="s">
        <v>580</v>
      </c>
      <c r="M77" s="295" t="s">
        <v>3459</v>
      </c>
      <c r="N77" s="298" t="str">
        <f>VLOOKUP(C77,Schools!A:D,4,0)</f>
        <v>Primary</v>
      </c>
      <c r="O77" s="295">
        <v>10104</v>
      </c>
      <c r="P77" s="298">
        <v>543965</v>
      </c>
      <c r="Q77" s="78"/>
      <c r="R77" s="78"/>
      <c r="S77" s="78"/>
      <c r="T77" s="78">
        <f>F77</f>
        <v>-60</v>
      </c>
      <c r="U77" s="78"/>
      <c r="V77" s="78"/>
      <c r="W77" s="78"/>
      <c r="X77" s="78"/>
      <c r="Y77" s="78"/>
      <c r="Z77" s="78"/>
      <c r="AA77" s="78"/>
      <c r="AB77" s="78"/>
      <c r="AC77" s="51"/>
      <c r="AD77" s="51"/>
      <c r="AE77" s="78"/>
    </row>
    <row r="78" spans="1:31" ht="15" hidden="1" customHeight="1" x14ac:dyDescent="0.25">
      <c r="B78" s="75"/>
      <c r="C78" s="74"/>
      <c r="F78" s="184"/>
      <c r="G78" s="74"/>
      <c r="H78" s="74"/>
      <c r="J78" s="232"/>
      <c r="K78" s="74"/>
      <c r="L78" s="74"/>
      <c r="M78" s="74"/>
      <c r="N78" s="77"/>
      <c r="O78" s="74"/>
      <c r="P78" s="77"/>
      <c r="Q78" s="78"/>
      <c r="R78" s="78"/>
      <c r="S78" s="78"/>
      <c r="T78" s="78"/>
      <c r="U78" s="78"/>
      <c r="V78" s="78"/>
      <c r="W78" s="78"/>
      <c r="X78" s="78"/>
      <c r="Y78" s="78"/>
      <c r="Z78" s="78"/>
      <c r="AA78" s="78"/>
      <c r="AB78" s="78"/>
      <c r="AC78" s="51"/>
      <c r="AD78" s="51"/>
      <c r="AE78" s="78"/>
    </row>
    <row r="79" spans="1:31" hidden="1" x14ac:dyDescent="0.25">
      <c r="B79" s="75"/>
      <c r="C79" s="74"/>
      <c r="F79" s="184"/>
      <c r="G79" s="74"/>
      <c r="H79" s="74"/>
      <c r="J79" s="232"/>
      <c r="K79" s="74"/>
      <c r="L79" s="74"/>
      <c r="M79" s="74"/>
      <c r="N79" s="77"/>
      <c r="O79" s="74"/>
      <c r="P79" s="77"/>
      <c r="Q79" s="78"/>
      <c r="R79" s="78"/>
      <c r="S79" s="78"/>
      <c r="T79" s="78"/>
      <c r="U79" s="78"/>
      <c r="V79" s="78"/>
      <c r="W79" s="78"/>
      <c r="X79" s="78"/>
      <c r="Y79" s="78"/>
      <c r="Z79" s="78"/>
      <c r="AA79" s="78"/>
      <c r="AB79" s="78"/>
      <c r="AC79" s="51"/>
      <c r="AD79" s="51"/>
      <c r="AE79" s="78"/>
    </row>
    <row r="80" spans="1:31" hidden="1" x14ac:dyDescent="0.25">
      <c r="B80" s="75"/>
      <c r="C80" s="74"/>
      <c r="F80" s="184"/>
      <c r="G80" s="74"/>
      <c r="H80" s="74"/>
      <c r="J80" s="232"/>
      <c r="K80" s="74"/>
      <c r="L80" s="74"/>
      <c r="M80" s="74"/>
      <c r="N80" s="77"/>
      <c r="O80" s="74"/>
      <c r="P80" s="77"/>
      <c r="Q80" s="78"/>
      <c r="R80" s="78"/>
      <c r="S80" s="78"/>
      <c r="T80" s="78"/>
      <c r="U80" s="78"/>
      <c r="V80" s="78"/>
      <c r="W80" s="78"/>
      <c r="X80" s="78"/>
      <c r="Y80" s="78"/>
      <c r="Z80" s="78"/>
      <c r="AA80" s="78"/>
      <c r="AB80" s="78"/>
      <c r="AC80" s="51"/>
      <c r="AD80" s="51"/>
      <c r="AE80" s="78"/>
    </row>
    <row r="81" spans="1:31" hidden="1" x14ac:dyDescent="0.25">
      <c r="B81" s="75"/>
      <c r="C81" s="74"/>
      <c r="F81" s="184"/>
      <c r="G81" s="74"/>
      <c r="H81" s="74"/>
      <c r="J81" s="232"/>
      <c r="K81" s="74"/>
      <c r="L81" s="74"/>
      <c r="M81" s="74"/>
      <c r="N81" s="77"/>
      <c r="O81" s="74"/>
      <c r="P81" s="77"/>
      <c r="Q81" s="78"/>
      <c r="R81" s="78"/>
      <c r="S81" s="78"/>
      <c r="T81" s="78"/>
      <c r="U81" s="78"/>
      <c r="V81" s="78"/>
      <c r="W81" s="78"/>
      <c r="X81" s="78"/>
      <c r="Y81" s="78"/>
      <c r="Z81" s="78"/>
      <c r="AA81" s="78"/>
      <c r="AB81" s="78"/>
      <c r="AC81" s="51"/>
      <c r="AD81" s="51"/>
      <c r="AE81" s="78"/>
    </row>
    <row r="82" spans="1:31" hidden="1" x14ac:dyDescent="0.25">
      <c r="A82" s="301"/>
      <c r="B82" s="296"/>
      <c r="C82" s="295"/>
      <c r="D82" s="301"/>
      <c r="E82" s="301"/>
      <c r="F82" s="184"/>
      <c r="G82" s="295"/>
      <c r="H82" s="295"/>
      <c r="I82" s="301"/>
      <c r="J82" s="232"/>
      <c r="K82" s="295"/>
      <c r="L82" s="295"/>
      <c r="M82" s="295"/>
      <c r="N82" s="298"/>
      <c r="O82" s="295"/>
      <c r="P82" s="298"/>
      <c r="Q82" s="78"/>
      <c r="R82" s="380"/>
      <c r="S82" s="380"/>
      <c r="T82" s="380"/>
      <c r="U82" s="380"/>
      <c r="V82" s="380"/>
      <c r="W82" s="380"/>
      <c r="X82" s="78"/>
      <c r="AC82" s="51"/>
      <c r="AD82" s="51"/>
      <c r="AE82" s="78"/>
    </row>
    <row r="83" spans="1:31" hidden="1" x14ac:dyDescent="0.25">
      <c r="A83" s="301"/>
      <c r="B83" s="296"/>
      <c r="C83" s="295"/>
      <c r="D83" s="301"/>
      <c r="E83" s="301"/>
      <c r="G83" s="295"/>
      <c r="I83" s="301"/>
      <c r="J83" s="232"/>
      <c r="L83" s="295"/>
      <c r="M83" s="295"/>
      <c r="N83" s="298"/>
      <c r="O83" s="295"/>
      <c r="P83" s="298"/>
      <c r="Q83" s="78"/>
      <c r="R83" s="380"/>
      <c r="S83" s="380"/>
      <c r="T83" s="380"/>
      <c r="U83" s="380"/>
      <c r="V83" s="380"/>
      <c r="W83" s="380"/>
      <c r="X83" s="78"/>
      <c r="AC83" s="51"/>
      <c r="AD83" s="51"/>
      <c r="AE83" s="78"/>
    </row>
    <row r="84" spans="1:31" hidden="1" x14ac:dyDescent="0.25">
      <c r="A84" s="301"/>
      <c r="B84" s="296"/>
      <c r="C84" s="295"/>
      <c r="D84" s="301"/>
      <c r="E84" s="301"/>
      <c r="F84" s="184"/>
      <c r="G84" s="295"/>
      <c r="H84" s="295"/>
      <c r="I84" s="301"/>
      <c r="J84" s="232"/>
      <c r="K84" s="301"/>
      <c r="L84" s="295"/>
      <c r="M84" s="295"/>
      <c r="N84" s="298"/>
      <c r="O84" s="295"/>
      <c r="P84" s="298"/>
      <c r="Q84" s="78"/>
      <c r="R84" s="380"/>
      <c r="S84" s="380"/>
      <c r="T84" s="380"/>
      <c r="U84" s="380"/>
      <c r="V84" s="380"/>
      <c r="W84" s="380"/>
      <c r="X84" s="78"/>
      <c r="AC84" s="51"/>
      <c r="AD84" s="51"/>
      <c r="AE84" s="78"/>
    </row>
    <row r="85" spans="1:31" hidden="1" x14ac:dyDescent="0.25">
      <c r="A85" s="301"/>
      <c r="B85" s="296"/>
      <c r="C85" s="295"/>
      <c r="D85" s="301"/>
      <c r="E85" s="301"/>
      <c r="F85" s="184"/>
      <c r="G85" s="295"/>
      <c r="H85" s="295"/>
      <c r="I85" s="301"/>
      <c r="J85" s="232"/>
      <c r="K85" s="301"/>
      <c r="L85" s="295"/>
      <c r="M85" s="295"/>
      <c r="N85" s="298"/>
      <c r="O85" s="295"/>
      <c r="P85" s="298"/>
      <c r="Q85" s="78"/>
      <c r="R85" s="380"/>
      <c r="S85" s="380"/>
      <c r="T85" s="380"/>
      <c r="U85" s="380"/>
      <c r="V85" s="380"/>
      <c r="W85" s="380"/>
      <c r="X85" s="78"/>
      <c r="AC85" s="51"/>
      <c r="AD85" s="51"/>
      <c r="AE85" s="78"/>
    </row>
    <row r="86" spans="1:31" hidden="1" x14ac:dyDescent="0.25">
      <c r="A86" s="301"/>
      <c r="B86" s="296"/>
      <c r="C86" s="295"/>
      <c r="D86" s="301"/>
      <c r="E86" s="301"/>
      <c r="F86" s="184"/>
      <c r="G86" s="295"/>
      <c r="H86" s="295"/>
      <c r="I86" s="301"/>
      <c r="J86" s="232"/>
      <c r="K86" s="301"/>
      <c r="L86" s="295"/>
      <c r="M86" s="295"/>
      <c r="N86" s="298"/>
      <c r="O86" s="295"/>
      <c r="P86" s="298"/>
      <c r="Q86" s="78"/>
      <c r="R86" s="380"/>
      <c r="S86" s="380"/>
      <c r="T86" s="380"/>
      <c r="U86" s="380"/>
      <c r="V86" s="380"/>
      <c r="W86" s="380"/>
      <c r="X86" s="78"/>
      <c r="AC86" s="51"/>
      <c r="AD86" s="51"/>
      <c r="AE86" s="78"/>
    </row>
    <row r="87" spans="1:31" hidden="1" x14ac:dyDescent="0.25">
      <c r="A87" s="301"/>
      <c r="B87" s="296"/>
      <c r="C87" s="295"/>
      <c r="D87" s="301"/>
      <c r="E87" s="301"/>
      <c r="F87" s="184"/>
      <c r="G87" s="295"/>
      <c r="H87" s="295"/>
      <c r="I87" s="301"/>
      <c r="J87" s="232"/>
      <c r="K87" s="301"/>
      <c r="L87" s="295"/>
      <c r="M87" s="295"/>
      <c r="N87" s="298"/>
      <c r="O87" s="295"/>
      <c r="P87" s="298"/>
      <c r="Q87" s="78"/>
      <c r="R87" s="380"/>
      <c r="S87" s="380"/>
      <c r="T87" s="380"/>
      <c r="U87" s="380"/>
      <c r="V87" s="380"/>
      <c r="W87" s="380"/>
      <c r="X87" s="78"/>
      <c r="Y87" s="380"/>
      <c r="AC87" s="51"/>
      <c r="AD87" s="51"/>
      <c r="AE87" s="78"/>
    </row>
    <row r="88" spans="1:31" hidden="1" x14ac:dyDescent="0.25">
      <c r="A88" s="301"/>
      <c r="B88" s="296"/>
      <c r="C88" s="295"/>
      <c r="D88" s="301"/>
      <c r="E88" s="301"/>
      <c r="F88" s="184"/>
      <c r="G88" s="295"/>
      <c r="H88" s="295"/>
      <c r="I88" s="301"/>
      <c r="J88" s="232"/>
      <c r="K88" s="301"/>
      <c r="L88" s="295"/>
      <c r="M88" s="295"/>
      <c r="N88" s="298"/>
      <c r="O88" s="295"/>
      <c r="P88" s="298"/>
      <c r="Q88" s="78"/>
      <c r="R88" s="380"/>
      <c r="S88" s="380"/>
      <c r="T88" s="380"/>
      <c r="U88" s="380"/>
      <c r="V88" s="380"/>
      <c r="W88" s="380"/>
      <c r="X88" s="78"/>
      <c r="Y88" s="380"/>
      <c r="Z88" s="301"/>
      <c r="AA88" s="301"/>
      <c r="AB88" s="301"/>
      <c r="AC88" s="51"/>
      <c r="AD88" s="51"/>
      <c r="AE88" s="78"/>
    </row>
    <row r="89" spans="1:31" hidden="1" x14ac:dyDescent="0.25">
      <c r="A89" s="301"/>
      <c r="B89" s="397"/>
      <c r="E89" s="301"/>
      <c r="F89" s="184"/>
      <c r="G89" s="295"/>
      <c r="H89" s="295"/>
      <c r="I89" s="301"/>
      <c r="J89" s="232"/>
      <c r="K89" s="295"/>
      <c r="L89" s="295"/>
      <c r="M89" s="295"/>
      <c r="N89" s="298"/>
      <c r="O89" s="295"/>
      <c r="P89" s="298"/>
      <c r="Q89" s="78"/>
      <c r="R89" s="380"/>
      <c r="S89" s="380"/>
      <c r="T89" s="380"/>
      <c r="U89" s="380"/>
      <c r="V89" s="380"/>
      <c r="W89" s="380"/>
      <c r="X89" s="78"/>
      <c r="Y89" s="380"/>
      <c r="Z89" s="51"/>
      <c r="AC89" s="51"/>
      <c r="AD89" s="51"/>
      <c r="AE89" s="78"/>
    </row>
    <row r="90" spans="1:31" hidden="1" x14ac:dyDescent="0.25">
      <c r="A90" s="301"/>
      <c r="B90" s="397"/>
      <c r="E90" s="301"/>
      <c r="G90" s="295"/>
      <c r="H90" s="295"/>
      <c r="I90" s="301"/>
      <c r="J90" s="232"/>
      <c r="K90" s="295"/>
      <c r="L90" s="295"/>
      <c r="M90" s="295"/>
      <c r="N90" s="298"/>
      <c r="O90" s="295"/>
      <c r="P90" s="298"/>
      <c r="Q90" s="78"/>
      <c r="R90" s="380"/>
      <c r="S90" s="380"/>
      <c r="T90" s="380"/>
      <c r="U90" s="380"/>
      <c r="V90" s="380"/>
      <c r="W90" s="380"/>
      <c r="X90" s="78"/>
      <c r="Y90" s="380"/>
      <c r="AC90" s="51"/>
      <c r="AD90" s="51"/>
      <c r="AE90" s="78"/>
    </row>
    <row r="91" spans="1:31" x14ac:dyDescent="0.25">
      <c r="A91" s="301"/>
      <c r="B91" s="397"/>
      <c r="E91" s="301"/>
      <c r="F91" s="184"/>
      <c r="G91" s="295"/>
      <c r="H91" s="295"/>
      <c r="I91" s="301"/>
      <c r="J91" s="232"/>
      <c r="L91" s="295"/>
      <c r="M91" s="295"/>
      <c r="N91" s="298"/>
      <c r="O91" s="295"/>
      <c r="P91" s="77"/>
      <c r="Q91" s="78"/>
      <c r="AC91" s="51"/>
      <c r="AD91" s="51"/>
      <c r="AE91" s="78"/>
    </row>
    <row r="92" spans="1:31" x14ac:dyDescent="0.25">
      <c r="A92" s="301"/>
      <c r="B92" s="397"/>
      <c r="E92" s="301"/>
      <c r="F92" s="184"/>
      <c r="G92" s="295"/>
      <c r="H92" s="295"/>
      <c r="I92" s="301"/>
      <c r="J92" s="232"/>
      <c r="L92" s="295"/>
      <c r="M92" s="295"/>
      <c r="N92" s="298"/>
      <c r="O92" s="295"/>
      <c r="P92" s="298"/>
      <c r="Q92" s="78"/>
      <c r="Z92" s="301"/>
      <c r="AC92" s="51"/>
      <c r="AD92" s="51"/>
      <c r="AE92" s="78"/>
    </row>
    <row r="93" spans="1:31" x14ac:dyDescent="0.25">
      <c r="A93" s="301"/>
      <c r="B93" s="397"/>
      <c r="E93" s="301"/>
      <c r="F93" s="184"/>
      <c r="G93" s="295"/>
      <c r="H93" s="295"/>
      <c r="I93" s="301"/>
      <c r="J93" s="232"/>
      <c r="L93" s="295"/>
      <c r="M93" s="295"/>
      <c r="N93" s="298"/>
      <c r="O93" s="295"/>
      <c r="P93" s="298"/>
      <c r="Q93" s="78"/>
      <c r="Z93" s="301"/>
      <c r="AC93" s="51"/>
      <c r="AD93" s="51"/>
      <c r="AE93" s="78"/>
    </row>
    <row r="94" spans="1:31" x14ac:dyDescent="0.25">
      <c r="A94" s="301"/>
      <c r="B94" s="397"/>
      <c r="E94" s="301"/>
      <c r="F94" s="184"/>
      <c r="G94" s="295"/>
      <c r="H94" s="295"/>
      <c r="I94" s="301"/>
      <c r="J94" s="232"/>
      <c r="L94" s="295"/>
      <c r="M94" s="295"/>
      <c r="N94" s="298"/>
      <c r="O94" s="295"/>
      <c r="P94" s="298"/>
      <c r="Q94" s="78"/>
      <c r="Z94" s="301"/>
      <c r="AC94" s="51"/>
      <c r="AD94" s="51"/>
      <c r="AE94" s="78"/>
    </row>
    <row r="95" spans="1:31" x14ac:dyDescent="0.25">
      <c r="A95" s="301"/>
      <c r="B95" s="397"/>
      <c r="E95" s="301"/>
      <c r="F95" s="184"/>
      <c r="G95" s="295"/>
      <c r="H95" s="295"/>
      <c r="I95" s="301"/>
      <c r="J95" s="232"/>
      <c r="L95" s="295"/>
      <c r="M95" s="295"/>
      <c r="N95" s="298"/>
      <c r="O95" s="295"/>
      <c r="P95" s="298"/>
      <c r="Q95" s="78"/>
      <c r="AC95" s="51"/>
      <c r="AD95" s="51"/>
      <c r="AE95" s="78"/>
    </row>
    <row r="96" spans="1:31" x14ac:dyDescent="0.25">
      <c r="A96" s="301"/>
      <c r="B96" s="397"/>
      <c r="E96" s="301"/>
      <c r="F96" s="184"/>
      <c r="G96" s="295"/>
      <c r="H96" s="295"/>
      <c r="I96" s="301"/>
      <c r="J96" s="232"/>
      <c r="L96" s="295"/>
      <c r="M96" s="295"/>
      <c r="N96" s="298"/>
      <c r="O96" s="295"/>
      <c r="P96" s="298"/>
      <c r="Q96" s="78"/>
      <c r="AC96" s="51"/>
      <c r="AD96" s="51"/>
      <c r="AE96" s="78"/>
    </row>
    <row r="97" spans="1:31" x14ac:dyDescent="0.25">
      <c r="A97" s="301"/>
      <c r="B97" s="397"/>
      <c r="C97" s="295"/>
      <c r="D97" s="301"/>
      <c r="E97" s="301"/>
      <c r="F97" s="184"/>
      <c r="G97" s="295"/>
      <c r="H97" s="295"/>
      <c r="I97" s="301"/>
      <c r="J97" s="232"/>
      <c r="L97" s="295"/>
      <c r="M97" s="295"/>
      <c r="N97" s="298"/>
      <c r="O97" s="295"/>
      <c r="P97" s="298"/>
      <c r="Q97" s="78"/>
      <c r="AC97" s="51"/>
      <c r="AD97" s="51"/>
      <c r="AE97" s="78"/>
    </row>
    <row r="98" spans="1:31" x14ac:dyDescent="0.25">
      <c r="A98" s="301"/>
      <c r="B98" s="397"/>
      <c r="E98" s="301"/>
      <c r="F98" s="184"/>
      <c r="G98" s="295"/>
      <c r="H98" s="295"/>
      <c r="J98" s="232"/>
      <c r="L98" s="295"/>
      <c r="M98" s="295"/>
      <c r="N98" s="298"/>
      <c r="O98" s="295"/>
      <c r="P98" s="298"/>
      <c r="Q98" s="78"/>
      <c r="Z98" s="51"/>
      <c r="AC98" s="51"/>
      <c r="AD98" s="51"/>
      <c r="AE98" s="78"/>
    </row>
    <row r="99" spans="1:31" x14ac:dyDescent="0.25">
      <c r="A99" s="301"/>
      <c r="B99" s="397"/>
      <c r="E99" s="301"/>
      <c r="F99" s="184"/>
      <c r="G99" s="295"/>
      <c r="H99" s="295"/>
      <c r="I99" s="301"/>
      <c r="J99" s="232"/>
      <c r="L99" s="295"/>
      <c r="M99" s="295"/>
      <c r="N99" s="298"/>
      <c r="O99" s="295"/>
      <c r="P99" s="298"/>
      <c r="Q99" s="78"/>
      <c r="Z99" s="51"/>
      <c r="AC99" s="51"/>
      <c r="AD99" s="51"/>
      <c r="AE99" s="78"/>
    </row>
    <row r="100" spans="1:31" x14ac:dyDescent="0.25">
      <c r="A100" s="301"/>
      <c r="B100" s="397"/>
      <c r="E100" s="301"/>
      <c r="F100" s="184"/>
      <c r="G100" s="295"/>
      <c r="H100" s="295"/>
      <c r="I100" s="301"/>
      <c r="J100" s="232"/>
      <c r="L100" s="295"/>
      <c r="M100" s="295"/>
      <c r="N100" s="298"/>
      <c r="O100" s="295"/>
      <c r="P100" s="298"/>
      <c r="Q100" s="78"/>
      <c r="Z100" s="51"/>
      <c r="AC100" s="51"/>
      <c r="AD100" s="51"/>
      <c r="AE100" s="78"/>
    </row>
    <row r="101" spans="1:31" x14ac:dyDescent="0.25">
      <c r="A101" s="301"/>
      <c r="B101" s="397"/>
      <c r="E101" s="301"/>
      <c r="F101" s="184"/>
      <c r="G101" s="295"/>
      <c r="H101" s="295"/>
      <c r="I101" s="301"/>
      <c r="J101" s="232"/>
      <c r="L101" s="295"/>
      <c r="M101" s="295"/>
      <c r="N101" s="298"/>
      <c r="O101" s="295"/>
      <c r="P101" s="298"/>
      <c r="Q101" s="78"/>
      <c r="Z101" s="51"/>
      <c r="AC101" s="51"/>
      <c r="AD101" s="51"/>
      <c r="AE101" s="78"/>
    </row>
    <row r="102" spans="1:31" x14ac:dyDescent="0.25">
      <c r="A102" s="301"/>
      <c r="B102" s="397"/>
      <c r="C102" s="295"/>
      <c r="D102" s="301"/>
      <c r="E102" s="301"/>
      <c r="F102" s="184"/>
      <c r="G102" s="295"/>
      <c r="H102" s="295"/>
      <c r="I102" s="301"/>
      <c r="J102" s="232"/>
      <c r="L102" s="295"/>
      <c r="M102" s="295"/>
      <c r="N102" s="298"/>
      <c r="O102" s="295"/>
      <c r="P102" s="298"/>
      <c r="Q102" s="78"/>
      <c r="Z102" s="184"/>
      <c r="AC102" s="51"/>
      <c r="AD102" s="51"/>
      <c r="AE102" s="78"/>
    </row>
    <row r="103" spans="1:31" x14ac:dyDescent="0.25">
      <c r="A103" s="301"/>
      <c r="B103" s="397"/>
      <c r="C103" s="295"/>
      <c r="D103" s="301"/>
      <c r="E103" s="301"/>
      <c r="F103" s="184"/>
      <c r="G103" s="295"/>
      <c r="H103" s="295"/>
      <c r="I103" s="301"/>
      <c r="J103" s="232"/>
      <c r="L103" s="295"/>
      <c r="M103" s="295"/>
      <c r="N103" s="298"/>
      <c r="O103" s="295"/>
      <c r="P103" s="298"/>
      <c r="Q103" s="78"/>
      <c r="Z103" s="184"/>
      <c r="AC103" s="51"/>
      <c r="AD103" s="51"/>
      <c r="AE103" s="78"/>
    </row>
    <row r="104" spans="1:31" x14ac:dyDescent="0.25">
      <c r="A104" s="301"/>
      <c r="B104" s="397"/>
      <c r="C104" s="295"/>
      <c r="D104" s="301"/>
      <c r="E104" s="301"/>
      <c r="F104" s="184"/>
      <c r="G104" s="295"/>
      <c r="H104" s="295"/>
      <c r="I104" s="301"/>
      <c r="J104" s="232"/>
      <c r="L104" s="295"/>
      <c r="M104" s="295"/>
      <c r="N104" s="298"/>
      <c r="O104" s="295"/>
      <c r="P104" s="298"/>
      <c r="Q104" s="78"/>
      <c r="AC104" s="51"/>
      <c r="AD104" s="51"/>
      <c r="AE104" s="78"/>
    </row>
    <row r="105" spans="1:31" x14ac:dyDescent="0.25">
      <c r="A105" s="301"/>
      <c r="B105" s="397"/>
      <c r="C105" s="295"/>
      <c r="D105" s="301"/>
      <c r="E105" s="301"/>
      <c r="F105" s="184"/>
      <c r="G105" s="295"/>
      <c r="H105" s="295"/>
      <c r="I105" s="301"/>
      <c r="J105" s="232"/>
      <c r="L105" s="295"/>
      <c r="M105" s="295"/>
      <c r="N105" s="298"/>
      <c r="O105" s="295"/>
      <c r="P105" s="298"/>
      <c r="Q105" s="78"/>
      <c r="AC105" s="51"/>
      <c r="AD105" s="51"/>
      <c r="AE105" s="78"/>
    </row>
    <row r="106" spans="1:31" x14ac:dyDescent="0.25">
      <c r="A106" s="301"/>
      <c r="B106" s="397"/>
      <c r="C106" s="295"/>
      <c r="E106" s="301"/>
      <c r="F106" s="184"/>
      <c r="G106" s="295"/>
      <c r="H106" s="295"/>
      <c r="I106" s="301"/>
      <c r="J106" s="232"/>
      <c r="L106" s="295"/>
      <c r="M106" s="295"/>
      <c r="N106" s="298"/>
      <c r="P106" s="77"/>
      <c r="Q106" s="78"/>
      <c r="AC106" s="51"/>
      <c r="AD106" s="51"/>
      <c r="AE106" s="78"/>
    </row>
    <row r="107" spans="1:31" x14ac:dyDescent="0.25">
      <c r="A107" s="301"/>
      <c r="B107" s="397"/>
      <c r="C107" s="295"/>
      <c r="D107" s="301"/>
      <c r="E107" s="301"/>
      <c r="F107" s="184"/>
      <c r="G107" s="295"/>
      <c r="H107" s="295"/>
      <c r="I107" s="301"/>
      <c r="J107" s="232"/>
      <c r="L107" s="295"/>
      <c r="M107" s="295"/>
      <c r="N107" s="298"/>
      <c r="P107" s="77"/>
      <c r="Q107" s="78"/>
      <c r="AC107" s="51"/>
      <c r="AD107" s="51"/>
      <c r="AE107" s="78"/>
    </row>
    <row r="108" spans="1:31" x14ac:dyDescent="0.25">
      <c r="A108" s="301"/>
      <c r="B108" s="397"/>
      <c r="C108" s="295"/>
      <c r="E108" s="301"/>
      <c r="F108" s="184"/>
      <c r="G108" s="295"/>
      <c r="H108" s="295"/>
      <c r="I108" s="301"/>
      <c r="J108" s="232"/>
      <c r="L108" s="295"/>
      <c r="M108" s="295"/>
      <c r="N108" s="298"/>
      <c r="P108" s="77"/>
      <c r="Q108" s="78"/>
      <c r="AC108" s="51"/>
      <c r="AD108" s="51"/>
    </row>
    <row r="109" spans="1:31" x14ac:dyDescent="0.25">
      <c r="A109" s="301"/>
      <c r="B109" s="397"/>
      <c r="C109" s="295"/>
      <c r="D109" s="301"/>
      <c r="E109" s="301"/>
      <c r="F109" s="184"/>
      <c r="G109" s="295"/>
      <c r="H109" s="295"/>
      <c r="I109" s="301"/>
      <c r="J109" s="232"/>
      <c r="L109" s="295"/>
      <c r="M109" s="295"/>
      <c r="N109" s="298"/>
      <c r="O109" s="301"/>
      <c r="P109" s="298"/>
      <c r="Q109" s="78"/>
      <c r="AC109" s="51"/>
      <c r="AD109" s="51"/>
    </row>
    <row r="110" spans="1:31" x14ac:dyDescent="0.25">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0">
    <filterColumn colId="3">
      <filters>
        <filter val="Garden Suburb Infant School"/>
        <filter val="Garden Suburb Junior"/>
      </filters>
    </filterColumn>
  </autoFilter>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6" t="s">
        <v>3621</v>
      </c>
      <c r="B1" s="527"/>
      <c r="C1" s="527"/>
      <c r="D1" s="527"/>
      <c r="E1" s="527"/>
      <c r="F1" s="527"/>
      <c r="G1" s="527"/>
      <c r="H1" s="527"/>
      <c r="I1" s="527"/>
      <c r="J1" s="527"/>
      <c r="K1" s="527"/>
      <c r="L1" s="527"/>
      <c r="M1" s="527"/>
      <c r="N1" s="528"/>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207" t="s">
        <v>3626</v>
      </c>
      <c r="B3" s="563" t="s">
        <v>4505</v>
      </c>
      <c r="C3" s="564"/>
      <c r="D3" s="564"/>
      <c r="E3" s="565"/>
      <c r="F3" s="208" t="s">
        <v>3493</v>
      </c>
      <c r="I3" s="544" t="s">
        <v>3503</v>
      </c>
      <c r="J3" s="544"/>
      <c r="K3" s="544"/>
      <c r="L3" s="54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4504</v>
      </c>
      <c r="P6" s="30" t="s">
        <v>3635</v>
      </c>
      <c r="Q6" s="30">
        <v>20</v>
      </c>
      <c r="R6" s="30" t="s">
        <v>3636</v>
      </c>
      <c r="S6" s="30" t="s">
        <v>3637</v>
      </c>
      <c r="U6" s="30" t="s">
        <v>3570</v>
      </c>
      <c r="V6" s="31">
        <v>11336</v>
      </c>
    </row>
    <row r="7" spans="1:22" ht="16.5" customHeight="1" thickTop="1" thickBot="1" x14ac:dyDescent="0.3">
      <c r="A7" s="209" t="s">
        <v>3638</v>
      </c>
      <c r="B7" s="210" t="e">
        <f>-SUMIF(APT!#REF!,"&lt;0")</f>
        <v>#REF!</v>
      </c>
      <c r="C7" s="539" t="e">
        <f>IF(ROUND(ABS(B7-B8),0)&gt;0,"Error","OK")</f>
        <v>#REF!</v>
      </c>
      <c r="D7" s="540"/>
      <c r="P7" s="30" t="s">
        <v>3639</v>
      </c>
      <c r="Q7" s="30">
        <v>21</v>
      </c>
      <c r="R7" s="30" t="s">
        <v>3640</v>
      </c>
      <c r="S7" s="30" t="s">
        <v>3641</v>
      </c>
    </row>
    <row r="8" spans="1:22" ht="16.5" thickTop="1" thickBot="1" x14ac:dyDescent="0.3">
      <c r="A8" s="209" t="s">
        <v>3642</v>
      </c>
      <c r="B8" s="210" t="e">
        <f>SUM(H20:H920)</f>
        <v>#REF!</v>
      </c>
      <c r="C8" s="539"/>
      <c r="D8" s="54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39" t="e">
        <f>IF(ROUND(ABS(B10-B11),0)&gt;0,"Error","OK")</f>
        <v>#REF!</v>
      </c>
      <c r="D10" s="540"/>
      <c r="P10" s="30" t="s">
        <v>3650</v>
      </c>
      <c r="Q10" s="30">
        <v>24</v>
      </c>
      <c r="R10" s="30" t="s">
        <v>3651</v>
      </c>
      <c r="S10" s="30" t="s">
        <v>3652</v>
      </c>
    </row>
    <row r="11" spans="1:22" ht="16.5" thickTop="1" thickBot="1" x14ac:dyDescent="0.3">
      <c r="A11" s="209" t="s">
        <v>3653</v>
      </c>
      <c r="B11" s="209">
        <f>COUNTIF(H20:H242,"&gt;0")</f>
        <v>0</v>
      </c>
      <c r="C11" s="539"/>
      <c r="D11" s="54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APT!J20</f>
        <v>400125</v>
      </c>
      <c r="E20" s="126" t="b">
        <v>1</v>
      </c>
      <c r="F20" s="202" t="str">
        <f>RIGHT(APT!C20,4)&amp;"."&amp;APT!M20&amp;"."&amp;APT!K20&amp;"."&amp;APTCR!$C$6</f>
        <v>3520.BS.I01.REC</v>
      </c>
      <c r="G20" s="203">
        <f ca="1">TODAY()</f>
        <v>44386</v>
      </c>
      <c r="H20" s="204" t="e">
        <f>IF(APT!#REF!&gt;0,0,-APT!#REF!)</f>
        <v>#REF!</v>
      </c>
      <c r="I20" s="205">
        <f ca="1">G20</f>
        <v>44386</v>
      </c>
      <c r="J20" s="126">
        <v>3</v>
      </c>
      <c r="K20" s="126" t="b">
        <v>1</v>
      </c>
      <c r="L20" s="126" t="s">
        <v>4009</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RIGHT(APT!C21,4)&amp;"."&amp;APT!M21&amp;"."&amp;APT!K21&amp;"."&amp;APTCR!$C$6</f>
        <v>3300.BS.I01.REC</v>
      </c>
      <c r="G21" s="203">
        <f t="shared" ref="G21:G84" ca="1" si="0">TODAY()</f>
        <v>44386</v>
      </c>
      <c r="H21" s="311" t="e">
        <f>IF(APT!#REF!&gt;0,0,-APT!#REF!)</f>
        <v>#REF!</v>
      </c>
      <c r="I21" s="205">
        <f t="shared" ref="I21:I84" ca="1" si="1">G21</f>
        <v>44386</v>
      </c>
      <c r="J21" s="126">
        <v>3</v>
      </c>
      <c r="K21" s="126" t="b">
        <v>1</v>
      </c>
      <c r="L21" s="126" t="s">
        <v>4009</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RIGHT(APT!C22,4)&amp;"."&amp;APT!M22&amp;"."&amp;APT!K22&amp;"."&amp;APTCR!$C$6</f>
        <v>3317.BS.I01.REC</v>
      </c>
      <c r="G22" s="203">
        <f t="shared" ca="1" si="0"/>
        <v>44386</v>
      </c>
      <c r="H22" s="311" t="e">
        <f>IF(APT!#REF!&gt;0,0,-APT!#REF!)</f>
        <v>#REF!</v>
      </c>
      <c r="I22" s="205">
        <f t="shared" ca="1" si="1"/>
        <v>44386</v>
      </c>
      <c r="J22" s="126">
        <v>3</v>
      </c>
      <c r="K22" s="126" t="b">
        <v>1</v>
      </c>
      <c r="L22" s="126" t="s">
        <v>4009</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RIGHT(APT!C23,4)&amp;"."&amp;APT!M23&amp;"."&amp;APT!K23&amp;"."&amp;APTCR!$C$6</f>
        <v>3500.BS.I01.REC</v>
      </c>
      <c r="G23" s="203">
        <f t="shared" ca="1" si="0"/>
        <v>44386</v>
      </c>
      <c r="H23" s="311" t="e">
        <f>IF(APT!#REF!&gt;0,0,-APT!#REF!)</f>
        <v>#REF!</v>
      </c>
      <c r="I23" s="205">
        <f t="shared" ca="1" si="1"/>
        <v>44386</v>
      </c>
      <c r="J23" s="126">
        <v>3</v>
      </c>
      <c r="K23" s="126" t="b">
        <v>1</v>
      </c>
      <c r="L23" s="126" t="s">
        <v>4009</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RIGHT(APT!C24,4)&amp;"."&amp;APT!M24&amp;"."&amp;APT!K24&amp;"."&amp;APTCR!$C$6</f>
        <v>3514.BS.I01.REC</v>
      </c>
      <c r="G24" s="203">
        <f t="shared" ca="1" si="0"/>
        <v>44386</v>
      </c>
      <c r="H24" s="311" t="e">
        <f>IF(APT!#REF!&gt;0,0,-APT!#REF!)</f>
        <v>#REF!</v>
      </c>
      <c r="I24" s="205">
        <f t="shared" ca="1" si="1"/>
        <v>44386</v>
      </c>
      <c r="J24" s="126">
        <v>3</v>
      </c>
      <c r="K24" s="126" t="b">
        <v>1</v>
      </c>
      <c r="L24" s="126" t="s">
        <v>4009</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4008</v>
      </c>
      <c r="B25" s="200">
        <v>1</v>
      </c>
      <c r="C25" s="126">
        <v>2</v>
      </c>
      <c r="D25" s="308">
        <f>APT!J25</f>
        <v>400005</v>
      </c>
      <c r="E25" s="126" t="b">
        <v>1</v>
      </c>
      <c r="F25" s="309" t="str">
        <f>RIGHT(APT!C25,4)&amp;"."&amp;APT!M25&amp;"."&amp;APT!K25&amp;"."&amp;APTCR!$C$6&amp;"."&amp;$C$5</f>
        <v>2002.BS.I01.REC.Se20</v>
      </c>
      <c r="G25" s="203">
        <f t="shared" ca="1" si="0"/>
        <v>44386</v>
      </c>
      <c r="H25" s="311" t="e">
        <f>IF(APT!#REF!&gt;0,0,-APT!#REF!)</f>
        <v>#REF!</v>
      </c>
      <c r="I25" s="205">
        <f t="shared" ca="1" si="1"/>
        <v>44386</v>
      </c>
      <c r="J25" s="126">
        <v>3</v>
      </c>
      <c r="K25" s="126" t="b">
        <v>1</v>
      </c>
      <c r="L25" s="126" t="s">
        <v>4009</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RIGHT(APT!C26,4)&amp;"."&amp;APT!M26&amp;"."&amp;APT!K26&amp;"."&amp;APTCR!$C$6</f>
        <v>2079.BS.I01.REC</v>
      </c>
      <c r="G26" s="203">
        <f t="shared" ca="1" si="0"/>
        <v>44386</v>
      </c>
      <c r="H26" s="311" t="e">
        <f>IF(APT!#REF!&gt;0,0,-APT!#REF!)</f>
        <v>#REF!</v>
      </c>
      <c r="I26" s="205">
        <f t="shared" ca="1" si="1"/>
        <v>44386</v>
      </c>
      <c r="J26" s="126">
        <v>3</v>
      </c>
      <c r="K26" s="126" t="b">
        <v>1</v>
      </c>
      <c r="L26" s="126" t="s">
        <v>4009</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RIGHT(APT!C27,4)&amp;"."&amp;APT!M27&amp;"."&amp;APT!K27&amp;"."&amp;APTCR!$C$6</f>
        <v>3524.BS.I01.REC</v>
      </c>
      <c r="G27" s="203">
        <f t="shared" ca="1" si="0"/>
        <v>44386</v>
      </c>
      <c r="H27" s="311" t="e">
        <f>IF(APT!#REF!&gt;0,0,-APT!#REF!)</f>
        <v>#REF!</v>
      </c>
      <c r="I27" s="205">
        <f t="shared" ca="1" si="1"/>
        <v>44386</v>
      </c>
      <c r="J27" s="126">
        <v>3</v>
      </c>
      <c r="K27" s="126" t="b">
        <v>1</v>
      </c>
      <c r="L27" s="126" t="s">
        <v>4009</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RIGHT(APT!C28,4)&amp;"."&amp;APT!M28&amp;"."&amp;APT!K28&amp;"."&amp;APTCR!$C$6</f>
        <v>2003.BS.I01.REC</v>
      </c>
      <c r="G28" s="203">
        <f t="shared" ca="1" si="0"/>
        <v>44386</v>
      </c>
      <c r="H28" s="311" t="e">
        <f>IF(APT!#REF!&gt;0,0,-APT!#REF!)</f>
        <v>#REF!</v>
      </c>
      <c r="I28" s="205">
        <f t="shared" ca="1" si="1"/>
        <v>44386</v>
      </c>
      <c r="J28" s="126">
        <v>3</v>
      </c>
      <c r="K28" s="126" t="b">
        <v>1</v>
      </c>
      <c r="L28" s="126" t="s">
        <v>4009</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RIGHT(APT!C29,4)&amp;"."&amp;APT!M29&amp;"."&amp;APT!K29&amp;"."&amp;APTCR!$C$6</f>
        <v>3511.BS.I01.REC</v>
      </c>
      <c r="G29" s="203">
        <f t="shared" ca="1" si="0"/>
        <v>44386</v>
      </c>
      <c r="H29" s="311" t="e">
        <f>IF(APT!#REF!&gt;0,0,-APT!#REF!)</f>
        <v>#REF!</v>
      </c>
      <c r="I29" s="205">
        <f t="shared" ca="1" si="1"/>
        <v>44386</v>
      </c>
      <c r="J29" s="126">
        <v>3</v>
      </c>
      <c r="K29" s="126" t="b">
        <v>1</v>
      </c>
      <c r="L29" s="126" t="s">
        <v>4009</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4008</v>
      </c>
      <c r="B30" s="200">
        <v>1</v>
      </c>
      <c r="C30" s="126">
        <v>2</v>
      </c>
      <c r="D30" s="308">
        <f>APT!J30</f>
        <v>400057</v>
      </c>
      <c r="E30" s="126" t="b">
        <v>1</v>
      </c>
      <c r="F30" s="309" t="str">
        <f>RIGHT(APT!C30,4)&amp;"."&amp;APT!M30&amp;"."&amp;APT!K30&amp;"."&amp;APTCR!$C$6&amp;"."&amp;$C$5</f>
        <v>2008.BS.I01.REC.Se20</v>
      </c>
      <c r="G30" s="203">
        <f t="shared" ca="1" si="0"/>
        <v>44386</v>
      </c>
      <c r="H30" s="311" t="e">
        <f>IF(APT!#REF!&gt;0,0,-APT!#REF!)</f>
        <v>#REF!</v>
      </c>
      <c r="I30" s="205">
        <f t="shared" ca="1" si="1"/>
        <v>44386</v>
      </c>
      <c r="J30" s="126">
        <v>3</v>
      </c>
      <c r="K30" s="126" t="b">
        <v>1</v>
      </c>
      <c r="L30" s="126" t="s">
        <v>4009</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4008</v>
      </c>
      <c r="B31" s="200">
        <v>1</v>
      </c>
      <c r="C31" s="126">
        <v>2</v>
      </c>
      <c r="D31" s="308">
        <f>APT!J31</f>
        <v>400040</v>
      </c>
      <c r="E31" s="126" t="b">
        <v>1</v>
      </c>
      <c r="F31" s="309" t="str">
        <f>RIGHT(APT!C31,4)&amp;"."&amp;APT!M31&amp;"."&amp;APT!K31&amp;"."&amp;APTCR!$C$6&amp;"."&amp;$C$5</f>
        <v>2007.BS.I01.REC.Se20</v>
      </c>
      <c r="G31" s="203">
        <f t="shared" ca="1" si="0"/>
        <v>44386</v>
      </c>
      <c r="H31" s="311" t="e">
        <f>IF(APT!#REF!&gt;0,0,-APT!#REF!)</f>
        <v>#REF!</v>
      </c>
      <c r="I31" s="205">
        <f t="shared" ca="1" si="1"/>
        <v>44386</v>
      </c>
      <c r="J31" s="126">
        <v>3</v>
      </c>
      <c r="K31" s="126" t="b">
        <v>1</v>
      </c>
      <c r="L31" s="126" t="s">
        <v>4009</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RIGHT(APT!C32,4)&amp;"."&amp;APT!M32&amp;"."&amp;APT!K32&amp;"."&amp;APTCR!$C$6</f>
        <v>2009.BS.I01.REC</v>
      </c>
      <c r="G32" s="203">
        <f t="shared" ca="1" si="0"/>
        <v>44386</v>
      </c>
      <c r="H32" s="311" t="e">
        <f>IF(APT!#REF!&gt;0,0,-APT!#REF!)</f>
        <v>#REF!</v>
      </c>
      <c r="I32" s="205">
        <f t="shared" ca="1" si="1"/>
        <v>44386</v>
      </c>
      <c r="J32" s="126">
        <v>3</v>
      </c>
      <c r="K32" s="126" t="b">
        <v>1</v>
      </c>
      <c r="L32" s="126" t="s">
        <v>4009</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RIGHT(APT!C33,4)&amp;"."&amp;APT!M33&amp;"."&amp;APT!K33&amp;"."&amp;APTCR!$C$6</f>
        <v>2067.BS.I01.REC</v>
      </c>
      <c r="G33" s="203">
        <f t="shared" ca="1" si="0"/>
        <v>44386</v>
      </c>
      <c r="H33" s="311" t="e">
        <f>IF(APT!#REF!&gt;0,0,-APT!#REF!)</f>
        <v>#REF!</v>
      </c>
      <c r="I33" s="205">
        <f t="shared" ca="1" si="1"/>
        <v>44386</v>
      </c>
      <c r="J33" s="126">
        <v>3</v>
      </c>
      <c r="K33" s="126" t="b">
        <v>1</v>
      </c>
      <c r="L33" s="126" t="s">
        <v>4009</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4008</v>
      </c>
      <c r="B34" s="200">
        <v>1</v>
      </c>
      <c r="C34" s="126">
        <v>2</v>
      </c>
      <c r="D34" s="308">
        <f>APT!J34</f>
        <v>400039</v>
      </c>
      <c r="E34" s="126" t="b">
        <v>1</v>
      </c>
      <c r="F34" s="309" t="str">
        <f>RIGHT(APT!C34,4)&amp;"."&amp;APT!M34&amp;"."&amp;APT!K34&amp;"."&amp;APTCR!$C$6&amp;"."&amp;$C$5</f>
        <v>3302.BS.I01.REC.Se20</v>
      </c>
      <c r="G34" s="203">
        <f t="shared" ca="1" si="0"/>
        <v>44386</v>
      </c>
      <c r="H34" s="311" t="e">
        <f>IF(APT!#REF!&gt;0,0,-APT!#REF!)</f>
        <v>#REF!</v>
      </c>
      <c r="I34" s="205">
        <f t="shared" ca="1" si="1"/>
        <v>44386</v>
      </c>
      <c r="J34" s="126">
        <v>3</v>
      </c>
      <c r="K34" s="126" t="b">
        <v>1</v>
      </c>
      <c r="L34" s="126" t="s">
        <v>4009</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RIGHT(APT!C35,4)&amp;"."&amp;APT!M35&amp;"."&amp;APT!K35&amp;"."&amp;APTCR!$C$6</f>
        <v>2011.BS.I01.REC</v>
      </c>
      <c r="G35" s="203">
        <f t="shared" ca="1" si="0"/>
        <v>44386</v>
      </c>
      <c r="H35" s="311" t="e">
        <f>IF(APT!#REF!&gt;0,0,-APT!#REF!)</f>
        <v>#REF!</v>
      </c>
      <c r="I35" s="205">
        <f t="shared" ca="1" si="1"/>
        <v>44386</v>
      </c>
      <c r="J35" s="126">
        <v>3</v>
      </c>
      <c r="K35" s="126" t="b">
        <v>1</v>
      </c>
      <c r="L35" s="126" t="s">
        <v>4009</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4008</v>
      </c>
      <c r="B36" s="200">
        <v>1</v>
      </c>
      <c r="C36" s="126">
        <v>2</v>
      </c>
      <c r="D36" s="308">
        <f>APT!J36</f>
        <v>400050</v>
      </c>
      <c r="E36" s="126" t="b">
        <v>1</v>
      </c>
      <c r="F36" s="309" t="str">
        <f>RIGHT(APT!C36,4)&amp;"."&amp;APT!M36&amp;"."&amp;APT!K36&amp;"."&amp;APTCR!$C$6&amp;"."&amp;$C$5</f>
        <v>2014.BS.I01.REC.Se20</v>
      </c>
      <c r="G36" s="203">
        <f t="shared" ca="1" si="0"/>
        <v>44386</v>
      </c>
      <c r="H36" s="311" t="e">
        <f>IF(APT!#REF!&gt;0,0,-APT!#REF!)</f>
        <v>#REF!</v>
      </c>
      <c r="I36" s="205">
        <f t="shared" ca="1" si="1"/>
        <v>44386</v>
      </c>
      <c r="J36" s="126">
        <v>3</v>
      </c>
      <c r="K36" s="126" t="b">
        <v>1</v>
      </c>
      <c r="L36" s="126" t="s">
        <v>4009</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RIGHT(APT!C37,4)&amp;"."&amp;APT!M37&amp;"."&amp;APT!K37&amp;"."&amp;APTCR!$C$6</f>
        <v>2015.BS.I01.REC</v>
      </c>
      <c r="G37" s="203">
        <f t="shared" ca="1" si="0"/>
        <v>44386</v>
      </c>
      <c r="H37" s="311" t="e">
        <f>IF(APT!#REF!&gt;0,0,-APT!#REF!)</f>
        <v>#REF!</v>
      </c>
      <c r="I37" s="205">
        <f t="shared" ca="1" si="1"/>
        <v>44386</v>
      </c>
      <c r="J37" s="126">
        <v>3</v>
      </c>
      <c r="K37" s="126" t="b">
        <v>1</v>
      </c>
      <c r="L37" s="126" t="s">
        <v>4009</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RIGHT(APT!C38,4)&amp;"."&amp;APT!M38&amp;"."&amp;APT!K38&amp;"."&amp;APTCR!$C$6</f>
        <v>2016.BS.I01.REC</v>
      </c>
      <c r="G38" s="203">
        <f t="shared" ca="1" si="0"/>
        <v>44386</v>
      </c>
      <c r="H38" s="311" t="e">
        <f>IF(APT!#REF!&gt;0,0,-APT!#REF!)</f>
        <v>#REF!</v>
      </c>
      <c r="I38" s="205">
        <f t="shared" ca="1" si="1"/>
        <v>44386</v>
      </c>
      <c r="J38" s="126">
        <v>3</v>
      </c>
      <c r="K38" s="126" t="b">
        <v>1</v>
      </c>
      <c r="L38" s="126" t="s">
        <v>4009</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RIGHT(APT!C39,4)&amp;"."&amp;APT!M39&amp;"."&amp;APT!K39&amp;"."&amp;APTCR!$C$6</f>
        <v>2017.BS.I01.REC</v>
      </c>
      <c r="G39" s="203">
        <f t="shared" ca="1" si="0"/>
        <v>44386</v>
      </c>
      <c r="H39" s="311" t="e">
        <f>IF(APT!#REF!&gt;0,0,-APT!#REF!)</f>
        <v>#REF!</v>
      </c>
      <c r="I39" s="205">
        <f t="shared" ca="1" si="1"/>
        <v>44386</v>
      </c>
      <c r="J39" s="126">
        <v>3</v>
      </c>
      <c r="K39" s="126" t="b">
        <v>1</v>
      </c>
      <c r="L39" s="126" t="s">
        <v>4009</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4008</v>
      </c>
      <c r="B40" s="200">
        <v>1</v>
      </c>
      <c r="C40" s="126">
        <v>2</v>
      </c>
      <c r="D40" s="308">
        <f>APT!J40</f>
        <v>400105</v>
      </c>
      <c r="E40" s="126" t="b">
        <v>1</v>
      </c>
      <c r="F40" s="309" t="str">
        <f>RIGHT(APT!C40,4)&amp;"."&amp;APT!M40&amp;"."&amp;APT!K40&amp;"."&amp;APTCR!$C$6&amp;"."&amp;$C$5</f>
        <v>2073.BS.I01.REC.Se20</v>
      </c>
      <c r="G40" s="203">
        <f t="shared" ca="1" si="0"/>
        <v>44386</v>
      </c>
      <c r="H40" s="311" t="e">
        <f>IF(APT!#REF!&gt;0,0,-APT!#REF!)</f>
        <v>#REF!</v>
      </c>
      <c r="I40" s="205">
        <f t="shared" ca="1" si="1"/>
        <v>44386</v>
      </c>
      <c r="J40" s="126">
        <v>3</v>
      </c>
      <c r="K40" s="126" t="b">
        <v>1</v>
      </c>
      <c r="L40" s="126" t="s">
        <v>4009</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RIGHT(APT!C41,4)&amp;"."&amp;APT!M41&amp;"."&amp;APT!K41&amp;"."&amp;APTCR!$C$6</f>
        <v>2019.BS.I01.REC</v>
      </c>
      <c r="G41" s="203">
        <f t="shared" ca="1" si="0"/>
        <v>44386</v>
      </c>
      <c r="H41" s="311" t="e">
        <f>IF(APT!#REF!&gt;0,0,-APT!#REF!)</f>
        <v>#REF!</v>
      </c>
      <c r="I41" s="205">
        <f t="shared" ca="1" si="1"/>
        <v>44386</v>
      </c>
      <c r="J41" s="126">
        <v>3</v>
      </c>
      <c r="K41" s="126" t="b">
        <v>1</v>
      </c>
      <c r="L41" s="126" t="s">
        <v>4009</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4008</v>
      </c>
      <c r="B42" s="200">
        <v>1</v>
      </c>
      <c r="C42" s="126">
        <v>2</v>
      </c>
      <c r="D42" s="308">
        <f>APT!J42</f>
        <v>400042</v>
      </c>
      <c r="E42" s="126" t="b">
        <v>1</v>
      </c>
      <c r="F42" s="309" t="str">
        <f>RIGHT(APT!C42,4)&amp;"."&amp;APT!M42&amp;"."&amp;APT!K42&amp;"."&amp;APTCR!$C$6&amp;"."&amp;$C$5</f>
        <v>2021.BS.I01.REC.Se20</v>
      </c>
      <c r="G42" s="203">
        <f t="shared" ca="1" si="0"/>
        <v>44386</v>
      </c>
      <c r="H42" s="311" t="e">
        <f>IF(APT!#REF!&gt;0,0,-APT!#REF!)</f>
        <v>#REF!</v>
      </c>
      <c r="I42" s="205">
        <f t="shared" ca="1" si="1"/>
        <v>44386</v>
      </c>
      <c r="J42" s="126">
        <v>3</v>
      </c>
      <c r="K42" s="126" t="b">
        <v>1</v>
      </c>
      <c r="L42" s="126" t="s">
        <v>4009</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4008</v>
      </c>
      <c r="B43" s="200">
        <v>1</v>
      </c>
      <c r="C43" s="126">
        <v>2</v>
      </c>
      <c r="D43" s="308">
        <f>APT!J43</f>
        <v>400159</v>
      </c>
      <c r="E43" s="126" t="b">
        <v>1</v>
      </c>
      <c r="F43" s="309" t="str">
        <f>RIGHT(APT!C43,4)&amp;"."&amp;APT!M43&amp;"."&amp;APT!K43&amp;"."&amp;APTCR!$C$6&amp;"."&amp;$C$5</f>
        <v>2023.BS.I01.REC.Se20</v>
      </c>
      <c r="G43" s="203">
        <f t="shared" ca="1" si="0"/>
        <v>44386</v>
      </c>
      <c r="H43" s="354" t="e">
        <f>IF(APT!#REF!&gt;0,0,-APT!#REF!)</f>
        <v>#REF!</v>
      </c>
      <c r="I43" s="205">
        <f t="shared" ca="1" si="1"/>
        <v>44386</v>
      </c>
      <c r="J43" s="126">
        <v>3</v>
      </c>
      <c r="K43" s="126" t="b">
        <v>1</v>
      </c>
      <c r="L43" s="126" t="s">
        <v>4009</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RIGHT(APT!C44,4)&amp;"."&amp;APT!M44&amp;"."&amp;APT!K44&amp;"."&amp;APTCR!$C$6</f>
        <v>2024.BS.I01.REC</v>
      </c>
      <c r="G44" s="203">
        <f t="shared" ca="1" si="0"/>
        <v>44386</v>
      </c>
      <c r="H44" s="311" t="e">
        <f>IF(APT!#REF!&gt;0,0,-APT!#REF!)</f>
        <v>#REF!</v>
      </c>
      <c r="I44" s="205">
        <f t="shared" ca="1" si="1"/>
        <v>44386</v>
      </c>
      <c r="J44" s="126">
        <v>3</v>
      </c>
      <c r="K44" s="126" t="b">
        <v>1</v>
      </c>
      <c r="L44" s="126" t="s">
        <v>4009</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RIGHT(APT!C45,4)&amp;"."&amp;APT!M45&amp;"."&amp;APT!K45&amp;"."&amp;APTCR!$C$6</f>
        <v>2025.BS.I01.REC</v>
      </c>
      <c r="G45" s="203">
        <f t="shared" ca="1" si="0"/>
        <v>44386</v>
      </c>
      <c r="H45" s="311" t="e">
        <f>IF(APT!#REF!&gt;0,0,-APT!#REF!)</f>
        <v>#REF!</v>
      </c>
      <c r="I45" s="205">
        <f t="shared" ca="1" si="1"/>
        <v>44386</v>
      </c>
      <c r="J45" s="126">
        <v>3</v>
      </c>
      <c r="K45" s="126" t="b">
        <v>1</v>
      </c>
      <c r="L45" s="126" t="s">
        <v>4009</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RIGHT(APT!C46,4)&amp;"."&amp;APT!M46&amp;"."&amp;APT!K46&amp;"."&amp;APTCR!$C$6</f>
        <v>2026.BS.I01.REC</v>
      </c>
      <c r="G46" s="203">
        <f t="shared" ca="1" si="0"/>
        <v>44386</v>
      </c>
      <c r="H46" s="311" t="e">
        <f>IF(APT!#REF!&gt;0,0,-APT!#REF!)</f>
        <v>#REF!</v>
      </c>
      <c r="I46" s="205">
        <f t="shared" ca="1" si="1"/>
        <v>44386</v>
      </c>
      <c r="J46" s="126">
        <v>3</v>
      </c>
      <c r="K46" s="126" t="b">
        <v>1</v>
      </c>
      <c r="L46" s="126" t="s">
        <v>4009</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RIGHT(APT!C47,4)&amp;"."&amp;APT!M47&amp;"."&amp;APT!K47&amp;"."&amp;APTCR!$C$6</f>
        <v>2028.BS.I01.REC</v>
      </c>
      <c r="G47" s="203">
        <f t="shared" ca="1" si="0"/>
        <v>44386</v>
      </c>
      <c r="H47" s="311" t="e">
        <f>IF(APT!#REF!&gt;0,0,-APT!#REF!)</f>
        <v>#REF!</v>
      </c>
      <c r="I47" s="205">
        <f t="shared" ca="1" si="1"/>
        <v>44386</v>
      </c>
      <c r="J47" s="126">
        <v>3</v>
      </c>
      <c r="K47" s="126" t="b">
        <v>1</v>
      </c>
      <c r="L47" s="126" t="s">
        <v>4009</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RIGHT(APT!C48,4)&amp;"."&amp;APT!M48&amp;"."&amp;APT!K48&amp;"."&amp;APTCR!$C$6</f>
        <v>2027.BS.I01.REC</v>
      </c>
      <c r="G48" s="203">
        <f t="shared" ca="1" si="0"/>
        <v>44386</v>
      </c>
      <c r="H48" s="311" t="e">
        <f>IF(APT!#REF!&gt;0,0,-APT!#REF!)</f>
        <v>#REF!</v>
      </c>
      <c r="I48" s="205">
        <f t="shared" ca="1" si="1"/>
        <v>44386</v>
      </c>
      <c r="J48" s="126">
        <v>3</v>
      </c>
      <c r="K48" s="126" t="b">
        <v>1</v>
      </c>
      <c r="L48" s="126" t="s">
        <v>4009</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RIGHT(APT!C49,4)&amp;"."&amp;APT!M49&amp;"."&amp;APT!K49&amp;"."&amp;APTCR!$C$6</f>
        <v>2029.BS.I01.REC</v>
      </c>
      <c r="G49" s="203">
        <f t="shared" ca="1" si="0"/>
        <v>44386</v>
      </c>
      <c r="H49" s="311" t="e">
        <f>IF(APT!#REF!&gt;0,0,-APT!#REF!)</f>
        <v>#REF!</v>
      </c>
      <c r="I49" s="205">
        <f t="shared" ca="1" si="1"/>
        <v>44386</v>
      </c>
      <c r="J49" s="126">
        <v>3</v>
      </c>
      <c r="K49" s="126" t="b">
        <v>1</v>
      </c>
      <c r="L49" s="126" t="s">
        <v>4009</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RIGHT(APT!C50,4)&amp;"."&amp;APT!M50&amp;"."&amp;APT!K50&amp;"."&amp;APTCR!$C$6</f>
        <v>3516.BS.I01.REC</v>
      </c>
      <c r="G50" s="203">
        <f t="shared" ca="1" si="0"/>
        <v>44386</v>
      </c>
      <c r="H50" s="311" t="e">
        <f>IF(APT!#REF!&gt;0,0,-APT!#REF!)</f>
        <v>#REF!</v>
      </c>
      <c r="I50" s="205">
        <f t="shared" ca="1" si="1"/>
        <v>44386</v>
      </c>
      <c r="J50" s="126">
        <v>3</v>
      </c>
      <c r="K50" s="126" t="b">
        <v>1</v>
      </c>
      <c r="L50" s="126" t="s">
        <v>4009</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RIGHT(APT!C51,4)&amp;"."&amp;APT!M51&amp;"."&amp;APT!K51&amp;"."&amp;APTCR!$C$6</f>
        <v>2031.BS.I01.REC</v>
      </c>
      <c r="G51" s="203">
        <f t="shared" ca="1" si="0"/>
        <v>44386</v>
      </c>
      <c r="H51" s="311" t="e">
        <f>IF(APT!#REF!&gt;0,0,-APT!#REF!)</f>
        <v>#REF!</v>
      </c>
      <c r="I51" s="205">
        <f t="shared" ca="1" si="1"/>
        <v>44386</v>
      </c>
      <c r="J51" s="126">
        <v>3</v>
      </c>
      <c r="K51" s="126" t="b">
        <v>1</v>
      </c>
      <c r="L51" s="126" t="s">
        <v>4009</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RIGHT(APT!C52,4)&amp;"."&amp;APT!M52&amp;"."&amp;APT!K52&amp;"."&amp;APTCR!$C$6</f>
        <v>2032.BS.I01.REC</v>
      </c>
      <c r="G52" s="203">
        <f t="shared" ca="1" si="0"/>
        <v>44386</v>
      </c>
      <c r="H52" s="311" t="e">
        <f>IF(APT!#REF!&gt;0,0,-APT!#REF!)</f>
        <v>#REF!</v>
      </c>
      <c r="I52" s="205">
        <f t="shared" ca="1" si="1"/>
        <v>44386</v>
      </c>
      <c r="J52" s="126">
        <v>3</v>
      </c>
      <c r="K52" s="126" t="b">
        <v>1</v>
      </c>
      <c r="L52" s="126" t="s">
        <v>4009</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RIGHT(APT!C53,4)&amp;"."&amp;APT!M53&amp;"."&amp;APT!K53&amp;"."&amp;APTCR!$C$6</f>
        <v>3304.BS.I01.REC</v>
      </c>
      <c r="G53" s="203">
        <f t="shared" ca="1" si="0"/>
        <v>44386</v>
      </c>
      <c r="H53" s="311" t="e">
        <f>IF(APT!#REF!&gt;0,0,-APT!#REF!)</f>
        <v>#REF!</v>
      </c>
      <c r="I53" s="205">
        <f t="shared" ca="1" si="1"/>
        <v>44386</v>
      </c>
      <c r="J53" s="126">
        <v>3</v>
      </c>
      <c r="K53" s="126" t="b">
        <v>1</v>
      </c>
      <c r="L53" s="126" t="s">
        <v>4009</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RIGHT(APT!C54,4)&amp;"."&amp;APT!M54&amp;"."&amp;APT!K54&amp;"."&amp;APTCR!$C$6</f>
        <v>2036.BS.I01.REC</v>
      </c>
      <c r="G54" s="203">
        <f t="shared" ca="1" si="0"/>
        <v>44386</v>
      </c>
      <c r="H54" s="311" t="e">
        <f>IF(APT!#REF!&gt;0,0,-APT!#REF!)</f>
        <v>#REF!</v>
      </c>
      <c r="I54" s="205">
        <f t="shared" ca="1" si="1"/>
        <v>44386</v>
      </c>
      <c r="J54" s="126">
        <v>3</v>
      </c>
      <c r="K54" s="126" t="b">
        <v>1</v>
      </c>
      <c r="L54" s="126" t="s">
        <v>4009</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RIGHT(APT!C55,4)&amp;"."&amp;APT!M55&amp;"."&amp;APT!K55&amp;"."&amp;APTCR!$C$6</f>
        <v>2037.BS.I01.REC</v>
      </c>
      <c r="G55" s="203">
        <f t="shared" ca="1" si="0"/>
        <v>44386</v>
      </c>
      <c r="H55" s="311" t="e">
        <f>IF(APT!#REF!&gt;0,0,-APT!#REF!)</f>
        <v>#REF!</v>
      </c>
      <c r="I55" s="205">
        <f t="shared" ca="1" si="1"/>
        <v>44386</v>
      </c>
      <c r="J55" s="126">
        <v>3</v>
      </c>
      <c r="K55" s="126" t="b">
        <v>1</v>
      </c>
      <c r="L55" s="126" t="s">
        <v>4009</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4008</v>
      </c>
      <c r="B56" s="200">
        <v>1</v>
      </c>
      <c r="C56" s="126">
        <v>2</v>
      </c>
      <c r="D56" s="308">
        <f>APT!J56</f>
        <v>400130</v>
      </c>
      <c r="E56" s="126" t="b">
        <v>1</v>
      </c>
      <c r="F56" s="309" t="str">
        <f>RIGHT(APT!C56,4)&amp;"."&amp;APT!M56&amp;"."&amp;APT!K56&amp;"."&amp;APTCR!$C$6&amp;"."&amp;$C$5</f>
        <v>3523.BS.I01.REC.Se20</v>
      </c>
      <c r="G56" s="203">
        <f t="shared" ca="1" si="0"/>
        <v>44386</v>
      </c>
      <c r="H56" s="354" t="e">
        <f>IF(APT!#REF!&gt;0,0,-APT!#REF!)</f>
        <v>#REF!</v>
      </c>
      <c r="I56" s="205">
        <f t="shared" ca="1" si="1"/>
        <v>44386</v>
      </c>
      <c r="J56" s="126">
        <v>3</v>
      </c>
      <c r="K56" s="126" t="b">
        <v>1</v>
      </c>
      <c r="L56" s="126" t="s">
        <v>4009</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4008</v>
      </c>
      <c r="B57" s="200">
        <v>1</v>
      </c>
      <c r="C57" s="126">
        <v>2</v>
      </c>
      <c r="D57" s="308">
        <f>APT!J57</f>
        <v>400112</v>
      </c>
      <c r="E57" s="126" t="b">
        <v>1</v>
      </c>
      <c r="F57" s="309" t="str">
        <f>RIGHT(APT!C57,4)&amp;"."&amp;APT!M57&amp;"."&amp;APT!K57&amp;"."&amp;APTCR!$C$6&amp;"."&amp;$C$5</f>
        <v>5948.BS.I01.REC.Se20</v>
      </c>
      <c r="G57" s="203">
        <f t="shared" ca="1" si="0"/>
        <v>44386</v>
      </c>
      <c r="H57" s="311" t="e">
        <f>IF(APT!#REF!&gt;0,0,-APT!#REF!)</f>
        <v>#REF!</v>
      </c>
      <c r="I57" s="205">
        <f t="shared" ca="1" si="1"/>
        <v>44386</v>
      </c>
      <c r="J57" s="126">
        <v>3</v>
      </c>
      <c r="K57" s="126" t="b">
        <v>1</v>
      </c>
      <c r="L57" s="126" t="s">
        <v>4009</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4008</v>
      </c>
      <c r="B58" s="200">
        <v>1</v>
      </c>
      <c r="C58" s="126">
        <v>2</v>
      </c>
      <c r="D58" s="308">
        <f>APT!J58</f>
        <v>400110</v>
      </c>
      <c r="E58" s="126" t="b">
        <v>1</v>
      </c>
      <c r="F58" s="309" t="str">
        <f>RIGHT(APT!C58,4)&amp;"."&amp;APT!M58&amp;"."&amp;APT!K58&amp;"."&amp;APTCR!$C$6&amp;"."&amp;$C$5</f>
        <v>5949.BS.I01.REC.Se20</v>
      </c>
      <c r="G58" s="203">
        <f t="shared" ca="1" si="0"/>
        <v>44386</v>
      </c>
      <c r="H58" s="311" t="e">
        <f>IF(APT!#REF!&gt;0,0,-APT!#REF!)</f>
        <v>#REF!</v>
      </c>
      <c r="I58" s="205">
        <f t="shared" ca="1" si="1"/>
        <v>44386</v>
      </c>
      <c r="J58" s="126">
        <v>3</v>
      </c>
      <c r="K58" s="126" t="b">
        <v>1</v>
      </c>
      <c r="L58" s="126" t="s">
        <v>4009</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RIGHT(APT!C59,4)&amp;"."&amp;APT!M59&amp;"."&amp;APT!K59&amp;"."&amp;APTCR!$C$6</f>
        <v>3513.BS.I01.REC</v>
      </c>
      <c r="G59" s="203">
        <f t="shared" ca="1" si="0"/>
        <v>44386</v>
      </c>
      <c r="H59" s="311" t="e">
        <f>IF(APT!#REF!&gt;0,0,-APT!#REF!)</f>
        <v>#REF!</v>
      </c>
      <c r="I59" s="205">
        <f t="shared" ca="1" si="1"/>
        <v>44386</v>
      </c>
      <c r="J59" s="126">
        <v>3</v>
      </c>
      <c r="K59" s="126" t="b">
        <v>1</v>
      </c>
      <c r="L59" s="126" t="s">
        <v>4009</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RIGHT(APT!C60,4)&amp;"."&amp;APT!M60&amp;"."&amp;APT!K60&amp;"."&amp;APTCR!$C$6</f>
        <v>3305.BS.I01.REC</v>
      </c>
      <c r="G60" s="203">
        <f t="shared" ca="1" si="0"/>
        <v>44386</v>
      </c>
      <c r="H60" s="311" t="e">
        <f>IF(APT!#REF!&gt;0,0,-APT!#REF!)</f>
        <v>#REF!</v>
      </c>
      <c r="I60" s="205">
        <f t="shared" ca="1" si="1"/>
        <v>44386</v>
      </c>
      <c r="J60" s="126">
        <v>3</v>
      </c>
      <c r="K60" s="126" t="b">
        <v>1</v>
      </c>
      <c r="L60" s="126" t="s">
        <v>4009</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4008</v>
      </c>
      <c r="B61" s="200">
        <v>1</v>
      </c>
      <c r="C61" s="126">
        <v>2</v>
      </c>
      <c r="D61" s="308">
        <f>APT!J61</f>
        <v>400048</v>
      </c>
      <c r="E61" s="126" t="b">
        <v>1</v>
      </c>
      <c r="F61" s="309" t="str">
        <f>RIGHT(APT!C61,4)&amp;"."&amp;APT!M61&amp;"."&amp;APT!K61&amp;"."&amp;APTCR!$C$6&amp;"."&amp;$C$5</f>
        <v>2042.BS.I01.REC.Se20</v>
      </c>
      <c r="G61" s="203">
        <f t="shared" ca="1" si="0"/>
        <v>44386</v>
      </c>
      <c r="H61" s="311" t="e">
        <f>IF(APT!#REF!&gt;0,0,-APT!#REF!)</f>
        <v>#REF!</v>
      </c>
      <c r="I61" s="205">
        <f t="shared" ca="1" si="1"/>
        <v>44386</v>
      </c>
      <c r="J61" s="126">
        <v>3</v>
      </c>
      <c r="K61" s="126" t="b">
        <v>1</v>
      </c>
      <c r="L61" s="126" t="s">
        <v>4009</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RIGHT(APT!C62,4)&amp;"."&amp;APT!M62&amp;"."&amp;APT!K62&amp;"."&amp;APTCR!$C$6</f>
        <v>2044.BS.I01.REC</v>
      </c>
      <c r="G62" s="203">
        <f t="shared" ca="1" si="0"/>
        <v>44386</v>
      </c>
      <c r="H62" s="311" t="e">
        <f>IF(APT!#REF!&gt;0,0,-APT!#REF!)</f>
        <v>#REF!</v>
      </c>
      <c r="I62" s="205">
        <f t="shared" ca="1" si="1"/>
        <v>44386</v>
      </c>
      <c r="J62" s="126">
        <v>3</v>
      </c>
      <c r="K62" s="126" t="b">
        <v>1</v>
      </c>
      <c r="L62" s="126" t="s">
        <v>4009</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RIGHT(APT!C63,4)&amp;"."&amp;APT!M63&amp;"."&amp;APT!K63&amp;"."&amp;APTCR!$C$6</f>
        <v>2043.BS.I01.REC</v>
      </c>
      <c r="G63" s="203">
        <f t="shared" ca="1" si="0"/>
        <v>44386</v>
      </c>
      <c r="H63" s="311" t="e">
        <f>IF(APT!#REF!&gt;0,0,-APT!#REF!)</f>
        <v>#REF!</v>
      </c>
      <c r="I63" s="205">
        <f t="shared" ca="1" si="1"/>
        <v>44386</v>
      </c>
      <c r="J63" s="126">
        <v>3</v>
      </c>
      <c r="K63" s="126" t="b">
        <v>1</v>
      </c>
      <c r="L63" s="126" t="s">
        <v>4009</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4008</v>
      </c>
      <c r="B64" s="200">
        <v>1</v>
      </c>
      <c r="C64" s="126">
        <v>2</v>
      </c>
      <c r="D64" s="308">
        <f>APT!J64</f>
        <v>158733</v>
      </c>
      <c r="E64" s="126" t="b">
        <v>1</v>
      </c>
      <c r="F64" s="309" t="str">
        <f>RIGHT(APT!C64,4)&amp;"."&amp;APT!M64&amp;"."&amp;APT!K64&amp;"."&amp;APTCR!$C$6&amp;"."&amp;$C$5</f>
        <v>2053.BS.I01.REC.Se20</v>
      </c>
      <c r="G64" s="203">
        <f t="shared" ca="1" si="0"/>
        <v>44386</v>
      </c>
      <c r="H64" s="311" t="e">
        <f>IF(APT!#REF!&gt;0,0,-APT!#REF!)</f>
        <v>#REF!</v>
      </c>
      <c r="I64" s="205">
        <f t="shared" ca="1" si="1"/>
        <v>44386</v>
      </c>
      <c r="J64" s="126">
        <v>3</v>
      </c>
      <c r="K64" s="126" t="b">
        <v>1</v>
      </c>
      <c r="L64" s="126" t="s">
        <v>4009</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RIGHT(APT!C65,4)&amp;"."&amp;APT!M65&amp;"."&amp;APT!K65&amp;"."&amp;APTCR!$C$6</f>
        <v>2045.BS.I01.REC</v>
      </c>
      <c r="G65" s="203">
        <f t="shared" ca="1" si="0"/>
        <v>44386</v>
      </c>
      <c r="H65" s="311" t="e">
        <f>IF(APT!#REF!&gt;0,0,-APT!#REF!)</f>
        <v>#REF!</v>
      </c>
      <c r="I65" s="205">
        <f t="shared" ca="1" si="1"/>
        <v>44386</v>
      </c>
      <c r="J65" s="126">
        <v>3</v>
      </c>
      <c r="K65" s="126" t="b">
        <v>1</v>
      </c>
      <c r="L65" s="126" t="s">
        <v>4009</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RIGHT(APT!C66,4)&amp;"."&amp;APT!M66&amp;"."&amp;APT!K66&amp;"."&amp;APTCR!$C$6</f>
        <v>2077.BS.I01.REC</v>
      </c>
      <c r="G66" s="203">
        <f t="shared" ca="1" si="0"/>
        <v>44386</v>
      </c>
      <c r="H66" s="311" t="e">
        <f>IF(APT!#REF!&gt;0,0,-APT!#REF!)</f>
        <v>#REF!</v>
      </c>
      <c r="I66" s="205">
        <f t="shared" ca="1" si="1"/>
        <v>44386</v>
      </c>
      <c r="J66" s="126">
        <v>3</v>
      </c>
      <c r="K66" s="126" t="b">
        <v>1</v>
      </c>
      <c r="L66" s="126" t="s">
        <v>4009</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4008</v>
      </c>
      <c r="B67" s="200">
        <v>1</v>
      </c>
      <c r="C67" s="126">
        <v>2</v>
      </c>
      <c r="D67" s="308">
        <f>APT!J67</f>
        <v>400021</v>
      </c>
      <c r="E67" s="126" t="b">
        <v>1</v>
      </c>
      <c r="F67" s="309" t="str">
        <f>RIGHT(APT!C67,4)&amp;"."&amp;APT!M67&amp;"."&amp;APT!K67&amp;"."&amp;APTCR!$C$6&amp;"."&amp;$C$5</f>
        <v>5201.BS.I01.REC.Se20</v>
      </c>
      <c r="G67" s="203">
        <f t="shared" ca="1" si="0"/>
        <v>44386</v>
      </c>
      <c r="H67" s="311" t="e">
        <f>IF(APT!#REF!&gt;0,0,-APT!#REF!)</f>
        <v>#REF!</v>
      </c>
      <c r="I67" s="205">
        <f t="shared" ca="1" si="1"/>
        <v>44386</v>
      </c>
      <c r="J67" s="126">
        <v>3</v>
      </c>
      <c r="K67" s="126" t="b">
        <v>1</v>
      </c>
      <c r="L67" s="126" t="s">
        <v>4009</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RIGHT(APT!C68,4)&amp;"."&amp;APT!M68&amp;"."&amp;APT!K68&amp;"."&amp;APTCR!$C$6</f>
        <v>3501.BS.I01.REC</v>
      </c>
      <c r="G68" s="203">
        <f t="shared" ca="1" si="0"/>
        <v>44386</v>
      </c>
      <c r="H68" s="311" t="e">
        <f>IF(APT!#REF!&gt;0,0,-APT!#REF!)</f>
        <v>#REF!</v>
      </c>
      <c r="I68" s="205">
        <f t="shared" ca="1" si="1"/>
        <v>44386</v>
      </c>
      <c r="J68" s="126">
        <v>3</v>
      </c>
      <c r="K68" s="126" t="b">
        <v>1</v>
      </c>
      <c r="L68" s="126" t="s">
        <v>4009</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RIGHT(APT!C69,4)&amp;"."&amp;APT!M69&amp;"."&amp;APT!K69&amp;"."&amp;APTCR!$C$6</f>
        <v>2078.BS.I01.REC</v>
      </c>
      <c r="G69" s="203">
        <f t="shared" ca="1" si="0"/>
        <v>44386</v>
      </c>
      <c r="H69" s="311" t="e">
        <f>IF(APT!#REF!&gt;0,0,-APT!#REF!)</f>
        <v>#REF!</v>
      </c>
      <c r="I69" s="205">
        <f t="shared" ca="1" si="1"/>
        <v>44386</v>
      </c>
      <c r="J69" s="126">
        <v>3</v>
      </c>
      <c r="K69" s="126" t="b">
        <v>1</v>
      </c>
      <c r="L69" s="126" t="s">
        <v>4009</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RIGHT(APT!C70,4)&amp;"."&amp;APT!M70&amp;"."&amp;APT!K70&amp;"."&amp;APTCR!$C$6</f>
        <v>2071.BS.I01.REC</v>
      </c>
      <c r="G70" s="203">
        <f t="shared" ca="1" si="0"/>
        <v>44386</v>
      </c>
      <c r="H70" s="311" t="e">
        <f>IF(APT!#REF!&gt;0,0,-APT!#REF!)</f>
        <v>#REF!</v>
      </c>
      <c r="I70" s="205">
        <f t="shared" ca="1" si="1"/>
        <v>44386</v>
      </c>
      <c r="J70" s="126">
        <v>3</v>
      </c>
      <c r="K70" s="126" t="b">
        <v>1</v>
      </c>
      <c r="L70" s="126" t="s">
        <v>4009</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4008</v>
      </c>
      <c r="B71" s="200">
        <v>1</v>
      </c>
      <c r="C71" s="126">
        <v>2</v>
      </c>
      <c r="D71" s="308">
        <f>APT!J71</f>
        <v>400012</v>
      </c>
      <c r="E71" s="126" t="b">
        <v>1</v>
      </c>
      <c r="F71" s="309" t="str">
        <f>RIGHT(APT!C71,4)&amp;"."&amp;APT!M71&amp;"."&amp;APT!K71&amp;"."&amp;APTCR!$C$6&amp;"."&amp;$C$5</f>
        <v>2072.BS.I01.REC.Se20</v>
      </c>
      <c r="G71" s="203">
        <f t="shared" ca="1" si="0"/>
        <v>44386</v>
      </c>
      <c r="H71" s="311" t="e">
        <f>IF(APT!#REF!&gt;0,0,-APT!#REF!)</f>
        <v>#REF!</v>
      </c>
      <c r="I71" s="205">
        <f t="shared" ca="1" si="1"/>
        <v>44386</v>
      </c>
      <c r="J71" s="126">
        <v>3</v>
      </c>
      <c r="K71" s="126" t="b">
        <v>1</v>
      </c>
      <c r="L71" s="126" t="s">
        <v>4009</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4008</v>
      </c>
      <c r="B72" s="200">
        <v>1</v>
      </c>
      <c r="C72" s="126">
        <v>2</v>
      </c>
      <c r="D72" s="308">
        <f>APT!J72</f>
        <v>400093</v>
      </c>
      <c r="E72" s="126" t="b">
        <v>1</v>
      </c>
      <c r="F72" s="309" t="str">
        <f>RIGHT(APT!C72,4)&amp;"."&amp;APT!M72&amp;"."&amp;APT!K72&amp;"."&amp;APTCR!$C$6&amp;"."&amp;$C$5</f>
        <v>3512.BS.I01.REC.Se20</v>
      </c>
      <c r="G72" s="203">
        <f t="shared" ca="1" si="0"/>
        <v>44386</v>
      </c>
      <c r="H72" s="311" t="e">
        <f>IF(APT!#REF!&gt;0,0,-APT!#REF!)</f>
        <v>#REF!</v>
      </c>
      <c r="I72" s="205">
        <f t="shared" ca="1" si="1"/>
        <v>44386</v>
      </c>
      <c r="J72" s="126">
        <v>3</v>
      </c>
      <c r="K72" s="126" t="b">
        <v>1</v>
      </c>
      <c r="L72" s="126" t="s">
        <v>4009</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RIGHT(APT!C73,4)&amp;"."&amp;APT!M73&amp;"."&amp;APT!K73&amp;"."&amp;APTCR!$C$6</f>
        <v>3510.BS.I01.REC</v>
      </c>
      <c r="G73" s="203">
        <f t="shared" ca="1" si="0"/>
        <v>44386</v>
      </c>
      <c r="H73" s="311" t="e">
        <f>IF(APT!#REF!&gt;0,0,-APT!#REF!)</f>
        <v>#REF!</v>
      </c>
      <c r="I73" s="205">
        <f t="shared" ca="1" si="1"/>
        <v>44386</v>
      </c>
      <c r="J73" s="126">
        <v>3</v>
      </c>
      <c r="K73" s="126" t="b">
        <v>1</v>
      </c>
      <c r="L73" s="126" t="s">
        <v>4009</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RIGHT(APT!C74,4)&amp;"."&amp;APT!M74&amp;"."&amp;APT!K74&amp;"."&amp;APTCR!$C$6</f>
        <v>3502.BS.I01.REC</v>
      </c>
      <c r="G74" s="203">
        <f t="shared" ca="1" si="0"/>
        <v>44386</v>
      </c>
      <c r="H74" s="311" t="e">
        <f>IF(APT!#REF!&gt;0,0,-APT!#REF!)</f>
        <v>#REF!</v>
      </c>
      <c r="I74" s="205">
        <f t="shared" ca="1" si="1"/>
        <v>44386</v>
      </c>
      <c r="J74" s="126">
        <v>3</v>
      </c>
      <c r="K74" s="126" t="b">
        <v>1</v>
      </c>
      <c r="L74" s="126" t="s">
        <v>4009</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4008</v>
      </c>
      <c r="B75" s="200">
        <v>1</v>
      </c>
      <c r="C75" s="126">
        <v>2</v>
      </c>
      <c r="D75" s="308">
        <f>APT!J75</f>
        <v>400062</v>
      </c>
      <c r="E75" s="126" t="b">
        <v>1</v>
      </c>
      <c r="F75" s="309" t="str">
        <f>RIGHT(APT!C75,4)&amp;"."&amp;APT!M75&amp;"."&amp;APT!K75&amp;"."&amp;APTCR!$C$6&amp;"."&amp;$C$5</f>
        <v>3315.BS.I01.REC.Se20</v>
      </c>
      <c r="G75" s="203">
        <f t="shared" ca="1" si="0"/>
        <v>44386</v>
      </c>
      <c r="H75" s="311" t="e">
        <f>IF(APT!#REF!&gt;0,0,-APT!#REF!)</f>
        <v>#REF!</v>
      </c>
      <c r="I75" s="205">
        <f t="shared" ca="1" si="1"/>
        <v>44386</v>
      </c>
      <c r="J75" s="126">
        <v>3</v>
      </c>
      <c r="K75" s="126" t="b">
        <v>1</v>
      </c>
      <c r="L75" s="126" t="s">
        <v>4009</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RIGHT(APT!C76,4)&amp;"."&amp;APT!M76&amp;"."&amp;APT!K76&amp;"."&amp;APTCR!$C$6</f>
        <v>3504.BS.I01.REC</v>
      </c>
      <c r="G76" s="203">
        <f t="shared" ca="1" si="0"/>
        <v>44386</v>
      </c>
      <c r="H76" s="311" t="e">
        <f>IF(APT!#REF!&gt;0,0,-APT!#REF!)</f>
        <v>#REF!</v>
      </c>
      <c r="I76" s="205">
        <f t="shared" ca="1" si="1"/>
        <v>44386</v>
      </c>
      <c r="J76" s="126">
        <v>3</v>
      </c>
      <c r="K76" s="126" t="b">
        <v>1</v>
      </c>
      <c r="L76" s="126" t="s">
        <v>4009</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RIGHT(APT!C77,4)&amp;"."&amp;APT!M77&amp;"."&amp;APT!K77&amp;"."&amp;APTCR!$C$6</f>
        <v>3309.BS.I01.REC</v>
      </c>
      <c r="G77" s="203">
        <f t="shared" ca="1" si="0"/>
        <v>44386</v>
      </c>
      <c r="H77" s="311" t="e">
        <f>IF(APT!#REF!&gt;0,0,-APT!#REF!)</f>
        <v>#REF!</v>
      </c>
      <c r="I77" s="205">
        <f t="shared" ca="1" si="1"/>
        <v>44386</v>
      </c>
      <c r="J77" s="126">
        <v>3</v>
      </c>
      <c r="K77" s="126" t="b">
        <v>1</v>
      </c>
      <c r="L77" s="126" t="s">
        <v>4009</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RIGHT(APT!C78,4)&amp;"."&amp;APT!M78&amp;"."&amp;APT!K78&amp;"."&amp;APTCR!$C$6</f>
        <v>3307.BS.I01.REC</v>
      </c>
      <c r="G78" s="203">
        <f t="shared" ca="1" si="0"/>
        <v>44386</v>
      </c>
      <c r="H78" s="311" t="e">
        <f>IF(APT!#REF!&gt;0,0,-APT!#REF!)</f>
        <v>#REF!</v>
      </c>
      <c r="I78" s="205">
        <f t="shared" ca="1" si="1"/>
        <v>44386</v>
      </c>
      <c r="J78" s="126">
        <v>3</v>
      </c>
      <c r="K78" s="126" t="b">
        <v>1</v>
      </c>
      <c r="L78" s="126" t="s">
        <v>4009</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RIGHT(APT!C79,4)&amp;"."&amp;APT!M79&amp;"."&amp;APT!K79&amp;"."&amp;APTCR!$C$6</f>
        <v>3509.BS.I01.REC</v>
      </c>
      <c r="G79" s="203">
        <f t="shared" ca="1" si="0"/>
        <v>44386</v>
      </c>
      <c r="H79" s="311" t="e">
        <f>IF(APT!#REF!&gt;0,0,-APT!#REF!)</f>
        <v>#REF!</v>
      </c>
      <c r="I79" s="205">
        <f t="shared" ca="1" si="1"/>
        <v>44386</v>
      </c>
      <c r="J79" s="126">
        <v>3</v>
      </c>
      <c r="K79" s="126" t="b">
        <v>1</v>
      </c>
      <c r="L79" s="126" t="s">
        <v>4009</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RIGHT(APT!C80,4)&amp;"."&amp;APT!M80&amp;"."&amp;APT!K80&amp;"."&amp;APTCR!$C$6</f>
        <v>3311.BS.I01.REC</v>
      </c>
      <c r="G80" s="203">
        <f t="shared" ca="1" si="0"/>
        <v>44386</v>
      </c>
      <c r="H80" s="311" t="e">
        <f>IF(APT!#REF!&gt;0,0,-APT!#REF!)</f>
        <v>#REF!</v>
      </c>
      <c r="I80" s="205">
        <f t="shared" ca="1" si="1"/>
        <v>44386</v>
      </c>
      <c r="J80" s="126">
        <v>3</v>
      </c>
      <c r="K80" s="126" t="b">
        <v>1</v>
      </c>
      <c r="L80" s="126" t="s">
        <v>4009</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RIGHT(APT!C81,4)&amp;"."&amp;APT!M81&amp;"."&amp;APT!K81&amp;"."&amp;APTCR!$C$6</f>
        <v>3312.BS.I01.REC</v>
      </c>
      <c r="G81" s="203">
        <f t="shared" ca="1" si="0"/>
        <v>44386</v>
      </c>
      <c r="H81" s="311" t="e">
        <f>IF(APT!#REF!&gt;0,0,-APT!#REF!)</f>
        <v>#REF!</v>
      </c>
      <c r="I81" s="205">
        <f t="shared" ca="1" si="1"/>
        <v>44386</v>
      </c>
      <c r="J81" s="126">
        <v>3</v>
      </c>
      <c r="K81" s="126" t="b">
        <v>1</v>
      </c>
      <c r="L81" s="126" t="s">
        <v>4009</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RIGHT(APT!C82,4)&amp;"."&amp;APT!M82&amp;"."&amp;APT!K82&amp;"."&amp;APTCR!$C$6</f>
        <v>3314.BS.I01.REC</v>
      </c>
      <c r="G82" s="203">
        <f t="shared" ca="1" si="0"/>
        <v>44386</v>
      </c>
      <c r="H82" s="311" t="e">
        <f>IF(APT!#REF!&gt;0,0,-APT!#REF!)</f>
        <v>#REF!</v>
      </c>
      <c r="I82" s="205">
        <f t="shared" ca="1" si="1"/>
        <v>44386</v>
      </c>
      <c r="J82" s="126">
        <v>3</v>
      </c>
      <c r="K82" s="126" t="b">
        <v>1</v>
      </c>
      <c r="L82" s="126" t="s">
        <v>4009</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RIGHT(APT!C83,4)&amp;"."&amp;APT!M83&amp;"."&amp;APT!K83&amp;"."&amp;APTCR!$C$6</f>
        <v>3313.BS.I01.REC</v>
      </c>
      <c r="G83" s="203">
        <f t="shared" ca="1" si="0"/>
        <v>44386</v>
      </c>
      <c r="H83" s="311" t="e">
        <f>IF(APT!#REF!&gt;0,0,-APT!#REF!)</f>
        <v>#REF!</v>
      </c>
      <c r="I83" s="205">
        <f t="shared" ca="1" si="1"/>
        <v>44386</v>
      </c>
      <c r="J83" s="126">
        <v>3</v>
      </c>
      <c r="K83" s="126" t="b">
        <v>1</v>
      </c>
      <c r="L83" s="126" t="s">
        <v>4009</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RIGHT(APT!C84,4)&amp;"."&amp;APT!M84&amp;"."&amp;APT!K84&amp;"."&amp;APTCR!$C$6</f>
        <v>3507.BS.I01.REC</v>
      </c>
      <c r="G84" s="203">
        <f t="shared" ca="1" si="0"/>
        <v>44386</v>
      </c>
      <c r="H84" s="311" t="e">
        <f>IF(APT!#REF!&gt;0,0,-APT!#REF!)</f>
        <v>#REF!</v>
      </c>
      <c r="I84" s="205">
        <f t="shared" ca="1" si="1"/>
        <v>44386</v>
      </c>
      <c r="J84" s="126">
        <v>3</v>
      </c>
      <c r="K84" s="126" t="b">
        <v>1</v>
      </c>
      <c r="L84" s="126" t="s">
        <v>4009</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RIGHT(APT!C85,4)&amp;"."&amp;APT!M85&amp;"."&amp;APT!K85&amp;"."&amp;APTCR!$C$6</f>
        <v>3506.BS.I01.REC</v>
      </c>
      <c r="G85" s="203">
        <f t="shared" ref="G85:G148" ca="1" si="2">TODAY()</f>
        <v>44386</v>
      </c>
      <c r="H85" s="311" t="e">
        <f>IF(APT!#REF!&gt;0,0,-APT!#REF!)</f>
        <v>#REF!</v>
      </c>
      <c r="I85" s="205">
        <f t="shared" ref="I85:I148" ca="1" si="3">G85</f>
        <v>44386</v>
      </c>
      <c r="J85" s="126">
        <v>3</v>
      </c>
      <c r="K85" s="126" t="b">
        <v>1</v>
      </c>
      <c r="L85" s="126" t="s">
        <v>4009</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4008</v>
      </c>
      <c r="B86" s="200">
        <v>1</v>
      </c>
      <c r="C86" s="126">
        <v>2</v>
      </c>
      <c r="D86" s="308">
        <f>APT!J86</f>
        <v>400038</v>
      </c>
      <c r="E86" s="126" t="b">
        <v>1</v>
      </c>
      <c r="F86" s="309" t="str">
        <f>RIGHT(APT!C86,4)&amp;"."&amp;APT!M86&amp;"."&amp;APT!K86&amp;"."&amp;APTCR!$C$6&amp;"."&amp;$C$5</f>
        <v>2070.BS.I01.REC.Se20</v>
      </c>
      <c r="G86" s="203">
        <f t="shared" ca="1" si="2"/>
        <v>44386</v>
      </c>
      <c r="H86" s="311" t="e">
        <f>IF(APT!#REF!&gt;0,0,-APT!#REF!)</f>
        <v>#REF!</v>
      </c>
      <c r="I86" s="205">
        <f t="shared" ca="1" si="3"/>
        <v>44386</v>
      </c>
      <c r="J86" s="126">
        <v>3</v>
      </c>
      <c r="K86" s="126" t="b">
        <v>1</v>
      </c>
      <c r="L86" s="126" t="s">
        <v>4009</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RIGHT(APT!C87,4)&amp;"."&amp;APT!M87&amp;"."&amp;APT!K87&amp;"."&amp;APTCR!$C$6</f>
        <v>3316.BS.I01.REC</v>
      </c>
      <c r="G87" s="203">
        <f t="shared" ca="1" si="2"/>
        <v>44386</v>
      </c>
      <c r="H87" s="311" t="e">
        <f>IF(APT!#REF!&gt;0,0,-APT!#REF!)</f>
        <v>#REF!</v>
      </c>
      <c r="I87" s="205">
        <f t="shared" ca="1" si="3"/>
        <v>44386</v>
      </c>
      <c r="J87" s="126">
        <v>3</v>
      </c>
      <c r="K87" s="126" t="b">
        <v>1</v>
      </c>
      <c r="L87" s="126" t="s">
        <v>4009</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RIGHT(APT!C88,4)&amp;"."&amp;APT!M88&amp;"."&amp;APT!K88&amp;"."&amp;APTCR!$C$6</f>
        <v>2055.BS.I01.REC</v>
      </c>
      <c r="G88" s="203">
        <f t="shared" ca="1" si="2"/>
        <v>44386</v>
      </c>
      <c r="H88" s="311" t="e">
        <f>IF(APT!#REF!&gt;0,0,-APT!#REF!)</f>
        <v>#REF!</v>
      </c>
      <c r="I88" s="205">
        <f t="shared" ca="1" si="3"/>
        <v>44386</v>
      </c>
      <c r="J88" s="126">
        <v>3</v>
      </c>
      <c r="K88" s="126" t="b">
        <v>1</v>
      </c>
      <c r="L88" s="126" t="s">
        <v>4009</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4008</v>
      </c>
      <c r="B89" s="200">
        <v>1</v>
      </c>
      <c r="C89" s="126">
        <v>2</v>
      </c>
      <c r="D89" s="308">
        <f>APT!J89</f>
        <v>400053</v>
      </c>
      <c r="E89" s="126" t="b">
        <v>1</v>
      </c>
      <c r="F89" s="309" t="str">
        <f>RIGHT(APT!C89,4)&amp;"."&amp;APT!M89&amp;"."&amp;APT!K89&amp;"."&amp;APTCR!$C$6&amp;"."&amp;$C$5</f>
        <v>2057.BS.I01.REC.Se20</v>
      </c>
      <c r="G89" s="203">
        <f t="shared" ca="1" si="2"/>
        <v>44386</v>
      </c>
      <c r="H89" s="311" t="e">
        <f>IF(APT!#REF!&gt;0,0,-APT!#REF!)</f>
        <v>#REF!</v>
      </c>
      <c r="I89" s="205">
        <f t="shared" ca="1" si="3"/>
        <v>44386</v>
      </c>
      <c r="J89" s="126">
        <v>3</v>
      </c>
      <c r="K89" s="126" t="b">
        <v>1</v>
      </c>
      <c r="L89" s="126" t="s">
        <v>4009</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4008</v>
      </c>
      <c r="B90" s="200">
        <v>1</v>
      </c>
      <c r="C90" s="126">
        <v>2</v>
      </c>
      <c r="D90" s="308">
        <f>APT!J90</f>
        <v>400111</v>
      </c>
      <c r="E90" s="126" t="b">
        <v>1</v>
      </c>
      <c r="F90" s="309" t="str">
        <f>RIGHT(APT!C90,4)&amp;"."&amp;APT!M90&amp;"."&amp;APT!K90&amp;"."&amp;APTCR!$C$6&amp;"."&amp;$C$5</f>
        <v>2076.BS.I01.REC.Se20</v>
      </c>
      <c r="G90" s="203">
        <f t="shared" ca="1" si="2"/>
        <v>44386</v>
      </c>
      <c r="H90" s="311" t="e">
        <f>IF(APT!#REF!&gt;0,0,-APT!#REF!)</f>
        <v>#REF!</v>
      </c>
      <c r="I90" s="205">
        <f t="shared" ca="1" si="3"/>
        <v>44386</v>
      </c>
      <c r="J90" s="126">
        <v>3</v>
      </c>
      <c r="K90" s="126" t="b">
        <v>1</v>
      </c>
      <c r="L90" s="126" t="s">
        <v>4009</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RIGHT(APT!C91,4)&amp;"."&amp;APT!M91&amp;"."&amp;APT!K91&amp;"."&amp;APTCR!$C$6</f>
        <v>2060.BS.I01.REC</v>
      </c>
      <c r="G91" s="203">
        <f t="shared" ca="1" si="2"/>
        <v>44386</v>
      </c>
      <c r="H91" s="311" t="e">
        <f>IF(APT!#REF!&gt;0,0,-APT!#REF!)</f>
        <v>#REF!</v>
      </c>
      <c r="I91" s="205">
        <f t="shared" ca="1" si="3"/>
        <v>44386</v>
      </c>
      <c r="J91" s="126">
        <v>3</v>
      </c>
      <c r="K91" s="126" t="b">
        <v>1</v>
      </c>
      <c r="L91" s="126" t="s">
        <v>4009</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RIGHT(APT!C92,4)&amp;"."&amp;APT!M92&amp;"."&amp;APT!K92&amp;"."&amp;APTCR!$C$6</f>
        <v>3518.BS.I01.REC</v>
      </c>
      <c r="G92" s="203">
        <f t="shared" ca="1" si="2"/>
        <v>44386</v>
      </c>
      <c r="H92" s="311" t="e">
        <f>IF(APT!#REF!&gt;0,0,-APT!#REF!)</f>
        <v>#REF!</v>
      </c>
      <c r="I92" s="205">
        <f t="shared" ca="1" si="3"/>
        <v>44386</v>
      </c>
      <c r="J92" s="126">
        <v>3</v>
      </c>
      <c r="K92" s="126" t="b">
        <v>1</v>
      </c>
      <c r="L92" s="126" t="s">
        <v>4009</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RIGHT(APT!C93,4)&amp;"."&amp;APT!M93&amp;"."&amp;APT!K93&amp;"."&amp;APTCR!$C$6</f>
        <v>2054.BS.I01.REC</v>
      </c>
      <c r="G93" s="203">
        <f t="shared" ca="1" si="2"/>
        <v>44386</v>
      </c>
      <c r="H93" s="311" t="e">
        <f>IF(APT!#REF!&gt;0,0,-APT!#REF!)</f>
        <v>#REF!</v>
      </c>
      <c r="I93" s="205">
        <f t="shared" ca="1" si="3"/>
        <v>44386</v>
      </c>
      <c r="J93" s="126">
        <v>3</v>
      </c>
      <c r="K93" s="126" t="b">
        <v>1</v>
      </c>
      <c r="L93" s="126" t="s">
        <v>4009</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4008</v>
      </c>
      <c r="B94" s="200">
        <v>1</v>
      </c>
      <c r="C94" s="126">
        <v>2</v>
      </c>
      <c r="D94" s="308">
        <f>APT!J94</f>
        <v>400041</v>
      </c>
      <c r="E94" s="126" t="b">
        <v>1</v>
      </c>
      <c r="F94" s="309" t="str">
        <f>RIGHT(APT!C94,4)&amp;"."&amp;APT!M94&amp;"."&amp;APT!K94&amp;"."&amp;APTCR!$C$6&amp;"."&amp;$C$5</f>
        <v>5405.BS.I01.REC.Se20</v>
      </c>
      <c r="G94" s="203">
        <f t="shared" ca="1" si="2"/>
        <v>44386</v>
      </c>
      <c r="H94" s="311" t="e">
        <f>IF(APT!#REF!&gt;0,0,-APT!#REF!)</f>
        <v>#REF!</v>
      </c>
      <c r="I94" s="205">
        <f t="shared" ca="1" si="3"/>
        <v>44386</v>
      </c>
      <c r="J94" s="126">
        <v>3</v>
      </c>
      <c r="K94" s="126" t="b">
        <v>1</v>
      </c>
      <c r="L94" s="126" t="s">
        <v>4009</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4008</v>
      </c>
      <c r="B95" s="200">
        <v>1</v>
      </c>
      <c r="C95" s="126">
        <v>2</v>
      </c>
      <c r="D95" s="308">
        <f>APT!J95</f>
        <v>400033</v>
      </c>
      <c r="E95" s="126" t="b">
        <v>1</v>
      </c>
      <c r="F95" s="309" t="str">
        <f>RIGHT(APT!C95,4)&amp;"."&amp;APT!M95&amp;"."&amp;APT!K95&amp;"."&amp;APTCR!$C$6&amp;"."&amp;$C$5</f>
        <v>4003.BS.I01.REC.Se20</v>
      </c>
      <c r="G95" s="203">
        <f t="shared" ca="1" si="2"/>
        <v>44386</v>
      </c>
      <c r="H95" s="311" t="e">
        <f>IF(APT!#REF!&gt;0,0,-APT!#REF!)</f>
        <v>#REF!</v>
      </c>
      <c r="I95" s="205">
        <f t="shared" ca="1" si="3"/>
        <v>44386</v>
      </c>
      <c r="J95" s="126">
        <v>3</v>
      </c>
      <c r="K95" s="126" t="b">
        <v>1</v>
      </c>
      <c r="L95" s="126" t="s">
        <v>4009</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4008</v>
      </c>
      <c r="B96" s="200">
        <v>1</v>
      </c>
      <c r="C96" s="126">
        <v>2</v>
      </c>
      <c r="D96" s="308">
        <f>APT!J96</f>
        <v>400140</v>
      </c>
      <c r="E96" s="126" t="b">
        <v>1</v>
      </c>
      <c r="F96" s="309" t="str">
        <f>RIGHT(APT!C96,4)&amp;"."&amp;APT!M96&amp;"."&amp;APT!K96&amp;"."&amp;APTCR!$C$6&amp;"."&amp;$C$5</f>
        <v>5427.BS.I01.REC.Se20</v>
      </c>
      <c r="G96" s="203">
        <f t="shared" ca="1" si="2"/>
        <v>44386</v>
      </c>
      <c r="H96" s="311" t="e">
        <f>IF(APT!#REF!&gt;0,0,-APT!#REF!)</f>
        <v>#REF!</v>
      </c>
      <c r="I96" s="205">
        <f t="shared" ca="1" si="3"/>
        <v>44386</v>
      </c>
      <c r="J96" s="126">
        <v>3</v>
      </c>
      <c r="K96" s="126" t="b">
        <v>1</v>
      </c>
      <c r="L96" s="126" t="s">
        <v>4009</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4008</v>
      </c>
      <c r="B97" s="200">
        <v>1</v>
      </c>
      <c r="C97" s="126">
        <v>2</v>
      </c>
      <c r="D97" s="308">
        <f>APT!J97</f>
        <v>107953</v>
      </c>
      <c r="E97" s="126" t="b">
        <v>1</v>
      </c>
      <c r="F97" s="309" t="str">
        <f>RIGHT(APT!C97,4)&amp;"."&amp;APT!M97&amp;"."&amp;APT!K97&amp;"."&amp;APTCR!$C$6&amp;"."&amp;$C$5</f>
        <v>4004.BS.I01.REC.Se20</v>
      </c>
      <c r="G97" s="203">
        <f t="shared" ca="1" si="2"/>
        <v>44386</v>
      </c>
      <c r="H97" s="311" t="e">
        <f>IF(APT!#REF!&gt;0,0,-APT!#REF!)</f>
        <v>#REF!</v>
      </c>
      <c r="I97" s="205">
        <f t="shared" ca="1" si="3"/>
        <v>44386</v>
      </c>
      <c r="J97" s="126">
        <v>3</v>
      </c>
      <c r="K97" s="126" t="b">
        <v>1</v>
      </c>
      <c r="L97" s="126" t="s">
        <v>4009</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4008</v>
      </c>
      <c r="B98" s="200">
        <v>1</v>
      </c>
      <c r="C98" s="126">
        <v>2</v>
      </c>
      <c r="D98" s="308">
        <f>APT!J98</f>
        <v>400029</v>
      </c>
      <c r="E98" s="126" t="b">
        <v>1</v>
      </c>
      <c r="F98" s="309" t="str">
        <f>RIGHT(APT!C98,4)&amp;"."&amp;APT!M98&amp;"."&amp;APT!K98&amp;"."&amp;APTCR!$C$6&amp;"."&amp;$C$5</f>
        <v>5404.BS.I01.REC.Se20</v>
      </c>
      <c r="G98" s="203">
        <f t="shared" ca="1" si="2"/>
        <v>44386</v>
      </c>
      <c r="H98" s="311" t="e">
        <f>IF(APT!#REF!&gt;0,0,-APT!#REF!)</f>
        <v>#REF!</v>
      </c>
      <c r="I98" s="205">
        <f t="shared" ca="1" si="3"/>
        <v>44386</v>
      </c>
      <c r="J98" s="126">
        <v>3</v>
      </c>
      <c r="K98" s="126" t="b">
        <v>1</v>
      </c>
      <c r="L98" s="126" t="s">
        <v>4009</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4008</v>
      </c>
      <c r="B99" s="200">
        <v>1</v>
      </c>
      <c r="C99" s="126">
        <v>2</v>
      </c>
      <c r="D99" s="308">
        <f>APT!J99</f>
        <v>400013</v>
      </c>
      <c r="E99" s="126" t="b">
        <v>1</v>
      </c>
      <c r="F99" s="309" t="str">
        <f>RIGHT(APT!C99,4)&amp;"."&amp;APT!M99&amp;"."&amp;APT!K99&amp;"."&amp;APTCR!$C$6&amp;"."&amp;$C$5</f>
        <v>5407.BS.I01.REC.Se20</v>
      </c>
      <c r="G99" s="203">
        <f t="shared" ca="1" si="2"/>
        <v>44386</v>
      </c>
      <c r="H99" s="311" t="e">
        <f>IF(APT!#REF!&gt;0,0,-APT!#REF!)</f>
        <v>#REF!</v>
      </c>
      <c r="I99" s="205">
        <f t="shared" ca="1" si="3"/>
        <v>44386</v>
      </c>
      <c r="J99" s="126">
        <v>3</v>
      </c>
      <c r="K99" s="126" t="b">
        <v>1</v>
      </c>
      <c r="L99" s="126" t="s">
        <v>4009</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4008</v>
      </c>
      <c r="B100" s="200">
        <v>1</v>
      </c>
      <c r="C100" s="126">
        <v>2</v>
      </c>
      <c r="D100" s="308">
        <f>APT!J100</f>
        <v>400135</v>
      </c>
      <c r="E100" s="126" t="b">
        <v>1</v>
      </c>
      <c r="F100" s="309" t="str">
        <f>RIGHT(APT!C100,4)&amp;"."&amp;APT!M100&amp;"."&amp;APT!K100&amp;"."&amp;APTCR!$C$6&amp;"."&amp;$C$5</f>
        <v>3521.BS.I01.REC.Se20</v>
      </c>
      <c r="G100" s="203">
        <f t="shared" ca="1" si="2"/>
        <v>44386</v>
      </c>
      <c r="H100" s="311" t="e">
        <f>IF(APT!#REF!&gt;0,0,-APT!#REF!)</f>
        <v>#REF!</v>
      </c>
      <c r="I100" s="205">
        <f t="shared" ca="1" si="3"/>
        <v>44386</v>
      </c>
      <c r="J100" s="126">
        <v>3</v>
      </c>
      <c r="K100" s="126" t="b">
        <v>1</v>
      </c>
      <c r="L100" s="126" t="s">
        <v>4009</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4008</v>
      </c>
      <c r="B101" s="200">
        <v>1</v>
      </c>
      <c r="C101" s="126">
        <v>2</v>
      </c>
      <c r="D101" s="308" t="e">
        <f>APT!#REF!</f>
        <v>#REF!</v>
      </c>
      <c r="E101" s="126" t="b">
        <v>1</v>
      </c>
      <c r="F101" s="309" t="e">
        <f>RIGHT(APT!#REF!,4)&amp;"."&amp;APT!#REF!&amp;"."&amp;APT!#REF!&amp;"."&amp;APTCR!$C$6</f>
        <v>#REF!</v>
      </c>
      <c r="G101" s="203">
        <f t="shared" ca="1" si="2"/>
        <v>44386</v>
      </c>
      <c r="H101" s="311" t="e">
        <f>IF(APT!#REF!&gt;0,0,-APT!#REF!)</f>
        <v>#REF!</v>
      </c>
      <c r="I101" s="205">
        <f t="shared" ca="1" si="3"/>
        <v>44386</v>
      </c>
      <c r="J101" s="126">
        <v>3</v>
      </c>
      <c r="K101" s="126" t="b">
        <v>1</v>
      </c>
      <c r="L101" s="126" t="s">
        <v>4009</v>
      </c>
      <c r="M101" s="126" t="b">
        <v>1</v>
      </c>
      <c r="N101" s="126" t="s">
        <v>3687</v>
      </c>
      <c r="O101" s="309" t="e">
        <f>LEFT(APT!#REF!,19)&amp;"."&amp;APTCR!F101</f>
        <v>#REF!</v>
      </c>
      <c r="P101" s="312" t="e">
        <f>APT!#REF!</f>
        <v>#REF!</v>
      </c>
      <c r="Q101" s="126" t="b">
        <v>1</v>
      </c>
      <c r="R101" s="126" t="b">
        <v>1</v>
      </c>
      <c r="S101" s="126" t="b">
        <v>1</v>
      </c>
    </row>
    <row r="102" spans="1:19" hidden="1" x14ac:dyDescent="0.25">
      <c r="A102" s="126" t="s">
        <v>4008</v>
      </c>
      <c r="B102" s="200">
        <v>1</v>
      </c>
      <c r="C102" s="126">
        <v>2</v>
      </c>
      <c r="D102" s="308" t="e">
        <f>APT!#REF!</f>
        <v>#REF!</v>
      </c>
      <c r="E102" s="126" t="b">
        <v>1</v>
      </c>
      <c r="F102" s="309" t="e">
        <f>RIGHT(APT!#REF!,4)&amp;"."&amp;APT!#REF!&amp;"."&amp;APT!#REF!&amp;"."&amp;APTCR!$C$6</f>
        <v>#REF!</v>
      </c>
      <c r="G102" s="203">
        <f t="shared" ca="1" si="2"/>
        <v>44386</v>
      </c>
      <c r="H102" s="311" t="e">
        <f>IF(APT!#REF!&gt;0,0,-APT!#REF!)</f>
        <v>#REF!</v>
      </c>
      <c r="I102" s="205">
        <f t="shared" ca="1" si="3"/>
        <v>44386</v>
      </c>
      <c r="J102" s="126">
        <v>3</v>
      </c>
      <c r="K102" s="126" t="b">
        <v>1</v>
      </c>
      <c r="L102" s="126" t="s">
        <v>4009</v>
      </c>
      <c r="M102" s="126" t="b">
        <v>1</v>
      </c>
      <c r="N102" s="126" t="s">
        <v>3687</v>
      </c>
      <c r="O102" s="309" t="e">
        <f>LEFT(APT!#REF!,19)&amp;"."&amp;APTCR!F102</f>
        <v>#REF!</v>
      </c>
      <c r="P102" s="312" t="e">
        <f>APT!#REF!</f>
        <v>#REF!</v>
      </c>
      <c r="Q102" s="126" t="b">
        <v>1</v>
      </c>
      <c r="R102" s="126" t="b">
        <v>1</v>
      </c>
      <c r="S102" s="126" t="b">
        <v>1</v>
      </c>
    </row>
    <row r="103" spans="1:19" hidden="1" x14ac:dyDescent="0.25">
      <c r="A103" s="126" t="s">
        <v>4008</v>
      </c>
      <c r="B103" s="200">
        <v>1</v>
      </c>
      <c r="C103" s="126">
        <v>2</v>
      </c>
      <c r="D103" s="308" t="e">
        <f>APT!#REF!</f>
        <v>#REF!</v>
      </c>
      <c r="E103" s="126" t="b">
        <v>1</v>
      </c>
      <c r="F103" s="309" t="e">
        <f>RIGHT(APT!#REF!,4)&amp;"."&amp;APT!#REF!&amp;"."&amp;APT!#REF!&amp;"."&amp;APTCR!$C$6</f>
        <v>#REF!</v>
      </c>
      <c r="G103" s="203">
        <f t="shared" ca="1" si="2"/>
        <v>44386</v>
      </c>
      <c r="H103" s="311" t="e">
        <f>IF(APT!#REF!&gt;0,0,-APT!#REF!)</f>
        <v>#REF!</v>
      </c>
      <c r="I103" s="205">
        <f t="shared" ca="1" si="3"/>
        <v>44386</v>
      </c>
      <c r="J103" s="126">
        <v>3</v>
      </c>
      <c r="K103" s="126" t="b">
        <v>1</v>
      </c>
      <c r="L103" s="126" t="s">
        <v>4009</v>
      </c>
      <c r="M103" s="126" t="b">
        <v>1</v>
      </c>
      <c r="N103" s="126" t="s">
        <v>3687</v>
      </c>
      <c r="O103" s="309" t="e">
        <f>LEFT(APT!#REF!,19)&amp;"."&amp;APTCR!F103</f>
        <v>#REF!</v>
      </c>
      <c r="P103" s="312" t="e">
        <f>APT!#REF!</f>
        <v>#REF!</v>
      </c>
      <c r="Q103" s="126" t="b">
        <v>1</v>
      </c>
      <c r="R103" s="126" t="b">
        <v>1</v>
      </c>
      <c r="S103" s="126" t="b">
        <v>1</v>
      </c>
    </row>
    <row r="104" spans="1:19" hidden="1" x14ac:dyDescent="0.25">
      <c r="A104" s="126" t="s">
        <v>4008</v>
      </c>
      <c r="B104" s="200">
        <v>1</v>
      </c>
      <c r="C104" s="126">
        <v>2</v>
      </c>
      <c r="D104" s="308" t="e">
        <f>APT!#REF!</f>
        <v>#REF!</v>
      </c>
      <c r="E104" s="126" t="b">
        <v>1</v>
      </c>
      <c r="F104" s="309" t="e">
        <f>RIGHT(APT!#REF!,4)&amp;"."&amp;APT!#REF!&amp;"."&amp;APT!#REF!&amp;"."&amp;APTCR!$C$6</f>
        <v>#REF!</v>
      </c>
      <c r="G104" s="203">
        <f t="shared" ca="1" si="2"/>
        <v>44386</v>
      </c>
      <c r="H104" s="311" t="e">
        <f>IF(APT!#REF!&gt;0,0,-APT!#REF!)</f>
        <v>#REF!</v>
      </c>
      <c r="I104" s="205">
        <f t="shared" ca="1" si="3"/>
        <v>44386</v>
      </c>
      <c r="J104" s="126">
        <v>3</v>
      </c>
      <c r="K104" s="126" t="b">
        <v>1</v>
      </c>
      <c r="L104" s="126" t="s">
        <v>4009</v>
      </c>
      <c r="M104" s="126" t="b">
        <v>1</v>
      </c>
      <c r="N104" s="126" t="s">
        <v>3687</v>
      </c>
      <c r="O104" s="309" t="e">
        <f>LEFT(APT!#REF!,19)&amp;"."&amp;APTCR!F104</f>
        <v>#REF!</v>
      </c>
      <c r="P104" s="312" t="e">
        <f>APT!#REF!</f>
        <v>#REF!</v>
      </c>
      <c r="Q104" s="126" t="b">
        <v>1</v>
      </c>
      <c r="R104" s="126" t="b">
        <v>1</v>
      </c>
      <c r="S104" s="126" t="b">
        <v>1</v>
      </c>
    </row>
    <row r="105" spans="1:19" hidden="1" x14ac:dyDescent="0.25">
      <c r="A105" s="126" t="s">
        <v>4008</v>
      </c>
      <c r="B105" s="200">
        <v>1</v>
      </c>
      <c r="C105" s="126">
        <v>2</v>
      </c>
      <c r="D105" s="308" t="e">
        <f>APT!#REF!</f>
        <v>#REF!</v>
      </c>
      <c r="E105" s="126" t="b">
        <v>1</v>
      </c>
      <c r="F105" s="309" t="e">
        <f>RIGHT(APT!#REF!,4)&amp;"."&amp;APT!#REF!&amp;"."&amp;APT!#REF!&amp;"."&amp;APTCR!$C$6</f>
        <v>#REF!</v>
      </c>
      <c r="G105" s="203">
        <f t="shared" ca="1" si="2"/>
        <v>44386</v>
      </c>
      <c r="H105" s="311" t="e">
        <f>IF(APT!#REF!&gt;0,0,-APT!#REF!)</f>
        <v>#REF!</v>
      </c>
      <c r="I105" s="205">
        <f t="shared" ca="1" si="3"/>
        <v>44386</v>
      </c>
      <c r="J105" s="126">
        <v>3</v>
      </c>
      <c r="K105" s="126" t="b">
        <v>1</v>
      </c>
      <c r="L105" s="126" t="s">
        <v>4009</v>
      </c>
      <c r="M105" s="126" t="b">
        <v>1</v>
      </c>
      <c r="N105" s="126" t="s">
        <v>3687</v>
      </c>
      <c r="O105" s="309" t="e">
        <f>LEFT(APT!#REF!,19)&amp;"."&amp;APTCR!F105</f>
        <v>#REF!</v>
      </c>
      <c r="P105" s="312" t="e">
        <f>APT!#REF!</f>
        <v>#REF!</v>
      </c>
      <c r="Q105" s="126" t="b">
        <v>1</v>
      </c>
      <c r="R105" s="126" t="b">
        <v>1</v>
      </c>
      <c r="S105" s="126" t="b">
        <v>1</v>
      </c>
    </row>
    <row r="106" spans="1:19" hidden="1" x14ac:dyDescent="0.25">
      <c r="A106" s="126" t="s">
        <v>4008</v>
      </c>
      <c r="B106" s="200">
        <v>1</v>
      </c>
      <c r="C106" s="126">
        <v>2</v>
      </c>
      <c r="D106" s="308" t="e">
        <f>APT!#REF!</f>
        <v>#REF!</v>
      </c>
      <c r="E106" s="126" t="b">
        <v>1</v>
      </c>
      <c r="F106" s="309" t="e">
        <f>RIGHT(APT!#REF!,4)&amp;"."&amp;APT!#REF!&amp;"."&amp;APT!#REF!&amp;"."&amp;APTCR!$C$6</f>
        <v>#REF!</v>
      </c>
      <c r="G106" s="203">
        <f t="shared" ca="1" si="2"/>
        <v>44386</v>
      </c>
      <c r="H106" s="311" t="e">
        <f>IF(APT!#REF!&gt;0,0,-APT!#REF!)</f>
        <v>#REF!</v>
      </c>
      <c r="I106" s="205">
        <f t="shared" ca="1" si="3"/>
        <v>44386</v>
      </c>
      <c r="J106" s="126">
        <v>3</v>
      </c>
      <c r="K106" s="126" t="b">
        <v>1</v>
      </c>
      <c r="L106" s="126" t="s">
        <v>4009</v>
      </c>
      <c r="M106" s="126" t="b">
        <v>1</v>
      </c>
      <c r="N106" s="126" t="s">
        <v>3687</v>
      </c>
      <c r="O106" s="309" t="e">
        <f>LEFT(APT!#REF!,19)&amp;"."&amp;APTCR!F106</f>
        <v>#REF!</v>
      </c>
      <c r="P106" s="312" t="e">
        <f>APT!#REF!</f>
        <v>#REF!</v>
      </c>
      <c r="Q106" s="126" t="b">
        <v>1</v>
      </c>
      <c r="R106" s="126" t="b">
        <v>1</v>
      </c>
      <c r="S106" s="126" t="b">
        <v>1</v>
      </c>
    </row>
    <row r="107" spans="1:19" hidden="1" x14ac:dyDescent="0.25">
      <c r="A107" s="126" t="s">
        <v>4008</v>
      </c>
      <c r="B107" s="200">
        <v>1</v>
      </c>
      <c r="C107" s="126">
        <v>2</v>
      </c>
      <c r="D107" s="308" t="e">
        <f>APT!#REF!</f>
        <v>#REF!</v>
      </c>
      <c r="E107" s="126" t="b">
        <v>1</v>
      </c>
      <c r="F107" s="309" t="e">
        <f>RIGHT(APT!#REF!,4)&amp;"."&amp;APT!#REF!&amp;"."&amp;APT!#REF!&amp;"."&amp;APTCR!$C$6</f>
        <v>#REF!</v>
      </c>
      <c r="G107" s="203">
        <f t="shared" ca="1" si="2"/>
        <v>44386</v>
      </c>
      <c r="H107" s="311" t="e">
        <f>IF(APT!#REF!&gt;0,0,-APT!#REF!)</f>
        <v>#REF!</v>
      </c>
      <c r="I107" s="205">
        <f t="shared" ca="1" si="3"/>
        <v>44386</v>
      </c>
      <c r="J107" s="126">
        <v>3</v>
      </c>
      <c r="K107" s="126" t="b">
        <v>1</v>
      </c>
      <c r="L107" s="126" t="s">
        <v>4009</v>
      </c>
      <c r="M107" s="126" t="b">
        <v>1</v>
      </c>
      <c r="N107" s="126" t="s">
        <v>3687</v>
      </c>
      <c r="O107" s="309" t="e">
        <f>LEFT(APT!#REF!,19)&amp;"."&amp;APTCR!F107</f>
        <v>#REF!</v>
      </c>
      <c r="P107" s="312" t="e">
        <f>APT!#REF!</f>
        <v>#REF!</v>
      </c>
      <c r="Q107" s="126" t="b">
        <v>1</v>
      </c>
      <c r="R107" s="126" t="b">
        <v>1</v>
      </c>
      <c r="S107" s="126" t="b">
        <v>1</v>
      </c>
    </row>
    <row r="108" spans="1:19" hidden="1" x14ac:dyDescent="0.25">
      <c r="A108" s="126" t="s">
        <v>4008</v>
      </c>
      <c r="B108" s="200">
        <v>1</v>
      </c>
      <c r="C108" s="126">
        <v>2</v>
      </c>
      <c r="D108" s="308" t="e">
        <f>APT!#REF!</f>
        <v>#REF!</v>
      </c>
      <c r="E108" s="126" t="b">
        <v>1</v>
      </c>
      <c r="F108" s="309" t="e">
        <f>RIGHT(APT!#REF!,4)&amp;"."&amp;APT!#REF!&amp;"."&amp;APT!#REF!&amp;"."&amp;APTCR!$C$6</f>
        <v>#REF!</v>
      </c>
      <c r="G108" s="203">
        <f t="shared" ca="1" si="2"/>
        <v>44386</v>
      </c>
      <c r="H108" s="311" t="e">
        <f>IF(APT!#REF!&gt;0,0,-APT!#REF!)</f>
        <v>#REF!</v>
      </c>
      <c r="I108" s="205">
        <f t="shared" ca="1" si="3"/>
        <v>44386</v>
      </c>
      <c r="J108" s="126">
        <v>3</v>
      </c>
      <c r="K108" s="126" t="b">
        <v>1</v>
      </c>
      <c r="L108" s="126" t="s">
        <v>4009</v>
      </c>
      <c r="M108" s="126" t="b">
        <v>1</v>
      </c>
      <c r="N108" s="126" t="s">
        <v>3687</v>
      </c>
      <c r="O108" s="309" t="e">
        <f>LEFT(APT!#REF!,19)&amp;"."&amp;APTCR!F108</f>
        <v>#REF!</v>
      </c>
      <c r="P108" s="312" t="e">
        <f>APT!#REF!</f>
        <v>#REF!</v>
      </c>
      <c r="Q108" s="126" t="b">
        <v>1</v>
      </c>
      <c r="R108" s="126" t="b">
        <v>1</v>
      </c>
      <c r="S108" s="126" t="b">
        <v>1</v>
      </c>
    </row>
    <row r="109" spans="1:19" hidden="1" x14ac:dyDescent="0.25">
      <c r="A109" s="126" t="s">
        <v>4008</v>
      </c>
      <c r="B109" s="200">
        <v>1</v>
      </c>
      <c r="C109" s="126">
        <v>2</v>
      </c>
      <c r="D109" s="308" t="e">
        <f>APT!#REF!</f>
        <v>#REF!</v>
      </c>
      <c r="E109" s="126" t="b">
        <v>1</v>
      </c>
      <c r="F109" s="309" t="e">
        <f>RIGHT(APT!#REF!,4)&amp;"."&amp;APT!#REF!&amp;"."&amp;APT!#REF!&amp;"."&amp;APTCR!$C$6</f>
        <v>#REF!</v>
      </c>
      <c r="G109" s="203">
        <f t="shared" ca="1" si="2"/>
        <v>44386</v>
      </c>
      <c r="H109" s="311" t="e">
        <f>IF(APT!#REF!&gt;0,0,-APT!#REF!)</f>
        <v>#REF!</v>
      </c>
      <c r="I109" s="205">
        <f t="shared" ca="1" si="3"/>
        <v>44386</v>
      </c>
      <c r="J109" s="126">
        <v>3</v>
      </c>
      <c r="K109" s="126" t="b">
        <v>1</v>
      </c>
      <c r="L109" s="126" t="s">
        <v>4009</v>
      </c>
      <c r="M109" s="126" t="b">
        <v>1</v>
      </c>
      <c r="N109" s="126" t="s">
        <v>3687</v>
      </c>
      <c r="O109" s="309" t="e">
        <f>LEFT(APT!#REF!,19)&amp;"."&amp;APTCR!F109</f>
        <v>#REF!</v>
      </c>
      <c r="P109" s="312" t="e">
        <f>APT!#REF!</f>
        <v>#REF!</v>
      </c>
      <c r="Q109" s="126" t="b">
        <v>1</v>
      </c>
      <c r="R109" s="126" t="b">
        <v>1</v>
      </c>
      <c r="S109" s="126" t="b">
        <v>1</v>
      </c>
    </row>
    <row r="110" spans="1:19" hidden="1" x14ac:dyDescent="0.25">
      <c r="A110" s="126" t="s">
        <v>4008</v>
      </c>
      <c r="B110" s="200">
        <v>1</v>
      </c>
      <c r="C110" s="126">
        <v>2</v>
      </c>
      <c r="D110" s="308">
        <f>APT!L101</f>
        <v>0</v>
      </c>
      <c r="E110" s="126" t="b">
        <v>1</v>
      </c>
      <c r="F110" s="309" t="str">
        <f>RIGHT(APT!E101,4)&amp;"."&amp;APT!O101&amp;"."&amp;APT!M101&amp;"."&amp;APTCR!$C$6</f>
        <v>...REC</v>
      </c>
      <c r="G110" s="203">
        <f t="shared" ca="1" si="2"/>
        <v>44386</v>
      </c>
      <c r="H110" s="311" t="e">
        <f>IF(APT!#REF!&gt;0,0,-APT!#REF!)</f>
        <v>#REF!</v>
      </c>
      <c r="I110" s="205">
        <f t="shared" ca="1" si="3"/>
        <v>44386</v>
      </c>
      <c r="J110" s="126">
        <v>3</v>
      </c>
      <c r="K110" s="126" t="b">
        <v>1</v>
      </c>
      <c r="L110" s="126" t="s">
        <v>4009</v>
      </c>
      <c r="M110" s="126" t="b">
        <v>1</v>
      </c>
      <c r="N110" s="126" t="s">
        <v>3687</v>
      </c>
      <c r="O110" s="309" t="str">
        <f>LEFT(APT!F101,19)&amp;"."&amp;APTCR!F110</f>
        <v>....REC</v>
      </c>
      <c r="P110" s="312">
        <f>APT!K101</f>
        <v>0</v>
      </c>
      <c r="Q110" s="126" t="b">
        <v>1</v>
      </c>
      <c r="R110" s="126" t="b">
        <v>1</v>
      </c>
      <c r="S110" s="126" t="b">
        <v>1</v>
      </c>
    </row>
    <row r="111" spans="1:19" hidden="1" x14ac:dyDescent="0.25">
      <c r="A111" s="126" t="s">
        <v>4008</v>
      </c>
      <c r="B111" s="200">
        <v>1</v>
      </c>
      <c r="C111" s="126">
        <v>2</v>
      </c>
      <c r="D111" s="308">
        <f>APT!L102</f>
        <v>0</v>
      </c>
      <c r="E111" s="126" t="b">
        <v>1</v>
      </c>
      <c r="F111" s="309" t="str">
        <f>RIGHT(APT!E102,4)&amp;"."&amp;APT!O102&amp;"."&amp;APT!M102&amp;"."&amp;APTCR!$C$6</f>
        <v>...REC</v>
      </c>
      <c r="G111" s="203">
        <f t="shared" ca="1" si="2"/>
        <v>44386</v>
      </c>
      <c r="H111" s="311" t="e">
        <f>IF(APT!#REF!&gt;0,0,-APT!#REF!)</f>
        <v>#REF!</v>
      </c>
      <c r="I111" s="205">
        <f t="shared" ca="1" si="3"/>
        <v>44386</v>
      </c>
      <c r="J111" s="126">
        <v>3</v>
      </c>
      <c r="K111" s="126" t="b">
        <v>1</v>
      </c>
      <c r="L111" s="126" t="s">
        <v>4009</v>
      </c>
      <c r="M111" s="126" t="b">
        <v>1</v>
      </c>
      <c r="N111" s="126" t="s">
        <v>3687</v>
      </c>
      <c r="O111" s="309" t="str">
        <f>LEFT(APT!F102,19)&amp;"."&amp;APTCR!F111</f>
        <v>....REC</v>
      </c>
      <c r="P111" s="312">
        <f>APT!K102</f>
        <v>0</v>
      </c>
      <c r="Q111" s="126" t="b">
        <v>1</v>
      </c>
      <c r="R111" s="126" t="b">
        <v>1</v>
      </c>
      <c r="S111" s="126" t="b">
        <v>1</v>
      </c>
    </row>
    <row r="112" spans="1:19" hidden="1" x14ac:dyDescent="0.25">
      <c r="A112" s="126" t="s">
        <v>4008</v>
      </c>
      <c r="B112" s="200">
        <v>1</v>
      </c>
      <c r="C112" s="126">
        <v>2</v>
      </c>
      <c r="D112" s="308">
        <f>APT!L103</f>
        <v>0</v>
      </c>
      <c r="E112" s="126" t="b">
        <v>1</v>
      </c>
      <c r="F112" s="309" t="str">
        <f>RIGHT(APT!E103,4)&amp;"."&amp;APT!O103&amp;"."&amp;APT!M103&amp;"."&amp;APTCR!$C$6</f>
        <v>...REC</v>
      </c>
      <c r="G112" s="203">
        <f t="shared" ca="1" si="2"/>
        <v>44386</v>
      </c>
      <c r="H112" s="311" t="e">
        <f>IF(APT!#REF!&gt;0,0,-APT!#REF!)</f>
        <v>#REF!</v>
      </c>
      <c r="I112" s="205">
        <f t="shared" ca="1" si="3"/>
        <v>44386</v>
      </c>
      <c r="J112" s="126">
        <v>3</v>
      </c>
      <c r="K112" s="126" t="b">
        <v>1</v>
      </c>
      <c r="L112" s="126" t="s">
        <v>4009</v>
      </c>
      <c r="M112" s="126" t="b">
        <v>1</v>
      </c>
      <c r="N112" s="126" t="s">
        <v>3687</v>
      </c>
      <c r="O112" s="309" t="str">
        <f>LEFT(APT!F103,19)&amp;"."&amp;APTCR!F112</f>
        <v>....REC</v>
      </c>
      <c r="P112" s="312">
        <f>APT!K103</f>
        <v>0</v>
      </c>
      <c r="Q112" s="126" t="b">
        <v>1</v>
      </c>
      <c r="R112" s="126" t="b">
        <v>1</v>
      </c>
      <c r="S112" s="126" t="b">
        <v>1</v>
      </c>
    </row>
    <row r="113" spans="1:19" hidden="1" x14ac:dyDescent="0.25">
      <c r="A113" s="126" t="s">
        <v>4008</v>
      </c>
      <c r="B113" s="200">
        <v>1</v>
      </c>
      <c r="C113" s="126">
        <v>2</v>
      </c>
      <c r="D113" s="308">
        <f>APT!L104</f>
        <v>0</v>
      </c>
      <c r="E113" s="126" t="b">
        <v>1</v>
      </c>
      <c r="F113" s="309" t="str">
        <f>RIGHT(APT!E104,4)&amp;"."&amp;APT!O104&amp;"."&amp;APT!M104&amp;"."&amp;APTCR!$C$6</f>
        <v>...REC</v>
      </c>
      <c r="G113" s="203">
        <f t="shared" ca="1" si="2"/>
        <v>44386</v>
      </c>
      <c r="H113" s="311" t="e">
        <f>IF(APT!#REF!&gt;0,0,-APT!#REF!)</f>
        <v>#REF!</v>
      </c>
      <c r="I113" s="205">
        <f t="shared" ca="1" si="3"/>
        <v>44386</v>
      </c>
      <c r="J113" s="126">
        <v>3</v>
      </c>
      <c r="K113" s="126" t="b">
        <v>1</v>
      </c>
      <c r="L113" s="126" t="s">
        <v>4009</v>
      </c>
      <c r="M113" s="126" t="b">
        <v>1</v>
      </c>
      <c r="N113" s="126" t="s">
        <v>3687</v>
      </c>
      <c r="O113" s="309" t="str">
        <f>LEFT(APT!F104,19)&amp;"."&amp;APTCR!F113</f>
        <v>....REC</v>
      </c>
      <c r="P113" s="312">
        <f>APT!K104</f>
        <v>0</v>
      </c>
      <c r="Q113" s="126" t="b">
        <v>1</v>
      </c>
      <c r="R113" s="126" t="b">
        <v>1</v>
      </c>
      <c r="S113" s="126" t="b">
        <v>1</v>
      </c>
    </row>
    <row r="114" spans="1:19" hidden="1" x14ac:dyDescent="0.25">
      <c r="A114" s="126" t="s">
        <v>4008</v>
      </c>
      <c r="B114" s="200">
        <v>1</v>
      </c>
      <c r="C114" s="126">
        <v>2</v>
      </c>
      <c r="D114" s="308">
        <f>APT!L105</f>
        <v>0</v>
      </c>
      <c r="E114" s="126" t="b">
        <v>1</v>
      </c>
      <c r="F114" s="309" t="str">
        <f>RIGHT(APT!E105,4)&amp;"."&amp;APT!O105&amp;"."&amp;APT!M105&amp;"."&amp;APTCR!$C$6</f>
        <v>...REC</v>
      </c>
      <c r="G114" s="203">
        <f t="shared" ca="1" si="2"/>
        <v>44386</v>
      </c>
      <c r="H114" s="311" t="e">
        <f>IF(APT!#REF!&gt;0,0,-APT!#REF!)</f>
        <v>#REF!</v>
      </c>
      <c r="I114" s="205">
        <f t="shared" ca="1" si="3"/>
        <v>44386</v>
      </c>
      <c r="J114" s="126">
        <v>3</v>
      </c>
      <c r="K114" s="126" t="b">
        <v>1</v>
      </c>
      <c r="L114" s="126" t="s">
        <v>4009</v>
      </c>
      <c r="M114" s="126" t="b">
        <v>1</v>
      </c>
      <c r="N114" s="126" t="s">
        <v>3687</v>
      </c>
      <c r="O114" s="309" t="str">
        <f>LEFT(APT!F105,19)&amp;"."&amp;APTCR!F114</f>
        <v>....REC</v>
      </c>
      <c r="P114" s="312">
        <f>APT!K105</f>
        <v>0</v>
      </c>
      <c r="Q114" s="126" t="b">
        <v>1</v>
      </c>
      <c r="R114" s="126" t="b">
        <v>1</v>
      </c>
      <c r="S114" s="126" t="b">
        <v>1</v>
      </c>
    </row>
    <row r="115" spans="1:19" hidden="1" x14ac:dyDescent="0.25">
      <c r="A115" s="126" t="s">
        <v>4008</v>
      </c>
      <c r="B115" s="200">
        <v>1</v>
      </c>
      <c r="C115" s="126">
        <v>2</v>
      </c>
      <c r="D115" s="308">
        <f>APT!L106</f>
        <v>0</v>
      </c>
      <c r="E115" s="126" t="b">
        <v>1</v>
      </c>
      <c r="F115" s="309" t="str">
        <f>RIGHT(APT!E106,4)&amp;"."&amp;APT!O106&amp;"."&amp;APT!M106&amp;"."&amp;APTCR!$C$6</f>
        <v>...REC</v>
      </c>
      <c r="G115" s="203">
        <f t="shared" ca="1" si="2"/>
        <v>44386</v>
      </c>
      <c r="H115" s="311" t="e">
        <f>IF(APT!#REF!&gt;0,0,-APT!#REF!)</f>
        <v>#REF!</v>
      </c>
      <c r="I115" s="205">
        <f t="shared" ca="1" si="3"/>
        <v>44386</v>
      </c>
      <c r="J115" s="126">
        <v>3</v>
      </c>
      <c r="K115" s="126" t="b">
        <v>1</v>
      </c>
      <c r="L115" s="126" t="s">
        <v>4009</v>
      </c>
      <c r="M115" s="126" t="b">
        <v>1</v>
      </c>
      <c r="N115" s="126" t="s">
        <v>3687</v>
      </c>
      <c r="O115" s="309" t="str">
        <f>LEFT(APT!F106,19)&amp;"."&amp;APTCR!F115</f>
        <v>....REC</v>
      </c>
      <c r="P115" s="312">
        <f>APT!K106</f>
        <v>0</v>
      </c>
      <c r="Q115" s="126" t="b">
        <v>1</v>
      </c>
      <c r="R115" s="126" t="b">
        <v>1</v>
      </c>
      <c r="S115" s="126" t="b">
        <v>1</v>
      </c>
    </row>
    <row r="116" spans="1:19" hidden="1" x14ac:dyDescent="0.25">
      <c r="A116" s="126" t="s">
        <v>4008</v>
      </c>
      <c r="B116" s="200">
        <v>1</v>
      </c>
      <c r="C116" s="126">
        <v>2</v>
      </c>
      <c r="D116" s="308">
        <f>APT!L107</f>
        <v>0</v>
      </c>
      <c r="E116" s="126" t="b">
        <v>1</v>
      </c>
      <c r="F116" s="309" t="str">
        <f>RIGHT(APT!E107,4)&amp;"."&amp;APT!O107&amp;"."&amp;APT!M107&amp;"."&amp;APTCR!$C$6</f>
        <v>...REC</v>
      </c>
      <c r="G116" s="203">
        <f t="shared" ca="1" si="2"/>
        <v>44386</v>
      </c>
      <c r="H116" s="311" t="e">
        <f>IF(APT!#REF!&gt;0,0,-APT!#REF!)</f>
        <v>#REF!</v>
      </c>
      <c r="I116" s="205">
        <f t="shared" ca="1" si="3"/>
        <v>44386</v>
      </c>
      <c r="J116" s="126">
        <v>3</v>
      </c>
      <c r="K116" s="126" t="b">
        <v>1</v>
      </c>
      <c r="L116" s="126" t="s">
        <v>4009</v>
      </c>
      <c r="M116" s="126" t="b">
        <v>1</v>
      </c>
      <c r="N116" s="126" t="s">
        <v>3687</v>
      </c>
      <c r="O116" s="309" t="str">
        <f>LEFT(APT!F107,19)&amp;"."&amp;APTCR!F116</f>
        <v>....REC</v>
      </c>
      <c r="P116" s="312">
        <f>APT!K107</f>
        <v>0</v>
      </c>
      <c r="Q116" s="126" t="b">
        <v>1</v>
      </c>
      <c r="R116" s="126" t="b">
        <v>1</v>
      </c>
      <c r="S116" s="126" t="b">
        <v>1</v>
      </c>
    </row>
    <row r="117" spans="1:19" hidden="1" x14ac:dyDescent="0.25">
      <c r="A117" s="126" t="s">
        <v>4008</v>
      </c>
      <c r="B117" s="200">
        <v>1</v>
      </c>
      <c r="C117" s="126">
        <v>2</v>
      </c>
      <c r="D117" s="308">
        <f>APT!L108</f>
        <v>0</v>
      </c>
      <c r="E117" s="126" t="b">
        <v>1</v>
      </c>
      <c r="F117" s="309" t="str">
        <f>RIGHT(APT!E108,4)&amp;"."&amp;APT!O108&amp;"."&amp;APT!M108&amp;"."&amp;APTCR!$C$6</f>
        <v>...REC</v>
      </c>
      <c r="G117" s="203">
        <f t="shared" ca="1" si="2"/>
        <v>44386</v>
      </c>
      <c r="H117" s="311" t="e">
        <f>IF(APT!#REF!&gt;0,0,-APT!#REF!)</f>
        <v>#REF!</v>
      </c>
      <c r="I117" s="205">
        <f t="shared" ca="1" si="3"/>
        <v>44386</v>
      </c>
      <c r="J117" s="126">
        <v>3</v>
      </c>
      <c r="K117" s="126" t="b">
        <v>1</v>
      </c>
      <c r="L117" s="126" t="s">
        <v>4009</v>
      </c>
      <c r="M117" s="126" t="b">
        <v>1</v>
      </c>
      <c r="N117" s="126" t="s">
        <v>3687</v>
      </c>
      <c r="O117" s="309" t="str">
        <f>LEFT(APT!F108,19)&amp;"."&amp;APTCR!F117</f>
        <v>....REC</v>
      </c>
      <c r="P117" s="312">
        <f>APT!K108</f>
        <v>0</v>
      </c>
      <c r="Q117" s="126" t="b">
        <v>1</v>
      </c>
      <c r="R117" s="126" t="b">
        <v>1</v>
      </c>
      <c r="S117" s="126" t="b">
        <v>1</v>
      </c>
    </row>
    <row r="118" spans="1:19" hidden="1" x14ac:dyDescent="0.25">
      <c r="A118" s="126" t="s">
        <v>4008</v>
      </c>
      <c r="B118" s="200">
        <v>1</v>
      </c>
      <c r="C118" s="126">
        <v>2</v>
      </c>
      <c r="D118" s="308">
        <f>APT!L109</f>
        <v>0</v>
      </c>
      <c r="E118" s="126" t="b">
        <v>1</v>
      </c>
      <c r="F118" s="309" t="str">
        <f>RIGHT(APT!E109,4)&amp;"."&amp;APT!O109&amp;"."&amp;APT!M109&amp;"."&amp;APTCR!$C$6</f>
        <v>...REC</v>
      </c>
      <c r="G118" s="203">
        <f t="shared" ca="1" si="2"/>
        <v>44386</v>
      </c>
      <c r="H118" s="311" t="e">
        <f>IF(APT!#REF!&gt;0,0,-APT!#REF!)</f>
        <v>#REF!</v>
      </c>
      <c r="I118" s="205">
        <f t="shared" ca="1" si="3"/>
        <v>44386</v>
      </c>
      <c r="J118" s="126">
        <v>3</v>
      </c>
      <c r="K118" s="126" t="b">
        <v>1</v>
      </c>
      <c r="L118" s="126" t="s">
        <v>4009</v>
      </c>
      <c r="M118" s="126" t="b">
        <v>1</v>
      </c>
      <c r="N118" s="126" t="s">
        <v>3687</v>
      </c>
      <c r="O118" s="309" t="str">
        <f>LEFT(APT!F109,19)&amp;"."&amp;APTCR!F118</f>
        <v>....REC</v>
      </c>
      <c r="P118" s="312">
        <f>APT!K109</f>
        <v>0</v>
      </c>
      <c r="Q118" s="126" t="b">
        <v>1</v>
      </c>
      <c r="R118" s="126" t="b">
        <v>1</v>
      </c>
      <c r="S118" s="126" t="b">
        <v>1</v>
      </c>
    </row>
    <row r="119" spans="1:19" hidden="1" x14ac:dyDescent="0.25">
      <c r="A119" s="126" t="s">
        <v>4008</v>
      </c>
      <c r="B119" s="200">
        <v>1</v>
      </c>
      <c r="C119" s="126">
        <v>2</v>
      </c>
      <c r="D119" s="308">
        <f>APT!L110</f>
        <v>0</v>
      </c>
      <c r="E119" s="126" t="b">
        <v>1</v>
      </c>
      <c r="F119" s="309" t="str">
        <f>RIGHT(APT!E110,4)&amp;"."&amp;APT!O110&amp;"."&amp;APT!M110&amp;"."&amp;APTCR!$C$6</f>
        <v>...REC</v>
      </c>
      <c r="G119" s="203">
        <f t="shared" ca="1" si="2"/>
        <v>44386</v>
      </c>
      <c r="H119" s="311" t="e">
        <f>IF(APT!#REF!&gt;0,0,-APT!#REF!)</f>
        <v>#REF!</v>
      </c>
      <c r="I119" s="205">
        <f t="shared" ca="1" si="3"/>
        <v>44386</v>
      </c>
      <c r="J119" s="126">
        <v>3</v>
      </c>
      <c r="K119" s="126" t="b">
        <v>1</v>
      </c>
      <c r="L119" s="126" t="s">
        <v>4009</v>
      </c>
      <c r="M119" s="126" t="b">
        <v>1</v>
      </c>
      <c r="N119" s="126" t="s">
        <v>3687</v>
      </c>
      <c r="O119" s="309" t="str">
        <f>LEFT(APT!F110,19)&amp;"."&amp;APTCR!F119</f>
        <v>....REC</v>
      </c>
      <c r="P119" s="312">
        <f>APT!K110</f>
        <v>0</v>
      </c>
      <c r="Q119" s="126" t="b">
        <v>1</v>
      </c>
      <c r="R119" s="126" t="b">
        <v>1</v>
      </c>
      <c r="S119" s="126" t="b">
        <v>1</v>
      </c>
    </row>
    <row r="120" spans="1:19" hidden="1" x14ac:dyDescent="0.25">
      <c r="A120" s="126" t="s">
        <v>4008</v>
      </c>
      <c r="B120" s="200">
        <v>1</v>
      </c>
      <c r="C120" s="126">
        <v>2</v>
      </c>
      <c r="D120" s="308">
        <f>APT!L111</f>
        <v>0</v>
      </c>
      <c r="E120" s="126" t="b">
        <v>1</v>
      </c>
      <c r="F120" s="309" t="str">
        <f>RIGHT(APT!E111,4)&amp;"."&amp;APT!O111&amp;"."&amp;APT!M111&amp;"."&amp;APTCR!$C$6</f>
        <v>...REC</v>
      </c>
      <c r="G120" s="203">
        <f t="shared" ca="1" si="2"/>
        <v>44386</v>
      </c>
      <c r="H120" s="311" t="e">
        <f>IF(APT!#REF!&gt;0,0,-APT!#REF!)</f>
        <v>#REF!</v>
      </c>
      <c r="I120" s="205">
        <f t="shared" ca="1" si="3"/>
        <v>44386</v>
      </c>
      <c r="J120" s="126">
        <v>3</v>
      </c>
      <c r="K120" s="126" t="b">
        <v>1</v>
      </c>
      <c r="L120" s="126" t="s">
        <v>4009</v>
      </c>
      <c r="M120" s="126" t="b">
        <v>1</v>
      </c>
      <c r="N120" s="126" t="s">
        <v>3687</v>
      </c>
      <c r="O120" s="309" t="str">
        <f>LEFT(APT!F111,19)&amp;"."&amp;APTCR!F120</f>
        <v>....REC</v>
      </c>
      <c r="P120" s="312">
        <f>APT!K111</f>
        <v>0</v>
      </c>
      <c r="Q120" s="126" t="b">
        <v>1</v>
      </c>
      <c r="R120" s="126" t="b">
        <v>1</v>
      </c>
      <c r="S120" s="126" t="b">
        <v>1</v>
      </c>
    </row>
    <row r="121" spans="1:19" hidden="1" x14ac:dyDescent="0.25">
      <c r="A121" s="126" t="s">
        <v>4008</v>
      </c>
      <c r="B121" s="200">
        <v>1</v>
      </c>
      <c r="C121" s="126">
        <v>2</v>
      </c>
      <c r="D121" s="308">
        <f>APT!L112</f>
        <v>0</v>
      </c>
      <c r="E121" s="126" t="b">
        <v>1</v>
      </c>
      <c r="F121" s="309" t="str">
        <f>RIGHT(APT!E112,4)&amp;"."&amp;APT!O112&amp;"."&amp;APT!M112&amp;"."&amp;APTCR!$C$6</f>
        <v>...REC</v>
      </c>
      <c r="G121" s="203">
        <f t="shared" ca="1" si="2"/>
        <v>44386</v>
      </c>
      <c r="H121" s="311" t="e">
        <f>IF(APT!#REF!&gt;0,0,-APT!#REF!)</f>
        <v>#REF!</v>
      </c>
      <c r="I121" s="205">
        <f t="shared" ca="1" si="3"/>
        <v>44386</v>
      </c>
      <c r="J121" s="126">
        <v>3</v>
      </c>
      <c r="K121" s="126" t="b">
        <v>1</v>
      </c>
      <c r="L121" s="126" t="s">
        <v>4009</v>
      </c>
      <c r="M121" s="126" t="b">
        <v>1</v>
      </c>
      <c r="N121" s="126" t="s">
        <v>3687</v>
      </c>
      <c r="O121" s="309" t="str">
        <f>LEFT(APT!F112,19)&amp;"."&amp;APTCR!F121</f>
        <v>....REC</v>
      </c>
      <c r="P121" s="312">
        <f>APT!K112</f>
        <v>0</v>
      </c>
      <c r="Q121" s="126" t="b">
        <v>1</v>
      </c>
      <c r="R121" s="126" t="b">
        <v>1</v>
      </c>
      <c r="S121" s="126" t="b">
        <v>1</v>
      </c>
    </row>
    <row r="122" spans="1:19" hidden="1" x14ac:dyDescent="0.25">
      <c r="A122" s="126" t="s">
        <v>4008</v>
      </c>
      <c r="B122" s="200">
        <v>1</v>
      </c>
      <c r="C122" s="126">
        <v>2</v>
      </c>
      <c r="D122" s="308">
        <f>APT!L113</f>
        <v>0</v>
      </c>
      <c r="E122" s="126" t="b">
        <v>1</v>
      </c>
      <c r="F122" s="309" t="str">
        <f>RIGHT(APT!E113,4)&amp;"."&amp;APT!O113&amp;"."&amp;APT!M113&amp;"."&amp;APTCR!$C$6</f>
        <v>...REC</v>
      </c>
      <c r="G122" s="203">
        <f t="shared" ca="1" si="2"/>
        <v>44386</v>
      </c>
      <c r="H122" s="311" t="e">
        <f>IF(APT!#REF!&gt;0,0,-APT!#REF!)</f>
        <v>#REF!</v>
      </c>
      <c r="I122" s="205">
        <f t="shared" ca="1" si="3"/>
        <v>44386</v>
      </c>
      <c r="J122" s="126">
        <v>3</v>
      </c>
      <c r="K122" s="126" t="b">
        <v>1</v>
      </c>
      <c r="L122" s="126" t="s">
        <v>4009</v>
      </c>
      <c r="M122" s="126" t="b">
        <v>1</v>
      </c>
      <c r="N122" s="126" t="s">
        <v>3687</v>
      </c>
      <c r="O122" s="309" t="str">
        <f>LEFT(APT!F113,19)&amp;"."&amp;APTCR!F122</f>
        <v>....REC</v>
      </c>
      <c r="P122" s="312">
        <f>APT!K113</f>
        <v>0</v>
      </c>
      <c r="Q122" s="126" t="b">
        <v>1</v>
      </c>
      <c r="R122" s="126" t="b">
        <v>1</v>
      </c>
      <c r="S122" s="126" t="b">
        <v>1</v>
      </c>
    </row>
    <row r="123" spans="1:19" hidden="1" x14ac:dyDescent="0.25">
      <c r="A123" s="126" t="s">
        <v>4008</v>
      </c>
      <c r="B123" s="200">
        <v>1</v>
      </c>
      <c r="C123" s="126">
        <v>2</v>
      </c>
      <c r="D123" s="308">
        <f>APT!L114</f>
        <v>0</v>
      </c>
      <c r="E123" s="126" t="b">
        <v>1</v>
      </c>
      <c r="F123" s="309" t="str">
        <f>RIGHT(APT!E114,4)&amp;"."&amp;APT!O114&amp;"."&amp;APT!M114&amp;"."&amp;APTCR!$C$6</f>
        <v>...REC</v>
      </c>
      <c r="G123" s="203">
        <f t="shared" ca="1" si="2"/>
        <v>44386</v>
      </c>
      <c r="H123" s="311" t="e">
        <f>IF(APT!#REF!&gt;0,0,-APT!#REF!)</f>
        <v>#REF!</v>
      </c>
      <c r="I123" s="205">
        <f t="shared" ca="1" si="3"/>
        <v>44386</v>
      </c>
      <c r="J123" s="126">
        <v>3</v>
      </c>
      <c r="K123" s="126" t="b">
        <v>1</v>
      </c>
      <c r="L123" s="126" t="s">
        <v>4009</v>
      </c>
      <c r="M123" s="126" t="b">
        <v>1</v>
      </c>
      <c r="N123" s="126" t="s">
        <v>3687</v>
      </c>
      <c r="O123" s="309" t="str">
        <f>LEFT(APT!F114,19)&amp;"."&amp;APTCR!F123</f>
        <v>....REC</v>
      </c>
      <c r="P123" s="312">
        <f>APT!K114</f>
        <v>0</v>
      </c>
      <c r="Q123" s="126" t="b">
        <v>1</v>
      </c>
      <c r="R123" s="126" t="b">
        <v>1</v>
      </c>
      <c r="S123" s="126" t="b">
        <v>1</v>
      </c>
    </row>
    <row r="124" spans="1:19" hidden="1" x14ac:dyDescent="0.25">
      <c r="A124" s="126" t="s">
        <v>4008</v>
      </c>
      <c r="B124" s="200">
        <v>1</v>
      </c>
      <c r="C124" s="126">
        <v>2</v>
      </c>
      <c r="D124" s="308">
        <f>APT!L115</f>
        <v>0</v>
      </c>
      <c r="E124" s="126" t="b">
        <v>1</v>
      </c>
      <c r="F124" s="309" t="str">
        <f>RIGHT(APT!E115,4)&amp;"."&amp;APT!O115&amp;"."&amp;APT!M115&amp;"."&amp;APTCR!$C$6</f>
        <v>...REC</v>
      </c>
      <c r="G124" s="203">
        <f t="shared" ca="1" si="2"/>
        <v>44386</v>
      </c>
      <c r="H124" s="311" t="e">
        <f>IF(APT!#REF!&gt;0,0,-APT!#REF!)</f>
        <v>#REF!</v>
      </c>
      <c r="I124" s="205">
        <f t="shared" ca="1" si="3"/>
        <v>44386</v>
      </c>
      <c r="J124" s="126">
        <v>3</v>
      </c>
      <c r="K124" s="126" t="b">
        <v>1</v>
      </c>
      <c r="L124" s="126" t="s">
        <v>4009</v>
      </c>
      <c r="M124" s="126" t="b">
        <v>1</v>
      </c>
      <c r="N124" s="126" t="s">
        <v>3687</v>
      </c>
      <c r="O124" s="309" t="str">
        <f>LEFT(APT!F115,19)&amp;"."&amp;APTCR!F124</f>
        <v>....REC</v>
      </c>
      <c r="P124" s="312">
        <f>APT!K115</f>
        <v>0</v>
      </c>
      <c r="Q124" s="126" t="b">
        <v>1</v>
      </c>
      <c r="R124" s="126" t="b">
        <v>1</v>
      </c>
      <c r="S124" s="126" t="b">
        <v>1</v>
      </c>
    </row>
    <row r="125" spans="1:19" hidden="1" x14ac:dyDescent="0.25">
      <c r="A125" s="126" t="s">
        <v>4008</v>
      </c>
      <c r="B125" s="200">
        <v>1</v>
      </c>
      <c r="C125" s="126">
        <v>2</v>
      </c>
      <c r="D125" s="308">
        <f>APT!L116</f>
        <v>0</v>
      </c>
      <c r="E125" s="126" t="b">
        <v>1</v>
      </c>
      <c r="F125" s="309" t="str">
        <f>RIGHT(APT!E116,4)&amp;"."&amp;APT!O116&amp;"."&amp;APT!M116&amp;"."&amp;APTCR!$C$6</f>
        <v>...REC</v>
      </c>
      <c r="G125" s="203">
        <f t="shared" ca="1" si="2"/>
        <v>44386</v>
      </c>
      <c r="H125" s="311" t="e">
        <f>IF(APT!#REF!&gt;0,0,-APT!#REF!)</f>
        <v>#REF!</v>
      </c>
      <c r="I125" s="205">
        <f t="shared" ca="1" si="3"/>
        <v>44386</v>
      </c>
      <c r="J125" s="126">
        <v>3</v>
      </c>
      <c r="K125" s="126" t="b">
        <v>1</v>
      </c>
      <c r="L125" s="126" t="s">
        <v>4009</v>
      </c>
      <c r="M125" s="126" t="b">
        <v>1</v>
      </c>
      <c r="N125" s="126" t="s">
        <v>3687</v>
      </c>
      <c r="O125" s="309" t="str">
        <f>LEFT(APT!F116,19)&amp;"."&amp;APTCR!F125</f>
        <v>....REC</v>
      </c>
      <c r="P125" s="312">
        <f>APT!K116</f>
        <v>0</v>
      </c>
      <c r="Q125" s="126" t="b">
        <v>1</v>
      </c>
      <c r="R125" s="126" t="b">
        <v>1</v>
      </c>
      <c r="S125" s="126" t="b">
        <v>1</v>
      </c>
    </row>
    <row r="126" spans="1:19" hidden="1" x14ac:dyDescent="0.25">
      <c r="A126" s="126" t="s">
        <v>4008</v>
      </c>
      <c r="B126" s="200">
        <v>1</v>
      </c>
      <c r="C126" s="126">
        <v>2</v>
      </c>
      <c r="D126" s="308">
        <f>APT!L117</f>
        <v>0</v>
      </c>
      <c r="E126" s="126" t="b">
        <v>1</v>
      </c>
      <c r="F126" s="309" t="str">
        <f>RIGHT(APT!E117,4)&amp;"."&amp;APT!O117&amp;"."&amp;APT!M117&amp;"."&amp;APTCR!$C$6</f>
        <v>...REC</v>
      </c>
      <c r="G126" s="203">
        <f t="shared" ca="1" si="2"/>
        <v>44386</v>
      </c>
      <c r="H126" s="311" t="e">
        <f>IF(APT!#REF!&gt;0,0,-APT!#REF!)</f>
        <v>#REF!</v>
      </c>
      <c r="I126" s="205">
        <f t="shared" ca="1" si="3"/>
        <v>44386</v>
      </c>
      <c r="J126" s="126">
        <v>3</v>
      </c>
      <c r="K126" s="126" t="b">
        <v>1</v>
      </c>
      <c r="L126" s="126" t="s">
        <v>4009</v>
      </c>
      <c r="M126" s="126" t="b">
        <v>1</v>
      </c>
      <c r="N126" s="126" t="s">
        <v>3687</v>
      </c>
      <c r="O126" s="309" t="str">
        <f>LEFT(APT!F117,19)&amp;"."&amp;APTCR!F126</f>
        <v>....REC</v>
      </c>
      <c r="P126" s="312">
        <f>APT!K117</f>
        <v>0</v>
      </c>
      <c r="Q126" s="126" t="b">
        <v>1</v>
      </c>
      <c r="R126" s="126" t="b">
        <v>1</v>
      </c>
      <c r="S126" s="126" t="b">
        <v>1</v>
      </c>
    </row>
    <row r="127" spans="1:19" hidden="1" x14ac:dyDescent="0.25">
      <c r="A127" s="126" t="s">
        <v>4008</v>
      </c>
      <c r="B127" s="200">
        <v>1</v>
      </c>
      <c r="C127" s="126">
        <v>2</v>
      </c>
      <c r="D127" s="308">
        <f>APT!L118</f>
        <v>0</v>
      </c>
      <c r="E127" s="126" t="b">
        <v>1</v>
      </c>
      <c r="F127" s="309" t="str">
        <f>RIGHT(APT!E118,4)&amp;"."&amp;APT!O118&amp;"."&amp;APT!M118&amp;"."&amp;APTCR!$C$6</f>
        <v>...REC</v>
      </c>
      <c r="G127" s="203">
        <f t="shared" ca="1" si="2"/>
        <v>44386</v>
      </c>
      <c r="H127" s="311" t="e">
        <f>IF(APT!#REF!&gt;0,0,-APT!#REF!)</f>
        <v>#REF!</v>
      </c>
      <c r="I127" s="205">
        <f t="shared" ca="1" si="3"/>
        <v>44386</v>
      </c>
      <c r="J127" s="126">
        <v>3</v>
      </c>
      <c r="K127" s="126" t="b">
        <v>1</v>
      </c>
      <c r="L127" s="126" t="s">
        <v>4009</v>
      </c>
      <c r="M127" s="126" t="b">
        <v>1</v>
      </c>
      <c r="N127" s="126" t="s">
        <v>3687</v>
      </c>
      <c r="O127" s="309" t="str">
        <f>LEFT(APT!F118,19)&amp;"."&amp;APTCR!F127</f>
        <v>....REC</v>
      </c>
      <c r="P127" s="312">
        <f>APT!K118</f>
        <v>0</v>
      </c>
      <c r="Q127" s="126" t="b">
        <v>1</v>
      </c>
      <c r="R127" s="126" t="b">
        <v>1</v>
      </c>
      <c r="S127" s="126" t="b">
        <v>1</v>
      </c>
    </row>
    <row r="128" spans="1:19" hidden="1" x14ac:dyDescent="0.25">
      <c r="A128" s="126" t="s">
        <v>4008</v>
      </c>
      <c r="B128" s="200">
        <v>1</v>
      </c>
      <c r="C128" s="126">
        <v>2</v>
      </c>
      <c r="D128" s="308">
        <f>APT!L119</f>
        <v>0</v>
      </c>
      <c r="E128" s="126" t="b">
        <v>1</v>
      </c>
      <c r="F128" s="309" t="str">
        <f>RIGHT(APT!E119,4)&amp;"."&amp;APT!O119&amp;"."&amp;APT!M119&amp;"."&amp;APTCR!$C$6</f>
        <v>...REC</v>
      </c>
      <c r="G128" s="203">
        <f t="shared" ca="1" si="2"/>
        <v>44386</v>
      </c>
      <c r="H128" s="311" t="e">
        <f>IF(APT!#REF!&gt;0,0,-APT!#REF!)</f>
        <v>#REF!</v>
      </c>
      <c r="I128" s="205">
        <f t="shared" ca="1" si="3"/>
        <v>44386</v>
      </c>
      <c r="J128" s="126">
        <v>3</v>
      </c>
      <c r="K128" s="126" t="b">
        <v>1</v>
      </c>
      <c r="L128" s="126" t="s">
        <v>4009</v>
      </c>
      <c r="M128" s="126" t="b">
        <v>1</v>
      </c>
      <c r="N128" s="126" t="s">
        <v>3687</v>
      </c>
      <c r="O128" s="309" t="str">
        <f>LEFT(APT!F119,19)&amp;"."&amp;APTCR!F128</f>
        <v>....REC</v>
      </c>
      <c r="P128" s="312">
        <f>APT!K119</f>
        <v>0</v>
      </c>
      <c r="Q128" s="126" t="b">
        <v>1</v>
      </c>
      <c r="R128" s="126" t="b">
        <v>1</v>
      </c>
      <c r="S128" s="126" t="b">
        <v>1</v>
      </c>
    </row>
    <row r="129" spans="1:19" hidden="1" x14ac:dyDescent="0.25">
      <c r="A129" s="126" t="s">
        <v>4008</v>
      </c>
      <c r="B129" s="200">
        <v>1</v>
      </c>
      <c r="C129" s="126">
        <v>2</v>
      </c>
      <c r="D129" s="308">
        <f>APT!L120</f>
        <v>0</v>
      </c>
      <c r="E129" s="126" t="b">
        <v>1</v>
      </c>
      <c r="F129" s="309" t="str">
        <f>RIGHT(APT!E120,4)&amp;"."&amp;APT!O120&amp;"."&amp;APT!M120&amp;"."&amp;APTCR!$C$6</f>
        <v>...REC</v>
      </c>
      <c r="G129" s="203">
        <f t="shared" ca="1" si="2"/>
        <v>44386</v>
      </c>
      <c r="H129" s="311" t="e">
        <f>IF(APT!#REF!&gt;0,0,-APT!#REF!)</f>
        <v>#REF!</v>
      </c>
      <c r="I129" s="205">
        <f t="shared" ca="1" si="3"/>
        <v>44386</v>
      </c>
      <c r="J129" s="126">
        <v>3</v>
      </c>
      <c r="K129" s="126" t="b">
        <v>1</v>
      </c>
      <c r="L129" s="126" t="s">
        <v>4009</v>
      </c>
      <c r="M129" s="126" t="b">
        <v>1</v>
      </c>
      <c r="N129" s="126" t="s">
        <v>3687</v>
      </c>
      <c r="O129" s="309" t="str">
        <f>LEFT(APT!F120,19)&amp;"."&amp;APTCR!F129</f>
        <v>....REC</v>
      </c>
      <c r="P129" s="312">
        <f>APT!K120</f>
        <v>0</v>
      </c>
      <c r="Q129" s="126" t="b">
        <v>1</v>
      </c>
      <c r="R129" s="126" t="b">
        <v>1</v>
      </c>
      <c r="S129" s="126" t="b">
        <v>1</v>
      </c>
    </row>
    <row r="130" spans="1:19" hidden="1" x14ac:dyDescent="0.25">
      <c r="A130" s="126" t="s">
        <v>4008</v>
      </c>
      <c r="B130" s="200">
        <v>1</v>
      </c>
      <c r="C130" s="126">
        <v>2</v>
      </c>
      <c r="D130" s="308">
        <f>APT!L121</f>
        <v>0</v>
      </c>
      <c r="E130" s="126" t="b">
        <v>1</v>
      </c>
      <c r="F130" s="309" t="str">
        <f>RIGHT(APT!E121,4)&amp;"."&amp;APT!O121&amp;"."&amp;APT!M121&amp;"."&amp;APTCR!$C$6</f>
        <v>...REC</v>
      </c>
      <c r="G130" s="203">
        <f t="shared" ca="1" si="2"/>
        <v>44386</v>
      </c>
      <c r="H130" s="311" t="e">
        <f>IF(APT!#REF!&gt;0,0,-APT!#REF!)</f>
        <v>#REF!</v>
      </c>
      <c r="I130" s="205">
        <f t="shared" ca="1" si="3"/>
        <v>44386</v>
      </c>
      <c r="J130" s="126">
        <v>3</v>
      </c>
      <c r="K130" s="126" t="b">
        <v>1</v>
      </c>
      <c r="L130" s="126" t="s">
        <v>4009</v>
      </c>
      <c r="M130" s="126" t="b">
        <v>1</v>
      </c>
      <c r="N130" s="126" t="s">
        <v>3687</v>
      </c>
      <c r="O130" s="309" t="str">
        <f>LEFT(APT!F121,19)&amp;"."&amp;APTCR!F130</f>
        <v>....REC</v>
      </c>
      <c r="P130" s="312">
        <f>APT!K121</f>
        <v>0</v>
      </c>
      <c r="Q130" s="126" t="b">
        <v>1</v>
      </c>
      <c r="R130" s="126" t="b">
        <v>1</v>
      </c>
      <c r="S130" s="126" t="b">
        <v>1</v>
      </c>
    </row>
    <row r="131" spans="1:19" hidden="1" x14ac:dyDescent="0.25">
      <c r="A131" s="126" t="s">
        <v>4008</v>
      </c>
      <c r="B131" s="200">
        <v>1</v>
      </c>
      <c r="C131" s="126">
        <v>2</v>
      </c>
      <c r="D131" s="308">
        <f>APT!L122</f>
        <v>0</v>
      </c>
      <c r="E131" s="126" t="b">
        <v>1</v>
      </c>
      <c r="F131" s="309" t="str">
        <f>RIGHT(APT!E122,4)&amp;"."&amp;APT!O122&amp;"."&amp;APT!M122&amp;"."&amp;APTCR!$C$6</f>
        <v>...REC</v>
      </c>
      <c r="G131" s="203">
        <f t="shared" ca="1" si="2"/>
        <v>44386</v>
      </c>
      <c r="H131" s="311" t="e">
        <f>IF(APT!#REF!&gt;0,0,-APT!#REF!)</f>
        <v>#REF!</v>
      </c>
      <c r="I131" s="205">
        <f t="shared" ca="1" si="3"/>
        <v>44386</v>
      </c>
      <c r="J131" s="126">
        <v>3</v>
      </c>
      <c r="K131" s="126" t="b">
        <v>1</v>
      </c>
      <c r="L131" s="126" t="s">
        <v>4009</v>
      </c>
      <c r="M131" s="126" t="b">
        <v>1</v>
      </c>
      <c r="N131" s="126" t="s">
        <v>3687</v>
      </c>
      <c r="O131" s="309" t="str">
        <f>LEFT(APT!F122,19)&amp;"."&amp;APTCR!F131</f>
        <v>....REC</v>
      </c>
      <c r="P131" s="312">
        <f>APT!K122</f>
        <v>0</v>
      </c>
      <c r="Q131" s="126" t="b">
        <v>1</v>
      </c>
      <c r="R131" s="126" t="b">
        <v>1</v>
      </c>
      <c r="S131" s="126" t="b">
        <v>1</v>
      </c>
    </row>
    <row r="132" spans="1:19" hidden="1" x14ac:dyDescent="0.25">
      <c r="A132" s="126" t="s">
        <v>4008</v>
      </c>
      <c r="B132" s="200">
        <v>1</v>
      </c>
      <c r="C132" s="126">
        <v>2</v>
      </c>
      <c r="D132" s="308">
        <f>APT!L123</f>
        <v>0</v>
      </c>
      <c r="E132" s="126" t="b">
        <v>1</v>
      </c>
      <c r="F132" s="309" t="str">
        <f>RIGHT(APT!E123,4)&amp;"."&amp;APT!O123&amp;"."&amp;APT!M123&amp;"."&amp;APTCR!$C$6</f>
        <v>...REC</v>
      </c>
      <c r="G132" s="203">
        <f t="shared" ca="1" si="2"/>
        <v>44386</v>
      </c>
      <c r="H132" s="311" t="e">
        <f>IF(APT!#REF!&gt;0,0,-APT!#REF!)</f>
        <v>#REF!</v>
      </c>
      <c r="I132" s="205">
        <f t="shared" ca="1" si="3"/>
        <v>44386</v>
      </c>
      <c r="J132" s="126">
        <v>3</v>
      </c>
      <c r="K132" s="126" t="b">
        <v>1</v>
      </c>
      <c r="L132" s="126" t="s">
        <v>4009</v>
      </c>
      <c r="M132" s="126" t="b">
        <v>1</v>
      </c>
      <c r="N132" s="126" t="s">
        <v>3687</v>
      </c>
      <c r="O132" s="309" t="str">
        <f>LEFT(APT!F123,19)&amp;"."&amp;APTCR!F132</f>
        <v>....REC</v>
      </c>
      <c r="P132" s="312">
        <f>APT!K123</f>
        <v>0</v>
      </c>
      <c r="Q132" s="126" t="b">
        <v>1</v>
      </c>
      <c r="R132" s="126" t="b">
        <v>1</v>
      </c>
      <c r="S132" s="126" t="b">
        <v>1</v>
      </c>
    </row>
    <row r="133" spans="1:19" hidden="1" x14ac:dyDescent="0.25">
      <c r="A133" s="126" t="s">
        <v>4008</v>
      </c>
      <c r="B133" s="200">
        <v>1</v>
      </c>
      <c r="C133" s="126">
        <v>2</v>
      </c>
      <c r="D133" s="308">
        <f>APT!L124</f>
        <v>0</v>
      </c>
      <c r="E133" s="126" t="b">
        <v>1</v>
      </c>
      <c r="F133" s="309" t="str">
        <f>RIGHT(APT!E124,4)&amp;"."&amp;APT!O124&amp;"."&amp;APT!M124&amp;"."&amp;APTCR!$C$6</f>
        <v>...REC</v>
      </c>
      <c r="G133" s="203">
        <f t="shared" ca="1" si="2"/>
        <v>44386</v>
      </c>
      <c r="H133" s="311" t="e">
        <f>IF(APT!#REF!&gt;0,0,-APT!#REF!)</f>
        <v>#REF!</v>
      </c>
      <c r="I133" s="205">
        <f t="shared" ca="1" si="3"/>
        <v>44386</v>
      </c>
      <c r="J133" s="126">
        <v>3</v>
      </c>
      <c r="K133" s="126" t="b">
        <v>1</v>
      </c>
      <c r="L133" s="126" t="s">
        <v>4009</v>
      </c>
      <c r="M133" s="126" t="b">
        <v>1</v>
      </c>
      <c r="N133" s="126" t="s">
        <v>3687</v>
      </c>
      <c r="O133" s="309" t="str">
        <f>LEFT(APT!F124,19)&amp;"."&amp;APTCR!F133</f>
        <v>....REC</v>
      </c>
      <c r="P133" s="312">
        <f>APT!K124</f>
        <v>0</v>
      </c>
      <c r="Q133" s="126" t="b">
        <v>1</v>
      </c>
      <c r="R133" s="126" t="b">
        <v>1</v>
      </c>
      <c r="S133" s="126" t="b">
        <v>1</v>
      </c>
    </row>
    <row r="134" spans="1:19" hidden="1" x14ac:dyDescent="0.25">
      <c r="A134" s="126" t="s">
        <v>4008</v>
      </c>
      <c r="B134" s="200">
        <v>1</v>
      </c>
      <c r="C134" s="126">
        <v>2</v>
      </c>
      <c r="D134" s="308">
        <f>APT!L125</f>
        <v>0</v>
      </c>
      <c r="E134" s="126" t="b">
        <v>1</v>
      </c>
      <c r="F134" s="309" t="str">
        <f>RIGHT(APT!E125,4)&amp;"."&amp;APT!O125&amp;"."&amp;APT!M125&amp;"."&amp;APTCR!$C$6</f>
        <v>...REC</v>
      </c>
      <c r="G134" s="203">
        <f t="shared" ca="1" si="2"/>
        <v>44386</v>
      </c>
      <c r="H134" s="311" t="e">
        <f>IF(APT!#REF!&gt;0,0,-APT!#REF!)</f>
        <v>#REF!</v>
      </c>
      <c r="I134" s="205">
        <f t="shared" ca="1" si="3"/>
        <v>44386</v>
      </c>
      <c r="J134" s="126">
        <v>3</v>
      </c>
      <c r="K134" s="126" t="b">
        <v>1</v>
      </c>
      <c r="L134" s="126" t="s">
        <v>4009</v>
      </c>
      <c r="M134" s="126" t="b">
        <v>1</v>
      </c>
      <c r="N134" s="126" t="s">
        <v>3687</v>
      </c>
      <c r="O134" s="309" t="str">
        <f>LEFT(APT!F125,19)&amp;"."&amp;APTCR!F134</f>
        <v>....REC</v>
      </c>
      <c r="P134" s="312">
        <f>APT!K125</f>
        <v>0</v>
      </c>
      <c r="Q134" s="126" t="b">
        <v>1</v>
      </c>
      <c r="R134" s="126" t="b">
        <v>1</v>
      </c>
      <c r="S134" s="126" t="b">
        <v>1</v>
      </c>
    </row>
    <row r="135" spans="1:19" hidden="1" x14ac:dyDescent="0.25">
      <c r="A135" s="126" t="s">
        <v>4008</v>
      </c>
      <c r="B135" s="200">
        <v>1</v>
      </c>
      <c r="C135" s="126">
        <v>2</v>
      </c>
      <c r="D135" s="308">
        <f>APT!L126</f>
        <v>0</v>
      </c>
      <c r="E135" s="126" t="b">
        <v>1</v>
      </c>
      <c r="F135" s="309" t="str">
        <f>RIGHT(APT!E126,4)&amp;"."&amp;APT!O126&amp;"."&amp;APT!M126&amp;"."&amp;APTCR!$C$6</f>
        <v>...REC</v>
      </c>
      <c r="G135" s="203">
        <f t="shared" ca="1" si="2"/>
        <v>44386</v>
      </c>
      <c r="H135" s="311" t="e">
        <f>IF(APT!#REF!&gt;0,0,-APT!#REF!)</f>
        <v>#REF!</v>
      </c>
      <c r="I135" s="205">
        <f t="shared" ca="1" si="3"/>
        <v>44386</v>
      </c>
      <c r="J135" s="126">
        <v>3</v>
      </c>
      <c r="K135" s="126" t="b">
        <v>1</v>
      </c>
      <c r="L135" s="126" t="s">
        <v>4009</v>
      </c>
      <c r="M135" s="126" t="b">
        <v>1</v>
      </c>
      <c r="N135" s="126" t="s">
        <v>3687</v>
      </c>
      <c r="O135" s="309" t="str">
        <f>LEFT(APT!F126,19)&amp;"."&amp;APTCR!F135</f>
        <v>....REC</v>
      </c>
      <c r="P135" s="312">
        <f>APT!K126</f>
        <v>0</v>
      </c>
      <c r="Q135" s="126" t="b">
        <v>1</v>
      </c>
      <c r="R135" s="126" t="b">
        <v>1</v>
      </c>
      <c r="S135" s="126" t="b">
        <v>1</v>
      </c>
    </row>
    <row r="136" spans="1:19" hidden="1" x14ac:dyDescent="0.25">
      <c r="A136" s="126" t="s">
        <v>4008</v>
      </c>
      <c r="B136" s="200">
        <v>1</v>
      </c>
      <c r="C136" s="126">
        <v>2</v>
      </c>
      <c r="D136" s="308">
        <f>APT!L127</f>
        <v>0</v>
      </c>
      <c r="E136" s="126" t="b">
        <v>1</v>
      </c>
      <c r="F136" s="309" t="str">
        <f>RIGHT(APT!E127,4)&amp;"."&amp;APT!O127&amp;"."&amp;APT!M127&amp;"."&amp;APTCR!$C$6</f>
        <v>...REC</v>
      </c>
      <c r="G136" s="203">
        <f t="shared" ca="1" si="2"/>
        <v>44386</v>
      </c>
      <c r="H136" s="311" t="e">
        <f>IF(APT!#REF!&gt;0,0,-APT!#REF!)</f>
        <v>#REF!</v>
      </c>
      <c r="I136" s="205">
        <f t="shared" ca="1" si="3"/>
        <v>44386</v>
      </c>
      <c r="J136" s="126">
        <v>3</v>
      </c>
      <c r="K136" s="126" t="b">
        <v>1</v>
      </c>
      <c r="L136" s="126" t="s">
        <v>4009</v>
      </c>
      <c r="M136" s="126" t="b">
        <v>1</v>
      </c>
      <c r="N136" s="126" t="s">
        <v>3687</v>
      </c>
      <c r="O136" s="309" t="str">
        <f>LEFT(APT!F127,19)&amp;"."&amp;APTCR!F136</f>
        <v>....REC</v>
      </c>
      <c r="P136" s="312">
        <f>APT!K127</f>
        <v>0</v>
      </c>
      <c r="Q136" s="126" t="b">
        <v>1</v>
      </c>
      <c r="R136" s="126" t="b">
        <v>1</v>
      </c>
      <c r="S136" s="126" t="b">
        <v>1</v>
      </c>
    </row>
    <row r="137" spans="1:19" hidden="1" x14ac:dyDescent="0.25">
      <c r="A137" s="126" t="s">
        <v>4008</v>
      </c>
      <c r="B137" s="200">
        <v>1</v>
      </c>
      <c r="C137" s="126">
        <v>2</v>
      </c>
      <c r="D137" s="308">
        <f>APT!L128</f>
        <v>0</v>
      </c>
      <c r="E137" s="126" t="b">
        <v>1</v>
      </c>
      <c r="F137" s="309" t="str">
        <f>RIGHT(APT!E128,4)&amp;"."&amp;APT!O128&amp;"."&amp;APT!M128&amp;"."&amp;APTCR!$C$6</f>
        <v>...REC</v>
      </c>
      <c r="G137" s="203">
        <f t="shared" ca="1" si="2"/>
        <v>44386</v>
      </c>
      <c r="H137" s="311" t="e">
        <f>IF(APT!#REF!&gt;0,0,-APT!#REF!)</f>
        <v>#REF!</v>
      </c>
      <c r="I137" s="205">
        <f t="shared" ca="1" si="3"/>
        <v>44386</v>
      </c>
      <c r="J137" s="126">
        <v>3</v>
      </c>
      <c r="K137" s="126" t="b">
        <v>1</v>
      </c>
      <c r="L137" s="126" t="s">
        <v>4009</v>
      </c>
      <c r="M137" s="126" t="b">
        <v>1</v>
      </c>
      <c r="N137" s="126" t="s">
        <v>3687</v>
      </c>
      <c r="O137" s="309" t="str">
        <f>LEFT(APT!F128,19)&amp;"."&amp;APTCR!F137</f>
        <v>....REC</v>
      </c>
      <c r="P137" s="312">
        <f>APT!K128</f>
        <v>0</v>
      </c>
      <c r="Q137" s="126" t="b">
        <v>1</v>
      </c>
      <c r="R137" s="126" t="b">
        <v>1</v>
      </c>
      <c r="S137" s="126" t="b">
        <v>1</v>
      </c>
    </row>
    <row r="138" spans="1:19" hidden="1" x14ac:dyDescent="0.25">
      <c r="A138" s="126" t="s">
        <v>4008</v>
      </c>
      <c r="B138" s="200">
        <v>1</v>
      </c>
      <c r="C138" s="126">
        <v>2</v>
      </c>
      <c r="D138" s="308">
        <f>APT!L129</f>
        <v>0</v>
      </c>
      <c r="E138" s="126" t="b">
        <v>1</v>
      </c>
      <c r="F138" s="309" t="str">
        <f>RIGHT(APT!E129,4)&amp;"."&amp;APT!O129&amp;"."&amp;APT!M129&amp;"."&amp;APTCR!$C$6</f>
        <v>...REC</v>
      </c>
      <c r="G138" s="203">
        <f t="shared" ca="1" si="2"/>
        <v>44386</v>
      </c>
      <c r="H138" s="311" t="e">
        <f>IF(APT!#REF!&gt;0,0,-APT!#REF!)</f>
        <v>#REF!</v>
      </c>
      <c r="I138" s="205">
        <f t="shared" ca="1" si="3"/>
        <v>44386</v>
      </c>
      <c r="J138" s="126">
        <v>3</v>
      </c>
      <c r="K138" s="126" t="b">
        <v>1</v>
      </c>
      <c r="L138" s="126" t="s">
        <v>4009</v>
      </c>
      <c r="M138" s="126" t="b">
        <v>1</v>
      </c>
      <c r="N138" s="126" t="s">
        <v>3687</v>
      </c>
      <c r="O138" s="309" t="str">
        <f>LEFT(APT!F129,19)&amp;"."&amp;APTCR!F138</f>
        <v>....REC</v>
      </c>
      <c r="P138" s="312">
        <f>APT!K129</f>
        <v>0</v>
      </c>
      <c r="Q138" s="126" t="b">
        <v>1</v>
      </c>
      <c r="R138" s="126" t="b">
        <v>1</v>
      </c>
      <c r="S138" s="126" t="b">
        <v>1</v>
      </c>
    </row>
    <row r="139" spans="1:19" hidden="1" x14ac:dyDescent="0.25">
      <c r="A139" s="126" t="s">
        <v>4008</v>
      </c>
      <c r="B139" s="200">
        <v>1</v>
      </c>
      <c r="C139" s="126">
        <v>2</v>
      </c>
      <c r="D139" s="308">
        <f>APT!L130</f>
        <v>0</v>
      </c>
      <c r="E139" s="126" t="b">
        <v>1</v>
      </c>
      <c r="F139" s="309" t="str">
        <f>RIGHT(APT!E130,4)&amp;"."&amp;APT!O130&amp;"."&amp;APT!M130&amp;"."&amp;APTCR!$C$6</f>
        <v>...REC</v>
      </c>
      <c r="G139" s="203">
        <f t="shared" ca="1" si="2"/>
        <v>44386</v>
      </c>
      <c r="H139" s="311" t="e">
        <f>IF(APT!#REF!&gt;0,0,-APT!#REF!)</f>
        <v>#REF!</v>
      </c>
      <c r="I139" s="205">
        <f t="shared" ca="1" si="3"/>
        <v>44386</v>
      </c>
      <c r="J139" s="126">
        <v>3</v>
      </c>
      <c r="K139" s="126" t="b">
        <v>1</v>
      </c>
      <c r="L139" s="126" t="s">
        <v>4009</v>
      </c>
      <c r="M139" s="126" t="b">
        <v>1</v>
      </c>
      <c r="N139" s="126" t="s">
        <v>3687</v>
      </c>
      <c r="O139" s="309" t="str">
        <f>LEFT(APT!F130,19)&amp;"."&amp;APTCR!F139</f>
        <v>....REC</v>
      </c>
      <c r="P139" s="312">
        <f>APT!K130</f>
        <v>0</v>
      </c>
      <c r="Q139" s="126" t="b">
        <v>1</v>
      </c>
      <c r="R139" s="126" t="b">
        <v>1</v>
      </c>
      <c r="S139" s="126" t="b">
        <v>1</v>
      </c>
    </row>
    <row r="140" spans="1:19" hidden="1" x14ac:dyDescent="0.25">
      <c r="A140" s="126" t="s">
        <v>4008</v>
      </c>
      <c r="B140" s="200">
        <v>1</v>
      </c>
      <c r="C140" s="126">
        <v>2</v>
      </c>
      <c r="D140" s="308">
        <f>APT!L131</f>
        <v>0</v>
      </c>
      <c r="E140" s="126" t="b">
        <v>1</v>
      </c>
      <c r="F140" s="309" t="str">
        <f>RIGHT(APT!E131,4)&amp;"."&amp;APT!O131&amp;"."&amp;APT!M131&amp;"."&amp;APTCR!$C$6</f>
        <v>...REC</v>
      </c>
      <c r="G140" s="203">
        <f t="shared" ca="1" si="2"/>
        <v>44386</v>
      </c>
      <c r="H140" s="311" t="e">
        <f>IF(APT!#REF!&gt;0,0,-APT!#REF!)</f>
        <v>#REF!</v>
      </c>
      <c r="I140" s="205">
        <f t="shared" ca="1" si="3"/>
        <v>44386</v>
      </c>
      <c r="J140" s="126">
        <v>3</v>
      </c>
      <c r="K140" s="126" t="b">
        <v>1</v>
      </c>
      <c r="L140" s="126" t="s">
        <v>4009</v>
      </c>
      <c r="M140" s="126" t="b">
        <v>1</v>
      </c>
      <c r="N140" s="126" t="s">
        <v>3687</v>
      </c>
      <c r="O140" s="309" t="str">
        <f>LEFT(APT!F131,19)&amp;"."&amp;APTCR!F140</f>
        <v>....REC</v>
      </c>
      <c r="P140" s="312">
        <f>APT!K131</f>
        <v>0</v>
      </c>
      <c r="Q140" s="126" t="b">
        <v>1</v>
      </c>
      <c r="R140" s="126" t="b">
        <v>1</v>
      </c>
      <c r="S140" s="126" t="b">
        <v>1</v>
      </c>
    </row>
    <row r="141" spans="1:19" hidden="1" x14ac:dyDescent="0.25">
      <c r="A141" s="126" t="s">
        <v>4008</v>
      </c>
      <c r="B141" s="200">
        <v>1</v>
      </c>
      <c r="C141" s="126">
        <v>2</v>
      </c>
      <c r="D141" s="308">
        <f>APT!L132</f>
        <v>0</v>
      </c>
      <c r="E141" s="126" t="b">
        <v>1</v>
      </c>
      <c r="F141" s="309" t="str">
        <f>RIGHT(APT!E132,4)&amp;"."&amp;APT!O132&amp;"."&amp;APT!M132&amp;"."&amp;APTCR!$C$6</f>
        <v>...REC</v>
      </c>
      <c r="G141" s="203">
        <f t="shared" ca="1" si="2"/>
        <v>44386</v>
      </c>
      <c r="H141" s="311" t="e">
        <f>IF(APT!#REF!&gt;0,0,-APT!#REF!)</f>
        <v>#REF!</v>
      </c>
      <c r="I141" s="205">
        <f t="shared" ca="1" si="3"/>
        <v>44386</v>
      </c>
      <c r="J141" s="126">
        <v>3</v>
      </c>
      <c r="K141" s="126" t="b">
        <v>1</v>
      </c>
      <c r="L141" s="126" t="s">
        <v>4009</v>
      </c>
      <c r="M141" s="126" t="b">
        <v>1</v>
      </c>
      <c r="N141" s="126" t="s">
        <v>3687</v>
      </c>
      <c r="O141" s="309" t="str">
        <f>LEFT(APT!F132,19)&amp;"."&amp;APTCR!F141</f>
        <v>....REC</v>
      </c>
      <c r="P141" s="312">
        <f>APT!K132</f>
        <v>0</v>
      </c>
      <c r="Q141" s="126" t="b">
        <v>1</v>
      </c>
      <c r="R141" s="126" t="b">
        <v>1</v>
      </c>
      <c r="S141" s="126" t="b">
        <v>1</v>
      </c>
    </row>
    <row r="142" spans="1:19" hidden="1" x14ac:dyDescent="0.25">
      <c r="A142" s="126" t="s">
        <v>4008</v>
      </c>
      <c r="B142" s="200">
        <v>1</v>
      </c>
      <c r="C142" s="126">
        <v>2</v>
      </c>
      <c r="D142" s="308">
        <f>APT!L133</f>
        <v>0</v>
      </c>
      <c r="E142" s="126" t="b">
        <v>1</v>
      </c>
      <c r="F142" s="309" t="str">
        <f>RIGHT(APT!E133,4)&amp;"."&amp;APT!O133&amp;"."&amp;APT!M133&amp;"."&amp;APTCR!$C$6</f>
        <v>...REC</v>
      </c>
      <c r="G142" s="203">
        <f t="shared" ca="1" si="2"/>
        <v>44386</v>
      </c>
      <c r="H142" s="311" t="e">
        <f>IF(APT!#REF!&gt;0,0,-APT!#REF!)</f>
        <v>#REF!</v>
      </c>
      <c r="I142" s="205">
        <f t="shared" ca="1" si="3"/>
        <v>44386</v>
      </c>
      <c r="J142" s="126">
        <v>3</v>
      </c>
      <c r="K142" s="126" t="b">
        <v>1</v>
      </c>
      <c r="L142" s="126" t="s">
        <v>4009</v>
      </c>
      <c r="M142" s="126" t="b">
        <v>1</v>
      </c>
      <c r="N142" s="126" t="s">
        <v>3687</v>
      </c>
      <c r="O142" s="309" t="str">
        <f>LEFT(APT!F133,19)&amp;"."&amp;APTCR!F142</f>
        <v>....REC</v>
      </c>
      <c r="P142" s="312">
        <f>APT!K133</f>
        <v>0</v>
      </c>
      <c r="Q142" s="126" t="b">
        <v>1</v>
      </c>
      <c r="R142" s="126" t="b">
        <v>1</v>
      </c>
      <c r="S142" s="126" t="b">
        <v>1</v>
      </c>
    </row>
    <row r="143" spans="1:19" hidden="1" x14ac:dyDescent="0.25">
      <c r="A143" s="126" t="s">
        <v>4008</v>
      </c>
      <c r="B143" s="200">
        <v>1</v>
      </c>
      <c r="C143" s="126">
        <v>2</v>
      </c>
      <c r="D143" s="308">
        <f>APT!L134</f>
        <v>0</v>
      </c>
      <c r="E143" s="126" t="b">
        <v>1</v>
      </c>
      <c r="F143" s="309" t="str">
        <f>RIGHT(APT!E134,4)&amp;"."&amp;APT!O134&amp;"."&amp;APT!M134&amp;"."&amp;APTCR!$C$6</f>
        <v>...REC</v>
      </c>
      <c r="G143" s="203">
        <f t="shared" ca="1" si="2"/>
        <v>44386</v>
      </c>
      <c r="H143" s="311" t="e">
        <f>IF(APT!#REF!&gt;0,0,-APT!#REF!)</f>
        <v>#REF!</v>
      </c>
      <c r="I143" s="205">
        <f t="shared" ca="1" si="3"/>
        <v>44386</v>
      </c>
      <c r="J143" s="126">
        <v>3</v>
      </c>
      <c r="K143" s="126" t="b">
        <v>1</v>
      </c>
      <c r="L143" s="126" t="s">
        <v>4009</v>
      </c>
      <c r="M143" s="126" t="b">
        <v>1</v>
      </c>
      <c r="N143" s="126" t="s">
        <v>3687</v>
      </c>
      <c r="O143" s="309" t="str">
        <f>LEFT(APT!F134,19)&amp;"."&amp;APTCR!F143</f>
        <v>....REC</v>
      </c>
      <c r="P143" s="312">
        <f>APT!K134</f>
        <v>0</v>
      </c>
      <c r="Q143" s="126" t="b">
        <v>1</v>
      </c>
      <c r="R143" s="126" t="b">
        <v>1</v>
      </c>
      <c r="S143" s="126" t="b">
        <v>1</v>
      </c>
    </row>
    <row r="144" spans="1:19" hidden="1" x14ac:dyDescent="0.25">
      <c r="A144" s="126" t="s">
        <v>4008</v>
      </c>
      <c r="B144" s="200">
        <v>1</v>
      </c>
      <c r="C144" s="126">
        <v>2</v>
      </c>
      <c r="D144" s="308">
        <f>APT!L135</f>
        <v>0</v>
      </c>
      <c r="E144" s="126" t="b">
        <v>1</v>
      </c>
      <c r="F144" s="309" t="str">
        <f>RIGHT(APT!E135,4)&amp;"."&amp;APT!O135&amp;"."&amp;APT!M135&amp;"."&amp;APTCR!$C$6</f>
        <v>...REC</v>
      </c>
      <c r="G144" s="203">
        <f t="shared" ca="1" si="2"/>
        <v>44386</v>
      </c>
      <c r="H144" s="311" t="e">
        <f>IF(APT!#REF!&gt;0,0,-APT!#REF!)</f>
        <v>#REF!</v>
      </c>
      <c r="I144" s="205">
        <f t="shared" ca="1" si="3"/>
        <v>44386</v>
      </c>
      <c r="J144" s="126">
        <v>3</v>
      </c>
      <c r="K144" s="126" t="b">
        <v>1</v>
      </c>
      <c r="L144" s="126" t="s">
        <v>4009</v>
      </c>
      <c r="M144" s="126" t="b">
        <v>1</v>
      </c>
      <c r="N144" s="126" t="s">
        <v>3687</v>
      </c>
      <c r="O144" s="309" t="str">
        <f>LEFT(APT!F135,19)&amp;"."&amp;APTCR!F144</f>
        <v>....REC</v>
      </c>
      <c r="P144" s="312">
        <f>APT!K135</f>
        <v>0</v>
      </c>
      <c r="Q144" s="126" t="b">
        <v>1</v>
      </c>
      <c r="R144" s="126" t="b">
        <v>1</v>
      </c>
      <c r="S144" s="126" t="b">
        <v>1</v>
      </c>
    </row>
    <row r="145" spans="1:19" hidden="1" x14ac:dyDescent="0.25">
      <c r="A145" s="126" t="s">
        <v>4008</v>
      </c>
      <c r="B145" s="200">
        <v>1</v>
      </c>
      <c r="C145" s="126">
        <v>2</v>
      </c>
      <c r="D145" s="308">
        <f>APT!L136</f>
        <v>0</v>
      </c>
      <c r="E145" s="126" t="b">
        <v>1</v>
      </c>
      <c r="F145" s="309" t="str">
        <f>RIGHT(APT!E136,4)&amp;"."&amp;APT!O136&amp;"."&amp;APT!M136&amp;"."&amp;APTCR!$C$6</f>
        <v>...REC</v>
      </c>
      <c r="G145" s="203">
        <f t="shared" ca="1" si="2"/>
        <v>44386</v>
      </c>
      <c r="H145" s="311" t="e">
        <f>IF(APT!#REF!&gt;0,0,-APT!#REF!)</f>
        <v>#REF!</v>
      </c>
      <c r="I145" s="205">
        <f t="shared" ca="1" si="3"/>
        <v>44386</v>
      </c>
      <c r="J145" s="126">
        <v>3</v>
      </c>
      <c r="K145" s="126" t="b">
        <v>1</v>
      </c>
      <c r="L145" s="126" t="s">
        <v>4009</v>
      </c>
      <c r="M145" s="126" t="b">
        <v>1</v>
      </c>
      <c r="N145" s="126" t="s">
        <v>3687</v>
      </c>
      <c r="O145" s="309" t="str">
        <f>LEFT(APT!F136,19)&amp;"."&amp;APTCR!F145</f>
        <v>....REC</v>
      </c>
      <c r="P145" s="312">
        <f>APT!K136</f>
        <v>0</v>
      </c>
      <c r="Q145" s="126" t="b">
        <v>1</v>
      </c>
      <c r="R145" s="126" t="b">
        <v>1</v>
      </c>
      <c r="S145" s="126" t="b">
        <v>1</v>
      </c>
    </row>
    <row r="146" spans="1:19" hidden="1" x14ac:dyDescent="0.25">
      <c r="A146" s="126" t="s">
        <v>4008</v>
      </c>
      <c r="B146" s="200">
        <v>1</v>
      </c>
      <c r="C146" s="126">
        <v>2</v>
      </c>
      <c r="D146" s="308">
        <f>APT!L137</f>
        <v>0</v>
      </c>
      <c r="E146" s="126" t="b">
        <v>1</v>
      </c>
      <c r="F146" s="309" t="str">
        <f>RIGHT(APT!E137,4)&amp;"."&amp;APT!O137&amp;"."&amp;APT!M137&amp;"."&amp;APTCR!$C$6</f>
        <v>...REC</v>
      </c>
      <c r="G146" s="203">
        <f t="shared" ca="1" si="2"/>
        <v>44386</v>
      </c>
      <c r="H146" s="311" t="e">
        <f>IF(APT!#REF!&gt;0,0,-APT!#REF!)</f>
        <v>#REF!</v>
      </c>
      <c r="I146" s="205">
        <f t="shared" ca="1" si="3"/>
        <v>44386</v>
      </c>
      <c r="J146" s="126">
        <v>3</v>
      </c>
      <c r="K146" s="126" t="b">
        <v>1</v>
      </c>
      <c r="L146" s="126" t="s">
        <v>4009</v>
      </c>
      <c r="M146" s="126" t="b">
        <v>1</v>
      </c>
      <c r="N146" s="126" t="s">
        <v>3687</v>
      </c>
      <c r="O146" s="309" t="str">
        <f>LEFT(APT!F137,19)&amp;"."&amp;APTCR!F146</f>
        <v>....REC</v>
      </c>
      <c r="P146" s="312">
        <f>APT!K137</f>
        <v>0</v>
      </c>
      <c r="Q146" s="126" t="b">
        <v>1</v>
      </c>
      <c r="R146" s="126" t="b">
        <v>1</v>
      </c>
      <c r="S146" s="126" t="b">
        <v>1</v>
      </c>
    </row>
    <row r="147" spans="1:19" hidden="1" x14ac:dyDescent="0.25">
      <c r="A147" s="126" t="s">
        <v>4008</v>
      </c>
      <c r="B147" s="200">
        <v>1</v>
      </c>
      <c r="C147" s="126">
        <v>2</v>
      </c>
      <c r="D147" s="308">
        <f>APT!L138</f>
        <v>0</v>
      </c>
      <c r="E147" s="126" t="b">
        <v>1</v>
      </c>
      <c r="F147" s="309" t="str">
        <f>RIGHT(APT!E138,4)&amp;"."&amp;APT!O138&amp;"."&amp;APT!M138&amp;"."&amp;APTCR!$C$6</f>
        <v>...REC</v>
      </c>
      <c r="G147" s="203">
        <f t="shared" ca="1" si="2"/>
        <v>44386</v>
      </c>
      <c r="H147" s="311" t="e">
        <f>IF(APT!#REF!&gt;0,0,-APT!#REF!)</f>
        <v>#REF!</v>
      </c>
      <c r="I147" s="205">
        <f t="shared" ca="1" si="3"/>
        <v>44386</v>
      </c>
      <c r="J147" s="126">
        <v>3</v>
      </c>
      <c r="K147" s="126" t="b">
        <v>1</v>
      </c>
      <c r="L147" s="126" t="s">
        <v>4009</v>
      </c>
      <c r="M147" s="126" t="b">
        <v>1</v>
      </c>
      <c r="N147" s="126" t="s">
        <v>3687</v>
      </c>
      <c r="O147" s="309" t="str">
        <f>LEFT(APT!F138,19)&amp;"."&amp;APTCR!F147</f>
        <v>....REC</v>
      </c>
      <c r="P147" s="312">
        <f>APT!K138</f>
        <v>0</v>
      </c>
      <c r="Q147" s="126" t="b">
        <v>1</v>
      </c>
      <c r="R147" s="126" t="b">
        <v>1</v>
      </c>
      <c r="S147" s="126" t="b">
        <v>1</v>
      </c>
    </row>
    <row r="148" spans="1:19" hidden="1" x14ac:dyDescent="0.25">
      <c r="A148" s="126" t="s">
        <v>4008</v>
      </c>
      <c r="B148" s="200">
        <v>1</v>
      </c>
      <c r="C148" s="126">
        <v>2</v>
      </c>
      <c r="D148" s="308">
        <f>APT!L139</f>
        <v>0</v>
      </c>
      <c r="E148" s="126" t="b">
        <v>1</v>
      </c>
      <c r="F148" s="309" t="str">
        <f>RIGHT(APT!E139,4)&amp;"."&amp;APT!O139&amp;"."&amp;APT!M139&amp;"."&amp;APTCR!$C$6</f>
        <v>...REC</v>
      </c>
      <c r="G148" s="203">
        <f t="shared" ca="1" si="2"/>
        <v>44386</v>
      </c>
      <c r="H148" s="311" t="e">
        <f>IF(APT!#REF!&gt;0,0,-APT!#REF!)</f>
        <v>#REF!</v>
      </c>
      <c r="I148" s="205">
        <f t="shared" ca="1" si="3"/>
        <v>44386</v>
      </c>
      <c r="J148" s="126">
        <v>3</v>
      </c>
      <c r="K148" s="126" t="b">
        <v>1</v>
      </c>
      <c r="L148" s="126" t="s">
        <v>4009</v>
      </c>
      <c r="M148" s="126" t="b">
        <v>1</v>
      </c>
      <c r="N148" s="126" t="s">
        <v>3687</v>
      </c>
      <c r="O148" s="309" t="str">
        <f>LEFT(APT!F139,19)&amp;"."&amp;APTCR!F148</f>
        <v>....REC</v>
      </c>
      <c r="P148" s="312">
        <f>APT!K139</f>
        <v>0</v>
      </c>
      <c r="Q148" s="126" t="b">
        <v>1</v>
      </c>
      <c r="R148" s="126" t="b">
        <v>1</v>
      </c>
      <c r="S148" s="126" t="b">
        <v>1</v>
      </c>
    </row>
    <row r="149" spans="1:19" hidden="1" x14ac:dyDescent="0.25">
      <c r="A149" s="126" t="s">
        <v>4008</v>
      </c>
      <c r="B149" s="200">
        <v>1</v>
      </c>
      <c r="C149" s="126">
        <v>2</v>
      </c>
      <c r="D149" s="308">
        <f>APT!L140</f>
        <v>0</v>
      </c>
      <c r="E149" s="126" t="b">
        <v>1</v>
      </c>
      <c r="F149" s="309" t="str">
        <f>RIGHT(APT!E140,4)&amp;"."&amp;APT!O140&amp;"."&amp;APT!M140&amp;"."&amp;APTCR!$C$6</f>
        <v>...REC</v>
      </c>
      <c r="G149" s="203">
        <f t="shared" ref="G149:G212" ca="1" si="4">TODAY()</f>
        <v>44386</v>
      </c>
      <c r="H149" s="311" t="e">
        <f>IF(APT!#REF!&gt;0,0,-APT!#REF!)</f>
        <v>#REF!</v>
      </c>
      <c r="I149" s="205">
        <f ca="1">G149</f>
        <v>44386</v>
      </c>
      <c r="J149" s="126">
        <v>3</v>
      </c>
      <c r="K149" s="126" t="b">
        <v>1</v>
      </c>
      <c r="L149" s="126" t="s">
        <v>4009</v>
      </c>
      <c r="M149" s="126" t="b">
        <v>1</v>
      </c>
      <c r="N149" s="126" t="s">
        <v>3687</v>
      </c>
      <c r="O149" s="309" t="str">
        <f>LEFT(APT!F140,19)&amp;"."&amp;APTCR!F149</f>
        <v>....REC</v>
      </c>
      <c r="P149" s="312">
        <f>APT!K140</f>
        <v>0</v>
      </c>
      <c r="Q149" s="126" t="b">
        <v>1</v>
      </c>
      <c r="R149" s="126" t="b">
        <v>1</v>
      </c>
      <c r="S149" s="126" t="b">
        <v>1</v>
      </c>
    </row>
    <row r="150" spans="1:19" hidden="1" x14ac:dyDescent="0.25">
      <c r="A150" s="126" t="s">
        <v>4008</v>
      </c>
      <c r="B150" s="200">
        <v>1</v>
      </c>
      <c r="C150" s="126">
        <v>2</v>
      </c>
      <c r="D150" s="308">
        <f>APT!L141</f>
        <v>0</v>
      </c>
      <c r="E150" s="126" t="b">
        <v>1</v>
      </c>
      <c r="F150" s="309" t="str">
        <f>RIGHT(APT!E141,4)&amp;"."&amp;APT!O141&amp;"."&amp;APT!M141&amp;"."&amp;APTCR!$C$6</f>
        <v>...REC</v>
      </c>
      <c r="G150" s="203">
        <f t="shared" ca="1" si="4"/>
        <v>44386</v>
      </c>
      <c r="H150" s="311" t="e">
        <f>IF(APT!#REF!&gt;0,0,-APT!#REF!)</f>
        <v>#REF!</v>
      </c>
      <c r="I150" s="205">
        <f ca="1">G150</f>
        <v>44386</v>
      </c>
      <c r="J150" s="126">
        <v>3</v>
      </c>
      <c r="K150" s="126" t="b">
        <v>1</v>
      </c>
      <c r="L150" s="126" t="s">
        <v>4009</v>
      </c>
      <c r="M150" s="126" t="b">
        <v>1</v>
      </c>
      <c r="N150" s="126" t="s">
        <v>3687</v>
      </c>
      <c r="O150" s="309" t="str">
        <f>LEFT(APT!F141,19)&amp;"."&amp;APTCR!F150</f>
        <v>....REC</v>
      </c>
      <c r="P150" s="312">
        <f>APT!K141</f>
        <v>0</v>
      </c>
      <c r="Q150" s="126" t="b">
        <v>1</v>
      </c>
      <c r="R150" s="126" t="b">
        <v>1</v>
      </c>
      <c r="S150" s="126" t="b">
        <v>1</v>
      </c>
    </row>
    <row r="151" spans="1:19" hidden="1" x14ac:dyDescent="0.25">
      <c r="A151" s="126" t="s">
        <v>4008</v>
      </c>
      <c r="B151" s="200">
        <v>1</v>
      </c>
      <c r="C151" s="126">
        <v>2</v>
      </c>
      <c r="D151" s="308">
        <f>APT!L142</f>
        <v>0</v>
      </c>
      <c r="E151" s="126" t="b">
        <v>1</v>
      </c>
      <c r="F151" s="309" t="str">
        <f>RIGHT(APT!E142,4)&amp;"."&amp;APT!O142&amp;"."&amp;APT!M142&amp;"."&amp;APTCR!$C$6</f>
        <v>...REC</v>
      </c>
      <c r="G151" s="310">
        <f t="shared" ca="1" si="4"/>
        <v>44386</v>
      </c>
      <c r="H151" s="311" t="e">
        <f>IF(APT!#REF!&gt;0,0,-APT!#REF!)</f>
        <v>#REF!</v>
      </c>
      <c r="I151" s="205">
        <f t="shared" ref="I151:I214" ca="1" si="5">G151</f>
        <v>44386</v>
      </c>
      <c r="J151" s="126">
        <v>3</v>
      </c>
      <c r="K151" s="126" t="b">
        <v>1</v>
      </c>
      <c r="L151" s="126" t="s">
        <v>4009</v>
      </c>
      <c r="M151" s="126" t="b">
        <v>1</v>
      </c>
      <c r="N151" s="126" t="s">
        <v>3687</v>
      </c>
      <c r="O151" s="309" t="str">
        <f>LEFT(APT!F142,19)&amp;"."&amp;APTCR!F151</f>
        <v>....REC</v>
      </c>
      <c r="P151" s="312">
        <f>APT!K142</f>
        <v>0</v>
      </c>
      <c r="Q151" s="126" t="b">
        <v>1</v>
      </c>
      <c r="R151" s="126" t="b">
        <v>1</v>
      </c>
      <c r="S151" s="126" t="b">
        <v>1</v>
      </c>
    </row>
    <row r="152" spans="1:19" hidden="1" x14ac:dyDescent="0.25">
      <c r="A152" s="126" t="s">
        <v>4008</v>
      </c>
      <c r="B152" s="200">
        <v>1</v>
      </c>
      <c r="C152" s="126">
        <v>2</v>
      </c>
      <c r="D152" s="308">
        <f>APT!L143</f>
        <v>0</v>
      </c>
      <c r="E152" s="126" t="b">
        <v>1</v>
      </c>
      <c r="F152" s="309" t="str">
        <f>RIGHT(APT!E143,4)&amp;"."&amp;APT!O143&amp;"."&amp;APT!M143&amp;"."&amp;APTCR!$C$6</f>
        <v>...REC</v>
      </c>
      <c r="G152" s="310">
        <f t="shared" ca="1" si="4"/>
        <v>44386</v>
      </c>
      <c r="H152" s="311" t="e">
        <f>IF(APT!#REF!&gt;0,0,-APT!#REF!)</f>
        <v>#REF!</v>
      </c>
      <c r="I152" s="205">
        <f t="shared" ca="1" si="5"/>
        <v>44386</v>
      </c>
      <c r="J152" s="126">
        <v>3</v>
      </c>
      <c r="K152" s="126" t="b">
        <v>1</v>
      </c>
      <c r="L152" s="126" t="s">
        <v>4009</v>
      </c>
      <c r="M152" s="126" t="b">
        <v>1</v>
      </c>
      <c r="N152" s="126" t="s">
        <v>3687</v>
      </c>
      <c r="O152" s="309" t="str">
        <f>LEFT(APT!F143,19)&amp;"."&amp;APTCR!F152</f>
        <v>....REC</v>
      </c>
      <c r="P152" s="312">
        <f>APT!K143</f>
        <v>0</v>
      </c>
      <c r="Q152" s="126" t="b">
        <v>1</v>
      </c>
      <c r="R152" s="126" t="b">
        <v>1</v>
      </c>
      <c r="S152" s="126" t="b">
        <v>1</v>
      </c>
    </row>
    <row r="153" spans="1:19" hidden="1" x14ac:dyDescent="0.25">
      <c r="A153" s="126" t="s">
        <v>4008</v>
      </c>
      <c r="B153" s="200">
        <v>1</v>
      </c>
      <c r="C153" s="126">
        <v>2</v>
      </c>
      <c r="D153" s="308">
        <f>APT!L144</f>
        <v>0</v>
      </c>
      <c r="E153" s="126" t="b">
        <v>1</v>
      </c>
      <c r="F153" s="309" t="str">
        <f>RIGHT(APT!E144,4)&amp;"."&amp;APT!O144&amp;"."&amp;APT!M144&amp;"."&amp;APTCR!$C$6</f>
        <v>...REC</v>
      </c>
      <c r="G153" s="310">
        <f t="shared" ca="1" si="4"/>
        <v>44386</v>
      </c>
      <c r="H153" s="311" t="e">
        <f>IF(APT!#REF!&gt;0,0,-APT!#REF!)</f>
        <v>#REF!</v>
      </c>
      <c r="I153" s="205">
        <f t="shared" ca="1" si="5"/>
        <v>44386</v>
      </c>
      <c r="J153" s="126">
        <v>3</v>
      </c>
      <c r="K153" s="126" t="b">
        <v>1</v>
      </c>
      <c r="L153" s="126" t="s">
        <v>4009</v>
      </c>
      <c r="M153" s="126" t="b">
        <v>1</v>
      </c>
      <c r="N153" s="126" t="s">
        <v>3687</v>
      </c>
      <c r="O153" s="309" t="str">
        <f>LEFT(APT!F144,19)&amp;"."&amp;APTCR!F153</f>
        <v>....REC</v>
      </c>
      <c r="P153" s="312">
        <f>APT!K144</f>
        <v>0</v>
      </c>
      <c r="Q153" s="126" t="b">
        <v>1</v>
      </c>
      <c r="R153" s="126" t="b">
        <v>1</v>
      </c>
      <c r="S153" s="126" t="b">
        <v>1</v>
      </c>
    </row>
    <row r="154" spans="1:19" hidden="1" x14ac:dyDescent="0.25">
      <c r="A154" s="126" t="s">
        <v>4008</v>
      </c>
      <c r="B154" s="200">
        <v>1</v>
      </c>
      <c r="C154" s="126">
        <v>2</v>
      </c>
      <c r="D154" s="308">
        <f>APT!L145</f>
        <v>0</v>
      </c>
      <c r="E154" s="126" t="b">
        <v>1</v>
      </c>
      <c r="F154" s="309" t="str">
        <f>RIGHT(APT!E145,4)&amp;"."&amp;APT!O145&amp;"."&amp;APT!M145&amp;"."&amp;APTCR!$C$6</f>
        <v>...REC</v>
      </c>
      <c r="G154" s="310">
        <f t="shared" ca="1" si="4"/>
        <v>44386</v>
      </c>
      <c r="H154" s="311" t="e">
        <f>IF(APT!#REF!&gt;0,0,-APT!#REF!)</f>
        <v>#REF!</v>
      </c>
      <c r="I154" s="205">
        <f t="shared" ca="1" si="5"/>
        <v>44386</v>
      </c>
      <c r="J154" s="126">
        <v>3</v>
      </c>
      <c r="K154" s="126" t="b">
        <v>1</v>
      </c>
      <c r="L154" s="126" t="s">
        <v>4009</v>
      </c>
      <c r="M154" s="126" t="b">
        <v>1</v>
      </c>
      <c r="N154" s="126" t="s">
        <v>3687</v>
      </c>
      <c r="O154" s="309" t="str">
        <f>LEFT(APT!F145,19)&amp;"."&amp;APTCR!F154</f>
        <v>....REC</v>
      </c>
      <c r="P154" s="312">
        <f>APT!K145</f>
        <v>0</v>
      </c>
      <c r="Q154" s="126" t="b">
        <v>1</v>
      </c>
      <c r="R154" s="126" t="b">
        <v>1</v>
      </c>
      <c r="S154" s="126" t="b">
        <v>1</v>
      </c>
    </row>
    <row r="155" spans="1:19" hidden="1" x14ac:dyDescent="0.25">
      <c r="A155" s="126" t="s">
        <v>4008</v>
      </c>
      <c r="B155" s="200">
        <v>1</v>
      </c>
      <c r="C155" s="126">
        <v>2</v>
      </c>
      <c r="D155" s="308">
        <f>APT!L146</f>
        <v>0</v>
      </c>
      <c r="E155" s="126" t="b">
        <v>1</v>
      </c>
      <c r="F155" s="309" t="str">
        <f>RIGHT(APT!E146,4)&amp;"."&amp;APT!O146&amp;"."&amp;APT!M146&amp;"."&amp;APTCR!$C$6</f>
        <v>...REC</v>
      </c>
      <c r="G155" s="310">
        <f t="shared" ca="1" si="4"/>
        <v>44386</v>
      </c>
      <c r="H155" s="311" t="e">
        <f>IF(APT!#REF!&gt;0,0,-APT!#REF!)</f>
        <v>#REF!</v>
      </c>
      <c r="I155" s="205">
        <f t="shared" ca="1" si="5"/>
        <v>44386</v>
      </c>
      <c r="J155" s="126">
        <v>3</v>
      </c>
      <c r="K155" s="126" t="b">
        <v>1</v>
      </c>
      <c r="L155" s="126" t="s">
        <v>4009</v>
      </c>
      <c r="M155" s="126" t="b">
        <v>1</v>
      </c>
      <c r="N155" s="126" t="s">
        <v>3687</v>
      </c>
      <c r="O155" s="309" t="str">
        <f>LEFT(APT!F146,19)&amp;"."&amp;APTCR!F155</f>
        <v>....REC</v>
      </c>
      <c r="P155" s="312">
        <f>APT!K146</f>
        <v>0</v>
      </c>
      <c r="Q155" s="126" t="b">
        <v>1</v>
      </c>
      <c r="R155" s="126" t="b">
        <v>1</v>
      </c>
      <c r="S155" s="126" t="b">
        <v>1</v>
      </c>
    </row>
    <row r="156" spans="1:19" hidden="1" x14ac:dyDescent="0.25">
      <c r="A156" s="126" t="s">
        <v>4008</v>
      </c>
      <c r="B156" s="200">
        <v>1</v>
      </c>
      <c r="C156" s="126">
        <v>2</v>
      </c>
      <c r="D156" s="308">
        <f>APT!L147</f>
        <v>0</v>
      </c>
      <c r="E156" s="126" t="b">
        <v>1</v>
      </c>
      <c r="F156" s="309" t="str">
        <f>RIGHT(APT!E147,4)&amp;"."&amp;APT!O147&amp;"."&amp;APT!M147&amp;"."&amp;APTCR!$C$6</f>
        <v>...REC</v>
      </c>
      <c r="G156" s="310">
        <f t="shared" ca="1" si="4"/>
        <v>44386</v>
      </c>
      <c r="H156" s="311" t="e">
        <f>IF(APT!#REF!&gt;0,0,-APT!#REF!)</f>
        <v>#REF!</v>
      </c>
      <c r="I156" s="205">
        <f t="shared" ca="1" si="5"/>
        <v>44386</v>
      </c>
      <c r="J156" s="126">
        <v>3</v>
      </c>
      <c r="K156" s="126" t="b">
        <v>1</v>
      </c>
      <c r="L156" s="126" t="s">
        <v>4009</v>
      </c>
      <c r="M156" s="126" t="b">
        <v>1</v>
      </c>
      <c r="N156" s="126" t="s">
        <v>3687</v>
      </c>
      <c r="O156" s="309" t="str">
        <f>LEFT(APT!F147,19)&amp;"."&amp;APTCR!F156</f>
        <v>....REC</v>
      </c>
      <c r="P156" s="312">
        <f>APT!K147</f>
        <v>0</v>
      </c>
      <c r="Q156" s="126" t="b">
        <v>1</v>
      </c>
      <c r="R156" s="126" t="b">
        <v>1</v>
      </c>
      <c r="S156" s="126" t="b">
        <v>1</v>
      </c>
    </row>
    <row r="157" spans="1:19" hidden="1" x14ac:dyDescent="0.25">
      <c r="A157" s="126" t="s">
        <v>4008</v>
      </c>
      <c r="B157" s="200">
        <v>1</v>
      </c>
      <c r="C157" s="126">
        <v>2</v>
      </c>
      <c r="D157" s="308">
        <f>APT!L148</f>
        <v>0</v>
      </c>
      <c r="E157" s="126" t="b">
        <v>1</v>
      </c>
      <c r="F157" s="309" t="str">
        <f>RIGHT(APT!E148,4)&amp;"."&amp;APT!O148&amp;"."&amp;APT!M148&amp;"."&amp;APTCR!$C$6</f>
        <v>...REC</v>
      </c>
      <c r="G157" s="310">
        <f t="shared" ca="1" si="4"/>
        <v>44386</v>
      </c>
      <c r="H157" s="311" t="e">
        <f>IF(APT!#REF!&gt;0,0,-APT!#REF!)</f>
        <v>#REF!</v>
      </c>
      <c r="I157" s="205">
        <f t="shared" ca="1" si="5"/>
        <v>44386</v>
      </c>
      <c r="J157" s="126">
        <v>3</v>
      </c>
      <c r="K157" s="126" t="b">
        <v>1</v>
      </c>
      <c r="L157" s="126" t="s">
        <v>4009</v>
      </c>
      <c r="M157" s="126" t="b">
        <v>1</v>
      </c>
      <c r="N157" s="126" t="s">
        <v>3687</v>
      </c>
      <c r="O157" s="309" t="str">
        <f>LEFT(APT!F148,19)&amp;"."&amp;APTCR!F157</f>
        <v>....REC</v>
      </c>
      <c r="P157" s="312">
        <f>APT!K148</f>
        <v>0</v>
      </c>
      <c r="Q157" s="126" t="b">
        <v>1</v>
      </c>
      <c r="R157" s="126" t="b">
        <v>1</v>
      </c>
      <c r="S157" s="126" t="b">
        <v>1</v>
      </c>
    </row>
    <row r="158" spans="1:19" hidden="1" x14ac:dyDescent="0.25">
      <c r="A158" s="126" t="s">
        <v>4008</v>
      </c>
      <c r="B158" s="200">
        <v>1</v>
      </c>
      <c r="C158" s="126">
        <v>2</v>
      </c>
      <c r="D158" s="308">
        <f>APT!L149</f>
        <v>0</v>
      </c>
      <c r="E158" s="126" t="b">
        <v>1</v>
      </c>
      <c r="F158" s="309" t="str">
        <f>RIGHT(APT!E149,4)&amp;"."&amp;APT!O149&amp;"."&amp;APT!M149&amp;"."&amp;APTCR!$C$6</f>
        <v>...REC</v>
      </c>
      <c r="G158" s="310">
        <f t="shared" ca="1" si="4"/>
        <v>44386</v>
      </c>
      <c r="H158" s="311" t="e">
        <f>IF(APT!#REF!&gt;0,0,-APT!#REF!)</f>
        <v>#REF!</v>
      </c>
      <c r="I158" s="205">
        <f t="shared" ca="1" si="5"/>
        <v>44386</v>
      </c>
      <c r="J158" s="126">
        <v>3</v>
      </c>
      <c r="K158" s="126" t="b">
        <v>1</v>
      </c>
      <c r="L158" s="126" t="s">
        <v>4009</v>
      </c>
      <c r="M158" s="126" t="b">
        <v>1</v>
      </c>
      <c r="N158" s="126" t="s">
        <v>3687</v>
      </c>
      <c r="O158" s="309" t="str">
        <f>LEFT(APT!F149,19)&amp;"."&amp;APTCR!F158</f>
        <v>....REC</v>
      </c>
      <c r="P158" s="312">
        <f>APT!K149</f>
        <v>0</v>
      </c>
      <c r="Q158" s="126" t="b">
        <v>1</v>
      </c>
      <c r="R158" s="126" t="b">
        <v>1</v>
      </c>
      <c r="S158" s="126" t="b">
        <v>1</v>
      </c>
    </row>
    <row r="159" spans="1:19" hidden="1" x14ac:dyDescent="0.25">
      <c r="A159" s="126" t="s">
        <v>4008</v>
      </c>
      <c r="B159" s="200">
        <v>1</v>
      </c>
      <c r="C159" s="126">
        <v>2</v>
      </c>
      <c r="D159" s="308">
        <f>APT!L150</f>
        <v>0</v>
      </c>
      <c r="E159" s="126" t="b">
        <v>1</v>
      </c>
      <c r="F159" s="309" t="str">
        <f>RIGHT(APT!E150,4)&amp;"."&amp;APT!O150&amp;"."&amp;APT!M150&amp;"."&amp;APTCR!$C$6</f>
        <v>...REC</v>
      </c>
      <c r="G159" s="310">
        <f t="shared" ca="1" si="4"/>
        <v>44386</v>
      </c>
      <c r="H159" s="311" t="e">
        <f>IF(APT!#REF!&gt;0,0,-APT!#REF!)</f>
        <v>#REF!</v>
      </c>
      <c r="I159" s="205">
        <f t="shared" ca="1" si="5"/>
        <v>44386</v>
      </c>
      <c r="J159" s="126">
        <v>3</v>
      </c>
      <c r="K159" s="126" t="b">
        <v>1</v>
      </c>
      <c r="L159" s="126" t="s">
        <v>4009</v>
      </c>
      <c r="M159" s="126" t="b">
        <v>1</v>
      </c>
      <c r="N159" s="126" t="s">
        <v>3687</v>
      </c>
      <c r="O159" s="309" t="str">
        <f>LEFT(APT!F150,19)&amp;"."&amp;APTCR!F159</f>
        <v>....REC</v>
      </c>
      <c r="P159" s="312">
        <f>APT!K150</f>
        <v>0</v>
      </c>
      <c r="Q159" s="126" t="b">
        <v>1</v>
      </c>
      <c r="R159" s="126" t="b">
        <v>1</v>
      </c>
      <c r="S159" s="126" t="b">
        <v>1</v>
      </c>
    </row>
    <row r="160" spans="1:19" hidden="1" x14ac:dyDescent="0.25">
      <c r="A160" s="126" t="s">
        <v>4008</v>
      </c>
      <c r="B160" s="200">
        <v>1</v>
      </c>
      <c r="C160" s="126">
        <v>2</v>
      </c>
      <c r="D160" s="308">
        <f>APT!L151</f>
        <v>0</v>
      </c>
      <c r="E160" s="126" t="b">
        <v>1</v>
      </c>
      <c r="F160" s="309" t="str">
        <f>RIGHT(APT!E151,4)&amp;"."&amp;APT!O151&amp;"."&amp;APT!M151&amp;"."&amp;APTCR!$C$6</f>
        <v>...REC</v>
      </c>
      <c r="G160" s="310">
        <f t="shared" ca="1" si="4"/>
        <v>44386</v>
      </c>
      <c r="H160" s="311" t="e">
        <f>IF(APT!#REF!&gt;0,0,-APT!#REF!)</f>
        <v>#REF!</v>
      </c>
      <c r="I160" s="205">
        <f t="shared" ca="1" si="5"/>
        <v>44386</v>
      </c>
      <c r="J160" s="126">
        <v>3</v>
      </c>
      <c r="K160" s="126" t="b">
        <v>1</v>
      </c>
      <c r="L160" s="126" t="s">
        <v>4009</v>
      </c>
      <c r="M160" s="126" t="b">
        <v>1</v>
      </c>
      <c r="N160" s="126" t="s">
        <v>3687</v>
      </c>
      <c r="O160" s="309" t="str">
        <f>LEFT(APT!F151,19)&amp;"."&amp;APTCR!F160</f>
        <v>....REC</v>
      </c>
      <c r="P160" s="312">
        <f>APT!K151</f>
        <v>0</v>
      </c>
      <c r="Q160" s="126" t="b">
        <v>1</v>
      </c>
      <c r="R160" s="126" t="b">
        <v>1</v>
      </c>
      <c r="S160" s="126" t="b">
        <v>1</v>
      </c>
    </row>
    <row r="161" spans="1:19" hidden="1" x14ac:dyDescent="0.25">
      <c r="A161" s="126" t="s">
        <v>4008</v>
      </c>
      <c r="B161" s="200">
        <v>1</v>
      </c>
      <c r="C161" s="126">
        <v>2</v>
      </c>
      <c r="D161" s="308">
        <f>APT!L152</f>
        <v>0</v>
      </c>
      <c r="E161" s="126" t="b">
        <v>1</v>
      </c>
      <c r="F161" s="309" t="str">
        <f>RIGHT(APT!E152,4)&amp;"."&amp;APT!O152&amp;"."&amp;APT!M152&amp;"."&amp;APTCR!$C$6</f>
        <v>...REC</v>
      </c>
      <c r="G161" s="310">
        <f t="shared" ca="1" si="4"/>
        <v>44386</v>
      </c>
      <c r="H161" s="311" t="e">
        <f>IF(APT!#REF!&gt;0,0,-APT!#REF!)</f>
        <v>#REF!</v>
      </c>
      <c r="I161" s="205">
        <f t="shared" ca="1" si="5"/>
        <v>44386</v>
      </c>
      <c r="J161" s="126">
        <v>3</v>
      </c>
      <c r="K161" s="126" t="b">
        <v>1</v>
      </c>
      <c r="L161" s="126" t="s">
        <v>4009</v>
      </c>
      <c r="M161" s="126" t="b">
        <v>1</v>
      </c>
      <c r="N161" s="126" t="s">
        <v>3687</v>
      </c>
      <c r="O161" s="309" t="str">
        <f>LEFT(APT!F152,19)&amp;"."&amp;APTCR!F161</f>
        <v>....REC</v>
      </c>
      <c r="P161" s="312">
        <f>APT!K152</f>
        <v>0</v>
      </c>
      <c r="Q161" s="126" t="b">
        <v>1</v>
      </c>
      <c r="R161" s="126" t="b">
        <v>1</v>
      </c>
      <c r="S161" s="126" t="b">
        <v>1</v>
      </c>
    </row>
    <row r="162" spans="1:19" hidden="1" x14ac:dyDescent="0.25">
      <c r="A162" s="126" t="s">
        <v>4008</v>
      </c>
      <c r="B162" s="200">
        <v>1</v>
      </c>
      <c r="C162" s="126">
        <v>2</v>
      </c>
      <c r="D162" s="308">
        <f>APT!L153</f>
        <v>0</v>
      </c>
      <c r="E162" s="126" t="b">
        <v>1</v>
      </c>
      <c r="F162" s="309" t="str">
        <f>RIGHT(APT!E153,4)&amp;"."&amp;APT!O153&amp;"."&amp;APT!M153&amp;"."&amp;APTCR!$C$6</f>
        <v>...REC</v>
      </c>
      <c r="G162" s="310">
        <f t="shared" ca="1" si="4"/>
        <v>44386</v>
      </c>
      <c r="H162" s="311" t="e">
        <f>IF(APT!#REF!&gt;0,0,-APT!#REF!)</f>
        <v>#REF!</v>
      </c>
      <c r="I162" s="205">
        <f t="shared" ca="1" si="5"/>
        <v>44386</v>
      </c>
      <c r="J162" s="126">
        <v>3</v>
      </c>
      <c r="K162" s="126" t="b">
        <v>1</v>
      </c>
      <c r="L162" s="126" t="s">
        <v>4009</v>
      </c>
      <c r="M162" s="126" t="b">
        <v>1</v>
      </c>
      <c r="N162" s="126" t="s">
        <v>3687</v>
      </c>
      <c r="O162" s="309" t="str">
        <f>LEFT(APT!F153,19)&amp;"."&amp;APTCR!F162</f>
        <v>....REC</v>
      </c>
      <c r="P162" s="312">
        <f>APT!K153</f>
        <v>0</v>
      </c>
      <c r="Q162" s="126" t="b">
        <v>1</v>
      </c>
      <c r="R162" s="126" t="b">
        <v>1</v>
      </c>
      <c r="S162" s="126" t="b">
        <v>1</v>
      </c>
    </row>
    <row r="163" spans="1:19" hidden="1" x14ac:dyDescent="0.25">
      <c r="A163" s="126" t="s">
        <v>4008</v>
      </c>
      <c r="B163" s="200">
        <v>1</v>
      </c>
      <c r="C163" s="126">
        <v>2</v>
      </c>
      <c r="D163" s="308">
        <f>APT!L154</f>
        <v>0</v>
      </c>
      <c r="E163" s="126" t="b">
        <v>1</v>
      </c>
      <c r="F163" s="309" t="str">
        <f>RIGHT(APT!E154,4)&amp;"."&amp;APT!O154&amp;"."&amp;APT!M154&amp;"."&amp;APTCR!$C$6</f>
        <v>...REC</v>
      </c>
      <c r="G163" s="310">
        <f t="shared" ca="1" si="4"/>
        <v>44386</v>
      </c>
      <c r="H163" s="311" t="e">
        <f>IF(APT!#REF!&gt;0,0,-APT!#REF!)</f>
        <v>#REF!</v>
      </c>
      <c r="I163" s="205">
        <f t="shared" ca="1" si="5"/>
        <v>44386</v>
      </c>
      <c r="J163" s="126">
        <v>3</v>
      </c>
      <c r="K163" s="126" t="b">
        <v>1</v>
      </c>
      <c r="L163" s="126" t="s">
        <v>4009</v>
      </c>
      <c r="M163" s="126" t="b">
        <v>1</v>
      </c>
      <c r="N163" s="126" t="s">
        <v>3687</v>
      </c>
      <c r="O163" s="309" t="str">
        <f>LEFT(APT!F154,19)&amp;"."&amp;APTCR!F163</f>
        <v>....REC</v>
      </c>
      <c r="P163" s="312">
        <f>APT!K154</f>
        <v>0</v>
      </c>
      <c r="Q163" s="126" t="b">
        <v>1</v>
      </c>
      <c r="R163" s="126" t="b">
        <v>1</v>
      </c>
      <c r="S163" s="126" t="b">
        <v>1</v>
      </c>
    </row>
    <row r="164" spans="1:19" hidden="1" x14ac:dyDescent="0.25">
      <c r="A164" s="126" t="s">
        <v>4008</v>
      </c>
      <c r="B164" s="200">
        <v>1</v>
      </c>
      <c r="C164" s="126">
        <v>2</v>
      </c>
      <c r="D164" s="308">
        <f>APT!L155</f>
        <v>0</v>
      </c>
      <c r="E164" s="126" t="b">
        <v>1</v>
      </c>
      <c r="F164" s="309" t="str">
        <f>RIGHT(APT!E155,4)&amp;"."&amp;APT!O155&amp;"."&amp;APT!M155&amp;"."&amp;APTCR!$C$6</f>
        <v>...REC</v>
      </c>
      <c r="G164" s="310">
        <f t="shared" ca="1" si="4"/>
        <v>44386</v>
      </c>
      <c r="H164" s="311" t="e">
        <f>IF(APT!#REF!&gt;0,0,-APT!#REF!)</f>
        <v>#REF!</v>
      </c>
      <c r="I164" s="205">
        <f t="shared" ca="1" si="5"/>
        <v>44386</v>
      </c>
      <c r="J164" s="126">
        <v>3</v>
      </c>
      <c r="K164" s="126" t="b">
        <v>1</v>
      </c>
      <c r="L164" s="126" t="s">
        <v>4009</v>
      </c>
      <c r="M164" s="126" t="b">
        <v>1</v>
      </c>
      <c r="N164" s="126" t="s">
        <v>3687</v>
      </c>
      <c r="O164" s="309" t="str">
        <f>LEFT(APT!F155,19)&amp;"."&amp;APTCR!F164</f>
        <v>....REC</v>
      </c>
      <c r="P164" s="312">
        <f>APT!K155</f>
        <v>0</v>
      </c>
      <c r="Q164" s="126" t="b">
        <v>1</v>
      </c>
      <c r="R164" s="126" t="b">
        <v>1</v>
      </c>
      <c r="S164" s="126" t="b">
        <v>1</v>
      </c>
    </row>
    <row r="165" spans="1:19" hidden="1" x14ac:dyDescent="0.25">
      <c r="A165" s="126" t="s">
        <v>4008</v>
      </c>
      <c r="B165" s="200">
        <v>1</v>
      </c>
      <c r="C165" s="126">
        <v>2</v>
      </c>
      <c r="D165" s="308">
        <f>APT!L156</f>
        <v>0</v>
      </c>
      <c r="E165" s="126" t="b">
        <v>1</v>
      </c>
      <c r="F165" s="309" t="str">
        <f>RIGHT(APT!E156,4)&amp;"."&amp;APT!O156&amp;"."&amp;APT!M156&amp;"."&amp;APTCR!$C$6</f>
        <v>...REC</v>
      </c>
      <c r="G165" s="310">
        <f t="shared" ca="1" si="4"/>
        <v>44386</v>
      </c>
      <c r="H165" s="311" t="e">
        <f>IF(APT!#REF!&gt;0,0,-APT!#REF!)</f>
        <v>#REF!</v>
      </c>
      <c r="I165" s="205">
        <f t="shared" ca="1" si="5"/>
        <v>44386</v>
      </c>
      <c r="J165" s="126">
        <v>3</v>
      </c>
      <c r="K165" s="126" t="b">
        <v>1</v>
      </c>
      <c r="L165" s="126" t="s">
        <v>4009</v>
      </c>
      <c r="M165" s="126" t="b">
        <v>1</v>
      </c>
      <c r="N165" s="126" t="s">
        <v>3687</v>
      </c>
      <c r="O165" s="309" t="str">
        <f>LEFT(APT!F156,19)&amp;"."&amp;APTCR!F165</f>
        <v>....REC</v>
      </c>
      <c r="P165" s="312">
        <f>APT!K156</f>
        <v>0</v>
      </c>
      <c r="Q165" s="126" t="b">
        <v>1</v>
      </c>
      <c r="R165" s="126" t="b">
        <v>1</v>
      </c>
      <c r="S165" s="126" t="b">
        <v>1</v>
      </c>
    </row>
    <row r="166" spans="1:19" hidden="1" x14ac:dyDescent="0.25">
      <c r="A166" s="126" t="s">
        <v>4008</v>
      </c>
      <c r="B166" s="200">
        <v>1</v>
      </c>
      <c r="C166" s="126">
        <v>2</v>
      </c>
      <c r="D166" s="308">
        <f>APT!L157</f>
        <v>0</v>
      </c>
      <c r="E166" s="126" t="b">
        <v>1</v>
      </c>
      <c r="F166" s="309" t="str">
        <f>RIGHT(APT!E157,4)&amp;"."&amp;APT!O157&amp;"."&amp;APT!M157&amp;"."&amp;APTCR!$C$6</f>
        <v>...REC</v>
      </c>
      <c r="G166" s="310">
        <f t="shared" ca="1" si="4"/>
        <v>44386</v>
      </c>
      <c r="H166" s="311" t="e">
        <f>IF(APT!#REF!&gt;0,0,-APT!#REF!)</f>
        <v>#REF!</v>
      </c>
      <c r="I166" s="205">
        <f t="shared" ca="1" si="5"/>
        <v>44386</v>
      </c>
      <c r="J166" s="126">
        <v>3</v>
      </c>
      <c r="K166" s="126" t="b">
        <v>1</v>
      </c>
      <c r="L166" s="126" t="s">
        <v>4009</v>
      </c>
      <c r="M166" s="126" t="b">
        <v>1</v>
      </c>
      <c r="N166" s="126" t="s">
        <v>3687</v>
      </c>
      <c r="O166" s="309" t="str">
        <f>LEFT(APT!F157,19)&amp;"."&amp;APTCR!F166</f>
        <v>....REC</v>
      </c>
      <c r="P166" s="312">
        <f>APT!K157</f>
        <v>0</v>
      </c>
      <c r="Q166" s="126" t="b">
        <v>1</v>
      </c>
      <c r="R166" s="126" t="b">
        <v>1</v>
      </c>
      <c r="S166" s="126" t="b">
        <v>1</v>
      </c>
    </row>
    <row r="167" spans="1:19" hidden="1" x14ac:dyDescent="0.25">
      <c r="A167" s="126" t="s">
        <v>4008</v>
      </c>
      <c r="B167" s="200">
        <v>1</v>
      </c>
      <c r="C167" s="126">
        <v>2</v>
      </c>
      <c r="D167" s="308">
        <f>APT!L158</f>
        <v>0</v>
      </c>
      <c r="E167" s="126" t="b">
        <v>1</v>
      </c>
      <c r="F167" s="309" t="str">
        <f>RIGHT(APT!E158,4)&amp;"."&amp;APT!O158&amp;"."&amp;APT!M158&amp;"."&amp;APTCR!$C$6</f>
        <v>...REC</v>
      </c>
      <c r="G167" s="310">
        <f t="shared" ca="1" si="4"/>
        <v>44386</v>
      </c>
      <c r="H167" s="311" t="e">
        <f>IF(APT!#REF!&gt;0,0,-APT!#REF!)</f>
        <v>#REF!</v>
      </c>
      <c r="I167" s="205">
        <f t="shared" ca="1" si="5"/>
        <v>44386</v>
      </c>
      <c r="J167" s="126">
        <v>3</v>
      </c>
      <c r="K167" s="126" t="b">
        <v>1</v>
      </c>
      <c r="L167" s="126" t="s">
        <v>4009</v>
      </c>
      <c r="M167" s="126" t="b">
        <v>1</v>
      </c>
      <c r="N167" s="126" t="s">
        <v>3687</v>
      </c>
      <c r="O167" s="309" t="str">
        <f>LEFT(APT!F158,19)&amp;"."&amp;APTCR!F167</f>
        <v>....REC</v>
      </c>
      <c r="P167" s="312">
        <f>APT!K158</f>
        <v>0</v>
      </c>
      <c r="Q167" s="126" t="b">
        <v>1</v>
      </c>
      <c r="R167" s="126" t="b">
        <v>1</v>
      </c>
      <c r="S167" s="126" t="b">
        <v>1</v>
      </c>
    </row>
    <row r="168" spans="1:19" hidden="1" x14ac:dyDescent="0.25">
      <c r="A168" s="126" t="s">
        <v>4008</v>
      </c>
      <c r="B168" s="200">
        <v>1</v>
      </c>
      <c r="C168" s="126">
        <v>2</v>
      </c>
      <c r="D168" s="308">
        <f>APT!L159</f>
        <v>0</v>
      </c>
      <c r="E168" s="126" t="b">
        <v>1</v>
      </c>
      <c r="F168" s="309" t="str">
        <f>RIGHT(APT!E159,4)&amp;"."&amp;APT!O159&amp;"."&amp;APT!M159&amp;"."&amp;APTCR!$C$6</f>
        <v>...REC</v>
      </c>
      <c r="G168" s="310">
        <f t="shared" ca="1" si="4"/>
        <v>44386</v>
      </c>
      <c r="H168" s="311" t="e">
        <f>IF(APT!#REF!&gt;0,0,-APT!#REF!)</f>
        <v>#REF!</v>
      </c>
      <c r="I168" s="205">
        <f t="shared" ca="1" si="5"/>
        <v>44386</v>
      </c>
      <c r="J168" s="126">
        <v>3</v>
      </c>
      <c r="K168" s="126" t="b">
        <v>1</v>
      </c>
      <c r="L168" s="126" t="s">
        <v>4009</v>
      </c>
      <c r="M168" s="126" t="b">
        <v>1</v>
      </c>
      <c r="N168" s="126" t="s">
        <v>3687</v>
      </c>
      <c r="O168" s="309" t="str">
        <f>LEFT(APT!F159,19)&amp;"."&amp;APTCR!F168</f>
        <v>....REC</v>
      </c>
      <c r="P168" s="312">
        <f>APT!K159</f>
        <v>0</v>
      </c>
      <c r="Q168" s="126" t="b">
        <v>1</v>
      </c>
      <c r="R168" s="126" t="b">
        <v>1</v>
      </c>
      <c r="S168" s="126" t="b">
        <v>1</v>
      </c>
    </row>
    <row r="169" spans="1:19" hidden="1" x14ac:dyDescent="0.25">
      <c r="A169" s="126" t="s">
        <v>4008</v>
      </c>
      <c r="B169" s="200">
        <v>1</v>
      </c>
      <c r="C169" s="126">
        <v>2</v>
      </c>
      <c r="D169" s="308">
        <f>APT!L160</f>
        <v>0</v>
      </c>
      <c r="E169" s="126" t="b">
        <v>1</v>
      </c>
      <c r="F169" s="309" t="str">
        <f>RIGHT(APT!E160,4)&amp;"."&amp;APT!O160&amp;"."&amp;APT!M160&amp;"."&amp;APTCR!$C$6</f>
        <v>...REC</v>
      </c>
      <c r="G169" s="310">
        <f t="shared" ca="1" si="4"/>
        <v>44386</v>
      </c>
      <c r="H169" s="311" t="e">
        <f>IF(APT!#REF!&gt;0,0,-APT!#REF!)</f>
        <v>#REF!</v>
      </c>
      <c r="I169" s="205">
        <f t="shared" ca="1" si="5"/>
        <v>44386</v>
      </c>
      <c r="J169" s="126">
        <v>3</v>
      </c>
      <c r="K169" s="126" t="b">
        <v>1</v>
      </c>
      <c r="L169" s="126" t="s">
        <v>4009</v>
      </c>
      <c r="M169" s="126" t="b">
        <v>1</v>
      </c>
      <c r="N169" s="126" t="s">
        <v>3687</v>
      </c>
      <c r="O169" s="309" t="str">
        <f>LEFT(APT!F160,19)&amp;"."&amp;APTCR!F169</f>
        <v>....REC</v>
      </c>
      <c r="P169" s="312">
        <f>APT!K160</f>
        <v>0</v>
      </c>
      <c r="Q169" s="126" t="b">
        <v>1</v>
      </c>
      <c r="R169" s="126" t="b">
        <v>1</v>
      </c>
      <c r="S169" s="126" t="b">
        <v>1</v>
      </c>
    </row>
    <row r="170" spans="1:19" hidden="1" x14ac:dyDescent="0.25">
      <c r="A170" s="126" t="s">
        <v>4008</v>
      </c>
      <c r="B170" s="200">
        <v>1</v>
      </c>
      <c r="C170" s="126">
        <v>2</v>
      </c>
      <c r="D170" s="308">
        <f>APT!L161</f>
        <v>0</v>
      </c>
      <c r="E170" s="126" t="b">
        <v>1</v>
      </c>
      <c r="F170" s="309" t="str">
        <f>RIGHT(APT!E161,4)&amp;"."&amp;APT!O161&amp;"."&amp;APT!M161&amp;"."&amp;APTCR!$C$6</f>
        <v>...REC</v>
      </c>
      <c r="G170" s="310">
        <f t="shared" ca="1" si="4"/>
        <v>44386</v>
      </c>
      <c r="H170" s="311" t="e">
        <f>IF(APT!#REF!&gt;0,0,-APT!#REF!)</f>
        <v>#REF!</v>
      </c>
      <c r="I170" s="205">
        <f t="shared" ca="1" si="5"/>
        <v>44386</v>
      </c>
      <c r="J170" s="126">
        <v>3</v>
      </c>
      <c r="K170" s="126" t="b">
        <v>1</v>
      </c>
      <c r="L170" s="126" t="s">
        <v>4009</v>
      </c>
      <c r="M170" s="126" t="b">
        <v>1</v>
      </c>
      <c r="N170" s="126" t="s">
        <v>3687</v>
      </c>
      <c r="O170" s="309" t="str">
        <f>LEFT(APT!F161,19)&amp;"."&amp;APTCR!F170</f>
        <v>....REC</v>
      </c>
      <c r="P170" s="312">
        <f>APT!K161</f>
        <v>0</v>
      </c>
      <c r="Q170" s="126" t="b">
        <v>1</v>
      </c>
      <c r="R170" s="126" t="b">
        <v>1</v>
      </c>
      <c r="S170" s="126" t="b">
        <v>1</v>
      </c>
    </row>
    <row r="171" spans="1:19" hidden="1" x14ac:dyDescent="0.25">
      <c r="A171" s="126" t="s">
        <v>4008</v>
      </c>
      <c r="B171" s="200">
        <v>1</v>
      </c>
      <c r="C171" s="126">
        <v>2</v>
      </c>
      <c r="D171" s="308">
        <f>APT!L162</f>
        <v>0</v>
      </c>
      <c r="E171" s="126" t="b">
        <v>1</v>
      </c>
      <c r="F171" s="309" t="str">
        <f>RIGHT(APT!E162,4)&amp;"."&amp;APT!O162&amp;"."&amp;APT!M162&amp;"."&amp;APTCR!$C$6</f>
        <v>...REC</v>
      </c>
      <c r="G171" s="310">
        <f t="shared" ca="1" si="4"/>
        <v>44386</v>
      </c>
      <c r="H171" s="311" t="e">
        <f>IF(APT!#REF!&gt;0,0,-APT!#REF!)</f>
        <v>#REF!</v>
      </c>
      <c r="I171" s="205">
        <f t="shared" ca="1" si="5"/>
        <v>44386</v>
      </c>
      <c r="J171" s="126">
        <v>3</v>
      </c>
      <c r="K171" s="126" t="b">
        <v>1</v>
      </c>
      <c r="L171" s="126" t="s">
        <v>4009</v>
      </c>
      <c r="M171" s="126" t="b">
        <v>1</v>
      </c>
      <c r="N171" s="126" t="s">
        <v>3687</v>
      </c>
      <c r="O171" s="309" t="str">
        <f>LEFT(APT!F162,19)&amp;"."&amp;APTCR!F171</f>
        <v>....REC</v>
      </c>
      <c r="P171" s="312">
        <f>APT!K162</f>
        <v>0</v>
      </c>
      <c r="Q171" s="126" t="b">
        <v>1</v>
      </c>
      <c r="R171" s="126" t="b">
        <v>1</v>
      </c>
      <c r="S171" s="126" t="b">
        <v>1</v>
      </c>
    </row>
    <row r="172" spans="1:19" hidden="1" x14ac:dyDescent="0.25">
      <c r="A172" s="126" t="s">
        <v>4008</v>
      </c>
      <c r="B172" s="200">
        <v>1</v>
      </c>
      <c r="C172" s="126">
        <v>2</v>
      </c>
      <c r="D172" s="308">
        <f>APT!L163</f>
        <v>0</v>
      </c>
      <c r="E172" s="126" t="b">
        <v>1</v>
      </c>
      <c r="F172" s="309" t="str">
        <f>RIGHT(APT!E163,4)&amp;"."&amp;APT!O163&amp;"."&amp;APT!M163&amp;"."&amp;APTCR!$C$6</f>
        <v>...REC</v>
      </c>
      <c r="G172" s="310">
        <f t="shared" ca="1" si="4"/>
        <v>44386</v>
      </c>
      <c r="H172" s="311" t="e">
        <f>IF(APT!#REF!&gt;0,0,-APT!#REF!)</f>
        <v>#REF!</v>
      </c>
      <c r="I172" s="205">
        <f t="shared" ca="1" si="5"/>
        <v>44386</v>
      </c>
      <c r="J172" s="126">
        <v>3</v>
      </c>
      <c r="K172" s="126" t="b">
        <v>1</v>
      </c>
      <c r="L172" s="126" t="s">
        <v>4009</v>
      </c>
      <c r="M172" s="126" t="b">
        <v>1</v>
      </c>
      <c r="N172" s="126" t="s">
        <v>3687</v>
      </c>
      <c r="O172" s="309" t="str">
        <f>LEFT(APT!F163,19)&amp;"."&amp;APTCR!F172</f>
        <v>....REC</v>
      </c>
      <c r="P172" s="312">
        <f>APT!K163</f>
        <v>0</v>
      </c>
      <c r="Q172" s="126" t="b">
        <v>1</v>
      </c>
      <c r="R172" s="126" t="b">
        <v>1</v>
      </c>
      <c r="S172" s="126" t="b">
        <v>1</v>
      </c>
    </row>
    <row r="173" spans="1:19" hidden="1" x14ac:dyDescent="0.25">
      <c r="A173" s="126" t="s">
        <v>4008</v>
      </c>
      <c r="B173" s="200">
        <v>1</v>
      </c>
      <c r="C173" s="126">
        <v>2</v>
      </c>
      <c r="D173" s="308">
        <f>APT!L164</f>
        <v>0</v>
      </c>
      <c r="E173" s="126" t="b">
        <v>1</v>
      </c>
      <c r="F173" s="309" t="str">
        <f>RIGHT(APT!E164,4)&amp;"."&amp;APT!O164&amp;"."&amp;APT!M164&amp;"."&amp;APTCR!$C$6</f>
        <v>...REC</v>
      </c>
      <c r="G173" s="310">
        <f t="shared" ca="1" si="4"/>
        <v>44386</v>
      </c>
      <c r="H173" s="311" t="e">
        <f>IF(APT!#REF!&gt;0,0,-APT!#REF!)</f>
        <v>#REF!</v>
      </c>
      <c r="I173" s="205">
        <f t="shared" ca="1" si="5"/>
        <v>44386</v>
      </c>
      <c r="J173" s="126">
        <v>3</v>
      </c>
      <c r="K173" s="126" t="b">
        <v>1</v>
      </c>
      <c r="L173" s="126" t="s">
        <v>4009</v>
      </c>
      <c r="M173" s="126" t="b">
        <v>1</v>
      </c>
      <c r="N173" s="126" t="s">
        <v>3687</v>
      </c>
      <c r="O173" s="309" t="str">
        <f>LEFT(APT!F164,19)&amp;"."&amp;APTCR!F173</f>
        <v>....REC</v>
      </c>
      <c r="P173" s="312">
        <f>APT!K164</f>
        <v>0</v>
      </c>
      <c r="Q173" s="126" t="b">
        <v>1</v>
      </c>
      <c r="R173" s="126" t="b">
        <v>1</v>
      </c>
      <c r="S173" s="126" t="b">
        <v>1</v>
      </c>
    </row>
    <row r="174" spans="1:19" hidden="1" x14ac:dyDescent="0.25">
      <c r="A174" s="126" t="s">
        <v>4008</v>
      </c>
      <c r="B174" s="200">
        <v>1</v>
      </c>
      <c r="C174" s="126">
        <v>2</v>
      </c>
      <c r="D174" s="308">
        <f>APT!L165</f>
        <v>0</v>
      </c>
      <c r="E174" s="126" t="b">
        <v>1</v>
      </c>
      <c r="F174" s="309" t="str">
        <f>RIGHT(APT!E165,4)&amp;"."&amp;APT!O165&amp;"."&amp;APT!M165&amp;"."&amp;APTCR!$C$6</f>
        <v>...REC</v>
      </c>
      <c r="G174" s="310">
        <f t="shared" ca="1" si="4"/>
        <v>44386</v>
      </c>
      <c r="H174" s="311" t="e">
        <f>IF(APT!#REF!&gt;0,0,-APT!#REF!)</f>
        <v>#REF!</v>
      </c>
      <c r="I174" s="205">
        <f t="shared" ca="1" si="5"/>
        <v>44386</v>
      </c>
      <c r="J174" s="126">
        <v>3</v>
      </c>
      <c r="K174" s="126" t="b">
        <v>1</v>
      </c>
      <c r="L174" s="126" t="s">
        <v>4009</v>
      </c>
      <c r="M174" s="126" t="b">
        <v>1</v>
      </c>
      <c r="N174" s="126" t="s">
        <v>3687</v>
      </c>
      <c r="O174" s="309" t="str">
        <f>LEFT(APT!F165,19)&amp;"."&amp;APTCR!F174</f>
        <v>....REC</v>
      </c>
      <c r="P174" s="312">
        <f>APT!K165</f>
        <v>0</v>
      </c>
      <c r="Q174" s="126" t="b">
        <v>1</v>
      </c>
      <c r="R174" s="126" t="b">
        <v>1</v>
      </c>
      <c r="S174" s="126" t="b">
        <v>1</v>
      </c>
    </row>
    <row r="175" spans="1:19" hidden="1" x14ac:dyDescent="0.25">
      <c r="A175" s="126" t="s">
        <v>4008</v>
      </c>
      <c r="B175" s="200">
        <v>1</v>
      </c>
      <c r="C175" s="126">
        <v>2</v>
      </c>
      <c r="D175" s="308">
        <f>APT!L166</f>
        <v>0</v>
      </c>
      <c r="E175" s="126" t="b">
        <v>1</v>
      </c>
      <c r="F175" s="309" t="str">
        <f>RIGHT(APT!E166,4)&amp;"."&amp;APT!O166&amp;"."&amp;APT!M166&amp;"."&amp;APTCR!$C$6</f>
        <v>...REC</v>
      </c>
      <c r="G175" s="310">
        <f t="shared" ca="1" si="4"/>
        <v>44386</v>
      </c>
      <c r="H175" s="311" t="e">
        <f>IF(APT!#REF!&gt;0,0,-APT!#REF!)</f>
        <v>#REF!</v>
      </c>
      <c r="I175" s="205">
        <f t="shared" ca="1" si="5"/>
        <v>44386</v>
      </c>
      <c r="J175" s="126">
        <v>3</v>
      </c>
      <c r="K175" s="126" t="b">
        <v>1</v>
      </c>
      <c r="L175" s="126" t="s">
        <v>4009</v>
      </c>
      <c r="M175" s="126" t="b">
        <v>1</v>
      </c>
      <c r="N175" s="126" t="s">
        <v>3687</v>
      </c>
      <c r="O175" s="309" t="str">
        <f>LEFT(APT!F166,19)&amp;"."&amp;APTCR!F175</f>
        <v>....REC</v>
      </c>
      <c r="P175" s="312">
        <f>APT!K166</f>
        <v>0</v>
      </c>
      <c r="Q175" s="126" t="b">
        <v>1</v>
      </c>
      <c r="R175" s="126" t="b">
        <v>1</v>
      </c>
      <c r="S175" s="126" t="b">
        <v>1</v>
      </c>
    </row>
    <row r="176" spans="1:19" hidden="1" x14ac:dyDescent="0.25">
      <c r="A176" s="126" t="s">
        <v>4008</v>
      </c>
      <c r="B176" s="200">
        <v>1</v>
      </c>
      <c r="C176" s="126">
        <v>2</v>
      </c>
      <c r="D176" s="308">
        <f>APT!L167</f>
        <v>0</v>
      </c>
      <c r="E176" s="126" t="b">
        <v>1</v>
      </c>
      <c r="F176" s="309" t="str">
        <f>RIGHT(APT!E167,4)&amp;"."&amp;APT!O167&amp;"."&amp;APT!M167&amp;"."&amp;APTCR!$C$6</f>
        <v>...REC</v>
      </c>
      <c r="G176" s="310">
        <f t="shared" ca="1" si="4"/>
        <v>44386</v>
      </c>
      <c r="H176" s="311" t="e">
        <f>IF(APT!#REF!&gt;0,0,-APT!#REF!)</f>
        <v>#REF!</v>
      </c>
      <c r="I176" s="205">
        <f t="shared" ca="1" si="5"/>
        <v>44386</v>
      </c>
      <c r="J176" s="126">
        <v>3</v>
      </c>
      <c r="K176" s="126" t="b">
        <v>1</v>
      </c>
      <c r="L176" s="126" t="s">
        <v>4009</v>
      </c>
      <c r="M176" s="126" t="b">
        <v>1</v>
      </c>
      <c r="N176" s="126" t="s">
        <v>3687</v>
      </c>
      <c r="O176" s="309" t="str">
        <f>LEFT(APT!F167,19)&amp;"."&amp;APTCR!F176</f>
        <v>....REC</v>
      </c>
      <c r="P176" s="312">
        <f>APT!K167</f>
        <v>0</v>
      </c>
      <c r="Q176" s="126" t="b">
        <v>1</v>
      </c>
      <c r="R176" s="126" t="b">
        <v>1</v>
      </c>
      <c r="S176" s="126" t="b">
        <v>1</v>
      </c>
    </row>
    <row r="177" spans="1:19" hidden="1" x14ac:dyDescent="0.25">
      <c r="A177" s="126" t="s">
        <v>4008</v>
      </c>
      <c r="B177" s="200">
        <v>1</v>
      </c>
      <c r="C177" s="126">
        <v>2</v>
      </c>
      <c r="D177" s="308">
        <f>APT!L168</f>
        <v>0</v>
      </c>
      <c r="E177" s="126" t="b">
        <v>1</v>
      </c>
      <c r="F177" s="309" t="str">
        <f>RIGHT(APT!E168,4)&amp;"."&amp;APT!O168&amp;"."&amp;APT!M168&amp;"."&amp;APTCR!$C$6</f>
        <v>...REC</v>
      </c>
      <c r="G177" s="310">
        <f t="shared" ca="1" si="4"/>
        <v>44386</v>
      </c>
      <c r="H177" s="311" t="e">
        <f>IF(APT!#REF!&gt;0,0,-APT!#REF!)</f>
        <v>#REF!</v>
      </c>
      <c r="I177" s="205">
        <f t="shared" ca="1" si="5"/>
        <v>44386</v>
      </c>
      <c r="J177" s="126">
        <v>3</v>
      </c>
      <c r="K177" s="126" t="b">
        <v>1</v>
      </c>
      <c r="L177" s="126" t="s">
        <v>4009</v>
      </c>
      <c r="M177" s="126" t="b">
        <v>1</v>
      </c>
      <c r="N177" s="126" t="s">
        <v>3687</v>
      </c>
      <c r="O177" s="309" t="str">
        <f>LEFT(APT!F168,19)&amp;"."&amp;APTCR!F177</f>
        <v>....REC</v>
      </c>
      <c r="P177" s="312">
        <f>APT!K168</f>
        <v>0</v>
      </c>
      <c r="Q177" s="126" t="b">
        <v>1</v>
      </c>
      <c r="R177" s="126" t="b">
        <v>1</v>
      </c>
      <c r="S177" s="126" t="b">
        <v>1</v>
      </c>
    </row>
    <row r="178" spans="1:19" hidden="1" x14ac:dyDescent="0.25">
      <c r="A178" s="126" t="s">
        <v>4008</v>
      </c>
      <c r="B178" s="200">
        <v>1</v>
      </c>
      <c r="C178" s="126">
        <v>2</v>
      </c>
      <c r="D178" s="308">
        <f>APT!L169</f>
        <v>0</v>
      </c>
      <c r="E178" s="126" t="b">
        <v>1</v>
      </c>
      <c r="F178" s="309" t="str">
        <f>RIGHT(APT!E169,4)&amp;"."&amp;APT!O169&amp;"."&amp;APT!M169&amp;"."&amp;APTCR!$C$6</f>
        <v>...REC</v>
      </c>
      <c r="G178" s="310">
        <f t="shared" ca="1" si="4"/>
        <v>44386</v>
      </c>
      <c r="H178" s="311" t="e">
        <f>IF(APT!#REF!&gt;0,0,-APT!#REF!)</f>
        <v>#REF!</v>
      </c>
      <c r="I178" s="205">
        <f t="shared" ca="1" si="5"/>
        <v>44386</v>
      </c>
      <c r="J178" s="126">
        <v>3</v>
      </c>
      <c r="K178" s="126" t="b">
        <v>1</v>
      </c>
      <c r="L178" s="126" t="s">
        <v>4009</v>
      </c>
      <c r="M178" s="126" t="b">
        <v>1</v>
      </c>
      <c r="N178" s="126" t="s">
        <v>3687</v>
      </c>
      <c r="O178" s="309" t="str">
        <f>LEFT(APT!F169,19)&amp;"."&amp;APTCR!F178</f>
        <v>....REC</v>
      </c>
      <c r="P178" s="312">
        <f>APT!K169</f>
        <v>0</v>
      </c>
      <c r="Q178" s="126" t="b">
        <v>1</v>
      </c>
      <c r="R178" s="126" t="b">
        <v>1</v>
      </c>
      <c r="S178" s="126" t="b">
        <v>1</v>
      </c>
    </row>
    <row r="179" spans="1:19" hidden="1" x14ac:dyDescent="0.25">
      <c r="A179" s="126" t="s">
        <v>4008</v>
      </c>
      <c r="B179" s="200">
        <v>1</v>
      </c>
      <c r="C179" s="126">
        <v>2</v>
      </c>
      <c r="D179" s="308">
        <f>APT!L170</f>
        <v>0</v>
      </c>
      <c r="E179" s="126" t="b">
        <v>1</v>
      </c>
      <c r="F179" s="309" t="str">
        <f>RIGHT(APT!E170,4)&amp;"."&amp;APT!O170&amp;"."&amp;APT!M170&amp;"."&amp;APTCR!$C$6</f>
        <v>...REC</v>
      </c>
      <c r="G179" s="310">
        <f t="shared" ca="1" si="4"/>
        <v>44386</v>
      </c>
      <c r="H179" s="311" t="e">
        <f>IF(APT!#REF!&gt;0,0,-APT!#REF!)</f>
        <v>#REF!</v>
      </c>
      <c r="I179" s="205">
        <f t="shared" ca="1" si="5"/>
        <v>44386</v>
      </c>
      <c r="J179" s="126">
        <v>3</v>
      </c>
      <c r="K179" s="126" t="b">
        <v>1</v>
      </c>
      <c r="L179" s="126" t="s">
        <v>4009</v>
      </c>
      <c r="M179" s="126" t="b">
        <v>1</v>
      </c>
      <c r="N179" s="126" t="s">
        <v>3687</v>
      </c>
      <c r="O179" s="309" t="str">
        <f>LEFT(APT!F170,19)&amp;"."&amp;APTCR!F179</f>
        <v>....REC</v>
      </c>
      <c r="P179" s="312">
        <f>APT!K170</f>
        <v>0</v>
      </c>
      <c r="Q179" s="126" t="b">
        <v>1</v>
      </c>
      <c r="R179" s="126" t="b">
        <v>1</v>
      </c>
      <c r="S179" s="126" t="b">
        <v>1</v>
      </c>
    </row>
    <row r="180" spans="1:19" hidden="1" x14ac:dyDescent="0.25">
      <c r="A180" s="126" t="s">
        <v>4008</v>
      </c>
      <c r="B180" s="200">
        <v>1</v>
      </c>
      <c r="C180" s="126">
        <v>2</v>
      </c>
      <c r="D180" s="308">
        <f>APT!L171</f>
        <v>0</v>
      </c>
      <c r="E180" s="126" t="b">
        <v>1</v>
      </c>
      <c r="F180" s="309" t="str">
        <f>RIGHT(APT!E171,4)&amp;"."&amp;APT!O171&amp;"."&amp;APT!M171&amp;"."&amp;APTCR!$C$6</f>
        <v>...REC</v>
      </c>
      <c r="G180" s="310">
        <f t="shared" ca="1" si="4"/>
        <v>44386</v>
      </c>
      <c r="H180" s="311" t="e">
        <f>IF(APT!#REF!&gt;0,0,-APT!#REF!)</f>
        <v>#REF!</v>
      </c>
      <c r="I180" s="205">
        <f t="shared" ca="1" si="5"/>
        <v>44386</v>
      </c>
      <c r="J180" s="126">
        <v>3</v>
      </c>
      <c r="K180" s="126" t="b">
        <v>1</v>
      </c>
      <c r="L180" s="126" t="s">
        <v>4009</v>
      </c>
      <c r="M180" s="126" t="b">
        <v>1</v>
      </c>
      <c r="N180" s="126" t="s">
        <v>3687</v>
      </c>
      <c r="O180" s="309" t="str">
        <f>LEFT(APT!F171,19)&amp;"."&amp;APTCR!F180</f>
        <v>....REC</v>
      </c>
      <c r="P180" s="312">
        <f>APT!K171</f>
        <v>0</v>
      </c>
      <c r="Q180" s="126" t="b">
        <v>1</v>
      </c>
      <c r="R180" s="126" t="b">
        <v>1</v>
      </c>
      <c r="S180" s="126" t="b">
        <v>1</v>
      </c>
    </row>
    <row r="181" spans="1:19" hidden="1" x14ac:dyDescent="0.25">
      <c r="A181" s="126" t="s">
        <v>4008</v>
      </c>
      <c r="B181" s="200">
        <v>1</v>
      </c>
      <c r="C181" s="126">
        <v>2</v>
      </c>
      <c r="D181" s="308">
        <f>APT!L172</f>
        <v>0</v>
      </c>
      <c r="E181" s="126" t="b">
        <v>1</v>
      </c>
      <c r="F181" s="309" t="str">
        <f>RIGHT(APT!E172,4)&amp;"."&amp;APT!O172&amp;"."&amp;APT!M172&amp;"."&amp;APTCR!$C$6</f>
        <v>...REC</v>
      </c>
      <c r="G181" s="310">
        <f t="shared" ca="1" si="4"/>
        <v>44386</v>
      </c>
      <c r="H181" s="311" t="e">
        <f>IF(APT!#REF!&gt;0,0,-APT!#REF!)</f>
        <v>#REF!</v>
      </c>
      <c r="I181" s="205">
        <f t="shared" ca="1" si="5"/>
        <v>44386</v>
      </c>
      <c r="J181" s="126">
        <v>3</v>
      </c>
      <c r="K181" s="126" t="b">
        <v>1</v>
      </c>
      <c r="L181" s="126" t="s">
        <v>4009</v>
      </c>
      <c r="M181" s="126" t="b">
        <v>1</v>
      </c>
      <c r="N181" s="126" t="s">
        <v>3687</v>
      </c>
      <c r="O181" s="309" t="str">
        <f>LEFT(APT!F172,19)&amp;"."&amp;APTCR!F181</f>
        <v>....REC</v>
      </c>
      <c r="P181" s="312">
        <f>APT!K172</f>
        <v>0</v>
      </c>
      <c r="Q181" s="126" t="b">
        <v>1</v>
      </c>
      <c r="R181" s="126" t="b">
        <v>1</v>
      </c>
      <c r="S181" s="126" t="b">
        <v>1</v>
      </c>
    </row>
    <row r="182" spans="1:19" hidden="1" x14ac:dyDescent="0.25">
      <c r="A182" s="126" t="s">
        <v>4008</v>
      </c>
      <c r="B182" s="200">
        <v>1</v>
      </c>
      <c r="C182" s="126">
        <v>2</v>
      </c>
      <c r="D182" s="308">
        <f>APT!L173</f>
        <v>0</v>
      </c>
      <c r="E182" s="126" t="b">
        <v>1</v>
      </c>
      <c r="F182" s="309" t="str">
        <f>RIGHT(APT!E173,4)&amp;"."&amp;APT!O173&amp;"."&amp;APT!M173&amp;"."&amp;APTCR!$C$6</f>
        <v>...REC</v>
      </c>
      <c r="G182" s="310">
        <f t="shared" ca="1" si="4"/>
        <v>44386</v>
      </c>
      <c r="H182" s="311" t="e">
        <f>IF(APT!#REF!&gt;0,0,-APT!#REF!)</f>
        <v>#REF!</v>
      </c>
      <c r="I182" s="205">
        <f t="shared" ca="1" si="5"/>
        <v>44386</v>
      </c>
      <c r="J182" s="126">
        <v>3</v>
      </c>
      <c r="K182" s="126" t="b">
        <v>1</v>
      </c>
      <c r="L182" s="126" t="s">
        <v>4009</v>
      </c>
      <c r="M182" s="126" t="b">
        <v>1</v>
      </c>
      <c r="N182" s="126" t="s">
        <v>3687</v>
      </c>
      <c r="O182" s="309" t="str">
        <f>LEFT(APT!F173,19)&amp;"."&amp;APTCR!F182</f>
        <v>....REC</v>
      </c>
      <c r="P182" s="312">
        <f>APT!K173</f>
        <v>0</v>
      </c>
      <c r="Q182" s="126" t="b">
        <v>1</v>
      </c>
      <c r="R182" s="126" t="b">
        <v>1</v>
      </c>
      <c r="S182" s="126" t="b">
        <v>1</v>
      </c>
    </row>
    <row r="183" spans="1:19" hidden="1" x14ac:dyDescent="0.25">
      <c r="A183" s="126" t="s">
        <v>4008</v>
      </c>
      <c r="B183" s="200">
        <v>1</v>
      </c>
      <c r="C183" s="126">
        <v>2</v>
      </c>
      <c r="D183" s="308">
        <f>APT!L174</f>
        <v>0</v>
      </c>
      <c r="E183" s="126" t="b">
        <v>1</v>
      </c>
      <c r="F183" s="309" t="str">
        <f>RIGHT(APT!E174,4)&amp;"."&amp;APT!O174&amp;"."&amp;APT!M174&amp;"."&amp;APTCR!$C$6</f>
        <v>...REC</v>
      </c>
      <c r="G183" s="310">
        <f t="shared" ca="1" si="4"/>
        <v>44386</v>
      </c>
      <c r="H183" s="311" t="e">
        <f>IF(APT!#REF!&gt;0,0,-APT!#REF!)</f>
        <v>#REF!</v>
      </c>
      <c r="I183" s="205">
        <f t="shared" ca="1" si="5"/>
        <v>44386</v>
      </c>
      <c r="J183" s="126">
        <v>3</v>
      </c>
      <c r="K183" s="126" t="b">
        <v>1</v>
      </c>
      <c r="L183" s="126" t="s">
        <v>4009</v>
      </c>
      <c r="M183" s="126" t="b">
        <v>1</v>
      </c>
      <c r="N183" s="126" t="s">
        <v>3687</v>
      </c>
      <c r="O183" s="309" t="str">
        <f>LEFT(APT!F174,19)&amp;"."&amp;APTCR!F183</f>
        <v>....REC</v>
      </c>
      <c r="P183" s="312">
        <f>APT!K174</f>
        <v>0</v>
      </c>
      <c r="Q183" s="126" t="b">
        <v>1</v>
      </c>
      <c r="R183" s="126" t="b">
        <v>1</v>
      </c>
      <c r="S183" s="126" t="b">
        <v>1</v>
      </c>
    </row>
    <row r="184" spans="1:19" hidden="1" x14ac:dyDescent="0.25">
      <c r="A184" s="126" t="s">
        <v>4008</v>
      </c>
      <c r="B184" s="200">
        <v>1</v>
      </c>
      <c r="C184" s="126">
        <v>2</v>
      </c>
      <c r="D184" s="308">
        <f>APT!L175</f>
        <v>0</v>
      </c>
      <c r="E184" s="126" t="b">
        <v>1</v>
      </c>
      <c r="F184" s="309" t="str">
        <f>RIGHT(APT!E175,4)&amp;"."&amp;APT!O175&amp;"."&amp;APT!M175&amp;"."&amp;APTCR!$C$6</f>
        <v>...REC</v>
      </c>
      <c r="G184" s="310">
        <f t="shared" ca="1" si="4"/>
        <v>44386</v>
      </c>
      <c r="H184" s="311" t="e">
        <f>IF(APT!#REF!&gt;0,0,-APT!#REF!)</f>
        <v>#REF!</v>
      </c>
      <c r="I184" s="205">
        <f t="shared" ca="1" si="5"/>
        <v>44386</v>
      </c>
      <c r="J184" s="126">
        <v>3</v>
      </c>
      <c r="K184" s="126" t="b">
        <v>1</v>
      </c>
      <c r="L184" s="126" t="s">
        <v>4009</v>
      </c>
      <c r="M184" s="126" t="b">
        <v>1</v>
      </c>
      <c r="N184" s="126" t="s">
        <v>3687</v>
      </c>
      <c r="O184" s="309" t="str">
        <f>LEFT(APT!F175,19)&amp;"."&amp;APTCR!F184</f>
        <v>....REC</v>
      </c>
      <c r="P184" s="312">
        <f>APT!K175</f>
        <v>0</v>
      </c>
      <c r="Q184" s="126" t="b">
        <v>1</v>
      </c>
      <c r="R184" s="126" t="b">
        <v>1</v>
      </c>
      <c r="S184" s="126" t="b">
        <v>1</v>
      </c>
    </row>
    <row r="185" spans="1:19" hidden="1" x14ac:dyDescent="0.25">
      <c r="A185" s="126" t="s">
        <v>4008</v>
      </c>
      <c r="B185" s="200">
        <v>1</v>
      </c>
      <c r="C185" s="126">
        <v>2</v>
      </c>
      <c r="D185" s="308">
        <f>APT!L176</f>
        <v>0</v>
      </c>
      <c r="E185" s="126" t="b">
        <v>1</v>
      </c>
      <c r="F185" s="309" t="str">
        <f>RIGHT(APT!E176,4)&amp;"."&amp;APT!O176&amp;"."&amp;APT!M176&amp;"."&amp;APTCR!$C$6</f>
        <v>...REC</v>
      </c>
      <c r="G185" s="310">
        <f t="shared" ca="1" si="4"/>
        <v>44386</v>
      </c>
      <c r="H185" s="311" t="e">
        <f>IF(APT!#REF!&gt;0,0,-APT!#REF!)</f>
        <v>#REF!</v>
      </c>
      <c r="I185" s="205">
        <f t="shared" ca="1" si="5"/>
        <v>44386</v>
      </c>
      <c r="J185" s="126">
        <v>3</v>
      </c>
      <c r="K185" s="126" t="b">
        <v>1</v>
      </c>
      <c r="L185" s="126" t="s">
        <v>4009</v>
      </c>
      <c r="M185" s="126" t="b">
        <v>1</v>
      </c>
      <c r="N185" s="126" t="s">
        <v>3687</v>
      </c>
      <c r="O185" s="309" t="str">
        <f>LEFT(APT!F176,19)&amp;"."&amp;APTCR!F185</f>
        <v>....REC</v>
      </c>
      <c r="P185" s="312">
        <f>APT!K176</f>
        <v>0</v>
      </c>
      <c r="Q185" s="126" t="b">
        <v>1</v>
      </c>
      <c r="R185" s="126" t="b">
        <v>1</v>
      </c>
      <c r="S185" s="126" t="b">
        <v>1</v>
      </c>
    </row>
    <row r="186" spans="1:19" hidden="1" x14ac:dyDescent="0.25">
      <c r="A186" s="126" t="s">
        <v>4008</v>
      </c>
      <c r="B186" s="200">
        <v>1</v>
      </c>
      <c r="C186" s="126">
        <v>2</v>
      </c>
      <c r="D186" s="308">
        <f>APT!L177</f>
        <v>0</v>
      </c>
      <c r="E186" s="126" t="b">
        <v>1</v>
      </c>
      <c r="F186" s="309" t="str">
        <f>RIGHT(APT!E177,4)&amp;"."&amp;APT!O177&amp;"."&amp;APT!M177&amp;"."&amp;APTCR!$C$6</f>
        <v>...REC</v>
      </c>
      <c r="G186" s="310">
        <f t="shared" ca="1" si="4"/>
        <v>44386</v>
      </c>
      <c r="H186" s="311" t="e">
        <f>IF(APT!#REF!&gt;0,0,-APT!#REF!)</f>
        <v>#REF!</v>
      </c>
      <c r="I186" s="205">
        <f t="shared" ca="1" si="5"/>
        <v>44386</v>
      </c>
      <c r="J186" s="126">
        <v>3</v>
      </c>
      <c r="K186" s="126" t="b">
        <v>1</v>
      </c>
      <c r="L186" s="126" t="s">
        <v>4009</v>
      </c>
      <c r="M186" s="126" t="b">
        <v>1</v>
      </c>
      <c r="N186" s="126" t="s">
        <v>3687</v>
      </c>
      <c r="O186" s="309" t="str">
        <f>LEFT(APT!F177,19)&amp;"."&amp;APTCR!F186</f>
        <v>....REC</v>
      </c>
      <c r="P186" s="312">
        <f>APT!K177</f>
        <v>0</v>
      </c>
      <c r="Q186" s="126" t="b">
        <v>1</v>
      </c>
      <c r="R186" s="126" t="b">
        <v>1</v>
      </c>
      <c r="S186" s="126" t="b">
        <v>1</v>
      </c>
    </row>
    <row r="187" spans="1:19" hidden="1" x14ac:dyDescent="0.25">
      <c r="A187" s="126" t="s">
        <v>4008</v>
      </c>
      <c r="B187" s="200">
        <v>1</v>
      </c>
      <c r="C187" s="126">
        <v>2</v>
      </c>
      <c r="D187" s="308">
        <f>APT!L178</f>
        <v>0</v>
      </c>
      <c r="E187" s="126" t="b">
        <v>1</v>
      </c>
      <c r="F187" s="309" t="str">
        <f>RIGHT(APT!E178,4)&amp;"."&amp;APT!O178&amp;"."&amp;APT!M178&amp;"."&amp;APTCR!$C$6</f>
        <v>...REC</v>
      </c>
      <c r="G187" s="310">
        <f t="shared" ca="1" si="4"/>
        <v>44386</v>
      </c>
      <c r="H187" s="311" t="e">
        <f>IF(APT!#REF!&gt;0,0,-APT!#REF!)</f>
        <v>#REF!</v>
      </c>
      <c r="I187" s="205">
        <f t="shared" ca="1" si="5"/>
        <v>44386</v>
      </c>
      <c r="J187" s="126">
        <v>3</v>
      </c>
      <c r="K187" s="126" t="b">
        <v>1</v>
      </c>
      <c r="L187" s="126" t="s">
        <v>4009</v>
      </c>
      <c r="M187" s="126" t="b">
        <v>1</v>
      </c>
      <c r="N187" s="126" t="s">
        <v>3687</v>
      </c>
      <c r="O187" s="309" t="str">
        <f>LEFT(APT!F178,19)&amp;"."&amp;APTCR!F187</f>
        <v>....REC</v>
      </c>
      <c r="P187" s="312">
        <f>APT!K178</f>
        <v>0</v>
      </c>
      <c r="Q187" s="126" t="b">
        <v>1</v>
      </c>
      <c r="R187" s="126" t="b">
        <v>1</v>
      </c>
      <c r="S187" s="126" t="b">
        <v>1</v>
      </c>
    </row>
    <row r="188" spans="1:19" hidden="1" x14ac:dyDescent="0.25">
      <c r="A188" s="126" t="s">
        <v>4008</v>
      </c>
      <c r="B188" s="200">
        <v>1</v>
      </c>
      <c r="C188" s="126">
        <v>2</v>
      </c>
      <c r="D188" s="308">
        <f>APT!L179</f>
        <v>0</v>
      </c>
      <c r="E188" s="126" t="b">
        <v>1</v>
      </c>
      <c r="F188" s="309" t="str">
        <f>RIGHT(APT!E179,4)&amp;"."&amp;APT!O179&amp;"."&amp;APT!M179&amp;"."&amp;APTCR!$C$6</f>
        <v>...REC</v>
      </c>
      <c r="G188" s="310">
        <f t="shared" ca="1" si="4"/>
        <v>44386</v>
      </c>
      <c r="H188" s="311" t="e">
        <f>IF(APT!#REF!&gt;0,0,-APT!#REF!)</f>
        <v>#REF!</v>
      </c>
      <c r="I188" s="205">
        <f t="shared" ca="1" si="5"/>
        <v>44386</v>
      </c>
      <c r="J188" s="126">
        <v>3</v>
      </c>
      <c r="K188" s="126" t="b">
        <v>1</v>
      </c>
      <c r="L188" s="126" t="s">
        <v>4009</v>
      </c>
      <c r="M188" s="126" t="b">
        <v>1</v>
      </c>
      <c r="N188" s="126" t="s">
        <v>3687</v>
      </c>
      <c r="O188" s="309" t="str">
        <f>LEFT(APT!F179,19)&amp;"."&amp;APTCR!F188</f>
        <v>....REC</v>
      </c>
      <c r="P188" s="312">
        <f>APT!K179</f>
        <v>0</v>
      </c>
      <c r="Q188" s="126" t="b">
        <v>1</v>
      </c>
      <c r="R188" s="126" t="b">
        <v>1</v>
      </c>
      <c r="S188" s="126" t="b">
        <v>1</v>
      </c>
    </row>
    <row r="189" spans="1:19" hidden="1" x14ac:dyDescent="0.25">
      <c r="A189" s="126" t="s">
        <v>4008</v>
      </c>
      <c r="B189" s="200">
        <v>1</v>
      </c>
      <c r="C189" s="126">
        <v>2</v>
      </c>
      <c r="D189" s="308">
        <f>APT!L180</f>
        <v>0</v>
      </c>
      <c r="E189" s="126" t="b">
        <v>1</v>
      </c>
      <c r="F189" s="309" t="str">
        <f>RIGHT(APT!E180,4)&amp;"."&amp;APT!O180&amp;"."&amp;APT!M180&amp;"."&amp;APTCR!$C$6</f>
        <v>...REC</v>
      </c>
      <c r="G189" s="310">
        <f t="shared" ca="1" si="4"/>
        <v>44386</v>
      </c>
      <c r="H189" s="311" t="e">
        <f>IF(APT!#REF!&gt;0,0,-APT!#REF!)</f>
        <v>#REF!</v>
      </c>
      <c r="I189" s="205">
        <f t="shared" ca="1" si="5"/>
        <v>44386</v>
      </c>
      <c r="J189" s="126">
        <v>3</v>
      </c>
      <c r="K189" s="126" t="b">
        <v>1</v>
      </c>
      <c r="L189" s="126" t="s">
        <v>4009</v>
      </c>
      <c r="M189" s="126" t="b">
        <v>1</v>
      </c>
      <c r="N189" s="126" t="s">
        <v>3687</v>
      </c>
      <c r="O189" s="309" t="str">
        <f>LEFT(APT!F180,19)&amp;"."&amp;APTCR!F189</f>
        <v>....REC</v>
      </c>
      <c r="P189" s="312">
        <f>APT!K180</f>
        <v>0</v>
      </c>
      <c r="Q189" s="126" t="b">
        <v>1</v>
      </c>
      <c r="R189" s="126" t="b">
        <v>1</v>
      </c>
      <c r="S189" s="126" t="b">
        <v>1</v>
      </c>
    </row>
    <row r="190" spans="1:19" hidden="1" x14ac:dyDescent="0.25">
      <c r="A190" s="126" t="s">
        <v>4008</v>
      </c>
      <c r="B190" s="200">
        <v>1</v>
      </c>
      <c r="C190" s="126">
        <v>2</v>
      </c>
      <c r="D190" s="308">
        <f>APT!L181</f>
        <v>0</v>
      </c>
      <c r="E190" s="126" t="b">
        <v>1</v>
      </c>
      <c r="F190" s="309" t="str">
        <f>RIGHT(APT!E181,4)&amp;"."&amp;APT!O181&amp;"."&amp;APT!M181&amp;"."&amp;APTCR!$C$6</f>
        <v>...REC</v>
      </c>
      <c r="G190" s="310">
        <f t="shared" ca="1" si="4"/>
        <v>44386</v>
      </c>
      <c r="H190" s="311" t="e">
        <f>IF(APT!#REF!&gt;0,0,-APT!#REF!)</f>
        <v>#REF!</v>
      </c>
      <c r="I190" s="205">
        <f t="shared" ca="1" si="5"/>
        <v>44386</v>
      </c>
      <c r="J190" s="126">
        <v>3</v>
      </c>
      <c r="K190" s="126" t="b">
        <v>1</v>
      </c>
      <c r="L190" s="126" t="s">
        <v>4009</v>
      </c>
      <c r="M190" s="126" t="b">
        <v>1</v>
      </c>
      <c r="N190" s="126" t="s">
        <v>3687</v>
      </c>
      <c r="O190" s="309" t="str">
        <f>LEFT(APT!F181,19)&amp;"."&amp;APTCR!F190</f>
        <v>....REC</v>
      </c>
      <c r="P190" s="312">
        <f>APT!K181</f>
        <v>0</v>
      </c>
      <c r="Q190" s="126" t="b">
        <v>1</v>
      </c>
      <c r="R190" s="126" t="b">
        <v>1</v>
      </c>
      <c r="S190" s="126" t="b">
        <v>1</v>
      </c>
    </row>
    <row r="191" spans="1:19" hidden="1" x14ac:dyDescent="0.25">
      <c r="A191" s="126" t="s">
        <v>4008</v>
      </c>
      <c r="B191" s="200">
        <v>1</v>
      </c>
      <c r="C191" s="126">
        <v>2</v>
      </c>
      <c r="D191" s="308">
        <f>APT!L182</f>
        <v>0</v>
      </c>
      <c r="E191" s="126" t="b">
        <v>1</v>
      </c>
      <c r="F191" s="309" t="str">
        <f>RIGHT(APT!E182,4)&amp;"."&amp;APT!O182&amp;"."&amp;APT!M182&amp;"."&amp;APTCR!$C$6</f>
        <v>...REC</v>
      </c>
      <c r="G191" s="310">
        <f t="shared" ca="1" si="4"/>
        <v>44386</v>
      </c>
      <c r="H191" s="311" t="e">
        <f>IF(APT!#REF!&gt;0,0,-APT!#REF!)</f>
        <v>#REF!</v>
      </c>
      <c r="I191" s="205">
        <f t="shared" ca="1" si="5"/>
        <v>44386</v>
      </c>
      <c r="J191" s="126">
        <v>3</v>
      </c>
      <c r="K191" s="126" t="b">
        <v>1</v>
      </c>
      <c r="L191" s="126" t="s">
        <v>4009</v>
      </c>
      <c r="M191" s="126" t="b">
        <v>1</v>
      </c>
      <c r="N191" s="126" t="s">
        <v>3687</v>
      </c>
      <c r="O191" s="309" t="str">
        <f>LEFT(APT!F182,19)&amp;"."&amp;APTCR!F191</f>
        <v>....REC</v>
      </c>
      <c r="P191" s="312">
        <f>APT!K182</f>
        <v>0</v>
      </c>
      <c r="Q191" s="126" t="b">
        <v>1</v>
      </c>
      <c r="R191" s="126" t="b">
        <v>1</v>
      </c>
      <c r="S191" s="126" t="b">
        <v>1</v>
      </c>
    </row>
    <row r="192" spans="1:19" hidden="1" x14ac:dyDescent="0.25">
      <c r="A192" s="126" t="s">
        <v>4008</v>
      </c>
      <c r="B192" s="200">
        <v>1</v>
      </c>
      <c r="C192" s="126">
        <v>2</v>
      </c>
      <c r="D192" s="308">
        <f>APT!L183</f>
        <v>0</v>
      </c>
      <c r="E192" s="126" t="b">
        <v>1</v>
      </c>
      <c r="F192" s="309" t="str">
        <f>RIGHT(APT!E183,4)&amp;"."&amp;APT!O183&amp;"."&amp;APT!M183&amp;"."&amp;APTCR!$C$6</f>
        <v>...REC</v>
      </c>
      <c r="G192" s="310">
        <f t="shared" ca="1" si="4"/>
        <v>44386</v>
      </c>
      <c r="H192" s="311" t="e">
        <f>IF(APT!#REF!&gt;0,0,-APT!#REF!)</f>
        <v>#REF!</v>
      </c>
      <c r="I192" s="205">
        <f t="shared" ca="1" si="5"/>
        <v>44386</v>
      </c>
      <c r="J192" s="126">
        <v>3</v>
      </c>
      <c r="K192" s="126" t="b">
        <v>1</v>
      </c>
      <c r="L192" s="126" t="s">
        <v>4009</v>
      </c>
      <c r="M192" s="126" t="b">
        <v>1</v>
      </c>
      <c r="N192" s="126" t="s">
        <v>3687</v>
      </c>
      <c r="O192" s="309" t="str">
        <f>LEFT(APT!F183,19)&amp;"."&amp;APTCR!F192</f>
        <v>....REC</v>
      </c>
      <c r="P192" s="312">
        <f>APT!K183</f>
        <v>0</v>
      </c>
      <c r="Q192" s="126" t="b">
        <v>1</v>
      </c>
      <c r="R192" s="126" t="b">
        <v>1</v>
      </c>
      <c r="S192" s="126" t="b">
        <v>1</v>
      </c>
    </row>
    <row r="193" spans="1:19" hidden="1" x14ac:dyDescent="0.25">
      <c r="A193" s="126" t="s">
        <v>4008</v>
      </c>
      <c r="B193" s="200">
        <v>1</v>
      </c>
      <c r="C193" s="126">
        <v>2</v>
      </c>
      <c r="D193" s="308">
        <f>APT!L184</f>
        <v>0</v>
      </c>
      <c r="E193" s="126" t="b">
        <v>1</v>
      </c>
      <c r="F193" s="309" t="str">
        <f>RIGHT(APT!E184,4)&amp;"."&amp;APT!O184&amp;"."&amp;APT!M184&amp;"."&amp;APTCR!$C$6</f>
        <v>...REC</v>
      </c>
      <c r="G193" s="310">
        <f t="shared" ca="1" si="4"/>
        <v>44386</v>
      </c>
      <c r="H193" s="311" t="e">
        <f>IF(APT!#REF!&gt;0,0,-APT!#REF!)</f>
        <v>#REF!</v>
      </c>
      <c r="I193" s="205">
        <f t="shared" ca="1" si="5"/>
        <v>44386</v>
      </c>
      <c r="J193" s="126">
        <v>3</v>
      </c>
      <c r="K193" s="126" t="b">
        <v>1</v>
      </c>
      <c r="L193" s="126" t="s">
        <v>4009</v>
      </c>
      <c r="M193" s="126" t="b">
        <v>1</v>
      </c>
      <c r="N193" s="126" t="s">
        <v>3687</v>
      </c>
      <c r="O193" s="309" t="str">
        <f>LEFT(APT!F184,19)&amp;"."&amp;APTCR!F193</f>
        <v>....REC</v>
      </c>
      <c r="P193" s="312">
        <f>APT!K184</f>
        <v>0</v>
      </c>
      <c r="Q193" s="126" t="b">
        <v>1</v>
      </c>
      <c r="R193" s="126" t="b">
        <v>1</v>
      </c>
      <c r="S193" s="126" t="b">
        <v>1</v>
      </c>
    </row>
    <row r="194" spans="1:19" hidden="1" x14ac:dyDescent="0.25">
      <c r="A194" s="126" t="s">
        <v>4008</v>
      </c>
      <c r="B194" s="200">
        <v>1</v>
      </c>
      <c r="C194" s="126">
        <v>2</v>
      </c>
      <c r="D194" s="308">
        <f>APT!L185</f>
        <v>0</v>
      </c>
      <c r="E194" s="126" t="b">
        <v>1</v>
      </c>
      <c r="F194" s="309" t="str">
        <f>RIGHT(APT!E185,4)&amp;"."&amp;APT!O185&amp;"."&amp;APT!M185&amp;"."&amp;APTCR!$C$6</f>
        <v>...REC</v>
      </c>
      <c r="G194" s="310">
        <f t="shared" ca="1" si="4"/>
        <v>44386</v>
      </c>
      <c r="H194" s="311" t="e">
        <f>IF(APT!#REF!&gt;0,0,-APT!#REF!)</f>
        <v>#REF!</v>
      </c>
      <c r="I194" s="205">
        <f t="shared" ca="1" si="5"/>
        <v>44386</v>
      </c>
      <c r="J194" s="126">
        <v>3</v>
      </c>
      <c r="K194" s="126" t="b">
        <v>1</v>
      </c>
      <c r="L194" s="126" t="s">
        <v>4009</v>
      </c>
      <c r="M194" s="126" t="b">
        <v>1</v>
      </c>
      <c r="N194" s="126" t="s">
        <v>3687</v>
      </c>
      <c r="O194" s="309" t="str">
        <f>LEFT(APT!F185,19)&amp;"."&amp;APTCR!F194</f>
        <v>....REC</v>
      </c>
      <c r="P194" s="312">
        <f>APT!K185</f>
        <v>0</v>
      </c>
      <c r="Q194" s="126" t="b">
        <v>1</v>
      </c>
      <c r="R194" s="126" t="b">
        <v>1</v>
      </c>
      <c r="S194" s="126" t="b">
        <v>1</v>
      </c>
    </row>
    <row r="195" spans="1:19" hidden="1" x14ac:dyDescent="0.25">
      <c r="A195" s="126" t="s">
        <v>4008</v>
      </c>
      <c r="B195" s="200">
        <v>1</v>
      </c>
      <c r="C195" s="126">
        <v>2</v>
      </c>
      <c r="D195" s="308">
        <f>APT!L186</f>
        <v>0</v>
      </c>
      <c r="E195" s="126" t="b">
        <v>1</v>
      </c>
      <c r="F195" s="309" t="str">
        <f>RIGHT(APT!E186,4)&amp;"."&amp;APT!O186&amp;"."&amp;APT!M186&amp;"."&amp;APTCR!$C$6</f>
        <v>...REC</v>
      </c>
      <c r="G195" s="310">
        <f t="shared" ca="1" si="4"/>
        <v>44386</v>
      </c>
      <c r="H195" s="311" t="e">
        <f>IF(APT!#REF!&gt;0,0,-APT!#REF!)</f>
        <v>#REF!</v>
      </c>
      <c r="I195" s="205">
        <f t="shared" ca="1" si="5"/>
        <v>44386</v>
      </c>
      <c r="J195" s="126">
        <v>3</v>
      </c>
      <c r="K195" s="126" t="b">
        <v>1</v>
      </c>
      <c r="L195" s="126" t="s">
        <v>4009</v>
      </c>
      <c r="M195" s="126" t="b">
        <v>1</v>
      </c>
      <c r="N195" s="126" t="s">
        <v>3687</v>
      </c>
      <c r="O195" s="309" t="str">
        <f>LEFT(APT!F186,19)&amp;"."&amp;APTCR!F195</f>
        <v>....REC</v>
      </c>
      <c r="P195" s="312">
        <f>APT!K186</f>
        <v>0</v>
      </c>
      <c r="Q195" s="126" t="b">
        <v>1</v>
      </c>
      <c r="R195" s="126" t="b">
        <v>1</v>
      </c>
      <c r="S195" s="126" t="b">
        <v>1</v>
      </c>
    </row>
    <row r="196" spans="1:19" hidden="1" x14ac:dyDescent="0.25">
      <c r="A196" s="126" t="s">
        <v>4008</v>
      </c>
      <c r="B196" s="200">
        <v>1</v>
      </c>
      <c r="C196" s="126">
        <v>2</v>
      </c>
      <c r="D196" s="308">
        <f>APT!L187</f>
        <v>0</v>
      </c>
      <c r="E196" s="126" t="b">
        <v>1</v>
      </c>
      <c r="F196" s="309" t="str">
        <f>RIGHT(APT!E187,4)&amp;"."&amp;APT!O187&amp;"."&amp;APT!M187&amp;"."&amp;APTCR!$C$6</f>
        <v>...REC</v>
      </c>
      <c r="G196" s="310">
        <f t="shared" ca="1" si="4"/>
        <v>44386</v>
      </c>
      <c r="H196" s="311" t="e">
        <f>IF(APT!#REF!&gt;0,0,-APT!#REF!)</f>
        <v>#REF!</v>
      </c>
      <c r="I196" s="205">
        <f t="shared" ca="1" si="5"/>
        <v>44386</v>
      </c>
      <c r="J196" s="126">
        <v>3</v>
      </c>
      <c r="K196" s="126" t="b">
        <v>1</v>
      </c>
      <c r="L196" s="126" t="s">
        <v>4009</v>
      </c>
      <c r="M196" s="126" t="b">
        <v>1</v>
      </c>
      <c r="N196" s="126" t="s">
        <v>3687</v>
      </c>
      <c r="O196" s="309" t="str">
        <f>LEFT(APT!F187,19)&amp;"."&amp;APTCR!F196</f>
        <v>....REC</v>
      </c>
      <c r="P196" s="312">
        <f>APT!K187</f>
        <v>0</v>
      </c>
      <c r="Q196" s="126" t="b">
        <v>1</v>
      </c>
      <c r="R196" s="126" t="b">
        <v>1</v>
      </c>
      <c r="S196" s="126" t="b">
        <v>1</v>
      </c>
    </row>
    <row r="197" spans="1:19" hidden="1" x14ac:dyDescent="0.25">
      <c r="A197" s="126" t="s">
        <v>4008</v>
      </c>
      <c r="B197" s="200">
        <v>1</v>
      </c>
      <c r="C197" s="126">
        <v>2</v>
      </c>
      <c r="D197" s="308">
        <f>APT!L188</f>
        <v>0</v>
      </c>
      <c r="E197" s="126" t="b">
        <v>1</v>
      </c>
      <c r="F197" s="309" t="str">
        <f>RIGHT(APT!E188,4)&amp;"."&amp;APT!O188&amp;"."&amp;APT!M188&amp;"."&amp;APTCR!$C$6</f>
        <v>...REC</v>
      </c>
      <c r="G197" s="310">
        <f t="shared" ca="1" si="4"/>
        <v>44386</v>
      </c>
      <c r="H197" s="311" t="e">
        <f>IF(APT!#REF!&gt;0,0,-APT!#REF!)</f>
        <v>#REF!</v>
      </c>
      <c r="I197" s="205">
        <f t="shared" ca="1" si="5"/>
        <v>44386</v>
      </c>
      <c r="J197" s="126">
        <v>3</v>
      </c>
      <c r="K197" s="126" t="b">
        <v>1</v>
      </c>
      <c r="L197" s="126" t="s">
        <v>4009</v>
      </c>
      <c r="M197" s="126" t="b">
        <v>1</v>
      </c>
      <c r="N197" s="126" t="s">
        <v>3687</v>
      </c>
      <c r="O197" s="309" t="str">
        <f>LEFT(APT!F188,19)&amp;"."&amp;APTCR!F197</f>
        <v>....REC</v>
      </c>
      <c r="P197" s="312">
        <f>APT!K188</f>
        <v>0</v>
      </c>
      <c r="Q197" s="126" t="b">
        <v>1</v>
      </c>
      <c r="R197" s="126" t="b">
        <v>1</v>
      </c>
      <c r="S197" s="126" t="b">
        <v>1</v>
      </c>
    </row>
    <row r="198" spans="1:19" hidden="1" x14ac:dyDescent="0.25">
      <c r="A198" s="126" t="s">
        <v>4008</v>
      </c>
      <c r="B198" s="200">
        <v>1</v>
      </c>
      <c r="C198" s="126">
        <v>2</v>
      </c>
      <c r="D198" s="308">
        <f>APT!L189</f>
        <v>0</v>
      </c>
      <c r="E198" s="126" t="b">
        <v>1</v>
      </c>
      <c r="F198" s="309" t="str">
        <f>RIGHT(APT!E189,4)&amp;"."&amp;APT!O189&amp;"."&amp;APT!M189&amp;"."&amp;APTCR!$C$6</f>
        <v>...REC</v>
      </c>
      <c r="G198" s="310">
        <f t="shared" ca="1" si="4"/>
        <v>44386</v>
      </c>
      <c r="H198" s="311" t="e">
        <f>IF(APT!#REF!&gt;0,0,-APT!#REF!)</f>
        <v>#REF!</v>
      </c>
      <c r="I198" s="205">
        <f t="shared" ca="1" si="5"/>
        <v>44386</v>
      </c>
      <c r="J198" s="126">
        <v>3</v>
      </c>
      <c r="K198" s="126" t="b">
        <v>1</v>
      </c>
      <c r="L198" s="126" t="s">
        <v>4009</v>
      </c>
      <c r="M198" s="126" t="b">
        <v>1</v>
      </c>
      <c r="N198" s="126" t="s">
        <v>3687</v>
      </c>
      <c r="O198" s="309" t="str">
        <f>LEFT(APT!F189,19)&amp;"."&amp;APTCR!F198</f>
        <v>....REC</v>
      </c>
      <c r="P198" s="312">
        <f>APT!K189</f>
        <v>0</v>
      </c>
      <c r="Q198" s="126" t="b">
        <v>1</v>
      </c>
      <c r="R198" s="126" t="b">
        <v>1</v>
      </c>
      <c r="S198" s="126" t="b">
        <v>1</v>
      </c>
    </row>
    <row r="199" spans="1:19" hidden="1" x14ac:dyDescent="0.25">
      <c r="A199" s="126" t="s">
        <v>4008</v>
      </c>
      <c r="B199" s="200">
        <v>1</v>
      </c>
      <c r="C199" s="126">
        <v>2</v>
      </c>
      <c r="D199" s="308">
        <f>APT!L190</f>
        <v>0</v>
      </c>
      <c r="E199" s="126" t="b">
        <v>1</v>
      </c>
      <c r="F199" s="309" t="str">
        <f>RIGHT(APT!E190,4)&amp;"."&amp;APT!O190&amp;"."&amp;APT!M190&amp;"."&amp;APTCR!$C$6</f>
        <v>...REC</v>
      </c>
      <c r="G199" s="310">
        <f t="shared" ca="1" si="4"/>
        <v>44386</v>
      </c>
      <c r="H199" s="311" t="e">
        <f>IF(APT!#REF!&gt;0,0,-APT!#REF!)</f>
        <v>#REF!</v>
      </c>
      <c r="I199" s="205">
        <f t="shared" ca="1" si="5"/>
        <v>44386</v>
      </c>
      <c r="J199" s="126">
        <v>3</v>
      </c>
      <c r="K199" s="126" t="b">
        <v>1</v>
      </c>
      <c r="L199" s="126" t="s">
        <v>4009</v>
      </c>
      <c r="M199" s="126" t="b">
        <v>1</v>
      </c>
      <c r="N199" s="126" t="s">
        <v>3687</v>
      </c>
      <c r="O199" s="309" t="str">
        <f>LEFT(APT!F190,19)&amp;"."&amp;APTCR!F199</f>
        <v>....REC</v>
      </c>
      <c r="P199" s="312">
        <f>APT!K190</f>
        <v>0</v>
      </c>
      <c r="Q199" s="126" t="b">
        <v>1</v>
      </c>
      <c r="R199" s="126" t="b">
        <v>1</v>
      </c>
      <c r="S199" s="126" t="b">
        <v>1</v>
      </c>
    </row>
    <row r="200" spans="1:19" hidden="1" x14ac:dyDescent="0.25">
      <c r="A200" s="126" t="s">
        <v>4008</v>
      </c>
      <c r="B200" s="200">
        <v>1</v>
      </c>
      <c r="C200" s="126">
        <v>2</v>
      </c>
      <c r="D200" s="308">
        <f>APT!L191</f>
        <v>0</v>
      </c>
      <c r="E200" s="126" t="b">
        <v>1</v>
      </c>
      <c r="F200" s="309" t="str">
        <f>RIGHT(APT!E191,4)&amp;"."&amp;APT!O191&amp;"."&amp;APT!M191&amp;"."&amp;APTCR!$C$6</f>
        <v>...REC</v>
      </c>
      <c r="G200" s="310">
        <f t="shared" ca="1" si="4"/>
        <v>44386</v>
      </c>
      <c r="H200" s="311" t="e">
        <f>IF(APT!#REF!&gt;0,0,-APT!#REF!)</f>
        <v>#REF!</v>
      </c>
      <c r="I200" s="205">
        <f t="shared" ca="1" si="5"/>
        <v>44386</v>
      </c>
      <c r="J200" s="126">
        <v>3</v>
      </c>
      <c r="K200" s="126" t="b">
        <v>1</v>
      </c>
      <c r="L200" s="126" t="s">
        <v>4009</v>
      </c>
      <c r="M200" s="126" t="b">
        <v>1</v>
      </c>
      <c r="N200" s="126" t="s">
        <v>3687</v>
      </c>
      <c r="O200" s="309" t="str">
        <f>LEFT(APT!F191,19)&amp;"."&amp;APTCR!F200</f>
        <v>....REC</v>
      </c>
      <c r="P200" s="312">
        <f>APT!K191</f>
        <v>0</v>
      </c>
      <c r="Q200" s="126" t="b">
        <v>1</v>
      </c>
      <c r="R200" s="126" t="b">
        <v>1</v>
      </c>
      <c r="S200" s="126" t="b">
        <v>1</v>
      </c>
    </row>
    <row r="201" spans="1:19" hidden="1" x14ac:dyDescent="0.25">
      <c r="A201" s="126" t="s">
        <v>4008</v>
      </c>
      <c r="B201" s="200">
        <v>1</v>
      </c>
      <c r="C201" s="126">
        <v>2</v>
      </c>
      <c r="D201" s="308">
        <f>APT!L192</f>
        <v>0</v>
      </c>
      <c r="E201" s="126" t="b">
        <v>1</v>
      </c>
      <c r="F201" s="309" t="str">
        <f>RIGHT(APT!E192,4)&amp;"."&amp;APT!O192&amp;"."&amp;APT!M192&amp;"."&amp;APTCR!$C$6</f>
        <v>...REC</v>
      </c>
      <c r="G201" s="310">
        <f t="shared" ca="1" si="4"/>
        <v>44386</v>
      </c>
      <c r="H201" s="311" t="e">
        <f>IF(APT!#REF!&gt;0,0,-APT!#REF!)</f>
        <v>#REF!</v>
      </c>
      <c r="I201" s="205">
        <f t="shared" ca="1" si="5"/>
        <v>44386</v>
      </c>
      <c r="J201" s="126">
        <v>3</v>
      </c>
      <c r="K201" s="126" t="b">
        <v>1</v>
      </c>
      <c r="L201" s="126" t="s">
        <v>4009</v>
      </c>
      <c r="M201" s="126" t="b">
        <v>1</v>
      </c>
      <c r="N201" s="126" t="s">
        <v>3687</v>
      </c>
      <c r="O201" s="309" t="str">
        <f>LEFT(APT!F192,19)&amp;"."&amp;APTCR!F201</f>
        <v>....REC</v>
      </c>
      <c r="P201" s="312">
        <f>APT!K192</f>
        <v>0</v>
      </c>
      <c r="Q201" s="126" t="b">
        <v>1</v>
      </c>
      <c r="R201" s="126" t="b">
        <v>1</v>
      </c>
      <c r="S201" s="126" t="b">
        <v>1</v>
      </c>
    </row>
    <row r="202" spans="1:19" hidden="1" x14ac:dyDescent="0.25">
      <c r="A202" s="126" t="s">
        <v>4008</v>
      </c>
      <c r="B202" s="200">
        <v>1</v>
      </c>
      <c r="C202" s="126">
        <v>2</v>
      </c>
      <c r="D202" s="308">
        <f>APT!L193</f>
        <v>0</v>
      </c>
      <c r="E202" s="126" t="b">
        <v>1</v>
      </c>
      <c r="F202" s="309" t="str">
        <f>RIGHT(APT!E193,4)&amp;"."&amp;APT!O193&amp;"."&amp;APT!M193&amp;"."&amp;APTCR!$C$6</f>
        <v>...REC</v>
      </c>
      <c r="G202" s="310">
        <f t="shared" ca="1" si="4"/>
        <v>44386</v>
      </c>
      <c r="H202" s="311" t="e">
        <f>IF(APT!#REF!&gt;0,0,-APT!#REF!)</f>
        <v>#REF!</v>
      </c>
      <c r="I202" s="205">
        <f t="shared" ca="1" si="5"/>
        <v>44386</v>
      </c>
      <c r="J202" s="126">
        <v>3</v>
      </c>
      <c r="K202" s="126" t="b">
        <v>1</v>
      </c>
      <c r="L202" s="126" t="s">
        <v>4009</v>
      </c>
      <c r="M202" s="126" t="b">
        <v>1</v>
      </c>
      <c r="N202" s="126" t="s">
        <v>3687</v>
      </c>
      <c r="O202" s="309" t="str">
        <f>LEFT(APT!F193,19)&amp;"."&amp;APTCR!F202</f>
        <v>....REC</v>
      </c>
      <c r="P202" s="312">
        <f>APT!K193</f>
        <v>0</v>
      </c>
      <c r="Q202" s="126" t="b">
        <v>1</v>
      </c>
      <c r="R202" s="126" t="b">
        <v>1</v>
      </c>
      <c r="S202" s="126" t="b">
        <v>1</v>
      </c>
    </row>
    <row r="203" spans="1:19" hidden="1" x14ac:dyDescent="0.25">
      <c r="A203" s="126" t="s">
        <v>4008</v>
      </c>
      <c r="B203" s="200">
        <v>1</v>
      </c>
      <c r="C203" s="126">
        <v>2</v>
      </c>
      <c r="D203" s="308">
        <f>APT!L194</f>
        <v>0</v>
      </c>
      <c r="E203" s="126" t="b">
        <v>1</v>
      </c>
      <c r="F203" s="309" t="str">
        <f>RIGHT(APT!E194,4)&amp;"."&amp;APT!O194&amp;"."&amp;APT!M194&amp;"."&amp;APTCR!$C$6</f>
        <v>...REC</v>
      </c>
      <c r="G203" s="310">
        <f t="shared" ca="1" si="4"/>
        <v>44386</v>
      </c>
      <c r="H203" s="311" t="e">
        <f>IF(APT!#REF!&gt;0,0,-APT!#REF!)</f>
        <v>#REF!</v>
      </c>
      <c r="I203" s="205">
        <f t="shared" ca="1" si="5"/>
        <v>44386</v>
      </c>
      <c r="J203" s="126">
        <v>3</v>
      </c>
      <c r="K203" s="126" t="b">
        <v>1</v>
      </c>
      <c r="L203" s="126" t="s">
        <v>4009</v>
      </c>
      <c r="M203" s="126" t="b">
        <v>1</v>
      </c>
      <c r="N203" s="126" t="s">
        <v>3687</v>
      </c>
      <c r="O203" s="309" t="str">
        <f>LEFT(APT!F194,19)&amp;"."&amp;APTCR!F203</f>
        <v>....REC</v>
      </c>
      <c r="P203" s="312">
        <f>APT!K194</f>
        <v>0</v>
      </c>
      <c r="Q203" s="126" t="b">
        <v>1</v>
      </c>
      <c r="R203" s="126" t="b">
        <v>1</v>
      </c>
      <c r="S203" s="126" t="b">
        <v>1</v>
      </c>
    </row>
    <row r="204" spans="1:19" hidden="1" x14ac:dyDescent="0.25">
      <c r="A204" s="126" t="s">
        <v>4008</v>
      </c>
      <c r="B204" s="200">
        <v>1</v>
      </c>
      <c r="C204" s="126">
        <v>2</v>
      </c>
      <c r="D204" s="308">
        <f>APT!L195</f>
        <v>0</v>
      </c>
      <c r="E204" s="126" t="b">
        <v>1</v>
      </c>
      <c r="F204" s="309" t="str">
        <f>RIGHT(APT!E195,4)&amp;"."&amp;APT!O195&amp;"."&amp;APT!M195&amp;"."&amp;APTCR!$C$6</f>
        <v>...REC</v>
      </c>
      <c r="G204" s="310">
        <f t="shared" ca="1" si="4"/>
        <v>44386</v>
      </c>
      <c r="H204" s="311" t="e">
        <f>IF(APT!#REF!&gt;0,0,-APT!#REF!)</f>
        <v>#REF!</v>
      </c>
      <c r="I204" s="205">
        <f t="shared" ca="1" si="5"/>
        <v>44386</v>
      </c>
      <c r="J204" s="126">
        <v>3</v>
      </c>
      <c r="K204" s="126" t="b">
        <v>1</v>
      </c>
      <c r="L204" s="126" t="s">
        <v>4009</v>
      </c>
      <c r="M204" s="126" t="b">
        <v>1</v>
      </c>
      <c r="N204" s="126" t="s">
        <v>3687</v>
      </c>
      <c r="O204" s="309" t="str">
        <f>LEFT(APT!F195,19)&amp;"."&amp;APTCR!F204</f>
        <v>....REC</v>
      </c>
      <c r="P204" s="312">
        <f>APT!K195</f>
        <v>0</v>
      </c>
      <c r="Q204" s="126" t="b">
        <v>1</v>
      </c>
      <c r="R204" s="126" t="b">
        <v>1</v>
      </c>
      <c r="S204" s="126" t="b">
        <v>1</v>
      </c>
    </row>
    <row r="205" spans="1:19" hidden="1" x14ac:dyDescent="0.25">
      <c r="A205" s="126" t="s">
        <v>4008</v>
      </c>
      <c r="B205" s="200">
        <v>1</v>
      </c>
      <c r="C205" s="126">
        <v>2</v>
      </c>
      <c r="D205" s="308">
        <f>APT!L196</f>
        <v>0</v>
      </c>
      <c r="E205" s="126" t="b">
        <v>1</v>
      </c>
      <c r="F205" s="309" t="str">
        <f>RIGHT(APT!E196,4)&amp;"."&amp;APT!O196&amp;"."&amp;APT!M196&amp;"."&amp;APTCR!$C$6</f>
        <v>...REC</v>
      </c>
      <c r="G205" s="310">
        <f t="shared" ca="1" si="4"/>
        <v>44386</v>
      </c>
      <c r="H205" s="311" t="e">
        <f>IF(APT!#REF!&gt;0,0,-APT!#REF!)</f>
        <v>#REF!</v>
      </c>
      <c r="I205" s="205">
        <f t="shared" ca="1" si="5"/>
        <v>44386</v>
      </c>
      <c r="J205" s="126">
        <v>3</v>
      </c>
      <c r="K205" s="126" t="b">
        <v>1</v>
      </c>
      <c r="L205" s="126" t="s">
        <v>4009</v>
      </c>
      <c r="M205" s="126" t="b">
        <v>1</v>
      </c>
      <c r="N205" s="126" t="s">
        <v>3687</v>
      </c>
      <c r="O205" s="309" t="str">
        <f>LEFT(APT!F196,19)&amp;"."&amp;APTCR!F205</f>
        <v>....REC</v>
      </c>
      <c r="P205" s="312">
        <f>APT!K196</f>
        <v>0</v>
      </c>
      <c r="Q205" s="126" t="b">
        <v>1</v>
      </c>
      <c r="R205" s="126" t="b">
        <v>1</v>
      </c>
      <c r="S205" s="126" t="b">
        <v>1</v>
      </c>
    </row>
    <row r="206" spans="1:19" hidden="1" x14ac:dyDescent="0.25">
      <c r="A206" s="126" t="s">
        <v>4008</v>
      </c>
      <c r="B206" s="200">
        <v>1</v>
      </c>
      <c r="C206" s="126">
        <v>2</v>
      </c>
      <c r="D206" s="308">
        <f>APT!L197</f>
        <v>0</v>
      </c>
      <c r="E206" s="126" t="b">
        <v>1</v>
      </c>
      <c r="F206" s="309" t="str">
        <f>RIGHT(APT!E197,4)&amp;"."&amp;APT!O197&amp;"."&amp;APT!M197&amp;"."&amp;APTCR!$C$6</f>
        <v>...REC</v>
      </c>
      <c r="G206" s="310">
        <f t="shared" ca="1" si="4"/>
        <v>44386</v>
      </c>
      <c r="H206" s="311" t="e">
        <f>IF(APT!#REF!&gt;0,0,-APT!#REF!)</f>
        <v>#REF!</v>
      </c>
      <c r="I206" s="205">
        <f t="shared" ca="1" si="5"/>
        <v>44386</v>
      </c>
      <c r="J206" s="126">
        <v>3</v>
      </c>
      <c r="K206" s="126" t="b">
        <v>1</v>
      </c>
      <c r="L206" s="126" t="s">
        <v>4009</v>
      </c>
      <c r="M206" s="126" t="b">
        <v>1</v>
      </c>
      <c r="N206" s="126" t="s">
        <v>3687</v>
      </c>
      <c r="O206" s="309" t="str">
        <f>LEFT(APT!F197,19)&amp;"."&amp;APTCR!F206</f>
        <v>....REC</v>
      </c>
      <c r="P206" s="312">
        <f>APT!K197</f>
        <v>0</v>
      </c>
      <c r="Q206" s="126" t="b">
        <v>1</v>
      </c>
      <c r="R206" s="126" t="b">
        <v>1</v>
      </c>
      <c r="S206" s="126" t="b">
        <v>1</v>
      </c>
    </row>
    <row r="207" spans="1:19" hidden="1" x14ac:dyDescent="0.25">
      <c r="A207" s="126" t="s">
        <v>4008</v>
      </c>
      <c r="B207" s="200">
        <v>1</v>
      </c>
      <c r="C207" s="126">
        <v>2</v>
      </c>
      <c r="D207" s="308">
        <f>APT!L198</f>
        <v>0</v>
      </c>
      <c r="E207" s="126" t="b">
        <v>1</v>
      </c>
      <c r="F207" s="309" t="str">
        <f>RIGHT(APT!E198,4)&amp;"."&amp;APT!O198&amp;"."&amp;APT!M198&amp;"."&amp;APTCR!$C$6</f>
        <v>...REC</v>
      </c>
      <c r="G207" s="310">
        <f t="shared" ca="1" si="4"/>
        <v>44386</v>
      </c>
      <c r="H207" s="311" t="e">
        <f>IF(APT!#REF!&gt;0,0,-APT!#REF!)</f>
        <v>#REF!</v>
      </c>
      <c r="I207" s="205">
        <f t="shared" ca="1" si="5"/>
        <v>44386</v>
      </c>
      <c r="J207" s="126">
        <v>3</v>
      </c>
      <c r="K207" s="126" t="b">
        <v>1</v>
      </c>
      <c r="L207" s="126" t="s">
        <v>4009</v>
      </c>
      <c r="M207" s="126" t="b">
        <v>1</v>
      </c>
      <c r="N207" s="126" t="s">
        <v>3687</v>
      </c>
      <c r="O207" s="309" t="str">
        <f>LEFT(APT!F198,19)&amp;"."&amp;APTCR!F207</f>
        <v>....REC</v>
      </c>
      <c r="P207" s="312">
        <f>APT!K198</f>
        <v>0</v>
      </c>
      <c r="Q207" s="126" t="b">
        <v>1</v>
      </c>
      <c r="R207" s="126" t="b">
        <v>1</v>
      </c>
      <c r="S207" s="126" t="b">
        <v>1</v>
      </c>
    </row>
    <row r="208" spans="1:19" hidden="1" x14ac:dyDescent="0.25">
      <c r="A208" s="126" t="s">
        <v>4008</v>
      </c>
      <c r="B208" s="200">
        <v>1</v>
      </c>
      <c r="C208" s="126">
        <v>2</v>
      </c>
      <c r="D208" s="308">
        <f>APT!L199</f>
        <v>0</v>
      </c>
      <c r="E208" s="126" t="b">
        <v>1</v>
      </c>
      <c r="F208" s="309" t="str">
        <f>RIGHT(APT!E199,4)&amp;"."&amp;APT!O199&amp;"."&amp;APT!M199&amp;"."&amp;APTCR!$C$6</f>
        <v>...REC</v>
      </c>
      <c r="G208" s="310">
        <f t="shared" ca="1" si="4"/>
        <v>44386</v>
      </c>
      <c r="H208" s="311" t="e">
        <f>IF(APT!#REF!&gt;0,0,-APT!#REF!)</f>
        <v>#REF!</v>
      </c>
      <c r="I208" s="205">
        <f t="shared" ca="1" si="5"/>
        <v>44386</v>
      </c>
      <c r="J208" s="126">
        <v>3</v>
      </c>
      <c r="K208" s="126" t="b">
        <v>1</v>
      </c>
      <c r="L208" s="126" t="s">
        <v>4009</v>
      </c>
      <c r="M208" s="126" t="b">
        <v>1</v>
      </c>
      <c r="N208" s="126" t="s">
        <v>3687</v>
      </c>
      <c r="O208" s="309" t="str">
        <f>LEFT(APT!F199,19)&amp;"."&amp;APTCR!F208</f>
        <v>....REC</v>
      </c>
      <c r="P208" s="312">
        <f>APT!K199</f>
        <v>0</v>
      </c>
      <c r="Q208" s="126" t="b">
        <v>1</v>
      </c>
      <c r="R208" s="126" t="b">
        <v>1</v>
      </c>
      <c r="S208" s="126" t="b">
        <v>1</v>
      </c>
    </row>
    <row r="209" spans="1:19" hidden="1" x14ac:dyDescent="0.25">
      <c r="A209" s="126" t="s">
        <v>4008</v>
      </c>
      <c r="B209" s="200">
        <v>1</v>
      </c>
      <c r="C209" s="126">
        <v>2</v>
      </c>
      <c r="D209" s="308">
        <f>APT!L200</f>
        <v>0</v>
      </c>
      <c r="E209" s="126" t="b">
        <v>1</v>
      </c>
      <c r="F209" s="309" t="str">
        <f>RIGHT(APT!E200,4)&amp;"."&amp;APT!O200&amp;"."&amp;APT!M200&amp;"."&amp;APTCR!$C$6</f>
        <v>...REC</v>
      </c>
      <c r="G209" s="310">
        <f t="shared" ca="1" si="4"/>
        <v>44386</v>
      </c>
      <c r="H209" s="311" t="e">
        <f>IF(APT!#REF!&gt;0,0,-APT!#REF!)</f>
        <v>#REF!</v>
      </c>
      <c r="I209" s="205">
        <f t="shared" ca="1" si="5"/>
        <v>44386</v>
      </c>
      <c r="J209" s="126">
        <v>3</v>
      </c>
      <c r="K209" s="126" t="b">
        <v>1</v>
      </c>
      <c r="L209" s="126" t="s">
        <v>4009</v>
      </c>
      <c r="M209" s="126" t="b">
        <v>1</v>
      </c>
      <c r="N209" s="126" t="s">
        <v>3687</v>
      </c>
      <c r="O209" s="309" t="str">
        <f>LEFT(APT!F200,19)&amp;"."&amp;APTCR!F209</f>
        <v>....REC</v>
      </c>
      <c r="P209" s="312">
        <f>APT!K200</f>
        <v>0</v>
      </c>
      <c r="Q209" s="126" t="b">
        <v>1</v>
      </c>
      <c r="R209" s="126" t="b">
        <v>1</v>
      </c>
      <c r="S209" s="126" t="b">
        <v>1</v>
      </c>
    </row>
    <row r="210" spans="1:19" hidden="1" x14ac:dyDescent="0.25">
      <c r="A210" s="126" t="s">
        <v>4008</v>
      </c>
      <c r="B210" s="200">
        <v>1</v>
      </c>
      <c r="C210" s="126">
        <v>2</v>
      </c>
      <c r="D210" s="308">
        <f>APT!L201</f>
        <v>0</v>
      </c>
      <c r="E210" s="126" t="b">
        <v>1</v>
      </c>
      <c r="F210" s="309" t="str">
        <f>RIGHT(APT!E201,4)&amp;"."&amp;APT!O201&amp;"."&amp;APT!M201&amp;"."&amp;APTCR!$C$6</f>
        <v>...REC</v>
      </c>
      <c r="G210" s="310">
        <f t="shared" ca="1" si="4"/>
        <v>44386</v>
      </c>
      <c r="H210" s="311" t="e">
        <f>IF(APT!#REF!&gt;0,0,-APT!#REF!)</f>
        <v>#REF!</v>
      </c>
      <c r="I210" s="205">
        <f t="shared" ca="1" si="5"/>
        <v>44386</v>
      </c>
      <c r="J210" s="126">
        <v>3</v>
      </c>
      <c r="K210" s="126" t="b">
        <v>1</v>
      </c>
      <c r="L210" s="126" t="s">
        <v>4009</v>
      </c>
      <c r="M210" s="126" t="b">
        <v>1</v>
      </c>
      <c r="N210" s="126" t="s">
        <v>3687</v>
      </c>
      <c r="O210" s="309" t="str">
        <f>LEFT(APT!F201,19)&amp;"."&amp;APTCR!F210</f>
        <v>....REC</v>
      </c>
      <c r="P210" s="312">
        <f>APT!K201</f>
        <v>0</v>
      </c>
      <c r="Q210" s="126" t="b">
        <v>1</v>
      </c>
      <c r="R210" s="126" t="b">
        <v>1</v>
      </c>
      <c r="S210" s="126" t="b">
        <v>1</v>
      </c>
    </row>
    <row r="211" spans="1:19" hidden="1" x14ac:dyDescent="0.25">
      <c r="A211" s="126" t="s">
        <v>4008</v>
      </c>
      <c r="B211" s="200">
        <v>1</v>
      </c>
      <c r="C211" s="126">
        <v>2</v>
      </c>
      <c r="D211" s="308">
        <f>APT!L202</f>
        <v>0</v>
      </c>
      <c r="E211" s="126" t="b">
        <v>1</v>
      </c>
      <c r="F211" s="309" t="str">
        <f>RIGHT(APT!E202,4)&amp;"."&amp;APT!O202&amp;"."&amp;APT!M202&amp;"."&amp;APTCR!$C$6</f>
        <v>...REC</v>
      </c>
      <c r="G211" s="310">
        <f t="shared" ca="1" si="4"/>
        <v>44386</v>
      </c>
      <c r="H211" s="311" t="e">
        <f>IF(APT!#REF!&gt;0,0,-APT!#REF!)</f>
        <v>#REF!</v>
      </c>
      <c r="I211" s="205">
        <f t="shared" ca="1" si="5"/>
        <v>44386</v>
      </c>
      <c r="J211" s="126">
        <v>3</v>
      </c>
      <c r="K211" s="126" t="b">
        <v>1</v>
      </c>
      <c r="L211" s="126" t="s">
        <v>4009</v>
      </c>
      <c r="M211" s="126" t="b">
        <v>1</v>
      </c>
      <c r="N211" s="126" t="s">
        <v>3687</v>
      </c>
      <c r="O211" s="309" t="str">
        <f>LEFT(APT!F202,19)&amp;"."&amp;APTCR!F211</f>
        <v>....REC</v>
      </c>
      <c r="P211" s="312">
        <f>APT!K202</f>
        <v>0</v>
      </c>
      <c r="Q211" s="126" t="b">
        <v>1</v>
      </c>
      <c r="R211" s="126" t="b">
        <v>1</v>
      </c>
      <c r="S211" s="126" t="b">
        <v>1</v>
      </c>
    </row>
    <row r="212" spans="1:19" hidden="1" x14ac:dyDescent="0.25">
      <c r="A212" s="126" t="s">
        <v>4008</v>
      </c>
      <c r="B212" s="200">
        <v>1</v>
      </c>
      <c r="C212" s="126">
        <v>2</v>
      </c>
      <c r="D212" s="308">
        <f>APT!L203</f>
        <v>0</v>
      </c>
      <c r="E212" s="126" t="b">
        <v>1</v>
      </c>
      <c r="F212" s="309" t="str">
        <f>RIGHT(APT!E203,4)&amp;"."&amp;APT!O203&amp;"."&amp;APT!M203&amp;"."&amp;APTCR!$C$6</f>
        <v>...REC</v>
      </c>
      <c r="G212" s="310">
        <f t="shared" ca="1" si="4"/>
        <v>44386</v>
      </c>
      <c r="H212" s="311" t="e">
        <f>IF(APT!#REF!&gt;0,0,-APT!#REF!)</f>
        <v>#REF!</v>
      </c>
      <c r="I212" s="205">
        <f t="shared" ca="1" si="5"/>
        <v>44386</v>
      </c>
      <c r="J212" s="126">
        <v>3</v>
      </c>
      <c r="K212" s="126" t="b">
        <v>1</v>
      </c>
      <c r="L212" s="126" t="s">
        <v>4009</v>
      </c>
      <c r="M212" s="126" t="b">
        <v>1</v>
      </c>
      <c r="N212" s="126" t="s">
        <v>3687</v>
      </c>
      <c r="O212" s="309" t="str">
        <f>LEFT(APT!F203,19)&amp;"."&amp;APTCR!F212</f>
        <v>....REC</v>
      </c>
      <c r="P212" s="312">
        <f>APT!K203</f>
        <v>0</v>
      </c>
      <c r="Q212" s="126" t="b">
        <v>1</v>
      </c>
      <c r="R212" s="126" t="b">
        <v>1</v>
      </c>
      <c r="S212" s="126" t="b">
        <v>1</v>
      </c>
    </row>
    <row r="213" spans="1:19" hidden="1" x14ac:dyDescent="0.25">
      <c r="A213" s="126" t="s">
        <v>4008</v>
      </c>
      <c r="B213" s="200">
        <v>1</v>
      </c>
      <c r="C213" s="126">
        <v>2</v>
      </c>
      <c r="D213" s="308">
        <f>APT!L204</f>
        <v>0</v>
      </c>
      <c r="E213" s="126" t="b">
        <v>1</v>
      </c>
      <c r="F213" s="309" t="str">
        <f>RIGHT(APT!E204,4)&amp;"."&amp;APT!O204&amp;"."&amp;APT!M204&amp;"."&amp;APTCR!$C$6</f>
        <v>...REC</v>
      </c>
      <c r="G213" s="310">
        <f t="shared" ref="G213:G242" ca="1" si="6">TODAY()</f>
        <v>44386</v>
      </c>
      <c r="H213" s="311" t="e">
        <f>IF(APT!#REF!&gt;0,0,-APT!#REF!)</f>
        <v>#REF!</v>
      </c>
      <c r="I213" s="205">
        <f t="shared" ca="1" si="5"/>
        <v>44386</v>
      </c>
      <c r="J213" s="126">
        <v>3</v>
      </c>
      <c r="K213" s="126" t="b">
        <v>1</v>
      </c>
      <c r="L213" s="126" t="s">
        <v>4009</v>
      </c>
      <c r="M213" s="126" t="b">
        <v>1</v>
      </c>
      <c r="N213" s="126" t="s">
        <v>3687</v>
      </c>
      <c r="O213" s="309" t="str">
        <f>LEFT(APT!F204,19)&amp;"."&amp;APTCR!F213</f>
        <v>....REC</v>
      </c>
      <c r="P213" s="312">
        <f>APT!K204</f>
        <v>0</v>
      </c>
      <c r="Q213" s="126" t="b">
        <v>1</v>
      </c>
      <c r="R213" s="126" t="b">
        <v>1</v>
      </c>
      <c r="S213" s="126" t="b">
        <v>1</v>
      </c>
    </row>
    <row r="214" spans="1:19" hidden="1" x14ac:dyDescent="0.25">
      <c r="A214" s="126" t="s">
        <v>4008</v>
      </c>
      <c r="B214" s="200">
        <v>1</v>
      </c>
      <c r="C214" s="126">
        <v>2</v>
      </c>
      <c r="D214" s="308">
        <f>APT!L205</f>
        <v>0</v>
      </c>
      <c r="E214" s="126" t="b">
        <v>1</v>
      </c>
      <c r="F214" s="309" t="str">
        <f>RIGHT(APT!E205,4)&amp;"."&amp;APT!O205&amp;"."&amp;APT!M205&amp;"."&amp;APTCR!$C$6</f>
        <v>...REC</v>
      </c>
      <c r="G214" s="310">
        <f t="shared" ca="1" si="6"/>
        <v>44386</v>
      </c>
      <c r="H214" s="311" t="e">
        <f>IF(APT!#REF!&gt;0,0,-APT!#REF!)</f>
        <v>#REF!</v>
      </c>
      <c r="I214" s="205">
        <f t="shared" ca="1" si="5"/>
        <v>44386</v>
      </c>
      <c r="J214" s="126">
        <v>3</v>
      </c>
      <c r="K214" s="126" t="b">
        <v>1</v>
      </c>
      <c r="L214" s="126" t="s">
        <v>4009</v>
      </c>
      <c r="M214" s="126" t="b">
        <v>1</v>
      </c>
      <c r="N214" s="126" t="s">
        <v>3687</v>
      </c>
      <c r="O214" s="309" t="str">
        <f>LEFT(APT!F205,19)&amp;"."&amp;APTCR!F214</f>
        <v>....REC</v>
      </c>
      <c r="P214" s="312">
        <f>APT!K205</f>
        <v>0</v>
      </c>
      <c r="Q214" s="126" t="b">
        <v>1</v>
      </c>
      <c r="R214" s="126" t="b">
        <v>1</v>
      </c>
      <c r="S214" s="126" t="b">
        <v>1</v>
      </c>
    </row>
    <row r="215" spans="1:19" hidden="1" x14ac:dyDescent="0.25">
      <c r="A215" s="126" t="s">
        <v>4008</v>
      </c>
      <c r="B215" s="200">
        <v>1</v>
      </c>
      <c r="C215" s="126">
        <v>2</v>
      </c>
      <c r="D215" s="308">
        <f>APT!L206</f>
        <v>0</v>
      </c>
      <c r="E215" s="126" t="b">
        <v>1</v>
      </c>
      <c r="F215" s="309" t="str">
        <f>RIGHT(APT!E206,4)&amp;"."&amp;APT!O206&amp;"."&amp;APT!M206&amp;"."&amp;APTCR!$C$6</f>
        <v>...REC</v>
      </c>
      <c r="G215" s="310">
        <f t="shared" ca="1" si="6"/>
        <v>44386</v>
      </c>
      <c r="H215" s="311" t="e">
        <f>IF(APT!#REF!&gt;0,0,-APT!#REF!)</f>
        <v>#REF!</v>
      </c>
      <c r="I215" s="205">
        <f t="shared" ref="I215:I242" ca="1" si="7">G215</f>
        <v>44386</v>
      </c>
      <c r="J215" s="126">
        <v>3</v>
      </c>
      <c r="K215" s="126" t="b">
        <v>1</v>
      </c>
      <c r="L215" s="126" t="s">
        <v>4009</v>
      </c>
      <c r="M215" s="126" t="b">
        <v>1</v>
      </c>
      <c r="N215" s="126" t="s">
        <v>3687</v>
      </c>
      <c r="O215" s="309" t="str">
        <f>LEFT(APT!F206,19)&amp;"."&amp;APTCR!F215</f>
        <v>....REC</v>
      </c>
      <c r="P215" s="312">
        <f>APT!K206</f>
        <v>0</v>
      </c>
      <c r="Q215" s="126" t="b">
        <v>1</v>
      </c>
      <c r="R215" s="126" t="b">
        <v>1</v>
      </c>
      <c r="S215" s="126" t="b">
        <v>1</v>
      </c>
    </row>
    <row r="216" spans="1:19" hidden="1" x14ac:dyDescent="0.25">
      <c r="A216" s="126" t="s">
        <v>4008</v>
      </c>
      <c r="B216" s="200">
        <v>1</v>
      </c>
      <c r="C216" s="126">
        <v>2</v>
      </c>
      <c r="D216" s="308">
        <f>APT!L207</f>
        <v>0</v>
      </c>
      <c r="E216" s="126" t="b">
        <v>1</v>
      </c>
      <c r="F216" s="309" t="str">
        <f>RIGHT(APT!E207,4)&amp;"."&amp;APT!O207&amp;"."&amp;APT!M207&amp;"."&amp;APTCR!$C$6</f>
        <v>...REC</v>
      </c>
      <c r="G216" s="310">
        <f t="shared" ca="1" si="6"/>
        <v>44386</v>
      </c>
      <c r="H216" s="311" t="e">
        <f>IF(APT!#REF!&gt;0,0,-APT!#REF!)</f>
        <v>#REF!</v>
      </c>
      <c r="I216" s="205">
        <f t="shared" ca="1" si="7"/>
        <v>44386</v>
      </c>
      <c r="J216" s="126">
        <v>3</v>
      </c>
      <c r="K216" s="126" t="b">
        <v>1</v>
      </c>
      <c r="L216" s="126" t="s">
        <v>4009</v>
      </c>
      <c r="M216" s="126" t="b">
        <v>1</v>
      </c>
      <c r="N216" s="126" t="s">
        <v>3687</v>
      </c>
      <c r="O216" s="309" t="str">
        <f>LEFT(APT!F207,19)&amp;"."&amp;APTCR!F216</f>
        <v>....REC</v>
      </c>
      <c r="P216" s="312">
        <f>APT!K207</f>
        <v>0</v>
      </c>
      <c r="Q216" s="126" t="b">
        <v>1</v>
      </c>
      <c r="R216" s="126" t="b">
        <v>1</v>
      </c>
      <c r="S216" s="126" t="b">
        <v>1</v>
      </c>
    </row>
    <row r="217" spans="1:19" hidden="1" x14ac:dyDescent="0.25">
      <c r="A217" s="126" t="s">
        <v>4008</v>
      </c>
      <c r="B217" s="200">
        <v>1</v>
      </c>
      <c r="C217" s="126">
        <v>2</v>
      </c>
      <c r="D217" s="308">
        <f>APT!L208</f>
        <v>0</v>
      </c>
      <c r="E217" s="126" t="b">
        <v>1</v>
      </c>
      <c r="F217" s="309" t="str">
        <f>RIGHT(APT!E208,4)&amp;"."&amp;APT!O208&amp;"."&amp;APT!M208&amp;"."&amp;APTCR!$C$6</f>
        <v>...REC</v>
      </c>
      <c r="G217" s="310">
        <f t="shared" ca="1" si="6"/>
        <v>44386</v>
      </c>
      <c r="H217" s="311" t="e">
        <f>IF(APT!#REF!&gt;0,0,-APT!#REF!)</f>
        <v>#REF!</v>
      </c>
      <c r="I217" s="205">
        <f t="shared" ca="1" si="7"/>
        <v>44386</v>
      </c>
      <c r="J217" s="126">
        <v>3</v>
      </c>
      <c r="K217" s="126" t="b">
        <v>1</v>
      </c>
      <c r="L217" s="126" t="s">
        <v>4009</v>
      </c>
      <c r="M217" s="126" t="b">
        <v>1</v>
      </c>
      <c r="N217" s="126" t="s">
        <v>3687</v>
      </c>
      <c r="O217" s="309" t="str">
        <f>LEFT(APT!F208,19)&amp;"."&amp;APTCR!F217</f>
        <v>....REC</v>
      </c>
      <c r="P217" s="312">
        <f>APT!K208</f>
        <v>0</v>
      </c>
      <c r="Q217" s="126" t="b">
        <v>1</v>
      </c>
      <c r="R217" s="126" t="b">
        <v>1</v>
      </c>
      <c r="S217" s="126" t="b">
        <v>1</v>
      </c>
    </row>
    <row r="218" spans="1:19" hidden="1" x14ac:dyDescent="0.25">
      <c r="A218" s="126" t="s">
        <v>4008</v>
      </c>
      <c r="B218" s="200">
        <v>1</v>
      </c>
      <c r="C218" s="126">
        <v>2</v>
      </c>
      <c r="D218" s="308">
        <f>APT!L209</f>
        <v>0</v>
      </c>
      <c r="E218" s="126" t="b">
        <v>1</v>
      </c>
      <c r="F218" s="309" t="str">
        <f>RIGHT(APT!E209,4)&amp;"."&amp;APT!O209&amp;"."&amp;APT!M209&amp;"."&amp;APTCR!$C$6</f>
        <v>...REC</v>
      </c>
      <c r="G218" s="310">
        <f t="shared" ca="1" si="6"/>
        <v>44386</v>
      </c>
      <c r="H218" s="311" t="e">
        <f>IF(APT!#REF!&gt;0,0,-APT!#REF!)</f>
        <v>#REF!</v>
      </c>
      <c r="I218" s="205">
        <f t="shared" ca="1" si="7"/>
        <v>44386</v>
      </c>
      <c r="J218" s="126">
        <v>3</v>
      </c>
      <c r="K218" s="126" t="b">
        <v>1</v>
      </c>
      <c r="L218" s="126" t="s">
        <v>4009</v>
      </c>
      <c r="M218" s="126" t="b">
        <v>1</v>
      </c>
      <c r="N218" s="126" t="s">
        <v>3687</v>
      </c>
      <c r="O218" s="309" t="str">
        <f>LEFT(APT!F209,19)&amp;"."&amp;APTCR!F218</f>
        <v>....REC</v>
      </c>
      <c r="P218" s="312">
        <f>APT!K209</f>
        <v>0</v>
      </c>
      <c r="Q218" s="126" t="b">
        <v>1</v>
      </c>
      <c r="R218" s="126" t="b">
        <v>1</v>
      </c>
      <c r="S218" s="126" t="b">
        <v>1</v>
      </c>
    </row>
    <row r="219" spans="1:19" hidden="1" x14ac:dyDescent="0.25">
      <c r="A219" s="126" t="s">
        <v>4008</v>
      </c>
      <c r="B219" s="200">
        <v>1</v>
      </c>
      <c r="C219" s="126">
        <v>2</v>
      </c>
      <c r="D219" s="308">
        <f>APT!L210</f>
        <v>0</v>
      </c>
      <c r="E219" s="126" t="b">
        <v>1</v>
      </c>
      <c r="F219" s="309" t="str">
        <f>RIGHT(APT!E210,4)&amp;"."&amp;APT!O210&amp;"."&amp;APT!M210&amp;"."&amp;APTCR!$C$6</f>
        <v>...REC</v>
      </c>
      <c r="G219" s="310">
        <f t="shared" ca="1" si="6"/>
        <v>44386</v>
      </c>
      <c r="H219" s="311" t="e">
        <f>IF(APT!#REF!&gt;0,0,-APT!#REF!)</f>
        <v>#REF!</v>
      </c>
      <c r="I219" s="205">
        <f t="shared" ca="1" si="7"/>
        <v>44386</v>
      </c>
      <c r="J219" s="126">
        <v>3</v>
      </c>
      <c r="K219" s="126" t="b">
        <v>1</v>
      </c>
      <c r="L219" s="126" t="s">
        <v>4009</v>
      </c>
      <c r="M219" s="126" t="b">
        <v>1</v>
      </c>
      <c r="N219" s="126" t="s">
        <v>3687</v>
      </c>
      <c r="O219" s="309" t="str">
        <f>LEFT(APT!F210,19)&amp;"."&amp;APTCR!F219</f>
        <v>....REC</v>
      </c>
      <c r="P219" s="312">
        <f>APT!K210</f>
        <v>0</v>
      </c>
      <c r="Q219" s="126" t="b">
        <v>1</v>
      </c>
      <c r="R219" s="126" t="b">
        <v>1</v>
      </c>
      <c r="S219" s="126" t="b">
        <v>1</v>
      </c>
    </row>
    <row r="220" spans="1:19" hidden="1" x14ac:dyDescent="0.25">
      <c r="A220" s="126" t="s">
        <v>4008</v>
      </c>
      <c r="B220" s="200">
        <v>1</v>
      </c>
      <c r="C220" s="126">
        <v>2</v>
      </c>
      <c r="D220" s="308">
        <f>APT!L211</f>
        <v>0</v>
      </c>
      <c r="E220" s="126" t="b">
        <v>1</v>
      </c>
      <c r="F220" s="309" t="str">
        <f>RIGHT(APT!E211,4)&amp;"."&amp;APT!O211&amp;"."&amp;APT!M211&amp;"."&amp;APTCR!$C$6</f>
        <v>...REC</v>
      </c>
      <c r="G220" s="310">
        <f t="shared" ca="1" si="6"/>
        <v>44386</v>
      </c>
      <c r="H220" s="311" t="e">
        <f>IF(APT!#REF!&gt;0,0,-APT!#REF!)</f>
        <v>#REF!</v>
      </c>
      <c r="I220" s="205">
        <f t="shared" ca="1" si="7"/>
        <v>44386</v>
      </c>
      <c r="J220" s="126">
        <v>3</v>
      </c>
      <c r="K220" s="126" t="b">
        <v>1</v>
      </c>
      <c r="L220" s="126" t="s">
        <v>4009</v>
      </c>
      <c r="M220" s="126" t="b">
        <v>1</v>
      </c>
      <c r="N220" s="126" t="s">
        <v>3687</v>
      </c>
      <c r="O220" s="309" t="str">
        <f>LEFT(APT!F211,19)&amp;"."&amp;APTCR!F220</f>
        <v>....REC</v>
      </c>
      <c r="P220" s="312">
        <f>APT!K211</f>
        <v>0</v>
      </c>
      <c r="Q220" s="126" t="b">
        <v>1</v>
      </c>
      <c r="R220" s="126" t="b">
        <v>1</v>
      </c>
      <c r="S220" s="126" t="b">
        <v>1</v>
      </c>
    </row>
    <row r="221" spans="1:19" hidden="1" x14ac:dyDescent="0.25">
      <c r="A221" s="126" t="s">
        <v>4008</v>
      </c>
      <c r="B221" s="200">
        <v>1</v>
      </c>
      <c r="C221" s="126">
        <v>2</v>
      </c>
      <c r="D221" s="308">
        <f>APT!L212</f>
        <v>0</v>
      </c>
      <c r="E221" s="126" t="b">
        <v>1</v>
      </c>
      <c r="F221" s="309" t="str">
        <f>RIGHT(APT!E212,4)&amp;"."&amp;APT!O212&amp;"."&amp;APT!M212&amp;"."&amp;APTCR!$C$6</f>
        <v>...REC</v>
      </c>
      <c r="G221" s="310">
        <f t="shared" ca="1" si="6"/>
        <v>44386</v>
      </c>
      <c r="H221" s="311" t="e">
        <f>IF(APT!#REF!&gt;0,0,-APT!#REF!)</f>
        <v>#REF!</v>
      </c>
      <c r="I221" s="205">
        <f t="shared" ca="1" si="7"/>
        <v>44386</v>
      </c>
      <c r="J221" s="126">
        <v>3</v>
      </c>
      <c r="K221" s="126" t="b">
        <v>1</v>
      </c>
      <c r="L221" s="126" t="s">
        <v>4009</v>
      </c>
      <c r="M221" s="126" t="b">
        <v>1</v>
      </c>
      <c r="N221" s="126" t="s">
        <v>3687</v>
      </c>
      <c r="O221" s="309" t="str">
        <f>LEFT(APT!F212,19)&amp;"."&amp;APTCR!F221</f>
        <v>....REC</v>
      </c>
      <c r="P221" s="312">
        <f>APT!K212</f>
        <v>0</v>
      </c>
      <c r="Q221" s="126" t="b">
        <v>1</v>
      </c>
      <c r="R221" s="126" t="b">
        <v>1</v>
      </c>
      <c r="S221" s="126" t="b">
        <v>1</v>
      </c>
    </row>
    <row r="222" spans="1:19" hidden="1" x14ac:dyDescent="0.25">
      <c r="A222" s="126" t="s">
        <v>4008</v>
      </c>
      <c r="B222" s="200">
        <v>1</v>
      </c>
      <c r="C222" s="126">
        <v>2</v>
      </c>
      <c r="D222" s="308">
        <f>APT!L213</f>
        <v>0</v>
      </c>
      <c r="E222" s="126" t="b">
        <v>1</v>
      </c>
      <c r="F222" s="309" t="str">
        <f>RIGHT(APT!E213,4)&amp;"."&amp;APT!O213&amp;"."&amp;APT!M213&amp;"."&amp;APTCR!$C$6</f>
        <v>...REC</v>
      </c>
      <c r="G222" s="310">
        <f t="shared" ca="1" si="6"/>
        <v>44386</v>
      </c>
      <c r="H222" s="311" t="e">
        <f>IF(APT!#REF!&gt;0,0,-APT!#REF!)</f>
        <v>#REF!</v>
      </c>
      <c r="I222" s="205">
        <f t="shared" ca="1" si="7"/>
        <v>44386</v>
      </c>
      <c r="J222" s="126">
        <v>3</v>
      </c>
      <c r="K222" s="126" t="b">
        <v>1</v>
      </c>
      <c r="L222" s="126" t="s">
        <v>4009</v>
      </c>
      <c r="M222" s="126" t="b">
        <v>1</v>
      </c>
      <c r="N222" s="126" t="s">
        <v>3687</v>
      </c>
      <c r="O222" s="309" t="str">
        <f>LEFT(APT!F213,19)&amp;"."&amp;APTCR!F222</f>
        <v>....REC</v>
      </c>
      <c r="P222" s="312">
        <f>APT!K213</f>
        <v>0</v>
      </c>
      <c r="Q222" s="126" t="b">
        <v>1</v>
      </c>
      <c r="R222" s="126" t="b">
        <v>1</v>
      </c>
      <c r="S222" s="126" t="b">
        <v>1</v>
      </c>
    </row>
    <row r="223" spans="1:19" hidden="1" x14ac:dyDescent="0.25">
      <c r="A223" s="126" t="s">
        <v>4008</v>
      </c>
      <c r="B223" s="200">
        <v>1</v>
      </c>
      <c r="C223" s="126">
        <v>2</v>
      </c>
      <c r="D223" s="308">
        <f>APT!L214</f>
        <v>0</v>
      </c>
      <c r="E223" s="126" t="b">
        <v>1</v>
      </c>
      <c r="F223" s="309" t="str">
        <f>RIGHT(APT!E214,4)&amp;"."&amp;APT!O214&amp;"."&amp;APT!M214&amp;"."&amp;APTCR!$C$6</f>
        <v>...REC</v>
      </c>
      <c r="G223" s="310">
        <f t="shared" ca="1" si="6"/>
        <v>44386</v>
      </c>
      <c r="H223" s="311" t="e">
        <f>IF(APT!#REF!&gt;0,0,-APT!#REF!)</f>
        <v>#REF!</v>
      </c>
      <c r="I223" s="205">
        <f t="shared" ca="1" si="7"/>
        <v>44386</v>
      </c>
      <c r="J223" s="126">
        <v>3</v>
      </c>
      <c r="K223" s="126" t="b">
        <v>1</v>
      </c>
      <c r="L223" s="126" t="s">
        <v>4009</v>
      </c>
      <c r="M223" s="126" t="b">
        <v>1</v>
      </c>
      <c r="N223" s="126" t="s">
        <v>3687</v>
      </c>
      <c r="O223" s="309" t="str">
        <f>LEFT(APT!F214,19)&amp;"."&amp;APTCR!F223</f>
        <v>....REC</v>
      </c>
      <c r="P223" s="312">
        <f>APT!K214</f>
        <v>0</v>
      </c>
      <c r="Q223" s="126" t="b">
        <v>1</v>
      </c>
      <c r="R223" s="126" t="b">
        <v>1</v>
      </c>
      <c r="S223" s="126" t="b">
        <v>1</v>
      </c>
    </row>
    <row r="224" spans="1:19" hidden="1" x14ac:dyDescent="0.25">
      <c r="A224" s="126" t="s">
        <v>4008</v>
      </c>
      <c r="B224" s="200">
        <v>1</v>
      </c>
      <c r="C224" s="126">
        <v>2</v>
      </c>
      <c r="D224" s="308">
        <f>APT!L215</f>
        <v>0</v>
      </c>
      <c r="E224" s="126" t="b">
        <v>1</v>
      </c>
      <c r="F224" s="309" t="str">
        <f>RIGHT(APT!E215,4)&amp;"."&amp;APT!O215&amp;"."&amp;APT!M215&amp;"."&amp;APTCR!$C$6</f>
        <v>...REC</v>
      </c>
      <c r="G224" s="310">
        <f t="shared" ca="1" si="6"/>
        <v>44386</v>
      </c>
      <c r="H224" s="311" t="e">
        <f>IF(APT!#REF!&gt;0,0,-APT!#REF!)</f>
        <v>#REF!</v>
      </c>
      <c r="I224" s="205">
        <f t="shared" ca="1" si="7"/>
        <v>44386</v>
      </c>
      <c r="J224" s="126">
        <v>3</v>
      </c>
      <c r="K224" s="126" t="b">
        <v>1</v>
      </c>
      <c r="L224" s="126" t="s">
        <v>4009</v>
      </c>
      <c r="M224" s="126" t="b">
        <v>1</v>
      </c>
      <c r="N224" s="126" t="s">
        <v>3687</v>
      </c>
      <c r="O224" s="309" t="str">
        <f>LEFT(APT!F215,19)&amp;"."&amp;APTCR!F224</f>
        <v>....REC</v>
      </c>
      <c r="P224" s="312">
        <f>APT!K215</f>
        <v>0</v>
      </c>
      <c r="Q224" s="126" t="b">
        <v>1</v>
      </c>
      <c r="R224" s="126" t="b">
        <v>1</v>
      </c>
      <c r="S224" s="126" t="b">
        <v>1</v>
      </c>
    </row>
    <row r="225" spans="1:19" hidden="1" x14ac:dyDescent="0.25">
      <c r="A225" s="126" t="s">
        <v>4008</v>
      </c>
      <c r="B225" s="200">
        <v>1</v>
      </c>
      <c r="C225" s="126">
        <v>2</v>
      </c>
      <c r="D225" s="308">
        <f>APT!L216</f>
        <v>0</v>
      </c>
      <c r="E225" s="126" t="b">
        <v>1</v>
      </c>
      <c r="F225" s="309" t="str">
        <f>RIGHT(APT!E216,4)&amp;"."&amp;APT!O216&amp;"."&amp;APT!M216&amp;"."&amp;APTCR!$C$6</f>
        <v>...REC</v>
      </c>
      <c r="G225" s="310">
        <f t="shared" ca="1" si="6"/>
        <v>44386</v>
      </c>
      <c r="H225" s="311" t="e">
        <f>IF(APT!#REF!&gt;0,0,-APT!#REF!)</f>
        <v>#REF!</v>
      </c>
      <c r="I225" s="205">
        <f t="shared" ca="1" si="7"/>
        <v>44386</v>
      </c>
      <c r="J225" s="126">
        <v>3</v>
      </c>
      <c r="K225" s="126" t="b">
        <v>1</v>
      </c>
      <c r="L225" s="126" t="s">
        <v>4009</v>
      </c>
      <c r="M225" s="126" t="b">
        <v>1</v>
      </c>
      <c r="N225" s="126" t="s">
        <v>3687</v>
      </c>
      <c r="O225" s="309" t="str">
        <f>LEFT(APT!F216,19)&amp;"."&amp;APTCR!F225</f>
        <v>....REC</v>
      </c>
      <c r="P225" s="312">
        <f>APT!K216</f>
        <v>0</v>
      </c>
      <c r="Q225" s="126" t="b">
        <v>1</v>
      </c>
      <c r="R225" s="126" t="b">
        <v>1</v>
      </c>
      <c r="S225" s="126" t="b">
        <v>1</v>
      </c>
    </row>
    <row r="226" spans="1:19" hidden="1" x14ac:dyDescent="0.25">
      <c r="A226" s="126" t="s">
        <v>4008</v>
      </c>
      <c r="B226" s="200">
        <v>1</v>
      </c>
      <c r="C226" s="126">
        <v>2</v>
      </c>
      <c r="D226" s="308">
        <f>APT!L217</f>
        <v>0</v>
      </c>
      <c r="E226" s="126" t="b">
        <v>1</v>
      </c>
      <c r="F226" s="309" t="str">
        <f>RIGHT(APT!E217,4)&amp;"."&amp;APT!O217&amp;"."&amp;APT!M217&amp;"."&amp;APTCR!$C$6</f>
        <v>...REC</v>
      </c>
      <c r="G226" s="310">
        <f t="shared" ca="1" si="6"/>
        <v>44386</v>
      </c>
      <c r="H226" s="311" t="e">
        <f>IF(APT!#REF!&gt;0,0,-APT!#REF!)</f>
        <v>#REF!</v>
      </c>
      <c r="I226" s="205">
        <f t="shared" ca="1" si="7"/>
        <v>44386</v>
      </c>
      <c r="J226" s="126">
        <v>3</v>
      </c>
      <c r="K226" s="126" t="b">
        <v>1</v>
      </c>
      <c r="L226" s="126" t="s">
        <v>4009</v>
      </c>
      <c r="M226" s="126" t="b">
        <v>1</v>
      </c>
      <c r="N226" s="126" t="s">
        <v>3687</v>
      </c>
      <c r="O226" s="309" t="str">
        <f>LEFT(APT!F217,19)&amp;"."&amp;APTCR!F226</f>
        <v>....REC</v>
      </c>
      <c r="P226" s="312">
        <f>APT!K217</f>
        <v>0</v>
      </c>
      <c r="Q226" s="126" t="b">
        <v>1</v>
      </c>
      <c r="R226" s="126" t="b">
        <v>1</v>
      </c>
      <c r="S226" s="126" t="b">
        <v>1</v>
      </c>
    </row>
    <row r="227" spans="1:19" hidden="1" x14ac:dyDescent="0.25">
      <c r="A227" s="126" t="s">
        <v>4008</v>
      </c>
      <c r="B227" s="200">
        <v>1</v>
      </c>
      <c r="C227" s="126">
        <v>2</v>
      </c>
      <c r="D227" s="308">
        <f>APT!L218</f>
        <v>0</v>
      </c>
      <c r="E227" s="126" t="b">
        <v>1</v>
      </c>
      <c r="F227" s="309" t="str">
        <f>RIGHT(APT!E218,4)&amp;"."&amp;APT!O218&amp;"."&amp;APT!M218&amp;"."&amp;APTCR!$C$6</f>
        <v>...REC</v>
      </c>
      <c r="G227" s="310">
        <f t="shared" ca="1" si="6"/>
        <v>44386</v>
      </c>
      <c r="H227" s="311" t="e">
        <f>IF(APT!#REF!&gt;0,0,-APT!#REF!)</f>
        <v>#REF!</v>
      </c>
      <c r="I227" s="205">
        <f t="shared" ca="1" si="7"/>
        <v>44386</v>
      </c>
      <c r="J227" s="126">
        <v>3</v>
      </c>
      <c r="K227" s="126" t="b">
        <v>1</v>
      </c>
      <c r="L227" s="126" t="s">
        <v>4009</v>
      </c>
      <c r="M227" s="126" t="b">
        <v>1</v>
      </c>
      <c r="N227" s="126" t="s">
        <v>3687</v>
      </c>
      <c r="O227" s="309" t="str">
        <f>LEFT(APT!F218,19)&amp;"."&amp;APTCR!F227</f>
        <v>....REC</v>
      </c>
      <c r="P227" s="312">
        <f>APT!K218</f>
        <v>0</v>
      </c>
      <c r="Q227" s="126" t="b">
        <v>1</v>
      </c>
      <c r="R227" s="126" t="b">
        <v>1</v>
      </c>
      <c r="S227" s="126" t="b">
        <v>1</v>
      </c>
    </row>
    <row r="228" spans="1:19" hidden="1" x14ac:dyDescent="0.25">
      <c r="A228" s="126" t="s">
        <v>4008</v>
      </c>
      <c r="B228" s="200">
        <v>1</v>
      </c>
      <c r="C228" s="126">
        <v>2</v>
      </c>
      <c r="D228" s="308">
        <f>APT!L219</f>
        <v>0</v>
      </c>
      <c r="E228" s="126" t="b">
        <v>1</v>
      </c>
      <c r="F228" s="309" t="str">
        <f>RIGHT(APT!E219,4)&amp;"."&amp;APT!O219&amp;"."&amp;APT!M219&amp;"."&amp;APTCR!$C$6</f>
        <v>...REC</v>
      </c>
      <c r="G228" s="310">
        <f t="shared" ca="1" si="6"/>
        <v>44386</v>
      </c>
      <c r="H228" s="311" t="e">
        <f>IF(APT!#REF!&gt;0,0,-APT!#REF!)</f>
        <v>#REF!</v>
      </c>
      <c r="I228" s="205">
        <f t="shared" ca="1" si="7"/>
        <v>44386</v>
      </c>
      <c r="J228" s="126">
        <v>3</v>
      </c>
      <c r="K228" s="126" t="b">
        <v>1</v>
      </c>
      <c r="L228" s="126" t="s">
        <v>4009</v>
      </c>
      <c r="M228" s="126" t="b">
        <v>1</v>
      </c>
      <c r="N228" s="126" t="s">
        <v>3687</v>
      </c>
      <c r="O228" s="309" t="str">
        <f>LEFT(APT!F219,19)&amp;"."&amp;APTCR!F228</f>
        <v>....REC</v>
      </c>
      <c r="P228" s="312">
        <f>APT!K219</f>
        <v>0</v>
      </c>
      <c r="Q228" s="126" t="b">
        <v>1</v>
      </c>
      <c r="R228" s="126" t="b">
        <v>1</v>
      </c>
      <c r="S228" s="126" t="b">
        <v>1</v>
      </c>
    </row>
    <row r="229" spans="1:19" hidden="1" x14ac:dyDescent="0.25">
      <c r="A229" s="126" t="s">
        <v>4008</v>
      </c>
      <c r="B229" s="200">
        <v>1</v>
      </c>
      <c r="C229" s="126">
        <v>2</v>
      </c>
      <c r="D229" s="308">
        <f>APT!L220</f>
        <v>0</v>
      </c>
      <c r="E229" s="126" t="b">
        <v>1</v>
      </c>
      <c r="F229" s="309" t="str">
        <f>RIGHT(APT!E220,4)&amp;"."&amp;APT!O220&amp;"."&amp;APT!M220&amp;"."&amp;APTCR!$C$6</f>
        <v>...REC</v>
      </c>
      <c r="G229" s="310">
        <f t="shared" ca="1" si="6"/>
        <v>44386</v>
      </c>
      <c r="H229" s="311" t="e">
        <f>IF(APT!#REF!&gt;0,0,-APT!#REF!)</f>
        <v>#REF!</v>
      </c>
      <c r="I229" s="205">
        <f t="shared" ca="1" si="7"/>
        <v>44386</v>
      </c>
      <c r="J229" s="126">
        <v>3</v>
      </c>
      <c r="K229" s="126" t="b">
        <v>1</v>
      </c>
      <c r="L229" s="126" t="s">
        <v>4009</v>
      </c>
      <c r="M229" s="126" t="b">
        <v>1</v>
      </c>
      <c r="N229" s="126" t="s">
        <v>3687</v>
      </c>
      <c r="O229" s="309" t="str">
        <f>LEFT(APT!F220,19)&amp;"."&amp;APTCR!F229</f>
        <v>....REC</v>
      </c>
      <c r="P229" s="312">
        <f>APT!K220</f>
        <v>0</v>
      </c>
      <c r="Q229" s="126" t="b">
        <v>1</v>
      </c>
      <c r="R229" s="126" t="b">
        <v>1</v>
      </c>
      <c r="S229" s="126" t="b">
        <v>1</v>
      </c>
    </row>
    <row r="230" spans="1:19" hidden="1" x14ac:dyDescent="0.25">
      <c r="A230" s="126" t="s">
        <v>4008</v>
      </c>
      <c r="B230" s="200">
        <v>1</v>
      </c>
      <c r="C230" s="126">
        <v>2</v>
      </c>
      <c r="D230" s="308">
        <f>APT!L221</f>
        <v>0</v>
      </c>
      <c r="E230" s="126" t="b">
        <v>1</v>
      </c>
      <c r="F230" s="309" t="str">
        <f>RIGHT(APT!E221,4)&amp;"."&amp;APT!O221&amp;"."&amp;APT!M221&amp;"."&amp;APTCR!$C$6</f>
        <v>...REC</v>
      </c>
      <c r="G230" s="310">
        <f t="shared" ca="1" si="6"/>
        <v>44386</v>
      </c>
      <c r="H230" s="311" t="e">
        <f>IF(APT!#REF!&gt;0,0,-APT!#REF!)</f>
        <v>#REF!</v>
      </c>
      <c r="I230" s="205">
        <f t="shared" ca="1" si="7"/>
        <v>44386</v>
      </c>
      <c r="J230" s="126">
        <v>3</v>
      </c>
      <c r="K230" s="126" t="b">
        <v>1</v>
      </c>
      <c r="L230" s="126" t="s">
        <v>4009</v>
      </c>
      <c r="M230" s="126" t="b">
        <v>1</v>
      </c>
      <c r="N230" s="126" t="s">
        <v>3687</v>
      </c>
      <c r="O230" s="309" t="str">
        <f>LEFT(APT!F221,19)&amp;"."&amp;APTCR!F230</f>
        <v>....REC</v>
      </c>
      <c r="P230" s="312">
        <f>APT!K221</f>
        <v>0</v>
      </c>
      <c r="Q230" s="126" t="b">
        <v>1</v>
      </c>
      <c r="R230" s="126" t="b">
        <v>1</v>
      </c>
      <c r="S230" s="126" t="b">
        <v>1</v>
      </c>
    </row>
    <row r="231" spans="1:19" hidden="1" x14ac:dyDescent="0.25">
      <c r="A231" s="126" t="s">
        <v>4008</v>
      </c>
      <c r="B231" s="200">
        <v>1</v>
      </c>
      <c r="C231" s="126">
        <v>2</v>
      </c>
      <c r="D231" s="308">
        <f>APT!L222</f>
        <v>0</v>
      </c>
      <c r="E231" s="126" t="b">
        <v>1</v>
      </c>
      <c r="F231" s="309" t="str">
        <f>RIGHT(APT!E222,4)&amp;"."&amp;APT!O222&amp;"."&amp;APT!M222&amp;"."&amp;APTCR!$C$6</f>
        <v>...REC</v>
      </c>
      <c r="G231" s="310">
        <f t="shared" ca="1" si="6"/>
        <v>44386</v>
      </c>
      <c r="H231" s="311" t="e">
        <f>IF(APT!#REF!&gt;0,0,-APT!#REF!)</f>
        <v>#REF!</v>
      </c>
      <c r="I231" s="205">
        <f t="shared" ca="1" si="7"/>
        <v>44386</v>
      </c>
      <c r="J231" s="126">
        <v>3</v>
      </c>
      <c r="K231" s="126" t="b">
        <v>1</v>
      </c>
      <c r="L231" s="126" t="s">
        <v>4009</v>
      </c>
      <c r="M231" s="126" t="b">
        <v>1</v>
      </c>
      <c r="N231" s="126" t="s">
        <v>3687</v>
      </c>
      <c r="O231" s="309" t="str">
        <f>LEFT(APT!F222,19)&amp;"."&amp;APTCR!F231</f>
        <v>....REC</v>
      </c>
      <c r="P231" s="312">
        <f>APT!K222</f>
        <v>0</v>
      </c>
      <c r="Q231" s="126" t="b">
        <v>1</v>
      </c>
      <c r="R231" s="126" t="b">
        <v>1</v>
      </c>
      <c r="S231" s="126" t="b">
        <v>1</v>
      </c>
    </row>
    <row r="232" spans="1:19" hidden="1" x14ac:dyDescent="0.25">
      <c r="A232" s="126" t="s">
        <v>4008</v>
      </c>
      <c r="B232" s="200">
        <v>1</v>
      </c>
      <c r="C232" s="126">
        <v>2</v>
      </c>
      <c r="D232" s="308">
        <f>APT!L223</f>
        <v>0</v>
      </c>
      <c r="E232" s="126" t="b">
        <v>1</v>
      </c>
      <c r="F232" s="309" t="str">
        <f>RIGHT(APT!E223,4)&amp;"."&amp;APT!O223&amp;"."&amp;APT!M223&amp;"."&amp;APTCR!$C$6</f>
        <v>...REC</v>
      </c>
      <c r="G232" s="310">
        <f t="shared" ca="1" si="6"/>
        <v>44386</v>
      </c>
      <c r="H232" s="311" t="e">
        <f>IF(APT!#REF!&gt;0,0,-APT!#REF!)</f>
        <v>#REF!</v>
      </c>
      <c r="I232" s="205">
        <f t="shared" ca="1" si="7"/>
        <v>44386</v>
      </c>
      <c r="J232" s="126">
        <v>3</v>
      </c>
      <c r="K232" s="126" t="b">
        <v>1</v>
      </c>
      <c r="L232" s="126" t="s">
        <v>4009</v>
      </c>
      <c r="M232" s="126" t="b">
        <v>1</v>
      </c>
      <c r="N232" s="126" t="s">
        <v>3687</v>
      </c>
      <c r="O232" s="309" t="str">
        <f>LEFT(APT!F223,19)&amp;"."&amp;APTCR!F232</f>
        <v>....REC</v>
      </c>
      <c r="P232" s="312">
        <f>APT!K223</f>
        <v>0</v>
      </c>
      <c r="Q232" s="126" t="b">
        <v>1</v>
      </c>
      <c r="R232" s="126" t="b">
        <v>1</v>
      </c>
      <c r="S232" s="126" t="b">
        <v>1</v>
      </c>
    </row>
    <row r="233" spans="1:19" hidden="1" x14ac:dyDescent="0.25">
      <c r="A233" s="126" t="s">
        <v>4008</v>
      </c>
      <c r="B233" s="200">
        <v>1</v>
      </c>
      <c r="C233" s="126">
        <v>2</v>
      </c>
      <c r="D233" s="308">
        <f>APT!L224</f>
        <v>0</v>
      </c>
      <c r="E233" s="126" t="b">
        <v>1</v>
      </c>
      <c r="F233" s="309" t="str">
        <f>RIGHT(APT!E224,4)&amp;"."&amp;APT!O224&amp;"."&amp;APT!M224&amp;"."&amp;APTCR!$C$6</f>
        <v>...REC</v>
      </c>
      <c r="G233" s="310">
        <f t="shared" ca="1" si="6"/>
        <v>44386</v>
      </c>
      <c r="H233" s="311" t="e">
        <f>IF(APT!#REF!&gt;0,0,-APT!#REF!)</f>
        <v>#REF!</v>
      </c>
      <c r="I233" s="205">
        <f t="shared" ca="1" si="7"/>
        <v>44386</v>
      </c>
      <c r="J233" s="126">
        <v>3</v>
      </c>
      <c r="K233" s="126" t="b">
        <v>1</v>
      </c>
      <c r="L233" s="126" t="s">
        <v>4009</v>
      </c>
      <c r="M233" s="126" t="b">
        <v>1</v>
      </c>
      <c r="N233" s="126" t="s">
        <v>3687</v>
      </c>
      <c r="O233" s="309" t="str">
        <f>LEFT(APT!F224,19)&amp;"."&amp;APTCR!F233</f>
        <v>....REC</v>
      </c>
      <c r="P233" s="312">
        <f>APT!K224</f>
        <v>0</v>
      </c>
      <c r="Q233" s="126" t="b">
        <v>1</v>
      </c>
      <c r="R233" s="126" t="b">
        <v>1</v>
      </c>
      <c r="S233" s="126" t="b">
        <v>1</v>
      </c>
    </row>
    <row r="234" spans="1:19" hidden="1" x14ac:dyDescent="0.25">
      <c r="A234" s="126" t="s">
        <v>4008</v>
      </c>
      <c r="B234" s="200">
        <v>1</v>
      </c>
      <c r="C234" s="126">
        <v>2</v>
      </c>
      <c r="D234" s="308">
        <f>APT!L225</f>
        <v>0</v>
      </c>
      <c r="E234" s="126" t="b">
        <v>1</v>
      </c>
      <c r="F234" s="309" t="str">
        <f>RIGHT(APT!E225,4)&amp;"."&amp;APT!O225&amp;"."&amp;APT!M225&amp;"."&amp;APTCR!$C$6</f>
        <v>...REC</v>
      </c>
      <c r="G234" s="310">
        <f t="shared" ca="1" si="6"/>
        <v>44386</v>
      </c>
      <c r="H234" s="311" t="e">
        <f>IF(APT!#REF!&gt;0,0,-APT!#REF!)</f>
        <v>#REF!</v>
      </c>
      <c r="I234" s="205">
        <f t="shared" ca="1" si="7"/>
        <v>44386</v>
      </c>
      <c r="J234" s="126">
        <v>3</v>
      </c>
      <c r="K234" s="126" t="b">
        <v>1</v>
      </c>
      <c r="L234" s="126" t="s">
        <v>4009</v>
      </c>
      <c r="M234" s="126" t="b">
        <v>1</v>
      </c>
      <c r="N234" s="126" t="s">
        <v>3687</v>
      </c>
      <c r="O234" s="309" t="str">
        <f>LEFT(APT!F225,19)&amp;"."&amp;APTCR!F234</f>
        <v>....REC</v>
      </c>
      <c r="P234" s="312">
        <f>APT!K225</f>
        <v>0</v>
      </c>
      <c r="Q234" s="126" t="b">
        <v>1</v>
      </c>
      <c r="R234" s="126" t="b">
        <v>1</v>
      </c>
      <c r="S234" s="126" t="b">
        <v>1</v>
      </c>
    </row>
    <row r="235" spans="1:19" hidden="1" x14ac:dyDescent="0.25">
      <c r="A235" s="126" t="s">
        <v>4008</v>
      </c>
      <c r="B235" s="200">
        <v>1</v>
      </c>
      <c r="C235" s="126">
        <v>2</v>
      </c>
      <c r="D235" s="308">
        <f>APT!L226</f>
        <v>0</v>
      </c>
      <c r="E235" s="126" t="b">
        <v>1</v>
      </c>
      <c r="F235" s="309" t="str">
        <f>RIGHT(APT!E226,4)&amp;"."&amp;APT!O226&amp;"."&amp;APT!M226&amp;"."&amp;APTCR!$C$6</f>
        <v>...REC</v>
      </c>
      <c r="G235" s="310">
        <f t="shared" ca="1" si="6"/>
        <v>44386</v>
      </c>
      <c r="H235" s="311" t="e">
        <f>IF(APT!#REF!&gt;0,0,-APT!#REF!)</f>
        <v>#REF!</v>
      </c>
      <c r="I235" s="205">
        <f t="shared" ca="1" si="7"/>
        <v>44386</v>
      </c>
      <c r="J235" s="126">
        <v>3</v>
      </c>
      <c r="K235" s="126" t="b">
        <v>1</v>
      </c>
      <c r="L235" s="126" t="s">
        <v>4009</v>
      </c>
      <c r="M235" s="126" t="b">
        <v>1</v>
      </c>
      <c r="N235" s="126" t="s">
        <v>3687</v>
      </c>
      <c r="O235" s="309" t="str">
        <f>LEFT(APT!F226,19)&amp;"."&amp;APTCR!F235</f>
        <v>....REC</v>
      </c>
      <c r="P235" s="312">
        <f>APT!K226</f>
        <v>0</v>
      </c>
      <c r="Q235" s="126" t="b">
        <v>1</v>
      </c>
      <c r="R235" s="126" t="b">
        <v>1</v>
      </c>
      <c r="S235" s="126" t="b">
        <v>1</v>
      </c>
    </row>
    <row r="236" spans="1:19" hidden="1" x14ac:dyDescent="0.25">
      <c r="A236" s="126" t="s">
        <v>4008</v>
      </c>
      <c r="B236" s="200">
        <v>1</v>
      </c>
      <c r="C236" s="126">
        <v>2</v>
      </c>
      <c r="D236" s="308">
        <f>APT!L227</f>
        <v>0</v>
      </c>
      <c r="E236" s="126" t="b">
        <v>1</v>
      </c>
      <c r="F236" s="309" t="str">
        <f>RIGHT(APT!E227,4)&amp;"."&amp;APT!O227&amp;"."&amp;APT!M227&amp;"."&amp;APTCR!$C$6</f>
        <v>...REC</v>
      </c>
      <c r="G236" s="310">
        <f t="shared" ca="1" si="6"/>
        <v>44386</v>
      </c>
      <c r="H236" s="311" t="e">
        <f>IF(APT!#REF!&gt;0,0,-APT!#REF!)</f>
        <v>#REF!</v>
      </c>
      <c r="I236" s="205">
        <f t="shared" ca="1" si="7"/>
        <v>44386</v>
      </c>
      <c r="J236" s="126">
        <v>3</v>
      </c>
      <c r="K236" s="126" t="b">
        <v>1</v>
      </c>
      <c r="L236" s="126" t="s">
        <v>4009</v>
      </c>
      <c r="M236" s="126" t="b">
        <v>1</v>
      </c>
      <c r="N236" s="126" t="s">
        <v>3687</v>
      </c>
      <c r="O236" s="309" t="str">
        <f>LEFT(APT!F227,19)&amp;"."&amp;APTCR!F236</f>
        <v>....REC</v>
      </c>
      <c r="P236" s="312">
        <f>APT!K227</f>
        <v>0</v>
      </c>
      <c r="Q236" s="126" t="b">
        <v>1</v>
      </c>
      <c r="R236" s="126" t="b">
        <v>1</v>
      </c>
      <c r="S236" s="126" t="b">
        <v>1</v>
      </c>
    </row>
    <row r="237" spans="1:19" hidden="1" x14ac:dyDescent="0.25">
      <c r="A237" s="126" t="s">
        <v>4008</v>
      </c>
      <c r="B237" s="200">
        <v>1</v>
      </c>
      <c r="C237" s="126">
        <v>2</v>
      </c>
      <c r="D237" s="308">
        <f>APT!L228</f>
        <v>0</v>
      </c>
      <c r="E237" s="126" t="b">
        <v>1</v>
      </c>
      <c r="F237" s="309" t="str">
        <f>RIGHT(APT!E228,4)&amp;"."&amp;APT!O228&amp;"."&amp;APT!M228&amp;"."&amp;APTCR!$C$6</f>
        <v>...REC</v>
      </c>
      <c r="G237" s="310">
        <f t="shared" ca="1" si="6"/>
        <v>44386</v>
      </c>
      <c r="H237" s="311" t="e">
        <f>IF(APT!#REF!&gt;0,0,-APT!#REF!)</f>
        <v>#REF!</v>
      </c>
      <c r="I237" s="205">
        <f t="shared" ca="1" si="7"/>
        <v>44386</v>
      </c>
      <c r="J237" s="126">
        <v>3</v>
      </c>
      <c r="K237" s="126" t="b">
        <v>1</v>
      </c>
      <c r="L237" s="126" t="s">
        <v>4009</v>
      </c>
      <c r="M237" s="126" t="b">
        <v>1</v>
      </c>
      <c r="N237" s="126" t="s">
        <v>3687</v>
      </c>
      <c r="O237" s="309" t="str">
        <f>LEFT(APT!F228,19)&amp;"."&amp;APTCR!F237</f>
        <v>....REC</v>
      </c>
      <c r="P237" s="312">
        <f>APT!K228</f>
        <v>0</v>
      </c>
      <c r="Q237" s="126" t="b">
        <v>1</v>
      </c>
      <c r="R237" s="126" t="b">
        <v>1</v>
      </c>
      <c r="S237" s="126" t="b">
        <v>1</v>
      </c>
    </row>
    <row r="238" spans="1:19" hidden="1" x14ac:dyDescent="0.25">
      <c r="A238" s="126" t="s">
        <v>4008</v>
      </c>
      <c r="B238" s="200">
        <v>1</v>
      </c>
      <c r="C238" s="126">
        <v>2</v>
      </c>
      <c r="D238" s="308">
        <f>APT!L229</f>
        <v>0</v>
      </c>
      <c r="E238" s="126" t="b">
        <v>1</v>
      </c>
      <c r="F238" s="309" t="str">
        <f>RIGHT(APT!E229,4)&amp;"."&amp;APT!O229&amp;"."&amp;APT!M229&amp;"."&amp;APTCR!$C$6</f>
        <v>...REC</v>
      </c>
      <c r="G238" s="310">
        <f t="shared" ca="1" si="6"/>
        <v>44386</v>
      </c>
      <c r="H238" s="311" t="e">
        <f>IF(APT!#REF!&gt;0,0,-APT!#REF!)</f>
        <v>#REF!</v>
      </c>
      <c r="I238" s="205">
        <f t="shared" ca="1" si="7"/>
        <v>44386</v>
      </c>
      <c r="J238" s="126">
        <v>3</v>
      </c>
      <c r="K238" s="126" t="b">
        <v>1</v>
      </c>
      <c r="L238" s="126" t="s">
        <v>4009</v>
      </c>
      <c r="M238" s="126" t="b">
        <v>1</v>
      </c>
      <c r="N238" s="126" t="s">
        <v>3687</v>
      </c>
      <c r="O238" s="309" t="str">
        <f>LEFT(APT!F229,19)&amp;"."&amp;APTCR!F238</f>
        <v>....REC</v>
      </c>
      <c r="P238" s="312">
        <f>APT!K229</f>
        <v>0</v>
      </c>
      <c r="Q238" s="126" t="b">
        <v>1</v>
      </c>
      <c r="R238" s="126" t="b">
        <v>1</v>
      </c>
      <c r="S238" s="126" t="b">
        <v>1</v>
      </c>
    </row>
    <row r="239" spans="1:19" hidden="1" x14ac:dyDescent="0.25">
      <c r="A239" s="126" t="s">
        <v>4008</v>
      </c>
      <c r="B239" s="200">
        <v>1</v>
      </c>
      <c r="C239" s="126">
        <v>2</v>
      </c>
      <c r="D239" s="308">
        <f>APT!L230</f>
        <v>0</v>
      </c>
      <c r="E239" s="126" t="b">
        <v>1</v>
      </c>
      <c r="F239" s="309" t="str">
        <f>RIGHT(APT!E230,4)&amp;"."&amp;APT!O230&amp;"."&amp;APT!M230&amp;"."&amp;APTCR!$C$6</f>
        <v>...REC</v>
      </c>
      <c r="G239" s="310">
        <f t="shared" ca="1" si="6"/>
        <v>44386</v>
      </c>
      <c r="H239" s="311" t="e">
        <f>IF(APT!#REF!&gt;0,0,-APT!#REF!)</f>
        <v>#REF!</v>
      </c>
      <c r="I239" s="205">
        <f t="shared" ca="1" si="7"/>
        <v>44386</v>
      </c>
      <c r="J239" s="126">
        <v>3</v>
      </c>
      <c r="K239" s="126" t="b">
        <v>1</v>
      </c>
      <c r="L239" s="126" t="s">
        <v>4009</v>
      </c>
      <c r="M239" s="126" t="b">
        <v>1</v>
      </c>
      <c r="N239" s="126" t="s">
        <v>3687</v>
      </c>
      <c r="O239" s="309" t="str">
        <f>LEFT(APT!F230,19)&amp;"."&amp;APTCR!F239</f>
        <v>....REC</v>
      </c>
      <c r="P239" s="312">
        <f>APT!K230</f>
        <v>0</v>
      </c>
      <c r="Q239" s="126" t="b">
        <v>1</v>
      </c>
      <c r="R239" s="126" t="b">
        <v>1</v>
      </c>
      <c r="S239" s="126" t="b">
        <v>1</v>
      </c>
    </row>
    <row r="240" spans="1:19" hidden="1" x14ac:dyDescent="0.25">
      <c r="A240" s="126" t="s">
        <v>4008</v>
      </c>
      <c r="B240" s="200">
        <v>1</v>
      </c>
      <c r="C240" s="126">
        <v>2</v>
      </c>
      <c r="D240" s="308">
        <f>APT!L231</f>
        <v>0</v>
      </c>
      <c r="E240" s="126" t="b">
        <v>1</v>
      </c>
      <c r="F240" s="309" t="str">
        <f>RIGHT(APT!E231,4)&amp;"."&amp;APT!O231&amp;"."&amp;APT!M231&amp;"."&amp;APTCR!$C$6</f>
        <v>...REC</v>
      </c>
      <c r="G240" s="310">
        <f t="shared" ca="1" si="6"/>
        <v>44386</v>
      </c>
      <c r="H240" s="311" t="e">
        <f>IF(APT!#REF!&gt;0,0,-APT!#REF!)</f>
        <v>#REF!</v>
      </c>
      <c r="I240" s="205">
        <f t="shared" ca="1" si="7"/>
        <v>44386</v>
      </c>
      <c r="J240" s="126">
        <v>3</v>
      </c>
      <c r="K240" s="126" t="b">
        <v>1</v>
      </c>
      <c r="L240" s="126" t="s">
        <v>4009</v>
      </c>
      <c r="M240" s="126" t="b">
        <v>1</v>
      </c>
      <c r="N240" s="126" t="s">
        <v>3687</v>
      </c>
      <c r="O240" s="309" t="str">
        <f>LEFT(APT!F231,19)&amp;"."&amp;APTCR!F240</f>
        <v>....REC</v>
      </c>
      <c r="P240" s="312">
        <f>APT!K231</f>
        <v>0</v>
      </c>
      <c r="Q240" s="126" t="b">
        <v>1</v>
      </c>
      <c r="R240" s="126" t="b">
        <v>1</v>
      </c>
      <c r="S240" s="126" t="b">
        <v>1</v>
      </c>
    </row>
    <row r="241" spans="1:19" hidden="1" x14ac:dyDescent="0.25">
      <c r="A241" s="126" t="s">
        <v>4008</v>
      </c>
      <c r="B241" s="200">
        <v>1</v>
      </c>
      <c r="C241" s="126">
        <v>2</v>
      </c>
      <c r="D241" s="308">
        <f>APT!L232</f>
        <v>0</v>
      </c>
      <c r="E241" s="126" t="b">
        <v>1</v>
      </c>
      <c r="F241" s="309" t="str">
        <f>RIGHT(APT!E232,4)&amp;"."&amp;APT!O232&amp;"."&amp;APT!M232&amp;"."&amp;APTCR!$C$6</f>
        <v>...REC</v>
      </c>
      <c r="G241" s="310">
        <f t="shared" ca="1" si="6"/>
        <v>44386</v>
      </c>
      <c r="H241" s="311" t="e">
        <f>IF(APT!#REF!&gt;0,0,-APT!#REF!)</f>
        <v>#REF!</v>
      </c>
      <c r="I241" s="205">
        <f t="shared" ca="1" si="7"/>
        <v>44386</v>
      </c>
      <c r="J241" s="126">
        <v>3</v>
      </c>
      <c r="K241" s="126" t="b">
        <v>1</v>
      </c>
      <c r="L241" s="126" t="s">
        <v>4009</v>
      </c>
      <c r="M241" s="126" t="b">
        <v>1</v>
      </c>
      <c r="N241" s="126" t="s">
        <v>3687</v>
      </c>
      <c r="O241" s="309" t="str">
        <f>LEFT(APT!F232,19)&amp;"."&amp;APTCR!F241</f>
        <v>....REC</v>
      </c>
      <c r="P241" s="312">
        <f>APT!K232</f>
        <v>0</v>
      </c>
      <c r="Q241" s="126" t="b">
        <v>1</v>
      </c>
      <c r="R241" s="126" t="b">
        <v>1</v>
      </c>
      <c r="S241" s="126" t="b">
        <v>1</v>
      </c>
    </row>
    <row r="242" spans="1:19" hidden="1" x14ac:dyDescent="0.25">
      <c r="A242" s="126" t="s">
        <v>4008</v>
      </c>
      <c r="B242" s="200">
        <v>1</v>
      </c>
      <c r="C242" s="126">
        <v>2</v>
      </c>
      <c r="D242" s="308">
        <f>APT!L233</f>
        <v>0</v>
      </c>
      <c r="E242" s="126" t="b">
        <v>1</v>
      </c>
      <c r="F242" s="309" t="str">
        <f>RIGHT(APT!E233,4)&amp;"."&amp;APT!O233&amp;"."&amp;APT!M233&amp;"."&amp;APTCR!$C$6</f>
        <v>...REC</v>
      </c>
      <c r="G242" s="310">
        <f t="shared" ca="1" si="6"/>
        <v>44386</v>
      </c>
      <c r="H242" s="311" t="e">
        <f>IF(APT!#REF!&gt;0,0,-APT!#REF!)</f>
        <v>#REF!</v>
      </c>
      <c r="I242" s="205">
        <f t="shared" ca="1" si="7"/>
        <v>44386</v>
      </c>
      <c r="J242" s="126">
        <v>3</v>
      </c>
      <c r="K242" s="126" t="b">
        <v>1</v>
      </c>
      <c r="L242" s="126" t="s">
        <v>4009</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53" priority="4" operator="equal">
      <formula>0</formula>
    </cfRule>
  </conditionalFormatting>
  <conditionalFormatting sqref="C7:D8 C10:D11">
    <cfRule type="cellIs" dxfId="52" priority="1" operator="equal">
      <formula>"OK"</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26" t="s">
        <v>3621</v>
      </c>
      <c r="B1" s="527"/>
      <c r="C1" s="527"/>
      <c r="D1" s="527"/>
      <c r="E1" s="527"/>
      <c r="F1" s="527"/>
      <c r="G1" s="527"/>
      <c r="H1" s="527"/>
      <c r="I1" s="527"/>
      <c r="J1" s="527"/>
      <c r="K1" s="527"/>
      <c r="L1" s="527"/>
      <c r="M1" s="527"/>
      <c r="N1" s="52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4011</v>
      </c>
      <c r="AJ1">
        <v>10162</v>
      </c>
    </row>
    <row r="2" spans="1:69" ht="15.75" thickBot="1" x14ac:dyDescent="0.3">
      <c r="AI2" t="s">
        <v>3625</v>
      </c>
      <c r="AJ2">
        <v>10163</v>
      </c>
    </row>
    <row r="3" spans="1:69" ht="26.25" thickTop="1" thickBot="1" x14ac:dyDescent="0.55000000000000004">
      <c r="A3" s="32" t="s">
        <v>3556</v>
      </c>
      <c r="B3" s="529" t="s">
        <v>168</v>
      </c>
      <c r="C3" s="529"/>
      <c r="D3" s="529"/>
      <c r="E3" s="529"/>
      <c r="F3" s="530"/>
      <c r="H3" s="33" t="s">
        <v>3558</v>
      </c>
      <c r="I3" s="34">
        <f>COUNTIF(D20:D922,"&gt;0")</f>
        <v>0</v>
      </c>
      <c r="J3" s="35" t="s">
        <v>3559</v>
      </c>
      <c r="K3" s="35"/>
      <c r="L3" s="35"/>
      <c r="M3" s="35"/>
      <c r="N3" s="36"/>
      <c r="O3" s="37"/>
      <c r="P3" s="37"/>
      <c r="Q3" s="37"/>
      <c r="AI3" t="s">
        <v>48</v>
      </c>
      <c r="AJ3">
        <v>11510</v>
      </c>
    </row>
    <row r="4" spans="1:69" ht="16.5" thickTop="1" thickBot="1" x14ac:dyDescent="0.3">
      <c r="A4" s="32" t="s">
        <v>3561</v>
      </c>
      <c r="B4" s="531" t="s">
        <v>66</v>
      </c>
      <c r="C4" s="532"/>
      <c r="H4" s="32" t="s">
        <v>3562</v>
      </c>
      <c r="I4" s="34">
        <f>COUNTIF(G20:G966,"&gt;0")</f>
        <v>0</v>
      </c>
      <c r="J4" s="38" t="s">
        <v>3563</v>
      </c>
      <c r="K4" s="34">
        <f>COUNTIF(G20:G966,"&lt;0")</f>
        <v>0</v>
      </c>
      <c r="L4" s="38" t="s">
        <v>3564</v>
      </c>
      <c r="M4" s="34">
        <f>COUNTIF(G20:G966,"=0")</f>
        <v>0</v>
      </c>
    </row>
    <row r="5" spans="1:69" ht="15.75" thickTop="1" x14ac:dyDescent="0.25">
      <c r="A5" s="32" t="s">
        <v>3566</v>
      </c>
      <c r="B5" s="523"/>
      <c r="C5" s="524"/>
      <c r="D5" s="524"/>
      <c r="E5" s="524"/>
      <c r="F5" s="524"/>
      <c r="G5" s="524"/>
      <c r="H5" s="524"/>
      <c r="I5" s="524"/>
      <c r="J5" s="524"/>
      <c r="K5" s="524"/>
      <c r="L5" s="524"/>
      <c r="M5" s="524"/>
      <c r="N5" s="525"/>
      <c r="O5" s="39"/>
      <c r="P5" s="39"/>
      <c r="Q5" s="39"/>
    </row>
    <row r="6" spans="1:69" x14ac:dyDescent="0.25">
      <c r="B6" s="523"/>
      <c r="C6" s="524"/>
      <c r="D6" s="524"/>
      <c r="E6" s="524"/>
      <c r="F6" s="524"/>
      <c r="G6" s="524"/>
      <c r="H6" s="524"/>
      <c r="I6" s="524"/>
      <c r="J6" s="524"/>
      <c r="K6" s="524"/>
      <c r="L6" s="524"/>
      <c r="M6" s="524"/>
      <c r="N6" s="525"/>
      <c r="O6" s="39"/>
      <c r="P6" s="39"/>
      <c r="Q6" s="39"/>
    </row>
    <row r="7" spans="1:69" x14ac:dyDescent="0.25">
      <c r="B7" s="523"/>
      <c r="C7" s="524"/>
      <c r="D7" s="524"/>
      <c r="E7" s="524"/>
      <c r="F7" s="524"/>
      <c r="G7" s="524"/>
      <c r="H7" s="524"/>
      <c r="I7" s="524"/>
      <c r="J7" s="524"/>
      <c r="K7" s="524"/>
      <c r="L7" s="524"/>
      <c r="M7" s="524"/>
      <c r="N7" s="525"/>
      <c r="O7" s="39"/>
      <c r="P7" s="39"/>
      <c r="Q7" s="39"/>
    </row>
    <row r="8" spans="1:69" x14ac:dyDescent="0.25">
      <c r="B8" s="533"/>
      <c r="C8" s="533"/>
      <c r="D8" s="533"/>
      <c r="E8" s="533"/>
      <c r="F8" s="533"/>
      <c r="G8" s="533"/>
      <c r="H8" s="533"/>
      <c r="I8" s="533"/>
      <c r="J8" s="533"/>
      <c r="K8" s="533"/>
      <c r="L8" s="533"/>
      <c r="M8" s="533"/>
      <c r="N8" s="533"/>
      <c r="O8" s="39"/>
      <c r="P8" s="39"/>
      <c r="Q8" s="39"/>
    </row>
    <row r="9" spans="1:69" x14ac:dyDescent="0.25">
      <c r="B9" s="533"/>
      <c r="C9" s="533"/>
      <c r="D9" s="533"/>
      <c r="E9" s="533"/>
      <c r="F9" s="533"/>
      <c r="G9" s="533"/>
      <c r="H9" s="533"/>
      <c r="I9" s="533"/>
      <c r="J9" s="533"/>
      <c r="K9" s="533"/>
      <c r="L9" s="533"/>
      <c r="M9" s="533"/>
      <c r="N9" s="533"/>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6"/>
      <c r="C11" s="517"/>
      <c r="D11" s="517"/>
      <c r="E11" s="518"/>
      <c r="F11" s="516"/>
      <c r="G11" s="517"/>
      <c r="H11" s="517"/>
      <c r="I11" s="517"/>
      <c r="J11" s="517"/>
      <c r="K11" s="517"/>
      <c r="L11" s="517"/>
      <c r="M11" s="517"/>
      <c r="N11" s="518"/>
      <c r="O11" s="46"/>
      <c r="P11" s="46"/>
      <c r="Q11" s="46"/>
    </row>
    <row r="12" spans="1:69" x14ac:dyDescent="0.25">
      <c r="A12" s="37"/>
      <c r="B12" s="516"/>
      <c r="C12" s="517"/>
      <c r="D12" s="517"/>
      <c r="E12" s="518"/>
      <c r="F12" s="516"/>
      <c r="G12" s="517"/>
      <c r="H12" s="517"/>
      <c r="I12" s="517"/>
      <c r="J12" s="517"/>
      <c r="K12" s="517"/>
      <c r="L12" s="517"/>
      <c r="M12" s="517"/>
      <c r="N12" s="518"/>
      <c r="O12" s="46"/>
      <c r="P12" s="46"/>
      <c r="Q12" s="46"/>
    </row>
    <row r="13" spans="1:69" x14ac:dyDescent="0.25">
      <c r="A13" s="37"/>
      <c r="B13" s="516"/>
      <c r="C13" s="517"/>
      <c r="D13" s="517"/>
      <c r="E13" s="518"/>
      <c r="F13" s="516"/>
      <c r="G13" s="517"/>
      <c r="H13" s="517"/>
      <c r="I13" s="517"/>
      <c r="J13" s="517"/>
      <c r="K13" s="517"/>
      <c r="L13" s="517"/>
      <c r="M13" s="517"/>
      <c r="N13" s="518"/>
      <c r="O13" s="46"/>
      <c r="P13" s="46"/>
      <c r="Q13" s="46"/>
      <c r="BK13" s="566" t="s">
        <v>3581</v>
      </c>
      <c r="BL13" s="566"/>
      <c r="BM13" s="566"/>
      <c r="BN13" s="566"/>
      <c r="BO13" s="566"/>
      <c r="BP13" s="566"/>
      <c r="BQ13" s="566"/>
    </row>
    <row r="14" spans="1:69" x14ac:dyDescent="0.25">
      <c r="A14" s="37"/>
      <c r="B14" s="516"/>
      <c r="C14" s="517"/>
      <c r="D14" s="517"/>
      <c r="E14" s="518"/>
      <c r="F14" s="516"/>
      <c r="G14" s="517"/>
      <c r="H14" s="517"/>
      <c r="I14" s="517"/>
      <c r="J14" s="517"/>
      <c r="K14" s="517"/>
      <c r="L14" s="517"/>
      <c r="M14" s="517"/>
      <c r="N14" s="51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66" t="s">
        <v>3583</v>
      </c>
      <c r="BL14" s="566"/>
      <c r="BM14" s="566"/>
      <c r="BN14" s="566"/>
      <c r="BO14" s="566"/>
      <c r="BP14" s="566"/>
      <c r="BQ14" s="566"/>
    </row>
    <row r="15" spans="1:69" x14ac:dyDescent="0.25">
      <c r="A15" s="37"/>
      <c r="B15" s="516"/>
      <c r="C15" s="517"/>
      <c r="D15" s="517"/>
      <c r="E15" s="518"/>
      <c r="F15" s="516"/>
      <c r="G15" s="517"/>
      <c r="H15" s="517"/>
      <c r="I15" s="517"/>
      <c r="J15" s="517"/>
      <c r="K15" s="517"/>
      <c r="L15" s="517"/>
      <c r="M15" s="517"/>
      <c r="N15" s="518"/>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6"/>
      <c r="C16" s="517"/>
      <c r="D16" s="517"/>
      <c r="E16" s="518"/>
      <c r="F16" s="516"/>
      <c r="G16" s="517"/>
      <c r="H16" s="517"/>
      <c r="I16" s="517"/>
      <c r="J16" s="517"/>
      <c r="K16" s="517"/>
      <c r="L16" s="517"/>
      <c r="M16" s="517"/>
      <c r="N16" s="518"/>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16"/>
      <c r="C17" s="517"/>
      <c r="D17" s="517"/>
      <c r="E17" s="518"/>
      <c r="F17" s="516"/>
      <c r="G17" s="517"/>
      <c r="H17" s="517"/>
      <c r="I17" s="517"/>
      <c r="J17" s="517"/>
      <c r="K17" s="517"/>
      <c r="L17" s="517"/>
      <c r="M17" s="517"/>
      <c r="N17" s="518"/>
      <c r="O17" s="46"/>
      <c r="P17" s="46"/>
      <c r="Q17" s="46"/>
      <c r="R17" s="562" t="s">
        <v>3991</v>
      </c>
      <c r="S17" s="520"/>
      <c r="T17" s="520"/>
      <c r="U17" s="520"/>
      <c r="V17" s="520"/>
      <c r="W17" s="520"/>
      <c r="X17" s="520"/>
      <c r="Y17" s="520"/>
      <c r="Z17" s="520"/>
      <c r="AA17" s="520"/>
      <c r="AB17" s="520"/>
      <c r="AC17" s="520"/>
      <c r="AD17" s="520"/>
      <c r="AE17" s="520"/>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4699</v>
      </c>
      <c r="AH19" s="302" t="s">
        <v>4700</v>
      </c>
      <c r="AI19" s="302" t="s">
        <v>4701</v>
      </c>
      <c r="AJ19" s="302" t="s">
        <v>4702</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4749</v>
      </c>
      <c r="E20" t="str">
        <f>VLOOKUP(C20,Schools!$A:$Z,3,0)</f>
        <v>M</v>
      </c>
      <c r="F20" s="76">
        <v>-680.59999999999991</v>
      </c>
      <c r="G20" s="74" t="s">
        <v>4698</v>
      </c>
      <c r="H20" s="74" t="s">
        <v>4801</v>
      </c>
      <c r="I20" t="str">
        <f>O20&amp;"/"&amp;P20</f>
        <v>10162/543965</v>
      </c>
      <c r="J20">
        <f>VLOOKUP(C20,Schools!$A:$Z,9,0)</f>
        <v>400005</v>
      </c>
      <c r="K20" s="74" t="s">
        <v>173</v>
      </c>
      <c r="L20" s="74" t="s">
        <v>4807</v>
      </c>
      <c r="M20" s="74" t="s">
        <v>4835</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4698</v>
      </c>
      <c r="H21" s="295" t="s">
        <v>4801</v>
      </c>
      <c r="I21" t="str">
        <f t="shared" ref="I21:I84" si="8">O21&amp;"/"&amp;P21</f>
        <v>10162/543965</v>
      </c>
      <c r="J21">
        <f>VLOOKUP(C21,Schools!$A:$Z,9,0)</f>
        <v>400051</v>
      </c>
      <c r="K21" s="74" t="s">
        <v>173</v>
      </c>
      <c r="L21" s="295" t="s">
        <v>4807</v>
      </c>
      <c r="M21" s="295" t="s">
        <v>4835</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4698</v>
      </c>
      <c r="H22" s="295" t="s">
        <v>4801</v>
      </c>
      <c r="I22" t="str">
        <f t="shared" si="8"/>
        <v>10162/543965</v>
      </c>
      <c r="J22">
        <f>VLOOKUP(C22,Schools!$A:$Z,9,0)</f>
        <v>400040</v>
      </c>
      <c r="K22" s="74" t="s">
        <v>173</v>
      </c>
      <c r="L22" s="295" t="s">
        <v>4807</v>
      </c>
      <c r="M22" s="295" t="s">
        <v>4835</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4750</v>
      </c>
      <c r="E23" t="str">
        <f>VLOOKUP(C23,Schools!$A:$Z,3,0)</f>
        <v>M</v>
      </c>
      <c r="F23" s="76">
        <v>-441.15999999999997</v>
      </c>
      <c r="G23" s="295" t="s">
        <v>4698</v>
      </c>
      <c r="H23" s="295" t="s">
        <v>4801</v>
      </c>
      <c r="I23" t="str">
        <f t="shared" si="8"/>
        <v>10162/543965</v>
      </c>
      <c r="J23">
        <f>VLOOKUP(C23,Schools!$A:$Z,9,0)</f>
        <v>400057</v>
      </c>
      <c r="K23" s="74" t="s">
        <v>173</v>
      </c>
      <c r="L23" s="295" t="s">
        <v>4807</v>
      </c>
      <c r="M23" s="295" t="s">
        <v>4835</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4751</v>
      </c>
      <c r="E24" t="str">
        <f>VLOOKUP(C24,Schools!$A:$Z,3,0)</f>
        <v>M</v>
      </c>
      <c r="F24" s="76">
        <v>-687.16</v>
      </c>
      <c r="G24" s="295" t="s">
        <v>4698</v>
      </c>
      <c r="H24" s="295" t="s">
        <v>4801</v>
      </c>
      <c r="I24" t="str">
        <f t="shared" si="8"/>
        <v>10162/543965</v>
      </c>
      <c r="J24">
        <f>VLOOKUP(C24,Schools!$A:$Z,9,0)</f>
        <v>400061</v>
      </c>
      <c r="K24" s="74" t="s">
        <v>173</v>
      </c>
      <c r="L24" s="295" t="s">
        <v>4807</v>
      </c>
      <c r="M24" s="295" t="s">
        <v>4835</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4752</v>
      </c>
      <c r="E25" t="str">
        <f>VLOOKUP(C25,Schools!$A:$Z,3,0)</f>
        <v>M</v>
      </c>
      <c r="F25" s="76">
        <v>-342.76</v>
      </c>
      <c r="G25" s="295" t="s">
        <v>4698</v>
      </c>
      <c r="H25" s="295" t="s">
        <v>4801</v>
      </c>
      <c r="I25" t="str">
        <f t="shared" si="8"/>
        <v>10162/543965</v>
      </c>
      <c r="J25">
        <f>VLOOKUP(C25,Schools!$A:$Z,9,0)</f>
        <v>400020</v>
      </c>
      <c r="K25" s="74" t="s">
        <v>173</v>
      </c>
      <c r="L25" s="295" t="s">
        <v>4807</v>
      </c>
      <c r="M25" s="295" t="s">
        <v>4835</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4753</v>
      </c>
      <c r="E26" t="str">
        <f>VLOOKUP(C26,Schools!$A:$Z,3,0)</f>
        <v>M</v>
      </c>
      <c r="F26" s="76">
        <v>-1029.9199999999998</v>
      </c>
      <c r="G26" s="295" t="s">
        <v>4698</v>
      </c>
      <c r="H26" s="295" t="s">
        <v>4801</v>
      </c>
      <c r="I26" t="str">
        <f t="shared" si="8"/>
        <v>10162/543965</v>
      </c>
      <c r="J26">
        <f>VLOOKUP(C26,Schools!$A:$Z,9,0)</f>
        <v>400050</v>
      </c>
      <c r="K26" s="74" t="s">
        <v>173</v>
      </c>
      <c r="L26" s="295" t="s">
        <v>4807</v>
      </c>
      <c r="M26" s="295" t="s">
        <v>4835</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4754</v>
      </c>
      <c r="E27" t="str">
        <f>VLOOKUP(C27,Schools!$A:$Z,3,0)</f>
        <v>M</v>
      </c>
      <c r="F27" s="76">
        <v>-344.4</v>
      </c>
      <c r="G27" s="295" t="s">
        <v>4698</v>
      </c>
      <c r="H27" s="295" t="s">
        <v>4801</v>
      </c>
      <c r="I27" t="str">
        <f t="shared" si="8"/>
        <v>10162/543965</v>
      </c>
      <c r="J27">
        <f>VLOOKUP(C27,Schools!$A:$Z,9,0)</f>
        <v>400059</v>
      </c>
      <c r="K27" s="74" t="s">
        <v>173</v>
      </c>
      <c r="L27" s="295" t="s">
        <v>4807</v>
      </c>
      <c r="M27" s="295" t="s">
        <v>4835</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4698</v>
      </c>
      <c r="H28" s="295" t="s">
        <v>4801</v>
      </c>
      <c r="I28" t="str">
        <f t="shared" si="8"/>
        <v>10162/543965</v>
      </c>
      <c r="J28">
        <f>VLOOKUP(C28,Schools!$A:$Z,9,0)</f>
        <v>400049</v>
      </c>
      <c r="K28" s="74" t="s">
        <v>173</v>
      </c>
      <c r="L28" s="295" t="s">
        <v>4807</v>
      </c>
      <c r="M28" s="295" t="s">
        <v>4835</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4698</v>
      </c>
      <c r="H29" s="295" t="s">
        <v>4801</v>
      </c>
      <c r="I29" t="str">
        <f t="shared" si="8"/>
        <v>10162/543965</v>
      </c>
      <c r="J29">
        <f>VLOOKUP(C29,Schools!$A:$Z,9,0)</f>
        <v>400080</v>
      </c>
      <c r="K29" s="74" t="s">
        <v>173</v>
      </c>
      <c r="L29" s="295" t="s">
        <v>4807</v>
      </c>
      <c r="M29" s="295" t="s">
        <v>4835</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4698</v>
      </c>
      <c r="H30" s="295" t="s">
        <v>4801</v>
      </c>
      <c r="I30" t="str">
        <f t="shared" si="8"/>
        <v>10162/543965</v>
      </c>
      <c r="J30">
        <f>VLOOKUP(C30,Schools!$A:$Z,9,0)</f>
        <v>400036</v>
      </c>
      <c r="K30" s="74" t="s">
        <v>173</v>
      </c>
      <c r="L30" s="295" t="s">
        <v>4807</v>
      </c>
      <c r="M30" s="295" t="s">
        <v>4835</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4698</v>
      </c>
      <c r="H31" s="295" t="s">
        <v>4801</v>
      </c>
      <c r="I31" t="str">
        <f t="shared" si="8"/>
        <v>10162/543965</v>
      </c>
      <c r="J31">
        <f>VLOOKUP(C31,Schools!$A:$Z,9,0)</f>
        <v>400042</v>
      </c>
      <c r="K31" s="74" t="s">
        <v>173</v>
      </c>
      <c r="L31" s="295" t="s">
        <v>4807</v>
      </c>
      <c r="M31" s="295" t="s">
        <v>4835</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4698</v>
      </c>
      <c r="H32" s="295" t="s">
        <v>4801</v>
      </c>
      <c r="I32" t="str">
        <f t="shared" si="8"/>
        <v>10162/543965</v>
      </c>
      <c r="J32">
        <f>VLOOKUP(C32,Schools!$A:$Z,9,0)</f>
        <v>400159</v>
      </c>
      <c r="K32" s="74" t="s">
        <v>173</v>
      </c>
      <c r="L32" s="295" t="s">
        <v>4807</v>
      </c>
      <c r="M32" s="295" t="s">
        <v>4835</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4755</v>
      </c>
      <c r="E33" t="str">
        <f>VLOOKUP(C33,Schools!$A:$Z,3,0)</f>
        <v>M</v>
      </c>
      <c r="F33" s="76">
        <v>-323.08</v>
      </c>
      <c r="G33" s="295" t="s">
        <v>4698</v>
      </c>
      <c r="H33" s="295" t="s">
        <v>4801</v>
      </c>
      <c r="I33" t="str">
        <f t="shared" si="8"/>
        <v>10162/543965</v>
      </c>
      <c r="J33">
        <f>VLOOKUP(C33,Schools!$A:$Z,9,0)</f>
        <v>400047</v>
      </c>
      <c r="K33" s="74" t="s">
        <v>173</v>
      </c>
      <c r="L33" s="295" t="s">
        <v>4807</v>
      </c>
      <c r="M33" s="295" t="s">
        <v>4835</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4756</v>
      </c>
      <c r="E34" t="str">
        <f>VLOOKUP(C34,Schools!$A:$Z,3,0)</f>
        <v>M</v>
      </c>
      <c r="F34" s="76">
        <v>-521.52</v>
      </c>
      <c r="G34" s="295" t="s">
        <v>4698</v>
      </c>
      <c r="H34" s="295" t="s">
        <v>4801</v>
      </c>
      <c r="I34" t="str">
        <f t="shared" si="8"/>
        <v>10162/543965</v>
      </c>
      <c r="J34">
        <f>VLOOKUP(C34,Schools!$A:$Z,9,0)</f>
        <v>400001</v>
      </c>
      <c r="K34" s="74" t="s">
        <v>173</v>
      </c>
      <c r="L34" s="295" t="s">
        <v>4807</v>
      </c>
      <c r="M34" s="295" t="s">
        <v>4835</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4757</v>
      </c>
      <c r="E35" t="str">
        <f>VLOOKUP(C35,Schools!$A:$Z,3,0)</f>
        <v>M</v>
      </c>
      <c r="F35" s="76">
        <v>-815.07999999999993</v>
      </c>
      <c r="G35" s="295" t="s">
        <v>4698</v>
      </c>
      <c r="H35" s="295" t="s">
        <v>4801</v>
      </c>
      <c r="I35" t="str">
        <f t="shared" si="8"/>
        <v>10162/543965</v>
      </c>
      <c r="J35">
        <f>VLOOKUP(C35,Schools!$A:$Z,9,0)</f>
        <v>400082</v>
      </c>
      <c r="K35" s="74" t="s">
        <v>173</v>
      </c>
      <c r="L35" s="295" t="s">
        <v>4807</v>
      </c>
      <c r="M35" s="295" t="s">
        <v>4835</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4758</v>
      </c>
      <c r="E36" t="str">
        <f>VLOOKUP(C36,Schools!$A:$Z,3,0)</f>
        <v>M</v>
      </c>
      <c r="F36" s="76">
        <v>-575.64</v>
      </c>
      <c r="G36" s="295" t="s">
        <v>4698</v>
      </c>
      <c r="H36" s="295" t="s">
        <v>4801</v>
      </c>
      <c r="I36" t="str">
        <f t="shared" si="8"/>
        <v>10162/543965</v>
      </c>
      <c r="J36">
        <f>VLOOKUP(C36,Schools!$A:$Z,9,0)</f>
        <v>400002</v>
      </c>
      <c r="K36" s="74" t="s">
        <v>173</v>
      </c>
      <c r="L36" s="295" t="s">
        <v>4807</v>
      </c>
      <c r="M36" s="295" t="s">
        <v>4835</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4698</v>
      </c>
      <c r="H37" s="295" t="s">
        <v>4801</v>
      </c>
      <c r="I37" t="str">
        <f t="shared" si="8"/>
        <v>10162/543965</v>
      </c>
      <c r="J37">
        <f>VLOOKUP(C37,Schools!$A:$Z,9,0)</f>
        <v>400067</v>
      </c>
      <c r="K37" s="74" t="s">
        <v>173</v>
      </c>
      <c r="L37" s="295" t="s">
        <v>4807</v>
      </c>
      <c r="M37" s="295" t="s">
        <v>4835</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4698</v>
      </c>
      <c r="H38" s="295" t="s">
        <v>4801</v>
      </c>
      <c r="I38" t="str">
        <f t="shared" si="8"/>
        <v>10162/543965</v>
      </c>
      <c r="J38">
        <f>VLOOKUP(C38,Schools!$A:$Z,9,0)</f>
        <v>400035</v>
      </c>
      <c r="K38" s="74" t="s">
        <v>173</v>
      </c>
      <c r="L38" s="295" t="s">
        <v>4807</v>
      </c>
      <c r="M38" s="295" t="s">
        <v>4835</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4759</v>
      </c>
      <c r="E39" t="str">
        <f>VLOOKUP(C39,Schools!$A:$Z,3,0)</f>
        <v>M</v>
      </c>
      <c r="F39" s="76">
        <v>-305.03999999999996</v>
      </c>
      <c r="G39" s="295" t="s">
        <v>4698</v>
      </c>
      <c r="H39" s="295" t="s">
        <v>4801</v>
      </c>
      <c r="I39" t="str">
        <f t="shared" si="8"/>
        <v>10162/543965</v>
      </c>
      <c r="J39">
        <f>VLOOKUP(C39,Schools!$A:$Z,9,0)</f>
        <v>400026</v>
      </c>
      <c r="K39" s="74" t="s">
        <v>173</v>
      </c>
      <c r="L39" s="295" t="s">
        <v>4807</v>
      </c>
      <c r="M39" s="295" t="s">
        <v>4835</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4760</v>
      </c>
      <c r="E40" t="str">
        <f>VLOOKUP(C40,Schools!$A:$Z,3,0)</f>
        <v>M</v>
      </c>
      <c r="F40" s="76">
        <v>-718.31999999999994</v>
      </c>
      <c r="G40" s="295" t="s">
        <v>4698</v>
      </c>
      <c r="H40" s="295" t="s">
        <v>4801</v>
      </c>
      <c r="I40" t="str">
        <f t="shared" si="8"/>
        <v>10162/543965</v>
      </c>
      <c r="J40">
        <f>VLOOKUP(C40,Schools!$A:$Z,9,0)</f>
        <v>400084</v>
      </c>
      <c r="K40" s="74" t="s">
        <v>173</v>
      </c>
      <c r="L40" s="295" t="s">
        <v>4807</v>
      </c>
      <c r="M40" s="295" t="s">
        <v>4835</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4761</v>
      </c>
      <c r="E41" t="str">
        <f>VLOOKUP(C41,Schools!$A:$Z,3,0)</f>
        <v>M</v>
      </c>
      <c r="F41" s="76">
        <v>-387.03999999999996</v>
      </c>
      <c r="G41" s="295" t="s">
        <v>4698</v>
      </c>
      <c r="H41" s="295" t="s">
        <v>4801</v>
      </c>
      <c r="I41" t="str">
        <f t="shared" si="8"/>
        <v>10162/543965</v>
      </c>
      <c r="J41">
        <f>VLOOKUP(C41,Schools!$A:$Z,9,0)</f>
        <v>400046</v>
      </c>
      <c r="K41" s="74" t="s">
        <v>173</v>
      </c>
      <c r="L41" s="295" t="s">
        <v>4807</v>
      </c>
      <c r="M41" s="295" t="s">
        <v>4835</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4698</v>
      </c>
      <c r="H42" s="295" t="s">
        <v>4801</v>
      </c>
      <c r="I42" t="str">
        <f t="shared" si="8"/>
        <v>10162/543965</v>
      </c>
      <c r="J42">
        <f>VLOOKUP(C42,Schools!$A:$Z,9,0)</f>
        <v>400030</v>
      </c>
      <c r="K42" s="74" t="s">
        <v>173</v>
      </c>
      <c r="L42" s="295" t="s">
        <v>4807</v>
      </c>
      <c r="M42" s="295" t="s">
        <v>4835</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4762</v>
      </c>
      <c r="E43" t="str">
        <f>VLOOKUP(C43,Schools!$A:$Z,3,0)</f>
        <v>M</v>
      </c>
      <c r="F43" s="76">
        <v>-697</v>
      </c>
      <c r="G43" s="295" t="s">
        <v>4698</v>
      </c>
      <c r="H43" s="295" t="s">
        <v>4801</v>
      </c>
      <c r="I43" t="str">
        <f t="shared" si="8"/>
        <v>10162/543965</v>
      </c>
      <c r="J43">
        <f>VLOOKUP(C43,Schools!$A:$Z,9,0)</f>
        <v>400048</v>
      </c>
      <c r="K43" s="74" t="s">
        <v>173</v>
      </c>
      <c r="L43" s="295" t="s">
        <v>4807</v>
      </c>
      <c r="M43" s="295" t="s">
        <v>4835</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4698</v>
      </c>
      <c r="H44" s="295" t="s">
        <v>4801</v>
      </c>
      <c r="I44" t="str">
        <f t="shared" si="8"/>
        <v>10162/543965</v>
      </c>
      <c r="J44">
        <f>VLOOKUP(C44,Schools!$A:$Z,9,0)</f>
        <v>400088</v>
      </c>
      <c r="K44" s="74" t="s">
        <v>173</v>
      </c>
      <c r="L44" s="295" t="s">
        <v>4807</v>
      </c>
      <c r="M44" s="295" t="s">
        <v>4835</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4698</v>
      </c>
      <c r="H45" s="295" t="s">
        <v>4801</v>
      </c>
      <c r="I45" t="str">
        <f t="shared" si="8"/>
        <v>10162/543965</v>
      </c>
      <c r="J45">
        <f>VLOOKUP(C45,Schools!$A:$Z,9,0)</f>
        <v>400087</v>
      </c>
      <c r="K45" s="74" t="s">
        <v>173</v>
      </c>
      <c r="L45" s="295" t="s">
        <v>4807</v>
      </c>
      <c r="M45" s="295" t="s">
        <v>4835</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4763</v>
      </c>
      <c r="E46" t="str">
        <f>VLOOKUP(C46,Schools!$A:$Z,3,0)</f>
        <v>M</v>
      </c>
      <c r="F46" s="76">
        <v>-346.03999999999996</v>
      </c>
      <c r="G46" s="295" t="s">
        <v>4698</v>
      </c>
      <c r="H46" s="295" t="s">
        <v>4801</v>
      </c>
      <c r="I46" t="str">
        <f t="shared" si="8"/>
        <v>10162/543965</v>
      </c>
      <c r="J46">
        <f>VLOOKUP(C46,Schools!$A:$Z,9,0)</f>
        <v>400089</v>
      </c>
      <c r="K46" s="74" t="s">
        <v>173</v>
      </c>
      <c r="L46" s="295" t="s">
        <v>4807</v>
      </c>
      <c r="M46" s="295" t="s">
        <v>4835</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4764</v>
      </c>
      <c r="E47" t="str">
        <f>VLOOKUP(C47,Schools!$A:$Z,3,0)</f>
        <v>M</v>
      </c>
      <c r="F47" s="76">
        <v>-323.08</v>
      </c>
      <c r="G47" s="295" t="s">
        <v>4698</v>
      </c>
      <c r="H47" s="295" t="s">
        <v>4801</v>
      </c>
      <c r="I47" t="str">
        <f t="shared" si="8"/>
        <v>10162/543965</v>
      </c>
      <c r="J47">
        <f>VLOOKUP(C47,Schools!$A:$Z,9,0)</f>
        <v>158733</v>
      </c>
      <c r="K47" s="74" t="s">
        <v>173</v>
      </c>
      <c r="L47" s="295" t="s">
        <v>4807</v>
      </c>
      <c r="M47" s="295" t="s">
        <v>4835</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4765</v>
      </c>
      <c r="E48" t="str">
        <f>VLOOKUP(C48,Schools!$A:$Z,3,0)</f>
        <v>M</v>
      </c>
      <c r="F48" s="76">
        <v>-339.47999999999996</v>
      </c>
      <c r="G48" s="295" t="s">
        <v>4698</v>
      </c>
      <c r="H48" s="295" t="s">
        <v>4801</v>
      </c>
      <c r="I48" t="str">
        <f t="shared" si="8"/>
        <v>10162/543965</v>
      </c>
      <c r="J48">
        <f>VLOOKUP(C48,Schools!$A:$Z,9,0)</f>
        <v>400004</v>
      </c>
      <c r="K48" s="74" t="s">
        <v>173</v>
      </c>
      <c r="L48" s="295" t="s">
        <v>4807</v>
      </c>
      <c r="M48" s="295" t="s">
        <v>4835</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4766</v>
      </c>
      <c r="E49" t="str">
        <f>VLOOKUP(C49,Schools!$A:$Z,3,0)</f>
        <v>M</v>
      </c>
      <c r="F49" s="76">
        <v>-328</v>
      </c>
      <c r="G49" s="295" t="s">
        <v>4698</v>
      </c>
      <c r="H49" s="295" t="s">
        <v>4801</v>
      </c>
      <c r="I49" t="str">
        <f t="shared" si="8"/>
        <v>10162/543965</v>
      </c>
      <c r="J49">
        <f>VLOOKUP(C49,Schools!$A:$Z,9,0)</f>
        <v>400101</v>
      </c>
      <c r="K49" s="74" t="s">
        <v>173</v>
      </c>
      <c r="L49" s="295" t="s">
        <v>4807</v>
      </c>
      <c r="M49" s="295" t="s">
        <v>4835</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4698</v>
      </c>
      <c r="H50" s="295" t="s">
        <v>4801</v>
      </c>
      <c r="I50" t="str">
        <f t="shared" si="8"/>
        <v>10162/543965</v>
      </c>
      <c r="J50">
        <f>VLOOKUP(C50,Schools!$A:$Z,9,0)</f>
        <v>400053</v>
      </c>
      <c r="K50" s="74" t="s">
        <v>173</v>
      </c>
      <c r="L50" s="295" t="s">
        <v>4807</v>
      </c>
      <c r="M50" s="295" t="s">
        <v>4835</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4698</v>
      </c>
      <c r="H51" s="295" t="s">
        <v>4801</v>
      </c>
      <c r="I51" t="str">
        <f t="shared" si="8"/>
        <v>10162/543965</v>
      </c>
      <c r="J51">
        <f>VLOOKUP(C51,Schools!$A:$Z,9,0)</f>
        <v>400011</v>
      </c>
      <c r="K51" s="74" t="s">
        <v>173</v>
      </c>
      <c r="L51" s="295" t="s">
        <v>4807</v>
      </c>
      <c r="M51" s="295" t="s">
        <v>4835</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4698</v>
      </c>
      <c r="H52" s="295" t="s">
        <v>4801</v>
      </c>
      <c r="I52" t="str">
        <f t="shared" si="8"/>
        <v>10162/543965</v>
      </c>
      <c r="J52">
        <f>VLOOKUP(C52,Schools!$A:$Z,9,0)</f>
        <v>400065</v>
      </c>
      <c r="K52" s="74" t="s">
        <v>173</v>
      </c>
      <c r="L52" s="295" t="s">
        <v>4807</v>
      </c>
      <c r="M52" s="295" t="s">
        <v>4835</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4698</v>
      </c>
      <c r="H53" s="295" t="s">
        <v>4801</v>
      </c>
      <c r="I53" t="str">
        <f t="shared" si="8"/>
        <v>10162/543965</v>
      </c>
      <c r="J53">
        <f>VLOOKUP(C53,Schools!$A:$Z,9,0)</f>
        <v>400038</v>
      </c>
      <c r="K53" s="74" t="s">
        <v>173</v>
      </c>
      <c r="L53" s="295" t="s">
        <v>4807</v>
      </c>
      <c r="M53" s="295" t="s">
        <v>4835</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4767</v>
      </c>
      <c r="E54" t="str">
        <f>VLOOKUP(C54,Schools!$A:$Z,3,0)</f>
        <v>M</v>
      </c>
      <c r="F54" s="76">
        <v>-290.27999999999997</v>
      </c>
      <c r="G54" s="295" t="s">
        <v>4698</v>
      </c>
      <c r="H54" s="295" t="s">
        <v>4801</v>
      </c>
      <c r="I54" t="str">
        <f t="shared" si="8"/>
        <v>10162/543965</v>
      </c>
      <c r="J54">
        <f>VLOOKUP(C54,Schools!$A:$Z,9,0)</f>
        <v>400012</v>
      </c>
      <c r="K54" s="74" t="s">
        <v>173</v>
      </c>
      <c r="L54" s="295" t="s">
        <v>4807</v>
      </c>
      <c r="M54" s="295" t="s">
        <v>4835</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4698</v>
      </c>
      <c r="H55" s="295" t="s">
        <v>4801</v>
      </c>
      <c r="I55" t="str">
        <f t="shared" si="8"/>
        <v>10162/543965</v>
      </c>
      <c r="J55">
        <f>VLOOKUP(C55,Schools!$A:$Z,9,0)</f>
        <v>400012</v>
      </c>
      <c r="K55" s="74" t="s">
        <v>173</v>
      </c>
      <c r="L55" s="295" t="s">
        <v>4807</v>
      </c>
      <c r="M55" s="295" t="s">
        <v>4835</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4768</v>
      </c>
      <c r="E56" t="str">
        <f>VLOOKUP(C56,Schools!$A:$Z,3,0)</f>
        <v>M</v>
      </c>
      <c r="F56" s="76">
        <v>-1020.0799999999999</v>
      </c>
      <c r="G56" s="295" t="s">
        <v>4698</v>
      </c>
      <c r="H56" s="295" t="s">
        <v>4801</v>
      </c>
      <c r="I56" t="str">
        <f t="shared" si="8"/>
        <v>10162/543965</v>
      </c>
      <c r="J56">
        <f>VLOOKUP(C56,Schools!$A:$Z,9,0)</f>
        <v>400105</v>
      </c>
      <c r="K56" s="74" t="s">
        <v>173</v>
      </c>
      <c r="L56" s="295" t="s">
        <v>4807</v>
      </c>
      <c r="M56" s="295" t="s">
        <v>4835</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4769</v>
      </c>
      <c r="E57" t="str">
        <f>VLOOKUP(C57,Schools!$A:$Z,3,0)</f>
        <v>M</v>
      </c>
      <c r="F57" s="76">
        <v>-578.91999999999996</v>
      </c>
      <c r="G57" s="295" t="s">
        <v>4698</v>
      </c>
      <c r="H57" s="295" t="s">
        <v>4801</v>
      </c>
      <c r="I57" t="str">
        <f t="shared" si="8"/>
        <v>10162/543965</v>
      </c>
      <c r="J57">
        <f>VLOOKUP(C57,Schools!$A:$Z,9,0)</f>
        <v>400111</v>
      </c>
      <c r="K57" s="74" t="s">
        <v>173</v>
      </c>
      <c r="L57" s="295" t="s">
        <v>4807</v>
      </c>
      <c r="M57" s="295" t="s">
        <v>4835</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4770</v>
      </c>
      <c r="E58" t="str">
        <f>VLOOKUP(C58,Schools!$A:$Z,3,0)</f>
        <v>M</v>
      </c>
      <c r="F58" s="76">
        <v>-1420.24</v>
      </c>
      <c r="G58" s="295" t="s">
        <v>4698</v>
      </c>
      <c r="H58" s="295" t="s">
        <v>4801</v>
      </c>
      <c r="I58" t="str">
        <f t="shared" si="8"/>
        <v>10162/543965</v>
      </c>
      <c r="J58">
        <f>VLOOKUP(C58,Schools!$A:$Z,9,0)</f>
        <v>400113</v>
      </c>
      <c r="K58" s="74" t="s">
        <v>173</v>
      </c>
      <c r="L58" s="295" t="s">
        <v>4807</v>
      </c>
      <c r="M58" s="295" t="s">
        <v>4835</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4771</v>
      </c>
      <c r="E59" t="str">
        <f>VLOOKUP(C59,Schools!$A:$Z,3,0)</f>
        <v>M</v>
      </c>
      <c r="F59" s="76">
        <v>-570.71999999999991</v>
      </c>
      <c r="G59" s="295" t="s">
        <v>4698</v>
      </c>
      <c r="H59" s="295" t="s">
        <v>4801</v>
      </c>
      <c r="I59" t="str">
        <f t="shared" si="8"/>
        <v>10162/543965</v>
      </c>
      <c r="J59">
        <f>VLOOKUP(C59,Schools!$A:$Z,9,0)</f>
        <v>400014</v>
      </c>
      <c r="K59" s="74" t="s">
        <v>173</v>
      </c>
      <c r="L59" s="295" t="s">
        <v>4807</v>
      </c>
      <c r="M59" s="295" t="s">
        <v>4835</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4772</v>
      </c>
      <c r="E60" t="str">
        <f>VLOOKUP(C60,Schools!$A:$Z,3,0)</f>
        <v>M</v>
      </c>
      <c r="F60" s="76">
        <v>-711.76</v>
      </c>
      <c r="G60" s="295" t="s">
        <v>4698</v>
      </c>
      <c r="H60" s="295" t="s">
        <v>4801</v>
      </c>
      <c r="I60" t="str">
        <f t="shared" si="8"/>
        <v>10162/543965</v>
      </c>
      <c r="J60">
        <f>VLOOKUP(C60,Schools!$A:$Z,9,0)</f>
        <v>400070</v>
      </c>
      <c r="K60" s="74" t="s">
        <v>173</v>
      </c>
      <c r="L60" s="295" t="s">
        <v>4807</v>
      </c>
      <c r="M60" s="295" t="s">
        <v>4835</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4773</v>
      </c>
      <c r="E61" t="str">
        <f>VLOOKUP(C61,Schools!$A:$Z,3,0)</f>
        <v>M</v>
      </c>
      <c r="F61" s="76">
        <v>-280.44</v>
      </c>
      <c r="G61" s="295" t="s">
        <v>4698</v>
      </c>
      <c r="H61" s="295" t="s">
        <v>4801</v>
      </c>
      <c r="I61" t="str">
        <f t="shared" si="8"/>
        <v>10162/543965</v>
      </c>
      <c r="J61">
        <f>VLOOKUP(C61,Schools!$A:$Z,9,0)</f>
        <v>400069</v>
      </c>
      <c r="K61" s="74" t="s">
        <v>173</v>
      </c>
      <c r="L61" s="295" t="s">
        <v>4807</v>
      </c>
      <c r="M61" s="295" t="s">
        <v>4835</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4774</v>
      </c>
      <c r="E62" t="str">
        <f>VLOOKUP(C62,Schools!$A:$Z,3,0)</f>
        <v>M</v>
      </c>
      <c r="F62" s="76">
        <v>-342.76</v>
      </c>
      <c r="G62" s="295" t="s">
        <v>4698</v>
      </c>
      <c r="H62" s="295" t="s">
        <v>4801</v>
      </c>
      <c r="I62" t="str">
        <f t="shared" si="8"/>
        <v>10162/543965</v>
      </c>
      <c r="J62">
        <f>VLOOKUP(C62,Schools!$A:$Z,9,0)</f>
        <v>400039</v>
      </c>
      <c r="K62" s="74" t="s">
        <v>173</v>
      </c>
      <c r="L62" s="295" t="s">
        <v>4807</v>
      </c>
      <c r="M62" s="295" t="s">
        <v>4835</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4775</v>
      </c>
      <c r="E63" t="str">
        <f>VLOOKUP(C63,Schools!$A:$Z,3,0)</f>
        <v>M</v>
      </c>
      <c r="F63" s="76">
        <v>-326.35999999999996</v>
      </c>
      <c r="G63" s="295" t="s">
        <v>4698</v>
      </c>
      <c r="H63" s="295" t="s">
        <v>4801</v>
      </c>
      <c r="I63" t="str">
        <f t="shared" si="8"/>
        <v>10162/543965</v>
      </c>
      <c r="J63">
        <f>VLOOKUP(C63,Schools!$A:$Z,9,0)</f>
        <v>400008</v>
      </c>
      <c r="K63" s="74" t="s">
        <v>173</v>
      </c>
      <c r="L63" s="295" t="s">
        <v>4807</v>
      </c>
      <c r="M63" s="295" t="s">
        <v>4835</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4776</v>
      </c>
      <c r="E64" t="str">
        <f>VLOOKUP(C64,Schools!$A:$Z,3,0)</f>
        <v>M</v>
      </c>
      <c r="F64" s="76">
        <v>-245.99999999999997</v>
      </c>
      <c r="G64" s="295" t="s">
        <v>4698</v>
      </c>
      <c r="H64" s="295" t="s">
        <v>4801</v>
      </c>
      <c r="I64" t="str">
        <f t="shared" si="8"/>
        <v>10162/543965</v>
      </c>
      <c r="J64">
        <f>VLOOKUP(C64,Schools!$A:$Z,9,0)</f>
        <v>400086</v>
      </c>
      <c r="K64" s="74" t="s">
        <v>173</v>
      </c>
      <c r="L64" s="295" t="s">
        <v>4807</v>
      </c>
      <c r="M64" s="295" t="s">
        <v>4835</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4777</v>
      </c>
      <c r="E65" t="str">
        <f>VLOOKUP(C65,Schools!$A:$Z,3,0)</f>
        <v>M</v>
      </c>
      <c r="F65" s="76">
        <v>-342.76</v>
      </c>
      <c r="G65" s="295" t="s">
        <v>4698</v>
      </c>
      <c r="H65" s="295" t="s">
        <v>4801</v>
      </c>
      <c r="I65" t="str">
        <f t="shared" si="8"/>
        <v>10162/543965</v>
      </c>
      <c r="J65">
        <f>VLOOKUP(C65,Schools!$A:$Z,9,0)</f>
        <v>400114</v>
      </c>
      <c r="K65" s="74" t="s">
        <v>173</v>
      </c>
      <c r="L65" s="295" t="s">
        <v>4807</v>
      </c>
      <c r="M65" s="295" t="s">
        <v>4835</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4778</v>
      </c>
      <c r="E66" t="str">
        <f>VLOOKUP(C66,Schools!$A:$Z,3,0)</f>
        <v>M</v>
      </c>
      <c r="F66" s="76">
        <v>-346.03999999999996</v>
      </c>
      <c r="G66" s="295" t="s">
        <v>4698</v>
      </c>
      <c r="H66" s="295" t="s">
        <v>4801</v>
      </c>
      <c r="I66" t="str">
        <f t="shared" si="8"/>
        <v>10162/543965</v>
      </c>
      <c r="J66">
        <f>VLOOKUP(C66,Schools!$A:$Z,9,0)</f>
        <v>400098</v>
      </c>
      <c r="K66" s="74" t="s">
        <v>173</v>
      </c>
      <c r="L66" s="295" t="s">
        <v>4807</v>
      </c>
      <c r="M66" s="295" t="s">
        <v>4835</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4779</v>
      </c>
      <c r="E67" t="str">
        <f>VLOOKUP(C67,Schools!$A:$Z,3,0)</f>
        <v>M</v>
      </c>
      <c r="F67" s="76">
        <v>-674.04</v>
      </c>
      <c r="G67" s="295" t="s">
        <v>4698</v>
      </c>
      <c r="H67" s="295" t="s">
        <v>4801</v>
      </c>
      <c r="I67" t="str">
        <f t="shared" si="8"/>
        <v>10162/543965</v>
      </c>
      <c r="J67">
        <f>VLOOKUP(C67,Schools!$A:$Z,9,0)</f>
        <v>400058</v>
      </c>
      <c r="K67" s="74" t="s">
        <v>173</v>
      </c>
      <c r="L67" s="295" t="s">
        <v>4807</v>
      </c>
      <c r="M67" s="295" t="s">
        <v>4835</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4780</v>
      </c>
      <c r="E68" t="str">
        <f>VLOOKUP(C68,Schools!$A:$Z,3,0)</f>
        <v>M</v>
      </c>
      <c r="F68" s="76">
        <v>-347.68</v>
      </c>
      <c r="G68" s="295" t="s">
        <v>4698</v>
      </c>
      <c r="H68" s="295" t="s">
        <v>4801</v>
      </c>
      <c r="I68" t="str">
        <f t="shared" si="8"/>
        <v>10162/543965</v>
      </c>
      <c r="J68">
        <f>VLOOKUP(C68,Schools!$A:$Z,9,0)</f>
        <v>400017</v>
      </c>
      <c r="K68" s="74" t="s">
        <v>173</v>
      </c>
      <c r="L68" s="295" t="s">
        <v>4807</v>
      </c>
      <c r="M68" s="295" t="s">
        <v>4835</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4781</v>
      </c>
      <c r="E69" t="str">
        <f>VLOOKUP(C69,Schools!$A:$Z,3,0)</f>
        <v>M</v>
      </c>
      <c r="F69" s="76">
        <v>-305.03999999999996</v>
      </c>
      <c r="G69" s="295" t="s">
        <v>4698</v>
      </c>
      <c r="H69" s="295" t="s">
        <v>4801</v>
      </c>
      <c r="I69" t="str">
        <f t="shared" si="8"/>
        <v>10162/543965</v>
      </c>
      <c r="J69">
        <f>VLOOKUP(C69,Schools!$A:$Z,9,0)</f>
        <v>400006</v>
      </c>
      <c r="K69" s="74" t="s">
        <v>173</v>
      </c>
      <c r="L69" s="295" t="s">
        <v>4807</v>
      </c>
      <c r="M69" s="295" t="s">
        <v>4835</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4782</v>
      </c>
      <c r="E70" t="str">
        <f>VLOOKUP(C70,Schools!$A:$Z,3,0)</f>
        <v>M</v>
      </c>
      <c r="F70" s="76">
        <v>-337.84</v>
      </c>
      <c r="G70" s="295" t="s">
        <v>4698</v>
      </c>
      <c r="H70" s="295" t="s">
        <v>4801</v>
      </c>
      <c r="I70" t="str">
        <f t="shared" si="8"/>
        <v>10162/543965</v>
      </c>
      <c r="J70">
        <f>VLOOKUP(C70,Schools!$A:$Z,9,0)</f>
        <v>400094</v>
      </c>
      <c r="K70" s="74" t="s">
        <v>173</v>
      </c>
      <c r="L70" s="295" t="s">
        <v>4807</v>
      </c>
      <c r="M70" s="295" t="s">
        <v>4835</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4783</v>
      </c>
      <c r="E71" t="str">
        <f>VLOOKUP(C71,Schools!$A:$Z,3,0)</f>
        <v>M</v>
      </c>
      <c r="F71" s="76">
        <v>-341.12</v>
      </c>
      <c r="G71" s="295" t="s">
        <v>4698</v>
      </c>
      <c r="H71" s="295" t="s">
        <v>4801</v>
      </c>
      <c r="I71" t="str">
        <f t="shared" si="8"/>
        <v>10162/543965</v>
      </c>
      <c r="J71">
        <f>VLOOKUP(C71,Schools!$A:$Z,9,0)</f>
        <v>400062</v>
      </c>
      <c r="K71" s="74" t="s">
        <v>173</v>
      </c>
      <c r="L71" s="295" t="s">
        <v>4807</v>
      </c>
      <c r="M71" s="295" t="s">
        <v>4835</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4784</v>
      </c>
      <c r="E72" t="str">
        <f>VLOOKUP(C72,Schools!$A:$Z,3,0)</f>
        <v>M</v>
      </c>
      <c r="F72" s="76">
        <v>-347.68</v>
      </c>
      <c r="G72" s="295" t="s">
        <v>4698</v>
      </c>
      <c r="H72" s="295" t="s">
        <v>4801</v>
      </c>
      <c r="I72" t="str">
        <f t="shared" si="8"/>
        <v>10162/543965</v>
      </c>
      <c r="J72">
        <f>VLOOKUP(C72,Schools!$A:$Z,9,0)</f>
        <v>400100</v>
      </c>
      <c r="K72" s="74" t="s">
        <v>173</v>
      </c>
      <c r="L72" s="295" t="s">
        <v>4807</v>
      </c>
      <c r="M72" s="295" t="s">
        <v>4835</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4785</v>
      </c>
      <c r="E73" t="str">
        <f>VLOOKUP(C73,Schools!$A:$Z,3,0)</f>
        <v>M</v>
      </c>
      <c r="F73" s="76">
        <v>-347.68</v>
      </c>
      <c r="G73" s="295" t="s">
        <v>4698</v>
      </c>
      <c r="H73" s="295" t="s">
        <v>4801</v>
      </c>
      <c r="I73" t="str">
        <f t="shared" si="8"/>
        <v>10162/543965</v>
      </c>
      <c r="J73">
        <f>VLOOKUP(C73,Schools!$A:$Z,9,0)</f>
        <v>400015</v>
      </c>
      <c r="K73" s="74" t="s">
        <v>173</v>
      </c>
      <c r="L73" s="295" t="s">
        <v>4807</v>
      </c>
      <c r="M73" s="295" t="s">
        <v>4835</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4786</v>
      </c>
      <c r="E74" t="str">
        <f>VLOOKUP(C74,Schools!$A:$Z,3,0)</f>
        <v>M</v>
      </c>
      <c r="F74" s="76">
        <v>-211.55999999999997</v>
      </c>
      <c r="G74" s="295" t="s">
        <v>4698</v>
      </c>
      <c r="H74" s="295" t="s">
        <v>4801</v>
      </c>
      <c r="I74" t="str">
        <f t="shared" si="8"/>
        <v>10162/543965</v>
      </c>
      <c r="J74">
        <f>VLOOKUP(C74,Schools!$A:$Z,9,0)</f>
        <v>400023</v>
      </c>
      <c r="K74" s="74" t="s">
        <v>173</v>
      </c>
      <c r="L74" s="295" t="s">
        <v>4807</v>
      </c>
      <c r="M74" s="295" t="s">
        <v>4835</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4787</v>
      </c>
      <c r="E75" t="str">
        <f>VLOOKUP(C75,Schools!$A:$Z,3,0)</f>
        <v>M</v>
      </c>
      <c r="F75" s="76">
        <v>-326.35999999999996</v>
      </c>
      <c r="G75" s="295" t="s">
        <v>4698</v>
      </c>
      <c r="H75" s="295" t="s">
        <v>4801</v>
      </c>
      <c r="I75" t="str">
        <f t="shared" si="8"/>
        <v>10162/543965</v>
      </c>
      <c r="J75">
        <f>VLOOKUP(C75,Schools!$A:$Z,9,0)</f>
        <v>400003</v>
      </c>
      <c r="K75" s="74" t="s">
        <v>173</v>
      </c>
      <c r="L75" s="295" t="s">
        <v>4807</v>
      </c>
      <c r="M75" s="295" t="s">
        <v>4835</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4788</v>
      </c>
      <c r="E76" t="str">
        <f>VLOOKUP(C76,Schools!$A:$Z,3,0)</f>
        <v>M</v>
      </c>
      <c r="F76" s="76">
        <v>-601.88</v>
      </c>
      <c r="G76" s="295" t="s">
        <v>4698</v>
      </c>
      <c r="H76" s="295" t="s">
        <v>4801</v>
      </c>
      <c r="I76" t="str">
        <f t="shared" si="8"/>
        <v>10162/543965</v>
      </c>
      <c r="J76">
        <f>VLOOKUP(C76,Schools!$A:$Z,9,0)</f>
        <v>400096</v>
      </c>
      <c r="K76" s="74" t="s">
        <v>173</v>
      </c>
      <c r="L76" s="295" t="s">
        <v>4807</v>
      </c>
      <c r="M76" s="295" t="s">
        <v>4835</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4789</v>
      </c>
      <c r="E77" t="str">
        <f>VLOOKUP(C77,Schools!$A:$Z,3,0)</f>
        <v>M</v>
      </c>
      <c r="F77" s="76">
        <v>-683.88</v>
      </c>
      <c r="G77" s="295" t="s">
        <v>4698</v>
      </c>
      <c r="H77" s="295" t="s">
        <v>4801</v>
      </c>
      <c r="I77" t="str">
        <f t="shared" si="8"/>
        <v>10162/543965</v>
      </c>
      <c r="J77">
        <f>VLOOKUP(C77,Schools!$A:$Z,9,0)</f>
        <v>400064</v>
      </c>
      <c r="K77" s="74" t="s">
        <v>173</v>
      </c>
      <c r="L77" s="295" t="s">
        <v>4807</v>
      </c>
      <c r="M77" s="295" t="s">
        <v>4835</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4698</v>
      </c>
      <c r="H78" s="295" t="s">
        <v>4801</v>
      </c>
      <c r="I78" t="str">
        <f t="shared" si="8"/>
        <v>10162/543965</v>
      </c>
      <c r="J78">
        <f>VLOOKUP(C78,Schools!$A:$Z,9,0)</f>
        <v>400009</v>
      </c>
      <c r="K78" s="74" t="s">
        <v>173</v>
      </c>
      <c r="L78" s="295" t="s">
        <v>4807</v>
      </c>
      <c r="M78" s="295" t="s">
        <v>4835</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4790</v>
      </c>
      <c r="E79" t="str">
        <f>VLOOKUP(C79,Schools!$A:$Z,3,0)</f>
        <v>M</v>
      </c>
      <c r="F79" s="76">
        <v>-288.64</v>
      </c>
      <c r="G79" s="295" t="s">
        <v>4698</v>
      </c>
      <c r="H79" s="295" t="s">
        <v>4801</v>
      </c>
      <c r="I79" t="str">
        <f t="shared" si="8"/>
        <v>10162/543965</v>
      </c>
      <c r="J79">
        <f>VLOOKUP(C79,Schools!$A:$Z,9,0)</f>
        <v>400037</v>
      </c>
      <c r="K79" s="74" t="s">
        <v>173</v>
      </c>
      <c r="L79" s="295" t="s">
        <v>4807</v>
      </c>
      <c r="M79" s="295" t="s">
        <v>4835</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4791</v>
      </c>
      <c r="E80" t="str">
        <f>VLOOKUP(C80,Schools!$A:$Z,3,0)</f>
        <v>M</v>
      </c>
      <c r="F80" s="76">
        <v>-797.04</v>
      </c>
      <c r="G80" s="295" t="s">
        <v>4698</v>
      </c>
      <c r="H80" s="295" t="s">
        <v>4801</v>
      </c>
      <c r="I80" t="str">
        <f t="shared" si="8"/>
        <v>10162/543965</v>
      </c>
      <c r="J80">
        <f>VLOOKUP(C80,Schools!$A:$Z,9,0)</f>
        <v>400066</v>
      </c>
      <c r="K80" s="74" t="s">
        <v>173</v>
      </c>
      <c r="L80" s="295" t="s">
        <v>4807</v>
      </c>
      <c r="M80" s="295" t="s">
        <v>4835</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4792</v>
      </c>
      <c r="E81" t="str">
        <f>VLOOKUP(C81,Schools!$A:$Z,3,0)</f>
        <v>M</v>
      </c>
      <c r="F81" s="76">
        <v>-649.43999999999994</v>
      </c>
      <c r="G81" s="295" t="s">
        <v>4698</v>
      </c>
      <c r="H81" s="295" t="s">
        <v>4801</v>
      </c>
      <c r="I81" t="str">
        <f t="shared" si="8"/>
        <v>10162/543965</v>
      </c>
      <c r="J81">
        <f>VLOOKUP(C81,Schools!$A:$Z,9,0)</f>
        <v>400071</v>
      </c>
      <c r="K81" s="74" t="s">
        <v>173</v>
      </c>
      <c r="L81" s="295" t="s">
        <v>4807</v>
      </c>
      <c r="M81" s="295" t="s">
        <v>4835</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4793</v>
      </c>
      <c r="E82" t="str">
        <f>VLOOKUP(C82,Schools!$A:$Z,3,0)</f>
        <v>M</v>
      </c>
      <c r="F82" s="76">
        <v>-664.19999999999993</v>
      </c>
      <c r="G82" s="295" t="s">
        <v>4698</v>
      </c>
      <c r="H82" s="295" t="s">
        <v>4801</v>
      </c>
      <c r="I82" t="str">
        <f t="shared" si="8"/>
        <v>10162/543965</v>
      </c>
      <c r="J82">
        <f>VLOOKUP(C82,Schools!$A:$Z,9,0)</f>
        <v>400024</v>
      </c>
      <c r="K82" s="74" t="s">
        <v>173</v>
      </c>
      <c r="L82" s="295" t="s">
        <v>4807</v>
      </c>
      <c r="M82" s="295" t="s">
        <v>4835</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4794</v>
      </c>
      <c r="E83" t="str">
        <f>VLOOKUP(C83,Schools!$A:$Z,3,0)</f>
        <v>M</v>
      </c>
      <c r="F83" s="76">
        <v>-613.36</v>
      </c>
      <c r="G83" s="295" t="s">
        <v>4698</v>
      </c>
      <c r="H83" s="295" t="s">
        <v>4801</v>
      </c>
      <c r="I83" t="str">
        <f t="shared" si="8"/>
        <v>10162/543965</v>
      </c>
      <c r="J83">
        <f>VLOOKUP(C83,Schools!$A:$Z,9,0)</f>
        <v>400093</v>
      </c>
      <c r="K83" s="74" t="s">
        <v>173</v>
      </c>
      <c r="L83" s="295" t="s">
        <v>4807</v>
      </c>
      <c r="M83" s="295" t="s">
        <v>4835</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4698</v>
      </c>
      <c r="H84" s="295" t="s">
        <v>4801</v>
      </c>
      <c r="I84" t="str">
        <f t="shared" si="8"/>
        <v>10162/543965</v>
      </c>
      <c r="J84">
        <f>VLOOKUP(C84,Schools!$A:$Z,9,0)</f>
        <v>400007</v>
      </c>
      <c r="K84" s="74" t="s">
        <v>173</v>
      </c>
      <c r="L84" s="295" t="s">
        <v>4807</v>
      </c>
      <c r="M84" s="295" t="s">
        <v>4835</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4795</v>
      </c>
      <c r="E85" t="str">
        <f>VLOOKUP(C85,Schools!$A:$Z,3,0)</f>
        <v>M</v>
      </c>
      <c r="F85" s="76">
        <v>-339.47999999999996</v>
      </c>
      <c r="G85" s="295" t="s">
        <v>4698</v>
      </c>
      <c r="H85" s="295" t="s">
        <v>4801</v>
      </c>
      <c r="I85" t="str">
        <f t="shared" ref="I85:I148" si="21">O85&amp;"/"&amp;P85</f>
        <v>10162/543965</v>
      </c>
      <c r="J85">
        <f>VLOOKUP(C85,Schools!$A:$Z,9,0)</f>
        <v>400107</v>
      </c>
      <c r="K85" s="74" t="s">
        <v>173</v>
      </c>
      <c r="L85" s="295" t="s">
        <v>4807</v>
      </c>
      <c r="M85" s="295" t="s">
        <v>4835</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4698</v>
      </c>
      <c r="H86" s="295" t="s">
        <v>4801</v>
      </c>
      <c r="I86" t="str">
        <f t="shared" si="21"/>
        <v>10162/543965</v>
      </c>
      <c r="J86">
        <f>VLOOKUP(C86,Schools!$A:$Z,9,0)</f>
        <v>400108</v>
      </c>
      <c r="K86" s="74" t="s">
        <v>173</v>
      </c>
      <c r="L86" s="295" t="s">
        <v>4807</v>
      </c>
      <c r="M86" s="295" t="s">
        <v>4835</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4698</v>
      </c>
      <c r="H87" s="295" t="s">
        <v>4801</v>
      </c>
      <c r="I87" t="str">
        <f t="shared" si="21"/>
        <v>10162/543965</v>
      </c>
      <c r="J87">
        <f>VLOOKUP(C87,Schools!$A:$Z,9,0)</f>
        <v>400117</v>
      </c>
      <c r="K87" s="74" t="s">
        <v>173</v>
      </c>
      <c r="L87" s="295" t="s">
        <v>4807</v>
      </c>
      <c r="M87" s="295" t="s">
        <v>4835</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4698</v>
      </c>
      <c r="H88" s="295" t="s">
        <v>4801</v>
      </c>
      <c r="I88" t="str">
        <f t="shared" si="21"/>
        <v>10162/543965</v>
      </c>
      <c r="J88">
        <f>VLOOKUP(C88,Schools!$A:$Z,9,0)</f>
        <v>400125</v>
      </c>
      <c r="K88" s="74" t="s">
        <v>173</v>
      </c>
      <c r="L88" s="295" t="s">
        <v>4807</v>
      </c>
      <c r="M88" s="295" t="s">
        <v>4835</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4698</v>
      </c>
      <c r="H89" s="295" t="s">
        <v>4801</v>
      </c>
      <c r="I89" t="str">
        <f t="shared" si="21"/>
        <v>10162/543965</v>
      </c>
      <c r="J89">
        <f>VLOOKUP(C89,Schools!$A:$Z,9,0)</f>
        <v>400130</v>
      </c>
      <c r="K89" s="74" t="s">
        <v>173</v>
      </c>
      <c r="L89" s="295" t="s">
        <v>4807</v>
      </c>
      <c r="M89" s="295" t="s">
        <v>4835</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4698</v>
      </c>
      <c r="H90" s="295" t="s">
        <v>4801</v>
      </c>
      <c r="I90" t="str">
        <f t="shared" si="21"/>
        <v>10162/543965</v>
      </c>
      <c r="J90">
        <f>VLOOKUP(C90,Schools!$A:$Z,9,0)</f>
        <v>400150</v>
      </c>
      <c r="K90" s="74" t="s">
        <v>173</v>
      </c>
      <c r="L90" s="295" t="s">
        <v>4807</v>
      </c>
      <c r="M90" s="295" t="s">
        <v>4835</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4698</v>
      </c>
      <c r="H91" s="295" t="s">
        <v>4801</v>
      </c>
      <c r="I91" t="str">
        <f t="shared" si="21"/>
        <v>10162/543965</v>
      </c>
      <c r="J91">
        <f>VLOOKUP(C91,Schools!$A:$Z,9,0)</f>
        <v>400021</v>
      </c>
      <c r="K91" s="74" t="s">
        <v>173</v>
      </c>
      <c r="L91" s="295" t="s">
        <v>4807</v>
      </c>
      <c r="M91" s="295" t="s">
        <v>4835</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4796</v>
      </c>
      <c r="E92" t="str">
        <f>VLOOKUP(C92,Schools!$A:$Z,3,0)</f>
        <v>M</v>
      </c>
      <c r="F92" s="76">
        <v>-342.76</v>
      </c>
      <c r="G92" s="295" t="s">
        <v>4698</v>
      </c>
      <c r="H92" s="295" t="s">
        <v>4801</v>
      </c>
      <c r="I92" t="str">
        <f t="shared" si="21"/>
        <v>10162/543965</v>
      </c>
      <c r="J92">
        <f>VLOOKUP(C92,Schools!$A:$Z,9,0)</f>
        <v>400112</v>
      </c>
      <c r="K92" s="74" t="s">
        <v>173</v>
      </c>
      <c r="L92" s="295" t="s">
        <v>4807</v>
      </c>
      <c r="M92" s="295" t="s">
        <v>4835</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4698</v>
      </c>
      <c r="H93" s="295" t="s">
        <v>4801</v>
      </c>
      <c r="I93" t="str">
        <f t="shared" si="21"/>
        <v>10162/543965</v>
      </c>
      <c r="J93">
        <f>VLOOKUP(C93,Schools!$A:$Z,9,0)</f>
        <v>400110</v>
      </c>
      <c r="K93" s="74" t="s">
        <v>173</v>
      </c>
      <c r="L93" s="295" t="s">
        <v>4807</v>
      </c>
      <c r="M93" s="295" t="s">
        <v>4835</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4698</v>
      </c>
      <c r="H94" s="295" t="s">
        <v>4801</v>
      </c>
      <c r="I94" t="str">
        <f t="shared" si="21"/>
        <v>10163/543965</v>
      </c>
      <c r="J94">
        <f>VLOOKUP(C94,Schools!$A:$Z,9,0)</f>
        <v>400033</v>
      </c>
      <c r="K94" s="74" t="s">
        <v>173</v>
      </c>
      <c r="L94" s="295" t="s">
        <v>4807</v>
      </c>
      <c r="M94" s="295" t="s">
        <v>4835</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4797</v>
      </c>
      <c r="E95" t="str">
        <f>VLOOKUP(C95,Schools!$A:$Z,3,0)</f>
        <v>M</v>
      </c>
      <c r="F95" s="76">
        <v>-408.65999999999997</v>
      </c>
      <c r="G95" s="295" t="s">
        <v>4698</v>
      </c>
      <c r="H95" s="295" t="s">
        <v>4801</v>
      </c>
      <c r="I95" t="str">
        <f t="shared" si="21"/>
        <v>10163/543965</v>
      </c>
      <c r="J95">
        <f>VLOOKUP(C95,Schools!$A:$Z,9,0)</f>
        <v>107953</v>
      </c>
      <c r="K95" s="74" t="s">
        <v>173</v>
      </c>
      <c r="L95" s="295" t="s">
        <v>4807</v>
      </c>
      <c r="M95" s="295" t="s">
        <v>4835</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4798</v>
      </c>
      <c r="E96" t="str">
        <f>VLOOKUP(C96,Schools!$A:$Z,3,0)</f>
        <v>M</v>
      </c>
      <c r="F96" s="76">
        <v>-824.18000000000006</v>
      </c>
      <c r="G96" s="295" t="s">
        <v>4698</v>
      </c>
      <c r="H96" s="295" t="s">
        <v>4801</v>
      </c>
      <c r="I96" t="str">
        <f t="shared" si="21"/>
        <v>10163/543965</v>
      </c>
      <c r="J96">
        <f>VLOOKUP(C96,Schools!$A:$Z,9,0)</f>
        <v>400029</v>
      </c>
      <c r="K96" s="74" t="s">
        <v>173</v>
      </c>
      <c r="L96" s="295" t="s">
        <v>4807</v>
      </c>
      <c r="M96" s="295" t="s">
        <v>4835</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4698</v>
      </c>
      <c r="H97" s="295" t="s">
        <v>4801</v>
      </c>
      <c r="I97" t="str">
        <f t="shared" si="21"/>
        <v>10163/543965</v>
      </c>
      <c r="J97">
        <f>VLOOKUP(C97,Schools!$A:$Z,9,0)</f>
        <v>400041</v>
      </c>
      <c r="K97" s="74" t="s">
        <v>173</v>
      </c>
      <c r="L97" s="295" t="s">
        <v>4807</v>
      </c>
      <c r="M97" s="295" t="s">
        <v>4835</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4799</v>
      </c>
      <c r="E98" t="str">
        <f>VLOOKUP(C98,Schools!$A:$Z,3,0)</f>
        <v>M</v>
      </c>
      <c r="F98" s="76">
        <v>-1553.1774999999998</v>
      </c>
      <c r="G98" s="295" t="s">
        <v>4698</v>
      </c>
      <c r="H98" s="295" t="s">
        <v>4801</v>
      </c>
      <c r="I98" t="str">
        <f t="shared" si="21"/>
        <v>10163/543965</v>
      </c>
      <c r="J98">
        <f>VLOOKUP(C98,Schools!$A:$Z,9,0)</f>
        <v>400013</v>
      </c>
      <c r="K98" s="74" t="s">
        <v>173</v>
      </c>
      <c r="L98" s="295" t="s">
        <v>4807</v>
      </c>
      <c r="M98" s="295" t="s">
        <v>4835</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4698</v>
      </c>
      <c r="H99" s="295" t="s">
        <v>4801</v>
      </c>
      <c r="I99" t="str">
        <f t="shared" si="21"/>
        <v>10163/543965</v>
      </c>
      <c r="J99">
        <f>VLOOKUP(C99,Schools!$A:$Z,9,0)</f>
        <v>400140</v>
      </c>
      <c r="K99" s="74" t="s">
        <v>173</v>
      </c>
      <c r="L99" s="295" t="s">
        <v>4807</v>
      </c>
      <c r="M99" s="295" t="s">
        <v>4835</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4800</v>
      </c>
      <c r="E100" t="str">
        <f>VLOOKUP(C100,Schools!$A:$Z,3,0)</f>
        <v>M</v>
      </c>
      <c r="F100" s="76">
        <v>-2248.5199999999995</v>
      </c>
      <c r="G100" s="295" t="s">
        <v>4698</v>
      </c>
      <c r="H100" s="295" t="s">
        <v>4801</v>
      </c>
      <c r="I100" t="str">
        <f t="shared" si="21"/>
        <v>11510/543965</v>
      </c>
      <c r="J100">
        <f>VLOOKUP(C100,Schools!$A:$Z,9,0)</f>
        <v>400135</v>
      </c>
      <c r="K100" s="74" t="s">
        <v>173</v>
      </c>
      <c r="L100" s="295" t="s">
        <v>4807</v>
      </c>
      <c r="M100" s="295" t="s">
        <v>4835</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59">
        <v>44295</v>
      </c>
      <c r="C101" s="159">
        <v>3022002</v>
      </c>
      <c r="D101" s="301" t="s">
        <v>4749</v>
      </c>
      <c r="E101" t="str">
        <f>VLOOKUP(C101,Schools!$A:$Z,3,0)</f>
        <v>M</v>
      </c>
      <c r="F101" s="226">
        <v>-1319.7</v>
      </c>
      <c r="G101" s="159" t="s">
        <v>4698</v>
      </c>
      <c r="H101" s="159" t="s">
        <v>4802</v>
      </c>
      <c r="I101" t="str">
        <f t="shared" si="21"/>
        <v>10162/543965</v>
      </c>
      <c r="J101">
        <f>VLOOKUP(C101,Schools!$A:$Z,9,0)</f>
        <v>400005</v>
      </c>
      <c r="K101" s="159" t="s">
        <v>170</v>
      </c>
      <c r="L101" s="159" t="s">
        <v>4811</v>
      </c>
      <c r="M101" s="159" t="s">
        <v>4836</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4698</v>
      </c>
      <c r="H102" s="159" t="s">
        <v>4802</v>
      </c>
      <c r="I102" t="str">
        <f t="shared" si="21"/>
        <v>10162/543965</v>
      </c>
      <c r="J102">
        <f>VLOOKUP(C102,Schools!$A:$Z,9,0)</f>
        <v>400051</v>
      </c>
      <c r="K102" s="159" t="s">
        <v>170</v>
      </c>
      <c r="L102" s="159" t="s">
        <v>4811</v>
      </c>
      <c r="M102" s="159" t="s">
        <v>4836</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4698</v>
      </c>
      <c r="H103" s="159" t="s">
        <v>4802</v>
      </c>
      <c r="I103" t="str">
        <f t="shared" si="21"/>
        <v>10162/543965</v>
      </c>
      <c r="J103">
        <f>VLOOKUP(C103,Schools!$A:$Z,9,0)</f>
        <v>400040</v>
      </c>
      <c r="K103" s="159" t="s">
        <v>170</v>
      </c>
      <c r="L103" s="159" t="s">
        <v>4811</v>
      </c>
      <c r="M103" s="159" t="s">
        <v>4836</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4750</v>
      </c>
      <c r="E104" t="str">
        <f>VLOOKUP(C104,Schools!$A:$Z,3,0)</f>
        <v>M</v>
      </c>
      <c r="F104" s="226">
        <v>-855.42000000000007</v>
      </c>
      <c r="G104" s="159" t="s">
        <v>4698</v>
      </c>
      <c r="H104" s="159" t="s">
        <v>4802</v>
      </c>
      <c r="I104" t="str">
        <f t="shared" si="21"/>
        <v>10162/543965</v>
      </c>
      <c r="J104">
        <f>VLOOKUP(C104,Schools!$A:$Z,9,0)</f>
        <v>400057</v>
      </c>
      <c r="K104" s="159" t="s">
        <v>170</v>
      </c>
      <c r="L104" s="159" t="s">
        <v>4811</v>
      </c>
      <c r="M104" s="159" t="s">
        <v>4836</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4751</v>
      </c>
      <c r="E105" t="str">
        <f>VLOOKUP(C105,Schools!$A:$Z,3,0)</f>
        <v>M</v>
      </c>
      <c r="F105" s="226">
        <v>-1332.42</v>
      </c>
      <c r="G105" s="159" t="s">
        <v>4698</v>
      </c>
      <c r="H105" s="159" t="s">
        <v>4802</v>
      </c>
      <c r="I105" t="str">
        <f t="shared" si="21"/>
        <v>10162/543965</v>
      </c>
      <c r="J105">
        <f>VLOOKUP(C105,Schools!$A:$Z,9,0)</f>
        <v>400061</v>
      </c>
      <c r="K105" s="159" t="s">
        <v>170</v>
      </c>
      <c r="L105" s="159" t="s">
        <v>4811</v>
      </c>
      <c r="M105" s="159" t="s">
        <v>4836</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4752</v>
      </c>
      <c r="E106" t="str">
        <f>VLOOKUP(C106,Schools!$A:$Z,3,0)</f>
        <v>M</v>
      </c>
      <c r="F106" s="226">
        <v>-664.62</v>
      </c>
      <c r="G106" s="159" t="s">
        <v>4698</v>
      </c>
      <c r="H106" s="159" t="s">
        <v>4802</v>
      </c>
      <c r="I106" t="str">
        <f t="shared" si="21"/>
        <v>10162/543965</v>
      </c>
      <c r="J106">
        <f>VLOOKUP(C106,Schools!$A:$Z,9,0)</f>
        <v>400020</v>
      </c>
      <c r="K106" s="159" t="s">
        <v>170</v>
      </c>
      <c r="L106" s="159" t="s">
        <v>4811</v>
      </c>
      <c r="M106" s="159" t="s">
        <v>4836</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4753</v>
      </c>
      <c r="E107" t="str">
        <f>VLOOKUP(C107,Schools!$A:$Z,3,0)</f>
        <v>M</v>
      </c>
      <c r="F107" s="226">
        <v>-1997.0400000000002</v>
      </c>
      <c r="G107" s="159" t="s">
        <v>4698</v>
      </c>
      <c r="H107" s="159" t="s">
        <v>4802</v>
      </c>
      <c r="I107" t="str">
        <f t="shared" si="21"/>
        <v>10162/543965</v>
      </c>
      <c r="J107">
        <f>VLOOKUP(C107,Schools!$A:$Z,9,0)</f>
        <v>400050</v>
      </c>
      <c r="K107" s="159" t="s">
        <v>170</v>
      </c>
      <c r="L107" s="159" t="s">
        <v>4811</v>
      </c>
      <c r="M107" s="159" t="s">
        <v>4836</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4754</v>
      </c>
      <c r="E108" t="str">
        <f>VLOOKUP(C108,Schools!$A:$Z,3,0)</f>
        <v>M</v>
      </c>
      <c r="F108" s="226">
        <v>-667.80000000000007</v>
      </c>
      <c r="G108" s="159" t="s">
        <v>4698</v>
      </c>
      <c r="H108" s="159" t="s">
        <v>4802</v>
      </c>
      <c r="I108" t="str">
        <f t="shared" si="21"/>
        <v>10162/543965</v>
      </c>
      <c r="J108">
        <f>VLOOKUP(C108,Schools!$A:$Z,9,0)</f>
        <v>400059</v>
      </c>
      <c r="K108" s="159" t="s">
        <v>170</v>
      </c>
      <c r="L108" s="159" t="s">
        <v>4811</v>
      </c>
      <c r="M108" s="159" t="s">
        <v>4836</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4698</v>
      </c>
      <c r="H109" s="159" t="s">
        <v>4802</v>
      </c>
      <c r="I109" t="str">
        <f t="shared" si="21"/>
        <v>10162/543965</v>
      </c>
      <c r="J109">
        <f>VLOOKUP(C109,Schools!$A:$Z,9,0)</f>
        <v>400049</v>
      </c>
      <c r="K109" s="159" t="s">
        <v>170</v>
      </c>
      <c r="L109" s="159" t="s">
        <v>4811</v>
      </c>
      <c r="M109" s="159" t="s">
        <v>4836</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4698</v>
      </c>
      <c r="H110" s="159" t="s">
        <v>4802</v>
      </c>
      <c r="I110" t="str">
        <f t="shared" si="21"/>
        <v>10162/543965</v>
      </c>
      <c r="J110">
        <f>VLOOKUP(C110,Schools!$A:$Z,9,0)</f>
        <v>400080</v>
      </c>
      <c r="K110" s="159" t="s">
        <v>170</v>
      </c>
      <c r="L110" s="159" t="s">
        <v>4811</v>
      </c>
      <c r="M110" s="159" t="s">
        <v>4836</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4698</v>
      </c>
      <c r="H111" s="159" t="s">
        <v>4802</v>
      </c>
      <c r="I111" t="str">
        <f t="shared" si="21"/>
        <v>10162/543965</v>
      </c>
      <c r="J111">
        <f>VLOOKUP(C111,Schools!$A:$Z,9,0)</f>
        <v>400036</v>
      </c>
      <c r="K111" s="159" t="s">
        <v>170</v>
      </c>
      <c r="L111" s="159" t="s">
        <v>4811</v>
      </c>
      <c r="M111" s="159" t="s">
        <v>4836</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4698</v>
      </c>
      <c r="H112" s="159" t="s">
        <v>4802</v>
      </c>
      <c r="I112" t="str">
        <f t="shared" si="21"/>
        <v>10162/543965</v>
      </c>
      <c r="J112">
        <f>VLOOKUP(C112,Schools!$A:$Z,9,0)</f>
        <v>400042</v>
      </c>
      <c r="K112" s="159" t="s">
        <v>170</v>
      </c>
      <c r="L112" s="159" t="s">
        <v>4811</v>
      </c>
      <c r="M112" s="159" t="s">
        <v>4836</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4698</v>
      </c>
      <c r="H113" s="159" t="s">
        <v>4802</v>
      </c>
      <c r="I113" t="str">
        <f t="shared" si="21"/>
        <v>10162/543965</v>
      </c>
      <c r="J113">
        <f>VLOOKUP(C113,Schools!$A:$Z,9,0)</f>
        <v>400159</v>
      </c>
      <c r="K113" s="159" t="s">
        <v>170</v>
      </c>
      <c r="L113" s="159" t="s">
        <v>4811</v>
      </c>
      <c r="M113" s="159" t="s">
        <v>4836</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4755</v>
      </c>
      <c r="E114" t="str">
        <f>VLOOKUP(C114,Schools!$A:$Z,3,0)</f>
        <v>M</v>
      </c>
      <c r="F114" s="226">
        <v>-626.46</v>
      </c>
      <c r="G114" s="159" t="s">
        <v>4698</v>
      </c>
      <c r="H114" s="159" t="s">
        <v>4802</v>
      </c>
      <c r="I114" t="str">
        <f t="shared" si="21"/>
        <v>10162/543965</v>
      </c>
      <c r="J114">
        <f>VLOOKUP(C114,Schools!$A:$Z,9,0)</f>
        <v>400047</v>
      </c>
      <c r="K114" s="159" t="s">
        <v>170</v>
      </c>
      <c r="L114" s="159" t="s">
        <v>4811</v>
      </c>
      <c r="M114" s="159" t="s">
        <v>4836</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4756</v>
      </c>
      <c r="E115" t="str">
        <f>VLOOKUP(C115,Schools!$A:$Z,3,0)</f>
        <v>M</v>
      </c>
      <c r="F115" s="226">
        <v>-1011.24</v>
      </c>
      <c r="G115" s="159" t="s">
        <v>4698</v>
      </c>
      <c r="H115" s="159" t="s">
        <v>4802</v>
      </c>
      <c r="I115" t="str">
        <f t="shared" si="21"/>
        <v>10162/543965</v>
      </c>
      <c r="J115">
        <f>VLOOKUP(C115,Schools!$A:$Z,9,0)</f>
        <v>400001</v>
      </c>
      <c r="K115" s="159" t="s">
        <v>170</v>
      </c>
      <c r="L115" s="159" t="s">
        <v>4811</v>
      </c>
      <c r="M115" s="159" t="s">
        <v>4836</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4757</v>
      </c>
      <c r="E116" t="str">
        <f>VLOOKUP(C116,Schools!$A:$Z,3,0)</f>
        <v>M</v>
      </c>
      <c r="F116" s="226">
        <v>-1580.46</v>
      </c>
      <c r="G116" s="159" t="s">
        <v>4698</v>
      </c>
      <c r="H116" s="159" t="s">
        <v>4802</v>
      </c>
      <c r="I116" t="str">
        <f t="shared" si="21"/>
        <v>10162/543965</v>
      </c>
      <c r="J116">
        <f>VLOOKUP(C116,Schools!$A:$Z,9,0)</f>
        <v>400082</v>
      </c>
      <c r="K116" s="159" t="s">
        <v>170</v>
      </c>
      <c r="L116" s="159" t="s">
        <v>4811</v>
      </c>
      <c r="M116" s="159" t="s">
        <v>4836</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4758</v>
      </c>
      <c r="E117" t="str">
        <f>VLOOKUP(C117,Schools!$A:$Z,3,0)</f>
        <v>M</v>
      </c>
      <c r="F117" s="226">
        <v>-1116.18</v>
      </c>
      <c r="G117" s="159" t="s">
        <v>4698</v>
      </c>
      <c r="H117" s="159" t="s">
        <v>4802</v>
      </c>
      <c r="I117" t="str">
        <f t="shared" si="21"/>
        <v>10162/543965</v>
      </c>
      <c r="J117">
        <f>VLOOKUP(C117,Schools!$A:$Z,9,0)</f>
        <v>400002</v>
      </c>
      <c r="K117" s="159" t="s">
        <v>170</v>
      </c>
      <c r="L117" s="159" t="s">
        <v>4811</v>
      </c>
      <c r="M117" s="159" t="s">
        <v>4836</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4698</v>
      </c>
      <c r="H118" s="159" t="s">
        <v>4802</v>
      </c>
      <c r="I118" t="str">
        <f t="shared" si="21"/>
        <v>10162/543965</v>
      </c>
      <c r="J118">
        <f>VLOOKUP(C118,Schools!$A:$Z,9,0)</f>
        <v>400067</v>
      </c>
      <c r="K118" s="159" t="s">
        <v>170</v>
      </c>
      <c r="L118" s="159" t="s">
        <v>4811</v>
      </c>
      <c r="M118" s="159" t="s">
        <v>4836</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4698</v>
      </c>
      <c r="H119" s="159" t="s">
        <v>4802</v>
      </c>
      <c r="I119" t="str">
        <f t="shared" si="21"/>
        <v>10162/543965</v>
      </c>
      <c r="J119">
        <f>VLOOKUP(C119,Schools!$A:$Z,9,0)</f>
        <v>400035</v>
      </c>
      <c r="K119" s="159" t="s">
        <v>170</v>
      </c>
      <c r="L119" s="159" t="s">
        <v>4811</v>
      </c>
      <c r="M119" s="159" t="s">
        <v>4836</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4759</v>
      </c>
      <c r="E120" t="str">
        <f>VLOOKUP(C120,Schools!$A:$Z,3,0)</f>
        <v>M</v>
      </c>
      <c r="F120" s="226">
        <v>-591.48</v>
      </c>
      <c r="G120" s="159" t="s">
        <v>4698</v>
      </c>
      <c r="H120" s="159" t="s">
        <v>4802</v>
      </c>
      <c r="I120" t="str">
        <f t="shared" si="21"/>
        <v>10162/543965</v>
      </c>
      <c r="J120">
        <f>VLOOKUP(C120,Schools!$A:$Z,9,0)</f>
        <v>400026</v>
      </c>
      <c r="K120" s="159" t="s">
        <v>170</v>
      </c>
      <c r="L120" s="159" t="s">
        <v>4811</v>
      </c>
      <c r="M120" s="159" t="s">
        <v>4836</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4760</v>
      </c>
      <c r="E121" t="str">
        <f>VLOOKUP(C121,Schools!$A:$Z,3,0)</f>
        <v>M</v>
      </c>
      <c r="F121" s="226">
        <v>-1392.8400000000001</v>
      </c>
      <c r="G121" s="159" t="s">
        <v>4698</v>
      </c>
      <c r="H121" s="159" t="s">
        <v>4802</v>
      </c>
      <c r="I121" t="str">
        <f t="shared" si="21"/>
        <v>10162/543965</v>
      </c>
      <c r="J121">
        <f>VLOOKUP(C121,Schools!$A:$Z,9,0)</f>
        <v>400084</v>
      </c>
      <c r="K121" s="159" t="s">
        <v>170</v>
      </c>
      <c r="L121" s="159" t="s">
        <v>4811</v>
      </c>
      <c r="M121" s="159" t="s">
        <v>4836</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4761</v>
      </c>
      <c r="E122" t="str">
        <f>VLOOKUP(C122,Schools!$A:$Z,3,0)</f>
        <v>M</v>
      </c>
      <c r="F122" s="226">
        <v>-750.48</v>
      </c>
      <c r="G122" s="159" t="s">
        <v>4698</v>
      </c>
      <c r="H122" s="159" t="s">
        <v>4802</v>
      </c>
      <c r="I122" t="str">
        <f t="shared" si="21"/>
        <v>10162/543965</v>
      </c>
      <c r="J122">
        <f>VLOOKUP(C122,Schools!$A:$Z,9,0)</f>
        <v>400046</v>
      </c>
      <c r="K122" s="159" t="s">
        <v>170</v>
      </c>
      <c r="L122" s="159" t="s">
        <v>4811</v>
      </c>
      <c r="M122" s="159" t="s">
        <v>4836</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4698</v>
      </c>
      <c r="H123" s="159" t="s">
        <v>4802</v>
      </c>
      <c r="I123" t="str">
        <f t="shared" si="21"/>
        <v>10162/543965</v>
      </c>
      <c r="J123">
        <f>VLOOKUP(C123,Schools!$A:$Z,9,0)</f>
        <v>400030</v>
      </c>
      <c r="K123" s="159" t="s">
        <v>170</v>
      </c>
      <c r="L123" s="159" t="s">
        <v>4811</v>
      </c>
      <c r="M123" s="159" t="s">
        <v>4836</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4762</v>
      </c>
      <c r="E124" t="str">
        <f>VLOOKUP(C124,Schools!$A:$Z,3,0)</f>
        <v>M</v>
      </c>
      <c r="F124" s="226">
        <v>-1351.5</v>
      </c>
      <c r="G124" s="159" t="s">
        <v>4698</v>
      </c>
      <c r="H124" s="159" t="s">
        <v>4802</v>
      </c>
      <c r="I124" t="str">
        <f t="shared" si="21"/>
        <v>10162/543965</v>
      </c>
      <c r="J124">
        <f>VLOOKUP(C124,Schools!$A:$Z,9,0)</f>
        <v>400048</v>
      </c>
      <c r="K124" s="159" t="s">
        <v>170</v>
      </c>
      <c r="L124" s="159" t="s">
        <v>4811</v>
      </c>
      <c r="M124" s="159" t="s">
        <v>4836</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4698</v>
      </c>
      <c r="H125" s="159" t="s">
        <v>4802</v>
      </c>
      <c r="I125" t="str">
        <f t="shared" si="21"/>
        <v>10162/543965</v>
      </c>
      <c r="J125">
        <f>VLOOKUP(C125,Schools!$A:$Z,9,0)</f>
        <v>400088</v>
      </c>
      <c r="K125" s="159" t="s">
        <v>170</v>
      </c>
      <c r="L125" s="159" t="s">
        <v>4811</v>
      </c>
      <c r="M125" s="159" t="s">
        <v>4836</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4698</v>
      </c>
      <c r="H126" s="159" t="s">
        <v>4802</v>
      </c>
      <c r="I126" t="str">
        <f t="shared" si="21"/>
        <v>10162/543965</v>
      </c>
      <c r="J126">
        <f>VLOOKUP(C126,Schools!$A:$Z,9,0)</f>
        <v>400087</v>
      </c>
      <c r="K126" s="159" t="s">
        <v>170</v>
      </c>
      <c r="L126" s="159" t="s">
        <v>4811</v>
      </c>
      <c r="M126" s="159" t="s">
        <v>4836</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4763</v>
      </c>
      <c r="E127" t="str">
        <f>VLOOKUP(C127,Schools!$A:$Z,3,0)</f>
        <v>M</v>
      </c>
      <c r="F127" s="226">
        <v>-670.98</v>
      </c>
      <c r="G127" s="159" t="s">
        <v>4698</v>
      </c>
      <c r="H127" s="159" t="s">
        <v>4802</v>
      </c>
      <c r="I127" t="str">
        <f t="shared" si="21"/>
        <v>10162/543965</v>
      </c>
      <c r="J127">
        <f>VLOOKUP(C127,Schools!$A:$Z,9,0)</f>
        <v>400089</v>
      </c>
      <c r="K127" s="159" t="s">
        <v>170</v>
      </c>
      <c r="L127" s="159" t="s">
        <v>4811</v>
      </c>
      <c r="M127" s="159" t="s">
        <v>4836</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4764</v>
      </c>
      <c r="E128" t="str">
        <f>VLOOKUP(C128,Schools!$A:$Z,3,0)</f>
        <v>M</v>
      </c>
      <c r="F128" s="226">
        <v>-626.46</v>
      </c>
      <c r="G128" s="159" t="s">
        <v>4698</v>
      </c>
      <c r="H128" s="159" t="s">
        <v>4802</v>
      </c>
      <c r="I128" t="str">
        <f t="shared" si="21"/>
        <v>10162/543965</v>
      </c>
      <c r="J128">
        <f>VLOOKUP(C128,Schools!$A:$Z,9,0)</f>
        <v>158733</v>
      </c>
      <c r="K128" s="159" t="s">
        <v>170</v>
      </c>
      <c r="L128" s="159" t="s">
        <v>4811</v>
      </c>
      <c r="M128" s="159" t="s">
        <v>4836</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4765</v>
      </c>
      <c r="E129" t="str">
        <f>VLOOKUP(C129,Schools!$A:$Z,3,0)</f>
        <v>M</v>
      </c>
      <c r="F129" s="226">
        <v>-658.26</v>
      </c>
      <c r="G129" s="159" t="s">
        <v>4698</v>
      </c>
      <c r="H129" s="159" t="s">
        <v>4802</v>
      </c>
      <c r="I129" t="str">
        <f t="shared" si="21"/>
        <v>10162/543965</v>
      </c>
      <c r="J129">
        <f>VLOOKUP(C129,Schools!$A:$Z,9,0)</f>
        <v>400004</v>
      </c>
      <c r="K129" s="159" t="s">
        <v>170</v>
      </c>
      <c r="L129" s="159" t="s">
        <v>4811</v>
      </c>
      <c r="M129" s="159" t="s">
        <v>4836</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4766</v>
      </c>
      <c r="E130" t="str">
        <f>VLOOKUP(C130,Schools!$A:$Z,3,0)</f>
        <v>M</v>
      </c>
      <c r="F130" s="226">
        <v>-636</v>
      </c>
      <c r="G130" s="159" t="s">
        <v>4698</v>
      </c>
      <c r="H130" s="159" t="s">
        <v>4802</v>
      </c>
      <c r="I130" t="str">
        <f t="shared" si="21"/>
        <v>10162/543965</v>
      </c>
      <c r="J130">
        <f>VLOOKUP(C130,Schools!$A:$Z,9,0)</f>
        <v>400101</v>
      </c>
      <c r="K130" s="159" t="s">
        <v>170</v>
      </c>
      <c r="L130" s="159" t="s">
        <v>4811</v>
      </c>
      <c r="M130" s="159" t="s">
        <v>4836</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4698</v>
      </c>
      <c r="H131" s="159" t="s">
        <v>4802</v>
      </c>
      <c r="I131" t="str">
        <f t="shared" si="21"/>
        <v>10162/543965</v>
      </c>
      <c r="J131">
        <f>VLOOKUP(C131,Schools!$A:$Z,9,0)</f>
        <v>400053</v>
      </c>
      <c r="K131" s="159" t="s">
        <v>170</v>
      </c>
      <c r="L131" s="159" t="s">
        <v>4811</v>
      </c>
      <c r="M131" s="159" t="s">
        <v>4836</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4698</v>
      </c>
      <c r="H132" s="159" t="s">
        <v>4802</v>
      </c>
      <c r="I132" t="str">
        <f t="shared" si="21"/>
        <v>10162/543965</v>
      </c>
      <c r="J132">
        <f>VLOOKUP(C132,Schools!$A:$Z,9,0)</f>
        <v>400011</v>
      </c>
      <c r="K132" s="159" t="s">
        <v>170</v>
      </c>
      <c r="L132" s="159" t="s">
        <v>4811</v>
      </c>
      <c r="M132" s="159" t="s">
        <v>4836</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4698</v>
      </c>
      <c r="H133" s="159" t="s">
        <v>4802</v>
      </c>
      <c r="I133" t="str">
        <f t="shared" si="21"/>
        <v>10162/543965</v>
      </c>
      <c r="J133">
        <f>VLOOKUP(C133,Schools!$A:$Z,9,0)</f>
        <v>400065</v>
      </c>
      <c r="K133" s="159" t="s">
        <v>170</v>
      </c>
      <c r="L133" s="159" t="s">
        <v>4811</v>
      </c>
      <c r="M133" s="159" t="s">
        <v>4836</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4698</v>
      </c>
      <c r="H134" s="159" t="s">
        <v>4802</v>
      </c>
      <c r="I134" t="str">
        <f t="shared" si="21"/>
        <v>10162/543965</v>
      </c>
      <c r="J134">
        <f>VLOOKUP(C134,Schools!$A:$Z,9,0)</f>
        <v>400038</v>
      </c>
      <c r="K134" s="159" t="s">
        <v>170</v>
      </c>
      <c r="L134" s="159" t="s">
        <v>4811</v>
      </c>
      <c r="M134" s="159" t="s">
        <v>4836</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4767</v>
      </c>
      <c r="E135" t="str">
        <f>VLOOKUP(C135,Schools!$A:$Z,3,0)</f>
        <v>M</v>
      </c>
      <c r="F135" s="226">
        <v>-562.86</v>
      </c>
      <c r="G135" s="159" t="s">
        <v>4698</v>
      </c>
      <c r="H135" s="159" t="s">
        <v>4802</v>
      </c>
      <c r="I135" t="str">
        <f t="shared" si="21"/>
        <v>10162/543965</v>
      </c>
      <c r="J135">
        <f>VLOOKUP(C135,Schools!$A:$Z,9,0)</f>
        <v>400012</v>
      </c>
      <c r="K135" s="159" t="s">
        <v>170</v>
      </c>
      <c r="L135" s="159" t="s">
        <v>4811</v>
      </c>
      <c r="M135" s="159" t="s">
        <v>4836</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4698</v>
      </c>
      <c r="H136" s="159" t="s">
        <v>4802</v>
      </c>
      <c r="I136" t="str">
        <f t="shared" si="21"/>
        <v>10162/543965</v>
      </c>
      <c r="J136">
        <f>VLOOKUP(C136,Schools!$A:$Z,9,0)</f>
        <v>400012</v>
      </c>
      <c r="K136" s="159" t="s">
        <v>170</v>
      </c>
      <c r="L136" s="159" t="s">
        <v>4811</v>
      </c>
      <c r="M136" s="159" t="s">
        <v>4836</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4768</v>
      </c>
      <c r="E137" t="str">
        <f>VLOOKUP(C137,Schools!$A:$Z,3,0)</f>
        <v>M</v>
      </c>
      <c r="F137" s="226">
        <v>-1977.96</v>
      </c>
      <c r="G137" s="159" t="s">
        <v>4698</v>
      </c>
      <c r="H137" s="159" t="s">
        <v>4802</v>
      </c>
      <c r="I137" t="str">
        <f t="shared" si="21"/>
        <v>10162/543965</v>
      </c>
      <c r="J137">
        <f>VLOOKUP(C137,Schools!$A:$Z,9,0)</f>
        <v>400105</v>
      </c>
      <c r="K137" s="159" t="s">
        <v>170</v>
      </c>
      <c r="L137" s="159" t="s">
        <v>4811</v>
      </c>
      <c r="M137" s="159" t="s">
        <v>4836</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4769</v>
      </c>
      <c r="E138" t="str">
        <f>VLOOKUP(C138,Schools!$A:$Z,3,0)</f>
        <v>M</v>
      </c>
      <c r="F138" s="226">
        <v>-1122.54</v>
      </c>
      <c r="G138" s="159" t="s">
        <v>4698</v>
      </c>
      <c r="H138" s="159" t="s">
        <v>4802</v>
      </c>
      <c r="I138" t="str">
        <f t="shared" si="21"/>
        <v>10162/543965</v>
      </c>
      <c r="J138">
        <f>VLOOKUP(C138,Schools!$A:$Z,9,0)</f>
        <v>400111</v>
      </c>
      <c r="K138" s="159" t="s">
        <v>170</v>
      </c>
      <c r="L138" s="159" t="s">
        <v>4811</v>
      </c>
      <c r="M138" s="159" t="s">
        <v>4836</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4770</v>
      </c>
      <c r="E139" t="str">
        <f>VLOOKUP(C139,Schools!$A:$Z,3,0)</f>
        <v>M</v>
      </c>
      <c r="F139" s="226">
        <v>-2753.88</v>
      </c>
      <c r="G139" s="159" t="s">
        <v>4698</v>
      </c>
      <c r="H139" s="159" t="s">
        <v>4802</v>
      </c>
      <c r="I139" t="str">
        <f t="shared" si="21"/>
        <v>10162/543965</v>
      </c>
      <c r="J139">
        <f>VLOOKUP(C139,Schools!$A:$Z,9,0)</f>
        <v>400113</v>
      </c>
      <c r="K139" s="159" t="s">
        <v>170</v>
      </c>
      <c r="L139" s="159" t="s">
        <v>4811</v>
      </c>
      <c r="M139" s="159" t="s">
        <v>4836</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4771</v>
      </c>
      <c r="E140" t="str">
        <f>VLOOKUP(C140,Schools!$A:$Z,3,0)</f>
        <v>M</v>
      </c>
      <c r="F140" s="226">
        <v>-1106.6400000000001</v>
      </c>
      <c r="G140" s="159" t="s">
        <v>4698</v>
      </c>
      <c r="H140" s="159" t="s">
        <v>4802</v>
      </c>
      <c r="I140" t="str">
        <f t="shared" si="21"/>
        <v>10162/543965</v>
      </c>
      <c r="J140">
        <f>VLOOKUP(C140,Schools!$A:$Z,9,0)</f>
        <v>400014</v>
      </c>
      <c r="K140" s="159" t="s">
        <v>170</v>
      </c>
      <c r="L140" s="159" t="s">
        <v>4811</v>
      </c>
      <c r="M140" s="159" t="s">
        <v>4836</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4772</v>
      </c>
      <c r="E141" t="str">
        <f>VLOOKUP(C141,Schools!$A:$Z,3,0)</f>
        <v>M</v>
      </c>
      <c r="F141" s="226">
        <v>-1380.1200000000001</v>
      </c>
      <c r="G141" s="159" t="s">
        <v>4698</v>
      </c>
      <c r="H141" s="159" t="s">
        <v>4802</v>
      </c>
      <c r="I141" t="str">
        <f t="shared" si="21"/>
        <v>10162/543965</v>
      </c>
      <c r="J141">
        <f>VLOOKUP(C141,Schools!$A:$Z,9,0)</f>
        <v>400070</v>
      </c>
      <c r="K141" s="159" t="s">
        <v>170</v>
      </c>
      <c r="L141" s="159" t="s">
        <v>4811</v>
      </c>
      <c r="M141" s="159" t="s">
        <v>4836</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4773</v>
      </c>
      <c r="E142" t="str">
        <f>VLOOKUP(C142,Schools!$A:$Z,3,0)</f>
        <v>M</v>
      </c>
      <c r="F142" s="226">
        <v>-543.78</v>
      </c>
      <c r="G142" s="159" t="s">
        <v>4698</v>
      </c>
      <c r="H142" s="159" t="s">
        <v>4802</v>
      </c>
      <c r="I142" t="str">
        <f t="shared" si="21"/>
        <v>10162/543965</v>
      </c>
      <c r="J142">
        <f>VLOOKUP(C142,Schools!$A:$Z,9,0)</f>
        <v>400069</v>
      </c>
      <c r="K142" s="159" t="s">
        <v>170</v>
      </c>
      <c r="L142" s="159" t="s">
        <v>4811</v>
      </c>
      <c r="M142" s="159" t="s">
        <v>4836</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4774</v>
      </c>
      <c r="E143" t="str">
        <f>VLOOKUP(C143,Schools!$A:$Z,3,0)</f>
        <v>M</v>
      </c>
      <c r="F143" s="226">
        <v>-664.62</v>
      </c>
      <c r="G143" s="159" t="s">
        <v>4698</v>
      </c>
      <c r="H143" s="159" t="s">
        <v>4802</v>
      </c>
      <c r="I143" t="str">
        <f t="shared" si="21"/>
        <v>10162/543965</v>
      </c>
      <c r="J143">
        <f>VLOOKUP(C143,Schools!$A:$Z,9,0)</f>
        <v>400039</v>
      </c>
      <c r="K143" s="159" t="s">
        <v>170</v>
      </c>
      <c r="L143" s="159" t="s">
        <v>4811</v>
      </c>
      <c r="M143" s="159" t="s">
        <v>4836</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4775</v>
      </c>
      <c r="E144" t="str">
        <f>VLOOKUP(C144,Schools!$A:$Z,3,0)</f>
        <v>M</v>
      </c>
      <c r="F144" s="226">
        <v>-632.82000000000005</v>
      </c>
      <c r="G144" s="159" t="s">
        <v>4698</v>
      </c>
      <c r="H144" s="159" t="s">
        <v>4802</v>
      </c>
      <c r="I144" t="str">
        <f t="shared" si="21"/>
        <v>10162/543965</v>
      </c>
      <c r="J144">
        <f>VLOOKUP(C144,Schools!$A:$Z,9,0)</f>
        <v>400008</v>
      </c>
      <c r="K144" s="159" t="s">
        <v>170</v>
      </c>
      <c r="L144" s="159" t="s">
        <v>4811</v>
      </c>
      <c r="M144" s="159" t="s">
        <v>4836</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4776</v>
      </c>
      <c r="E145" t="str">
        <f>VLOOKUP(C145,Schools!$A:$Z,3,0)</f>
        <v>M</v>
      </c>
      <c r="F145" s="226">
        <v>-477</v>
      </c>
      <c r="G145" s="159" t="s">
        <v>4698</v>
      </c>
      <c r="H145" s="159" t="s">
        <v>4802</v>
      </c>
      <c r="I145" t="str">
        <f t="shared" si="21"/>
        <v>10162/543965</v>
      </c>
      <c r="J145">
        <f>VLOOKUP(C145,Schools!$A:$Z,9,0)</f>
        <v>400086</v>
      </c>
      <c r="K145" s="159" t="s">
        <v>170</v>
      </c>
      <c r="L145" s="159" t="s">
        <v>4811</v>
      </c>
      <c r="M145" s="159" t="s">
        <v>4836</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4777</v>
      </c>
      <c r="E146" t="str">
        <f>VLOOKUP(C146,Schools!$A:$Z,3,0)</f>
        <v>M</v>
      </c>
      <c r="F146" s="226">
        <v>-664.62</v>
      </c>
      <c r="G146" s="159" t="s">
        <v>4698</v>
      </c>
      <c r="H146" s="159" t="s">
        <v>4802</v>
      </c>
      <c r="I146" t="str">
        <f t="shared" si="21"/>
        <v>10162/543965</v>
      </c>
      <c r="J146">
        <f>VLOOKUP(C146,Schools!$A:$Z,9,0)</f>
        <v>400114</v>
      </c>
      <c r="K146" s="159" t="s">
        <v>170</v>
      </c>
      <c r="L146" s="159" t="s">
        <v>4811</v>
      </c>
      <c r="M146" s="159" t="s">
        <v>4836</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4778</v>
      </c>
      <c r="E147" t="str">
        <f>VLOOKUP(C147,Schools!$A:$Z,3,0)</f>
        <v>M</v>
      </c>
      <c r="F147" s="226">
        <v>-670.98</v>
      </c>
      <c r="G147" s="159" t="s">
        <v>4698</v>
      </c>
      <c r="H147" s="159" t="s">
        <v>4802</v>
      </c>
      <c r="I147" t="str">
        <f t="shared" si="21"/>
        <v>10162/543965</v>
      </c>
      <c r="J147">
        <f>VLOOKUP(C147,Schools!$A:$Z,9,0)</f>
        <v>400098</v>
      </c>
      <c r="K147" s="159" t="s">
        <v>170</v>
      </c>
      <c r="L147" s="159" t="s">
        <v>4811</v>
      </c>
      <c r="M147" s="159" t="s">
        <v>4836</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4779</v>
      </c>
      <c r="E148" t="str">
        <f>VLOOKUP(C148,Schools!$A:$Z,3,0)</f>
        <v>M</v>
      </c>
      <c r="F148" s="226">
        <v>-1306.98</v>
      </c>
      <c r="G148" s="159" t="s">
        <v>4698</v>
      </c>
      <c r="H148" s="159" t="s">
        <v>4802</v>
      </c>
      <c r="I148" t="str">
        <f t="shared" si="21"/>
        <v>10162/543965</v>
      </c>
      <c r="J148">
        <f>VLOOKUP(C148,Schools!$A:$Z,9,0)</f>
        <v>400058</v>
      </c>
      <c r="K148" s="159" t="s">
        <v>170</v>
      </c>
      <c r="L148" s="159" t="s">
        <v>4811</v>
      </c>
      <c r="M148" s="159" t="s">
        <v>4836</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4780</v>
      </c>
      <c r="E149" t="str">
        <f>VLOOKUP(C149,Schools!$A:$Z,3,0)</f>
        <v>M</v>
      </c>
      <c r="F149" s="226">
        <v>-674.16000000000008</v>
      </c>
      <c r="G149" s="159" t="s">
        <v>4698</v>
      </c>
      <c r="H149" s="159" t="s">
        <v>4802</v>
      </c>
      <c r="I149" t="str">
        <f t="shared" ref="I149:I212" si="34">O149&amp;"/"&amp;P149</f>
        <v>10162/543965</v>
      </c>
      <c r="J149">
        <f>VLOOKUP(C149,Schools!$A:$Z,9,0)</f>
        <v>400017</v>
      </c>
      <c r="K149" s="159" t="s">
        <v>170</v>
      </c>
      <c r="L149" s="159" t="s">
        <v>4811</v>
      </c>
      <c r="M149" s="159" t="s">
        <v>4836</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4781</v>
      </c>
      <c r="E150" t="str">
        <f>VLOOKUP(C150,Schools!$A:$Z,3,0)</f>
        <v>M</v>
      </c>
      <c r="F150" s="226">
        <v>-591.48</v>
      </c>
      <c r="G150" s="159" t="s">
        <v>4698</v>
      </c>
      <c r="H150" s="159" t="s">
        <v>4802</v>
      </c>
      <c r="I150" t="str">
        <f t="shared" si="34"/>
        <v>10162/543965</v>
      </c>
      <c r="J150">
        <f>VLOOKUP(C150,Schools!$A:$Z,9,0)</f>
        <v>400006</v>
      </c>
      <c r="K150" s="159" t="s">
        <v>170</v>
      </c>
      <c r="L150" s="159" t="s">
        <v>4811</v>
      </c>
      <c r="M150" s="159" t="s">
        <v>4836</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4782</v>
      </c>
      <c r="E151" t="str">
        <f>VLOOKUP(C151,Schools!$A:$Z,3,0)</f>
        <v>M</v>
      </c>
      <c r="F151" s="226">
        <v>-655.08000000000004</v>
      </c>
      <c r="G151" s="159" t="s">
        <v>4698</v>
      </c>
      <c r="H151" s="159" t="s">
        <v>4802</v>
      </c>
      <c r="I151" t="str">
        <f t="shared" si="34"/>
        <v>10162/543965</v>
      </c>
      <c r="J151">
        <f>VLOOKUP(C151,Schools!$A:$Z,9,0)</f>
        <v>400094</v>
      </c>
      <c r="K151" s="159" t="s">
        <v>170</v>
      </c>
      <c r="L151" s="159" t="s">
        <v>4811</v>
      </c>
      <c r="M151" s="159" t="s">
        <v>4836</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4783</v>
      </c>
      <c r="E152" t="str">
        <f>VLOOKUP(C152,Schools!$A:$Z,3,0)</f>
        <v>M</v>
      </c>
      <c r="F152" s="226">
        <v>-661.44</v>
      </c>
      <c r="G152" s="159" t="s">
        <v>4698</v>
      </c>
      <c r="H152" s="159" t="s">
        <v>4802</v>
      </c>
      <c r="I152" t="str">
        <f t="shared" si="34"/>
        <v>10162/543965</v>
      </c>
      <c r="J152">
        <f>VLOOKUP(C152,Schools!$A:$Z,9,0)</f>
        <v>400062</v>
      </c>
      <c r="K152" s="159" t="s">
        <v>170</v>
      </c>
      <c r="L152" s="159" t="s">
        <v>4811</v>
      </c>
      <c r="M152" s="159" t="s">
        <v>4836</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4784</v>
      </c>
      <c r="E153" t="str">
        <f>VLOOKUP(C153,Schools!$A:$Z,3,0)</f>
        <v>M</v>
      </c>
      <c r="F153" s="226">
        <v>-674.16000000000008</v>
      </c>
      <c r="G153" s="159" t="s">
        <v>4698</v>
      </c>
      <c r="H153" s="159" t="s">
        <v>4802</v>
      </c>
      <c r="I153" t="str">
        <f t="shared" si="34"/>
        <v>10162/543965</v>
      </c>
      <c r="J153">
        <f>VLOOKUP(C153,Schools!$A:$Z,9,0)</f>
        <v>400100</v>
      </c>
      <c r="K153" s="159" t="s">
        <v>170</v>
      </c>
      <c r="L153" s="159" t="s">
        <v>4811</v>
      </c>
      <c r="M153" s="159" t="s">
        <v>4836</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4785</v>
      </c>
      <c r="E154" t="str">
        <f>VLOOKUP(C154,Schools!$A:$Z,3,0)</f>
        <v>M</v>
      </c>
      <c r="F154" s="226">
        <v>-674.16000000000008</v>
      </c>
      <c r="G154" s="159" t="s">
        <v>4698</v>
      </c>
      <c r="H154" s="159" t="s">
        <v>4802</v>
      </c>
      <c r="I154" t="str">
        <f t="shared" si="34"/>
        <v>10162/543965</v>
      </c>
      <c r="J154">
        <f>VLOOKUP(C154,Schools!$A:$Z,9,0)</f>
        <v>400015</v>
      </c>
      <c r="K154" s="159" t="s">
        <v>170</v>
      </c>
      <c r="L154" s="159" t="s">
        <v>4811</v>
      </c>
      <c r="M154" s="159" t="s">
        <v>4836</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4786</v>
      </c>
      <c r="E155" t="str">
        <f>VLOOKUP(C155,Schools!$A:$Z,3,0)</f>
        <v>M</v>
      </c>
      <c r="F155" s="226">
        <v>-410.22</v>
      </c>
      <c r="G155" s="159" t="s">
        <v>4698</v>
      </c>
      <c r="H155" s="159" t="s">
        <v>4802</v>
      </c>
      <c r="I155" t="str">
        <f t="shared" si="34"/>
        <v>10162/543965</v>
      </c>
      <c r="J155">
        <f>VLOOKUP(C155,Schools!$A:$Z,9,0)</f>
        <v>400023</v>
      </c>
      <c r="K155" s="159" t="s">
        <v>170</v>
      </c>
      <c r="L155" s="159" t="s">
        <v>4811</v>
      </c>
      <c r="M155" s="159" t="s">
        <v>4836</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4787</v>
      </c>
      <c r="E156" t="str">
        <f>VLOOKUP(C156,Schools!$A:$Z,3,0)</f>
        <v>M</v>
      </c>
      <c r="F156" s="226">
        <v>-632.82000000000005</v>
      </c>
      <c r="G156" s="159" t="s">
        <v>4698</v>
      </c>
      <c r="H156" s="159" t="s">
        <v>4802</v>
      </c>
      <c r="I156" t="str">
        <f t="shared" si="34"/>
        <v>10162/543965</v>
      </c>
      <c r="J156">
        <f>VLOOKUP(C156,Schools!$A:$Z,9,0)</f>
        <v>400003</v>
      </c>
      <c r="K156" s="159" t="s">
        <v>170</v>
      </c>
      <c r="L156" s="159" t="s">
        <v>4811</v>
      </c>
      <c r="M156" s="159" t="s">
        <v>4836</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4788</v>
      </c>
      <c r="E157" t="str">
        <f>VLOOKUP(C157,Schools!$A:$Z,3,0)</f>
        <v>M</v>
      </c>
      <c r="F157" s="226">
        <v>-1167.06</v>
      </c>
      <c r="G157" s="159" t="s">
        <v>4698</v>
      </c>
      <c r="H157" s="159" t="s">
        <v>4802</v>
      </c>
      <c r="I157" t="str">
        <f t="shared" si="34"/>
        <v>10162/543965</v>
      </c>
      <c r="J157">
        <f>VLOOKUP(C157,Schools!$A:$Z,9,0)</f>
        <v>400096</v>
      </c>
      <c r="K157" s="159" t="s">
        <v>170</v>
      </c>
      <c r="L157" s="159" t="s">
        <v>4811</v>
      </c>
      <c r="M157" s="159" t="s">
        <v>4836</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4789</v>
      </c>
      <c r="E158" t="str">
        <f>VLOOKUP(C158,Schools!$A:$Z,3,0)</f>
        <v>M</v>
      </c>
      <c r="F158" s="226">
        <v>-1326.0600000000002</v>
      </c>
      <c r="G158" s="159" t="s">
        <v>4698</v>
      </c>
      <c r="H158" s="159" t="s">
        <v>4802</v>
      </c>
      <c r="I158" t="str">
        <f t="shared" si="34"/>
        <v>10162/543965</v>
      </c>
      <c r="J158">
        <f>VLOOKUP(C158,Schools!$A:$Z,9,0)</f>
        <v>400064</v>
      </c>
      <c r="K158" s="159" t="s">
        <v>170</v>
      </c>
      <c r="L158" s="159" t="s">
        <v>4811</v>
      </c>
      <c r="M158" s="159" t="s">
        <v>4836</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4698</v>
      </c>
      <c r="H159" s="159" t="s">
        <v>4802</v>
      </c>
      <c r="I159" t="str">
        <f t="shared" si="34"/>
        <v>10162/543965</v>
      </c>
      <c r="J159">
        <f>VLOOKUP(C159,Schools!$A:$Z,9,0)</f>
        <v>400009</v>
      </c>
      <c r="K159" s="159" t="s">
        <v>170</v>
      </c>
      <c r="L159" s="159" t="s">
        <v>4811</v>
      </c>
      <c r="M159" s="159" t="s">
        <v>4836</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4790</v>
      </c>
      <c r="E160" t="str">
        <f>VLOOKUP(C160,Schools!$A:$Z,3,0)</f>
        <v>M</v>
      </c>
      <c r="F160" s="226">
        <v>-559.68000000000006</v>
      </c>
      <c r="G160" s="159" t="s">
        <v>4698</v>
      </c>
      <c r="H160" s="159" t="s">
        <v>4802</v>
      </c>
      <c r="I160" t="str">
        <f t="shared" si="34"/>
        <v>10162/543965</v>
      </c>
      <c r="J160">
        <f>VLOOKUP(C160,Schools!$A:$Z,9,0)</f>
        <v>400037</v>
      </c>
      <c r="K160" s="159" t="s">
        <v>170</v>
      </c>
      <c r="L160" s="159" t="s">
        <v>4811</v>
      </c>
      <c r="M160" s="159" t="s">
        <v>4836</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4791</v>
      </c>
      <c r="E161" t="str">
        <f>VLOOKUP(C161,Schools!$A:$Z,3,0)</f>
        <v>M</v>
      </c>
      <c r="F161" s="226">
        <v>-1545.48</v>
      </c>
      <c r="G161" s="159" t="s">
        <v>4698</v>
      </c>
      <c r="H161" s="159" t="s">
        <v>4802</v>
      </c>
      <c r="I161" t="str">
        <f t="shared" si="34"/>
        <v>10162/543965</v>
      </c>
      <c r="J161">
        <f>VLOOKUP(C161,Schools!$A:$Z,9,0)</f>
        <v>400066</v>
      </c>
      <c r="K161" s="159" t="s">
        <v>170</v>
      </c>
      <c r="L161" s="159" t="s">
        <v>4811</v>
      </c>
      <c r="M161" s="159" t="s">
        <v>4836</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4792</v>
      </c>
      <c r="E162" t="str">
        <f>VLOOKUP(C162,Schools!$A:$Z,3,0)</f>
        <v>M</v>
      </c>
      <c r="F162" s="226">
        <v>-1259.28</v>
      </c>
      <c r="G162" s="159" t="s">
        <v>4698</v>
      </c>
      <c r="H162" s="159" t="s">
        <v>4802</v>
      </c>
      <c r="I162" t="str">
        <f t="shared" si="34"/>
        <v>10162/543965</v>
      </c>
      <c r="J162">
        <f>VLOOKUP(C162,Schools!$A:$Z,9,0)</f>
        <v>400071</v>
      </c>
      <c r="K162" s="159" t="s">
        <v>170</v>
      </c>
      <c r="L162" s="159" t="s">
        <v>4811</v>
      </c>
      <c r="M162" s="159" t="s">
        <v>4836</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4793</v>
      </c>
      <c r="E163" t="str">
        <f>VLOOKUP(C163,Schools!$A:$Z,3,0)</f>
        <v>M</v>
      </c>
      <c r="F163" s="226">
        <v>-1287.9000000000001</v>
      </c>
      <c r="G163" s="159" t="s">
        <v>4698</v>
      </c>
      <c r="H163" s="159" t="s">
        <v>4802</v>
      </c>
      <c r="I163" t="str">
        <f t="shared" si="34"/>
        <v>10162/543965</v>
      </c>
      <c r="J163">
        <f>VLOOKUP(C163,Schools!$A:$Z,9,0)</f>
        <v>400024</v>
      </c>
      <c r="K163" s="159" t="s">
        <v>170</v>
      </c>
      <c r="L163" s="159" t="s">
        <v>4811</v>
      </c>
      <c r="M163" s="159" t="s">
        <v>4836</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4794</v>
      </c>
      <c r="E164" t="str">
        <f>VLOOKUP(C164,Schools!$A:$Z,3,0)</f>
        <v>M</v>
      </c>
      <c r="F164" s="226">
        <v>-1189.3200000000002</v>
      </c>
      <c r="G164" s="159" t="s">
        <v>4698</v>
      </c>
      <c r="H164" s="159" t="s">
        <v>4802</v>
      </c>
      <c r="I164" t="str">
        <f t="shared" si="34"/>
        <v>10162/543965</v>
      </c>
      <c r="J164">
        <f>VLOOKUP(C164,Schools!$A:$Z,9,0)</f>
        <v>400093</v>
      </c>
      <c r="K164" s="159" t="s">
        <v>170</v>
      </c>
      <c r="L164" s="159" t="s">
        <v>4811</v>
      </c>
      <c r="M164" s="159" t="s">
        <v>4836</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4698</v>
      </c>
      <c r="H165" s="159" t="s">
        <v>4802</v>
      </c>
      <c r="I165" t="str">
        <f t="shared" si="34"/>
        <v>10162/543965</v>
      </c>
      <c r="J165">
        <f>VLOOKUP(C165,Schools!$A:$Z,9,0)</f>
        <v>400007</v>
      </c>
      <c r="K165" s="159" t="s">
        <v>170</v>
      </c>
      <c r="L165" s="159" t="s">
        <v>4811</v>
      </c>
      <c r="M165" s="159" t="s">
        <v>4836</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4795</v>
      </c>
      <c r="E166" t="str">
        <f>VLOOKUP(C166,Schools!$A:$Z,3,0)</f>
        <v>M</v>
      </c>
      <c r="F166" s="226">
        <v>-658.26</v>
      </c>
      <c r="G166" s="159" t="s">
        <v>4698</v>
      </c>
      <c r="H166" s="159" t="s">
        <v>4802</v>
      </c>
      <c r="I166" t="str">
        <f t="shared" si="34"/>
        <v>10162/543965</v>
      </c>
      <c r="J166">
        <f>VLOOKUP(C166,Schools!$A:$Z,9,0)</f>
        <v>400107</v>
      </c>
      <c r="K166" s="159" t="s">
        <v>170</v>
      </c>
      <c r="L166" s="159" t="s">
        <v>4811</v>
      </c>
      <c r="M166" s="159" t="s">
        <v>4836</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4698</v>
      </c>
      <c r="H167" s="159" t="s">
        <v>4802</v>
      </c>
      <c r="I167" t="str">
        <f t="shared" si="34"/>
        <v>10162/543965</v>
      </c>
      <c r="J167">
        <f>VLOOKUP(C167,Schools!$A:$Z,9,0)</f>
        <v>400108</v>
      </c>
      <c r="K167" s="159" t="s">
        <v>170</v>
      </c>
      <c r="L167" s="159" t="s">
        <v>4811</v>
      </c>
      <c r="M167" s="159" t="s">
        <v>4836</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4698</v>
      </c>
      <c r="H168" s="159" t="s">
        <v>4802</v>
      </c>
      <c r="I168" t="str">
        <f t="shared" si="34"/>
        <v>10162/543965</v>
      </c>
      <c r="J168">
        <f>VLOOKUP(C168,Schools!$A:$Z,9,0)</f>
        <v>400117</v>
      </c>
      <c r="K168" s="159" t="s">
        <v>170</v>
      </c>
      <c r="L168" s="159" t="s">
        <v>4811</v>
      </c>
      <c r="M168" s="159" t="s">
        <v>4836</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4698</v>
      </c>
      <c r="H169" s="159" t="s">
        <v>4802</v>
      </c>
      <c r="I169" t="str">
        <f t="shared" si="34"/>
        <v>10162/543965</v>
      </c>
      <c r="J169">
        <f>VLOOKUP(C169,Schools!$A:$Z,9,0)</f>
        <v>400125</v>
      </c>
      <c r="K169" s="159" t="s">
        <v>170</v>
      </c>
      <c r="L169" s="159" t="s">
        <v>4811</v>
      </c>
      <c r="M169" s="159" t="s">
        <v>4836</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4698</v>
      </c>
      <c r="H170" s="159" t="s">
        <v>4802</v>
      </c>
      <c r="I170" t="str">
        <f t="shared" si="34"/>
        <v>10162/543965</v>
      </c>
      <c r="J170">
        <f>VLOOKUP(C170,Schools!$A:$Z,9,0)</f>
        <v>400130</v>
      </c>
      <c r="K170" s="159" t="s">
        <v>170</v>
      </c>
      <c r="L170" s="159" t="s">
        <v>4811</v>
      </c>
      <c r="M170" s="159" t="s">
        <v>4836</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4698</v>
      </c>
      <c r="H171" s="159" t="s">
        <v>4802</v>
      </c>
      <c r="I171" t="str">
        <f t="shared" si="34"/>
        <v>10162/543965</v>
      </c>
      <c r="J171">
        <f>VLOOKUP(C171,Schools!$A:$Z,9,0)</f>
        <v>400150</v>
      </c>
      <c r="K171" s="159" t="s">
        <v>170</v>
      </c>
      <c r="L171" s="159" t="s">
        <v>4811</v>
      </c>
      <c r="M171" s="159" t="s">
        <v>4836</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4698</v>
      </c>
      <c r="H172" s="159" t="s">
        <v>4802</v>
      </c>
      <c r="I172" t="str">
        <f t="shared" si="34"/>
        <v>10162/543965</v>
      </c>
      <c r="J172">
        <f>VLOOKUP(C172,Schools!$A:$Z,9,0)</f>
        <v>400021</v>
      </c>
      <c r="K172" s="159" t="s">
        <v>170</v>
      </c>
      <c r="L172" s="159" t="s">
        <v>4811</v>
      </c>
      <c r="M172" s="159" t="s">
        <v>4836</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4796</v>
      </c>
      <c r="E173" t="str">
        <f>VLOOKUP(C173,Schools!$A:$Z,3,0)</f>
        <v>M</v>
      </c>
      <c r="F173" s="226">
        <v>-664.62</v>
      </c>
      <c r="G173" s="159" t="s">
        <v>4698</v>
      </c>
      <c r="H173" s="159" t="s">
        <v>4802</v>
      </c>
      <c r="I173" t="str">
        <f t="shared" si="34"/>
        <v>10162/543965</v>
      </c>
      <c r="J173">
        <f>VLOOKUP(C173,Schools!$A:$Z,9,0)</f>
        <v>400112</v>
      </c>
      <c r="K173" s="159" t="s">
        <v>170</v>
      </c>
      <c r="L173" s="159" t="s">
        <v>4811</v>
      </c>
      <c r="M173" s="159" t="s">
        <v>4836</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4698</v>
      </c>
      <c r="H174" s="159" t="s">
        <v>4802</v>
      </c>
      <c r="I174" t="str">
        <f t="shared" si="34"/>
        <v>10162/543965</v>
      </c>
      <c r="J174">
        <f>VLOOKUP(C174,Schools!$A:$Z,9,0)</f>
        <v>400110</v>
      </c>
      <c r="K174" s="159" t="s">
        <v>170</v>
      </c>
      <c r="L174" s="159" t="s">
        <v>4811</v>
      </c>
      <c r="M174" s="159" t="s">
        <v>4836</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4698</v>
      </c>
      <c r="H175" s="159" t="s">
        <v>4802</v>
      </c>
      <c r="I175" t="str">
        <f t="shared" si="34"/>
        <v>10163/543965</v>
      </c>
      <c r="J175">
        <f>VLOOKUP(C175,Schools!$A:$Z,9,0)</f>
        <v>400033</v>
      </c>
      <c r="K175" s="159" t="s">
        <v>170</v>
      </c>
      <c r="L175" s="159" t="s">
        <v>4811</v>
      </c>
      <c r="M175" s="159" t="s">
        <v>4836</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4797</v>
      </c>
      <c r="E176" t="str">
        <f>VLOOKUP(C176,Schools!$A:$Z,3,0)</f>
        <v>M</v>
      </c>
      <c r="F176" s="226">
        <v>0</v>
      </c>
      <c r="G176" s="159" t="s">
        <v>4698</v>
      </c>
      <c r="H176" s="159" t="s">
        <v>4802</v>
      </c>
      <c r="I176" t="str">
        <f t="shared" si="34"/>
        <v>10163/543965</v>
      </c>
      <c r="J176">
        <f>VLOOKUP(C176,Schools!$A:$Z,9,0)</f>
        <v>107953</v>
      </c>
      <c r="K176" s="159" t="s">
        <v>170</v>
      </c>
      <c r="L176" s="159" t="s">
        <v>4811</v>
      </c>
      <c r="M176" s="159" t="s">
        <v>4836</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4798</v>
      </c>
      <c r="E177" t="str">
        <f>VLOOKUP(C177,Schools!$A:$Z,3,0)</f>
        <v>M</v>
      </c>
      <c r="F177" s="226">
        <v>0</v>
      </c>
      <c r="G177" s="159" t="s">
        <v>4698</v>
      </c>
      <c r="H177" s="159" t="s">
        <v>4802</v>
      </c>
      <c r="I177" t="str">
        <f t="shared" si="34"/>
        <v>10163/543965</v>
      </c>
      <c r="J177">
        <f>VLOOKUP(C177,Schools!$A:$Z,9,0)</f>
        <v>400029</v>
      </c>
      <c r="K177" s="159" t="s">
        <v>170</v>
      </c>
      <c r="L177" s="159" t="s">
        <v>4811</v>
      </c>
      <c r="M177" s="159" t="s">
        <v>4836</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4698</v>
      </c>
      <c r="H178" s="159" t="s">
        <v>4802</v>
      </c>
      <c r="I178" t="str">
        <f t="shared" si="34"/>
        <v>10163/543965</v>
      </c>
      <c r="J178">
        <f>VLOOKUP(C178,Schools!$A:$Z,9,0)</f>
        <v>400041</v>
      </c>
      <c r="K178" s="159" t="s">
        <v>170</v>
      </c>
      <c r="L178" s="159" t="s">
        <v>4811</v>
      </c>
      <c r="M178" s="159" t="s">
        <v>4836</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4799</v>
      </c>
      <c r="E179" t="str">
        <f>VLOOKUP(C179,Schools!$A:$Z,3,0)</f>
        <v>M</v>
      </c>
      <c r="F179" s="226">
        <v>0</v>
      </c>
      <c r="G179" s="159" t="s">
        <v>4698</v>
      </c>
      <c r="H179" s="159" t="s">
        <v>4802</v>
      </c>
      <c r="I179" t="str">
        <f t="shared" si="34"/>
        <v>10163/543965</v>
      </c>
      <c r="J179">
        <f>VLOOKUP(C179,Schools!$A:$Z,9,0)</f>
        <v>400013</v>
      </c>
      <c r="K179" s="159" t="s">
        <v>170</v>
      </c>
      <c r="L179" s="159" t="s">
        <v>4811</v>
      </c>
      <c r="M179" s="159" t="s">
        <v>4836</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4698</v>
      </c>
      <c r="H180" s="159" t="s">
        <v>4802</v>
      </c>
      <c r="I180" t="str">
        <f t="shared" si="34"/>
        <v>10163/543965</v>
      </c>
      <c r="J180">
        <f>VLOOKUP(C180,Schools!$A:$Z,9,0)</f>
        <v>400140</v>
      </c>
      <c r="K180" s="159" t="s">
        <v>170</v>
      </c>
      <c r="L180" s="159" t="s">
        <v>4811</v>
      </c>
      <c r="M180" s="159" t="s">
        <v>4836</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4800</v>
      </c>
      <c r="E181" t="str">
        <f>VLOOKUP(C181,Schools!$A:$Z,3,0)</f>
        <v>M</v>
      </c>
      <c r="F181" s="226">
        <v>-1904.8200000000002</v>
      </c>
      <c r="G181" s="159" t="s">
        <v>4698</v>
      </c>
      <c r="H181" s="159" t="s">
        <v>4802</v>
      </c>
      <c r="I181" t="str">
        <f t="shared" si="34"/>
        <v>11510/543965</v>
      </c>
      <c r="J181">
        <f>VLOOKUP(C181,Schools!$A:$Z,9,0)</f>
        <v>400135</v>
      </c>
      <c r="K181" s="159" t="s">
        <v>170</v>
      </c>
      <c r="L181" s="159" t="s">
        <v>4811</v>
      </c>
      <c r="M181" s="159" t="s">
        <v>4836</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4749</v>
      </c>
      <c r="E182" t="str">
        <f>VLOOKUP(C182,Schools!$A:$Z,3,0)</f>
        <v>M</v>
      </c>
      <c r="F182" s="76">
        <v>-1604.9380382775121</v>
      </c>
      <c r="G182" s="295" t="s">
        <v>4698</v>
      </c>
      <c r="H182" s="74" t="s">
        <v>4803</v>
      </c>
      <c r="I182" t="str">
        <f t="shared" si="34"/>
        <v>10162/543965</v>
      </c>
      <c r="J182">
        <f>VLOOKUP(C182,Schools!$A:$Z,9,0)</f>
        <v>400005</v>
      </c>
      <c r="K182" s="74" t="s">
        <v>170</v>
      </c>
      <c r="L182" s="74" t="s">
        <v>4808</v>
      </c>
      <c r="M182" s="74" t="s">
        <v>4837</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4698</v>
      </c>
      <c r="H183" s="295" t="s">
        <v>4803</v>
      </c>
      <c r="I183" t="str">
        <f t="shared" si="34"/>
        <v>10162/543965</v>
      </c>
      <c r="J183">
        <f>VLOOKUP(C183,Schools!$A:$Z,9,0)</f>
        <v>400051</v>
      </c>
      <c r="K183" s="74" t="s">
        <v>170</v>
      </c>
      <c r="L183" s="74" t="s">
        <v>4808</v>
      </c>
      <c r="M183" s="295" t="s">
        <v>4837</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4698</v>
      </c>
      <c r="H184" s="295" t="s">
        <v>4803</v>
      </c>
      <c r="I184" t="str">
        <f t="shared" si="34"/>
        <v>10162/543965</v>
      </c>
      <c r="J184">
        <f>VLOOKUP(C184,Schools!$A:$Z,9,0)</f>
        <v>400040</v>
      </c>
      <c r="K184" s="74" t="s">
        <v>170</v>
      </c>
      <c r="L184" s="295" t="s">
        <v>4808</v>
      </c>
      <c r="M184" s="295" t="s">
        <v>4837</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4750</v>
      </c>
      <c r="E185" t="str">
        <f>VLOOKUP(C185,Schools!$A:$Z,3,0)</f>
        <v>M</v>
      </c>
      <c r="F185" s="76">
        <v>-542.96000000000083</v>
      </c>
      <c r="G185" s="295" t="s">
        <v>4698</v>
      </c>
      <c r="H185" s="295" t="s">
        <v>4803</v>
      </c>
      <c r="I185" t="str">
        <f t="shared" si="34"/>
        <v>10162/543965</v>
      </c>
      <c r="J185">
        <f>VLOOKUP(C185,Schools!$A:$Z,9,0)</f>
        <v>400057</v>
      </c>
      <c r="K185" s="74" t="s">
        <v>170</v>
      </c>
      <c r="L185" s="295" t="s">
        <v>4808</v>
      </c>
      <c r="M185" s="295" t="s">
        <v>4837</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4751</v>
      </c>
      <c r="E186" t="str">
        <f>VLOOKUP(C186,Schools!$A:$Z,3,0)</f>
        <v>M</v>
      </c>
      <c r="F186" s="76">
        <v>-1053.6956398104264</v>
      </c>
      <c r="G186" s="295" t="s">
        <v>4698</v>
      </c>
      <c r="H186" s="295" t="s">
        <v>4803</v>
      </c>
      <c r="I186" t="str">
        <f t="shared" si="34"/>
        <v>10162/543965</v>
      </c>
      <c r="J186">
        <f>VLOOKUP(C186,Schools!$A:$Z,9,0)</f>
        <v>400061</v>
      </c>
      <c r="K186" s="74" t="s">
        <v>170</v>
      </c>
      <c r="L186" s="295" t="s">
        <v>4808</v>
      </c>
      <c r="M186" s="295" t="s">
        <v>4837</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4752</v>
      </c>
      <c r="E187" t="str">
        <f>VLOOKUP(C187,Schools!$A:$Z,3,0)</f>
        <v>M</v>
      </c>
      <c r="F187" s="76">
        <v>-415.58312796208526</v>
      </c>
      <c r="G187" s="295" t="s">
        <v>4698</v>
      </c>
      <c r="H187" s="295" t="s">
        <v>4803</v>
      </c>
      <c r="I187" t="str">
        <f t="shared" si="34"/>
        <v>10162/543965</v>
      </c>
      <c r="J187">
        <f>VLOOKUP(C187,Schools!$A:$Z,9,0)</f>
        <v>400020</v>
      </c>
      <c r="K187" s="74" t="s">
        <v>170</v>
      </c>
      <c r="L187" s="295" t="s">
        <v>4808</v>
      </c>
      <c r="M187" s="295" t="s">
        <v>4837</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4753</v>
      </c>
      <c r="E188" t="str">
        <f>VLOOKUP(C188,Schools!$A:$Z,3,0)</f>
        <v>M</v>
      </c>
      <c r="F188" s="76">
        <v>-2364.4701597444091</v>
      </c>
      <c r="G188" s="295" t="s">
        <v>4698</v>
      </c>
      <c r="H188" s="295" t="s">
        <v>4803</v>
      </c>
      <c r="I188" t="str">
        <f t="shared" si="34"/>
        <v>10162/543965</v>
      </c>
      <c r="J188">
        <f>VLOOKUP(C188,Schools!$A:$Z,9,0)</f>
        <v>400050</v>
      </c>
      <c r="K188" s="74" t="s">
        <v>170</v>
      </c>
      <c r="L188" s="295" t="s">
        <v>4808</v>
      </c>
      <c r="M188" s="295" t="s">
        <v>4837</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4754</v>
      </c>
      <c r="E189" t="str">
        <f>VLOOKUP(C189,Schools!$A:$Z,3,0)</f>
        <v>M</v>
      </c>
      <c r="F189" s="76">
        <v>-950.18</v>
      </c>
      <c r="G189" s="295" t="s">
        <v>4698</v>
      </c>
      <c r="H189" s="295" t="s">
        <v>4803</v>
      </c>
      <c r="I189" t="str">
        <f t="shared" si="34"/>
        <v>10162/543965</v>
      </c>
      <c r="J189">
        <f>VLOOKUP(C189,Schools!$A:$Z,9,0)</f>
        <v>400059</v>
      </c>
      <c r="K189" s="74" t="s">
        <v>170</v>
      </c>
      <c r="L189" s="295" t="s">
        <v>4808</v>
      </c>
      <c r="M189" s="295" t="s">
        <v>4837</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4698</v>
      </c>
      <c r="H190" s="295" t="s">
        <v>4803</v>
      </c>
      <c r="I190" t="str">
        <f t="shared" si="34"/>
        <v>10162/543965</v>
      </c>
      <c r="J190">
        <f>VLOOKUP(C190,Schools!$A:$Z,9,0)</f>
        <v>400049</v>
      </c>
      <c r="K190" s="74" t="s">
        <v>170</v>
      </c>
      <c r="L190" s="295" t="s">
        <v>4808</v>
      </c>
      <c r="M190" s="295" t="s">
        <v>4837</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4698</v>
      </c>
      <c r="H191" s="295" t="s">
        <v>4803</v>
      </c>
      <c r="I191" t="str">
        <f t="shared" si="34"/>
        <v>10162/543965</v>
      </c>
      <c r="J191">
        <f>VLOOKUP(C191,Schools!$A:$Z,9,0)</f>
        <v>400080</v>
      </c>
      <c r="K191" s="74" t="s">
        <v>170</v>
      </c>
      <c r="L191" s="295" t="s">
        <v>4808</v>
      </c>
      <c r="M191" s="295" t="s">
        <v>4837</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4698</v>
      </c>
      <c r="H192" s="295" t="s">
        <v>4803</v>
      </c>
      <c r="I192" t="str">
        <f t="shared" si="34"/>
        <v>10162/543965</v>
      </c>
      <c r="J192">
        <f>VLOOKUP(C192,Schools!$A:$Z,9,0)</f>
        <v>400036</v>
      </c>
      <c r="K192" s="74" t="s">
        <v>170</v>
      </c>
      <c r="L192" s="295" t="s">
        <v>4808</v>
      </c>
      <c r="M192" s="295" t="s">
        <v>4837</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4698</v>
      </c>
      <c r="H193" s="295" t="s">
        <v>4803</v>
      </c>
      <c r="I193" t="str">
        <f t="shared" si="34"/>
        <v>10162/543965</v>
      </c>
      <c r="J193">
        <f>VLOOKUP(C193,Schools!$A:$Z,9,0)</f>
        <v>400042</v>
      </c>
      <c r="K193" s="74" t="s">
        <v>170</v>
      </c>
      <c r="L193" s="295" t="s">
        <v>4808</v>
      </c>
      <c r="M193" s="295" t="s">
        <v>4837</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4698</v>
      </c>
      <c r="H194" s="295" t="s">
        <v>4803</v>
      </c>
      <c r="I194" t="str">
        <f t="shared" si="34"/>
        <v>10162/543965</v>
      </c>
      <c r="J194">
        <f>VLOOKUP(C194,Schools!$A:$Z,9,0)</f>
        <v>400159</v>
      </c>
      <c r="K194" s="74" t="s">
        <v>170</v>
      </c>
      <c r="L194" s="295" t="s">
        <v>4808</v>
      </c>
      <c r="M194" s="295" t="s">
        <v>4837</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4755</v>
      </c>
      <c r="E195" t="str">
        <f>VLOOKUP(C195,Schools!$A:$Z,3,0)</f>
        <v>M</v>
      </c>
      <c r="F195" s="76">
        <v>-857.99294117647059</v>
      </c>
      <c r="G195" s="295" t="s">
        <v>4698</v>
      </c>
      <c r="H195" s="295" t="s">
        <v>4803</v>
      </c>
      <c r="I195" t="str">
        <f t="shared" si="34"/>
        <v>10162/543965</v>
      </c>
      <c r="J195">
        <f>VLOOKUP(C195,Schools!$A:$Z,9,0)</f>
        <v>400047</v>
      </c>
      <c r="K195" s="74" t="s">
        <v>170</v>
      </c>
      <c r="L195" s="295" t="s">
        <v>4808</v>
      </c>
      <c r="M195" s="295" t="s">
        <v>4837</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4756</v>
      </c>
      <c r="E196" t="str">
        <f>VLOOKUP(C196,Schools!$A:$Z,3,0)</f>
        <v>M</v>
      </c>
      <c r="F196" s="76">
        <v>-85.840125</v>
      </c>
      <c r="G196" s="295" t="s">
        <v>4698</v>
      </c>
      <c r="H196" s="295" t="s">
        <v>4803</v>
      </c>
      <c r="I196" t="str">
        <f t="shared" si="34"/>
        <v>10162/543965</v>
      </c>
      <c r="J196">
        <f>VLOOKUP(C196,Schools!$A:$Z,9,0)</f>
        <v>400001</v>
      </c>
      <c r="K196" s="74" t="s">
        <v>170</v>
      </c>
      <c r="L196" s="295" t="s">
        <v>4808</v>
      </c>
      <c r="M196" s="295" t="s">
        <v>4837</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4757</v>
      </c>
      <c r="E197" t="str">
        <f>VLOOKUP(C197,Schools!$A:$Z,3,0)</f>
        <v>M</v>
      </c>
      <c r="F197" s="76">
        <v>-939.18328413284132</v>
      </c>
      <c r="G197" s="295" t="s">
        <v>4698</v>
      </c>
      <c r="H197" s="295" t="s">
        <v>4803</v>
      </c>
      <c r="I197" t="str">
        <f t="shared" si="34"/>
        <v>10162/543965</v>
      </c>
      <c r="J197">
        <f>VLOOKUP(C197,Schools!$A:$Z,9,0)</f>
        <v>400082</v>
      </c>
      <c r="K197" s="74" t="s">
        <v>170</v>
      </c>
      <c r="L197" s="295" t="s">
        <v>4808</v>
      </c>
      <c r="M197" s="295" t="s">
        <v>4837</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4758</v>
      </c>
      <c r="E198" t="str">
        <f>VLOOKUP(C198,Schools!$A:$Z,3,0)</f>
        <v>M</v>
      </c>
      <c r="F198" s="76">
        <v>-780.86129577464794</v>
      </c>
      <c r="G198" s="295" t="s">
        <v>4698</v>
      </c>
      <c r="H198" s="295" t="s">
        <v>4803</v>
      </c>
      <c r="I198" t="str">
        <f t="shared" si="34"/>
        <v>10162/543965</v>
      </c>
      <c r="J198">
        <f>VLOOKUP(C198,Schools!$A:$Z,9,0)</f>
        <v>400002</v>
      </c>
      <c r="K198" s="74" t="s">
        <v>170</v>
      </c>
      <c r="L198" s="295" t="s">
        <v>4808</v>
      </c>
      <c r="M198" s="295" t="s">
        <v>4837</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4698</v>
      </c>
      <c r="H199" s="295" t="s">
        <v>4803</v>
      </c>
      <c r="I199" t="str">
        <f t="shared" si="34"/>
        <v>10162/543965</v>
      </c>
      <c r="J199">
        <f>VLOOKUP(C199,Schools!$A:$Z,9,0)</f>
        <v>400067</v>
      </c>
      <c r="K199" s="74" t="s">
        <v>170</v>
      </c>
      <c r="L199" s="295" t="s">
        <v>4808</v>
      </c>
      <c r="M199" s="295" t="s">
        <v>4837</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4698</v>
      </c>
      <c r="H200" s="295" t="s">
        <v>4803</v>
      </c>
      <c r="I200" t="str">
        <f t="shared" si="34"/>
        <v>10162/543965</v>
      </c>
      <c r="J200">
        <f>VLOOKUP(C200,Schools!$A:$Z,9,0)</f>
        <v>400035</v>
      </c>
      <c r="K200" s="74" t="s">
        <v>170</v>
      </c>
      <c r="L200" s="295" t="s">
        <v>4808</v>
      </c>
      <c r="M200" s="295" t="s">
        <v>4837</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4759</v>
      </c>
      <c r="E201" t="str">
        <f>VLOOKUP(C201,Schools!$A:$Z,3,0)</f>
        <v>M</v>
      </c>
      <c r="F201" s="76">
        <v>-701.65367875647667</v>
      </c>
      <c r="G201" s="295" t="s">
        <v>4698</v>
      </c>
      <c r="H201" s="295" t="s">
        <v>4803</v>
      </c>
      <c r="I201" t="str">
        <f t="shared" si="34"/>
        <v>10162/543965</v>
      </c>
      <c r="J201">
        <f>VLOOKUP(C201,Schools!$A:$Z,9,0)</f>
        <v>400026</v>
      </c>
      <c r="K201" s="74" t="s">
        <v>170</v>
      </c>
      <c r="L201" s="295" t="s">
        <v>4808</v>
      </c>
      <c r="M201" s="295" t="s">
        <v>4837</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4760</v>
      </c>
      <c r="E202" t="str">
        <f>VLOOKUP(C202,Schools!$A:$Z,3,0)</f>
        <v>M</v>
      </c>
      <c r="F202" s="76">
        <v>-1090.788843537415</v>
      </c>
      <c r="G202" s="295" t="s">
        <v>4698</v>
      </c>
      <c r="H202" s="295" t="s">
        <v>4803</v>
      </c>
      <c r="I202" t="str">
        <f t="shared" si="34"/>
        <v>10162/543965</v>
      </c>
      <c r="J202">
        <f>VLOOKUP(C202,Schools!$A:$Z,9,0)</f>
        <v>400084</v>
      </c>
      <c r="K202" s="74" t="s">
        <v>170</v>
      </c>
      <c r="L202" s="295" t="s">
        <v>4808</v>
      </c>
      <c r="M202" s="295" t="s">
        <v>4837</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4761</v>
      </c>
      <c r="E203" t="str">
        <f>VLOOKUP(C203,Schools!$A:$Z,3,0)</f>
        <v>M</v>
      </c>
      <c r="F203" s="76">
        <v>-1314.1877256317689</v>
      </c>
      <c r="G203" s="295" t="s">
        <v>4698</v>
      </c>
      <c r="H203" s="295" t="s">
        <v>4803</v>
      </c>
      <c r="I203" t="str">
        <f t="shared" si="34"/>
        <v>10162/543965</v>
      </c>
      <c r="J203">
        <f>VLOOKUP(C203,Schools!$A:$Z,9,0)</f>
        <v>400046</v>
      </c>
      <c r="K203" s="74" t="s">
        <v>170</v>
      </c>
      <c r="L203" s="295" t="s">
        <v>4808</v>
      </c>
      <c r="M203" s="295" t="s">
        <v>4837</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4698</v>
      </c>
      <c r="H204" s="295" t="s">
        <v>4803</v>
      </c>
      <c r="I204" t="str">
        <f t="shared" si="34"/>
        <v>10162/543965</v>
      </c>
      <c r="J204">
        <f>VLOOKUP(C204,Schools!$A:$Z,9,0)</f>
        <v>400030</v>
      </c>
      <c r="K204" s="74" t="s">
        <v>170</v>
      </c>
      <c r="L204" s="295" t="s">
        <v>4808</v>
      </c>
      <c r="M204" s="295" t="s">
        <v>4837</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4762</v>
      </c>
      <c r="E205" t="str">
        <f>VLOOKUP(C205,Schools!$A:$Z,3,0)</f>
        <v>M</v>
      </c>
      <c r="F205" s="76">
        <v>-451.42531645569619</v>
      </c>
      <c r="G205" s="295" t="s">
        <v>4698</v>
      </c>
      <c r="H205" s="295" t="s">
        <v>4803</v>
      </c>
      <c r="I205" t="str">
        <f t="shared" si="34"/>
        <v>10162/543965</v>
      </c>
      <c r="J205">
        <f>VLOOKUP(C205,Schools!$A:$Z,9,0)</f>
        <v>400048</v>
      </c>
      <c r="K205" s="74" t="s">
        <v>170</v>
      </c>
      <c r="L205" s="295" t="s">
        <v>4808</v>
      </c>
      <c r="M205" s="295" t="s">
        <v>4837</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4698</v>
      </c>
      <c r="H206" s="295" t="s">
        <v>4803</v>
      </c>
      <c r="I206" t="str">
        <f t="shared" si="34"/>
        <v>10162/543965</v>
      </c>
      <c r="J206">
        <f>VLOOKUP(C206,Schools!$A:$Z,9,0)</f>
        <v>400088</v>
      </c>
      <c r="K206" s="74" t="s">
        <v>170</v>
      </c>
      <c r="L206" s="295" t="s">
        <v>4808</v>
      </c>
      <c r="M206" s="295" t="s">
        <v>4837</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4698</v>
      </c>
      <c r="H207" s="295" t="s">
        <v>4803</v>
      </c>
      <c r="I207" t="str">
        <f t="shared" si="34"/>
        <v>10162/543965</v>
      </c>
      <c r="J207">
        <f>VLOOKUP(C207,Schools!$A:$Z,9,0)</f>
        <v>400087</v>
      </c>
      <c r="K207" s="74" t="s">
        <v>170</v>
      </c>
      <c r="L207" s="295" t="s">
        <v>4808</v>
      </c>
      <c r="M207" s="295" t="s">
        <v>4837</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4763</v>
      </c>
      <c r="E208" t="str">
        <f>VLOOKUP(C208,Schools!$A:$Z,3,0)</f>
        <v>M</v>
      </c>
      <c r="F208" s="76">
        <v>-613.27760330578508</v>
      </c>
      <c r="G208" s="295" t="s">
        <v>4698</v>
      </c>
      <c r="H208" s="295" t="s">
        <v>4803</v>
      </c>
      <c r="I208" t="str">
        <f t="shared" si="34"/>
        <v>10162/543965</v>
      </c>
      <c r="J208">
        <f>VLOOKUP(C208,Schools!$A:$Z,9,0)</f>
        <v>400089</v>
      </c>
      <c r="K208" s="74" t="s">
        <v>170</v>
      </c>
      <c r="L208" s="295" t="s">
        <v>4808</v>
      </c>
      <c r="M208" s="295" t="s">
        <v>4837</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4764</v>
      </c>
      <c r="E209" t="str">
        <f>VLOOKUP(C209,Schools!$A:$Z,3,0)</f>
        <v>M</v>
      </c>
      <c r="F209" s="76">
        <v>-13.357032967032969</v>
      </c>
      <c r="G209" s="295" t="s">
        <v>4698</v>
      </c>
      <c r="H209" s="295" t="s">
        <v>4803</v>
      </c>
      <c r="I209" t="str">
        <f t="shared" si="34"/>
        <v>10162/543965</v>
      </c>
      <c r="J209">
        <f>VLOOKUP(C209,Schools!$A:$Z,9,0)</f>
        <v>158733</v>
      </c>
      <c r="K209" s="74" t="s">
        <v>170</v>
      </c>
      <c r="L209" s="295" t="s">
        <v>4808</v>
      </c>
      <c r="M209" s="295" t="s">
        <v>4837</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4765</v>
      </c>
      <c r="E210" t="str">
        <f>VLOOKUP(C210,Schools!$A:$Z,3,0)</f>
        <v>M</v>
      </c>
      <c r="F210" s="76">
        <v>-159.64875000000001</v>
      </c>
      <c r="G210" s="295" t="s">
        <v>4698</v>
      </c>
      <c r="H210" s="295" t="s">
        <v>4803</v>
      </c>
      <c r="I210" t="str">
        <f t="shared" si="34"/>
        <v>10162/543965</v>
      </c>
      <c r="J210">
        <f>VLOOKUP(C210,Schools!$A:$Z,9,0)</f>
        <v>400004</v>
      </c>
      <c r="K210" s="74" t="s">
        <v>170</v>
      </c>
      <c r="L210" s="295" t="s">
        <v>4808</v>
      </c>
      <c r="M210" s="295" t="s">
        <v>4837</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4766</v>
      </c>
      <c r="E211" t="str">
        <f>VLOOKUP(C211,Schools!$A:$Z,3,0)</f>
        <v>M</v>
      </c>
      <c r="F211" s="76">
        <v>-879.79629629629619</v>
      </c>
      <c r="G211" s="295" t="s">
        <v>4698</v>
      </c>
      <c r="H211" s="295" t="s">
        <v>4803</v>
      </c>
      <c r="I211" t="str">
        <f t="shared" si="34"/>
        <v>10162/543965</v>
      </c>
      <c r="J211">
        <f>VLOOKUP(C211,Schools!$A:$Z,9,0)</f>
        <v>400101</v>
      </c>
      <c r="K211" s="74" t="s">
        <v>170</v>
      </c>
      <c r="L211" s="295" t="s">
        <v>4808</v>
      </c>
      <c r="M211" s="295" t="s">
        <v>4837</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4698</v>
      </c>
      <c r="H212" s="295" t="s">
        <v>4803</v>
      </c>
      <c r="I212" t="str">
        <f t="shared" si="34"/>
        <v>10162/543965</v>
      </c>
      <c r="J212">
        <f>VLOOKUP(C212,Schools!$A:$Z,9,0)</f>
        <v>400053</v>
      </c>
      <c r="K212" s="74" t="s">
        <v>170</v>
      </c>
      <c r="L212" s="295" t="s">
        <v>4808</v>
      </c>
      <c r="M212" s="295" t="s">
        <v>4837</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4698</v>
      </c>
      <c r="H213" s="295" t="s">
        <v>4803</v>
      </c>
      <c r="I213" t="str">
        <f t="shared" ref="I213:I276" si="45">O213&amp;"/"&amp;P213</f>
        <v>10162/543965</v>
      </c>
      <c r="J213">
        <f>VLOOKUP(C213,Schools!$A:$Z,9,0)</f>
        <v>400011</v>
      </c>
      <c r="K213" s="74" t="s">
        <v>170</v>
      </c>
      <c r="L213" s="295" t="s">
        <v>4808</v>
      </c>
      <c r="M213" s="295" t="s">
        <v>4837</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4698</v>
      </c>
      <c r="H214" s="295" t="s">
        <v>4803</v>
      </c>
      <c r="I214" t="str">
        <f t="shared" si="45"/>
        <v>10162/543965</v>
      </c>
      <c r="J214">
        <f>VLOOKUP(C214,Schools!$A:$Z,9,0)</f>
        <v>400065</v>
      </c>
      <c r="K214" s="74" t="s">
        <v>170</v>
      </c>
      <c r="L214" s="295" t="s">
        <v>4808</v>
      </c>
      <c r="M214" s="295" t="s">
        <v>4837</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4698</v>
      </c>
      <c r="H215" s="295" t="s">
        <v>4803</v>
      </c>
      <c r="I215" t="str">
        <f t="shared" si="45"/>
        <v>10162/543965</v>
      </c>
      <c r="J215">
        <f>VLOOKUP(C215,Schools!$A:$Z,9,0)</f>
        <v>400038</v>
      </c>
      <c r="K215" s="74" t="s">
        <v>170</v>
      </c>
      <c r="L215" s="295" t="s">
        <v>4808</v>
      </c>
      <c r="M215" s="295" t="s">
        <v>4837</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4767</v>
      </c>
      <c r="E216" t="str">
        <f>VLOOKUP(C216,Schools!$A:$Z,3,0)</f>
        <v>M</v>
      </c>
      <c r="F216" s="76">
        <v>-434.35397727272721</v>
      </c>
      <c r="G216" s="295" t="s">
        <v>4698</v>
      </c>
      <c r="H216" s="295" t="s">
        <v>4803</v>
      </c>
      <c r="I216" t="str">
        <f t="shared" si="45"/>
        <v>10162/543965</v>
      </c>
      <c r="J216">
        <f>VLOOKUP(C216,Schools!$A:$Z,9,0)</f>
        <v>400012</v>
      </c>
      <c r="K216" s="74" t="s">
        <v>170</v>
      </c>
      <c r="L216" s="295" t="s">
        <v>4808</v>
      </c>
      <c r="M216" s="295" t="s">
        <v>4837</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4698</v>
      </c>
      <c r="H217" s="295" t="s">
        <v>4803</v>
      </c>
      <c r="I217" t="str">
        <f t="shared" si="45"/>
        <v>10162/543965</v>
      </c>
      <c r="J217">
        <f>VLOOKUP(C217,Schools!$A:$Z,9,0)</f>
        <v>400012</v>
      </c>
      <c r="K217" s="74" t="s">
        <v>170</v>
      </c>
      <c r="L217" s="295" t="s">
        <v>4808</v>
      </c>
      <c r="M217" s="295" t="s">
        <v>4837</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4768</v>
      </c>
      <c r="E218" t="str">
        <f>VLOOKUP(C218,Schools!$A:$Z,3,0)</f>
        <v>M</v>
      </c>
      <c r="F218" s="76">
        <v>-2123.264737678855</v>
      </c>
      <c r="G218" s="295" t="s">
        <v>4698</v>
      </c>
      <c r="H218" s="295" t="s">
        <v>4803</v>
      </c>
      <c r="I218" t="str">
        <f t="shared" si="45"/>
        <v>10162/543965</v>
      </c>
      <c r="J218">
        <f>VLOOKUP(C218,Schools!$A:$Z,9,0)</f>
        <v>400105</v>
      </c>
      <c r="K218" s="74" t="s">
        <v>170</v>
      </c>
      <c r="L218" s="295" t="s">
        <v>4808</v>
      </c>
      <c r="M218" s="295" t="s">
        <v>4837</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4769</v>
      </c>
      <c r="E219" t="str">
        <f>VLOOKUP(C219,Schools!$A:$Z,3,0)</f>
        <v>M</v>
      </c>
      <c r="F219" s="76">
        <v>-1483.9189010989012</v>
      </c>
      <c r="G219" s="295" t="s">
        <v>4698</v>
      </c>
      <c r="H219" s="295" t="s">
        <v>4803</v>
      </c>
      <c r="I219" t="str">
        <f t="shared" si="45"/>
        <v>10162/543965</v>
      </c>
      <c r="J219">
        <f>VLOOKUP(C219,Schools!$A:$Z,9,0)</f>
        <v>400111</v>
      </c>
      <c r="K219" s="74" t="s">
        <v>170</v>
      </c>
      <c r="L219" s="295" t="s">
        <v>4808</v>
      </c>
      <c r="M219" s="295" t="s">
        <v>4837</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4770</v>
      </c>
      <c r="E220" t="str">
        <f>VLOOKUP(C220,Schools!$A:$Z,3,0)</f>
        <v>M</v>
      </c>
      <c r="F220" s="76">
        <v>-5318.7098165137613</v>
      </c>
      <c r="G220" s="295" t="s">
        <v>4698</v>
      </c>
      <c r="H220" s="295" t="s">
        <v>4803</v>
      </c>
      <c r="I220" t="str">
        <f t="shared" si="45"/>
        <v>10162/543965</v>
      </c>
      <c r="J220">
        <f>VLOOKUP(C220,Schools!$A:$Z,9,0)</f>
        <v>400113</v>
      </c>
      <c r="K220" s="74" t="s">
        <v>170</v>
      </c>
      <c r="L220" s="295" t="s">
        <v>4808</v>
      </c>
      <c r="M220" s="295" t="s">
        <v>4837</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4771</v>
      </c>
      <c r="E221" t="str">
        <f>VLOOKUP(C221,Schools!$A:$Z,3,0)</f>
        <v>M</v>
      </c>
      <c r="F221" s="76">
        <v>-385.86643478260868</v>
      </c>
      <c r="G221" s="295" t="s">
        <v>4698</v>
      </c>
      <c r="H221" s="295" t="s">
        <v>4803</v>
      </c>
      <c r="I221" t="str">
        <f t="shared" si="45"/>
        <v>10162/543965</v>
      </c>
      <c r="J221">
        <f>VLOOKUP(C221,Schools!$A:$Z,9,0)</f>
        <v>400014</v>
      </c>
      <c r="K221" s="74" t="s">
        <v>170</v>
      </c>
      <c r="L221" s="295" t="s">
        <v>4808</v>
      </c>
      <c r="M221" s="295" t="s">
        <v>4837</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4772</v>
      </c>
      <c r="E222" t="str">
        <f>VLOOKUP(C222,Schools!$A:$Z,3,0)</f>
        <v>M</v>
      </c>
      <c r="F222" s="76">
        <v>-411.00809302325587</v>
      </c>
      <c r="G222" s="295" t="s">
        <v>4698</v>
      </c>
      <c r="H222" s="295" t="s">
        <v>4803</v>
      </c>
      <c r="I222" t="str">
        <f t="shared" si="45"/>
        <v>10162/543965</v>
      </c>
      <c r="J222">
        <f>VLOOKUP(C222,Schools!$A:$Z,9,0)</f>
        <v>400070</v>
      </c>
      <c r="K222" s="74" t="s">
        <v>170</v>
      </c>
      <c r="L222" s="295" t="s">
        <v>4808</v>
      </c>
      <c r="M222" s="295" t="s">
        <v>4837</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4773</v>
      </c>
      <c r="E223" t="str">
        <f>VLOOKUP(C223,Schools!$A:$Z,3,0)</f>
        <v>M</v>
      </c>
      <c r="F223" s="76">
        <v>-1049.1091525423731</v>
      </c>
      <c r="G223" s="295" t="s">
        <v>4698</v>
      </c>
      <c r="H223" s="295" t="s">
        <v>4803</v>
      </c>
      <c r="I223" t="str">
        <f t="shared" si="45"/>
        <v>10162/543965</v>
      </c>
      <c r="J223">
        <f>VLOOKUP(C223,Schools!$A:$Z,9,0)</f>
        <v>400069</v>
      </c>
      <c r="K223" s="74" t="s">
        <v>170</v>
      </c>
      <c r="L223" s="295" t="s">
        <v>4808</v>
      </c>
      <c r="M223" s="295" t="s">
        <v>4837</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4774</v>
      </c>
      <c r="E224" t="str">
        <f>VLOOKUP(C224,Schools!$A:$Z,3,0)</f>
        <v>M</v>
      </c>
      <c r="F224" s="76">
        <v>-246.79999999999995</v>
      </c>
      <c r="G224" s="295" t="s">
        <v>4698</v>
      </c>
      <c r="H224" s="295" t="s">
        <v>4803</v>
      </c>
      <c r="I224" t="str">
        <f t="shared" si="45"/>
        <v>10162/543965</v>
      </c>
      <c r="J224">
        <f>VLOOKUP(C224,Schools!$A:$Z,9,0)</f>
        <v>400039</v>
      </c>
      <c r="K224" s="74" t="s">
        <v>170</v>
      </c>
      <c r="L224" s="295" t="s">
        <v>4808</v>
      </c>
      <c r="M224" s="295" t="s">
        <v>4837</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4775</v>
      </c>
      <c r="E225" t="str">
        <f>VLOOKUP(C225,Schools!$A:$Z,3,0)</f>
        <v>M</v>
      </c>
      <c r="F225" s="76">
        <v>-688.00818965517237</v>
      </c>
      <c r="G225" s="295" t="s">
        <v>4698</v>
      </c>
      <c r="H225" s="295" t="s">
        <v>4803</v>
      </c>
      <c r="I225" t="str">
        <f t="shared" si="45"/>
        <v>10162/543965</v>
      </c>
      <c r="J225">
        <f>VLOOKUP(C225,Schools!$A:$Z,9,0)</f>
        <v>400008</v>
      </c>
      <c r="K225" s="74" t="s">
        <v>170</v>
      </c>
      <c r="L225" s="295" t="s">
        <v>4808</v>
      </c>
      <c r="M225" s="295" t="s">
        <v>4837</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4776</v>
      </c>
      <c r="E226" t="str">
        <f>VLOOKUP(C226,Schools!$A:$Z,3,0)</f>
        <v>M</v>
      </c>
      <c r="F226" s="76">
        <v>-175.09459459459458</v>
      </c>
      <c r="G226" s="295" t="s">
        <v>4698</v>
      </c>
      <c r="H226" s="295" t="s">
        <v>4803</v>
      </c>
      <c r="I226" t="str">
        <f t="shared" si="45"/>
        <v>10162/543965</v>
      </c>
      <c r="J226">
        <f>VLOOKUP(C226,Schools!$A:$Z,9,0)</f>
        <v>400086</v>
      </c>
      <c r="K226" s="74" t="s">
        <v>170</v>
      </c>
      <c r="L226" s="295" t="s">
        <v>4808</v>
      </c>
      <c r="M226" s="295" t="s">
        <v>4837</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4777</v>
      </c>
      <c r="E227" t="str">
        <f>VLOOKUP(C227,Schools!$A:$Z,3,0)</f>
        <v>M</v>
      </c>
      <c r="F227" s="76">
        <v>-307.03095238095239</v>
      </c>
      <c r="G227" s="295" t="s">
        <v>4698</v>
      </c>
      <c r="H227" s="295" t="s">
        <v>4803</v>
      </c>
      <c r="I227" t="str">
        <f t="shared" si="45"/>
        <v>10162/543965</v>
      </c>
      <c r="J227">
        <f>VLOOKUP(C227,Schools!$A:$Z,9,0)</f>
        <v>400114</v>
      </c>
      <c r="K227" s="74" t="s">
        <v>170</v>
      </c>
      <c r="L227" s="295" t="s">
        <v>4808</v>
      </c>
      <c r="M227" s="295" t="s">
        <v>4837</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4778</v>
      </c>
      <c r="E228" t="str">
        <f>VLOOKUP(C228,Schools!$A:$Z,3,0)</f>
        <v>M</v>
      </c>
      <c r="F228" s="76">
        <v>-237.84163461538461</v>
      </c>
      <c r="G228" s="295" t="s">
        <v>4698</v>
      </c>
      <c r="H228" s="295" t="s">
        <v>4803</v>
      </c>
      <c r="I228" t="str">
        <f t="shared" si="45"/>
        <v>10162/543965</v>
      </c>
      <c r="J228">
        <f>VLOOKUP(C228,Schools!$A:$Z,9,0)</f>
        <v>400098</v>
      </c>
      <c r="K228" s="74" t="s">
        <v>170</v>
      </c>
      <c r="L228" s="295" t="s">
        <v>4808</v>
      </c>
      <c r="M228" s="295" t="s">
        <v>4837</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4779</v>
      </c>
      <c r="E229" t="str">
        <f>VLOOKUP(C229,Schools!$A:$Z,3,0)</f>
        <v>M</v>
      </c>
      <c r="F229" s="76">
        <v>-788.66770334928231</v>
      </c>
      <c r="G229" s="295" t="s">
        <v>4698</v>
      </c>
      <c r="H229" s="295" t="s">
        <v>4803</v>
      </c>
      <c r="I229" t="str">
        <f t="shared" si="45"/>
        <v>10162/543965</v>
      </c>
      <c r="J229">
        <f>VLOOKUP(C229,Schools!$A:$Z,9,0)</f>
        <v>400058</v>
      </c>
      <c r="K229" s="74" t="s">
        <v>170</v>
      </c>
      <c r="L229" s="295" t="s">
        <v>4808</v>
      </c>
      <c r="M229" s="295" t="s">
        <v>4837</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4780</v>
      </c>
      <c r="E230" t="str">
        <f>VLOOKUP(C230,Schools!$A:$Z,3,0)</f>
        <v>M</v>
      </c>
      <c r="F230" s="76">
        <v>-316.36316279069763</v>
      </c>
      <c r="G230" s="295" t="s">
        <v>4698</v>
      </c>
      <c r="H230" s="295" t="s">
        <v>4803</v>
      </c>
      <c r="I230" t="str">
        <f t="shared" si="45"/>
        <v>10162/543965</v>
      </c>
      <c r="J230">
        <f>VLOOKUP(C230,Schools!$A:$Z,9,0)</f>
        <v>400017</v>
      </c>
      <c r="K230" s="74" t="s">
        <v>170</v>
      </c>
      <c r="L230" s="295" t="s">
        <v>4808</v>
      </c>
      <c r="M230" s="295" t="s">
        <v>4837</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4781</v>
      </c>
      <c r="E231" t="str">
        <f>VLOOKUP(C231,Schools!$A:$Z,3,0)</f>
        <v>M</v>
      </c>
      <c r="F231" s="76">
        <v>-625.97454545454548</v>
      </c>
      <c r="G231" s="295" t="s">
        <v>4698</v>
      </c>
      <c r="H231" s="295" t="s">
        <v>4803</v>
      </c>
      <c r="I231" t="str">
        <f t="shared" si="45"/>
        <v>10162/543965</v>
      </c>
      <c r="J231">
        <f>VLOOKUP(C231,Schools!$A:$Z,9,0)</f>
        <v>400006</v>
      </c>
      <c r="K231" s="74" t="s">
        <v>170</v>
      </c>
      <c r="L231" s="295" t="s">
        <v>4808</v>
      </c>
      <c r="M231" s="295" t="s">
        <v>4837</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4782</v>
      </c>
      <c r="E232" t="str">
        <f>VLOOKUP(C232,Schools!$A:$Z,3,0)</f>
        <v>M</v>
      </c>
      <c r="F232" s="76">
        <v>-419.55999999999904</v>
      </c>
      <c r="G232" s="295" t="s">
        <v>4698</v>
      </c>
      <c r="H232" s="295" t="s">
        <v>4803</v>
      </c>
      <c r="I232" t="str">
        <f t="shared" si="45"/>
        <v>10162/543965</v>
      </c>
      <c r="J232">
        <f>VLOOKUP(C232,Schools!$A:$Z,9,0)</f>
        <v>400094</v>
      </c>
      <c r="K232" s="74" t="s">
        <v>170</v>
      </c>
      <c r="L232" s="295" t="s">
        <v>4808</v>
      </c>
      <c r="M232" s="295" t="s">
        <v>4837</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4783</v>
      </c>
      <c r="E233" t="str">
        <f>VLOOKUP(C233,Schools!$A:$Z,3,0)</f>
        <v>M</v>
      </c>
      <c r="F233" s="76">
        <v>-171.9333971291866</v>
      </c>
      <c r="G233" s="295" t="s">
        <v>4698</v>
      </c>
      <c r="H233" s="295" t="s">
        <v>4803</v>
      </c>
      <c r="I233" t="str">
        <f t="shared" si="45"/>
        <v>10162/543965</v>
      </c>
      <c r="J233">
        <f>VLOOKUP(C233,Schools!$A:$Z,9,0)</f>
        <v>400062</v>
      </c>
      <c r="K233" s="74" t="s">
        <v>170</v>
      </c>
      <c r="L233" s="295" t="s">
        <v>4808</v>
      </c>
      <c r="M233" s="295" t="s">
        <v>4837</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4784</v>
      </c>
      <c r="E234" t="str">
        <f>VLOOKUP(C234,Schools!$A:$Z,3,0)</f>
        <v>M</v>
      </c>
      <c r="F234" s="76">
        <v>-235.57118483412324</v>
      </c>
      <c r="G234" s="295" t="s">
        <v>4698</v>
      </c>
      <c r="H234" s="295" t="s">
        <v>4803</v>
      </c>
      <c r="I234" t="str">
        <f t="shared" si="45"/>
        <v>10162/543965</v>
      </c>
      <c r="J234">
        <f>VLOOKUP(C234,Schools!$A:$Z,9,0)</f>
        <v>400100</v>
      </c>
      <c r="K234" s="74" t="s">
        <v>170</v>
      </c>
      <c r="L234" s="295" t="s">
        <v>4808</v>
      </c>
      <c r="M234" s="295" t="s">
        <v>4837</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4785</v>
      </c>
      <c r="E235" t="str">
        <f>VLOOKUP(C235,Schools!$A:$Z,3,0)</f>
        <v>M</v>
      </c>
      <c r="F235" s="76">
        <v>-578.87727659574466</v>
      </c>
      <c r="G235" s="295" t="s">
        <v>4698</v>
      </c>
      <c r="H235" s="295" t="s">
        <v>4803</v>
      </c>
      <c r="I235" t="str">
        <f t="shared" si="45"/>
        <v>10162/543965</v>
      </c>
      <c r="J235">
        <f>VLOOKUP(C235,Schools!$A:$Z,9,0)</f>
        <v>400015</v>
      </c>
      <c r="K235" s="74" t="s">
        <v>170</v>
      </c>
      <c r="L235" s="295" t="s">
        <v>4808</v>
      </c>
      <c r="M235" s="295" t="s">
        <v>4837</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4786</v>
      </c>
      <c r="E236" t="str">
        <f>VLOOKUP(C236,Schools!$A:$Z,3,0)</f>
        <v>M</v>
      </c>
      <c r="F236" s="76">
        <v>-243.20083333333335</v>
      </c>
      <c r="G236" s="295" t="s">
        <v>4698</v>
      </c>
      <c r="H236" s="295" t="s">
        <v>4803</v>
      </c>
      <c r="I236" t="str">
        <f t="shared" si="45"/>
        <v>10162/543965</v>
      </c>
      <c r="J236">
        <f>VLOOKUP(C236,Schools!$A:$Z,9,0)</f>
        <v>400023</v>
      </c>
      <c r="K236" s="74" t="s">
        <v>170</v>
      </c>
      <c r="L236" s="295" t="s">
        <v>4808</v>
      </c>
      <c r="M236" s="295" t="s">
        <v>4837</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4787</v>
      </c>
      <c r="E237" t="str">
        <f>VLOOKUP(C237,Schools!$A:$Z,3,0)</f>
        <v>M</v>
      </c>
      <c r="F237" s="76">
        <v>-413.21201923076927</v>
      </c>
      <c r="G237" s="295" t="s">
        <v>4698</v>
      </c>
      <c r="H237" s="295" t="s">
        <v>4803</v>
      </c>
      <c r="I237" t="str">
        <f t="shared" si="45"/>
        <v>10162/543965</v>
      </c>
      <c r="J237">
        <f>VLOOKUP(C237,Schools!$A:$Z,9,0)</f>
        <v>400003</v>
      </c>
      <c r="K237" s="74" t="s">
        <v>170</v>
      </c>
      <c r="L237" s="295" t="s">
        <v>4808</v>
      </c>
      <c r="M237" s="295" t="s">
        <v>4837</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4788</v>
      </c>
      <c r="E238" t="str">
        <f>VLOOKUP(C238,Schools!$A:$Z,3,0)</f>
        <v>M</v>
      </c>
      <c r="F238" s="76">
        <v>-1119.1812643678161</v>
      </c>
      <c r="G238" s="295" t="s">
        <v>4698</v>
      </c>
      <c r="H238" s="295" t="s">
        <v>4803</v>
      </c>
      <c r="I238" t="str">
        <f t="shared" si="45"/>
        <v>10162/543965</v>
      </c>
      <c r="J238">
        <f>VLOOKUP(C238,Schools!$A:$Z,9,0)</f>
        <v>400096</v>
      </c>
      <c r="K238" s="74" t="s">
        <v>170</v>
      </c>
      <c r="L238" s="295" t="s">
        <v>4808</v>
      </c>
      <c r="M238" s="295" t="s">
        <v>4837</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4789</v>
      </c>
      <c r="E239" t="str">
        <f>VLOOKUP(C239,Schools!$A:$Z,3,0)</f>
        <v>M</v>
      </c>
      <c r="F239" s="76">
        <v>-603.21344497607663</v>
      </c>
      <c r="G239" s="295" t="s">
        <v>4698</v>
      </c>
      <c r="H239" s="295" t="s">
        <v>4803</v>
      </c>
      <c r="I239" t="str">
        <f t="shared" si="45"/>
        <v>10162/543965</v>
      </c>
      <c r="J239">
        <f>VLOOKUP(C239,Schools!$A:$Z,9,0)</f>
        <v>400064</v>
      </c>
      <c r="K239" s="74" t="s">
        <v>170</v>
      </c>
      <c r="L239" s="295" t="s">
        <v>4808</v>
      </c>
      <c r="M239" s="295" t="s">
        <v>4837</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4698</v>
      </c>
      <c r="H240" s="295" t="s">
        <v>4803</v>
      </c>
      <c r="I240" t="str">
        <f t="shared" si="45"/>
        <v>10162/543965</v>
      </c>
      <c r="J240">
        <f>VLOOKUP(C240,Schools!$A:$Z,9,0)</f>
        <v>400009</v>
      </c>
      <c r="K240" s="74" t="s">
        <v>170</v>
      </c>
      <c r="L240" s="295" t="s">
        <v>4808</v>
      </c>
      <c r="M240" s="295" t="s">
        <v>4837</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4790</v>
      </c>
      <c r="E241" t="str">
        <f>VLOOKUP(C241,Schools!$A:$Z,3,0)</f>
        <v>M</v>
      </c>
      <c r="F241" s="76">
        <v>-236.31419689119173</v>
      </c>
      <c r="G241" s="295" t="s">
        <v>4698</v>
      </c>
      <c r="H241" s="295" t="s">
        <v>4803</v>
      </c>
      <c r="I241" t="str">
        <f t="shared" si="45"/>
        <v>10162/543965</v>
      </c>
      <c r="J241">
        <f>VLOOKUP(C241,Schools!$A:$Z,9,0)</f>
        <v>400037</v>
      </c>
      <c r="K241" s="74" t="s">
        <v>170</v>
      </c>
      <c r="L241" s="295" t="s">
        <v>4808</v>
      </c>
      <c r="M241" s="295" t="s">
        <v>4837</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4791</v>
      </c>
      <c r="E242" t="str">
        <f>VLOOKUP(C242,Schools!$A:$Z,3,0)</f>
        <v>M</v>
      </c>
      <c r="F242" s="76">
        <v>-1024.2199999999987</v>
      </c>
      <c r="G242" s="295" t="s">
        <v>4698</v>
      </c>
      <c r="H242" s="295" t="s">
        <v>4803</v>
      </c>
      <c r="I242" t="str">
        <f t="shared" si="45"/>
        <v>10162/543965</v>
      </c>
      <c r="J242">
        <f>VLOOKUP(C242,Schools!$A:$Z,9,0)</f>
        <v>400066</v>
      </c>
      <c r="K242" s="74" t="s">
        <v>170</v>
      </c>
      <c r="L242" s="295" t="s">
        <v>4808</v>
      </c>
      <c r="M242" s="295" t="s">
        <v>4837</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4792</v>
      </c>
      <c r="E243" t="str">
        <f>VLOOKUP(C243,Schools!$A:$Z,3,0)</f>
        <v>M</v>
      </c>
      <c r="F243" s="76">
        <v>-520.91086294416243</v>
      </c>
      <c r="G243" s="295" t="s">
        <v>4698</v>
      </c>
      <c r="H243" s="295" t="s">
        <v>4803</v>
      </c>
      <c r="I243" t="str">
        <f t="shared" si="45"/>
        <v>10162/543965</v>
      </c>
      <c r="J243">
        <f>VLOOKUP(C243,Schools!$A:$Z,9,0)</f>
        <v>400071</v>
      </c>
      <c r="K243" s="74" t="s">
        <v>170</v>
      </c>
      <c r="L243" s="295" t="s">
        <v>4808</v>
      </c>
      <c r="M243" s="295" t="s">
        <v>4837</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4793</v>
      </c>
      <c r="E244" t="str">
        <f>VLOOKUP(C244,Schools!$A:$Z,3,0)</f>
        <v>M</v>
      </c>
      <c r="F244" s="76">
        <v>-1396.793076923077</v>
      </c>
      <c r="G244" s="295" t="s">
        <v>4698</v>
      </c>
      <c r="H244" s="295" t="s">
        <v>4803</v>
      </c>
      <c r="I244" t="str">
        <f t="shared" si="45"/>
        <v>10162/543965</v>
      </c>
      <c r="J244">
        <f>VLOOKUP(C244,Schools!$A:$Z,9,0)</f>
        <v>400024</v>
      </c>
      <c r="K244" s="74" t="s">
        <v>170</v>
      </c>
      <c r="L244" s="295" t="s">
        <v>4808</v>
      </c>
      <c r="M244" s="295" t="s">
        <v>4837</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4794</v>
      </c>
      <c r="E245" t="str">
        <f>VLOOKUP(C245,Schools!$A:$Z,3,0)</f>
        <v>M</v>
      </c>
      <c r="F245" s="76">
        <v>-98.719999999999985</v>
      </c>
      <c r="G245" s="295" t="s">
        <v>4698</v>
      </c>
      <c r="H245" s="295" t="s">
        <v>4803</v>
      </c>
      <c r="I245" t="str">
        <f t="shared" si="45"/>
        <v>10162/543965</v>
      </c>
      <c r="J245">
        <f>VLOOKUP(C245,Schools!$A:$Z,9,0)</f>
        <v>400093</v>
      </c>
      <c r="K245" s="74" t="s">
        <v>170</v>
      </c>
      <c r="L245" s="295" t="s">
        <v>4808</v>
      </c>
      <c r="M245" s="295" t="s">
        <v>4837</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4698</v>
      </c>
      <c r="H246" s="295" t="s">
        <v>4803</v>
      </c>
      <c r="I246" t="str">
        <f t="shared" si="45"/>
        <v>10162/543965</v>
      </c>
      <c r="J246">
        <f>VLOOKUP(C246,Schools!$A:$Z,9,0)</f>
        <v>400007</v>
      </c>
      <c r="K246" s="74" t="s">
        <v>170</v>
      </c>
      <c r="L246" s="295" t="s">
        <v>4808</v>
      </c>
      <c r="M246" s="295" t="s">
        <v>4837</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4795</v>
      </c>
      <c r="E247" t="str">
        <f>VLOOKUP(C247,Schools!$A:$Z,3,0)</f>
        <v>M</v>
      </c>
      <c r="F247" s="76">
        <v>-694.394563106796</v>
      </c>
      <c r="G247" s="295" t="s">
        <v>4698</v>
      </c>
      <c r="H247" s="295" t="s">
        <v>4803</v>
      </c>
      <c r="I247" t="str">
        <f t="shared" si="45"/>
        <v>10162/543965</v>
      </c>
      <c r="J247">
        <f>VLOOKUP(C247,Schools!$A:$Z,9,0)</f>
        <v>400107</v>
      </c>
      <c r="K247" s="74" t="s">
        <v>170</v>
      </c>
      <c r="L247" s="295" t="s">
        <v>4808</v>
      </c>
      <c r="M247" s="295" t="s">
        <v>4837</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4698</v>
      </c>
      <c r="H248" s="295" t="s">
        <v>4803</v>
      </c>
      <c r="I248" t="str">
        <f t="shared" si="45"/>
        <v>10162/543965</v>
      </c>
      <c r="J248">
        <f>VLOOKUP(C248,Schools!$A:$Z,9,0)</f>
        <v>400108</v>
      </c>
      <c r="K248" s="74" t="s">
        <v>170</v>
      </c>
      <c r="L248" s="295" t="s">
        <v>4808</v>
      </c>
      <c r="M248" s="295" t="s">
        <v>4837</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4698</v>
      </c>
      <c r="H249" s="295" t="s">
        <v>4803</v>
      </c>
      <c r="I249" t="str">
        <f t="shared" si="45"/>
        <v>10162/543965</v>
      </c>
      <c r="J249">
        <f>VLOOKUP(C249,Schools!$A:$Z,9,0)</f>
        <v>400117</v>
      </c>
      <c r="K249" s="74" t="s">
        <v>170</v>
      </c>
      <c r="L249" s="295" t="s">
        <v>4808</v>
      </c>
      <c r="M249" s="295" t="s">
        <v>4837</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4698</v>
      </c>
      <c r="H250" s="295" t="s">
        <v>4803</v>
      </c>
      <c r="I250" t="str">
        <f t="shared" si="45"/>
        <v>10162/543965</v>
      </c>
      <c r="J250">
        <f>VLOOKUP(C250,Schools!$A:$Z,9,0)</f>
        <v>400125</v>
      </c>
      <c r="K250" s="74" t="s">
        <v>170</v>
      </c>
      <c r="L250" s="295" t="s">
        <v>4808</v>
      </c>
      <c r="M250" s="295" t="s">
        <v>4837</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4698</v>
      </c>
      <c r="H251" s="295" t="s">
        <v>4803</v>
      </c>
      <c r="I251" t="str">
        <f t="shared" si="45"/>
        <v>10162/543965</v>
      </c>
      <c r="J251">
        <f>VLOOKUP(C251,Schools!$A:$Z,9,0)</f>
        <v>400130</v>
      </c>
      <c r="K251" s="74" t="s">
        <v>170</v>
      </c>
      <c r="L251" s="295" t="s">
        <v>4808</v>
      </c>
      <c r="M251" s="295" t="s">
        <v>4837</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4698</v>
      </c>
      <c r="H252" s="295" t="s">
        <v>4803</v>
      </c>
      <c r="I252" t="str">
        <f t="shared" si="45"/>
        <v>10162/543965</v>
      </c>
      <c r="J252">
        <f>VLOOKUP(C252,Schools!$A:$Z,9,0)</f>
        <v>400150</v>
      </c>
      <c r="K252" s="74" t="s">
        <v>170</v>
      </c>
      <c r="L252" s="295" t="s">
        <v>4808</v>
      </c>
      <c r="M252" s="295" t="s">
        <v>4837</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4698</v>
      </c>
      <c r="H253" s="295" t="s">
        <v>4803</v>
      </c>
      <c r="I253" t="str">
        <f t="shared" si="45"/>
        <v>10162/543965</v>
      </c>
      <c r="J253">
        <f>VLOOKUP(C253,Schools!$A:$Z,9,0)</f>
        <v>400021</v>
      </c>
      <c r="K253" s="74" t="s">
        <v>170</v>
      </c>
      <c r="L253" s="295" t="s">
        <v>4808</v>
      </c>
      <c r="M253" s="295" t="s">
        <v>4837</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4796</v>
      </c>
      <c r="E254" t="str">
        <f>VLOOKUP(C254,Schools!$A:$Z,3,0)</f>
        <v>M</v>
      </c>
      <c r="F254" s="76">
        <v>-112.67737864077671</v>
      </c>
      <c r="G254" s="295" t="s">
        <v>4698</v>
      </c>
      <c r="H254" s="295" t="s">
        <v>4803</v>
      </c>
      <c r="I254" t="str">
        <f t="shared" si="45"/>
        <v>10162/543965</v>
      </c>
      <c r="J254">
        <f>VLOOKUP(C254,Schools!$A:$Z,9,0)</f>
        <v>400112</v>
      </c>
      <c r="K254" s="74" t="s">
        <v>170</v>
      </c>
      <c r="L254" s="295" t="s">
        <v>4808</v>
      </c>
      <c r="M254" s="295" t="s">
        <v>4837</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4698</v>
      </c>
      <c r="H255" s="295" t="s">
        <v>4803</v>
      </c>
      <c r="I255" t="str">
        <f t="shared" si="45"/>
        <v>10162/543965</v>
      </c>
      <c r="J255">
        <f>VLOOKUP(C255,Schools!$A:$Z,9,0)</f>
        <v>400110</v>
      </c>
      <c r="K255" s="74" t="s">
        <v>170</v>
      </c>
      <c r="L255" s="295" t="s">
        <v>4808</v>
      </c>
      <c r="M255" s="295" t="s">
        <v>4837</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4698</v>
      </c>
      <c r="H256" s="295" t="s">
        <v>4803</v>
      </c>
      <c r="I256" t="str">
        <f t="shared" si="45"/>
        <v>10163/543965</v>
      </c>
      <c r="J256">
        <f>VLOOKUP(C256,Schools!$A:$Z,9,0)</f>
        <v>400033</v>
      </c>
      <c r="K256" s="74" t="s">
        <v>170</v>
      </c>
      <c r="L256" s="295" t="s">
        <v>4808</v>
      </c>
      <c r="M256" s="295" t="s">
        <v>4837</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4797</v>
      </c>
      <c r="E257" t="str">
        <f>VLOOKUP(C257,Schools!$A:$Z,3,0)</f>
        <v>M</v>
      </c>
      <c r="F257" s="76">
        <v>-141.53104477611939</v>
      </c>
      <c r="G257" s="295" t="s">
        <v>4698</v>
      </c>
      <c r="H257" s="295" t="s">
        <v>4803</v>
      </c>
      <c r="I257" t="str">
        <f t="shared" si="45"/>
        <v>10163/543965</v>
      </c>
      <c r="J257">
        <f>VLOOKUP(C257,Schools!$A:$Z,9,0)</f>
        <v>107953</v>
      </c>
      <c r="K257" s="74" t="s">
        <v>170</v>
      </c>
      <c r="L257" s="295" t="s">
        <v>4808</v>
      </c>
      <c r="M257" s="295" t="s">
        <v>4837</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4798</v>
      </c>
      <c r="E258" t="str">
        <f>VLOOKUP(C258,Schools!$A:$Z,3,0)</f>
        <v>M</v>
      </c>
      <c r="F258" s="76">
        <v>-535.38191406250007</v>
      </c>
      <c r="G258" s="295" t="s">
        <v>4698</v>
      </c>
      <c r="H258" s="295" t="s">
        <v>4803</v>
      </c>
      <c r="I258" t="str">
        <f t="shared" si="45"/>
        <v>10163/543965</v>
      </c>
      <c r="J258">
        <f>VLOOKUP(C258,Schools!$A:$Z,9,0)</f>
        <v>400029</v>
      </c>
      <c r="K258" s="74" t="s">
        <v>170</v>
      </c>
      <c r="L258" s="295" t="s">
        <v>4808</v>
      </c>
      <c r="M258" s="295" t="s">
        <v>4837</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4698</v>
      </c>
      <c r="H259" s="295" t="s">
        <v>4803</v>
      </c>
      <c r="I259" t="str">
        <f t="shared" si="45"/>
        <v>10163/543965</v>
      </c>
      <c r="J259">
        <f>VLOOKUP(C259,Schools!$A:$Z,9,0)</f>
        <v>400041</v>
      </c>
      <c r="K259" s="74" t="s">
        <v>170</v>
      </c>
      <c r="L259" s="295" t="s">
        <v>4808</v>
      </c>
      <c r="M259" s="295" t="s">
        <v>4837</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4799</v>
      </c>
      <c r="E260" t="str">
        <f>VLOOKUP(C260,Schools!$A:$Z,3,0)</f>
        <v>M</v>
      </c>
      <c r="F260" s="76">
        <v>-2887.5908138945229</v>
      </c>
      <c r="G260" s="295" t="s">
        <v>4698</v>
      </c>
      <c r="H260" s="295" t="s">
        <v>4803</v>
      </c>
      <c r="I260" t="str">
        <f t="shared" si="45"/>
        <v>10163/543965</v>
      </c>
      <c r="J260">
        <f>VLOOKUP(C260,Schools!$A:$Z,9,0)</f>
        <v>400013</v>
      </c>
      <c r="K260" s="74" t="s">
        <v>170</v>
      </c>
      <c r="L260" s="295" t="s">
        <v>4808</v>
      </c>
      <c r="M260" s="295" t="s">
        <v>4837</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4698</v>
      </c>
      <c r="H261" s="295" t="s">
        <v>4803</v>
      </c>
      <c r="I261" t="str">
        <f t="shared" si="45"/>
        <v>10163/543965</v>
      </c>
      <c r="J261">
        <f>VLOOKUP(C261,Schools!$A:$Z,9,0)</f>
        <v>400140</v>
      </c>
      <c r="K261" s="74" t="s">
        <v>170</v>
      </c>
      <c r="L261" s="295" t="s">
        <v>4808</v>
      </c>
      <c r="M261" s="295" t="s">
        <v>4837</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4800</v>
      </c>
      <c r="E262" t="str">
        <f>VLOOKUP(C262,Schools!$A:$Z,3,0)</f>
        <v>M</v>
      </c>
      <c r="F262" s="76">
        <v>-5580.4621431989053</v>
      </c>
      <c r="G262" s="295" t="s">
        <v>4698</v>
      </c>
      <c r="H262" s="295" t="s">
        <v>4803</v>
      </c>
      <c r="I262" t="str">
        <f t="shared" si="45"/>
        <v>11510/543965</v>
      </c>
      <c r="J262">
        <f>VLOOKUP(C262,Schools!$A:$Z,9,0)</f>
        <v>400135</v>
      </c>
      <c r="K262" s="74" t="s">
        <v>170</v>
      </c>
      <c r="L262" s="295" t="s">
        <v>4808</v>
      </c>
      <c r="M262" s="295" t="s">
        <v>4837</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59">
        <v>44295</v>
      </c>
      <c r="C263" s="159">
        <v>3022002</v>
      </c>
      <c r="D263" s="301" t="s">
        <v>4749</v>
      </c>
      <c r="E263" s="301" t="str">
        <f>VLOOKUP(C263,Schools!$A:$Z,3,0)</f>
        <v>M</v>
      </c>
      <c r="F263" s="226">
        <v>-3681.0499999999997</v>
      </c>
      <c r="G263" s="159" t="s">
        <v>4698</v>
      </c>
      <c r="H263" s="159" t="s">
        <v>4804</v>
      </c>
      <c r="I263" s="301" t="str">
        <f t="shared" si="45"/>
        <v>10162/543965</v>
      </c>
      <c r="J263" s="301">
        <f>VLOOKUP(C263,Schools!$A:$Z,9,0)</f>
        <v>400005</v>
      </c>
      <c r="K263" s="159" t="s">
        <v>176</v>
      </c>
      <c r="L263" s="159" t="s">
        <v>4809</v>
      </c>
      <c r="M263" s="159" t="s">
        <v>4838</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4698</v>
      </c>
      <c r="H264" s="159" t="s">
        <v>4804</v>
      </c>
      <c r="I264" s="301" t="str">
        <f t="shared" si="45"/>
        <v>10162/543965</v>
      </c>
      <c r="J264" s="301">
        <f>VLOOKUP(C264,Schools!$A:$Z,9,0)</f>
        <v>400051</v>
      </c>
      <c r="K264" s="159" t="s">
        <v>176</v>
      </c>
      <c r="L264" s="159" t="s">
        <v>4809</v>
      </c>
      <c r="M264" s="159" t="s">
        <v>4838</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4698</v>
      </c>
      <c r="H265" s="159" t="s">
        <v>4804</v>
      </c>
      <c r="I265" s="301" t="str">
        <f t="shared" si="45"/>
        <v>10162/543965</v>
      </c>
      <c r="J265" s="301">
        <f>VLOOKUP(C265,Schools!$A:$Z,9,0)</f>
        <v>400040</v>
      </c>
      <c r="K265" s="159" t="s">
        <v>176</v>
      </c>
      <c r="L265" s="159" t="s">
        <v>4809</v>
      </c>
      <c r="M265" s="159" t="s">
        <v>4838</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4750</v>
      </c>
      <c r="E266" s="301" t="str">
        <f>VLOOKUP(C266,Schools!$A:$Z,3,0)</f>
        <v>M</v>
      </c>
      <c r="F266" s="226">
        <v>-2386.0299999999997</v>
      </c>
      <c r="G266" s="159" t="s">
        <v>4698</v>
      </c>
      <c r="H266" s="159" t="s">
        <v>4804</v>
      </c>
      <c r="I266" s="301" t="str">
        <f t="shared" si="45"/>
        <v>10162/543965</v>
      </c>
      <c r="J266" s="301">
        <f>VLOOKUP(C266,Schools!$A:$Z,9,0)</f>
        <v>400057</v>
      </c>
      <c r="K266" s="159" t="s">
        <v>176</v>
      </c>
      <c r="L266" s="159" t="s">
        <v>4809</v>
      </c>
      <c r="M266" s="159" t="s">
        <v>4838</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4751</v>
      </c>
      <c r="E267" s="301" t="str">
        <f>VLOOKUP(C267,Schools!$A:$Z,3,0)</f>
        <v>M</v>
      </c>
      <c r="F267" s="226">
        <v>-3716.5299999999997</v>
      </c>
      <c r="G267" s="159" t="s">
        <v>4698</v>
      </c>
      <c r="H267" s="159" t="s">
        <v>4804</v>
      </c>
      <c r="I267" s="301" t="str">
        <f t="shared" si="45"/>
        <v>10162/543965</v>
      </c>
      <c r="J267" s="301">
        <f>VLOOKUP(C267,Schools!$A:$Z,9,0)</f>
        <v>400061</v>
      </c>
      <c r="K267" s="159" t="s">
        <v>176</v>
      </c>
      <c r="L267" s="159" t="s">
        <v>4809</v>
      </c>
      <c r="M267" s="159" t="s">
        <v>4838</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4752</v>
      </c>
      <c r="E268" s="301" t="str">
        <f>VLOOKUP(C268,Schools!$A:$Z,3,0)</f>
        <v>M</v>
      </c>
      <c r="F268" s="226">
        <v>-1853.83</v>
      </c>
      <c r="G268" s="159" t="s">
        <v>4698</v>
      </c>
      <c r="H268" s="159" t="s">
        <v>4804</v>
      </c>
      <c r="I268" s="301" t="str">
        <f t="shared" si="45"/>
        <v>10162/543965</v>
      </c>
      <c r="J268" s="301">
        <f>VLOOKUP(C268,Schools!$A:$Z,9,0)</f>
        <v>400020</v>
      </c>
      <c r="K268" s="159" t="s">
        <v>176</v>
      </c>
      <c r="L268" s="159" t="s">
        <v>4809</v>
      </c>
      <c r="M268" s="159" t="s">
        <v>4838</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4753</v>
      </c>
      <c r="E269" s="301" t="str">
        <f>VLOOKUP(C269,Schools!$A:$Z,3,0)</f>
        <v>M</v>
      </c>
      <c r="F269" s="226">
        <v>-5570.36</v>
      </c>
      <c r="G269" s="159" t="s">
        <v>4698</v>
      </c>
      <c r="H269" s="159" t="s">
        <v>4804</v>
      </c>
      <c r="I269" s="301" t="str">
        <f t="shared" si="45"/>
        <v>10162/543965</v>
      </c>
      <c r="J269" s="301">
        <f>VLOOKUP(C269,Schools!$A:$Z,9,0)</f>
        <v>400050</v>
      </c>
      <c r="K269" s="159" t="s">
        <v>176</v>
      </c>
      <c r="L269" s="159" t="s">
        <v>4809</v>
      </c>
      <c r="M269" s="159" t="s">
        <v>4838</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4754</v>
      </c>
      <c r="E270" s="301" t="str">
        <f>VLOOKUP(C270,Schools!$A:$Z,3,0)</f>
        <v>M</v>
      </c>
      <c r="F270" s="226">
        <v>-1862.6999999999998</v>
      </c>
      <c r="G270" s="159" t="s">
        <v>4698</v>
      </c>
      <c r="H270" s="159" t="s">
        <v>4804</v>
      </c>
      <c r="I270" s="301" t="str">
        <f t="shared" si="45"/>
        <v>10162/543965</v>
      </c>
      <c r="J270" s="301">
        <f>VLOOKUP(C270,Schools!$A:$Z,9,0)</f>
        <v>400059</v>
      </c>
      <c r="K270" s="159" t="s">
        <v>176</v>
      </c>
      <c r="L270" s="159" t="s">
        <v>4809</v>
      </c>
      <c r="M270" s="159" t="s">
        <v>4838</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4698</v>
      </c>
      <c r="H271" s="159" t="s">
        <v>4804</v>
      </c>
      <c r="I271" s="301" t="str">
        <f t="shared" si="45"/>
        <v>10162/543965</v>
      </c>
      <c r="J271" s="301">
        <f>VLOOKUP(C271,Schools!$A:$Z,9,0)</f>
        <v>400049</v>
      </c>
      <c r="K271" s="159" t="s">
        <v>176</v>
      </c>
      <c r="L271" s="159" t="s">
        <v>4809</v>
      </c>
      <c r="M271" s="159" t="s">
        <v>4838</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4698</v>
      </c>
      <c r="H272" s="159" t="s">
        <v>4804</v>
      </c>
      <c r="I272" s="301" t="str">
        <f t="shared" si="45"/>
        <v>10162/543965</v>
      </c>
      <c r="J272" s="301">
        <f>VLOOKUP(C272,Schools!$A:$Z,9,0)</f>
        <v>400080</v>
      </c>
      <c r="K272" s="159" t="s">
        <v>176</v>
      </c>
      <c r="L272" s="159" t="s">
        <v>4809</v>
      </c>
      <c r="M272" s="159" t="s">
        <v>4838</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4698</v>
      </c>
      <c r="H273" s="159" t="s">
        <v>4804</v>
      </c>
      <c r="I273" s="301" t="str">
        <f t="shared" si="45"/>
        <v>10162/543965</v>
      </c>
      <c r="J273" s="301">
        <f>VLOOKUP(C273,Schools!$A:$Z,9,0)</f>
        <v>400036</v>
      </c>
      <c r="K273" s="159" t="s">
        <v>176</v>
      </c>
      <c r="L273" s="159" t="s">
        <v>4809</v>
      </c>
      <c r="M273" s="159" t="s">
        <v>4838</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4698</v>
      </c>
      <c r="H274" s="159" t="s">
        <v>4804</v>
      </c>
      <c r="I274" s="301" t="str">
        <f t="shared" si="45"/>
        <v>10162/543965</v>
      </c>
      <c r="J274" s="301">
        <f>VLOOKUP(C274,Schools!$A:$Z,9,0)</f>
        <v>400042</v>
      </c>
      <c r="K274" s="159" t="s">
        <v>176</v>
      </c>
      <c r="L274" s="159" t="s">
        <v>4809</v>
      </c>
      <c r="M274" s="159" t="s">
        <v>4838</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4698</v>
      </c>
      <c r="H275" s="159" t="s">
        <v>4804</v>
      </c>
      <c r="I275" s="301" t="str">
        <f t="shared" si="45"/>
        <v>10162/543965</v>
      </c>
      <c r="J275" s="301">
        <f>VLOOKUP(C275,Schools!$A:$Z,9,0)</f>
        <v>400159</v>
      </c>
      <c r="K275" s="159" t="s">
        <v>176</v>
      </c>
      <c r="L275" s="159" t="s">
        <v>4809</v>
      </c>
      <c r="M275" s="159" t="s">
        <v>4838</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4755</v>
      </c>
      <c r="E276" s="301" t="str">
        <f>VLOOKUP(C276,Schools!$A:$Z,3,0)</f>
        <v>M</v>
      </c>
      <c r="F276" s="226">
        <v>-1747.3899999999999</v>
      </c>
      <c r="G276" s="159" t="s">
        <v>4698</v>
      </c>
      <c r="H276" s="159" t="s">
        <v>4804</v>
      </c>
      <c r="I276" s="301" t="str">
        <f t="shared" si="45"/>
        <v>10162/543965</v>
      </c>
      <c r="J276" s="301">
        <f>VLOOKUP(C276,Schools!$A:$Z,9,0)</f>
        <v>400047</v>
      </c>
      <c r="K276" s="159" t="s">
        <v>176</v>
      </c>
      <c r="L276" s="159" t="s">
        <v>4809</v>
      </c>
      <c r="M276" s="159" t="s">
        <v>4838</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4756</v>
      </c>
      <c r="E277" s="301" t="str">
        <f>VLOOKUP(C277,Schools!$A:$Z,3,0)</f>
        <v>M</v>
      </c>
      <c r="F277" s="226">
        <v>-2820.66</v>
      </c>
      <c r="G277" s="159" t="s">
        <v>4698</v>
      </c>
      <c r="H277" s="159" t="s">
        <v>4804</v>
      </c>
      <c r="I277" s="301" t="str">
        <f t="shared" ref="I277:I340" si="60">O277&amp;"/"&amp;P277</f>
        <v>10162/543965</v>
      </c>
      <c r="J277" s="301">
        <f>VLOOKUP(C277,Schools!$A:$Z,9,0)</f>
        <v>400001</v>
      </c>
      <c r="K277" s="159" t="s">
        <v>176</v>
      </c>
      <c r="L277" s="159" t="s">
        <v>4809</v>
      </c>
      <c r="M277" s="159" t="s">
        <v>4838</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4757</v>
      </c>
      <c r="E278" s="301" t="str">
        <f>VLOOKUP(C278,Schools!$A:$Z,3,0)</f>
        <v>M</v>
      </c>
      <c r="F278" s="226">
        <v>-4408.3899999999994</v>
      </c>
      <c r="G278" s="159" t="s">
        <v>4698</v>
      </c>
      <c r="H278" s="159" t="s">
        <v>4804</v>
      </c>
      <c r="I278" s="301" t="str">
        <f t="shared" si="60"/>
        <v>10162/543965</v>
      </c>
      <c r="J278" s="301">
        <f>VLOOKUP(C278,Schools!$A:$Z,9,0)</f>
        <v>400082</v>
      </c>
      <c r="K278" s="159" t="s">
        <v>176</v>
      </c>
      <c r="L278" s="159" t="s">
        <v>4809</v>
      </c>
      <c r="M278" s="159" t="s">
        <v>4838</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4758</v>
      </c>
      <c r="E279" s="301" t="str">
        <f>VLOOKUP(C279,Schools!$A:$Z,3,0)</f>
        <v>M</v>
      </c>
      <c r="F279" s="226">
        <v>-3113.37</v>
      </c>
      <c r="G279" s="159" t="s">
        <v>4698</v>
      </c>
      <c r="H279" s="159" t="s">
        <v>4804</v>
      </c>
      <c r="I279" s="301" t="str">
        <f t="shared" si="60"/>
        <v>10162/543965</v>
      </c>
      <c r="J279" s="301">
        <f>VLOOKUP(C279,Schools!$A:$Z,9,0)</f>
        <v>400002</v>
      </c>
      <c r="K279" s="159" t="s">
        <v>176</v>
      </c>
      <c r="L279" s="159" t="s">
        <v>4809</v>
      </c>
      <c r="M279" s="159" t="s">
        <v>4838</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4698</v>
      </c>
      <c r="H280" s="159" t="s">
        <v>4804</v>
      </c>
      <c r="I280" s="301" t="str">
        <f t="shared" si="60"/>
        <v>10162/543965</v>
      </c>
      <c r="J280" s="301">
        <f>VLOOKUP(C280,Schools!$A:$Z,9,0)</f>
        <v>400067</v>
      </c>
      <c r="K280" s="159" t="s">
        <v>176</v>
      </c>
      <c r="L280" s="159" t="s">
        <v>4809</v>
      </c>
      <c r="M280" s="159" t="s">
        <v>4838</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4698</v>
      </c>
      <c r="H281" s="159" t="s">
        <v>4804</v>
      </c>
      <c r="I281" s="301" t="str">
        <f t="shared" si="60"/>
        <v>10162/543965</v>
      </c>
      <c r="J281" s="301">
        <f>VLOOKUP(C281,Schools!$A:$Z,9,0)</f>
        <v>400035</v>
      </c>
      <c r="K281" s="159" t="s">
        <v>176</v>
      </c>
      <c r="L281" s="159" t="s">
        <v>4809</v>
      </c>
      <c r="M281" s="159" t="s">
        <v>4838</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4759</v>
      </c>
      <c r="E282" s="301" t="str">
        <f>VLOOKUP(C282,Schools!$A:$Z,3,0)</f>
        <v>M</v>
      </c>
      <c r="F282" s="226">
        <v>-1649.82</v>
      </c>
      <c r="G282" s="159" t="s">
        <v>4698</v>
      </c>
      <c r="H282" s="159" t="s">
        <v>4804</v>
      </c>
      <c r="I282" s="301" t="str">
        <f t="shared" si="60"/>
        <v>10162/543965</v>
      </c>
      <c r="J282" s="301">
        <f>VLOOKUP(C282,Schools!$A:$Z,9,0)</f>
        <v>400026</v>
      </c>
      <c r="K282" s="159" t="s">
        <v>176</v>
      </c>
      <c r="L282" s="159" t="s">
        <v>4809</v>
      </c>
      <c r="M282" s="159" t="s">
        <v>4838</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4760</v>
      </c>
      <c r="E283" s="301" t="str">
        <f>VLOOKUP(C283,Schools!$A:$Z,3,0)</f>
        <v>M</v>
      </c>
      <c r="F283" s="226">
        <v>-3885.0599999999995</v>
      </c>
      <c r="G283" s="159" t="s">
        <v>4698</v>
      </c>
      <c r="H283" s="159" t="s">
        <v>4804</v>
      </c>
      <c r="I283" s="301" t="str">
        <f t="shared" si="60"/>
        <v>10162/543965</v>
      </c>
      <c r="J283" s="301">
        <f>VLOOKUP(C283,Schools!$A:$Z,9,0)</f>
        <v>400084</v>
      </c>
      <c r="K283" s="159" t="s">
        <v>176</v>
      </c>
      <c r="L283" s="159" t="s">
        <v>4809</v>
      </c>
      <c r="M283" s="159" t="s">
        <v>4838</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4761</v>
      </c>
      <c r="E284" s="301" t="str">
        <f>VLOOKUP(C284,Schools!$A:$Z,3,0)</f>
        <v>M</v>
      </c>
      <c r="F284" s="226">
        <v>-2093.3199999999997</v>
      </c>
      <c r="G284" s="159" t="s">
        <v>4698</v>
      </c>
      <c r="H284" s="159" t="s">
        <v>4804</v>
      </c>
      <c r="I284" s="301" t="str">
        <f t="shared" si="60"/>
        <v>10162/543965</v>
      </c>
      <c r="J284" s="301">
        <f>VLOOKUP(C284,Schools!$A:$Z,9,0)</f>
        <v>400046</v>
      </c>
      <c r="K284" s="159" t="s">
        <v>176</v>
      </c>
      <c r="L284" s="159" t="s">
        <v>4809</v>
      </c>
      <c r="M284" s="159" t="s">
        <v>4838</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4698</v>
      </c>
      <c r="H285" s="159" t="s">
        <v>4804</v>
      </c>
      <c r="I285" s="301" t="str">
        <f t="shared" si="60"/>
        <v>10162/543965</v>
      </c>
      <c r="J285" s="301">
        <f>VLOOKUP(C285,Schools!$A:$Z,9,0)</f>
        <v>400030</v>
      </c>
      <c r="K285" s="159" t="s">
        <v>176</v>
      </c>
      <c r="L285" s="159" t="s">
        <v>4809</v>
      </c>
      <c r="M285" s="159" t="s">
        <v>4838</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4762</v>
      </c>
      <c r="E286" s="301" t="str">
        <f>VLOOKUP(C286,Schools!$A:$Z,3,0)</f>
        <v>M</v>
      </c>
      <c r="F286" s="226">
        <v>-3769.7499999999995</v>
      </c>
      <c r="G286" s="159" t="s">
        <v>4698</v>
      </c>
      <c r="H286" s="159" t="s">
        <v>4804</v>
      </c>
      <c r="I286" s="301" t="str">
        <f t="shared" si="60"/>
        <v>10162/543965</v>
      </c>
      <c r="J286" s="301">
        <f>VLOOKUP(C286,Schools!$A:$Z,9,0)</f>
        <v>400048</v>
      </c>
      <c r="K286" s="159" t="s">
        <v>176</v>
      </c>
      <c r="L286" s="159" t="s">
        <v>4809</v>
      </c>
      <c r="M286" s="159" t="s">
        <v>4838</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4698</v>
      </c>
      <c r="H287" s="159" t="s">
        <v>4804</v>
      </c>
      <c r="I287" s="301" t="str">
        <f t="shared" si="60"/>
        <v>10162/543965</v>
      </c>
      <c r="J287" s="301">
        <f>VLOOKUP(C287,Schools!$A:$Z,9,0)</f>
        <v>400088</v>
      </c>
      <c r="K287" s="159" t="s">
        <v>176</v>
      </c>
      <c r="L287" s="159" t="s">
        <v>4809</v>
      </c>
      <c r="M287" s="159" t="s">
        <v>4838</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4698</v>
      </c>
      <c r="H288" s="159" t="s">
        <v>4804</v>
      </c>
      <c r="I288" s="301" t="str">
        <f t="shared" si="60"/>
        <v>10162/543965</v>
      </c>
      <c r="J288" s="301">
        <f>VLOOKUP(C288,Schools!$A:$Z,9,0)</f>
        <v>400087</v>
      </c>
      <c r="K288" s="159" t="s">
        <v>176</v>
      </c>
      <c r="L288" s="159" t="s">
        <v>4809</v>
      </c>
      <c r="M288" s="159" t="s">
        <v>4838</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4763</v>
      </c>
      <c r="E289" s="301" t="str">
        <f>VLOOKUP(C289,Schools!$A:$Z,3,0)</f>
        <v>M</v>
      </c>
      <c r="F289" s="226">
        <v>-1871.57</v>
      </c>
      <c r="G289" s="159" t="s">
        <v>4698</v>
      </c>
      <c r="H289" s="159" t="s">
        <v>4804</v>
      </c>
      <c r="I289" s="301" t="str">
        <f t="shared" si="60"/>
        <v>10162/543965</v>
      </c>
      <c r="J289" s="301">
        <f>VLOOKUP(C289,Schools!$A:$Z,9,0)</f>
        <v>400089</v>
      </c>
      <c r="K289" s="159" t="s">
        <v>176</v>
      </c>
      <c r="L289" s="159" t="s">
        <v>4809</v>
      </c>
      <c r="M289" s="159" t="s">
        <v>4838</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4764</v>
      </c>
      <c r="E290" s="301" t="str">
        <f>VLOOKUP(C290,Schools!$A:$Z,3,0)</f>
        <v>M</v>
      </c>
      <c r="F290" s="226">
        <v>-1747.3899999999999</v>
      </c>
      <c r="G290" s="159" t="s">
        <v>4698</v>
      </c>
      <c r="H290" s="159" t="s">
        <v>4804</v>
      </c>
      <c r="I290" s="301" t="str">
        <f t="shared" si="60"/>
        <v>10162/543965</v>
      </c>
      <c r="J290" s="301">
        <f>VLOOKUP(C290,Schools!$A:$Z,9,0)</f>
        <v>158733</v>
      </c>
      <c r="K290" s="159" t="s">
        <v>176</v>
      </c>
      <c r="L290" s="159" t="s">
        <v>4809</v>
      </c>
      <c r="M290" s="159" t="s">
        <v>4838</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4765</v>
      </c>
      <c r="E291" s="301" t="str">
        <f>VLOOKUP(C291,Schools!$A:$Z,3,0)</f>
        <v>M</v>
      </c>
      <c r="F291" s="226">
        <v>-1836.09</v>
      </c>
      <c r="G291" s="159" t="s">
        <v>4698</v>
      </c>
      <c r="H291" s="159" t="s">
        <v>4804</v>
      </c>
      <c r="I291" s="301" t="str">
        <f t="shared" si="60"/>
        <v>10162/543965</v>
      </c>
      <c r="J291" s="301">
        <f>VLOOKUP(C291,Schools!$A:$Z,9,0)</f>
        <v>400004</v>
      </c>
      <c r="K291" s="159" t="s">
        <v>176</v>
      </c>
      <c r="L291" s="159" t="s">
        <v>4809</v>
      </c>
      <c r="M291" s="159" t="s">
        <v>4838</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4766</v>
      </c>
      <c r="E292" s="301" t="str">
        <f>VLOOKUP(C292,Schools!$A:$Z,3,0)</f>
        <v>M</v>
      </c>
      <c r="F292" s="226">
        <v>-1773.9999999999998</v>
      </c>
      <c r="G292" s="159" t="s">
        <v>4698</v>
      </c>
      <c r="H292" s="159" t="s">
        <v>4804</v>
      </c>
      <c r="I292" s="301" t="str">
        <f t="shared" si="60"/>
        <v>10162/543965</v>
      </c>
      <c r="J292" s="301">
        <f>VLOOKUP(C292,Schools!$A:$Z,9,0)</f>
        <v>400101</v>
      </c>
      <c r="K292" s="159" t="s">
        <v>176</v>
      </c>
      <c r="L292" s="159" t="s">
        <v>4809</v>
      </c>
      <c r="M292" s="159" t="s">
        <v>4838</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4698</v>
      </c>
      <c r="H293" s="159" t="s">
        <v>4804</v>
      </c>
      <c r="I293" s="301" t="str">
        <f t="shared" si="60"/>
        <v>10162/543965</v>
      </c>
      <c r="J293" s="301">
        <f>VLOOKUP(C293,Schools!$A:$Z,9,0)</f>
        <v>400053</v>
      </c>
      <c r="K293" s="159" t="s">
        <v>176</v>
      </c>
      <c r="L293" s="159" t="s">
        <v>4809</v>
      </c>
      <c r="M293" s="159" t="s">
        <v>4838</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4698</v>
      </c>
      <c r="H294" s="159" t="s">
        <v>4804</v>
      </c>
      <c r="I294" s="301" t="str">
        <f t="shared" si="60"/>
        <v>10162/543965</v>
      </c>
      <c r="J294" s="301">
        <f>VLOOKUP(C294,Schools!$A:$Z,9,0)</f>
        <v>400011</v>
      </c>
      <c r="K294" s="159" t="s">
        <v>176</v>
      </c>
      <c r="L294" s="159" t="s">
        <v>4809</v>
      </c>
      <c r="M294" s="159" t="s">
        <v>4838</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4698</v>
      </c>
      <c r="H295" s="159" t="s">
        <v>4804</v>
      </c>
      <c r="I295" s="301" t="str">
        <f t="shared" si="60"/>
        <v>10162/543965</v>
      </c>
      <c r="J295" s="301">
        <f>VLOOKUP(C295,Schools!$A:$Z,9,0)</f>
        <v>400065</v>
      </c>
      <c r="K295" s="159" t="s">
        <v>176</v>
      </c>
      <c r="L295" s="159" t="s">
        <v>4809</v>
      </c>
      <c r="M295" s="159" t="s">
        <v>4838</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4698</v>
      </c>
      <c r="H296" s="159" t="s">
        <v>4804</v>
      </c>
      <c r="I296" s="301" t="str">
        <f t="shared" si="60"/>
        <v>10162/543965</v>
      </c>
      <c r="J296" s="301">
        <f>VLOOKUP(C296,Schools!$A:$Z,9,0)</f>
        <v>400038</v>
      </c>
      <c r="K296" s="159" t="s">
        <v>176</v>
      </c>
      <c r="L296" s="159" t="s">
        <v>4809</v>
      </c>
      <c r="M296" s="159" t="s">
        <v>4838</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4767</v>
      </c>
      <c r="E297" s="301" t="str">
        <f>VLOOKUP(C297,Schools!$A:$Z,3,0)</f>
        <v>M</v>
      </c>
      <c r="F297" s="226">
        <v>-1569.9899999999998</v>
      </c>
      <c r="G297" s="159" t="s">
        <v>4698</v>
      </c>
      <c r="H297" s="159" t="s">
        <v>4804</v>
      </c>
      <c r="I297" s="301" t="str">
        <f t="shared" si="60"/>
        <v>10162/543965</v>
      </c>
      <c r="J297" s="301">
        <f>VLOOKUP(C297,Schools!$A:$Z,9,0)</f>
        <v>400012</v>
      </c>
      <c r="K297" s="159" t="s">
        <v>176</v>
      </c>
      <c r="L297" s="159" t="s">
        <v>4809</v>
      </c>
      <c r="M297" s="159" t="s">
        <v>4838</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4698</v>
      </c>
      <c r="H298" s="159" t="s">
        <v>4804</v>
      </c>
      <c r="I298" s="301" t="str">
        <f t="shared" si="60"/>
        <v>10162/543965</v>
      </c>
      <c r="J298" s="301">
        <f>VLOOKUP(C298,Schools!$A:$Z,9,0)</f>
        <v>400012</v>
      </c>
      <c r="K298" s="159" t="s">
        <v>176</v>
      </c>
      <c r="L298" s="159" t="s">
        <v>4809</v>
      </c>
      <c r="M298" s="159" t="s">
        <v>4838</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4768</v>
      </c>
      <c r="E299" s="301" t="str">
        <f>VLOOKUP(C299,Schools!$A:$Z,3,0)</f>
        <v>M</v>
      </c>
      <c r="F299" s="226">
        <v>-5517.1399999999994</v>
      </c>
      <c r="G299" s="159" t="s">
        <v>4698</v>
      </c>
      <c r="H299" s="159" t="s">
        <v>4804</v>
      </c>
      <c r="I299" s="301" t="str">
        <f t="shared" si="60"/>
        <v>10162/543965</v>
      </c>
      <c r="J299" s="301">
        <f>VLOOKUP(C299,Schools!$A:$Z,9,0)</f>
        <v>400105</v>
      </c>
      <c r="K299" s="159" t="s">
        <v>176</v>
      </c>
      <c r="L299" s="159" t="s">
        <v>4809</v>
      </c>
      <c r="M299" s="159" t="s">
        <v>4838</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4769</v>
      </c>
      <c r="E300" s="301" t="str">
        <f>VLOOKUP(C300,Schools!$A:$Z,3,0)</f>
        <v>M</v>
      </c>
      <c r="F300" s="226">
        <v>-3131.1099999999997</v>
      </c>
      <c r="G300" s="159" t="s">
        <v>4698</v>
      </c>
      <c r="H300" s="159" t="s">
        <v>4804</v>
      </c>
      <c r="I300" s="301" t="str">
        <f t="shared" si="60"/>
        <v>10162/543965</v>
      </c>
      <c r="J300" s="301">
        <f>VLOOKUP(C300,Schools!$A:$Z,9,0)</f>
        <v>400111</v>
      </c>
      <c r="K300" s="159" t="s">
        <v>176</v>
      </c>
      <c r="L300" s="159" t="s">
        <v>4809</v>
      </c>
      <c r="M300" s="159" t="s">
        <v>4838</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4770</v>
      </c>
      <c r="E301" s="301" t="str">
        <f>VLOOKUP(C301,Schools!$A:$Z,3,0)</f>
        <v>M</v>
      </c>
      <c r="F301" s="226">
        <v>-7681.4199999999992</v>
      </c>
      <c r="G301" s="159" t="s">
        <v>4698</v>
      </c>
      <c r="H301" s="159" t="s">
        <v>4804</v>
      </c>
      <c r="I301" s="301" t="str">
        <f t="shared" si="60"/>
        <v>10162/543965</v>
      </c>
      <c r="J301" s="301">
        <f>VLOOKUP(C301,Schools!$A:$Z,9,0)</f>
        <v>400113</v>
      </c>
      <c r="K301" s="159" t="s">
        <v>176</v>
      </c>
      <c r="L301" s="159" t="s">
        <v>4809</v>
      </c>
      <c r="M301" s="159" t="s">
        <v>4838</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4771</v>
      </c>
      <c r="E302" s="301" t="str">
        <f>VLOOKUP(C302,Schools!$A:$Z,3,0)</f>
        <v>M</v>
      </c>
      <c r="F302" s="226">
        <v>-3086.7599999999998</v>
      </c>
      <c r="G302" s="159" t="s">
        <v>4698</v>
      </c>
      <c r="H302" s="159" t="s">
        <v>4804</v>
      </c>
      <c r="I302" s="301" t="str">
        <f t="shared" si="60"/>
        <v>10162/543965</v>
      </c>
      <c r="J302" s="301">
        <f>VLOOKUP(C302,Schools!$A:$Z,9,0)</f>
        <v>400014</v>
      </c>
      <c r="K302" s="159" t="s">
        <v>176</v>
      </c>
      <c r="L302" s="159" t="s">
        <v>4809</v>
      </c>
      <c r="M302" s="159" t="s">
        <v>4838</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4772</v>
      </c>
      <c r="E303" s="301" t="str">
        <f>VLOOKUP(C303,Schools!$A:$Z,3,0)</f>
        <v>M</v>
      </c>
      <c r="F303" s="226">
        <v>-3849.5799999999995</v>
      </c>
      <c r="G303" s="159" t="s">
        <v>4698</v>
      </c>
      <c r="H303" s="159" t="s">
        <v>4804</v>
      </c>
      <c r="I303" s="301" t="str">
        <f t="shared" si="60"/>
        <v>10162/543965</v>
      </c>
      <c r="J303" s="301">
        <f>VLOOKUP(C303,Schools!$A:$Z,9,0)</f>
        <v>400070</v>
      </c>
      <c r="K303" s="159" t="s">
        <v>176</v>
      </c>
      <c r="L303" s="159" t="s">
        <v>4809</v>
      </c>
      <c r="M303" s="159" t="s">
        <v>4838</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4773</v>
      </c>
      <c r="E304" s="301" t="str">
        <f>VLOOKUP(C304,Schools!$A:$Z,3,0)</f>
        <v>M</v>
      </c>
      <c r="F304" s="226">
        <v>-1516.7699999999998</v>
      </c>
      <c r="G304" s="159" t="s">
        <v>4698</v>
      </c>
      <c r="H304" s="159" t="s">
        <v>4804</v>
      </c>
      <c r="I304" s="301" t="str">
        <f t="shared" si="60"/>
        <v>10162/543965</v>
      </c>
      <c r="J304" s="301">
        <f>VLOOKUP(C304,Schools!$A:$Z,9,0)</f>
        <v>400069</v>
      </c>
      <c r="K304" s="159" t="s">
        <v>176</v>
      </c>
      <c r="L304" s="159" t="s">
        <v>4809</v>
      </c>
      <c r="M304" s="159" t="s">
        <v>4838</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4774</v>
      </c>
      <c r="E305" s="301" t="str">
        <f>VLOOKUP(C305,Schools!$A:$Z,3,0)</f>
        <v>M</v>
      </c>
      <c r="F305" s="226">
        <v>-1853.83</v>
      </c>
      <c r="G305" s="159" t="s">
        <v>4698</v>
      </c>
      <c r="H305" s="159" t="s">
        <v>4804</v>
      </c>
      <c r="I305" s="301" t="str">
        <f t="shared" si="60"/>
        <v>10162/543965</v>
      </c>
      <c r="J305" s="301">
        <f>VLOOKUP(C305,Schools!$A:$Z,9,0)</f>
        <v>400039</v>
      </c>
      <c r="K305" s="159" t="s">
        <v>176</v>
      </c>
      <c r="L305" s="159" t="s">
        <v>4809</v>
      </c>
      <c r="M305" s="159" t="s">
        <v>4838</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4775</v>
      </c>
      <c r="E306" s="301" t="str">
        <f>VLOOKUP(C306,Schools!$A:$Z,3,0)</f>
        <v>M</v>
      </c>
      <c r="F306" s="226">
        <v>-1765.1299999999999</v>
      </c>
      <c r="G306" s="159" t="s">
        <v>4698</v>
      </c>
      <c r="H306" s="159" t="s">
        <v>4804</v>
      </c>
      <c r="I306" s="301" t="str">
        <f t="shared" si="60"/>
        <v>10162/543965</v>
      </c>
      <c r="J306" s="301">
        <f>VLOOKUP(C306,Schools!$A:$Z,9,0)</f>
        <v>400008</v>
      </c>
      <c r="K306" s="159" t="s">
        <v>176</v>
      </c>
      <c r="L306" s="159" t="s">
        <v>4809</v>
      </c>
      <c r="M306" s="159" t="s">
        <v>4838</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4776</v>
      </c>
      <c r="E307" s="301" t="str">
        <f>VLOOKUP(C307,Schools!$A:$Z,3,0)</f>
        <v>M</v>
      </c>
      <c r="F307" s="226">
        <v>-1330.4999999999998</v>
      </c>
      <c r="G307" s="159" t="s">
        <v>4698</v>
      </c>
      <c r="H307" s="159" t="s">
        <v>4804</v>
      </c>
      <c r="I307" s="301" t="str">
        <f t="shared" si="60"/>
        <v>10162/543965</v>
      </c>
      <c r="J307" s="301">
        <f>VLOOKUP(C307,Schools!$A:$Z,9,0)</f>
        <v>400086</v>
      </c>
      <c r="K307" s="159" t="s">
        <v>176</v>
      </c>
      <c r="L307" s="159" t="s">
        <v>4809</v>
      </c>
      <c r="M307" s="159" t="s">
        <v>4838</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4777</v>
      </c>
      <c r="E308" s="301" t="str">
        <f>VLOOKUP(C308,Schools!$A:$Z,3,0)</f>
        <v>M</v>
      </c>
      <c r="F308" s="226">
        <v>-1853.83</v>
      </c>
      <c r="G308" s="159" t="s">
        <v>4698</v>
      </c>
      <c r="H308" s="159" t="s">
        <v>4804</v>
      </c>
      <c r="I308" s="301" t="str">
        <f t="shared" si="60"/>
        <v>10162/543965</v>
      </c>
      <c r="J308" s="301">
        <f>VLOOKUP(C308,Schools!$A:$Z,9,0)</f>
        <v>400114</v>
      </c>
      <c r="K308" s="159" t="s">
        <v>176</v>
      </c>
      <c r="L308" s="159" t="s">
        <v>4809</v>
      </c>
      <c r="M308" s="159" t="s">
        <v>4838</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4778</v>
      </c>
      <c r="E309" s="301" t="str">
        <f>VLOOKUP(C309,Schools!$A:$Z,3,0)</f>
        <v>M</v>
      </c>
      <c r="F309" s="226">
        <v>-1871.57</v>
      </c>
      <c r="G309" s="159" t="s">
        <v>4698</v>
      </c>
      <c r="H309" s="159" t="s">
        <v>4804</v>
      </c>
      <c r="I309" s="301" t="str">
        <f t="shared" si="60"/>
        <v>10162/543965</v>
      </c>
      <c r="J309" s="301">
        <f>VLOOKUP(C309,Schools!$A:$Z,9,0)</f>
        <v>400098</v>
      </c>
      <c r="K309" s="159" t="s">
        <v>176</v>
      </c>
      <c r="L309" s="159" t="s">
        <v>4809</v>
      </c>
      <c r="M309" s="159" t="s">
        <v>4838</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4779</v>
      </c>
      <c r="E310" s="301" t="str">
        <f>VLOOKUP(C310,Schools!$A:$Z,3,0)</f>
        <v>M</v>
      </c>
      <c r="F310" s="226">
        <v>-3645.5699999999997</v>
      </c>
      <c r="G310" s="159" t="s">
        <v>4698</v>
      </c>
      <c r="H310" s="159" t="s">
        <v>4804</v>
      </c>
      <c r="I310" s="301" t="str">
        <f t="shared" si="60"/>
        <v>10162/543965</v>
      </c>
      <c r="J310" s="301">
        <f>VLOOKUP(C310,Schools!$A:$Z,9,0)</f>
        <v>400058</v>
      </c>
      <c r="K310" s="159" t="s">
        <v>176</v>
      </c>
      <c r="L310" s="159" t="s">
        <v>4809</v>
      </c>
      <c r="M310" s="159" t="s">
        <v>4838</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4780</v>
      </c>
      <c r="E311" s="301" t="str">
        <f>VLOOKUP(C311,Schools!$A:$Z,3,0)</f>
        <v>M</v>
      </c>
      <c r="F311" s="226">
        <v>-1880.4399999999998</v>
      </c>
      <c r="G311" s="159" t="s">
        <v>4698</v>
      </c>
      <c r="H311" s="159" t="s">
        <v>4804</v>
      </c>
      <c r="I311" s="301" t="str">
        <f t="shared" si="60"/>
        <v>10162/543965</v>
      </c>
      <c r="J311" s="301">
        <f>VLOOKUP(C311,Schools!$A:$Z,9,0)</f>
        <v>400017</v>
      </c>
      <c r="K311" s="159" t="s">
        <v>176</v>
      </c>
      <c r="L311" s="159" t="s">
        <v>4809</v>
      </c>
      <c r="M311" s="159" t="s">
        <v>4838</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4781</v>
      </c>
      <c r="E312" s="301" t="str">
        <f>VLOOKUP(C312,Schools!$A:$Z,3,0)</f>
        <v>M</v>
      </c>
      <c r="F312" s="226">
        <v>-1649.82</v>
      </c>
      <c r="G312" s="159" t="s">
        <v>4698</v>
      </c>
      <c r="H312" s="159" t="s">
        <v>4804</v>
      </c>
      <c r="I312" s="301" t="str">
        <f t="shared" si="60"/>
        <v>10162/543965</v>
      </c>
      <c r="J312" s="301">
        <f>VLOOKUP(C312,Schools!$A:$Z,9,0)</f>
        <v>400006</v>
      </c>
      <c r="K312" s="159" t="s">
        <v>176</v>
      </c>
      <c r="L312" s="159" t="s">
        <v>4809</v>
      </c>
      <c r="M312" s="159" t="s">
        <v>4838</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4782</v>
      </c>
      <c r="E313" s="301" t="str">
        <f>VLOOKUP(C313,Schools!$A:$Z,3,0)</f>
        <v>M</v>
      </c>
      <c r="F313" s="226">
        <v>-1827.2199999999998</v>
      </c>
      <c r="G313" s="159" t="s">
        <v>4698</v>
      </c>
      <c r="H313" s="159" t="s">
        <v>4804</v>
      </c>
      <c r="I313" s="301" t="str">
        <f t="shared" si="60"/>
        <v>10162/543965</v>
      </c>
      <c r="J313" s="301">
        <f>VLOOKUP(C313,Schools!$A:$Z,9,0)</f>
        <v>400094</v>
      </c>
      <c r="K313" s="159" t="s">
        <v>176</v>
      </c>
      <c r="L313" s="159" t="s">
        <v>4809</v>
      </c>
      <c r="M313" s="159" t="s">
        <v>4838</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4783</v>
      </c>
      <c r="E314" s="301" t="str">
        <f>VLOOKUP(C314,Schools!$A:$Z,3,0)</f>
        <v>M</v>
      </c>
      <c r="F314" s="226">
        <v>-1844.9599999999998</v>
      </c>
      <c r="G314" s="159" t="s">
        <v>4698</v>
      </c>
      <c r="H314" s="159" t="s">
        <v>4804</v>
      </c>
      <c r="I314" s="301" t="str">
        <f t="shared" si="60"/>
        <v>10162/543965</v>
      </c>
      <c r="J314" s="301">
        <f>VLOOKUP(C314,Schools!$A:$Z,9,0)</f>
        <v>400062</v>
      </c>
      <c r="K314" s="159" t="s">
        <v>176</v>
      </c>
      <c r="L314" s="159" t="s">
        <v>4809</v>
      </c>
      <c r="M314" s="159" t="s">
        <v>4838</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4784</v>
      </c>
      <c r="E315" s="301" t="str">
        <f>VLOOKUP(C315,Schools!$A:$Z,3,0)</f>
        <v>M</v>
      </c>
      <c r="F315" s="226">
        <v>-1880.4399999999998</v>
      </c>
      <c r="G315" s="159" t="s">
        <v>4698</v>
      </c>
      <c r="H315" s="159" t="s">
        <v>4804</v>
      </c>
      <c r="I315" s="301" t="str">
        <f t="shared" si="60"/>
        <v>10162/543965</v>
      </c>
      <c r="J315" s="301">
        <f>VLOOKUP(C315,Schools!$A:$Z,9,0)</f>
        <v>400100</v>
      </c>
      <c r="K315" s="159" t="s">
        <v>176</v>
      </c>
      <c r="L315" s="159" t="s">
        <v>4809</v>
      </c>
      <c r="M315" s="159" t="s">
        <v>4838</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4785</v>
      </c>
      <c r="E316" s="301" t="str">
        <f>VLOOKUP(C316,Schools!$A:$Z,3,0)</f>
        <v>M</v>
      </c>
      <c r="F316" s="226">
        <v>-1880.4399999999998</v>
      </c>
      <c r="G316" s="159" t="s">
        <v>4698</v>
      </c>
      <c r="H316" s="159" t="s">
        <v>4804</v>
      </c>
      <c r="I316" s="301" t="str">
        <f t="shared" si="60"/>
        <v>10162/543965</v>
      </c>
      <c r="J316" s="301">
        <f>VLOOKUP(C316,Schools!$A:$Z,9,0)</f>
        <v>400015</v>
      </c>
      <c r="K316" s="159" t="s">
        <v>176</v>
      </c>
      <c r="L316" s="159" t="s">
        <v>4809</v>
      </c>
      <c r="M316" s="159" t="s">
        <v>4838</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4786</v>
      </c>
      <c r="E317" s="301" t="str">
        <f>VLOOKUP(C317,Schools!$A:$Z,3,0)</f>
        <v>M</v>
      </c>
      <c r="F317" s="226">
        <v>-1144.2299999999998</v>
      </c>
      <c r="G317" s="159" t="s">
        <v>4698</v>
      </c>
      <c r="H317" s="159" t="s">
        <v>4804</v>
      </c>
      <c r="I317" s="301" t="str">
        <f t="shared" si="60"/>
        <v>10162/543965</v>
      </c>
      <c r="J317" s="301">
        <f>VLOOKUP(C317,Schools!$A:$Z,9,0)</f>
        <v>400023</v>
      </c>
      <c r="K317" s="159" t="s">
        <v>176</v>
      </c>
      <c r="L317" s="159" t="s">
        <v>4809</v>
      </c>
      <c r="M317" s="159" t="s">
        <v>4838</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4787</v>
      </c>
      <c r="E318" s="301" t="str">
        <f>VLOOKUP(C318,Schools!$A:$Z,3,0)</f>
        <v>M</v>
      </c>
      <c r="F318" s="226">
        <v>-1765.1299999999999</v>
      </c>
      <c r="G318" s="159" t="s">
        <v>4698</v>
      </c>
      <c r="H318" s="159" t="s">
        <v>4804</v>
      </c>
      <c r="I318" s="301" t="str">
        <f t="shared" si="60"/>
        <v>10162/543965</v>
      </c>
      <c r="J318" s="301">
        <f>VLOOKUP(C318,Schools!$A:$Z,9,0)</f>
        <v>400003</v>
      </c>
      <c r="K318" s="159" t="s">
        <v>176</v>
      </c>
      <c r="L318" s="159" t="s">
        <v>4809</v>
      </c>
      <c r="M318" s="159" t="s">
        <v>4838</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4788</v>
      </c>
      <c r="E319" s="301" t="str">
        <f>VLOOKUP(C319,Schools!$A:$Z,3,0)</f>
        <v>M</v>
      </c>
      <c r="F319" s="226">
        <v>-3255.2899999999995</v>
      </c>
      <c r="G319" s="159" t="s">
        <v>4698</v>
      </c>
      <c r="H319" s="159" t="s">
        <v>4804</v>
      </c>
      <c r="I319" s="301" t="str">
        <f t="shared" si="60"/>
        <v>10162/543965</v>
      </c>
      <c r="J319" s="301">
        <f>VLOOKUP(C319,Schools!$A:$Z,9,0)</f>
        <v>400096</v>
      </c>
      <c r="K319" s="159" t="s">
        <v>176</v>
      </c>
      <c r="L319" s="159" t="s">
        <v>4809</v>
      </c>
      <c r="M319" s="159" t="s">
        <v>4838</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4789</v>
      </c>
      <c r="E320" s="301" t="str">
        <f>VLOOKUP(C320,Schools!$A:$Z,3,0)</f>
        <v>M</v>
      </c>
      <c r="F320" s="226">
        <v>-3698.7899999999995</v>
      </c>
      <c r="G320" s="159" t="s">
        <v>4698</v>
      </c>
      <c r="H320" s="159" t="s">
        <v>4804</v>
      </c>
      <c r="I320" s="301" t="str">
        <f t="shared" si="60"/>
        <v>10162/543965</v>
      </c>
      <c r="J320" s="301">
        <f>VLOOKUP(C320,Schools!$A:$Z,9,0)</f>
        <v>400064</v>
      </c>
      <c r="K320" s="159" t="s">
        <v>176</v>
      </c>
      <c r="L320" s="159" t="s">
        <v>4809</v>
      </c>
      <c r="M320" s="159" t="s">
        <v>4838</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4698</v>
      </c>
      <c r="H321" s="159" t="s">
        <v>4804</v>
      </c>
      <c r="I321" s="301" t="str">
        <f t="shared" si="60"/>
        <v>10162/543965</v>
      </c>
      <c r="J321" s="301">
        <f>VLOOKUP(C321,Schools!$A:$Z,9,0)</f>
        <v>400009</v>
      </c>
      <c r="K321" s="159" t="s">
        <v>176</v>
      </c>
      <c r="L321" s="159" t="s">
        <v>4809</v>
      </c>
      <c r="M321" s="159" t="s">
        <v>4838</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4790</v>
      </c>
      <c r="E322" s="301" t="str">
        <f>VLOOKUP(C322,Schools!$A:$Z,3,0)</f>
        <v>M</v>
      </c>
      <c r="F322" s="226">
        <v>-1561.12</v>
      </c>
      <c r="G322" s="159" t="s">
        <v>4698</v>
      </c>
      <c r="H322" s="159" t="s">
        <v>4804</v>
      </c>
      <c r="I322" s="301" t="str">
        <f t="shared" si="60"/>
        <v>10162/543965</v>
      </c>
      <c r="J322" s="301">
        <f>VLOOKUP(C322,Schools!$A:$Z,9,0)</f>
        <v>400037</v>
      </c>
      <c r="K322" s="159" t="s">
        <v>176</v>
      </c>
      <c r="L322" s="159" t="s">
        <v>4809</v>
      </c>
      <c r="M322" s="159" t="s">
        <v>4838</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4791</v>
      </c>
      <c r="E323" s="301" t="str">
        <f>VLOOKUP(C323,Schools!$A:$Z,3,0)</f>
        <v>M</v>
      </c>
      <c r="F323" s="226">
        <v>-4310.82</v>
      </c>
      <c r="G323" s="159" t="s">
        <v>4698</v>
      </c>
      <c r="H323" s="159" t="s">
        <v>4804</v>
      </c>
      <c r="I323" s="301" t="str">
        <f t="shared" si="60"/>
        <v>10162/543965</v>
      </c>
      <c r="J323" s="301">
        <f>VLOOKUP(C323,Schools!$A:$Z,9,0)</f>
        <v>400066</v>
      </c>
      <c r="K323" s="159" t="s">
        <v>176</v>
      </c>
      <c r="L323" s="159" t="s">
        <v>4809</v>
      </c>
      <c r="M323" s="159" t="s">
        <v>4838</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4792</v>
      </c>
      <c r="E324" s="301" t="str">
        <f>VLOOKUP(C324,Schools!$A:$Z,3,0)</f>
        <v>M</v>
      </c>
      <c r="F324" s="226">
        <v>-3512.5199999999995</v>
      </c>
      <c r="G324" s="159" t="s">
        <v>4698</v>
      </c>
      <c r="H324" s="159" t="s">
        <v>4804</v>
      </c>
      <c r="I324" s="301" t="str">
        <f t="shared" si="60"/>
        <v>10162/543965</v>
      </c>
      <c r="J324" s="301">
        <f>VLOOKUP(C324,Schools!$A:$Z,9,0)</f>
        <v>400071</v>
      </c>
      <c r="K324" s="159" t="s">
        <v>176</v>
      </c>
      <c r="L324" s="159" t="s">
        <v>4809</v>
      </c>
      <c r="M324" s="159" t="s">
        <v>4838</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4793</v>
      </c>
      <c r="E325" s="301" t="str">
        <f>VLOOKUP(C325,Schools!$A:$Z,3,0)</f>
        <v>M</v>
      </c>
      <c r="F325" s="226">
        <v>-3592.35</v>
      </c>
      <c r="G325" s="159" t="s">
        <v>4698</v>
      </c>
      <c r="H325" s="159" t="s">
        <v>4804</v>
      </c>
      <c r="I325" s="301" t="str">
        <f t="shared" si="60"/>
        <v>10162/543965</v>
      </c>
      <c r="J325" s="301">
        <f>VLOOKUP(C325,Schools!$A:$Z,9,0)</f>
        <v>400024</v>
      </c>
      <c r="K325" s="159" t="s">
        <v>176</v>
      </c>
      <c r="L325" s="159" t="s">
        <v>4809</v>
      </c>
      <c r="M325" s="159" t="s">
        <v>4838</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4794</v>
      </c>
      <c r="E326" s="301" t="str">
        <f>VLOOKUP(C326,Schools!$A:$Z,3,0)</f>
        <v>M</v>
      </c>
      <c r="F326" s="226">
        <v>-3317.3799999999997</v>
      </c>
      <c r="G326" s="159" t="s">
        <v>4698</v>
      </c>
      <c r="H326" s="159" t="s">
        <v>4804</v>
      </c>
      <c r="I326" s="301" t="str">
        <f t="shared" si="60"/>
        <v>10162/543965</v>
      </c>
      <c r="J326" s="301">
        <f>VLOOKUP(C326,Schools!$A:$Z,9,0)</f>
        <v>400093</v>
      </c>
      <c r="K326" s="159" t="s">
        <v>176</v>
      </c>
      <c r="L326" s="159" t="s">
        <v>4809</v>
      </c>
      <c r="M326" s="159" t="s">
        <v>4838</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4698</v>
      </c>
      <c r="H327" s="159" t="s">
        <v>4804</v>
      </c>
      <c r="I327" s="301" t="str">
        <f t="shared" si="60"/>
        <v>10162/543965</v>
      </c>
      <c r="J327" s="301">
        <f>VLOOKUP(C327,Schools!$A:$Z,9,0)</f>
        <v>400007</v>
      </c>
      <c r="K327" s="159" t="s">
        <v>176</v>
      </c>
      <c r="L327" s="159" t="s">
        <v>4809</v>
      </c>
      <c r="M327" s="159" t="s">
        <v>4838</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4795</v>
      </c>
      <c r="E328" s="301" t="str">
        <f>VLOOKUP(C328,Schools!$A:$Z,3,0)</f>
        <v>M</v>
      </c>
      <c r="F328" s="226">
        <v>-1836.09</v>
      </c>
      <c r="G328" s="159" t="s">
        <v>4698</v>
      </c>
      <c r="H328" s="159" t="s">
        <v>4804</v>
      </c>
      <c r="I328" s="301" t="str">
        <f t="shared" si="60"/>
        <v>10162/543965</v>
      </c>
      <c r="J328" s="301">
        <f>VLOOKUP(C328,Schools!$A:$Z,9,0)</f>
        <v>400107</v>
      </c>
      <c r="K328" s="159" t="s">
        <v>176</v>
      </c>
      <c r="L328" s="159" t="s">
        <v>4809</v>
      </c>
      <c r="M328" s="159" t="s">
        <v>4838</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4698</v>
      </c>
      <c r="H329" s="159" t="s">
        <v>4804</v>
      </c>
      <c r="I329" s="301" t="str">
        <f t="shared" si="60"/>
        <v>10162/543965</v>
      </c>
      <c r="J329" s="301">
        <f>VLOOKUP(C329,Schools!$A:$Z,9,0)</f>
        <v>400108</v>
      </c>
      <c r="K329" s="159" t="s">
        <v>176</v>
      </c>
      <c r="L329" s="159" t="s">
        <v>4809</v>
      </c>
      <c r="M329" s="159" t="s">
        <v>4838</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4698</v>
      </c>
      <c r="H330" s="159" t="s">
        <v>4804</v>
      </c>
      <c r="I330" s="301" t="str">
        <f t="shared" si="60"/>
        <v>10162/543965</v>
      </c>
      <c r="J330" s="301">
        <f>VLOOKUP(C330,Schools!$A:$Z,9,0)</f>
        <v>400117</v>
      </c>
      <c r="K330" s="159" t="s">
        <v>176</v>
      </c>
      <c r="L330" s="159" t="s">
        <v>4809</v>
      </c>
      <c r="M330" s="159" t="s">
        <v>4838</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4698</v>
      </c>
      <c r="H331" s="159" t="s">
        <v>4804</v>
      </c>
      <c r="I331" s="301" t="str">
        <f t="shared" si="60"/>
        <v>10162/543965</v>
      </c>
      <c r="J331" s="301">
        <f>VLOOKUP(C331,Schools!$A:$Z,9,0)</f>
        <v>400125</v>
      </c>
      <c r="K331" s="159" t="s">
        <v>176</v>
      </c>
      <c r="L331" s="159" t="s">
        <v>4809</v>
      </c>
      <c r="M331" s="159" t="s">
        <v>4838</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4698</v>
      </c>
      <c r="H332" s="159" t="s">
        <v>4804</v>
      </c>
      <c r="I332" s="301" t="str">
        <f t="shared" si="60"/>
        <v>10162/543965</v>
      </c>
      <c r="J332" s="301">
        <f>VLOOKUP(C332,Schools!$A:$Z,9,0)</f>
        <v>400130</v>
      </c>
      <c r="K332" s="159" t="s">
        <v>176</v>
      </c>
      <c r="L332" s="159" t="s">
        <v>4809</v>
      </c>
      <c r="M332" s="159" t="s">
        <v>4838</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4698</v>
      </c>
      <c r="H333" s="159" t="s">
        <v>4804</v>
      </c>
      <c r="I333" s="301" t="str">
        <f t="shared" si="60"/>
        <v>10162/543965</v>
      </c>
      <c r="J333" s="301">
        <f>VLOOKUP(C333,Schools!$A:$Z,9,0)</f>
        <v>400150</v>
      </c>
      <c r="K333" s="159" t="s">
        <v>176</v>
      </c>
      <c r="L333" s="159" t="s">
        <v>4809</v>
      </c>
      <c r="M333" s="159" t="s">
        <v>4838</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4698</v>
      </c>
      <c r="H334" s="159" t="s">
        <v>4804</v>
      </c>
      <c r="I334" s="301" t="str">
        <f t="shared" si="60"/>
        <v>10162/543965</v>
      </c>
      <c r="J334" s="301">
        <f>VLOOKUP(C334,Schools!$A:$Z,9,0)</f>
        <v>400021</v>
      </c>
      <c r="K334" s="159" t="s">
        <v>176</v>
      </c>
      <c r="L334" s="159" t="s">
        <v>4809</v>
      </c>
      <c r="M334" s="159" t="s">
        <v>4838</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4796</v>
      </c>
      <c r="E335" s="301" t="str">
        <f>VLOOKUP(C335,Schools!$A:$Z,3,0)</f>
        <v>M</v>
      </c>
      <c r="F335" s="226">
        <v>-1853.83</v>
      </c>
      <c r="G335" s="159" t="s">
        <v>4698</v>
      </c>
      <c r="H335" s="159" t="s">
        <v>4804</v>
      </c>
      <c r="I335" s="301" t="str">
        <f t="shared" si="60"/>
        <v>10162/543965</v>
      </c>
      <c r="J335" s="301">
        <f>VLOOKUP(C335,Schools!$A:$Z,9,0)</f>
        <v>400112</v>
      </c>
      <c r="K335" s="159" t="s">
        <v>176</v>
      </c>
      <c r="L335" s="159" t="s">
        <v>4809</v>
      </c>
      <c r="M335" s="159" t="s">
        <v>4838</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4698</v>
      </c>
      <c r="H336" s="159" t="s">
        <v>4804</v>
      </c>
      <c r="I336" s="301" t="str">
        <f t="shared" si="60"/>
        <v>10162/543965</v>
      </c>
      <c r="J336" s="301">
        <f>VLOOKUP(C336,Schools!$A:$Z,9,0)</f>
        <v>400110</v>
      </c>
      <c r="K336" s="159" t="s">
        <v>176</v>
      </c>
      <c r="L336" s="159" t="s">
        <v>4809</v>
      </c>
      <c r="M336" s="159" t="s">
        <v>4838</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4698</v>
      </c>
      <c r="H337" s="159" t="s">
        <v>4804</v>
      </c>
      <c r="I337" s="301" t="str">
        <f t="shared" si="60"/>
        <v>10163/543965</v>
      </c>
      <c r="J337" s="301">
        <f>VLOOKUP(C337,Schools!$A:$Z,9,0)</f>
        <v>400033</v>
      </c>
      <c r="K337" s="159" t="s">
        <v>176</v>
      </c>
      <c r="L337" s="159" t="s">
        <v>4809</v>
      </c>
      <c r="M337" s="159" t="s">
        <v>4838</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4797</v>
      </c>
      <c r="E338" s="301" t="str">
        <f>VLOOKUP(C338,Schools!$A:$Z,3,0)</f>
        <v>M</v>
      </c>
      <c r="F338" s="226">
        <v>-2340.7599999999998</v>
      </c>
      <c r="G338" s="159" t="s">
        <v>4698</v>
      </c>
      <c r="H338" s="159" t="s">
        <v>4804</v>
      </c>
      <c r="I338" s="301" t="str">
        <f t="shared" si="60"/>
        <v>10163/543965</v>
      </c>
      <c r="J338" s="301">
        <f>VLOOKUP(C338,Schools!$A:$Z,9,0)</f>
        <v>107953</v>
      </c>
      <c r="K338" s="159" t="s">
        <v>176</v>
      </c>
      <c r="L338" s="159" t="s">
        <v>4809</v>
      </c>
      <c r="M338" s="159" t="s">
        <v>4838</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4798</v>
      </c>
      <c r="E339" s="301" t="str">
        <f>VLOOKUP(C339,Schools!$A:$Z,3,0)</f>
        <v>M</v>
      </c>
      <c r="F339" s="226">
        <v>-4720.8133333333335</v>
      </c>
      <c r="G339" s="159" t="s">
        <v>4698</v>
      </c>
      <c r="H339" s="159" t="s">
        <v>4804</v>
      </c>
      <c r="I339" s="301" t="str">
        <f t="shared" si="60"/>
        <v>10163/543965</v>
      </c>
      <c r="J339" s="301">
        <f>VLOOKUP(C339,Schools!$A:$Z,9,0)</f>
        <v>400029</v>
      </c>
      <c r="K339" s="159" t="s">
        <v>176</v>
      </c>
      <c r="L339" s="159" t="s">
        <v>4809</v>
      </c>
      <c r="M339" s="159" t="s">
        <v>4838</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4698</v>
      </c>
      <c r="H340" s="159" t="s">
        <v>4804</v>
      </c>
      <c r="I340" s="301" t="str">
        <f t="shared" si="60"/>
        <v>10163/543965</v>
      </c>
      <c r="J340" s="301">
        <f>VLOOKUP(C340,Schools!$A:$Z,9,0)</f>
        <v>400041</v>
      </c>
      <c r="K340" s="159" t="s">
        <v>176</v>
      </c>
      <c r="L340" s="159" t="s">
        <v>4809</v>
      </c>
      <c r="M340" s="159" t="s">
        <v>4838</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4799</v>
      </c>
      <c r="E341" s="301" t="str">
        <f>VLOOKUP(C341,Schools!$A:$Z,3,0)</f>
        <v>M</v>
      </c>
      <c r="F341" s="226">
        <v>-8896.4316666666655</v>
      </c>
      <c r="G341" s="159" t="s">
        <v>4698</v>
      </c>
      <c r="H341" s="159" t="s">
        <v>4804</v>
      </c>
      <c r="I341" s="301" t="str">
        <f t="shared" ref="I341:I404" si="71">O341&amp;"/"&amp;P341</f>
        <v>10163/543965</v>
      </c>
      <c r="J341" s="301">
        <f>VLOOKUP(C341,Schools!$A:$Z,9,0)</f>
        <v>400013</v>
      </c>
      <c r="K341" s="159" t="s">
        <v>176</v>
      </c>
      <c r="L341" s="159" t="s">
        <v>4809</v>
      </c>
      <c r="M341" s="159" t="s">
        <v>4838</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4698</v>
      </c>
      <c r="H342" s="159" t="s">
        <v>4804</v>
      </c>
      <c r="I342" s="301" t="str">
        <f t="shared" si="71"/>
        <v>10163/543965</v>
      </c>
      <c r="J342" s="301">
        <f>VLOOKUP(C342,Schools!$A:$Z,9,0)</f>
        <v>400140</v>
      </c>
      <c r="K342" s="159" t="s">
        <v>176</v>
      </c>
      <c r="L342" s="159" t="s">
        <v>4809</v>
      </c>
      <c r="M342" s="159" t="s">
        <v>4838</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4800</v>
      </c>
      <c r="E343" s="301" t="str">
        <f>VLOOKUP(C343,Schools!$A:$Z,3,0)</f>
        <v>M</v>
      </c>
      <c r="F343" s="226">
        <v>-12565.556666666665</v>
      </c>
      <c r="G343" s="159" t="s">
        <v>4698</v>
      </c>
      <c r="H343" s="159" t="s">
        <v>4804</v>
      </c>
      <c r="I343" s="301" t="str">
        <f t="shared" si="71"/>
        <v>11510/543965</v>
      </c>
      <c r="J343" s="301">
        <f>VLOOKUP(C343,Schools!$A:$Z,9,0)</f>
        <v>400135</v>
      </c>
      <c r="K343" s="159" t="s">
        <v>176</v>
      </c>
      <c r="L343" s="159" t="s">
        <v>4809</v>
      </c>
      <c r="M343" s="159" t="s">
        <v>4838</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4749</v>
      </c>
      <c r="E344" s="301" t="str">
        <f>VLOOKUP(C344,Schools!$A:$Z,3,0)</f>
        <v>M</v>
      </c>
      <c r="F344" s="76">
        <v>-1697.35</v>
      </c>
      <c r="G344" s="295" t="s">
        <v>4698</v>
      </c>
      <c r="H344" t="s">
        <v>4805</v>
      </c>
      <c r="I344" s="301" t="str">
        <f t="shared" si="71"/>
        <v>10162/543965</v>
      </c>
      <c r="J344" s="301">
        <f>VLOOKUP(C344,Schools!$A:$Z,9,0)</f>
        <v>400005</v>
      </c>
      <c r="K344" s="295" t="s">
        <v>170</v>
      </c>
      <c r="L344" s="295" t="s">
        <v>4810</v>
      </c>
      <c r="M344" s="295" t="s">
        <v>4839</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4698</v>
      </c>
      <c r="H345" s="301" t="s">
        <v>4805</v>
      </c>
      <c r="I345" s="301" t="str">
        <f t="shared" si="71"/>
        <v>10162/543965</v>
      </c>
      <c r="J345" s="301">
        <f>VLOOKUP(C345,Schools!$A:$Z,9,0)</f>
        <v>400051</v>
      </c>
      <c r="K345" s="295" t="s">
        <v>170</v>
      </c>
      <c r="L345" s="295" t="s">
        <v>4810</v>
      </c>
      <c r="M345" s="295" t="s">
        <v>4839</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4698</v>
      </c>
      <c r="H346" s="301" t="s">
        <v>4805</v>
      </c>
      <c r="I346" s="301" t="str">
        <f t="shared" si="71"/>
        <v>10162/543965</v>
      </c>
      <c r="J346" s="301">
        <f>VLOOKUP(C346,Schools!$A:$Z,9,0)</f>
        <v>400040</v>
      </c>
      <c r="K346" s="295" t="s">
        <v>170</v>
      </c>
      <c r="L346" s="295" t="s">
        <v>4810</v>
      </c>
      <c r="M346" s="295" t="s">
        <v>4839</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4750</v>
      </c>
      <c r="E347" s="301" t="str">
        <f>VLOOKUP(C347,Schools!$A:$Z,3,0)</f>
        <v>M</v>
      </c>
      <c r="F347" s="76">
        <v>-1100.21</v>
      </c>
      <c r="G347" s="295" t="s">
        <v>4698</v>
      </c>
      <c r="H347" s="301" t="s">
        <v>4805</v>
      </c>
      <c r="I347" s="301" t="str">
        <f t="shared" si="71"/>
        <v>10162/543965</v>
      </c>
      <c r="J347" s="301">
        <f>VLOOKUP(C347,Schools!$A:$Z,9,0)</f>
        <v>400057</v>
      </c>
      <c r="K347" s="295" t="s">
        <v>170</v>
      </c>
      <c r="L347" s="295" t="s">
        <v>4810</v>
      </c>
      <c r="M347" s="295" t="s">
        <v>4839</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4751</v>
      </c>
      <c r="E348" s="301" t="str">
        <f>VLOOKUP(C348,Schools!$A:$Z,3,0)</f>
        <v>M</v>
      </c>
      <c r="F348" s="76">
        <v>-1713.71</v>
      </c>
      <c r="G348" s="295" t="s">
        <v>4698</v>
      </c>
      <c r="H348" s="301" t="s">
        <v>4805</v>
      </c>
      <c r="I348" s="301" t="str">
        <f t="shared" si="71"/>
        <v>10162/543965</v>
      </c>
      <c r="J348" s="301">
        <f>VLOOKUP(C348,Schools!$A:$Z,9,0)</f>
        <v>400061</v>
      </c>
      <c r="K348" s="295" t="s">
        <v>170</v>
      </c>
      <c r="L348" s="295" t="s">
        <v>4810</v>
      </c>
      <c r="M348" s="295" t="s">
        <v>4839</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4752</v>
      </c>
      <c r="E349" s="301" t="str">
        <f>VLOOKUP(C349,Schools!$A:$Z,3,0)</f>
        <v>M</v>
      </c>
      <c r="F349" s="76">
        <v>-854.81</v>
      </c>
      <c r="G349" s="295" t="s">
        <v>4698</v>
      </c>
      <c r="H349" s="301" t="s">
        <v>4805</v>
      </c>
      <c r="I349" s="301" t="str">
        <f t="shared" si="71"/>
        <v>10162/543965</v>
      </c>
      <c r="J349" s="301">
        <f>VLOOKUP(C349,Schools!$A:$Z,9,0)</f>
        <v>400020</v>
      </c>
      <c r="K349" s="295" t="s">
        <v>170</v>
      </c>
      <c r="L349" s="295" t="s">
        <v>4810</v>
      </c>
      <c r="M349" s="295" t="s">
        <v>4839</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4753</v>
      </c>
      <c r="E350" s="301" t="str">
        <f>VLOOKUP(C350,Schools!$A:$Z,3,0)</f>
        <v>M</v>
      </c>
      <c r="F350" s="76">
        <v>-2568.52</v>
      </c>
      <c r="G350" s="295" t="s">
        <v>4698</v>
      </c>
      <c r="H350" s="301" t="s">
        <v>4805</v>
      </c>
      <c r="I350" s="301" t="str">
        <f t="shared" si="71"/>
        <v>10162/543965</v>
      </c>
      <c r="J350" s="301">
        <f>VLOOKUP(C350,Schools!$A:$Z,9,0)</f>
        <v>400050</v>
      </c>
      <c r="K350" s="295" t="s">
        <v>170</v>
      </c>
      <c r="L350" s="295" t="s">
        <v>4810</v>
      </c>
      <c r="M350" s="295" t="s">
        <v>4839</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4754</v>
      </c>
      <c r="E351" s="301" t="str">
        <f>VLOOKUP(C351,Schools!$A:$Z,3,0)</f>
        <v>M</v>
      </c>
      <c r="F351" s="76">
        <v>-858.9</v>
      </c>
      <c r="G351" s="295" t="s">
        <v>4698</v>
      </c>
      <c r="H351" s="301" t="s">
        <v>4805</v>
      </c>
      <c r="I351" s="301" t="str">
        <f t="shared" si="71"/>
        <v>10162/543965</v>
      </c>
      <c r="J351" s="301">
        <f>VLOOKUP(C351,Schools!$A:$Z,9,0)</f>
        <v>400059</v>
      </c>
      <c r="K351" s="295" t="s">
        <v>170</v>
      </c>
      <c r="L351" s="295" t="s">
        <v>4810</v>
      </c>
      <c r="M351" s="295" t="s">
        <v>4839</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4698</v>
      </c>
      <c r="H352" s="301" t="s">
        <v>4805</v>
      </c>
      <c r="I352" s="301" t="str">
        <f t="shared" si="71"/>
        <v>10162/543965</v>
      </c>
      <c r="J352" s="301">
        <f>VLOOKUP(C352,Schools!$A:$Z,9,0)</f>
        <v>400049</v>
      </c>
      <c r="K352" s="295" t="s">
        <v>170</v>
      </c>
      <c r="L352" s="295" t="s">
        <v>4810</v>
      </c>
      <c r="M352" s="295" t="s">
        <v>4839</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4698</v>
      </c>
      <c r="H353" s="301" t="s">
        <v>4805</v>
      </c>
      <c r="I353" s="301" t="str">
        <f t="shared" si="71"/>
        <v>10162/543965</v>
      </c>
      <c r="J353" s="301">
        <f>VLOOKUP(C353,Schools!$A:$Z,9,0)</f>
        <v>400080</v>
      </c>
      <c r="K353" s="295" t="s">
        <v>170</v>
      </c>
      <c r="L353" s="295" t="s">
        <v>4810</v>
      </c>
      <c r="M353" s="295" t="s">
        <v>4839</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4698</v>
      </c>
      <c r="H354" s="301" t="s">
        <v>4805</v>
      </c>
      <c r="I354" s="301" t="str">
        <f t="shared" si="71"/>
        <v>10162/543965</v>
      </c>
      <c r="J354" s="301">
        <f>VLOOKUP(C354,Schools!$A:$Z,9,0)</f>
        <v>400036</v>
      </c>
      <c r="K354" s="295" t="s">
        <v>170</v>
      </c>
      <c r="L354" s="295" t="s">
        <v>4810</v>
      </c>
      <c r="M354" s="295" t="s">
        <v>4839</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4698</v>
      </c>
      <c r="H355" s="301" t="s">
        <v>4805</v>
      </c>
      <c r="I355" s="301" t="str">
        <f t="shared" si="71"/>
        <v>10162/543965</v>
      </c>
      <c r="J355" s="301">
        <f>VLOOKUP(C355,Schools!$A:$Z,9,0)</f>
        <v>400042</v>
      </c>
      <c r="K355" s="295" t="s">
        <v>170</v>
      </c>
      <c r="L355" s="295" t="s">
        <v>4810</v>
      </c>
      <c r="M355" s="295" t="s">
        <v>4839</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4698</v>
      </c>
      <c r="H356" s="301" t="s">
        <v>4805</v>
      </c>
      <c r="I356" s="301" t="str">
        <f t="shared" si="71"/>
        <v>10162/543965</v>
      </c>
      <c r="J356" s="301">
        <f>VLOOKUP(C356,Schools!$A:$Z,9,0)</f>
        <v>400159</v>
      </c>
      <c r="K356" s="295" t="s">
        <v>170</v>
      </c>
      <c r="L356" s="295" t="s">
        <v>4810</v>
      </c>
      <c r="M356" s="295" t="s">
        <v>4839</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4755</v>
      </c>
      <c r="E357" s="301" t="str">
        <f>VLOOKUP(C357,Schools!$A:$Z,3,0)</f>
        <v>M</v>
      </c>
      <c r="F357" s="76">
        <v>-805.73</v>
      </c>
      <c r="G357" s="295" t="s">
        <v>4698</v>
      </c>
      <c r="H357" s="301" t="s">
        <v>4805</v>
      </c>
      <c r="I357" s="301" t="str">
        <f t="shared" si="71"/>
        <v>10162/543965</v>
      </c>
      <c r="J357" s="301">
        <f>VLOOKUP(C357,Schools!$A:$Z,9,0)</f>
        <v>400047</v>
      </c>
      <c r="K357" s="295" t="s">
        <v>170</v>
      </c>
      <c r="L357" s="295" t="s">
        <v>4810</v>
      </c>
      <c r="M357" s="295" t="s">
        <v>4839</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4756</v>
      </c>
      <c r="E358" s="301" t="str">
        <f>VLOOKUP(C358,Schools!$A:$Z,3,0)</f>
        <v>M</v>
      </c>
      <c r="F358" s="76">
        <v>-1300.6199999999999</v>
      </c>
      <c r="G358" s="295" t="s">
        <v>4698</v>
      </c>
      <c r="H358" s="301" t="s">
        <v>4805</v>
      </c>
      <c r="I358" s="301" t="str">
        <f t="shared" si="71"/>
        <v>10162/543965</v>
      </c>
      <c r="J358" s="301">
        <f>VLOOKUP(C358,Schools!$A:$Z,9,0)</f>
        <v>400001</v>
      </c>
      <c r="K358" s="295" t="s">
        <v>170</v>
      </c>
      <c r="L358" s="295" t="s">
        <v>4810</v>
      </c>
      <c r="M358" s="295" t="s">
        <v>4839</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4757</v>
      </c>
      <c r="E359" s="301" t="str">
        <f>VLOOKUP(C359,Schools!$A:$Z,3,0)</f>
        <v>M</v>
      </c>
      <c r="F359" s="76">
        <v>-2032.73</v>
      </c>
      <c r="G359" s="295" t="s">
        <v>4698</v>
      </c>
      <c r="H359" s="301" t="s">
        <v>4805</v>
      </c>
      <c r="I359" s="301" t="str">
        <f t="shared" si="71"/>
        <v>10162/543965</v>
      </c>
      <c r="J359" s="301">
        <f>VLOOKUP(C359,Schools!$A:$Z,9,0)</f>
        <v>400082</v>
      </c>
      <c r="K359" s="295" t="s">
        <v>170</v>
      </c>
      <c r="L359" s="295" t="s">
        <v>4810</v>
      </c>
      <c r="M359" s="295" t="s">
        <v>4839</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4758</v>
      </c>
      <c r="E360" s="301" t="str">
        <f>VLOOKUP(C360,Schools!$A:$Z,3,0)</f>
        <v>M</v>
      </c>
      <c r="F360" s="76">
        <v>-1435.59</v>
      </c>
      <c r="G360" s="295" t="s">
        <v>4698</v>
      </c>
      <c r="H360" s="301" t="s">
        <v>4805</v>
      </c>
      <c r="I360" s="301" t="str">
        <f t="shared" si="71"/>
        <v>10162/543965</v>
      </c>
      <c r="J360" s="301">
        <f>VLOOKUP(C360,Schools!$A:$Z,9,0)</f>
        <v>400002</v>
      </c>
      <c r="K360" s="295" t="s">
        <v>170</v>
      </c>
      <c r="L360" s="295" t="s">
        <v>4810</v>
      </c>
      <c r="M360" s="295" t="s">
        <v>4839</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4698</v>
      </c>
      <c r="H361" s="301" t="s">
        <v>4805</v>
      </c>
      <c r="I361" s="301" t="str">
        <f t="shared" si="71"/>
        <v>10162/543965</v>
      </c>
      <c r="J361" s="301">
        <f>VLOOKUP(C361,Schools!$A:$Z,9,0)</f>
        <v>400067</v>
      </c>
      <c r="K361" s="295" t="s">
        <v>170</v>
      </c>
      <c r="L361" s="295" t="s">
        <v>4810</v>
      </c>
      <c r="M361" s="295" t="s">
        <v>4839</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4698</v>
      </c>
      <c r="H362" s="301" t="s">
        <v>4805</v>
      </c>
      <c r="I362" s="301" t="str">
        <f t="shared" si="71"/>
        <v>10162/543965</v>
      </c>
      <c r="J362" s="301">
        <f>VLOOKUP(C362,Schools!$A:$Z,9,0)</f>
        <v>400035</v>
      </c>
      <c r="K362" s="295" t="s">
        <v>170</v>
      </c>
      <c r="L362" s="295" t="s">
        <v>4810</v>
      </c>
      <c r="M362" s="295" t="s">
        <v>4839</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4759</v>
      </c>
      <c r="E363" s="301" t="str">
        <f>VLOOKUP(C363,Schools!$A:$Z,3,0)</f>
        <v>M</v>
      </c>
      <c r="F363" s="76">
        <v>-760.74</v>
      </c>
      <c r="G363" s="295" t="s">
        <v>4698</v>
      </c>
      <c r="H363" s="301" t="s">
        <v>4805</v>
      </c>
      <c r="I363" s="301" t="str">
        <f t="shared" si="71"/>
        <v>10162/543965</v>
      </c>
      <c r="J363" s="301">
        <f>VLOOKUP(C363,Schools!$A:$Z,9,0)</f>
        <v>400026</v>
      </c>
      <c r="K363" s="295" t="s">
        <v>170</v>
      </c>
      <c r="L363" s="295" t="s">
        <v>4810</v>
      </c>
      <c r="M363" s="295" t="s">
        <v>4839</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4760</v>
      </c>
      <c r="E364" s="301" t="str">
        <f>VLOOKUP(C364,Schools!$A:$Z,3,0)</f>
        <v>M</v>
      </c>
      <c r="F364" s="76">
        <v>-1791.4199999999998</v>
      </c>
      <c r="G364" s="295" t="s">
        <v>4698</v>
      </c>
      <c r="H364" s="301" t="s">
        <v>4805</v>
      </c>
      <c r="I364" s="301" t="str">
        <f t="shared" si="71"/>
        <v>10162/543965</v>
      </c>
      <c r="J364" s="301">
        <f>VLOOKUP(C364,Schools!$A:$Z,9,0)</f>
        <v>400084</v>
      </c>
      <c r="K364" s="295" t="s">
        <v>170</v>
      </c>
      <c r="L364" s="295" t="s">
        <v>4810</v>
      </c>
      <c r="M364" s="295" t="s">
        <v>4839</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4761</v>
      </c>
      <c r="E365" s="301" t="str">
        <f>VLOOKUP(C365,Schools!$A:$Z,3,0)</f>
        <v>M</v>
      </c>
      <c r="F365" s="76">
        <v>-965.24</v>
      </c>
      <c r="G365" s="295" t="s">
        <v>4698</v>
      </c>
      <c r="H365" s="301" t="s">
        <v>4805</v>
      </c>
      <c r="I365" s="301" t="str">
        <f t="shared" si="71"/>
        <v>10162/543965</v>
      </c>
      <c r="J365" s="301">
        <f>VLOOKUP(C365,Schools!$A:$Z,9,0)</f>
        <v>400046</v>
      </c>
      <c r="K365" s="295" t="s">
        <v>170</v>
      </c>
      <c r="L365" s="295" t="s">
        <v>4810</v>
      </c>
      <c r="M365" s="295" t="s">
        <v>4839</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4698</v>
      </c>
      <c r="H366" s="301" t="s">
        <v>4805</v>
      </c>
      <c r="I366" s="301" t="str">
        <f t="shared" si="71"/>
        <v>10162/543965</v>
      </c>
      <c r="J366" s="301">
        <f>VLOOKUP(C366,Schools!$A:$Z,9,0)</f>
        <v>400030</v>
      </c>
      <c r="K366" s="295" t="s">
        <v>170</v>
      </c>
      <c r="L366" s="295" t="s">
        <v>4810</v>
      </c>
      <c r="M366" s="295" t="s">
        <v>4839</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4762</v>
      </c>
      <c r="E367" s="301" t="str">
        <f>VLOOKUP(C367,Schools!$A:$Z,3,0)</f>
        <v>M</v>
      </c>
      <c r="F367" s="76">
        <v>-1738.25</v>
      </c>
      <c r="G367" s="295" t="s">
        <v>4698</v>
      </c>
      <c r="H367" s="301" t="s">
        <v>4805</v>
      </c>
      <c r="I367" s="301" t="str">
        <f t="shared" si="71"/>
        <v>10162/543965</v>
      </c>
      <c r="J367" s="301">
        <f>VLOOKUP(C367,Schools!$A:$Z,9,0)</f>
        <v>400048</v>
      </c>
      <c r="K367" s="295" t="s">
        <v>170</v>
      </c>
      <c r="L367" s="295" t="s">
        <v>4810</v>
      </c>
      <c r="M367" s="295" t="s">
        <v>4839</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4698</v>
      </c>
      <c r="H368" s="301" t="s">
        <v>4805</v>
      </c>
      <c r="I368" s="301" t="str">
        <f t="shared" si="71"/>
        <v>10162/543965</v>
      </c>
      <c r="J368" s="301">
        <f>VLOOKUP(C368,Schools!$A:$Z,9,0)</f>
        <v>400088</v>
      </c>
      <c r="K368" s="295" t="s">
        <v>170</v>
      </c>
      <c r="L368" s="295" t="s">
        <v>4810</v>
      </c>
      <c r="M368" s="295" t="s">
        <v>4839</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4698</v>
      </c>
      <c r="H369" s="301" t="s">
        <v>4805</v>
      </c>
      <c r="I369" s="301" t="str">
        <f t="shared" si="71"/>
        <v>10162/543965</v>
      </c>
      <c r="J369" s="301">
        <f>VLOOKUP(C369,Schools!$A:$Z,9,0)</f>
        <v>400087</v>
      </c>
      <c r="K369" s="295" t="s">
        <v>170</v>
      </c>
      <c r="L369" s="295" t="s">
        <v>4810</v>
      </c>
      <c r="M369" s="295" t="s">
        <v>4839</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4763</v>
      </c>
      <c r="E370" s="301" t="str">
        <f>VLOOKUP(C370,Schools!$A:$Z,3,0)</f>
        <v>M</v>
      </c>
      <c r="F370" s="76">
        <v>-862.99</v>
      </c>
      <c r="G370" s="295" t="s">
        <v>4698</v>
      </c>
      <c r="H370" s="301" t="s">
        <v>4805</v>
      </c>
      <c r="I370" s="301" t="str">
        <f t="shared" si="71"/>
        <v>10162/543965</v>
      </c>
      <c r="J370" s="301">
        <f>VLOOKUP(C370,Schools!$A:$Z,9,0)</f>
        <v>400089</v>
      </c>
      <c r="K370" s="295" t="s">
        <v>170</v>
      </c>
      <c r="L370" s="295" t="s">
        <v>4810</v>
      </c>
      <c r="M370" s="295" t="s">
        <v>4839</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4764</v>
      </c>
      <c r="E371" s="301" t="str">
        <f>VLOOKUP(C371,Schools!$A:$Z,3,0)</f>
        <v>M</v>
      </c>
      <c r="F371" s="76">
        <v>-805.73</v>
      </c>
      <c r="G371" s="295" t="s">
        <v>4698</v>
      </c>
      <c r="H371" s="301" t="s">
        <v>4805</v>
      </c>
      <c r="I371" s="301" t="str">
        <f t="shared" si="71"/>
        <v>10162/543965</v>
      </c>
      <c r="J371" s="301">
        <f>VLOOKUP(C371,Schools!$A:$Z,9,0)</f>
        <v>158733</v>
      </c>
      <c r="K371" s="295" t="s">
        <v>170</v>
      </c>
      <c r="L371" s="295" t="s">
        <v>4810</v>
      </c>
      <c r="M371" s="295" t="s">
        <v>4839</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4765</v>
      </c>
      <c r="E372" s="301" t="str">
        <f>VLOOKUP(C372,Schools!$A:$Z,3,0)</f>
        <v>M</v>
      </c>
      <c r="F372" s="76">
        <v>-846.63</v>
      </c>
      <c r="G372" s="295" t="s">
        <v>4698</v>
      </c>
      <c r="H372" s="301" t="s">
        <v>4805</v>
      </c>
      <c r="I372" s="301" t="str">
        <f t="shared" si="71"/>
        <v>10162/543965</v>
      </c>
      <c r="J372" s="301">
        <f>VLOOKUP(C372,Schools!$A:$Z,9,0)</f>
        <v>400004</v>
      </c>
      <c r="K372" s="295" t="s">
        <v>170</v>
      </c>
      <c r="L372" s="295" t="s">
        <v>4810</v>
      </c>
      <c r="M372" s="295" t="s">
        <v>4839</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4766</v>
      </c>
      <c r="E373" s="301" t="str">
        <f>VLOOKUP(C373,Schools!$A:$Z,3,0)</f>
        <v>M</v>
      </c>
      <c r="F373" s="76">
        <v>-818</v>
      </c>
      <c r="G373" s="295" t="s">
        <v>4698</v>
      </c>
      <c r="H373" s="301" t="s">
        <v>4805</v>
      </c>
      <c r="I373" s="301" t="str">
        <f t="shared" si="71"/>
        <v>10162/543965</v>
      </c>
      <c r="J373" s="301">
        <f>VLOOKUP(C373,Schools!$A:$Z,9,0)</f>
        <v>400101</v>
      </c>
      <c r="K373" s="295" t="s">
        <v>170</v>
      </c>
      <c r="L373" s="295" t="s">
        <v>4810</v>
      </c>
      <c r="M373" s="295" t="s">
        <v>4839</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4698</v>
      </c>
      <c r="H374" s="301" t="s">
        <v>4805</v>
      </c>
      <c r="I374" s="301" t="str">
        <f t="shared" si="71"/>
        <v>10162/543965</v>
      </c>
      <c r="J374" s="301">
        <f>VLOOKUP(C374,Schools!$A:$Z,9,0)</f>
        <v>400053</v>
      </c>
      <c r="K374" s="295" t="s">
        <v>170</v>
      </c>
      <c r="L374" s="295" t="s">
        <v>4810</v>
      </c>
      <c r="M374" s="295" t="s">
        <v>4839</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4698</v>
      </c>
      <c r="H375" s="301" t="s">
        <v>4805</v>
      </c>
      <c r="I375" s="301" t="str">
        <f t="shared" si="71"/>
        <v>10162/543965</v>
      </c>
      <c r="J375" s="301">
        <f>VLOOKUP(C375,Schools!$A:$Z,9,0)</f>
        <v>400011</v>
      </c>
      <c r="K375" s="295" t="s">
        <v>170</v>
      </c>
      <c r="L375" s="295" t="s">
        <v>4810</v>
      </c>
      <c r="M375" s="295" t="s">
        <v>4839</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4698</v>
      </c>
      <c r="H376" s="301" t="s">
        <v>4805</v>
      </c>
      <c r="I376" s="301" t="str">
        <f t="shared" si="71"/>
        <v>10162/543965</v>
      </c>
      <c r="J376" s="301">
        <f>VLOOKUP(C376,Schools!$A:$Z,9,0)</f>
        <v>400065</v>
      </c>
      <c r="K376" s="295" t="s">
        <v>170</v>
      </c>
      <c r="L376" s="295" t="s">
        <v>4810</v>
      </c>
      <c r="M376" s="295" t="s">
        <v>4839</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4698</v>
      </c>
      <c r="H377" s="301" t="s">
        <v>4805</v>
      </c>
      <c r="I377" s="301" t="str">
        <f t="shared" si="71"/>
        <v>10162/543965</v>
      </c>
      <c r="J377" s="301">
        <f>VLOOKUP(C377,Schools!$A:$Z,9,0)</f>
        <v>400038</v>
      </c>
      <c r="K377" s="295" t="s">
        <v>170</v>
      </c>
      <c r="L377" s="295" t="s">
        <v>4810</v>
      </c>
      <c r="M377" s="295" t="s">
        <v>4839</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4767</v>
      </c>
      <c r="E378" s="301" t="str">
        <f>VLOOKUP(C378,Schools!$A:$Z,3,0)</f>
        <v>M</v>
      </c>
      <c r="F378" s="76">
        <v>-723.93</v>
      </c>
      <c r="G378" s="295" t="s">
        <v>4698</v>
      </c>
      <c r="H378" s="301" t="s">
        <v>4805</v>
      </c>
      <c r="I378" s="301" t="str">
        <f t="shared" si="71"/>
        <v>10162/543965</v>
      </c>
      <c r="J378" s="301">
        <f>VLOOKUP(C378,Schools!$A:$Z,9,0)</f>
        <v>400012</v>
      </c>
      <c r="K378" s="295" t="s">
        <v>170</v>
      </c>
      <c r="L378" s="295" t="s">
        <v>4810</v>
      </c>
      <c r="M378" s="295" t="s">
        <v>4839</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4698</v>
      </c>
      <c r="H379" s="301" t="s">
        <v>4805</v>
      </c>
      <c r="I379" s="301" t="str">
        <f t="shared" si="71"/>
        <v>10162/543965</v>
      </c>
      <c r="J379" s="301">
        <f>VLOOKUP(C379,Schools!$A:$Z,9,0)</f>
        <v>400012</v>
      </c>
      <c r="K379" s="295" t="s">
        <v>170</v>
      </c>
      <c r="L379" s="295" t="s">
        <v>4810</v>
      </c>
      <c r="M379" s="295" t="s">
        <v>4839</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4768</v>
      </c>
      <c r="E380" s="301" t="str">
        <f>VLOOKUP(C380,Schools!$A:$Z,3,0)</f>
        <v>M</v>
      </c>
      <c r="F380" s="76">
        <v>-2543.98</v>
      </c>
      <c r="G380" s="295" t="s">
        <v>4698</v>
      </c>
      <c r="H380" s="301" t="s">
        <v>4805</v>
      </c>
      <c r="I380" s="301" t="str">
        <f t="shared" si="71"/>
        <v>10162/543965</v>
      </c>
      <c r="J380" s="301">
        <f>VLOOKUP(C380,Schools!$A:$Z,9,0)</f>
        <v>400105</v>
      </c>
      <c r="K380" s="295" t="s">
        <v>170</v>
      </c>
      <c r="L380" s="295" t="s">
        <v>4810</v>
      </c>
      <c r="M380" s="295" t="s">
        <v>4839</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4769</v>
      </c>
      <c r="E381" s="301" t="str">
        <f>VLOOKUP(C381,Schools!$A:$Z,3,0)</f>
        <v>M</v>
      </c>
      <c r="F381" s="76">
        <v>-1443.77</v>
      </c>
      <c r="G381" s="295" t="s">
        <v>4698</v>
      </c>
      <c r="H381" s="301" t="s">
        <v>4805</v>
      </c>
      <c r="I381" s="301" t="str">
        <f t="shared" si="71"/>
        <v>10162/543965</v>
      </c>
      <c r="J381" s="301">
        <f>VLOOKUP(C381,Schools!$A:$Z,9,0)</f>
        <v>400111</v>
      </c>
      <c r="K381" s="295" t="s">
        <v>170</v>
      </c>
      <c r="L381" s="295" t="s">
        <v>4810</v>
      </c>
      <c r="M381" s="295" t="s">
        <v>4839</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4770</v>
      </c>
      <c r="E382" s="301" t="str">
        <f>VLOOKUP(C382,Schools!$A:$Z,3,0)</f>
        <v>M</v>
      </c>
      <c r="F382" s="76">
        <v>-3541.94</v>
      </c>
      <c r="G382" s="295" t="s">
        <v>4698</v>
      </c>
      <c r="H382" s="301" t="s">
        <v>4805</v>
      </c>
      <c r="I382" s="301" t="str">
        <f t="shared" si="71"/>
        <v>10162/543965</v>
      </c>
      <c r="J382" s="301">
        <f>VLOOKUP(C382,Schools!$A:$Z,9,0)</f>
        <v>400113</v>
      </c>
      <c r="K382" s="295" t="s">
        <v>170</v>
      </c>
      <c r="L382" s="295" t="s">
        <v>4810</v>
      </c>
      <c r="M382" s="295" t="s">
        <v>4839</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4771</v>
      </c>
      <c r="E383" s="301" t="str">
        <f>VLOOKUP(C383,Schools!$A:$Z,3,0)</f>
        <v>M</v>
      </c>
      <c r="F383" s="76">
        <v>-1423.32</v>
      </c>
      <c r="G383" s="295" t="s">
        <v>4698</v>
      </c>
      <c r="H383" s="301" t="s">
        <v>4805</v>
      </c>
      <c r="I383" s="301" t="str">
        <f t="shared" si="71"/>
        <v>10162/543965</v>
      </c>
      <c r="J383" s="301">
        <f>VLOOKUP(C383,Schools!$A:$Z,9,0)</f>
        <v>400014</v>
      </c>
      <c r="K383" s="295" t="s">
        <v>170</v>
      </c>
      <c r="L383" s="295" t="s">
        <v>4810</v>
      </c>
      <c r="M383" s="295" t="s">
        <v>4839</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4772</v>
      </c>
      <c r="E384" s="301" t="str">
        <f>VLOOKUP(C384,Schools!$A:$Z,3,0)</f>
        <v>M</v>
      </c>
      <c r="F384" s="76">
        <v>-1775.06</v>
      </c>
      <c r="G384" s="295" t="s">
        <v>4698</v>
      </c>
      <c r="H384" s="301" t="s">
        <v>4805</v>
      </c>
      <c r="I384" s="301" t="str">
        <f t="shared" si="71"/>
        <v>10162/543965</v>
      </c>
      <c r="J384" s="301">
        <f>VLOOKUP(C384,Schools!$A:$Z,9,0)</f>
        <v>400070</v>
      </c>
      <c r="K384" s="295" t="s">
        <v>170</v>
      </c>
      <c r="L384" s="295" t="s">
        <v>4810</v>
      </c>
      <c r="M384" s="295" t="s">
        <v>4839</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4773</v>
      </c>
      <c r="E385" s="301" t="str">
        <f>VLOOKUP(C385,Schools!$A:$Z,3,0)</f>
        <v>M</v>
      </c>
      <c r="F385" s="76">
        <v>-699.39</v>
      </c>
      <c r="G385" s="295" t="s">
        <v>4698</v>
      </c>
      <c r="H385" s="301" t="s">
        <v>4805</v>
      </c>
      <c r="I385" s="301" t="str">
        <f t="shared" si="71"/>
        <v>10162/543965</v>
      </c>
      <c r="J385" s="301">
        <f>VLOOKUP(C385,Schools!$A:$Z,9,0)</f>
        <v>400069</v>
      </c>
      <c r="K385" s="295" t="s">
        <v>170</v>
      </c>
      <c r="L385" s="295" t="s">
        <v>4810</v>
      </c>
      <c r="M385" s="295" t="s">
        <v>4839</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4774</v>
      </c>
      <c r="E386" s="301" t="str">
        <f>VLOOKUP(C386,Schools!$A:$Z,3,0)</f>
        <v>M</v>
      </c>
      <c r="F386" s="76">
        <v>-854.81</v>
      </c>
      <c r="G386" s="295" t="s">
        <v>4698</v>
      </c>
      <c r="H386" s="301" t="s">
        <v>4805</v>
      </c>
      <c r="I386" s="301" t="str">
        <f t="shared" si="71"/>
        <v>10162/543965</v>
      </c>
      <c r="J386" s="301">
        <f>VLOOKUP(C386,Schools!$A:$Z,9,0)</f>
        <v>400039</v>
      </c>
      <c r="K386" s="295" t="s">
        <v>170</v>
      </c>
      <c r="L386" s="295" t="s">
        <v>4810</v>
      </c>
      <c r="M386" s="295" t="s">
        <v>4839</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4775</v>
      </c>
      <c r="E387" s="301" t="str">
        <f>VLOOKUP(C387,Schools!$A:$Z,3,0)</f>
        <v>M</v>
      </c>
      <c r="F387" s="76">
        <v>-813.91</v>
      </c>
      <c r="G387" s="295" t="s">
        <v>4698</v>
      </c>
      <c r="H387" s="301" t="s">
        <v>4805</v>
      </c>
      <c r="I387" s="301" t="str">
        <f t="shared" si="71"/>
        <v>10162/543965</v>
      </c>
      <c r="J387" s="301">
        <f>VLOOKUP(C387,Schools!$A:$Z,9,0)</f>
        <v>400008</v>
      </c>
      <c r="K387" s="295" t="s">
        <v>170</v>
      </c>
      <c r="L387" s="295" t="s">
        <v>4810</v>
      </c>
      <c r="M387" s="295" t="s">
        <v>4839</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4776</v>
      </c>
      <c r="E388" s="301" t="str">
        <f>VLOOKUP(C388,Schools!$A:$Z,3,0)</f>
        <v>M</v>
      </c>
      <c r="F388" s="76">
        <v>-613.5</v>
      </c>
      <c r="G388" s="295" t="s">
        <v>4698</v>
      </c>
      <c r="H388" s="301" t="s">
        <v>4805</v>
      </c>
      <c r="I388" s="301" t="str">
        <f t="shared" si="71"/>
        <v>10162/543965</v>
      </c>
      <c r="J388" s="301">
        <f>VLOOKUP(C388,Schools!$A:$Z,9,0)</f>
        <v>400086</v>
      </c>
      <c r="K388" s="295" t="s">
        <v>170</v>
      </c>
      <c r="L388" s="295" t="s">
        <v>4810</v>
      </c>
      <c r="M388" s="295" t="s">
        <v>4839</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4777</v>
      </c>
      <c r="E389" s="301" t="str">
        <f>VLOOKUP(C389,Schools!$A:$Z,3,0)</f>
        <v>M</v>
      </c>
      <c r="F389" s="76">
        <v>-854.81</v>
      </c>
      <c r="G389" s="295" t="s">
        <v>4698</v>
      </c>
      <c r="H389" s="301" t="s">
        <v>4805</v>
      </c>
      <c r="I389" s="301" t="str">
        <f t="shared" si="71"/>
        <v>10162/543965</v>
      </c>
      <c r="J389" s="301">
        <f>VLOOKUP(C389,Schools!$A:$Z,9,0)</f>
        <v>400114</v>
      </c>
      <c r="K389" s="295" t="s">
        <v>170</v>
      </c>
      <c r="L389" s="295" t="s">
        <v>4810</v>
      </c>
      <c r="M389" s="295" t="s">
        <v>4839</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4778</v>
      </c>
      <c r="E390" s="301" t="str">
        <f>VLOOKUP(C390,Schools!$A:$Z,3,0)</f>
        <v>M</v>
      </c>
      <c r="F390" s="76">
        <v>-862.99</v>
      </c>
      <c r="G390" s="295" t="s">
        <v>4698</v>
      </c>
      <c r="H390" s="301" t="s">
        <v>4805</v>
      </c>
      <c r="I390" s="301" t="str">
        <f t="shared" si="71"/>
        <v>10162/543965</v>
      </c>
      <c r="J390" s="301">
        <f>VLOOKUP(C390,Schools!$A:$Z,9,0)</f>
        <v>400098</v>
      </c>
      <c r="K390" s="295" t="s">
        <v>170</v>
      </c>
      <c r="L390" s="295" t="s">
        <v>4810</v>
      </c>
      <c r="M390" s="295" t="s">
        <v>4839</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4779</v>
      </c>
      <c r="E391" s="301" t="str">
        <f>VLOOKUP(C391,Schools!$A:$Z,3,0)</f>
        <v>M</v>
      </c>
      <c r="F391" s="76">
        <v>-1680.99</v>
      </c>
      <c r="G391" s="295" t="s">
        <v>4698</v>
      </c>
      <c r="H391" s="301" t="s">
        <v>4805</v>
      </c>
      <c r="I391" s="301" t="str">
        <f t="shared" si="71"/>
        <v>10162/543965</v>
      </c>
      <c r="J391" s="301">
        <f>VLOOKUP(C391,Schools!$A:$Z,9,0)</f>
        <v>400058</v>
      </c>
      <c r="K391" s="295" t="s">
        <v>170</v>
      </c>
      <c r="L391" s="295" t="s">
        <v>4810</v>
      </c>
      <c r="M391" s="295" t="s">
        <v>4839</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4780</v>
      </c>
      <c r="E392" s="301" t="str">
        <f>VLOOKUP(C392,Schools!$A:$Z,3,0)</f>
        <v>M</v>
      </c>
      <c r="F392" s="76">
        <v>-867.07999999999993</v>
      </c>
      <c r="G392" s="295" t="s">
        <v>4698</v>
      </c>
      <c r="H392" s="301" t="s">
        <v>4805</v>
      </c>
      <c r="I392" s="301" t="str">
        <f t="shared" si="71"/>
        <v>10162/543965</v>
      </c>
      <c r="J392" s="301">
        <f>VLOOKUP(C392,Schools!$A:$Z,9,0)</f>
        <v>400017</v>
      </c>
      <c r="K392" s="295" t="s">
        <v>170</v>
      </c>
      <c r="L392" s="295" t="s">
        <v>4810</v>
      </c>
      <c r="M392" s="295" t="s">
        <v>4839</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4781</v>
      </c>
      <c r="E393" s="301" t="str">
        <f>VLOOKUP(C393,Schools!$A:$Z,3,0)</f>
        <v>M</v>
      </c>
      <c r="F393" s="76">
        <v>-760.74</v>
      </c>
      <c r="G393" s="295" t="s">
        <v>4698</v>
      </c>
      <c r="H393" s="301" t="s">
        <v>4805</v>
      </c>
      <c r="I393" s="301" t="str">
        <f t="shared" si="71"/>
        <v>10162/543965</v>
      </c>
      <c r="J393" s="301">
        <f>VLOOKUP(C393,Schools!$A:$Z,9,0)</f>
        <v>400006</v>
      </c>
      <c r="K393" s="295" t="s">
        <v>170</v>
      </c>
      <c r="L393" s="295" t="s">
        <v>4810</v>
      </c>
      <c r="M393" s="295" t="s">
        <v>4839</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4782</v>
      </c>
      <c r="E394" s="301" t="str">
        <f>VLOOKUP(C394,Schools!$A:$Z,3,0)</f>
        <v>M</v>
      </c>
      <c r="F394" s="76">
        <v>-842.54</v>
      </c>
      <c r="G394" s="295" t="s">
        <v>4698</v>
      </c>
      <c r="H394" s="301" t="s">
        <v>4805</v>
      </c>
      <c r="I394" s="301" t="str">
        <f t="shared" si="71"/>
        <v>10162/543965</v>
      </c>
      <c r="J394" s="301">
        <f>VLOOKUP(C394,Schools!$A:$Z,9,0)</f>
        <v>400094</v>
      </c>
      <c r="K394" s="295" t="s">
        <v>170</v>
      </c>
      <c r="L394" s="295" t="s">
        <v>4810</v>
      </c>
      <c r="M394" s="295" t="s">
        <v>4839</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4783</v>
      </c>
      <c r="E395" s="301" t="str">
        <f>VLOOKUP(C395,Schools!$A:$Z,3,0)</f>
        <v>M</v>
      </c>
      <c r="F395" s="76">
        <v>-850.72</v>
      </c>
      <c r="G395" s="295" t="s">
        <v>4698</v>
      </c>
      <c r="H395" s="301" t="s">
        <v>4805</v>
      </c>
      <c r="I395" s="301" t="str">
        <f t="shared" si="71"/>
        <v>10162/543965</v>
      </c>
      <c r="J395" s="301">
        <f>VLOOKUP(C395,Schools!$A:$Z,9,0)</f>
        <v>400062</v>
      </c>
      <c r="K395" s="295" t="s">
        <v>170</v>
      </c>
      <c r="L395" s="295" t="s">
        <v>4810</v>
      </c>
      <c r="M395" s="295" t="s">
        <v>4839</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4784</v>
      </c>
      <c r="E396" s="301" t="str">
        <f>VLOOKUP(C396,Schools!$A:$Z,3,0)</f>
        <v>M</v>
      </c>
      <c r="F396" s="76">
        <v>-867.07999999999993</v>
      </c>
      <c r="G396" s="295" t="s">
        <v>4698</v>
      </c>
      <c r="H396" s="301" t="s">
        <v>4805</v>
      </c>
      <c r="I396" s="301" t="str">
        <f t="shared" si="71"/>
        <v>10162/543965</v>
      </c>
      <c r="J396" s="301">
        <f>VLOOKUP(C396,Schools!$A:$Z,9,0)</f>
        <v>400100</v>
      </c>
      <c r="K396" s="295" t="s">
        <v>170</v>
      </c>
      <c r="L396" s="295" t="s">
        <v>4810</v>
      </c>
      <c r="M396" s="295" t="s">
        <v>4839</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4785</v>
      </c>
      <c r="E397" s="301" t="str">
        <f>VLOOKUP(C397,Schools!$A:$Z,3,0)</f>
        <v>M</v>
      </c>
      <c r="F397" s="76">
        <v>-867.07999999999993</v>
      </c>
      <c r="G397" s="295" t="s">
        <v>4698</v>
      </c>
      <c r="H397" s="301" t="s">
        <v>4805</v>
      </c>
      <c r="I397" s="301" t="str">
        <f t="shared" si="71"/>
        <v>10162/543965</v>
      </c>
      <c r="J397" s="301">
        <f>VLOOKUP(C397,Schools!$A:$Z,9,0)</f>
        <v>400015</v>
      </c>
      <c r="K397" s="295" t="s">
        <v>170</v>
      </c>
      <c r="L397" s="295" t="s">
        <v>4810</v>
      </c>
      <c r="M397" s="295" t="s">
        <v>4839</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4786</v>
      </c>
      <c r="E398" s="301" t="str">
        <f>VLOOKUP(C398,Schools!$A:$Z,3,0)</f>
        <v>M</v>
      </c>
      <c r="F398" s="76">
        <v>-527.61</v>
      </c>
      <c r="G398" s="295" t="s">
        <v>4698</v>
      </c>
      <c r="H398" s="301" t="s">
        <v>4805</v>
      </c>
      <c r="I398" s="301" t="str">
        <f t="shared" si="71"/>
        <v>10162/543965</v>
      </c>
      <c r="J398" s="301">
        <f>VLOOKUP(C398,Schools!$A:$Z,9,0)</f>
        <v>400023</v>
      </c>
      <c r="K398" s="295" t="s">
        <v>170</v>
      </c>
      <c r="L398" s="295" t="s">
        <v>4810</v>
      </c>
      <c r="M398" s="295" t="s">
        <v>4839</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4787</v>
      </c>
      <c r="E399" s="301" t="str">
        <f>VLOOKUP(C399,Schools!$A:$Z,3,0)</f>
        <v>M</v>
      </c>
      <c r="F399" s="76">
        <v>-813.91</v>
      </c>
      <c r="G399" s="295" t="s">
        <v>4698</v>
      </c>
      <c r="H399" s="301" t="s">
        <v>4805</v>
      </c>
      <c r="I399" s="301" t="str">
        <f t="shared" si="71"/>
        <v>10162/543965</v>
      </c>
      <c r="J399" s="301">
        <f>VLOOKUP(C399,Schools!$A:$Z,9,0)</f>
        <v>400003</v>
      </c>
      <c r="K399" s="295" t="s">
        <v>170</v>
      </c>
      <c r="L399" s="295" t="s">
        <v>4810</v>
      </c>
      <c r="M399" s="295" t="s">
        <v>4839</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4788</v>
      </c>
      <c r="E400" s="301" t="str">
        <f>VLOOKUP(C400,Schools!$A:$Z,3,0)</f>
        <v>M</v>
      </c>
      <c r="F400" s="76">
        <v>-1501.03</v>
      </c>
      <c r="G400" s="295" t="s">
        <v>4698</v>
      </c>
      <c r="H400" s="301" t="s">
        <v>4805</v>
      </c>
      <c r="I400" s="301" t="str">
        <f t="shared" si="71"/>
        <v>10162/543965</v>
      </c>
      <c r="J400" s="301">
        <f>VLOOKUP(C400,Schools!$A:$Z,9,0)</f>
        <v>400096</v>
      </c>
      <c r="K400" s="295" t="s">
        <v>170</v>
      </c>
      <c r="L400" s="295" t="s">
        <v>4810</v>
      </c>
      <c r="M400" s="295" t="s">
        <v>4839</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4789</v>
      </c>
      <c r="E401" s="301" t="str">
        <f>VLOOKUP(C401,Schools!$A:$Z,3,0)</f>
        <v>M</v>
      </c>
      <c r="F401" s="76">
        <v>-1705.53</v>
      </c>
      <c r="G401" s="295" t="s">
        <v>4698</v>
      </c>
      <c r="H401" s="301" t="s">
        <v>4805</v>
      </c>
      <c r="I401" s="301" t="str">
        <f t="shared" si="71"/>
        <v>10162/543965</v>
      </c>
      <c r="J401" s="301">
        <f>VLOOKUP(C401,Schools!$A:$Z,9,0)</f>
        <v>400064</v>
      </c>
      <c r="K401" s="295" t="s">
        <v>170</v>
      </c>
      <c r="L401" s="295" t="s">
        <v>4810</v>
      </c>
      <c r="M401" s="295" t="s">
        <v>4839</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4698</v>
      </c>
      <c r="H402" s="301" t="s">
        <v>4805</v>
      </c>
      <c r="I402" s="301" t="str">
        <f t="shared" si="71"/>
        <v>10162/543965</v>
      </c>
      <c r="J402" s="301">
        <f>VLOOKUP(C402,Schools!$A:$Z,9,0)</f>
        <v>400009</v>
      </c>
      <c r="K402" s="295" t="s">
        <v>170</v>
      </c>
      <c r="L402" s="295" t="s">
        <v>4810</v>
      </c>
      <c r="M402" s="295" t="s">
        <v>4839</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4790</v>
      </c>
      <c r="E403" s="301" t="str">
        <f>VLOOKUP(C403,Schools!$A:$Z,3,0)</f>
        <v>M</v>
      </c>
      <c r="F403" s="76">
        <v>-719.83999999999992</v>
      </c>
      <c r="G403" s="295" t="s">
        <v>4698</v>
      </c>
      <c r="H403" s="301" t="s">
        <v>4805</v>
      </c>
      <c r="I403" s="301" t="str">
        <f t="shared" si="71"/>
        <v>10162/543965</v>
      </c>
      <c r="J403" s="301">
        <f>VLOOKUP(C403,Schools!$A:$Z,9,0)</f>
        <v>400037</v>
      </c>
      <c r="K403" s="295" t="s">
        <v>170</v>
      </c>
      <c r="L403" s="295" t="s">
        <v>4810</v>
      </c>
      <c r="M403" s="295" t="s">
        <v>4839</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4791</v>
      </c>
      <c r="E404" s="301" t="str">
        <f>VLOOKUP(C404,Schools!$A:$Z,3,0)</f>
        <v>M</v>
      </c>
      <c r="F404" s="76">
        <v>-1987.74</v>
      </c>
      <c r="G404" s="295" t="s">
        <v>4698</v>
      </c>
      <c r="H404" s="301" t="s">
        <v>4805</v>
      </c>
      <c r="I404" s="301" t="str">
        <f t="shared" si="71"/>
        <v>10162/543965</v>
      </c>
      <c r="J404" s="301">
        <f>VLOOKUP(C404,Schools!$A:$Z,9,0)</f>
        <v>400066</v>
      </c>
      <c r="K404" s="295" t="s">
        <v>170</v>
      </c>
      <c r="L404" s="295" t="s">
        <v>4810</v>
      </c>
      <c r="M404" s="295" t="s">
        <v>4839</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4792</v>
      </c>
      <c r="E405" s="301" t="str">
        <f>VLOOKUP(C405,Schools!$A:$Z,3,0)</f>
        <v>M</v>
      </c>
      <c r="F405" s="76">
        <v>-1619.6399999999999</v>
      </c>
      <c r="G405" s="295" t="s">
        <v>4698</v>
      </c>
      <c r="H405" s="301" t="s">
        <v>4805</v>
      </c>
      <c r="I405" s="301" t="str">
        <f t="shared" ref="I405:I468" si="82">O405&amp;"/"&amp;P405</f>
        <v>10162/543965</v>
      </c>
      <c r="J405" s="301">
        <f>VLOOKUP(C405,Schools!$A:$Z,9,0)</f>
        <v>400071</v>
      </c>
      <c r="K405" s="295" t="s">
        <v>170</v>
      </c>
      <c r="L405" s="295" t="s">
        <v>4810</v>
      </c>
      <c r="M405" s="295" t="s">
        <v>4839</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4793</v>
      </c>
      <c r="E406" s="301" t="str">
        <f>VLOOKUP(C406,Schools!$A:$Z,3,0)</f>
        <v>M</v>
      </c>
      <c r="F406" s="76">
        <v>-1656.45</v>
      </c>
      <c r="G406" s="295" t="s">
        <v>4698</v>
      </c>
      <c r="H406" s="301" t="s">
        <v>4805</v>
      </c>
      <c r="I406" s="301" t="str">
        <f t="shared" si="82"/>
        <v>10162/543965</v>
      </c>
      <c r="J406" s="301">
        <f>VLOOKUP(C406,Schools!$A:$Z,9,0)</f>
        <v>400024</v>
      </c>
      <c r="K406" s="295" t="s">
        <v>170</v>
      </c>
      <c r="L406" s="295" t="s">
        <v>4810</v>
      </c>
      <c r="M406" s="295" t="s">
        <v>4839</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4794</v>
      </c>
      <c r="E407" s="301" t="str">
        <f>VLOOKUP(C407,Schools!$A:$Z,3,0)</f>
        <v>M</v>
      </c>
      <c r="F407" s="76">
        <v>-1529.6599999999999</v>
      </c>
      <c r="G407" s="295" t="s">
        <v>4698</v>
      </c>
      <c r="H407" s="301" t="s">
        <v>4805</v>
      </c>
      <c r="I407" s="301" t="str">
        <f t="shared" si="82"/>
        <v>10162/543965</v>
      </c>
      <c r="J407" s="301">
        <f>VLOOKUP(C407,Schools!$A:$Z,9,0)</f>
        <v>400093</v>
      </c>
      <c r="K407" s="295" t="s">
        <v>170</v>
      </c>
      <c r="L407" s="295" t="s">
        <v>4810</v>
      </c>
      <c r="M407" s="295" t="s">
        <v>4839</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4698</v>
      </c>
      <c r="H408" s="301" t="s">
        <v>4805</v>
      </c>
      <c r="I408" s="301" t="str">
        <f t="shared" si="82"/>
        <v>10162/543965</v>
      </c>
      <c r="J408" s="301">
        <f>VLOOKUP(C408,Schools!$A:$Z,9,0)</f>
        <v>400007</v>
      </c>
      <c r="K408" s="295" t="s">
        <v>170</v>
      </c>
      <c r="L408" s="295" t="s">
        <v>4810</v>
      </c>
      <c r="M408" s="295" t="s">
        <v>4839</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4795</v>
      </c>
      <c r="E409" s="301" t="str">
        <f>VLOOKUP(C409,Schools!$A:$Z,3,0)</f>
        <v>M</v>
      </c>
      <c r="F409" s="76">
        <v>-846.63</v>
      </c>
      <c r="G409" s="295" t="s">
        <v>4698</v>
      </c>
      <c r="H409" s="301" t="s">
        <v>4805</v>
      </c>
      <c r="I409" s="301" t="str">
        <f t="shared" si="82"/>
        <v>10162/543965</v>
      </c>
      <c r="J409" s="301">
        <f>VLOOKUP(C409,Schools!$A:$Z,9,0)</f>
        <v>400107</v>
      </c>
      <c r="K409" s="295" t="s">
        <v>170</v>
      </c>
      <c r="L409" s="295" t="s">
        <v>4810</v>
      </c>
      <c r="M409" s="295" t="s">
        <v>4839</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4698</v>
      </c>
      <c r="H410" s="301" t="s">
        <v>4805</v>
      </c>
      <c r="I410" s="301" t="str">
        <f t="shared" si="82"/>
        <v>10162/543965</v>
      </c>
      <c r="J410" s="301">
        <f>VLOOKUP(C410,Schools!$A:$Z,9,0)</f>
        <v>400108</v>
      </c>
      <c r="K410" s="295" t="s">
        <v>170</v>
      </c>
      <c r="L410" s="295" t="s">
        <v>4810</v>
      </c>
      <c r="M410" s="295" t="s">
        <v>4839</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4698</v>
      </c>
      <c r="H411" s="301" t="s">
        <v>4805</v>
      </c>
      <c r="I411" s="301" t="str">
        <f t="shared" si="82"/>
        <v>10162/543965</v>
      </c>
      <c r="J411" s="301">
        <f>VLOOKUP(C411,Schools!$A:$Z,9,0)</f>
        <v>400117</v>
      </c>
      <c r="K411" s="295" t="s">
        <v>170</v>
      </c>
      <c r="L411" s="295" t="s">
        <v>4810</v>
      </c>
      <c r="M411" s="295" t="s">
        <v>4839</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4698</v>
      </c>
      <c r="H412" s="301" t="s">
        <v>4805</v>
      </c>
      <c r="I412" s="301" t="str">
        <f t="shared" si="82"/>
        <v>10162/543965</v>
      </c>
      <c r="J412" s="301">
        <f>VLOOKUP(C412,Schools!$A:$Z,9,0)</f>
        <v>400125</v>
      </c>
      <c r="K412" s="295" t="s">
        <v>170</v>
      </c>
      <c r="L412" s="295" t="s">
        <v>4810</v>
      </c>
      <c r="M412" s="295" t="s">
        <v>4839</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4698</v>
      </c>
      <c r="H413" s="301" t="s">
        <v>4805</v>
      </c>
      <c r="I413" s="301" t="str">
        <f t="shared" si="82"/>
        <v>10162/543965</v>
      </c>
      <c r="J413" s="301">
        <f>VLOOKUP(C413,Schools!$A:$Z,9,0)</f>
        <v>400130</v>
      </c>
      <c r="K413" s="295" t="s">
        <v>170</v>
      </c>
      <c r="L413" s="295" t="s">
        <v>4810</v>
      </c>
      <c r="M413" s="295" t="s">
        <v>4839</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4698</v>
      </c>
      <c r="H414" s="301" t="s">
        <v>4805</v>
      </c>
      <c r="I414" s="301" t="str">
        <f t="shared" si="82"/>
        <v>10162/543965</v>
      </c>
      <c r="J414" s="301">
        <f>VLOOKUP(C414,Schools!$A:$Z,9,0)</f>
        <v>400150</v>
      </c>
      <c r="K414" s="295" t="s">
        <v>170</v>
      </c>
      <c r="L414" s="295" t="s">
        <v>4810</v>
      </c>
      <c r="M414" s="295" t="s">
        <v>4839</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4698</v>
      </c>
      <c r="H415" s="301" t="s">
        <v>4805</v>
      </c>
      <c r="I415" s="301" t="str">
        <f t="shared" si="82"/>
        <v>10162/543965</v>
      </c>
      <c r="J415" s="301">
        <f>VLOOKUP(C415,Schools!$A:$Z,9,0)</f>
        <v>400021</v>
      </c>
      <c r="K415" s="295" t="s">
        <v>170</v>
      </c>
      <c r="L415" s="295" t="s">
        <v>4810</v>
      </c>
      <c r="M415" s="295" t="s">
        <v>4839</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4796</v>
      </c>
      <c r="E416" s="301" t="str">
        <f>VLOOKUP(C416,Schools!$A:$Z,3,0)</f>
        <v>M</v>
      </c>
      <c r="F416" s="76">
        <v>-854.81</v>
      </c>
      <c r="G416" s="295" t="s">
        <v>4698</v>
      </c>
      <c r="H416" s="301" t="s">
        <v>4805</v>
      </c>
      <c r="I416" s="301" t="str">
        <f t="shared" si="82"/>
        <v>10162/543965</v>
      </c>
      <c r="J416" s="301">
        <f>VLOOKUP(C416,Schools!$A:$Z,9,0)</f>
        <v>400112</v>
      </c>
      <c r="K416" s="295" t="s">
        <v>170</v>
      </c>
      <c r="L416" s="295" t="s">
        <v>4810</v>
      </c>
      <c r="M416" s="295" t="s">
        <v>4839</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4698</v>
      </c>
      <c r="H417" s="301" t="s">
        <v>4805</v>
      </c>
      <c r="I417" s="301" t="str">
        <f t="shared" si="82"/>
        <v>10162/543965</v>
      </c>
      <c r="J417" s="301">
        <f>VLOOKUP(C417,Schools!$A:$Z,9,0)</f>
        <v>400110</v>
      </c>
      <c r="K417" s="295" t="s">
        <v>170</v>
      </c>
      <c r="L417" s="295" t="s">
        <v>4810</v>
      </c>
      <c r="M417" s="295" t="s">
        <v>4839</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4698</v>
      </c>
      <c r="H418" s="301" t="s">
        <v>4805</v>
      </c>
      <c r="I418" s="301" t="str">
        <f t="shared" si="82"/>
        <v>10163/543965</v>
      </c>
      <c r="J418" s="301">
        <f>VLOOKUP(C418,Schools!$A:$Z,9,0)</f>
        <v>400033</v>
      </c>
      <c r="K418" s="295" t="s">
        <v>170</v>
      </c>
      <c r="L418" s="295" t="s">
        <v>4810</v>
      </c>
      <c r="M418" s="295" t="s">
        <v>4839</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4797</v>
      </c>
      <c r="E419" s="301" t="str">
        <f>VLOOKUP(C419,Schools!$A:$Z,3,0)</f>
        <v>M</v>
      </c>
      <c r="F419" s="76">
        <v>-1017.48</v>
      </c>
      <c r="G419" s="295" t="s">
        <v>4698</v>
      </c>
      <c r="H419" s="301" t="s">
        <v>4805</v>
      </c>
      <c r="I419" s="301" t="str">
        <f t="shared" si="82"/>
        <v>10163/543965</v>
      </c>
      <c r="J419" s="301">
        <f>VLOOKUP(C419,Schools!$A:$Z,9,0)</f>
        <v>107953</v>
      </c>
      <c r="K419" s="295" t="s">
        <v>170</v>
      </c>
      <c r="L419" s="295" t="s">
        <v>4810</v>
      </c>
      <c r="M419" s="295" t="s">
        <v>4839</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4798</v>
      </c>
      <c r="E420" s="301" t="str">
        <f>VLOOKUP(C420,Schools!$A:$Z,3,0)</f>
        <v>M</v>
      </c>
      <c r="F420" s="76">
        <v>-2052.0400000000004</v>
      </c>
      <c r="G420" s="295" t="s">
        <v>4698</v>
      </c>
      <c r="H420" s="301" t="s">
        <v>4805</v>
      </c>
      <c r="I420" s="301" t="str">
        <f t="shared" si="82"/>
        <v>10163/543965</v>
      </c>
      <c r="J420" s="301">
        <f>VLOOKUP(C420,Schools!$A:$Z,9,0)</f>
        <v>400029</v>
      </c>
      <c r="K420" s="295" t="s">
        <v>170</v>
      </c>
      <c r="L420" s="295" t="s">
        <v>4810</v>
      </c>
      <c r="M420" s="295" t="s">
        <v>4839</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4698</v>
      </c>
      <c r="H421" s="301" t="s">
        <v>4805</v>
      </c>
      <c r="I421" s="301" t="str">
        <f t="shared" si="82"/>
        <v>10163/543965</v>
      </c>
      <c r="J421" s="301">
        <f>VLOOKUP(C421,Schools!$A:$Z,9,0)</f>
        <v>400041</v>
      </c>
      <c r="K421" s="295" t="s">
        <v>170</v>
      </c>
      <c r="L421" s="295" t="s">
        <v>4810</v>
      </c>
      <c r="M421" s="295" t="s">
        <v>4839</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4799</v>
      </c>
      <c r="E422" s="301" t="str">
        <f>VLOOKUP(C422,Schools!$A:$Z,3,0)</f>
        <v>M</v>
      </c>
      <c r="F422" s="76">
        <v>-3867.0949999999998</v>
      </c>
      <c r="G422" s="295" t="s">
        <v>4698</v>
      </c>
      <c r="H422" s="301" t="s">
        <v>4805</v>
      </c>
      <c r="I422" s="301" t="str">
        <f t="shared" si="82"/>
        <v>10163/543965</v>
      </c>
      <c r="J422" s="301">
        <f>VLOOKUP(C422,Schools!$A:$Z,9,0)</f>
        <v>400013</v>
      </c>
      <c r="K422" s="295" t="s">
        <v>170</v>
      </c>
      <c r="L422" s="295" t="s">
        <v>4810</v>
      </c>
      <c r="M422" s="295" t="s">
        <v>4839</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4698</v>
      </c>
      <c r="H423" s="301" t="s">
        <v>4805</v>
      </c>
      <c r="I423" s="301" t="str">
        <f t="shared" si="82"/>
        <v>10163/543965</v>
      </c>
      <c r="J423" s="301">
        <f>VLOOKUP(C423,Schools!$A:$Z,9,0)</f>
        <v>400140</v>
      </c>
      <c r="K423" s="295" t="s">
        <v>170</v>
      </c>
      <c r="L423" s="295" t="s">
        <v>4810</v>
      </c>
      <c r="M423" s="295" t="s">
        <v>4839</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4800</v>
      </c>
      <c r="E424" s="301" t="str">
        <f>VLOOKUP(C424,Schools!$A:$Z,3,0)</f>
        <v>M</v>
      </c>
      <c r="F424" s="76">
        <v>-5602.3899999999994</v>
      </c>
      <c r="G424" s="295" t="s">
        <v>4698</v>
      </c>
      <c r="H424" s="301" t="s">
        <v>4805</v>
      </c>
      <c r="I424" s="301" t="str">
        <f t="shared" si="82"/>
        <v>11510/543965</v>
      </c>
      <c r="J424" s="301">
        <f>VLOOKUP(C424,Schools!$A:$Z,9,0)</f>
        <v>400135</v>
      </c>
      <c r="K424" s="295" t="s">
        <v>170</v>
      </c>
      <c r="L424" s="295" t="s">
        <v>4810</v>
      </c>
      <c r="M424" s="295" t="s">
        <v>4839</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59">
        <v>44295</v>
      </c>
      <c r="C425" s="159">
        <v>3022002</v>
      </c>
      <c r="D425" s="301" t="s">
        <v>4749</v>
      </c>
      <c r="E425" s="301" t="str">
        <f>VLOOKUP(C425,Schools!$A:$Z,3,0)</f>
        <v>M</v>
      </c>
      <c r="F425" s="226">
        <v>-9798.15</v>
      </c>
      <c r="G425" s="159" t="s">
        <v>4698</v>
      </c>
      <c r="H425" t="s">
        <v>4806</v>
      </c>
      <c r="I425" s="301" t="str">
        <f t="shared" si="82"/>
        <v>10162/543965</v>
      </c>
      <c r="J425" s="301">
        <f>VLOOKUP(C425,Schools!$A:$Z,9,0)</f>
        <v>400005</v>
      </c>
      <c r="K425" s="159" t="s">
        <v>170</v>
      </c>
      <c r="L425" s="159" t="s">
        <v>4812</v>
      </c>
      <c r="M425" s="159" t="s">
        <v>4840</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4698</v>
      </c>
      <c r="H426" s="301" t="s">
        <v>4806</v>
      </c>
      <c r="I426" s="301" t="str">
        <f t="shared" si="82"/>
        <v>10162/543965</v>
      </c>
      <c r="J426" s="301">
        <f>VLOOKUP(C426,Schools!$A:$Z,9,0)</f>
        <v>400051</v>
      </c>
      <c r="K426" s="159" t="s">
        <v>170</v>
      </c>
      <c r="L426" s="159" t="s">
        <v>4812</v>
      </c>
      <c r="M426" s="159" t="s">
        <v>4840</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4698</v>
      </c>
      <c r="H427" s="301" t="s">
        <v>4806</v>
      </c>
      <c r="I427" s="301" t="str">
        <f t="shared" si="82"/>
        <v>10162/543965</v>
      </c>
      <c r="J427" s="301">
        <f>VLOOKUP(C427,Schools!$A:$Z,9,0)</f>
        <v>400040</v>
      </c>
      <c r="K427" s="159" t="s">
        <v>170</v>
      </c>
      <c r="L427" s="159" t="s">
        <v>4812</v>
      </c>
      <c r="M427" s="159" t="s">
        <v>4840</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4750</v>
      </c>
      <c r="E428" s="301" t="str">
        <f>VLOOKUP(C428,Schools!$A:$Z,3,0)</f>
        <v>M</v>
      </c>
      <c r="F428" s="226">
        <v>-6351.09</v>
      </c>
      <c r="G428" s="159" t="s">
        <v>4698</v>
      </c>
      <c r="H428" s="301" t="s">
        <v>4806</v>
      </c>
      <c r="I428" s="301" t="str">
        <f t="shared" si="82"/>
        <v>10162/543965</v>
      </c>
      <c r="J428" s="301">
        <f>VLOOKUP(C428,Schools!$A:$Z,9,0)</f>
        <v>400057</v>
      </c>
      <c r="K428" s="159" t="s">
        <v>170</v>
      </c>
      <c r="L428" s="159" t="s">
        <v>4812</v>
      </c>
      <c r="M428" s="159" t="s">
        <v>4840</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4751</v>
      </c>
      <c r="E429" s="301" t="str">
        <f>VLOOKUP(C429,Schools!$A:$Z,3,0)</f>
        <v>M</v>
      </c>
      <c r="F429" s="226">
        <v>-9892.59</v>
      </c>
      <c r="G429" s="159" t="s">
        <v>4698</v>
      </c>
      <c r="H429" s="301" t="s">
        <v>4806</v>
      </c>
      <c r="I429" s="301" t="str">
        <f t="shared" si="82"/>
        <v>10162/543965</v>
      </c>
      <c r="J429" s="301">
        <f>VLOOKUP(C429,Schools!$A:$Z,9,0)</f>
        <v>400061</v>
      </c>
      <c r="K429" s="159" t="s">
        <v>170</v>
      </c>
      <c r="L429" s="159" t="s">
        <v>4812</v>
      </c>
      <c r="M429" s="159" t="s">
        <v>4840</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4752</v>
      </c>
      <c r="E430" s="301" t="str">
        <f>VLOOKUP(C430,Schools!$A:$Z,3,0)</f>
        <v>M</v>
      </c>
      <c r="F430" s="226">
        <v>-4934.49</v>
      </c>
      <c r="G430" s="159" t="s">
        <v>4698</v>
      </c>
      <c r="H430" s="301" t="s">
        <v>4806</v>
      </c>
      <c r="I430" s="301" t="str">
        <f t="shared" si="82"/>
        <v>10162/543965</v>
      </c>
      <c r="J430" s="301">
        <f>VLOOKUP(C430,Schools!$A:$Z,9,0)</f>
        <v>400020</v>
      </c>
      <c r="K430" s="159" t="s">
        <v>170</v>
      </c>
      <c r="L430" s="159" t="s">
        <v>4812</v>
      </c>
      <c r="M430" s="159" t="s">
        <v>4840</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4753</v>
      </c>
      <c r="E431" s="301" t="str">
        <f>VLOOKUP(C431,Schools!$A:$Z,3,0)</f>
        <v>M</v>
      </c>
      <c r="F431" s="226">
        <v>-14827.08</v>
      </c>
      <c r="G431" s="159" t="s">
        <v>4698</v>
      </c>
      <c r="H431" s="301" t="s">
        <v>4806</v>
      </c>
      <c r="I431" s="301" t="str">
        <f t="shared" si="82"/>
        <v>10162/543965</v>
      </c>
      <c r="J431" s="301">
        <f>VLOOKUP(C431,Schools!$A:$Z,9,0)</f>
        <v>400050</v>
      </c>
      <c r="K431" s="159" t="s">
        <v>170</v>
      </c>
      <c r="L431" s="159" t="s">
        <v>4812</v>
      </c>
      <c r="M431" s="159" t="s">
        <v>4840</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4754</v>
      </c>
      <c r="E432" s="301" t="str">
        <f>VLOOKUP(C432,Schools!$A:$Z,3,0)</f>
        <v>M</v>
      </c>
      <c r="F432" s="226">
        <v>-4958.0999999999995</v>
      </c>
      <c r="G432" s="159" t="s">
        <v>4698</v>
      </c>
      <c r="H432" s="301" t="s">
        <v>4806</v>
      </c>
      <c r="I432" s="301" t="str">
        <f t="shared" si="82"/>
        <v>10162/543965</v>
      </c>
      <c r="J432" s="301">
        <f>VLOOKUP(C432,Schools!$A:$Z,9,0)</f>
        <v>400059</v>
      </c>
      <c r="K432" s="159" t="s">
        <v>170</v>
      </c>
      <c r="L432" s="159" t="s">
        <v>4812</v>
      </c>
      <c r="M432" s="159" t="s">
        <v>4840</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4698</v>
      </c>
      <c r="H433" s="301" t="s">
        <v>4806</v>
      </c>
      <c r="I433" s="301" t="str">
        <f t="shared" si="82"/>
        <v>10162/543965</v>
      </c>
      <c r="J433" s="301">
        <f>VLOOKUP(C433,Schools!$A:$Z,9,0)</f>
        <v>400049</v>
      </c>
      <c r="K433" s="159" t="s">
        <v>170</v>
      </c>
      <c r="L433" s="159" t="s">
        <v>4812</v>
      </c>
      <c r="M433" s="159" t="s">
        <v>4840</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4698</v>
      </c>
      <c r="H434" s="301" t="s">
        <v>4806</v>
      </c>
      <c r="I434" s="301" t="str">
        <f t="shared" si="82"/>
        <v>10162/543965</v>
      </c>
      <c r="J434" s="301">
        <f>VLOOKUP(C434,Schools!$A:$Z,9,0)</f>
        <v>400080</v>
      </c>
      <c r="K434" s="159" t="s">
        <v>170</v>
      </c>
      <c r="L434" s="159" t="s">
        <v>4812</v>
      </c>
      <c r="M434" s="159" t="s">
        <v>4840</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4698</v>
      </c>
      <c r="H435" s="301" t="s">
        <v>4806</v>
      </c>
      <c r="I435" s="301" t="str">
        <f t="shared" si="82"/>
        <v>10162/543965</v>
      </c>
      <c r="J435" s="301">
        <f>VLOOKUP(C435,Schools!$A:$Z,9,0)</f>
        <v>400036</v>
      </c>
      <c r="K435" s="159" t="s">
        <v>170</v>
      </c>
      <c r="L435" s="159" t="s">
        <v>4812</v>
      </c>
      <c r="M435" s="159" t="s">
        <v>4840</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4698</v>
      </c>
      <c r="H436" s="301" t="s">
        <v>4806</v>
      </c>
      <c r="I436" s="301" t="str">
        <f t="shared" si="82"/>
        <v>10162/543965</v>
      </c>
      <c r="J436" s="301">
        <f>VLOOKUP(C436,Schools!$A:$Z,9,0)</f>
        <v>400042</v>
      </c>
      <c r="K436" s="159" t="s">
        <v>170</v>
      </c>
      <c r="L436" s="159" t="s">
        <v>4812</v>
      </c>
      <c r="M436" s="159" t="s">
        <v>4840</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4698</v>
      </c>
      <c r="H437" s="301" t="s">
        <v>4806</v>
      </c>
      <c r="I437" s="301" t="str">
        <f t="shared" si="82"/>
        <v>10162/543965</v>
      </c>
      <c r="J437" s="301">
        <f>VLOOKUP(C437,Schools!$A:$Z,9,0)</f>
        <v>400159</v>
      </c>
      <c r="K437" s="159" t="s">
        <v>170</v>
      </c>
      <c r="L437" s="159" t="s">
        <v>4812</v>
      </c>
      <c r="M437" s="159" t="s">
        <v>4840</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4755</v>
      </c>
      <c r="E438" s="301" t="str">
        <f>VLOOKUP(C438,Schools!$A:$Z,3,0)</f>
        <v>M</v>
      </c>
      <c r="F438" s="226">
        <v>-4651.17</v>
      </c>
      <c r="G438" s="159" t="s">
        <v>4698</v>
      </c>
      <c r="H438" s="301" t="s">
        <v>4806</v>
      </c>
      <c r="I438" s="301" t="str">
        <f t="shared" si="82"/>
        <v>10162/543965</v>
      </c>
      <c r="J438" s="301">
        <f>VLOOKUP(C438,Schools!$A:$Z,9,0)</f>
        <v>400047</v>
      </c>
      <c r="K438" s="159" t="s">
        <v>170</v>
      </c>
      <c r="L438" s="159" t="s">
        <v>4812</v>
      </c>
      <c r="M438" s="159" t="s">
        <v>4840</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4756</v>
      </c>
      <c r="E439" s="301" t="str">
        <f>VLOOKUP(C439,Schools!$A:$Z,3,0)</f>
        <v>M</v>
      </c>
      <c r="F439" s="226">
        <v>-7507.98</v>
      </c>
      <c r="G439" s="159" t="s">
        <v>4698</v>
      </c>
      <c r="H439" s="301" t="s">
        <v>4806</v>
      </c>
      <c r="I439" s="301" t="str">
        <f t="shared" si="82"/>
        <v>10162/543965</v>
      </c>
      <c r="J439" s="301">
        <f>VLOOKUP(C439,Schools!$A:$Z,9,0)</f>
        <v>400001</v>
      </c>
      <c r="K439" s="159" t="s">
        <v>170</v>
      </c>
      <c r="L439" s="159" t="s">
        <v>4812</v>
      </c>
      <c r="M439" s="159" t="s">
        <v>4840</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4757</v>
      </c>
      <c r="E440" s="301" t="str">
        <f>VLOOKUP(C440,Schools!$A:$Z,3,0)</f>
        <v>M</v>
      </c>
      <c r="F440" s="226">
        <v>-11734.17</v>
      </c>
      <c r="G440" s="159" t="s">
        <v>4698</v>
      </c>
      <c r="H440" s="301" t="s">
        <v>4806</v>
      </c>
      <c r="I440" s="301" t="str">
        <f t="shared" si="82"/>
        <v>10162/543965</v>
      </c>
      <c r="J440" s="301">
        <f>VLOOKUP(C440,Schools!$A:$Z,9,0)</f>
        <v>400082</v>
      </c>
      <c r="K440" s="159" t="s">
        <v>170</v>
      </c>
      <c r="L440" s="159" t="s">
        <v>4812</v>
      </c>
      <c r="M440" s="159" t="s">
        <v>4840</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4758</v>
      </c>
      <c r="E441" s="301" t="str">
        <f>VLOOKUP(C441,Schools!$A:$Z,3,0)</f>
        <v>M</v>
      </c>
      <c r="F441" s="226">
        <v>-8287.11</v>
      </c>
      <c r="G441" s="159" t="s">
        <v>4698</v>
      </c>
      <c r="H441" s="301" t="s">
        <v>4806</v>
      </c>
      <c r="I441" s="301" t="str">
        <f t="shared" si="82"/>
        <v>10162/543965</v>
      </c>
      <c r="J441" s="301">
        <f>VLOOKUP(C441,Schools!$A:$Z,9,0)</f>
        <v>400002</v>
      </c>
      <c r="K441" s="159" t="s">
        <v>170</v>
      </c>
      <c r="L441" s="159" t="s">
        <v>4812</v>
      </c>
      <c r="M441" s="159" t="s">
        <v>4840</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4698</v>
      </c>
      <c r="H442" s="301" t="s">
        <v>4806</v>
      </c>
      <c r="I442" s="301" t="str">
        <f t="shared" si="82"/>
        <v>10162/543965</v>
      </c>
      <c r="J442" s="301">
        <f>VLOOKUP(C442,Schools!$A:$Z,9,0)</f>
        <v>400067</v>
      </c>
      <c r="K442" s="159" t="s">
        <v>170</v>
      </c>
      <c r="L442" s="159" t="s">
        <v>4812</v>
      </c>
      <c r="M442" s="159" t="s">
        <v>4840</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4698</v>
      </c>
      <c r="H443" s="301" t="s">
        <v>4806</v>
      </c>
      <c r="I443" s="301" t="str">
        <f t="shared" si="82"/>
        <v>10162/543965</v>
      </c>
      <c r="J443" s="301">
        <f>VLOOKUP(C443,Schools!$A:$Z,9,0)</f>
        <v>400035</v>
      </c>
      <c r="K443" s="159" t="s">
        <v>170</v>
      </c>
      <c r="L443" s="159" t="s">
        <v>4812</v>
      </c>
      <c r="M443" s="159" t="s">
        <v>4840</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4759</v>
      </c>
      <c r="E444" s="301" t="str">
        <f>VLOOKUP(C444,Schools!$A:$Z,3,0)</f>
        <v>M</v>
      </c>
      <c r="F444" s="226">
        <v>-4391.46</v>
      </c>
      <c r="G444" s="159" t="s">
        <v>4698</v>
      </c>
      <c r="H444" s="301" t="s">
        <v>4806</v>
      </c>
      <c r="I444" s="301" t="str">
        <f t="shared" si="82"/>
        <v>10162/543965</v>
      </c>
      <c r="J444" s="301">
        <f>VLOOKUP(C444,Schools!$A:$Z,9,0)</f>
        <v>400026</v>
      </c>
      <c r="K444" s="159" t="s">
        <v>170</v>
      </c>
      <c r="L444" s="159" t="s">
        <v>4812</v>
      </c>
      <c r="M444" s="159" t="s">
        <v>4840</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4760</v>
      </c>
      <c r="E445" s="301" t="str">
        <f>VLOOKUP(C445,Schools!$A:$Z,3,0)</f>
        <v>M</v>
      </c>
      <c r="F445" s="226">
        <v>-10341.18</v>
      </c>
      <c r="G445" s="159" t="s">
        <v>4698</v>
      </c>
      <c r="H445" s="301" t="s">
        <v>4806</v>
      </c>
      <c r="I445" s="301" t="str">
        <f t="shared" si="82"/>
        <v>10162/543965</v>
      </c>
      <c r="J445" s="301">
        <f>VLOOKUP(C445,Schools!$A:$Z,9,0)</f>
        <v>400084</v>
      </c>
      <c r="K445" s="159" t="s">
        <v>170</v>
      </c>
      <c r="L445" s="159" t="s">
        <v>4812</v>
      </c>
      <c r="M445" s="159" t="s">
        <v>4840</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4761</v>
      </c>
      <c r="E446" s="301" t="str">
        <f>VLOOKUP(C446,Schools!$A:$Z,3,0)</f>
        <v>M</v>
      </c>
      <c r="F446" s="226">
        <v>-5571.96</v>
      </c>
      <c r="G446" s="159" t="s">
        <v>4698</v>
      </c>
      <c r="H446" s="301" t="s">
        <v>4806</v>
      </c>
      <c r="I446" s="301" t="str">
        <f t="shared" si="82"/>
        <v>10162/543965</v>
      </c>
      <c r="J446" s="301">
        <f>VLOOKUP(C446,Schools!$A:$Z,9,0)</f>
        <v>400046</v>
      </c>
      <c r="K446" s="159" t="s">
        <v>170</v>
      </c>
      <c r="L446" s="159" t="s">
        <v>4812</v>
      </c>
      <c r="M446" s="159" t="s">
        <v>4840</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4698</v>
      </c>
      <c r="H447" s="301" t="s">
        <v>4806</v>
      </c>
      <c r="I447" s="301" t="str">
        <f t="shared" si="82"/>
        <v>10162/543965</v>
      </c>
      <c r="J447" s="301">
        <f>VLOOKUP(C447,Schools!$A:$Z,9,0)</f>
        <v>400030</v>
      </c>
      <c r="K447" s="159" t="s">
        <v>170</v>
      </c>
      <c r="L447" s="159" t="s">
        <v>4812</v>
      </c>
      <c r="M447" s="159" t="s">
        <v>4840</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4762</v>
      </c>
      <c r="E448" s="301" t="str">
        <f>VLOOKUP(C448,Schools!$A:$Z,3,0)</f>
        <v>M</v>
      </c>
      <c r="F448" s="226">
        <v>-10034.25</v>
      </c>
      <c r="G448" s="159" t="s">
        <v>4698</v>
      </c>
      <c r="H448" s="301" t="s">
        <v>4806</v>
      </c>
      <c r="I448" s="301" t="str">
        <f t="shared" si="82"/>
        <v>10162/543965</v>
      </c>
      <c r="J448" s="301">
        <f>VLOOKUP(C448,Schools!$A:$Z,9,0)</f>
        <v>400048</v>
      </c>
      <c r="K448" s="159" t="s">
        <v>170</v>
      </c>
      <c r="L448" s="159" t="s">
        <v>4812</v>
      </c>
      <c r="M448" s="159" t="s">
        <v>4840</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4698</v>
      </c>
      <c r="H449" s="301" t="s">
        <v>4806</v>
      </c>
      <c r="I449" s="301" t="str">
        <f t="shared" si="82"/>
        <v>10162/543965</v>
      </c>
      <c r="J449" s="301">
        <f>VLOOKUP(C449,Schools!$A:$Z,9,0)</f>
        <v>400088</v>
      </c>
      <c r="K449" s="159" t="s">
        <v>170</v>
      </c>
      <c r="L449" s="159" t="s">
        <v>4812</v>
      </c>
      <c r="M449" s="159" t="s">
        <v>4840</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4698</v>
      </c>
      <c r="H450" s="301" t="s">
        <v>4806</v>
      </c>
      <c r="I450" s="301" t="str">
        <f t="shared" si="82"/>
        <v>10162/543965</v>
      </c>
      <c r="J450" s="301">
        <f>VLOOKUP(C450,Schools!$A:$Z,9,0)</f>
        <v>400087</v>
      </c>
      <c r="K450" s="159" t="s">
        <v>170</v>
      </c>
      <c r="L450" s="159" t="s">
        <v>4812</v>
      </c>
      <c r="M450" s="159" t="s">
        <v>4840</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4763</v>
      </c>
      <c r="E451" s="301" t="str">
        <f>VLOOKUP(C451,Schools!$A:$Z,3,0)</f>
        <v>M</v>
      </c>
      <c r="F451" s="226">
        <v>-4981.71</v>
      </c>
      <c r="G451" s="159" t="s">
        <v>4698</v>
      </c>
      <c r="H451" s="301" t="s">
        <v>4806</v>
      </c>
      <c r="I451" s="301" t="str">
        <f t="shared" si="82"/>
        <v>10162/543965</v>
      </c>
      <c r="J451" s="301">
        <f>VLOOKUP(C451,Schools!$A:$Z,9,0)</f>
        <v>400089</v>
      </c>
      <c r="K451" s="159" t="s">
        <v>170</v>
      </c>
      <c r="L451" s="159" t="s">
        <v>4812</v>
      </c>
      <c r="M451" s="159" t="s">
        <v>4840</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4764</v>
      </c>
      <c r="E452" s="301" t="str">
        <f>VLOOKUP(C452,Schools!$A:$Z,3,0)</f>
        <v>M</v>
      </c>
      <c r="F452" s="226">
        <v>-4651.17</v>
      </c>
      <c r="G452" s="159" t="s">
        <v>4698</v>
      </c>
      <c r="H452" s="301" t="s">
        <v>4806</v>
      </c>
      <c r="I452" s="301" t="str">
        <f t="shared" si="82"/>
        <v>10162/543965</v>
      </c>
      <c r="J452" s="301">
        <f>VLOOKUP(C452,Schools!$A:$Z,9,0)</f>
        <v>158733</v>
      </c>
      <c r="K452" s="159" t="s">
        <v>170</v>
      </c>
      <c r="L452" s="159" t="s">
        <v>4812</v>
      </c>
      <c r="M452" s="159" t="s">
        <v>4840</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4765</v>
      </c>
      <c r="E453" s="301" t="str">
        <f>VLOOKUP(C453,Schools!$A:$Z,3,0)</f>
        <v>M</v>
      </c>
      <c r="F453" s="226">
        <v>-4887.2699999999995</v>
      </c>
      <c r="G453" s="159" t="s">
        <v>4698</v>
      </c>
      <c r="H453" s="301" t="s">
        <v>4806</v>
      </c>
      <c r="I453" s="301" t="str">
        <f t="shared" si="82"/>
        <v>10162/543965</v>
      </c>
      <c r="J453" s="301">
        <f>VLOOKUP(C453,Schools!$A:$Z,9,0)</f>
        <v>400004</v>
      </c>
      <c r="K453" s="159" t="s">
        <v>170</v>
      </c>
      <c r="L453" s="159" t="s">
        <v>4812</v>
      </c>
      <c r="M453" s="159" t="s">
        <v>4840</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4766</v>
      </c>
      <c r="E454" s="301" t="str">
        <f>VLOOKUP(C454,Schools!$A:$Z,3,0)</f>
        <v>M</v>
      </c>
      <c r="F454" s="226">
        <v>-4722</v>
      </c>
      <c r="G454" s="159" t="s">
        <v>4698</v>
      </c>
      <c r="H454" s="301" t="s">
        <v>4806</v>
      </c>
      <c r="I454" s="301" t="str">
        <f t="shared" si="82"/>
        <v>10162/543965</v>
      </c>
      <c r="J454" s="301">
        <f>VLOOKUP(C454,Schools!$A:$Z,9,0)</f>
        <v>400101</v>
      </c>
      <c r="K454" s="159" t="s">
        <v>170</v>
      </c>
      <c r="L454" s="159" t="s">
        <v>4812</v>
      </c>
      <c r="M454" s="159" t="s">
        <v>4840</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4698</v>
      </c>
      <c r="H455" s="301" t="s">
        <v>4806</v>
      </c>
      <c r="I455" s="301" t="str">
        <f t="shared" si="82"/>
        <v>10162/543965</v>
      </c>
      <c r="J455" s="301">
        <f>VLOOKUP(C455,Schools!$A:$Z,9,0)</f>
        <v>400053</v>
      </c>
      <c r="K455" s="159" t="s">
        <v>170</v>
      </c>
      <c r="L455" s="159" t="s">
        <v>4812</v>
      </c>
      <c r="M455" s="159" t="s">
        <v>4840</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4698</v>
      </c>
      <c r="H456" s="301" t="s">
        <v>4806</v>
      </c>
      <c r="I456" s="301" t="str">
        <f t="shared" si="82"/>
        <v>10162/543965</v>
      </c>
      <c r="J456" s="301">
        <f>VLOOKUP(C456,Schools!$A:$Z,9,0)</f>
        <v>400011</v>
      </c>
      <c r="K456" s="159" t="s">
        <v>170</v>
      </c>
      <c r="L456" s="159" t="s">
        <v>4812</v>
      </c>
      <c r="M456" s="159" t="s">
        <v>4840</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4698</v>
      </c>
      <c r="H457" s="301" t="s">
        <v>4806</v>
      </c>
      <c r="I457" s="301" t="str">
        <f t="shared" si="82"/>
        <v>10162/543965</v>
      </c>
      <c r="J457" s="301">
        <f>VLOOKUP(C457,Schools!$A:$Z,9,0)</f>
        <v>400065</v>
      </c>
      <c r="K457" s="159" t="s">
        <v>170</v>
      </c>
      <c r="L457" s="159" t="s">
        <v>4812</v>
      </c>
      <c r="M457" s="159" t="s">
        <v>4840</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4698</v>
      </c>
      <c r="H458" s="301" t="s">
        <v>4806</v>
      </c>
      <c r="I458" s="301" t="str">
        <f t="shared" si="82"/>
        <v>10162/543965</v>
      </c>
      <c r="J458" s="301">
        <f>VLOOKUP(C458,Schools!$A:$Z,9,0)</f>
        <v>400038</v>
      </c>
      <c r="K458" s="159" t="s">
        <v>170</v>
      </c>
      <c r="L458" s="159" t="s">
        <v>4812</v>
      </c>
      <c r="M458" s="159" t="s">
        <v>4840</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4767</v>
      </c>
      <c r="E459" s="301" t="str">
        <f>VLOOKUP(C459,Schools!$A:$Z,3,0)</f>
        <v>M</v>
      </c>
      <c r="F459" s="226">
        <v>-4178.97</v>
      </c>
      <c r="G459" s="159" t="s">
        <v>4698</v>
      </c>
      <c r="H459" s="301" t="s">
        <v>4806</v>
      </c>
      <c r="I459" s="301" t="str">
        <f t="shared" si="82"/>
        <v>10162/543965</v>
      </c>
      <c r="J459" s="301">
        <f>VLOOKUP(C459,Schools!$A:$Z,9,0)</f>
        <v>400012</v>
      </c>
      <c r="K459" s="159" t="s">
        <v>170</v>
      </c>
      <c r="L459" s="159" t="s">
        <v>4812</v>
      </c>
      <c r="M459" s="159" t="s">
        <v>4840</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4698</v>
      </c>
      <c r="H460" s="301" t="s">
        <v>4806</v>
      </c>
      <c r="I460" s="301" t="str">
        <f t="shared" si="82"/>
        <v>10162/543965</v>
      </c>
      <c r="J460" s="301">
        <f>VLOOKUP(C460,Schools!$A:$Z,9,0)</f>
        <v>400012</v>
      </c>
      <c r="K460" s="159" t="s">
        <v>170</v>
      </c>
      <c r="L460" s="159" t="s">
        <v>4812</v>
      </c>
      <c r="M460" s="159" t="s">
        <v>4840</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4768</v>
      </c>
      <c r="E461" s="301" t="str">
        <f>VLOOKUP(C461,Schools!$A:$Z,3,0)</f>
        <v>M</v>
      </c>
      <c r="F461" s="226">
        <v>-14685.42</v>
      </c>
      <c r="G461" s="159" t="s">
        <v>4698</v>
      </c>
      <c r="H461" s="301" t="s">
        <v>4806</v>
      </c>
      <c r="I461" s="301" t="str">
        <f t="shared" si="82"/>
        <v>10162/543965</v>
      </c>
      <c r="J461" s="301">
        <f>VLOOKUP(C461,Schools!$A:$Z,9,0)</f>
        <v>400105</v>
      </c>
      <c r="K461" s="159" t="s">
        <v>170</v>
      </c>
      <c r="L461" s="159" t="s">
        <v>4812</v>
      </c>
      <c r="M461" s="159" t="s">
        <v>4840</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4769</v>
      </c>
      <c r="E462" s="301" t="str">
        <f>VLOOKUP(C462,Schools!$A:$Z,3,0)</f>
        <v>M</v>
      </c>
      <c r="F462" s="226">
        <v>-8334.33</v>
      </c>
      <c r="G462" s="159" t="s">
        <v>4698</v>
      </c>
      <c r="H462" s="301" t="s">
        <v>4806</v>
      </c>
      <c r="I462" s="301" t="str">
        <f t="shared" si="82"/>
        <v>10162/543965</v>
      </c>
      <c r="J462" s="301">
        <f>VLOOKUP(C462,Schools!$A:$Z,9,0)</f>
        <v>400111</v>
      </c>
      <c r="K462" s="159" t="s">
        <v>170</v>
      </c>
      <c r="L462" s="159" t="s">
        <v>4812</v>
      </c>
      <c r="M462" s="159" t="s">
        <v>4840</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4770</v>
      </c>
      <c r="E463" s="301" t="str">
        <f>VLOOKUP(C463,Schools!$A:$Z,3,0)</f>
        <v>M</v>
      </c>
      <c r="F463" s="226">
        <v>-20446.259999999998</v>
      </c>
      <c r="G463" s="159" t="s">
        <v>4698</v>
      </c>
      <c r="H463" s="301" t="s">
        <v>4806</v>
      </c>
      <c r="I463" s="301" t="str">
        <f t="shared" si="82"/>
        <v>10162/543965</v>
      </c>
      <c r="J463" s="301">
        <f>VLOOKUP(C463,Schools!$A:$Z,9,0)</f>
        <v>400113</v>
      </c>
      <c r="K463" s="159" t="s">
        <v>170</v>
      </c>
      <c r="L463" s="159" t="s">
        <v>4812</v>
      </c>
      <c r="M463" s="159" t="s">
        <v>4840</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4771</v>
      </c>
      <c r="E464" s="301" t="str">
        <f>VLOOKUP(C464,Schools!$A:$Z,3,0)</f>
        <v>M</v>
      </c>
      <c r="F464" s="226">
        <v>-8216.2800000000007</v>
      </c>
      <c r="G464" s="159" t="s">
        <v>4698</v>
      </c>
      <c r="H464" s="301" t="s">
        <v>4806</v>
      </c>
      <c r="I464" s="301" t="str">
        <f t="shared" si="82"/>
        <v>10162/543965</v>
      </c>
      <c r="J464" s="301">
        <f>VLOOKUP(C464,Schools!$A:$Z,9,0)</f>
        <v>400014</v>
      </c>
      <c r="K464" s="159" t="s">
        <v>170</v>
      </c>
      <c r="L464" s="159" t="s">
        <v>4812</v>
      </c>
      <c r="M464" s="159" t="s">
        <v>4840</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4772</v>
      </c>
      <c r="E465" s="301" t="str">
        <f>VLOOKUP(C465,Schools!$A:$Z,3,0)</f>
        <v>M</v>
      </c>
      <c r="F465" s="226">
        <v>-10246.74</v>
      </c>
      <c r="G465" s="159" t="s">
        <v>4698</v>
      </c>
      <c r="H465" s="301" t="s">
        <v>4806</v>
      </c>
      <c r="I465" s="301" t="str">
        <f t="shared" si="82"/>
        <v>10162/543965</v>
      </c>
      <c r="J465" s="301">
        <f>VLOOKUP(C465,Schools!$A:$Z,9,0)</f>
        <v>400070</v>
      </c>
      <c r="K465" s="159" t="s">
        <v>170</v>
      </c>
      <c r="L465" s="159" t="s">
        <v>4812</v>
      </c>
      <c r="M465" s="159" t="s">
        <v>4840</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4773</v>
      </c>
      <c r="E466" s="301" t="str">
        <f>VLOOKUP(C466,Schools!$A:$Z,3,0)</f>
        <v>M</v>
      </c>
      <c r="F466" s="226">
        <v>-4037.31</v>
      </c>
      <c r="G466" s="159" t="s">
        <v>4698</v>
      </c>
      <c r="H466" s="301" t="s">
        <v>4806</v>
      </c>
      <c r="I466" s="301" t="str">
        <f t="shared" si="82"/>
        <v>10162/543965</v>
      </c>
      <c r="J466" s="301">
        <f>VLOOKUP(C466,Schools!$A:$Z,9,0)</f>
        <v>400069</v>
      </c>
      <c r="K466" s="159" t="s">
        <v>170</v>
      </c>
      <c r="L466" s="159" t="s">
        <v>4812</v>
      </c>
      <c r="M466" s="159" t="s">
        <v>4840</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4774</v>
      </c>
      <c r="E467" s="301" t="str">
        <f>VLOOKUP(C467,Schools!$A:$Z,3,0)</f>
        <v>M</v>
      </c>
      <c r="F467" s="226">
        <v>-4934.49</v>
      </c>
      <c r="G467" s="159" t="s">
        <v>4698</v>
      </c>
      <c r="H467" s="301" t="s">
        <v>4806</v>
      </c>
      <c r="I467" s="301" t="str">
        <f t="shared" si="82"/>
        <v>10162/543965</v>
      </c>
      <c r="J467" s="301">
        <f>VLOOKUP(C467,Schools!$A:$Z,9,0)</f>
        <v>400039</v>
      </c>
      <c r="K467" s="159" t="s">
        <v>170</v>
      </c>
      <c r="L467" s="159" t="s">
        <v>4812</v>
      </c>
      <c r="M467" s="159" t="s">
        <v>4840</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4775</v>
      </c>
      <c r="E468" s="301" t="str">
        <f>VLOOKUP(C468,Schools!$A:$Z,3,0)</f>
        <v>M</v>
      </c>
      <c r="F468" s="226">
        <v>-4698.3900000000003</v>
      </c>
      <c r="G468" s="159" t="s">
        <v>4698</v>
      </c>
      <c r="H468" s="301" t="s">
        <v>4806</v>
      </c>
      <c r="I468" s="301" t="str">
        <f t="shared" si="82"/>
        <v>10162/543965</v>
      </c>
      <c r="J468" s="301">
        <f>VLOOKUP(C468,Schools!$A:$Z,9,0)</f>
        <v>400008</v>
      </c>
      <c r="K468" s="159" t="s">
        <v>170</v>
      </c>
      <c r="L468" s="159" t="s">
        <v>4812</v>
      </c>
      <c r="M468" s="159" t="s">
        <v>4840</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4776</v>
      </c>
      <c r="E469" s="301" t="str">
        <f>VLOOKUP(C469,Schools!$A:$Z,3,0)</f>
        <v>M</v>
      </c>
      <c r="F469" s="226">
        <v>-3541.5</v>
      </c>
      <c r="G469" s="159" t="s">
        <v>4698</v>
      </c>
      <c r="H469" s="301" t="s">
        <v>4806</v>
      </c>
      <c r="I469" s="301" t="str">
        <f t="shared" ref="I469:I505" si="93">O469&amp;"/"&amp;P469</f>
        <v>10162/543965</v>
      </c>
      <c r="J469" s="301">
        <f>VLOOKUP(C469,Schools!$A:$Z,9,0)</f>
        <v>400086</v>
      </c>
      <c r="K469" s="159" t="s">
        <v>170</v>
      </c>
      <c r="L469" s="159" t="s">
        <v>4812</v>
      </c>
      <c r="M469" s="159" t="s">
        <v>4840</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4777</v>
      </c>
      <c r="E470" s="301" t="str">
        <f>VLOOKUP(C470,Schools!$A:$Z,3,0)</f>
        <v>M</v>
      </c>
      <c r="F470" s="226">
        <v>-4934.49</v>
      </c>
      <c r="G470" s="159" t="s">
        <v>4698</v>
      </c>
      <c r="H470" s="301" t="s">
        <v>4806</v>
      </c>
      <c r="I470" s="301" t="str">
        <f t="shared" si="93"/>
        <v>10162/543965</v>
      </c>
      <c r="J470" s="301">
        <f>VLOOKUP(C470,Schools!$A:$Z,9,0)</f>
        <v>400114</v>
      </c>
      <c r="K470" s="159" t="s">
        <v>170</v>
      </c>
      <c r="L470" s="159" t="s">
        <v>4812</v>
      </c>
      <c r="M470" s="159" t="s">
        <v>4840</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4778</v>
      </c>
      <c r="E471" s="301" t="str">
        <f>VLOOKUP(C471,Schools!$A:$Z,3,0)</f>
        <v>M</v>
      </c>
      <c r="F471" s="226">
        <v>-4981.71</v>
      </c>
      <c r="G471" s="159" t="s">
        <v>4698</v>
      </c>
      <c r="H471" s="301" t="s">
        <v>4806</v>
      </c>
      <c r="I471" s="301" t="str">
        <f t="shared" si="93"/>
        <v>10162/543965</v>
      </c>
      <c r="J471" s="301">
        <f>VLOOKUP(C471,Schools!$A:$Z,9,0)</f>
        <v>400098</v>
      </c>
      <c r="K471" s="159" t="s">
        <v>170</v>
      </c>
      <c r="L471" s="159" t="s">
        <v>4812</v>
      </c>
      <c r="M471" s="159" t="s">
        <v>4840</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4779</v>
      </c>
      <c r="E472" s="301" t="str">
        <f>VLOOKUP(C472,Schools!$A:$Z,3,0)</f>
        <v>M</v>
      </c>
      <c r="F472" s="226">
        <v>-9703.7099999999991</v>
      </c>
      <c r="G472" s="159" t="s">
        <v>4698</v>
      </c>
      <c r="H472" s="301" t="s">
        <v>4806</v>
      </c>
      <c r="I472" s="301" t="str">
        <f t="shared" si="93"/>
        <v>10162/543965</v>
      </c>
      <c r="J472" s="301">
        <f>VLOOKUP(C472,Schools!$A:$Z,9,0)</f>
        <v>400058</v>
      </c>
      <c r="K472" s="159" t="s">
        <v>170</v>
      </c>
      <c r="L472" s="159" t="s">
        <v>4812</v>
      </c>
      <c r="M472" s="159" t="s">
        <v>4840</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4780</v>
      </c>
      <c r="E473" s="301" t="str">
        <f>VLOOKUP(C473,Schools!$A:$Z,3,0)</f>
        <v>M</v>
      </c>
      <c r="F473" s="226">
        <v>-5005.32</v>
      </c>
      <c r="G473" s="159" t="s">
        <v>4698</v>
      </c>
      <c r="H473" s="301" t="s">
        <v>4806</v>
      </c>
      <c r="I473" s="301" t="str">
        <f t="shared" si="93"/>
        <v>10162/543965</v>
      </c>
      <c r="J473" s="301">
        <f>VLOOKUP(C473,Schools!$A:$Z,9,0)</f>
        <v>400017</v>
      </c>
      <c r="K473" s="159" t="s">
        <v>170</v>
      </c>
      <c r="L473" s="159" t="s">
        <v>4812</v>
      </c>
      <c r="M473" s="159" t="s">
        <v>4840</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4781</v>
      </c>
      <c r="E474" s="301" t="str">
        <f>VLOOKUP(C474,Schools!$A:$Z,3,0)</f>
        <v>M</v>
      </c>
      <c r="F474" s="226">
        <v>-4391.46</v>
      </c>
      <c r="G474" s="159" t="s">
        <v>4698</v>
      </c>
      <c r="H474" s="301" t="s">
        <v>4806</v>
      </c>
      <c r="I474" s="301" t="str">
        <f t="shared" si="93"/>
        <v>10162/543965</v>
      </c>
      <c r="J474" s="301">
        <f>VLOOKUP(C474,Schools!$A:$Z,9,0)</f>
        <v>400006</v>
      </c>
      <c r="K474" s="159" t="s">
        <v>170</v>
      </c>
      <c r="L474" s="159" t="s">
        <v>4812</v>
      </c>
      <c r="M474" s="159" t="s">
        <v>4840</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4782</v>
      </c>
      <c r="E475" s="301" t="str">
        <f>VLOOKUP(C475,Schools!$A:$Z,3,0)</f>
        <v>M</v>
      </c>
      <c r="F475" s="226">
        <v>-4863.66</v>
      </c>
      <c r="G475" s="159" t="s">
        <v>4698</v>
      </c>
      <c r="H475" s="301" t="s">
        <v>4806</v>
      </c>
      <c r="I475" s="301" t="str">
        <f t="shared" si="93"/>
        <v>10162/543965</v>
      </c>
      <c r="J475" s="301">
        <f>VLOOKUP(C475,Schools!$A:$Z,9,0)</f>
        <v>400094</v>
      </c>
      <c r="K475" s="159" t="s">
        <v>170</v>
      </c>
      <c r="L475" s="159" t="s">
        <v>4812</v>
      </c>
      <c r="M475" s="159" t="s">
        <v>4840</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4783</v>
      </c>
      <c r="E476" s="301" t="str">
        <f>VLOOKUP(C476,Schools!$A:$Z,3,0)</f>
        <v>M</v>
      </c>
      <c r="F476" s="226">
        <v>-4910.88</v>
      </c>
      <c r="G476" s="159" t="s">
        <v>4698</v>
      </c>
      <c r="H476" s="301" t="s">
        <v>4806</v>
      </c>
      <c r="I476" s="301" t="str">
        <f t="shared" si="93"/>
        <v>10162/543965</v>
      </c>
      <c r="J476" s="301">
        <f>VLOOKUP(C476,Schools!$A:$Z,9,0)</f>
        <v>400062</v>
      </c>
      <c r="K476" s="159" t="s">
        <v>170</v>
      </c>
      <c r="L476" s="159" t="s">
        <v>4812</v>
      </c>
      <c r="M476" s="159" t="s">
        <v>4840</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4784</v>
      </c>
      <c r="E477" s="301" t="str">
        <f>VLOOKUP(C477,Schools!$A:$Z,3,0)</f>
        <v>M</v>
      </c>
      <c r="F477" s="226">
        <v>-5005.32</v>
      </c>
      <c r="G477" s="159" t="s">
        <v>4698</v>
      </c>
      <c r="H477" s="301" t="s">
        <v>4806</v>
      </c>
      <c r="I477" s="301" t="str">
        <f t="shared" si="93"/>
        <v>10162/543965</v>
      </c>
      <c r="J477" s="301">
        <f>VLOOKUP(C477,Schools!$A:$Z,9,0)</f>
        <v>400100</v>
      </c>
      <c r="K477" s="159" t="s">
        <v>170</v>
      </c>
      <c r="L477" s="159" t="s">
        <v>4812</v>
      </c>
      <c r="M477" s="159" t="s">
        <v>4840</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4785</v>
      </c>
      <c r="E478" s="301" t="str">
        <f>VLOOKUP(C478,Schools!$A:$Z,3,0)</f>
        <v>M</v>
      </c>
      <c r="F478" s="226">
        <v>-5005.32</v>
      </c>
      <c r="G478" s="159" t="s">
        <v>4698</v>
      </c>
      <c r="H478" s="301" t="s">
        <v>4806</v>
      </c>
      <c r="I478" s="301" t="str">
        <f t="shared" si="93"/>
        <v>10162/543965</v>
      </c>
      <c r="J478" s="301">
        <f>VLOOKUP(C478,Schools!$A:$Z,9,0)</f>
        <v>400015</v>
      </c>
      <c r="K478" s="159" t="s">
        <v>170</v>
      </c>
      <c r="L478" s="159" t="s">
        <v>4812</v>
      </c>
      <c r="M478" s="159" t="s">
        <v>4840</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4786</v>
      </c>
      <c r="E479" s="301" t="str">
        <f>VLOOKUP(C479,Schools!$A:$Z,3,0)</f>
        <v>M</v>
      </c>
      <c r="F479" s="226">
        <v>-3045.69</v>
      </c>
      <c r="G479" s="159" t="s">
        <v>4698</v>
      </c>
      <c r="H479" s="301" t="s">
        <v>4806</v>
      </c>
      <c r="I479" s="301" t="str">
        <f t="shared" si="93"/>
        <v>10162/543965</v>
      </c>
      <c r="J479" s="301">
        <f>VLOOKUP(C479,Schools!$A:$Z,9,0)</f>
        <v>400023</v>
      </c>
      <c r="K479" s="159" t="s">
        <v>170</v>
      </c>
      <c r="L479" s="159" t="s">
        <v>4812</v>
      </c>
      <c r="M479" s="159" t="s">
        <v>4840</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4787</v>
      </c>
      <c r="E480" s="301" t="str">
        <f>VLOOKUP(C480,Schools!$A:$Z,3,0)</f>
        <v>M</v>
      </c>
      <c r="F480" s="226">
        <v>-4698.3900000000003</v>
      </c>
      <c r="G480" s="159" t="s">
        <v>4698</v>
      </c>
      <c r="H480" s="301" t="s">
        <v>4806</v>
      </c>
      <c r="I480" s="301" t="str">
        <f t="shared" si="93"/>
        <v>10162/543965</v>
      </c>
      <c r="J480" s="301">
        <f>VLOOKUP(C480,Schools!$A:$Z,9,0)</f>
        <v>400003</v>
      </c>
      <c r="K480" s="159" t="s">
        <v>170</v>
      </c>
      <c r="L480" s="159" t="s">
        <v>4812</v>
      </c>
      <c r="M480" s="159" t="s">
        <v>4840</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4788</v>
      </c>
      <c r="E481" s="301" t="str">
        <f>VLOOKUP(C481,Schools!$A:$Z,3,0)</f>
        <v>M</v>
      </c>
      <c r="F481" s="226">
        <v>-8664.869999999999</v>
      </c>
      <c r="G481" s="159" t="s">
        <v>4698</v>
      </c>
      <c r="H481" s="301" t="s">
        <v>4806</v>
      </c>
      <c r="I481" s="301" t="str">
        <f t="shared" si="93"/>
        <v>10162/543965</v>
      </c>
      <c r="J481" s="301">
        <f>VLOOKUP(C481,Schools!$A:$Z,9,0)</f>
        <v>400096</v>
      </c>
      <c r="K481" s="159" t="s">
        <v>170</v>
      </c>
      <c r="L481" s="159" t="s">
        <v>4812</v>
      </c>
      <c r="M481" s="159" t="s">
        <v>4840</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4789</v>
      </c>
      <c r="E482" s="301" t="str">
        <f>VLOOKUP(C482,Schools!$A:$Z,3,0)</f>
        <v>M</v>
      </c>
      <c r="F482" s="226">
        <v>-9845.369999999999</v>
      </c>
      <c r="G482" s="159" t="s">
        <v>4698</v>
      </c>
      <c r="H482" s="301" t="s">
        <v>4806</v>
      </c>
      <c r="I482" s="301" t="str">
        <f t="shared" si="93"/>
        <v>10162/543965</v>
      </c>
      <c r="J482" s="301">
        <f>VLOOKUP(C482,Schools!$A:$Z,9,0)</f>
        <v>400064</v>
      </c>
      <c r="K482" s="159" t="s">
        <v>170</v>
      </c>
      <c r="L482" s="159" t="s">
        <v>4812</v>
      </c>
      <c r="M482" s="159" t="s">
        <v>4840</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4698</v>
      </c>
      <c r="H483" s="301" t="s">
        <v>4806</v>
      </c>
      <c r="I483" s="301" t="str">
        <f t="shared" si="93"/>
        <v>10162/543965</v>
      </c>
      <c r="J483" s="301">
        <f>VLOOKUP(C483,Schools!$A:$Z,9,0)</f>
        <v>400009</v>
      </c>
      <c r="K483" s="159" t="s">
        <v>170</v>
      </c>
      <c r="L483" s="159" t="s">
        <v>4812</v>
      </c>
      <c r="M483" s="159" t="s">
        <v>4840</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4790</v>
      </c>
      <c r="E484" s="301" t="str">
        <f>VLOOKUP(C484,Schools!$A:$Z,3,0)</f>
        <v>M</v>
      </c>
      <c r="F484" s="226">
        <v>-4155.3599999999997</v>
      </c>
      <c r="G484" s="159" t="s">
        <v>4698</v>
      </c>
      <c r="H484" s="301" t="s">
        <v>4806</v>
      </c>
      <c r="I484" s="301" t="str">
        <f t="shared" si="93"/>
        <v>10162/543965</v>
      </c>
      <c r="J484" s="301">
        <f>VLOOKUP(C484,Schools!$A:$Z,9,0)</f>
        <v>400037</v>
      </c>
      <c r="K484" s="159" t="s">
        <v>170</v>
      </c>
      <c r="L484" s="159" t="s">
        <v>4812</v>
      </c>
      <c r="M484" s="159" t="s">
        <v>4840</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4791</v>
      </c>
      <c r="E485" s="301" t="str">
        <f>VLOOKUP(C485,Schools!$A:$Z,3,0)</f>
        <v>M</v>
      </c>
      <c r="F485" s="226">
        <v>-11474.46</v>
      </c>
      <c r="G485" s="159" t="s">
        <v>4698</v>
      </c>
      <c r="H485" s="301" t="s">
        <v>4806</v>
      </c>
      <c r="I485" s="301" t="str">
        <f t="shared" si="93"/>
        <v>10162/543965</v>
      </c>
      <c r="J485" s="301">
        <f>VLOOKUP(C485,Schools!$A:$Z,9,0)</f>
        <v>400066</v>
      </c>
      <c r="K485" s="159" t="s">
        <v>170</v>
      </c>
      <c r="L485" s="159" t="s">
        <v>4812</v>
      </c>
      <c r="M485" s="159" t="s">
        <v>4840</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4792</v>
      </c>
      <c r="E486" s="301" t="str">
        <f>VLOOKUP(C486,Schools!$A:$Z,3,0)</f>
        <v>M</v>
      </c>
      <c r="F486" s="226">
        <v>-9349.56</v>
      </c>
      <c r="G486" s="159" t="s">
        <v>4698</v>
      </c>
      <c r="H486" s="301" t="s">
        <v>4806</v>
      </c>
      <c r="I486" s="301" t="str">
        <f t="shared" si="93"/>
        <v>10162/543965</v>
      </c>
      <c r="J486" s="301">
        <f>VLOOKUP(C486,Schools!$A:$Z,9,0)</f>
        <v>400071</v>
      </c>
      <c r="K486" s="159" t="s">
        <v>170</v>
      </c>
      <c r="L486" s="159" t="s">
        <v>4812</v>
      </c>
      <c r="M486" s="159" t="s">
        <v>4840</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4793</v>
      </c>
      <c r="E487" s="301" t="str">
        <f>VLOOKUP(C487,Schools!$A:$Z,3,0)</f>
        <v>M</v>
      </c>
      <c r="F487" s="226">
        <v>-9562.0499999999993</v>
      </c>
      <c r="G487" s="159" t="s">
        <v>4698</v>
      </c>
      <c r="H487" s="301" t="s">
        <v>4806</v>
      </c>
      <c r="I487" s="301" t="str">
        <f t="shared" si="93"/>
        <v>10162/543965</v>
      </c>
      <c r="J487" s="301">
        <f>VLOOKUP(C487,Schools!$A:$Z,9,0)</f>
        <v>400024</v>
      </c>
      <c r="K487" s="159" t="s">
        <v>170</v>
      </c>
      <c r="L487" s="159" t="s">
        <v>4812</v>
      </c>
      <c r="M487" s="159" t="s">
        <v>4840</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4794</v>
      </c>
      <c r="E488" s="301" t="str">
        <f>VLOOKUP(C488,Schools!$A:$Z,3,0)</f>
        <v>M</v>
      </c>
      <c r="F488" s="226">
        <v>-8830.14</v>
      </c>
      <c r="G488" s="159" t="s">
        <v>4698</v>
      </c>
      <c r="H488" s="301" t="s">
        <v>4806</v>
      </c>
      <c r="I488" s="301" t="str">
        <f t="shared" si="93"/>
        <v>10162/543965</v>
      </c>
      <c r="J488" s="301">
        <f>VLOOKUP(C488,Schools!$A:$Z,9,0)</f>
        <v>400093</v>
      </c>
      <c r="K488" s="159" t="s">
        <v>170</v>
      </c>
      <c r="L488" s="159" t="s">
        <v>4812</v>
      </c>
      <c r="M488" s="159" t="s">
        <v>4840</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4698</v>
      </c>
      <c r="H489" s="301" t="s">
        <v>4806</v>
      </c>
      <c r="I489" s="301" t="str">
        <f t="shared" si="93"/>
        <v>10162/543965</v>
      </c>
      <c r="J489" s="301">
        <f>VLOOKUP(C489,Schools!$A:$Z,9,0)</f>
        <v>400007</v>
      </c>
      <c r="K489" s="159" t="s">
        <v>170</v>
      </c>
      <c r="L489" s="159" t="s">
        <v>4812</v>
      </c>
      <c r="M489" s="159" t="s">
        <v>4840</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4795</v>
      </c>
      <c r="E490" s="301" t="str">
        <f>VLOOKUP(C490,Schools!$A:$Z,3,0)</f>
        <v>M</v>
      </c>
      <c r="F490" s="226">
        <v>-4887.2699999999995</v>
      </c>
      <c r="G490" s="159" t="s">
        <v>4698</v>
      </c>
      <c r="H490" s="301" t="s">
        <v>4806</v>
      </c>
      <c r="I490" s="301" t="str">
        <f t="shared" si="93"/>
        <v>10162/543965</v>
      </c>
      <c r="J490" s="301">
        <f>VLOOKUP(C490,Schools!$A:$Z,9,0)</f>
        <v>400107</v>
      </c>
      <c r="K490" s="159" t="s">
        <v>170</v>
      </c>
      <c r="L490" s="159" t="s">
        <v>4812</v>
      </c>
      <c r="M490" s="159" t="s">
        <v>4840</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4698</v>
      </c>
      <c r="H491" s="301" t="s">
        <v>4806</v>
      </c>
      <c r="I491" s="301" t="str">
        <f t="shared" si="93"/>
        <v>10162/543965</v>
      </c>
      <c r="J491" s="301">
        <f>VLOOKUP(C491,Schools!$A:$Z,9,0)</f>
        <v>400108</v>
      </c>
      <c r="K491" s="159" t="s">
        <v>170</v>
      </c>
      <c r="L491" s="159" t="s">
        <v>4812</v>
      </c>
      <c r="M491" s="159" t="s">
        <v>4840</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4698</v>
      </c>
      <c r="H492" s="301" t="s">
        <v>4806</v>
      </c>
      <c r="I492" s="301" t="str">
        <f t="shared" si="93"/>
        <v>10162/543965</v>
      </c>
      <c r="J492" s="301">
        <f>VLOOKUP(C492,Schools!$A:$Z,9,0)</f>
        <v>400117</v>
      </c>
      <c r="K492" s="159" t="s">
        <v>170</v>
      </c>
      <c r="L492" s="159" t="s">
        <v>4812</v>
      </c>
      <c r="M492" s="159" t="s">
        <v>4840</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4698</v>
      </c>
      <c r="H493" s="301" t="s">
        <v>4806</v>
      </c>
      <c r="I493" s="301" t="str">
        <f t="shared" si="93"/>
        <v>10162/543965</v>
      </c>
      <c r="J493" s="301">
        <f>VLOOKUP(C493,Schools!$A:$Z,9,0)</f>
        <v>400125</v>
      </c>
      <c r="K493" s="159" t="s">
        <v>170</v>
      </c>
      <c r="L493" s="159" t="s">
        <v>4812</v>
      </c>
      <c r="M493" s="159" t="s">
        <v>4840</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4698</v>
      </c>
      <c r="H494" s="301" t="s">
        <v>4806</v>
      </c>
      <c r="I494" s="301" t="str">
        <f t="shared" si="93"/>
        <v>10162/543965</v>
      </c>
      <c r="J494" s="301">
        <f>VLOOKUP(C494,Schools!$A:$Z,9,0)</f>
        <v>400130</v>
      </c>
      <c r="K494" s="159" t="s">
        <v>170</v>
      </c>
      <c r="L494" s="159" t="s">
        <v>4812</v>
      </c>
      <c r="M494" s="159" t="s">
        <v>4840</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4698</v>
      </c>
      <c r="H495" s="301" t="s">
        <v>4806</v>
      </c>
      <c r="I495" s="301" t="str">
        <f t="shared" si="93"/>
        <v>10162/543965</v>
      </c>
      <c r="J495" s="301">
        <f>VLOOKUP(C495,Schools!$A:$Z,9,0)</f>
        <v>400150</v>
      </c>
      <c r="K495" s="159" t="s">
        <v>170</v>
      </c>
      <c r="L495" s="159" t="s">
        <v>4812</v>
      </c>
      <c r="M495" s="159" t="s">
        <v>4840</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4698</v>
      </c>
      <c r="H496" s="301" t="s">
        <v>4806</v>
      </c>
      <c r="I496" s="301" t="str">
        <f t="shared" si="93"/>
        <v>10162/543965</v>
      </c>
      <c r="J496" s="301">
        <f>VLOOKUP(C496,Schools!$A:$Z,9,0)</f>
        <v>400021</v>
      </c>
      <c r="K496" s="159" t="s">
        <v>170</v>
      </c>
      <c r="L496" s="159" t="s">
        <v>4812</v>
      </c>
      <c r="M496" s="159" t="s">
        <v>4840</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4796</v>
      </c>
      <c r="E497" s="301" t="str">
        <f>VLOOKUP(C497,Schools!$A:$Z,3,0)</f>
        <v>M</v>
      </c>
      <c r="F497" s="226">
        <v>-4934.49</v>
      </c>
      <c r="G497" s="159" t="s">
        <v>4698</v>
      </c>
      <c r="H497" s="301" t="s">
        <v>4806</v>
      </c>
      <c r="I497" s="301" t="str">
        <f t="shared" si="93"/>
        <v>10162/543965</v>
      </c>
      <c r="J497" s="301">
        <f>VLOOKUP(C497,Schools!$A:$Z,9,0)</f>
        <v>400112</v>
      </c>
      <c r="K497" s="159" t="s">
        <v>170</v>
      </c>
      <c r="L497" s="159" t="s">
        <v>4812</v>
      </c>
      <c r="M497" s="159" t="s">
        <v>4840</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4698</v>
      </c>
      <c r="H498" s="301" t="s">
        <v>4806</v>
      </c>
      <c r="I498" s="301" t="str">
        <f t="shared" si="93"/>
        <v>10162/543965</v>
      </c>
      <c r="J498" s="301">
        <f>VLOOKUP(C498,Schools!$A:$Z,9,0)</f>
        <v>400110</v>
      </c>
      <c r="K498" s="159" t="s">
        <v>170</v>
      </c>
      <c r="L498" s="159" t="s">
        <v>4812</v>
      </c>
      <c r="M498" s="159" t="s">
        <v>4840</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4698</v>
      </c>
      <c r="H499" s="301" t="s">
        <v>4806</v>
      </c>
      <c r="I499" s="301" t="str">
        <f t="shared" si="93"/>
        <v>10163/543965</v>
      </c>
      <c r="J499" s="301">
        <f>VLOOKUP(C499,Schools!$A:$Z,9,0)</f>
        <v>400033</v>
      </c>
      <c r="K499" s="159" t="s">
        <v>170</v>
      </c>
      <c r="L499" s="159" t="s">
        <v>4812</v>
      </c>
      <c r="M499" s="159" t="s">
        <v>4840</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4797</v>
      </c>
      <c r="E500" s="301" t="str">
        <f>VLOOKUP(C500,Schools!$A:$Z,3,0)</f>
        <v>M</v>
      </c>
      <c r="F500" s="226">
        <v>-6563.58</v>
      </c>
      <c r="G500" s="159" t="s">
        <v>4698</v>
      </c>
      <c r="H500" s="301" t="s">
        <v>4806</v>
      </c>
      <c r="I500" s="301" t="str">
        <f t="shared" si="93"/>
        <v>10163/543965</v>
      </c>
      <c r="J500" s="301">
        <f>VLOOKUP(C500,Schools!$A:$Z,9,0)</f>
        <v>107953</v>
      </c>
      <c r="K500" s="159" t="s">
        <v>170</v>
      </c>
      <c r="L500" s="159" t="s">
        <v>4812</v>
      </c>
      <c r="M500" s="159" t="s">
        <v>4840</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4798</v>
      </c>
      <c r="E501" s="301" t="str">
        <f>VLOOKUP(C501,Schools!$A:$Z,3,0)</f>
        <v>M</v>
      </c>
      <c r="F501" s="226">
        <v>-13237.340000000002</v>
      </c>
      <c r="G501" s="159" t="s">
        <v>4698</v>
      </c>
      <c r="H501" s="301" t="s">
        <v>4806</v>
      </c>
      <c r="I501" s="301" t="str">
        <f t="shared" si="93"/>
        <v>10163/543965</v>
      </c>
      <c r="J501" s="301">
        <f>VLOOKUP(C501,Schools!$A:$Z,9,0)</f>
        <v>400029</v>
      </c>
      <c r="K501" s="159" t="s">
        <v>170</v>
      </c>
      <c r="L501" s="159" t="s">
        <v>4812</v>
      </c>
      <c r="M501" s="159" t="s">
        <v>4840</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4698</v>
      </c>
      <c r="H502" s="301" t="s">
        <v>4806</v>
      </c>
      <c r="I502" s="301" t="str">
        <f t="shared" si="93"/>
        <v>10163/543965</v>
      </c>
      <c r="J502" s="301">
        <f>VLOOKUP(C502,Schools!$A:$Z,9,0)</f>
        <v>400041</v>
      </c>
      <c r="K502" s="159" t="s">
        <v>170</v>
      </c>
      <c r="L502" s="159" t="s">
        <v>4812</v>
      </c>
      <c r="M502" s="159" t="s">
        <v>4840</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4799</v>
      </c>
      <c r="E503" s="301" t="str">
        <f>VLOOKUP(C503,Schools!$A:$Z,3,0)</f>
        <v>M</v>
      </c>
      <c r="F503" s="226">
        <v>-24945.932499999999</v>
      </c>
      <c r="G503" s="159" t="s">
        <v>4698</v>
      </c>
      <c r="H503" s="301" t="s">
        <v>4806</v>
      </c>
      <c r="I503" s="301" t="str">
        <f t="shared" si="93"/>
        <v>10163/543965</v>
      </c>
      <c r="J503" s="301">
        <f>VLOOKUP(C503,Schools!$A:$Z,9,0)</f>
        <v>400013</v>
      </c>
      <c r="K503" s="159" t="s">
        <v>170</v>
      </c>
      <c r="L503" s="159" t="s">
        <v>4812</v>
      </c>
      <c r="M503" s="159" t="s">
        <v>4840</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4698</v>
      </c>
      <c r="H504" s="301" t="s">
        <v>4806</v>
      </c>
      <c r="I504" s="301" t="str">
        <f t="shared" si="93"/>
        <v>10163/543965</v>
      </c>
      <c r="J504" s="301">
        <f>VLOOKUP(C504,Schools!$A:$Z,9,0)</f>
        <v>400140</v>
      </c>
      <c r="K504" s="159" t="s">
        <v>170</v>
      </c>
      <c r="L504" s="159" t="s">
        <v>4812</v>
      </c>
      <c r="M504" s="159" t="s">
        <v>4840</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4800</v>
      </c>
      <c r="E505" s="301" t="str">
        <f>VLOOKUP(C505,Schools!$A:$Z,3,0)</f>
        <v>M</v>
      </c>
      <c r="F505" s="226">
        <v>-34478.47</v>
      </c>
      <c r="G505" s="159" t="s">
        <v>4698</v>
      </c>
      <c r="H505" s="301" t="s">
        <v>4806</v>
      </c>
      <c r="I505" s="301" t="str">
        <f t="shared" si="93"/>
        <v>11510/543965</v>
      </c>
      <c r="J505" s="301">
        <f>VLOOKUP(C505,Schools!$A:$Z,9,0)</f>
        <v>400135</v>
      </c>
      <c r="K505" s="159" t="s">
        <v>170</v>
      </c>
      <c r="L505" s="159" t="s">
        <v>4812</v>
      </c>
      <c r="M505" s="159" t="s">
        <v>4840</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workbookViewId="0">
      <selection activeCell="I23" sqref="I2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3" t="s">
        <v>168</v>
      </c>
      <c r="C3" s="564"/>
      <c r="D3" s="564"/>
      <c r="E3" s="565"/>
      <c r="F3" s="208" t="s">
        <v>3498</v>
      </c>
      <c r="I3" s="544" t="s">
        <v>3503</v>
      </c>
      <c r="J3" s="544"/>
      <c r="K3" s="544"/>
      <c r="L3" s="544"/>
      <c r="P3" s="30" t="s">
        <v>386</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209" t="s">
        <v>3631</v>
      </c>
      <c r="B5" s="84" t="s">
        <v>4722</v>
      </c>
      <c r="C5" s="208" t="str">
        <f>VLOOKUP(B5,P1:R14,3,0)</f>
        <v>Ap21</v>
      </c>
      <c r="D5" s="208" t="str">
        <f>VLOOKUP(B5,P1:S14,4,0)</f>
        <v>Q</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209" t="s">
        <v>3638</v>
      </c>
      <c r="B7" s="210">
        <f>-SUMIF(DEDEL!Q20:Q600,"&lt;0")</f>
        <v>1282446.596346179</v>
      </c>
      <c r="C7" s="539" t="str">
        <f>IF(ROUND(ABS(B7-B8),0)&gt;0,"Error","OK")</f>
        <v>OK</v>
      </c>
      <c r="D7" s="540"/>
      <c r="P7" s="30" t="s">
        <v>3639</v>
      </c>
      <c r="Q7" s="30">
        <v>21</v>
      </c>
      <c r="R7" s="30" t="s">
        <v>4713</v>
      </c>
      <c r="S7" s="30" t="s">
        <v>3630</v>
      </c>
    </row>
    <row r="8" spans="1:22" ht="16.5" thickTop="1" thickBot="1" x14ac:dyDescent="0.3">
      <c r="A8" s="209" t="s">
        <v>3642</v>
      </c>
      <c r="B8" s="210">
        <f>SUM(H20:H975)</f>
        <v>1282446.596346179</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209" t="s">
        <v>3649</v>
      </c>
      <c r="B10" s="209">
        <f>COUNTIF(DEDEL!Q20:Q600,"&lt;0")</f>
        <v>480</v>
      </c>
      <c r="C10" s="539" t="str">
        <f>IF(ROUND(ABS(B10-B11),0)&gt;0,"Error","OK")</f>
        <v>OK</v>
      </c>
      <c r="D10" s="540"/>
      <c r="P10" s="30" t="s">
        <v>3650</v>
      </c>
      <c r="Q10" s="30">
        <v>24</v>
      </c>
      <c r="R10" s="30" t="s">
        <v>4716</v>
      </c>
      <c r="S10" s="30" t="s">
        <v>3641</v>
      </c>
    </row>
    <row r="11" spans="1:22" ht="16.5" thickTop="1" thickBot="1" x14ac:dyDescent="0.3">
      <c r="A11" s="209" t="s">
        <v>3653</v>
      </c>
      <c r="B11" s="209">
        <f>COUNTIF(D20:D984,"&gt;0")-6</f>
        <v>480</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4004</v>
      </c>
      <c r="G18" s="187"/>
      <c r="H18" s="189"/>
      <c r="I18" s="7"/>
      <c r="P18" s="188"/>
    </row>
    <row r="19" spans="1:22"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2" x14ac:dyDescent="0.25">
      <c r="A20" s="126" t="s">
        <v>4008</v>
      </c>
      <c r="B20" s="200">
        <v>1</v>
      </c>
      <c r="C20" s="126">
        <v>2</v>
      </c>
      <c r="D20" s="201">
        <f>DEDEL!J20</f>
        <v>400005</v>
      </c>
      <c r="E20" s="126" t="b">
        <v>1</v>
      </c>
      <c r="F20" s="202" t="str">
        <f>RIGHT(DEDEL!C20,4)&amp;"."&amp;DEDEL!M20&amp;"."&amp;DEDEL!K20&amp;"."&amp;$C$5</f>
        <v>2002.DDEL1.E10.Ap21</v>
      </c>
      <c r="G20" s="203">
        <f ca="1">TODAY()</f>
        <v>44386</v>
      </c>
      <c r="H20" s="204">
        <f>-DEDEL!Q20</f>
        <v>680.59999999999991</v>
      </c>
      <c r="I20" s="205">
        <f ca="1">G20</f>
        <v>44386</v>
      </c>
      <c r="J20" s="126">
        <v>3</v>
      </c>
      <c r="K20" s="126" t="b">
        <v>1</v>
      </c>
      <c r="L20" s="126" t="s">
        <v>4009</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4008</v>
      </c>
      <c r="B21" s="200">
        <v>1</v>
      </c>
      <c r="C21" s="126">
        <v>2</v>
      </c>
      <c r="D21" s="308">
        <f>DEDEL!J21</f>
        <v>400051</v>
      </c>
      <c r="E21" s="126" t="b">
        <v>1</v>
      </c>
      <c r="F21" s="309" t="str">
        <f>RIGHT(DEDEL!C21,4)&amp;"."&amp;DEDEL!M21&amp;"."&amp;DEDEL!K21&amp;"."&amp;$C$5</f>
        <v>2003.DDEL1.E10.Ap21</v>
      </c>
      <c r="G21" s="203">
        <f t="shared" ref="G21:G84" ca="1" si="0">TODAY()</f>
        <v>44386</v>
      </c>
      <c r="H21" s="311">
        <f>-DEDEL!Q21</f>
        <v>578.91999999999996</v>
      </c>
      <c r="I21" s="205">
        <f ca="1">G21</f>
        <v>44386</v>
      </c>
      <c r="J21" s="126">
        <v>3</v>
      </c>
      <c r="K21" s="126" t="b">
        <v>1</v>
      </c>
      <c r="L21" s="126" t="s">
        <v>4009</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4008</v>
      </c>
      <c r="B22" s="200">
        <v>1</v>
      </c>
      <c r="C22" s="126">
        <v>2</v>
      </c>
      <c r="D22" s="308">
        <f>DEDEL!J22</f>
        <v>400040</v>
      </c>
      <c r="E22" s="126" t="b">
        <v>1</v>
      </c>
      <c r="F22" s="309" t="str">
        <f>RIGHT(DEDEL!C22,4)&amp;"."&amp;DEDEL!M22&amp;"."&amp;DEDEL!K22&amp;"."&amp;$C$5</f>
        <v>2007.DDEL1.E10.Ap21</v>
      </c>
      <c r="G22" s="310">
        <f t="shared" ca="1" si="0"/>
        <v>44386</v>
      </c>
      <c r="H22" s="311">
        <f>-DEDEL!Q22</f>
        <v>587.12</v>
      </c>
      <c r="I22" s="205">
        <f ca="1">G22</f>
        <v>44386</v>
      </c>
      <c r="J22" s="126">
        <v>3</v>
      </c>
      <c r="K22" s="126" t="b">
        <v>1</v>
      </c>
      <c r="L22" s="126" t="s">
        <v>4009</v>
      </c>
      <c r="M22" s="126" t="b">
        <v>1</v>
      </c>
      <c r="N22" s="126" t="s">
        <v>3687</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4008</v>
      </c>
      <c r="B23" s="200">
        <v>1</v>
      </c>
      <c r="C23" s="126">
        <v>2</v>
      </c>
      <c r="D23" s="308">
        <f>DEDEL!J23</f>
        <v>400057</v>
      </c>
      <c r="E23" s="126" t="b">
        <v>1</v>
      </c>
      <c r="F23" s="309" t="str">
        <f>RIGHT(DEDEL!C23,4)&amp;"."&amp;DEDEL!M23&amp;"."&amp;DEDEL!K23&amp;"."&amp;$C$5</f>
        <v>2008.DDEL1.E10.Ap21</v>
      </c>
      <c r="G23" s="310">
        <f t="shared" ca="1" si="0"/>
        <v>44386</v>
      </c>
      <c r="H23" s="311">
        <f>-DEDEL!Q23</f>
        <v>441.15999999999997</v>
      </c>
      <c r="I23" s="205">
        <f t="shared" ref="I23:I86" ca="1" si="3">G23</f>
        <v>44386</v>
      </c>
      <c r="J23" s="126">
        <v>3</v>
      </c>
      <c r="K23" s="126" t="b">
        <v>1</v>
      </c>
      <c r="L23" s="126" t="s">
        <v>4009</v>
      </c>
      <c r="M23" s="126" t="b">
        <v>1</v>
      </c>
      <c r="N23" s="126" t="s">
        <v>3687</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4008</v>
      </c>
      <c r="B24" s="200">
        <v>1</v>
      </c>
      <c r="C24" s="126">
        <v>2</v>
      </c>
      <c r="D24" s="308">
        <f>DEDEL!J24</f>
        <v>400061</v>
      </c>
      <c r="E24" s="126" t="b">
        <v>1</v>
      </c>
      <c r="F24" s="309" t="str">
        <f>RIGHT(DEDEL!C24,4)&amp;"."&amp;DEDEL!M24&amp;"."&amp;DEDEL!K24&amp;"."&amp;$C$5</f>
        <v>2009.DDEL1.E10.Ap21</v>
      </c>
      <c r="G24" s="310">
        <f t="shared" ca="1" si="0"/>
        <v>44386</v>
      </c>
      <c r="H24" s="311">
        <f>-DEDEL!Q24</f>
        <v>687.16</v>
      </c>
      <c r="I24" s="205">
        <f t="shared" ca="1" si="3"/>
        <v>44386</v>
      </c>
      <c r="J24" s="126">
        <v>3</v>
      </c>
      <c r="K24" s="126" t="b">
        <v>1</v>
      </c>
      <c r="L24" s="126" t="s">
        <v>4009</v>
      </c>
      <c r="M24" s="126" t="b">
        <v>1</v>
      </c>
      <c r="N24" s="126" t="s">
        <v>3687</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4008</v>
      </c>
      <c r="B25" s="200">
        <v>1</v>
      </c>
      <c r="C25" s="126">
        <v>2</v>
      </c>
      <c r="D25" s="308">
        <f>DEDEL!J25</f>
        <v>400020</v>
      </c>
      <c r="E25" s="126" t="b">
        <v>1</v>
      </c>
      <c r="F25" s="309" t="str">
        <f>RIGHT(DEDEL!C25,4)&amp;"."&amp;DEDEL!M25&amp;"."&amp;DEDEL!K25&amp;"."&amp;$C$5</f>
        <v>2011.DDEL1.E10.Ap21</v>
      </c>
      <c r="G25" s="310">
        <f t="shared" ca="1" si="0"/>
        <v>44386</v>
      </c>
      <c r="H25" s="311">
        <f>-DEDEL!Q25</f>
        <v>342.76</v>
      </c>
      <c r="I25" s="205">
        <f t="shared" ca="1" si="3"/>
        <v>44386</v>
      </c>
      <c r="J25" s="126">
        <v>3</v>
      </c>
      <c r="K25" s="126" t="b">
        <v>1</v>
      </c>
      <c r="L25" s="126" t="s">
        <v>4009</v>
      </c>
      <c r="M25" s="126" t="b">
        <v>1</v>
      </c>
      <c r="N25" s="126" t="s">
        <v>3687</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4008</v>
      </c>
      <c r="B26" s="200">
        <v>1</v>
      </c>
      <c r="C26" s="126">
        <v>2</v>
      </c>
      <c r="D26" s="308">
        <f>DEDEL!J26</f>
        <v>400050</v>
      </c>
      <c r="E26" s="126" t="b">
        <v>1</v>
      </c>
      <c r="F26" s="309" t="str">
        <f>RIGHT(DEDEL!C26,4)&amp;"."&amp;DEDEL!M26&amp;"."&amp;DEDEL!K26&amp;"."&amp;$C$5</f>
        <v>2014.DDEL1.E10.Ap21</v>
      </c>
      <c r="G26" s="310">
        <f t="shared" ca="1" si="0"/>
        <v>44386</v>
      </c>
      <c r="H26" s="311">
        <f>-DEDEL!Q26</f>
        <v>1029.9199999999998</v>
      </c>
      <c r="I26" s="205">
        <f t="shared" ca="1" si="3"/>
        <v>44386</v>
      </c>
      <c r="J26" s="126">
        <v>3</v>
      </c>
      <c r="K26" s="126" t="b">
        <v>1</v>
      </c>
      <c r="L26" s="126" t="s">
        <v>4009</v>
      </c>
      <c r="M26" s="126" t="b">
        <v>1</v>
      </c>
      <c r="N26" s="126" t="s">
        <v>3687</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4008</v>
      </c>
      <c r="B27" s="200">
        <v>1</v>
      </c>
      <c r="C27" s="126">
        <v>2</v>
      </c>
      <c r="D27" s="308">
        <f>DEDEL!J27</f>
        <v>400059</v>
      </c>
      <c r="E27" s="126" t="b">
        <v>1</v>
      </c>
      <c r="F27" s="309" t="str">
        <f>RIGHT(DEDEL!C27,4)&amp;"."&amp;DEDEL!M27&amp;"."&amp;DEDEL!K27&amp;"."&amp;$C$5</f>
        <v>2015.DDEL1.E10.Ap21</v>
      </c>
      <c r="G27" s="310">
        <f t="shared" ca="1" si="0"/>
        <v>44386</v>
      </c>
      <c r="H27" s="311">
        <f>-DEDEL!Q27</f>
        <v>344.4</v>
      </c>
      <c r="I27" s="205">
        <f t="shared" ca="1" si="3"/>
        <v>44386</v>
      </c>
      <c r="J27" s="126">
        <v>3</v>
      </c>
      <c r="K27" s="126" t="b">
        <v>1</v>
      </c>
      <c r="L27" s="126" t="s">
        <v>4009</v>
      </c>
      <c r="M27" s="126" t="b">
        <v>1</v>
      </c>
      <c r="N27" s="126" t="s">
        <v>3687</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4008</v>
      </c>
      <c r="B28" s="200">
        <v>1</v>
      </c>
      <c r="C28" s="126">
        <v>2</v>
      </c>
      <c r="D28" s="308">
        <f>DEDEL!J28</f>
        <v>400049</v>
      </c>
      <c r="E28" s="126" t="b">
        <v>1</v>
      </c>
      <c r="F28" s="309" t="str">
        <f>RIGHT(DEDEL!C28,4)&amp;"."&amp;DEDEL!M28&amp;"."&amp;DEDEL!K28&amp;"."&amp;$C$5</f>
        <v>2016.DDEL1.E10.Ap21</v>
      </c>
      <c r="G28" s="310">
        <f t="shared" ca="1" si="0"/>
        <v>44386</v>
      </c>
      <c r="H28" s="311">
        <f>-DEDEL!Q28</f>
        <v>344.4</v>
      </c>
      <c r="I28" s="205">
        <f t="shared" ca="1" si="3"/>
        <v>44386</v>
      </c>
      <c r="J28" s="126">
        <v>3</v>
      </c>
      <c r="K28" s="126" t="b">
        <v>1</v>
      </c>
      <c r="L28" s="126" t="s">
        <v>4009</v>
      </c>
      <c r="M28" s="126" t="b">
        <v>1</v>
      </c>
      <c r="N28" s="126" t="s">
        <v>3687</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4008</v>
      </c>
      <c r="B29" s="200">
        <v>1</v>
      </c>
      <c r="C29" s="126">
        <v>2</v>
      </c>
      <c r="D29" s="308">
        <f>DEDEL!J29</f>
        <v>400080</v>
      </c>
      <c r="E29" s="126" t="b">
        <v>1</v>
      </c>
      <c r="F29" s="309" t="str">
        <f>RIGHT(DEDEL!C29,4)&amp;"."&amp;DEDEL!M29&amp;"."&amp;DEDEL!K29&amp;"."&amp;$C$5</f>
        <v>2017.DDEL1.E10.Ap21</v>
      </c>
      <c r="G29" s="310">
        <f t="shared" ca="1" si="0"/>
        <v>44386</v>
      </c>
      <c r="H29" s="311">
        <f>-DEDEL!Q29</f>
        <v>659.28</v>
      </c>
      <c r="I29" s="205">
        <f t="shared" ca="1" si="3"/>
        <v>44386</v>
      </c>
      <c r="J29" s="126">
        <v>3</v>
      </c>
      <c r="K29" s="126" t="b">
        <v>1</v>
      </c>
      <c r="L29" s="126" t="s">
        <v>4009</v>
      </c>
      <c r="M29" s="126" t="b">
        <v>1</v>
      </c>
      <c r="N29" s="126" t="s">
        <v>3687</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4008</v>
      </c>
      <c r="B30" s="200">
        <v>1</v>
      </c>
      <c r="C30" s="126">
        <v>2</v>
      </c>
      <c r="D30" s="308">
        <f>DEDEL!J30</f>
        <v>400036</v>
      </c>
      <c r="E30" s="126" t="b">
        <v>1</v>
      </c>
      <c r="F30" s="309" t="str">
        <f>RIGHT(DEDEL!C30,4)&amp;"."&amp;DEDEL!M30&amp;"."&amp;DEDEL!K30&amp;"."&amp;$C$5</f>
        <v>2019.DDEL1.E10.Ap21</v>
      </c>
      <c r="G30" s="310">
        <f t="shared" ca="1" si="0"/>
        <v>44386</v>
      </c>
      <c r="H30" s="311">
        <f>-DEDEL!Q30</f>
        <v>349.32</v>
      </c>
      <c r="I30" s="205">
        <f t="shared" ca="1" si="3"/>
        <v>44386</v>
      </c>
      <c r="J30" s="126">
        <v>3</v>
      </c>
      <c r="K30" s="126" t="b">
        <v>1</v>
      </c>
      <c r="L30" s="126" t="s">
        <v>4009</v>
      </c>
      <c r="M30" s="126" t="b">
        <v>1</v>
      </c>
      <c r="N30" s="126" t="s">
        <v>3687</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4008</v>
      </c>
      <c r="B31" s="200">
        <v>1</v>
      </c>
      <c r="C31" s="126">
        <v>2</v>
      </c>
      <c r="D31" s="308">
        <f>DEDEL!J31</f>
        <v>400042</v>
      </c>
      <c r="E31" s="126" t="b">
        <v>1</v>
      </c>
      <c r="F31" s="309" t="str">
        <f>RIGHT(DEDEL!C31,4)&amp;"."&amp;DEDEL!M31&amp;"."&amp;DEDEL!K31&amp;"."&amp;$C$5</f>
        <v>2021.DDEL1.E10.Ap21</v>
      </c>
      <c r="G31" s="310">
        <f t="shared" ca="1" si="0"/>
        <v>44386</v>
      </c>
      <c r="H31" s="311">
        <f>-DEDEL!Q31</f>
        <v>726.52</v>
      </c>
      <c r="I31" s="205">
        <f t="shared" ca="1" si="3"/>
        <v>44386</v>
      </c>
      <c r="J31" s="126">
        <v>3</v>
      </c>
      <c r="K31" s="126" t="b">
        <v>1</v>
      </c>
      <c r="L31" s="126" t="s">
        <v>4009</v>
      </c>
      <c r="M31" s="126" t="b">
        <v>1</v>
      </c>
      <c r="N31" s="126" t="s">
        <v>3687</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4008</v>
      </c>
      <c r="B32" s="200">
        <v>1</v>
      </c>
      <c r="C32" s="126">
        <v>2</v>
      </c>
      <c r="D32" s="308">
        <f>DEDEL!J32</f>
        <v>400159</v>
      </c>
      <c r="E32" s="126" t="b">
        <v>1</v>
      </c>
      <c r="F32" s="309" t="str">
        <f>RIGHT(DEDEL!C32,4)&amp;"."&amp;DEDEL!M32&amp;"."&amp;DEDEL!K32&amp;"."&amp;$C$5</f>
        <v>2023.DDEL1.E10.Ap21</v>
      </c>
      <c r="G32" s="310">
        <f t="shared" ca="1" si="0"/>
        <v>44386</v>
      </c>
      <c r="H32" s="311">
        <f>-DEDEL!Q32</f>
        <v>823.28</v>
      </c>
      <c r="I32" s="205">
        <f t="shared" ca="1" si="3"/>
        <v>44386</v>
      </c>
      <c r="J32" s="126">
        <v>3</v>
      </c>
      <c r="K32" s="126" t="b">
        <v>1</v>
      </c>
      <c r="L32" s="126" t="s">
        <v>4009</v>
      </c>
      <c r="M32" s="126" t="b">
        <v>1</v>
      </c>
      <c r="N32" s="126" t="s">
        <v>3687</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4008</v>
      </c>
      <c r="B33" s="200">
        <v>1</v>
      </c>
      <c r="C33" s="126">
        <v>2</v>
      </c>
      <c r="D33" s="308">
        <f>DEDEL!J33</f>
        <v>400047</v>
      </c>
      <c r="E33" s="126" t="b">
        <v>1</v>
      </c>
      <c r="F33" s="309" t="str">
        <f>RIGHT(DEDEL!C33,4)&amp;"."&amp;DEDEL!M33&amp;"."&amp;DEDEL!K33&amp;"."&amp;$C$5</f>
        <v>2024.DDEL1.E10.Ap21</v>
      </c>
      <c r="G33" s="310">
        <f t="shared" ca="1" si="0"/>
        <v>44386</v>
      </c>
      <c r="H33" s="311">
        <f>-DEDEL!Q33</f>
        <v>323.08</v>
      </c>
      <c r="I33" s="205">
        <f t="shared" ca="1" si="3"/>
        <v>44386</v>
      </c>
      <c r="J33" s="126">
        <v>3</v>
      </c>
      <c r="K33" s="126" t="b">
        <v>1</v>
      </c>
      <c r="L33" s="126" t="s">
        <v>4009</v>
      </c>
      <c r="M33" s="126" t="b">
        <v>1</v>
      </c>
      <c r="N33" s="126" t="s">
        <v>3687</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4008</v>
      </c>
      <c r="B34" s="200">
        <v>1</v>
      </c>
      <c r="C34" s="126">
        <v>2</v>
      </c>
      <c r="D34" s="308">
        <f>DEDEL!J34</f>
        <v>400001</v>
      </c>
      <c r="E34" s="126" t="b">
        <v>1</v>
      </c>
      <c r="F34" s="309" t="str">
        <f>RIGHT(DEDEL!C34,4)&amp;"."&amp;DEDEL!M34&amp;"."&amp;DEDEL!K34&amp;"."&amp;$C$5</f>
        <v>2025.DDEL1.E10.Ap21</v>
      </c>
      <c r="G34" s="310">
        <f t="shared" ca="1" si="0"/>
        <v>44386</v>
      </c>
      <c r="H34" s="311">
        <f>-DEDEL!Q34</f>
        <v>521.52</v>
      </c>
      <c r="I34" s="205">
        <f t="shared" ca="1" si="3"/>
        <v>44386</v>
      </c>
      <c r="J34" s="126">
        <v>3</v>
      </c>
      <c r="K34" s="126" t="b">
        <v>1</v>
      </c>
      <c r="L34" s="126" t="s">
        <v>4009</v>
      </c>
      <c r="M34" s="126" t="b">
        <v>1</v>
      </c>
      <c r="N34" s="126" t="s">
        <v>3687</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4008</v>
      </c>
      <c r="B35" s="200">
        <v>1</v>
      </c>
      <c r="C35" s="126">
        <v>2</v>
      </c>
      <c r="D35" s="308">
        <f>DEDEL!J35</f>
        <v>400082</v>
      </c>
      <c r="E35" s="126" t="b">
        <v>1</v>
      </c>
      <c r="F35" s="309" t="str">
        <f>RIGHT(DEDEL!C35,4)&amp;"."&amp;DEDEL!M35&amp;"."&amp;DEDEL!K35&amp;"."&amp;$C$5</f>
        <v>2026.DDEL1.E10.Ap21</v>
      </c>
      <c r="G35" s="310">
        <f t="shared" ca="1" si="0"/>
        <v>44386</v>
      </c>
      <c r="H35" s="311">
        <f>-DEDEL!Q35</f>
        <v>815.07999999999993</v>
      </c>
      <c r="I35" s="205">
        <f t="shared" ca="1" si="3"/>
        <v>44386</v>
      </c>
      <c r="J35" s="126">
        <v>3</v>
      </c>
      <c r="K35" s="126" t="b">
        <v>1</v>
      </c>
      <c r="L35" s="126" t="s">
        <v>4009</v>
      </c>
      <c r="M35" s="126" t="b">
        <v>1</v>
      </c>
      <c r="N35" s="126" t="s">
        <v>3687</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4008</v>
      </c>
      <c r="B36" s="200">
        <v>1</v>
      </c>
      <c r="C36" s="126">
        <v>2</v>
      </c>
      <c r="D36" s="308">
        <f>DEDEL!J36</f>
        <v>400002</v>
      </c>
      <c r="E36" s="126" t="b">
        <v>1</v>
      </c>
      <c r="F36" s="309" t="str">
        <f>RIGHT(DEDEL!C36,4)&amp;"."&amp;DEDEL!M36&amp;"."&amp;DEDEL!K36&amp;"."&amp;$C$5</f>
        <v>2027.DDEL1.E10.Ap21</v>
      </c>
      <c r="G36" s="310">
        <f t="shared" ca="1" si="0"/>
        <v>44386</v>
      </c>
      <c r="H36" s="311">
        <f>-DEDEL!Q36</f>
        <v>575.64</v>
      </c>
      <c r="I36" s="205">
        <f t="shared" ca="1" si="3"/>
        <v>44386</v>
      </c>
      <c r="J36" s="126">
        <v>3</v>
      </c>
      <c r="K36" s="126" t="b">
        <v>1</v>
      </c>
      <c r="L36" s="126" t="s">
        <v>4009</v>
      </c>
      <c r="M36" s="126" t="b">
        <v>1</v>
      </c>
      <c r="N36" s="126" t="s">
        <v>3687</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4008</v>
      </c>
      <c r="B37" s="200">
        <v>1</v>
      </c>
      <c r="C37" s="126">
        <v>2</v>
      </c>
      <c r="D37" s="308">
        <f>DEDEL!J37</f>
        <v>400067</v>
      </c>
      <c r="E37" s="126" t="b">
        <v>1</v>
      </c>
      <c r="F37" s="309" t="str">
        <f>RIGHT(DEDEL!C37,4)&amp;"."&amp;DEDEL!M37&amp;"."&amp;DEDEL!K37&amp;"."&amp;$C$5</f>
        <v>2028.DDEL1.E10.Ap21</v>
      </c>
      <c r="G37" s="310">
        <f t="shared" ca="1" si="0"/>
        <v>44386</v>
      </c>
      <c r="H37" s="311">
        <f>-DEDEL!Q37</f>
        <v>382.12</v>
      </c>
      <c r="I37" s="205">
        <f t="shared" ca="1" si="3"/>
        <v>44386</v>
      </c>
      <c r="J37" s="126">
        <v>3</v>
      </c>
      <c r="K37" s="126" t="b">
        <v>1</v>
      </c>
      <c r="L37" s="126" t="s">
        <v>4009</v>
      </c>
      <c r="M37" s="126" t="b">
        <v>1</v>
      </c>
      <c r="N37" s="126" t="s">
        <v>3687</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4008</v>
      </c>
      <c r="B38" s="200">
        <v>1</v>
      </c>
      <c r="C38" s="126">
        <v>2</v>
      </c>
      <c r="D38" s="308">
        <f>DEDEL!J38</f>
        <v>400035</v>
      </c>
      <c r="E38" s="126" t="b">
        <v>1</v>
      </c>
      <c r="F38" s="309" t="str">
        <f>RIGHT(DEDEL!C38,4)&amp;"."&amp;DEDEL!M38&amp;"."&amp;DEDEL!K38&amp;"."&amp;$C$5</f>
        <v>2029.DDEL1.E10.Ap21</v>
      </c>
      <c r="G38" s="310">
        <f t="shared" ca="1" si="0"/>
        <v>44386</v>
      </c>
      <c r="H38" s="311">
        <f>-DEDEL!Q38</f>
        <v>678.95999999999992</v>
      </c>
      <c r="I38" s="205">
        <f t="shared" ca="1" si="3"/>
        <v>44386</v>
      </c>
      <c r="J38" s="126">
        <v>3</v>
      </c>
      <c r="K38" s="126" t="b">
        <v>1</v>
      </c>
      <c r="L38" s="126" t="s">
        <v>4009</v>
      </c>
      <c r="M38" s="126" t="b">
        <v>1</v>
      </c>
      <c r="N38" s="126" t="s">
        <v>3687</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4008</v>
      </c>
      <c r="B39" s="200">
        <v>1</v>
      </c>
      <c r="C39" s="126">
        <v>2</v>
      </c>
      <c r="D39" s="308">
        <f>DEDEL!J39</f>
        <v>400026</v>
      </c>
      <c r="E39" s="126" t="b">
        <v>1</v>
      </c>
      <c r="F39" s="309" t="str">
        <f>RIGHT(DEDEL!C39,4)&amp;"."&amp;DEDEL!M39&amp;"."&amp;DEDEL!K39&amp;"."&amp;$C$5</f>
        <v>2031.DDEL1.E10.Ap21</v>
      </c>
      <c r="G39" s="310">
        <f t="shared" ca="1" si="0"/>
        <v>44386</v>
      </c>
      <c r="H39" s="311">
        <f>-DEDEL!Q39</f>
        <v>305.03999999999996</v>
      </c>
      <c r="I39" s="205">
        <f t="shared" ca="1" si="3"/>
        <v>44386</v>
      </c>
      <c r="J39" s="126">
        <v>3</v>
      </c>
      <c r="K39" s="126" t="b">
        <v>1</v>
      </c>
      <c r="L39" s="126" t="s">
        <v>4009</v>
      </c>
      <c r="M39" s="126" t="b">
        <v>1</v>
      </c>
      <c r="N39" s="126" t="s">
        <v>3687</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4008</v>
      </c>
      <c r="B40" s="200">
        <v>1</v>
      </c>
      <c r="C40" s="126">
        <v>2</v>
      </c>
      <c r="D40" s="308">
        <f>DEDEL!J40</f>
        <v>400084</v>
      </c>
      <c r="E40" s="126" t="b">
        <v>1</v>
      </c>
      <c r="F40" s="309" t="str">
        <f>RIGHT(DEDEL!C40,4)&amp;"."&amp;DEDEL!M40&amp;"."&amp;DEDEL!K40&amp;"."&amp;$C$5</f>
        <v>2032.DDEL1.E10.Ap21</v>
      </c>
      <c r="G40" s="310">
        <f t="shared" ca="1" si="0"/>
        <v>44386</v>
      </c>
      <c r="H40" s="311">
        <f>-DEDEL!Q40</f>
        <v>718.31999999999994</v>
      </c>
      <c r="I40" s="205">
        <f t="shared" ca="1" si="3"/>
        <v>44386</v>
      </c>
      <c r="J40" s="126">
        <v>3</v>
      </c>
      <c r="K40" s="126" t="b">
        <v>1</v>
      </c>
      <c r="L40" s="126" t="s">
        <v>4009</v>
      </c>
      <c r="M40" s="126" t="b">
        <v>1</v>
      </c>
      <c r="N40" s="126" t="s">
        <v>3687</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4008</v>
      </c>
      <c r="B41" s="200">
        <v>1</v>
      </c>
      <c r="C41" s="126">
        <v>2</v>
      </c>
      <c r="D41" s="308">
        <f>DEDEL!J41</f>
        <v>400046</v>
      </c>
      <c r="E41" s="126" t="b">
        <v>1</v>
      </c>
      <c r="F41" s="309" t="str">
        <f>RIGHT(DEDEL!C41,4)&amp;"."&amp;DEDEL!M41&amp;"."&amp;DEDEL!K41&amp;"."&amp;$C$5</f>
        <v>2036.DDEL1.E10.Ap21</v>
      </c>
      <c r="G41" s="310">
        <f t="shared" ca="1" si="0"/>
        <v>44386</v>
      </c>
      <c r="H41" s="311">
        <f>-DEDEL!Q41</f>
        <v>387.03999999999996</v>
      </c>
      <c r="I41" s="205">
        <f t="shared" ca="1" si="3"/>
        <v>44386</v>
      </c>
      <c r="J41" s="126">
        <v>3</v>
      </c>
      <c r="K41" s="126" t="b">
        <v>1</v>
      </c>
      <c r="L41" s="126" t="s">
        <v>4009</v>
      </c>
      <c r="M41" s="126" t="b">
        <v>1</v>
      </c>
      <c r="N41" s="126" t="s">
        <v>3687</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4008</v>
      </c>
      <c r="B42" s="200">
        <v>1</v>
      </c>
      <c r="C42" s="126">
        <v>2</v>
      </c>
      <c r="D42" s="308">
        <f>DEDEL!J42</f>
        <v>400030</v>
      </c>
      <c r="E42" s="126" t="b">
        <v>1</v>
      </c>
      <c r="F42" s="309" t="str">
        <f>RIGHT(DEDEL!C42,4)&amp;"."&amp;DEDEL!M42&amp;"."&amp;DEDEL!K42&amp;"."&amp;$C$5</f>
        <v>2037.DDEL1.E10.Ap21</v>
      </c>
      <c r="G42" s="310">
        <f t="shared" ca="1" si="0"/>
        <v>44386</v>
      </c>
      <c r="H42" s="311">
        <f>-DEDEL!Q42</f>
        <v>434.59999999999997</v>
      </c>
      <c r="I42" s="205">
        <f t="shared" ca="1" si="3"/>
        <v>44386</v>
      </c>
      <c r="J42" s="126">
        <v>3</v>
      </c>
      <c r="K42" s="126" t="b">
        <v>1</v>
      </c>
      <c r="L42" s="126" t="s">
        <v>4009</v>
      </c>
      <c r="M42" s="126" t="b">
        <v>1</v>
      </c>
      <c r="N42" s="126" t="s">
        <v>3687</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4008</v>
      </c>
      <c r="B43" s="200">
        <v>1</v>
      </c>
      <c r="C43" s="126">
        <v>2</v>
      </c>
      <c r="D43" s="308">
        <f>DEDEL!J43</f>
        <v>400048</v>
      </c>
      <c r="E43" s="126" t="b">
        <v>1</v>
      </c>
      <c r="F43" s="309" t="str">
        <f>RIGHT(DEDEL!C43,4)&amp;"."&amp;DEDEL!M43&amp;"."&amp;DEDEL!K43&amp;"."&amp;$C$5</f>
        <v>2042.DDEL1.E10.Ap21</v>
      </c>
      <c r="G43" s="310">
        <f t="shared" ca="1" si="0"/>
        <v>44386</v>
      </c>
      <c r="H43" s="311">
        <f>-DEDEL!Q43</f>
        <v>697</v>
      </c>
      <c r="I43" s="205">
        <f t="shared" ca="1" si="3"/>
        <v>44386</v>
      </c>
      <c r="J43" s="126">
        <v>3</v>
      </c>
      <c r="K43" s="126" t="b">
        <v>1</v>
      </c>
      <c r="L43" s="126" t="s">
        <v>4009</v>
      </c>
      <c r="M43" s="126" t="b">
        <v>1</v>
      </c>
      <c r="N43" s="126" t="s">
        <v>3687</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4008</v>
      </c>
      <c r="B44" s="200">
        <v>1</v>
      </c>
      <c r="C44" s="126">
        <v>2</v>
      </c>
      <c r="D44" s="308">
        <f>DEDEL!J44</f>
        <v>400088</v>
      </c>
      <c r="E44" s="126" t="b">
        <v>1</v>
      </c>
      <c r="F44" s="309" t="str">
        <f>RIGHT(DEDEL!C44,4)&amp;"."&amp;DEDEL!M44&amp;"."&amp;DEDEL!K44&amp;"."&amp;$C$5</f>
        <v>2043.DDEL1.E10.Ap21</v>
      </c>
      <c r="G44" s="310">
        <f t="shared" ca="1" si="0"/>
        <v>44386</v>
      </c>
      <c r="H44" s="311">
        <f>-DEDEL!Q44</f>
        <v>733.07999999999993</v>
      </c>
      <c r="I44" s="205">
        <f t="shared" ca="1" si="3"/>
        <v>44386</v>
      </c>
      <c r="J44" s="126">
        <v>3</v>
      </c>
      <c r="K44" s="126" t="b">
        <v>1</v>
      </c>
      <c r="L44" s="126" t="s">
        <v>4009</v>
      </c>
      <c r="M44" s="126" t="b">
        <v>1</v>
      </c>
      <c r="N44" s="126" t="s">
        <v>3687</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4008</v>
      </c>
      <c r="B45" s="200">
        <v>1</v>
      </c>
      <c r="C45" s="126">
        <v>2</v>
      </c>
      <c r="D45" s="308">
        <f>DEDEL!J45</f>
        <v>400087</v>
      </c>
      <c r="E45" s="126" t="b">
        <v>1</v>
      </c>
      <c r="F45" s="309" t="str">
        <f>RIGHT(DEDEL!C45,4)&amp;"."&amp;DEDEL!M45&amp;"."&amp;DEDEL!K45&amp;"."&amp;$C$5</f>
        <v>2044.DDEL1.E10.Ap21</v>
      </c>
      <c r="G45" s="310">
        <f t="shared" ca="1" si="0"/>
        <v>44386</v>
      </c>
      <c r="H45" s="311">
        <f>-DEDEL!Q45</f>
        <v>575.64</v>
      </c>
      <c r="I45" s="205">
        <f t="shared" ca="1" si="3"/>
        <v>44386</v>
      </c>
      <c r="J45" s="126">
        <v>3</v>
      </c>
      <c r="K45" s="126" t="b">
        <v>1</v>
      </c>
      <c r="L45" s="126" t="s">
        <v>4009</v>
      </c>
      <c r="M45" s="126" t="b">
        <v>1</v>
      </c>
      <c r="N45" s="126" t="s">
        <v>3687</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4008</v>
      </c>
      <c r="B46" s="200">
        <v>1</v>
      </c>
      <c r="C46" s="126">
        <v>2</v>
      </c>
      <c r="D46" s="308">
        <f>DEDEL!J46</f>
        <v>400089</v>
      </c>
      <c r="E46" s="126" t="b">
        <v>1</v>
      </c>
      <c r="F46" s="309" t="str">
        <f>RIGHT(DEDEL!C46,4)&amp;"."&amp;DEDEL!M46&amp;"."&amp;DEDEL!K46&amp;"."&amp;$C$5</f>
        <v>2045.DDEL1.E10.Ap21</v>
      </c>
      <c r="G46" s="310">
        <f t="shared" ca="1" si="0"/>
        <v>44386</v>
      </c>
      <c r="H46" s="311">
        <f>-DEDEL!Q46</f>
        <v>346.03999999999996</v>
      </c>
      <c r="I46" s="205">
        <f t="shared" ca="1" si="3"/>
        <v>44386</v>
      </c>
      <c r="J46" s="126">
        <v>3</v>
      </c>
      <c r="K46" s="126" t="b">
        <v>1</v>
      </c>
      <c r="L46" s="126" t="s">
        <v>4009</v>
      </c>
      <c r="M46" s="126" t="b">
        <v>1</v>
      </c>
      <c r="N46" s="126" t="s">
        <v>3687</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4008</v>
      </c>
      <c r="B47" s="200">
        <v>1</v>
      </c>
      <c r="C47" s="126">
        <v>2</v>
      </c>
      <c r="D47" s="308">
        <f>DEDEL!J47</f>
        <v>158733</v>
      </c>
      <c r="E47" s="126" t="b">
        <v>1</v>
      </c>
      <c r="F47" s="309" t="str">
        <f>RIGHT(DEDEL!C47,4)&amp;"."&amp;DEDEL!M47&amp;"."&amp;DEDEL!K47&amp;"."&amp;$C$5</f>
        <v>2053.DDEL1.E10.Ap21</v>
      </c>
      <c r="G47" s="310">
        <f t="shared" ca="1" si="0"/>
        <v>44386</v>
      </c>
      <c r="H47" s="311">
        <f>-DEDEL!Q47</f>
        <v>323.08</v>
      </c>
      <c r="I47" s="205">
        <f t="shared" ca="1" si="3"/>
        <v>44386</v>
      </c>
      <c r="J47" s="126">
        <v>3</v>
      </c>
      <c r="K47" s="126" t="b">
        <v>1</v>
      </c>
      <c r="L47" s="126" t="s">
        <v>4009</v>
      </c>
      <c r="M47" s="126" t="b">
        <v>1</v>
      </c>
      <c r="N47" s="126" t="s">
        <v>3687</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4008</v>
      </c>
      <c r="B48" s="200">
        <v>1</v>
      </c>
      <c r="C48" s="126">
        <v>2</v>
      </c>
      <c r="D48" s="308">
        <f>DEDEL!J48</f>
        <v>400004</v>
      </c>
      <c r="E48" s="126" t="b">
        <v>1</v>
      </c>
      <c r="F48" s="309" t="str">
        <f>RIGHT(DEDEL!C48,4)&amp;"."&amp;DEDEL!M48&amp;"."&amp;DEDEL!K48&amp;"."&amp;$C$5</f>
        <v>2054.DDEL1.E10.Ap21</v>
      </c>
      <c r="G48" s="310">
        <f t="shared" ca="1" si="0"/>
        <v>44386</v>
      </c>
      <c r="H48" s="311">
        <f>-DEDEL!Q48</f>
        <v>339.47999999999996</v>
      </c>
      <c r="I48" s="205">
        <f t="shared" ca="1" si="3"/>
        <v>44386</v>
      </c>
      <c r="J48" s="126">
        <v>3</v>
      </c>
      <c r="K48" s="126" t="b">
        <v>1</v>
      </c>
      <c r="L48" s="126" t="s">
        <v>4009</v>
      </c>
      <c r="M48" s="126" t="b">
        <v>1</v>
      </c>
      <c r="N48" s="126" t="s">
        <v>3687</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4008</v>
      </c>
      <c r="B49" s="200">
        <v>1</v>
      </c>
      <c r="C49" s="126">
        <v>2</v>
      </c>
      <c r="D49" s="308">
        <f>DEDEL!J49</f>
        <v>400101</v>
      </c>
      <c r="E49" s="126" t="b">
        <v>1</v>
      </c>
      <c r="F49" s="309" t="str">
        <f>RIGHT(DEDEL!C49,4)&amp;"."&amp;DEDEL!M49&amp;"."&amp;DEDEL!K49&amp;"."&amp;$C$5</f>
        <v>2055.DDEL1.E10.Ap21</v>
      </c>
      <c r="G49" s="310">
        <f t="shared" ca="1" si="0"/>
        <v>44386</v>
      </c>
      <c r="H49" s="311">
        <f>-DEDEL!Q49</f>
        <v>328</v>
      </c>
      <c r="I49" s="205">
        <f t="shared" ca="1" si="3"/>
        <v>44386</v>
      </c>
      <c r="J49" s="126">
        <v>3</v>
      </c>
      <c r="K49" s="126" t="b">
        <v>1</v>
      </c>
      <c r="L49" s="126" t="s">
        <v>4009</v>
      </c>
      <c r="M49" s="126" t="b">
        <v>1</v>
      </c>
      <c r="N49" s="126" t="s">
        <v>3687</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4008</v>
      </c>
      <c r="B50" s="200">
        <v>1</v>
      </c>
      <c r="C50" s="126">
        <v>2</v>
      </c>
      <c r="D50" s="308">
        <f>DEDEL!J50</f>
        <v>400053</v>
      </c>
      <c r="E50" s="126" t="b">
        <v>1</v>
      </c>
      <c r="F50" s="309" t="str">
        <f>RIGHT(DEDEL!C50,4)&amp;"."&amp;DEDEL!M50&amp;"."&amp;DEDEL!K50&amp;"."&amp;$C$5</f>
        <v>2057.DDEL1.E10.Ap21</v>
      </c>
      <c r="G50" s="310">
        <f t="shared" ca="1" si="0"/>
        <v>44386</v>
      </c>
      <c r="H50" s="311">
        <f>-DEDEL!Q50</f>
        <v>736.3599999999999</v>
      </c>
      <c r="I50" s="205">
        <f t="shared" ca="1" si="3"/>
        <v>44386</v>
      </c>
      <c r="J50" s="126">
        <v>3</v>
      </c>
      <c r="K50" s="126" t="b">
        <v>1</v>
      </c>
      <c r="L50" s="126" t="s">
        <v>4009</v>
      </c>
      <c r="M50" s="126" t="b">
        <v>1</v>
      </c>
      <c r="N50" s="126" t="s">
        <v>3687</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4008</v>
      </c>
      <c r="B51" s="200">
        <v>1</v>
      </c>
      <c r="C51" s="126">
        <v>2</v>
      </c>
      <c r="D51" s="308">
        <f>DEDEL!J51</f>
        <v>400011</v>
      </c>
      <c r="E51" s="126" t="b">
        <v>1</v>
      </c>
      <c r="F51" s="309" t="str">
        <f>RIGHT(DEDEL!C51,4)&amp;"."&amp;DEDEL!M51&amp;"."&amp;DEDEL!K51&amp;"."&amp;$C$5</f>
        <v>2060.DDEL1.E10.Ap21</v>
      </c>
      <c r="G51" s="310">
        <f t="shared" ca="1" si="0"/>
        <v>44386</v>
      </c>
      <c r="H51" s="311">
        <f>-DEDEL!Q51</f>
        <v>690.43999999999994</v>
      </c>
      <c r="I51" s="205">
        <f t="shared" ca="1" si="3"/>
        <v>44386</v>
      </c>
      <c r="J51" s="126">
        <v>3</v>
      </c>
      <c r="K51" s="126" t="b">
        <v>1</v>
      </c>
      <c r="L51" s="126" t="s">
        <v>4009</v>
      </c>
      <c r="M51" s="126" t="b">
        <v>1</v>
      </c>
      <c r="N51" s="126" t="s">
        <v>3687</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4008</v>
      </c>
      <c r="B52" s="200">
        <v>1</v>
      </c>
      <c r="C52" s="126">
        <v>2</v>
      </c>
      <c r="D52" s="308">
        <f>DEDEL!J52</f>
        <v>400065</v>
      </c>
      <c r="E52" s="126" t="b">
        <v>1</v>
      </c>
      <c r="F52" s="309" t="str">
        <f>RIGHT(DEDEL!C52,4)&amp;"."&amp;DEDEL!M52&amp;"."&amp;DEDEL!K52&amp;"."&amp;$C$5</f>
        <v>2067.DDEL1.E10.Ap21</v>
      </c>
      <c r="G52" s="310">
        <f t="shared" ca="1" si="0"/>
        <v>44386</v>
      </c>
      <c r="H52" s="311">
        <f>-DEDEL!Q52</f>
        <v>383.76</v>
      </c>
      <c r="I52" s="205">
        <f t="shared" ca="1" si="3"/>
        <v>44386</v>
      </c>
      <c r="J52" s="126">
        <v>3</v>
      </c>
      <c r="K52" s="126" t="b">
        <v>1</v>
      </c>
      <c r="L52" s="126" t="s">
        <v>4009</v>
      </c>
      <c r="M52" s="126" t="b">
        <v>1</v>
      </c>
      <c r="N52" s="126" t="s">
        <v>3687</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4008</v>
      </c>
      <c r="B53" s="200">
        <v>1</v>
      </c>
      <c r="C53" s="126">
        <v>2</v>
      </c>
      <c r="D53" s="308">
        <f>DEDEL!J53</f>
        <v>400038</v>
      </c>
      <c r="E53" s="126" t="b">
        <v>1</v>
      </c>
      <c r="F53" s="309" t="str">
        <f>RIGHT(DEDEL!C53,4)&amp;"."&amp;DEDEL!M53&amp;"."&amp;DEDEL!K53&amp;"."&amp;$C$5</f>
        <v>2070.DDEL1.E10.Ap21</v>
      </c>
      <c r="G53" s="310">
        <f t="shared" ca="1" si="0"/>
        <v>44386</v>
      </c>
      <c r="H53" s="311">
        <f>-DEDEL!Q53</f>
        <v>342.76</v>
      </c>
      <c r="I53" s="205">
        <f t="shared" ca="1" si="3"/>
        <v>44386</v>
      </c>
      <c r="J53" s="126">
        <v>3</v>
      </c>
      <c r="K53" s="126" t="b">
        <v>1</v>
      </c>
      <c r="L53" s="126" t="s">
        <v>4009</v>
      </c>
      <c r="M53" s="126" t="b">
        <v>1</v>
      </c>
      <c r="N53" s="126" t="s">
        <v>3687</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4008</v>
      </c>
      <c r="B54" s="200">
        <v>1</v>
      </c>
      <c r="C54" s="126">
        <v>2</v>
      </c>
      <c r="D54" s="308">
        <f>DEDEL!J54</f>
        <v>400012</v>
      </c>
      <c r="E54" s="126" t="b">
        <v>1</v>
      </c>
      <c r="F54" s="309" t="str">
        <f>RIGHT(DEDEL!C54,4)&amp;"."&amp;DEDEL!M54&amp;"."&amp;DEDEL!K54&amp;"."&amp;$C$5</f>
        <v>2071.DDEL1.E10.Ap21</v>
      </c>
      <c r="G54" s="310">
        <f t="shared" ca="1" si="0"/>
        <v>44386</v>
      </c>
      <c r="H54" s="311">
        <f>-DEDEL!Q54</f>
        <v>290.27999999999997</v>
      </c>
      <c r="I54" s="205">
        <f t="shared" ca="1" si="3"/>
        <v>44386</v>
      </c>
      <c r="J54" s="126">
        <v>3</v>
      </c>
      <c r="K54" s="126" t="b">
        <v>1</v>
      </c>
      <c r="L54" s="126" t="s">
        <v>4009</v>
      </c>
      <c r="M54" s="126" t="b">
        <v>1</v>
      </c>
      <c r="N54" s="126" t="s">
        <v>3687</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4008</v>
      </c>
      <c r="B55" s="200">
        <v>1</v>
      </c>
      <c r="C55" s="126">
        <v>2</v>
      </c>
      <c r="D55" s="308">
        <f>DEDEL!J55</f>
        <v>400012</v>
      </c>
      <c r="E55" s="126" t="b">
        <v>1</v>
      </c>
      <c r="F55" s="309" t="str">
        <f>RIGHT(DEDEL!C55,4)&amp;"."&amp;DEDEL!M55&amp;"."&amp;DEDEL!K55&amp;"."&amp;$C$5</f>
        <v>2072.DDEL1.E10.Ap21</v>
      </c>
      <c r="G55" s="310">
        <f t="shared" ca="1" si="0"/>
        <v>44386</v>
      </c>
      <c r="H55" s="311">
        <f>-DEDEL!Q55</f>
        <v>533</v>
      </c>
      <c r="I55" s="205">
        <f t="shared" ca="1" si="3"/>
        <v>44386</v>
      </c>
      <c r="J55" s="126">
        <v>3</v>
      </c>
      <c r="K55" s="126" t="b">
        <v>1</v>
      </c>
      <c r="L55" s="126" t="s">
        <v>4009</v>
      </c>
      <c r="M55" s="126" t="b">
        <v>1</v>
      </c>
      <c r="N55" s="126" t="s">
        <v>3687</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4008</v>
      </c>
      <c r="B56" s="200">
        <v>1</v>
      </c>
      <c r="C56" s="126">
        <v>2</v>
      </c>
      <c r="D56" s="308">
        <f>DEDEL!J56</f>
        <v>400105</v>
      </c>
      <c r="E56" s="126" t="b">
        <v>1</v>
      </c>
      <c r="F56" s="309" t="str">
        <f>RIGHT(DEDEL!C56,4)&amp;"."&amp;DEDEL!M56&amp;"."&amp;DEDEL!K56&amp;"."&amp;$C$5</f>
        <v>2073.DDEL1.E10.Ap21</v>
      </c>
      <c r="G56" s="310">
        <f t="shared" ca="1" si="0"/>
        <v>44386</v>
      </c>
      <c r="H56" s="311">
        <f>-DEDEL!Q56</f>
        <v>1020.0799999999999</v>
      </c>
      <c r="I56" s="205">
        <f t="shared" ca="1" si="3"/>
        <v>44386</v>
      </c>
      <c r="J56" s="126">
        <v>3</v>
      </c>
      <c r="K56" s="126" t="b">
        <v>1</v>
      </c>
      <c r="L56" s="126" t="s">
        <v>4009</v>
      </c>
      <c r="M56" s="126" t="b">
        <v>1</v>
      </c>
      <c r="N56" s="126" t="s">
        <v>3687</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4008</v>
      </c>
      <c r="B57" s="200">
        <v>1</v>
      </c>
      <c r="C57" s="126">
        <v>2</v>
      </c>
      <c r="D57" s="308">
        <f>DEDEL!J57</f>
        <v>400111</v>
      </c>
      <c r="E57" s="126" t="b">
        <v>1</v>
      </c>
      <c r="F57" s="309" t="str">
        <f>RIGHT(DEDEL!C57,4)&amp;"."&amp;DEDEL!M57&amp;"."&amp;DEDEL!K57&amp;"."&amp;$C$5</f>
        <v>2076.DDEL1.E10.Ap21</v>
      </c>
      <c r="G57" s="310">
        <f t="shared" ca="1" si="0"/>
        <v>44386</v>
      </c>
      <c r="H57" s="311">
        <f>-DEDEL!Q57</f>
        <v>578.91999999999996</v>
      </c>
      <c r="I57" s="205">
        <f t="shared" ca="1" si="3"/>
        <v>44386</v>
      </c>
      <c r="J57" s="126">
        <v>3</v>
      </c>
      <c r="K57" s="126" t="b">
        <v>1</v>
      </c>
      <c r="L57" s="126" t="s">
        <v>4009</v>
      </c>
      <c r="M57" s="126" t="b">
        <v>1</v>
      </c>
      <c r="N57" s="126" t="s">
        <v>3687</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4008</v>
      </c>
      <c r="B58" s="200">
        <v>1</v>
      </c>
      <c r="C58" s="126">
        <v>2</v>
      </c>
      <c r="D58" s="308">
        <f>DEDEL!J58</f>
        <v>400113</v>
      </c>
      <c r="E58" s="126" t="b">
        <v>1</v>
      </c>
      <c r="F58" s="309" t="str">
        <f>RIGHT(DEDEL!C58,4)&amp;"."&amp;DEDEL!M58&amp;"."&amp;DEDEL!K58&amp;"."&amp;$C$5</f>
        <v>2077.DDEL1.E10.Ap21</v>
      </c>
      <c r="G58" s="310">
        <f t="shared" ca="1" si="0"/>
        <v>44386</v>
      </c>
      <c r="H58" s="311">
        <f>-DEDEL!Q58</f>
        <v>1420.24</v>
      </c>
      <c r="I58" s="205">
        <f t="shared" ca="1" si="3"/>
        <v>44386</v>
      </c>
      <c r="J58" s="126">
        <v>3</v>
      </c>
      <c r="K58" s="126" t="b">
        <v>1</v>
      </c>
      <c r="L58" s="126" t="s">
        <v>4009</v>
      </c>
      <c r="M58" s="126" t="b">
        <v>1</v>
      </c>
      <c r="N58" s="126" t="s">
        <v>3687</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4008</v>
      </c>
      <c r="B59" s="200">
        <v>1</v>
      </c>
      <c r="C59" s="126">
        <v>2</v>
      </c>
      <c r="D59" s="308">
        <f>DEDEL!J59</f>
        <v>400014</v>
      </c>
      <c r="E59" s="126" t="b">
        <v>1</v>
      </c>
      <c r="F59" s="309" t="str">
        <f>RIGHT(DEDEL!C59,4)&amp;"."&amp;DEDEL!M59&amp;"."&amp;DEDEL!K59&amp;"."&amp;$C$5</f>
        <v>2078.DDEL1.E10.Ap21</v>
      </c>
      <c r="G59" s="310">
        <f t="shared" ca="1" si="0"/>
        <v>44386</v>
      </c>
      <c r="H59" s="311">
        <f>-DEDEL!Q59</f>
        <v>570.71999999999991</v>
      </c>
      <c r="I59" s="205">
        <f t="shared" ca="1" si="3"/>
        <v>44386</v>
      </c>
      <c r="J59" s="126">
        <v>3</v>
      </c>
      <c r="K59" s="126" t="b">
        <v>1</v>
      </c>
      <c r="L59" s="126" t="s">
        <v>4009</v>
      </c>
      <c r="M59" s="126" t="b">
        <v>1</v>
      </c>
      <c r="N59" s="126" t="s">
        <v>3687</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4008</v>
      </c>
      <c r="B60" s="200">
        <v>1</v>
      </c>
      <c r="C60" s="126">
        <v>2</v>
      </c>
      <c r="D60" s="308">
        <f>DEDEL!J60</f>
        <v>400070</v>
      </c>
      <c r="E60" s="126" t="b">
        <v>1</v>
      </c>
      <c r="F60" s="309" t="str">
        <f>RIGHT(DEDEL!C60,4)&amp;"."&amp;DEDEL!M60&amp;"."&amp;DEDEL!K60&amp;"."&amp;$C$5</f>
        <v>2079.DDEL1.E10.Ap21</v>
      </c>
      <c r="G60" s="310">
        <f t="shared" ca="1" si="0"/>
        <v>44386</v>
      </c>
      <c r="H60" s="311">
        <f>-DEDEL!Q60</f>
        <v>711.76</v>
      </c>
      <c r="I60" s="205">
        <f t="shared" ca="1" si="3"/>
        <v>44386</v>
      </c>
      <c r="J60" s="126">
        <v>3</v>
      </c>
      <c r="K60" s="126" t="b">
        <v>1</v>
      </c>
      <c r="L60" s="126" t="s">
        <v>4009</v>
      </c>
      <c r="M60" s="126" t="b">
        <v>1</v>
      </c>
      <c r="N60" s="126" t="s">
        <v>3687</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4008</v>
      </c>
      <c r="B61" s="200">
        <v>1</v>
      </c>
      <c r="C61" s="126">
        <v>2</v>
      </c>
      <c r="D61" s="308">
        <f>DEDEL!J61</f>
        <v>400069</v>
      </c>
      <c r="E61" s="126" t="b">
        <v>1</v>
      </c>
      <c r="F61" s="309" t="str">
        <f>RIGHT(DEDEL!C61,4)&amp;"."&amp;DEDEL!M61&amp;"."&amp;DEDEL!K61&amp;"."&amp;$C$5</f>
        <v>3300.DDEL1.E10.Ap21</v>
      </c>
      <c r="G61" s="310">
        <f t="shared" ca="1" si="0"/>
        <v>44386</v>
      </c>
      <c r="H61" s="311">
        <f>-DEDEL!Q61</f>
        <v>280.44</v>
      </c>
      <c r="I61" s="205">
        <f t="shared" ca="1" si="3"/>
        <v>44386</v>
      </c>
      <c r="J61" s="126">
        <v>3</v>
      </c>
      <c r="K61" s="126" t="b">
        <v>1</v>
      </c>
      <c r="L61" s="126" t="s">
        <v>4009</v>
      </c>
      <c r="M61" s="126" t="b">
        <v>1</v>
      </c>
      <c r="N61" s="126" t="s">
        <v>3687</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4008</v>
      </c>
      <c r="B62" s="200">
        <v>1</v>
      </c>
      <c r="C62" s="126">
        <v>2</v>
      </c>
      <c r="D62" s="308">
        <f>DEDEL!J62</f>
        <v>400039</v>
      </c>
      <c r="E62" s="126" t="b">
        <v>1</v>
      </c>
      <c r="F62" s="309" t="str">
        <f>RIGHT(DEDEL!C62,4)&amp;"."&amp;DEDEL!M62&amp;"."&amp;DEDEL!K62&amp;"."&amp;$C$5</f>
        <v>3302.DDEL1.E10.Ap21</v>
      </c>
      <c r="G62" s="310">
        <f t="shared" ca="1" si="0"/>
        <v>44386</v>
      </c>
      <c r="H62" s="311">
        <f>-DEDEL!Q62</f>
        <v>342.76</v>
      </c>
      <c r="I62" s="205">
        <f t="shared" ca="1" si="3"/>
        <v>44386</v>
      </c>
      <c r="J62" s="126">
        <v>3</v>
      </c>
      <c r="K62" s="126" t="b">
        <v>1</v>
      </c>
      <c r="L62" s="126" t="s">
        <v>4009</v>
      </c>
      <c r="M62" s="126" t="b">
        <v>1</v>
      </c>
      <c r="N62" s="126" t="s">
        <v>3687</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4008</v>
      </c>
      <c r="B63" s="200">
        <v>1</v>
      </c>
      <c r="C63" s="126">
        <v>2</v>
      </c>
      <c r="D63" s="308">
        <f>DEDEL!J63</f>
        <v>400008</v>
      </c>
      <c r="E63" s="126" t="b">
        <v>1</v>
      </c>
      <c r="F63" s="309" t="str">
        <f>RIGHT(DEDEL!C63,4)&amp;"."&amp;DEDEL!M63&amp;"."&amp;DEDEL!K63&amp;"."&amp;$C$5</f>
        <v>3304.DDEL1.E10.Ap21</v>
      </c>
      <c r="G63" s="310">
        <f t="shared" ca="1" si="0"/>
        <v>44386</v>
      </c>
      <c r="H63" s="311">
        <f>-DEDEL!Q63</f>
        <v>326.35999999999996</v>
      </c>
      <c r="I63" s="205">
        <f t="shared" ca="1" si="3"/>
        <v>44386</v>
      </c>
      <c r="J63" s="126">
        <v>3</v>
      </c>
      <c r="K63" s="126" t="b">
        <v>1</v>
      </c>
      <c r="L63" s="126" t="s">
        <v>4009</v>
      </c>
      <c r="M63" s="126" t="b">
        <v>1</v>
      </c>
      <c r="N63" s="126" t="s">
        <v>3687</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4008</v>
      </c>
      <c r="B64" s="200">
        <v>1</v>
      </c>
      <c r="C64" s="126">
        <v>2</v>
      </c>
      <c r="D64" s="308">
        <f>DEDEL!J64</f>
        <v>400086</v>
      </c>
      <c r="E64" s="126" t="b">
        <v>1</v>
      </c>
      <c r="F64" s="309" t="str">
        <f>RIGHT(DEDEL!C64,4)&amp;"."&amp;DEDEL!M64&amp;"."&amp;DEDEL!K64&amp;"."&amp;$C$5</f>
        <v>3305.DDEL1.E10.Ap21</v>
      </c>
      <c r="G64" s="310">
        <f t="shared" ca="1" si="0"/>
        <v>44386</v>
      </c>
      <c r="H64" s="311">
        <f>-DEDEL!Q64</f>
        <v>245.99999999999997</v>
      </c>
      <c r="I64" s="205">
        <f t="shared" ca="1" si="3"/>
        <v>44386</v>
      </c>
      <c r="J64" s="126">
        <v>3</v>
      </c>
      <c r="K64" s="126" t="b">
        <v>1</v>
      </c>
      <c r="L64" s="126" t="s">
        <v>4009</v>
      </c>
      <c r="M64" s="126" t="b">
        <v>1</v>
      </c>
      <c r="N64" s="126" t="s">
        <v>3687</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4008</v>
      </c>
      <c r="B65" s="200">
        <v>1</v>
      </c>
      <c r="C65" s="126">
        <v>2</v>
      </c>
      <c r="D65" s="308">
        <f>DEDEL!J65</f>
        <v>400114</v>
      </c>
      <c r="E65" s="126" t="b">
        <v>1</v>
      </c>
      <c r="F65" s="309" t="str">
        <f>RIGHT(DEDEL!C65,4)&amp;"."&amp;DEDEL!M65&amp;"."&amp;DEDEL!K65&amp;"."&amp;$C$5</f>
        <v>3307.DDEL1.E10.Ap21</v>
      </c>
      <c r="G65" s="310">
        <f t="shared" ca="1" si="0"/>
        <v>44386</v>
      </c>
      <c r="H65" s="311">
        <f>-DEDEL!Q65</f>
        <v>342.76</v>
      </c>
      <c r="I65" s="205">
        <f t="shared" ca="1" si="3"/>
        <v>44386</v>
      </c>
      <c r="J65" s="126">
        <v>3</v>
      </c>
      <c r="K65" s="126" t="b">
        <v>1</v>
      </c>
      <c r="L65" s="126" t="s">
        <v>4009</v>
      </c>
      <c r="M65" s="126" t="b">
        <v>1</v>
      </c>
      <c r="N65" s="126" t="s">
        <v>3687</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4008</v>
      </c>
      <c r="B66" s="200">
        <v>1</v>
      </c>
      <c r="C66" s="126">
        <v>2</v>
      </c>
      <c r="D66" s="308">
        <f>DEDEL!J66</f>
        <v>400098</v>
      </c>
      <c r="E66" s="126" t="b">
        <v>1</v>
      </c>
      <c r="F66" s="309" t="str">
        <f>RIGHT(DEDEL!C66,4)&amp;"."&amp;DEDEL!M66&amp;"."&amp;DEDEL!K66&amp;"."&amp;$C$5</f>
        <v>3309.DDEL1.E10.Ap21</v>
      </c>
      <c r="G66" s="310">
        <f t="shared" ca="1" si="0"/>
        <v>44386</v>
      </c>
      <c r="H66" s="311">
        <f>-DEDEL!Q66</f>
        <v>346.03999999999996</v>
      </c>
      <c r="I66" s="205">
        <f t="shared" ca="1" si="3"/>
        <v>44386</v>
      </c>
      <c r="J66" s="126">
        <v>3</v>
      </c>
      <c r="K66" s="126" t="b">
        <v>1</v>
      </c>
      <c r="L66" s="126" t="s">
        <v>4009</v>
      </c>
      <c r="M66" s="126" t="b">
        <v>1</v>
      </c>
      <c r="N66" s="126" t="s">
        <v>3687</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4008</v>
      </c>
      <c r="B67" s="200">
        <v>1</v>
      </c>
      <c r="C67" s="126">
        <v>2</v>
      </c>
      <c r="D67" s="308">
        <f>DEDEL!J67</f>
        <v>400058</v>
      </c>
      <c r="E67" s="126" t="b">
        <v>1</v>
      </c>
      <c r="F67" s="309" t="str">
        <f>RIGHT(DEDEL!C67,4)&amp;"."&amp;DEDEL!M67&amp;"."&amp;DEDEL!K67&amp;"."&amp;$C$5</f>
        <v>3311.DDEL1.E10.Ap21</v>
      </c>
      <c r="G67" s="310">
        <f t="shared" ca="1" si="0"/>
        <v>44386</v>
      </c>
      <c r="H67" s="311">
        <f>-DEDEL!Q67</f>
        <v>674.04</v>
      </c>
      <c r="I67" s="205">
        <f t="shared" ca="1" si="3"/>
        <v>44386</v>
      </c>
      <c r="J67" s="126">
        <v>3</v>
      </c>
      <c r="K67" s="126" t="b">
        <v>1</v>
      </c>
      <c r="L67" s="126" t="s">
        <v>4009</v>
      </c>
      <c r="M67" s="126" t="b">
        <v>1</v>
      </c>
      <c r="N67" s="126" t="s">
        <v>3687</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4008</v>
      </c>
      <c r="B68" s="200">
        <v>1</v>
      </c>
      <c r="C68" s="126">
        <v>2</v>
      </c>
      <c r="D68" s="308">
        <f>DEDEL!J68</f>
        <v>400017</v>
      </c>
      <c r="E68" s="126" t="b">
        <v>1</v>
      </c>
      <c r="F68" s="309" t="str">
        <f>RIGHT(DEDEL!C68,4)&amp;"."&amp;DEDEL!M68&amp;"."&amp;DEDEL!K68&amp;"."&amp;$C$5</f>
        <v>3312.DDEL1.E10.Ap21</v>
      </c>
      <c r="G68" s="310">
        <f t="shared" ca="1" si="0"/>
        <v>44386</v>
      </c>
      <c r="H68" s="311">
        <f>-DEDEL!Q68</f>
        <v>347.68</v>
      </c>
      <c r="I68" s="205">
        <f t="shared" ca="1" si="3"/>
        <v>44386</v>
      </c>
      <c r="J68" s="126">
        <v>3</v>
      </c>
      <c r="K68" s="126" t="b">
        <v>1</v>
      </c>
      <c r="L68" s="126" t="s">
        <v>4009</v>
      </c>
      <c r="M68" s="126" t="b">
        <v>1</v>
      </c>
      <c r="N68" s="126" t="s">
        <v>3687</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4008</v>
      </c>
      <c r="B69" s="200">
        <v>1</v>
      </c>
      <c r="C69" s="126">
        <v>2</v>
      </c>
      <c r="D69" s="308">
        <f>DEDEL!J69</f>
        <v>400006</v>
      </c>
      <c r="E69" s="126" t="b">
        <v>1</v>
      </c>
      <c r="F69" s="309" t="str">
        <f>RIGHT(DEDEL!C69,4)&amp;"."&amp;DEDEL!M69&amp;"."&amp;DEDEL!K69&amp;"."&amp;$C$5</f>
        <v>3313.DDEL1.E10.Ap21</v>
      </c>
      <c r="G69" s="310">
        <f t="shared" ca="1" si="0"/>
        <v>44386</v>
      </c>
      <c r="H69" s="311">
        <f>-DEDEL!Q69</f>
        <v>305.03999999999996</v>
      </c>
      <c r="I69" s="205">
        <f t="shared" ca="1" si="3"/>
        <v>44386</v>
      </c>
      <c r="J69" s="126">
        <v>3</v>
      </c>
      <c r="K69" s="126" t="b">
        <v>1</v>
      </c>
      <c r="L69" s="126" t="s">
        <v>4009</v>
      </c>
      <c r="M69" s="126" t="b">
        <v>1</v>
      </c>
      <c r="N69" s="126" t="s">
        <v>3687</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4008</v>
      </c>
      <c r="B70" s="200">
        <v>1</v>
      </c>
      <c r="C70" s="126">
        <v>2</v>
      </c>
      <c r="D70" s="308">
        <f>DEDEL!J70</f>
        <v>400094</v>
      </c>
      <c r="E70" s="126" t="b">
        <v>1</v>
      </c>
      <c r="F70" s="309" t="str">
        <f>RIGHT(DEDEL!C70,4)&amp;"."&amp;DEDEL!M70&amp;"."&amp;DEDEL!K70&amp;"."&amp;$C$5</f>
        <v>3314.DDEL1.E10.Ap21</v>
      </c>
      <c r="G70" s="310">
        <f t="shared" ca="1" si="0"/>
        <v>44386</v>
      </c>
      <c r="H70" s="311">
        <f>-DEDEL!Q70</f>
        <v>337.84</v>
      </c>
      <c r="I70" s="205">
        <f t="shared" ca="1" si="3"/>
        <v>44386</v>
      </c>
      <c r="J70" s="126">
        <v>3</v>
      </c>
      <c r="K70" s="126" t="b">
        <v>1</v>
      </c>
      <c r="L70" s="126" t="s">
        <v>4009</v>
      </c>
      <c r="M70" s="126" t="b">
        <v>1</v>
      </c>
      <c r="N70" s="126" t="s">
        <v>3687</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4008</v>
      </c>
      <c r="B71" s="200">
        <v>1</v>
      </c>
      <c r="C71" s="126">
        <v>2</v>
      </c>
      <c r="D71" s="308">
        <f>DEDEL!J71</f>
        <v>400062</v>
      </c>
      <c r="E71" s="126" t="b">
        <v>1</v>
      </c>
      <c r="F71" s="309" t="str">
        <f>RIGHT(DEDEL!C71,4)&amp;"."&amp;DEDEL!M71&amp;"."&amp;DEDEL!K71&amp;"."&amp;$C$5</f>
        <v>3315.DDEL1.E10.Ap21</v>
      </c>
      <c r="G71" s="310">
        <f t="shared" ca="1" si="0"/>
        <v>44386</v>
      </c>
      <c r="H71" s="311">
        <f>-DEDEL!Q71</f>
        <v>341.12</v>
      </c>
      <c r="I71" s="205">
        <f t="shared" ca="1" si="3"/>
        <v>44386</v>
      </c>
      <c r="J71" s="126">
        <v>3</v>
      </c>
      <c r="K71" s="126" t="b">
        <v>1</v>
      </c>
      <c r="L71" s="126" t="s">
        <v>4009</v>
      </c>
      <c r="M71" s="126" t="b">
        <v>1</v>
      </c>
      <c r="N71" s="126" t="s">
        <v>3687</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4008</v>
      </c>
      <c r="B72" s="200">
        <v>1</v>
      </c>
      <c r="C72" s="126">
        <v>2</v>
      </c>
      <c r="D72" s="308">
        <f>DEDEL!J72</f>
        <v>400100</v>
      </c>
      <c r="E72" s="126" t="b">
        <v>1</v>
      </c>
      <c r="F72" s="309" t="str">
        <f>RIGHT(DEDEL!C72,4)&amp;"."&amp;DEDEL!M72&amp;"."&amp;DEDEL!K72&amp;"."&amp;$C$5</f>
        <v>3316.DDEL1.E10.Ap21</v>
      </c>
      <c r="G72" s="310">
        <f t="shared" ca="1" si="0"/>
        <v>44386</v>
      </c>
      <c r="H72" s="311">
        <f>-DEDEL!Q72</f>
        <v>347.68</v>
      </c>
      <c r="I72" s="205">
        <f t="shared" ca="1" si="3"/>
        <v>44386</v>
      </c>
      <c r="J72" s="126">
        <v>3</v>
      </c>
      <c r="K72" s="126" t="b">
        <v>1</v>
      </c>
      <c r="L72" s="126" t="s">
        <v>4009</v>
      </c>
      <c r="M72" s="126" t="b">
        <v>1</v>
      </c>
      <c r="N72" s="126" t="s">
        <v>3687</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4008</v>
      </c>
      <c r="B73" s="200">
        <v>1</v>
      </c>
      <c r="C73" s="126">
        <v>2</v>
      </c>
      <c r="D73" s="308">
        <f>DEDEL!J73</f>
        <v>400015</v>
      </c>
      <c r="E73" s="126" t="b">
        <v>1</v>
      </c>
      <c r="F73" s="309" t="str">
        <f>RIGHT(DEDEL!C73,4)&amp;"."&amp;DEDEL!M73&amp;"."&amp;DEDEL!K73&amp;"."&amp;$C$5</f>
        <v>3317.DDEL1.E10.Ap21</v>
      </c>
      <c r="G73" s="310">
        <f t="shared" ca="1" si="0"/>
        <v>44386</v>
      </c>
      <c r="H73" s="311">
        <f>-DEDEL!Q73</f>
        <v>347.68</v>
      </c>
      <c r="I73" s="205">
        <f t="shared" ca="1" si="3"/>
        <v>44386</v>
      </c>
      <c r="J73" s="126">
        <v>3</v>
      </c>
      <c r="K73" s="126" t="b">
        <v>1</v>
      </c>
      <c r="L73" s="126" t="s">
        <v>4009</v>
      </c>
      <c r="M73" s="126" t="b">
        <v>1</v>
      </c>
      <c r="N73" s="126" t="s">
        <v>3687</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4008</v>
      </c>
      <c r="B74" s="200">
        <v>1</v>
      </c>
      <c r="C74" s="126">
        <v>2</v>
      </c>
      <c r="D74" s="308">
        <f>DEDEL!J74</f>
        <v>400023</v>
      </c>
      <c r="E74" s="126" t="b">
        <v>1</v>
      </c>
      <c r="F74" s="309" t="str">
        <f>RIGHT(DEDEL!C74,4)&amp;"."&amp;DEDEL!M74&amp;"."&amp;DEDEL!K74&amp;"."&amp;$C$5</f>
        <v>3500.DDEL1.E10.Ap21</v>
      </c>
      <c r="G74" s="310">
        <f t="shared" ca="1" si="0"/>
        <v>44386</v>
      </c>
      <c r="H74" s="311">
        <f>-DEDEL!Q74</f>
        <v>211.55999999999997</v>
      </c>
      <c r="I74" s="205">
        <f t="shared" ca="1" si="3"/>
        <v>44386</v>
      </c>
      <c r="J74" s="126">
        <v>3</v>
      </c>
      <c r="K74" s="126" t="b">
        <v>1</v>
      </c>
      <c r="L74" s="126" t="s">
        <v>4009</v>
      </c>
      <c r="M74" s="126" t="b">
        <v>1</v>
      </c>
      <c r="N74" s="126" t="s">
        <v>3687</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4008</v>
      </c>
      <c r="B75" s="200">
        <v>1</v>
      </c>
      <c r="C75" s="126">
        <v>2</v>
      </c>
      <c r="D75" s="308">
        <f>DEDEL!J75</f>
        <v>400003</v>
      </c>
      <c r="E75" s="126" t="b">
        <v>1</v>
      </c>
      <c r="F75" s="309" t="str">
        <f>RIGHT(DEDEL!C75,4)&amp;"."&amp;DEDEL!M75&amp;"."&amp;DEDEL!K75&amp;"."&amp;$C$5</f>
        <v>3501.DDEL1.E10.Ap21</v>
      </c>
      <c r="G75" s="310">
        <f t="shared" ca="1" si="0"/>
        <v>44386</v>
      </c>
      <c r="H75" s="311">
        <f>-DEDEL!Q75</f>
        <v>326.35999999999996</v>
      </c>
      <c r="I75" s="205">
        <f t="shared" ca="1" si="3"/>
        <v>44386</v>
      </c>
      <c r="J75" s="126">
        <v>3</v>
      </c>
      <c r="K75" s="126" t="b">
        <v>1</v>
      </c>
      <c r="L75" s="126" t="s">
        <v>4009</v>
      </c>
      <c r="M75" s="126" t="b">
        <v>1</v>
      </c>
      <c r="N75" s="126" t="s">
        <v>3687</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4008</v>
      </c>
      <c r="B76" s="200">
        <v>1</v>
      </c>
      <c r="C76" s="126">
        <v>2</v>
      </c>
      <c r="D76" s="308">
        <f>DEDEL!J76</f>
        <v>400096</v>
      </c>
      <c r="E76" s="126" t="b">
        <v>1</v>
      </c>
      <c r="F76" s="309" t="str">
        <f>RIGHT(DEDEL!C76,4)&amp;"."&amp;DEDEL!M76&amp;"."&amp;DEDEL!K76&amp;"."&amp;$C$5</f>
        <v>3502.DDEL1.E10.Ap21</v>
      </c>
      <c r="G76" s="310">
        <f t="shared" ca="1" si="0"/>
        <v>44386</v>
      </c>
      <c r="H76" s="311">
        <f>-DEDEL!Q76</f>
        <v>601.88</v>
      </c>
      <c r="I76" s="205">
        <f t="shared" ca="1" si="3"/>
        <v>44386</v>
      </c>
      <c r="J76" s="126">
        <v>3</v>
      </c>
      <c r="K76" s="126" t="b">
        <v>1</v>
      </c>
      <c r="L76" s="126" t="s">
        <v>4009</v>
      </c>
      <c r="M76" s="126" t="b">
        <v>1</v>
      </c>
      <c r="N76" s="126" t="s">
        <v>3687</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4008</v>
      </c>
      <c r="B77" s="200">
        <v>1</v>
      </c>
      <c r="C77" s="126">
        <v>2</v>
      </c>
      <c r="D77" s="308">
        <f>DEDEL!J77</f>
        <v>400064</v>
      </c>
      <c r="E77" s="126" t="b">
        <v>1</v>
      </c>
      <c r="F77" s="309" t="str">
        <f>RIGHT(DEDEL!C77,4)&amp;"."&amp;DEDEL!M77&amp;"."&amp;DEDEL!K77&amp;"."&amp;$C$5</f>
        <v>3504.DDEL1.E10.Ap21</v>
      </c>
      <c r="G77" s="310">
        <f t="shared" ca="1" si="0"/>
        <v>44386</v>
      </c>
      <c r="H77" s="311">
        <f>-DEDEL!Q77</f>
        <v>683.88</v>
      </c>
      <c r="I77" s="205">
        <f t="shared" ca="1" si="3"/>
        <v>44386</v>
      </c>
      <c r="J77" s="126">
        <v>3</v>
      </c>
      <c r="K77" s="126" t="b">
        <v>1</v>
      </c>
      <c r="L77" s="126" t="s">
        <v>4009</v>
      </c>
      <c r="M77" s="126" t="b">
        <v>1</v>
      </c>
      <c r="N77" s="126" t="s">
        <v>3687</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4008</v>
      </c>
      <c r="B78" s="200">
        <v>1</v>
      </c>
      <c r="C78" s="126">
        <v>2</v>
      </c>
      <c r="D78" s="308">
        <f>DEDEL!J78</f>
        <v>400009</v>
      </c>
      <c r="E78" s="126" t="b">
        <v>1</v>
      </c>
      <c r="F78" s="309" t="str">
        <f>RIGHT(DEDEL!C78,4)&amp;"."&amp;DEDEL!M78&amp;"."&amp;DEDEL!K78&amp;"."&amp;$C$5</f>
        <v>3506.DDEL1.E10.Ap21</v>
      </c>
      <c r="G78" s="310">
        <f t="shared" ca="1" si="0"/>
        <v>44386</v>
      </c>
      <c r="H78" s="311">
        <f>-DEDEL!Q78</f>
        <v>465.76</v>
      </c>
      <c r="I78" s="205">
        <f t="shared" ca="1" si="3"/>
        <v>44386</v>
      </c>
      <c r="J78" s="126">
        <v>3</v>
      </c>
      <c r="K78" s="126" t="b">
        <v>1</v>
      </c>
      <c r="L78" s="126" t="s">
        <v>4009</v>
      </c>
      <c r="M78" s="126" t="b">
        <v>1</v>
      </c>
      <c r="N78" s="126" t="s">
        <v>3687</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4008</v>
      </c>
      <c r="B79" s="200">
        <v>1</v>
      </c>
      <c r="C79" s="126">
        <v>2</v>
      </c>
      <c r="D79" s="308">
        <f>DEDEL!J79</f>
        <v>400037</v>
      </c>
      <c r="E79" s="126" t="b">
        <v>1</v>
      </c>
      <c r="F79" s="309" t="str">
        <f>RIGHT(DEDEL!C79,4)&amp;"."&amp;DEDEL!M79&amp;"."&amp;DEDEL!K79&amp;"."&amp;$C$5</f>
        <v>3507.DDEL1.E10.Ap21</v>
      </c>
      <c r="G79" s="310">
        <f t="shared" ca="1" si="0"/>
        <v>44386</v>
      </c>
      <c r="H79" s="311">
        <f>-DEDEL!Q79</f>
        <v>288.64</v>
      </c>
      <c r="I79" s="205">
        <f t="shared" ca="1" si="3"/>
        <v>44386</v>
      </c>
      <c r="J79" s="126">
        <v>3</v>
      </c>
      <c r="K79" s="126" t="b">
        <v>1</v>
      </c>
      <c r="L79" s="126" t="s">
        <v>4009</v>
      </c>
      <c r="M79" s="126" t="b">
        <v>1</v>
      </c>
      <c r="N79" s="126" t="s">
        <v>3687</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4008</v>
      </c>
      <c r="B80" s="200">
        <v>1</v>
      </c>
      <c r="C80" s="126">
        <v>2</v>
      </c>
      <c r="D80" s="308">
        <f>DEDEL!J80</f>
        <v>400066</v>
      </c>
      <c r="E80" s="126" t="b">
        <v>1</v>
      </c>
      <c r="F80" s="309" t="str">
        <f>RIGHT(DEDEL!C80,4)&amp;"."&amp;DEDEL!M80&amp;"."&amp;DEDEL!K80&amp;"."&amp;$C$5</f>
        <v>3509.DDEL1.E10.Ap21</v>
      </c>
      <c r="G80" s="310">
        <f t="shared" ca="1" si="0"/>
        <v>44386</v>
      </c>
      <c r="H80" s="311">
        <f>-DEDEL!Q80</f>
        <v>797.04</v>
      </c>
      <c r="I80" s="205">
        <f t="shared" ca="1" si="3"/>
        <v>44386</v>
      </c>
      <c r="J80" s="126">
        <v>3</v>
      </c>
      <c r="K80" s="126" t="b">
        <v>1</v>
      </c>
      <c r="L80" s="126" t="s">
        <v>4009</v>
      </c>
      <c r="M80" s="126" t="b">
        <v>1</v>
      </c>
      <c r="N80" s="126" t="s">
        <v>3687</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4008</v>
      </c>
      <c r="B81" s="200">
        <v>1</v>
      </c>
      <c r="C81" s="126">
        <v>2</v>
      </c>
      <c r="D81" s="308">
        <f>DEDEL!J81</f>
        <v>400071</v>
      </c>
      <c r="E81" s="126" t="b">
        <v>1</v>
      </c>
      <c r="F81" s="309" t="str">
        <f>RIGHT(DEDEL!C81,4)&amp;"."&amp;DEDEL!M81&amp;"."&amp;DEDEL!K81&amp;"."&amp;$C$5</f>
        <v>3510.DDEL1.E10.Ap21</v>
      </c>
      <c r="G81" s="310">
        <f t="shared" ca="1" si="0"/>
        <v>44386</v>
      </c>
      <c r="H81" s="311">
        <f>-DEDEL!Q81</f>
        <v>649.43999999999994</v>
      </c>
      <c r="I81" s="205">
        <f t="shared" ca="1" si="3"/>
        <v>44386</v>
      </c>
      <c r="J81" s="126">
        <v>3</v>
      </c>
      <c r="K81" s="126" t="b">
        <v>1</v>
      </c>
      <c r="L81" s="126" t="s">
        <v>4009</v>
      </c>
      <c r="M81" s="126" t="b">
        <v>1</v>
      </c>
      <c r="N81" s="126" t="s">
        <v>3687</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4008</v>
      </c>
      <c r="B82" s="200">
        <v>1</v>
      </c>
      <c r="C82" s="126">
        <v>2</v>
      </c>
      <c r="D82" s="308">
        <f>DEDEL!J82</f>
        <v>400024</v>
      </c>
      <c r="E82" s="126" t="b">
        <v>1</v>
      </c>
      <c r="F82" s="309" t="str">
        <f>RIGHT(DEDEL!C82,4)&amp;"."&amp;DEDEL!M82&amp;"."&amp;DEDEL!K82&amp;"."&amp;$C$5</f>
        <v>3511.DDEL1.E10.Ap21</v>
      </c>
      <c r="G82" s="310">
        <f t="shared" ca="1" si="0"/>
        <v>44386</v>
      </c>
      <c r="H82" s="311">
        <f>-DEDEL!Q82</f>
        <v>664.19999999999993</v>
      </c>
      <c r="I82" s="205">
        <f t="shared" ca="1" si="3"/>
        <v>44386</v>
      </c>
      <c r="J82" s="126">
        <v>3</v>
      </c>
      <c r="K82" s="126" t="b">
        <v>1</v>
      </c>
      <c r="L82" s="126" t="s">
        <v>4009</v>
      </c>
      <c r="M82" s="126" t="b">
        <v>1</v>
      </c>
      <c r="N82" s="126" t="s">
        <v>3687</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4008</v>
      </c>
      <c r="B83" s="200">
        <v>1</v>
      </c>
      <c r="C83" s="126">
        <v>2</v>
      </c>
      <c r="D83" s="308">
        <f>DEDEL!J83</f>
        <v>400093</v>
      </c>
      <c r="E83" s="126" t="b">
        <v>1</v>
      </c>
      <c r="F83" s="309" t="str">
        <f>RIGHT(DEDEL!C83,4)&amp;"."&amp;DEDEL!M83&amp;"."&amp;DEDEL!K83&amp;"."&amp;$C$5</f>
        <v>3512.DDEL1.E10.Ap21</v>
      </c>
      <c r="G83" s="310">
        <f t="shared" ca="1" si="0"/>
        <v>44386</v>
      </c>
      <c r="H83" s="311">
        <f>-DEDEL!Q83</f>
        <v>613.36</v>
      </c>
      <c r="I83" s="205">
        <f t="shared" ca="1" si="3"/>
        <v>44386</v>
      </c>
      <c r="J83" s="126">
        <v>3</v>
      </c>
      <c r="K83" s="126" t="b">
        <v>1</v>
      </c>
      <c r="L83" s="126" t="s">
        <v>4009</v>
      </c>
      <c r="M83" s="126" t="b">
        <v>1</v>
      </c>
      <c r="N83" s="126" t="s">
        <v>3687</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4008</v>
      </c>
      <c r="B84" s="200">
        <v>1</v>
      </c>
      <c r="C84" s="126">
        <v>2</v>
      </c>
      <c r="D84" s="308">
        <f>DEDEL!J84</f>
        <v>400007</v>
      </c>
      <c r="E84" s="126" t="b">
        <v>1</v>
      </c>
      <c r="F84" s="309" t="str">
        <f>RIGHT(DEDEL!C84,4)&amp;"."&amp;DEDEL!M84&amp;"."&amp;DEDEL!K84&amp;"."&amp;$C$5</f>
        <v>3513.DDEL1.E10.Ap21</v>
      </c>
      <c r="G84" s="310">
        <f t="shared" ca="1" si="0"/>
        <v>44386</v>
      </c>
      <c r="H84" s="311">
        <f>-DEDEL!Q84</f>
        <v>623.19999999999993</v>
      </c>
      <c r="I84" s="205">
        <f t="shared" ca="1" si="3"/>
        <v>44386</v>
      </c>
      <c r="J84" s="126">
        <v>3</v>
      </c>
      <c r="K84" s="126" t="b">
        <v>1</v>
      </c>
      <c r="L84" s="126" t="s">
        <v>4009</v>
      </c>
      <c r="M84" s="126" t="b">
        <v>1</v>
      </c>
      <c r="N84" s="126" t="s">
        <v>3687</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4008</v>
      </c>
      <c r="B85" s="200">
        <v>1</v>
      </c>
      <c r="C85" s="126">
        <v>2</v>
      </c>
      <c r="D85" s="308">
        <f>DEDEL!J85</f>
        <v>400107</v>
      </c>
      <c r="E85" s="126" t="b">
        <v>1</v>
      </c>
      <c r="F85" s="309" t="str">
        <f>RIGHT(DEDEL!C85,4)&amp;"."&amp;DEDEL!M85&amp;"."&amp;DEDEL!K85&amp;"."&amp;$C$5</f>
        <v>3514.DDEL1.E10.Ap21</v>
      </c>
      <c r="G85" s="310">
        <f t="shared" ref="G85:G148" ca="1" si="4">TODAY()</f>
        <v>44386</v>
      </c>
      <c r="H85" s="311">
        <f>-DEDEL!Q85</f>
        <v>339.47999999999996</v>
      </c>
      <c r="I85" s="205">
        <f t="shared" ca="1" si="3"/>
        <v>44386</v>
      </c>
      <c r="J85" s="126">
        <v>3</v>
      </c>
      <c r="K85" s="126" t="b">
        <v>1</v>
      </c>
      <c r="L85" s="126" t="s">
        <v>4009</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4008</v>
      </c>
      <c r="B86" s="200">
        <v>1</v>
      </c>
      <c r="C86" s="126">
        <v>2</v>
      </c>
      <c r="D86" s="308">
        <f>DEDEL!J86</f>
        <v>400108</v>
      </c>
      <c r="E86" s="126" t="b">
        <v>1</v>
      </c>
      <c r="F86" s="309" t="str">
        <f>RIGHT(DEDEL!C86,4)&amp;"."&amp;DEDEL!M86&amp;"."&amp;DEDEL!K86&amp;"."&amp;$C$5</f>
        <v>3516.DDEL1.E10.Ap21</v>
      </c>
      <c r="G86" s="310">
        <f t="shared" ca="1" si="4"/>
        <v>44386</v>
      </c>
      <c r="H86" s="311">
        <f>-DEDEL!Q86</f>
        <v>334.56</v>
      </c>
      <c r="I86" s="205">
        <f t="shared" ca="1" si="3"/>
        <v>44386</v>
      </c>
      <c r="J86" s="126">
        <v>3</v>
      </c>
      <c r="K86" s="126" t="b">
        <v>1</v>
      </c>
      <c r="L86" s="126" t="s">
        <v>4009</v>
      </c>
      <c r="M86" s="126" t="b">
        <v>1</v>
      </c>
      <c r="N86" s="126" t="s">
        <v>3687</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4008</v>
      </c>
      <c r="B87" s="200">
        <v>1</v>
      </c>
      <c r="C87" s="126">
        <v>2</v>
      </c>
      <c r="D87" s="308">
        <f>DEDEL!J87</f>
        <v>400117</v>
      </c>
      <c r="E87" s="126" t="b">
        <v>1</v>
      </c>
      <c r="F87" s="309" t="str">
        <f>RIGHT(DEDEL!C87,4)&amp;"."&amp;DEDEL!M87&amp;"."&amp;DEDEL!K87&amp;"."&amp;$C$5</f>
        <v>3518.DDEL1.E10.Ap21</v>
      </c>
      <c r="G87" s="310">
        <f t="shared" ca="1" si="4"/>
        <v>44386</v>
      </c>
      <c r="H87" s="311">
        <f>-DEDEL!Q87</f>
        <v>639.59999999999991</v>
      </c>
      <c r="I87" s="205">
        <f t="shared" ref="I87:I150" ca="1" si="7">G87</f>
        <v>44386</v>
      </c>
      <c r="J87" s="126">
        <v>3</v>
      </c>
      <c r="K87" s="126" t="b">
        <v>1</v>
      </c>
      <c r="L87" s="126" t="s">
        <v>4009</v>
      </c>
      <c r="M87" s="126" t="b">
        <v>1</v>
      </c>
      <c r="N87" s="126" t="s">
        <v>3687</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4008</v>
      </c>
      <c r="B88" s="200">
        <v>1</v>
      </c>
      <c r="C88" s="126">
        <v>2</v>
      </c>
      <c r="D88" s="308">
        <f>DEDEL!J88</f>
        <v>400125</v>
      </c>
      <c r="E88" s="126" t="b">
        <v>1</v>
      </c>
      <c r="F88" s="309" t="str">
        <f>RIGHT(DEDEL!C88,4)&amp;"."&amp;DEDEL!M88&amp;"."&amp;DEDEL!K88&amp;"."&amp;$C$5</f>
        <v>3520.DDEL1.E10.Ap21</v>
      </c>
      <c r="G88" s="310">
        <f t="shared" ca="1" si="4"/>
        <v>44386</v>
      </c>
      <c r="H88" s="311">
        <f>-DEDEL!Q88</f>
        <v>688.8</v>
      </c>
      <c r="I88" s="205">
        <f t="shared" ca="1" si="7"/>
        <v>44386</v>
      </c>
      <c r="J88" s="126">
        <v>3</v>
      </c>
      <c r="K88" s="126" t="b">
        <v>1</v>
      </c>
      <c r="L88" s="126" t="s">
        <v>4009</v>
      </c>
      <c r="M88" s="126" t="b">
        <v>1</v>
      </c>
      <c r="N88" s="126" t="s">
        <v>3687</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4008</v>
      </c>
      <c r="B89" s="200">
        <v>1</v>
      </c>
      <c r="C89" s="126">
        <v>2</v>
      </c>
      <c r="D89" s="308">
        <f>DEDEL!J89</f>
        <v>400130</v>
      </c>
      <c r="E89" s="126" t="b">
        <v>1</v>
      </c>
      <c r="F89" s="309" t="str">
        <f>RIGHT(DEDEL!C89,4)&amp;"."&amp;DEDEL!M89&amp;"."&amp;DEDEL!K89&amp;"."&amp;$C$5</f>
        <v>3523.DDEL1.E10.Ap21</v>
      </c>
      <c r="G89" s="310">
        <f t="shared" ca="1" si="4"/>
        <v>44386</v>
      </c>
      <c r="H89" s="311">
        <f>-DEDEL!Q89</f>
        <v>1018.4399999999999</v>
      </c>
      <c r="I89" s="205">
        <f t="shared" ca="1" si="7"/>
        <v>44386</v>
      </c>
      <c r="J89" s="126">
        <v>3</v>
      </c>
      <c r="K89" s="126" t="b">
        <v>1</v>
      </c>
      <c r="L89" s="126" t="s">
        <v>4009</v>
      </c>
      <c r="M89" s="126" t="b">
        <v>1</v>
      </c>
      <c r="N89" s="126" t="s">
        <v>3687</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4008</v>
      </c>
      <c r="B90" s="200">
        <v>1</v>
      </c>
      <c r="C90" s="126">
        <v>2</v>
      </c>
      <c r="D90" s="308">
        <f>DEDEL!J90</f>
        <v>400150</v>
      </c>
      <c r="E90" s="126" t="b">
        <v>1</v>
      </c>
      <c r="F90" s="309" t="str">
        <f>RIGHT(DEDEL!C90,4)&amp;"."&amp;DEDEL!M90&amp;"."&amp;DEDEL!K90&amp;"."&amp;$C$5</f>
        <v>3524.DDEL1.E10.Ap21</v>
      </c>
      <c r="G90" s="310">
        <f t="shared" ca="1" si="4"/>
        <v>44386</v>
      </c>
      <c r="H90" s="311">
        <f>-DEDEL!Q90</f>
        <v>308.32</v>
      </c>
      <c r="I90" s="205">
        <f t="shared" ca="1" si="7"/>
        <v>44386</v>
      </c>
      <c r="J90" s="126">
        <v>3</v>
      </c>
      <c r="K90" s="126" t="b">
        <v>1</v>
      </c>
      <c r="L90" s="126" t="s">
        <v>4009</v>
      </c>
      <c r="M90" s="126" t="b">
        <v>1</v>
      </c>
      <c r="N90" s="126" t="s">
        <v>3687</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4008</v>
      </c>
      <c r="B91" s="200">
        <v>1</v>
      </c>
      <c r="C91" s="126">
        <v>2</v>
      </c>
      <c r="D91" s="308">
        <f>DEDEL!J91</f>
        <v>400021</v>
      </c>
      <c r="E91" s="126" t="b">
        <v>1</v>
      </c>
      <c r="F91" s="309" t="str">
        <f>RIGHT(DEDEL!C91,4)&amp;"."&amp;DEDEL!M91&amp;"."&amp;DEDEL!K91&amp;"."&amp;$C$5</f>
        <v>5201.DDEL1.E10.Ap21</v>
      </c>
      <c r="G91" s="310">
        <f t="shared" ca="1" si="4"/>
        <v>44386</v>
      </c>
      <c r="H91" s="311">
        <f>-DEDEL!Q91</f>
        <v>646.16</v>
      </c>
      <c r="I91" s="205">
        <f t="shared" ca="1" si="7"/>
        <v>44386</v>
      </c>
      <c r="J91" s="126">
        <v>3</v>
      </c>
      <c r="K91" s="126" t="b">
        <v>1</v>
      </c>
      <c r="L91" s="126" t="s">
        <v>4009</v>
      </c>
      <c r="M91" s="126" t="b">
        <v>1</v>
      </c>
      <c r="N91" s="126" t="s">
        <v>3687</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4008</v>
      </c>
      <c r="B92" s="200">
        <v>1</v>
      </c>
      <c r="C92" s="126">
        <v>2</v>
      </c>
      <c r="D92" s="308">
        <f>DEDEL!J92</f>
        <v>400112</v>
      </c>
      <c r="E92" s="126" t="b">
        <v>1</v>
      </c>
      <c r="F92" s="309" t="str">
        <f>RIGHT(DEDEL!C92,4)&amp;"."&amp;DEDEL!M92&amp;"."&amp;DEDEL!K92&amp;"."&amp;$C$5</f>
        <v>5948.DDEL1.E10.Ap21</v>
      </c>
      <c r="G92" s="310">
        <f t="shared" ca="1" si="4"/>
        <v>44386</v>
      </c>
      <c r="H92" s="311">
        <f>-DEDEL!Q92</f>
        <v>342.76</v>
      </c>
      <c r="I92" s="205">
        <f t="shared" ca="1" si="7"/>
        <v>44386</v>
      </c>
      <c r="J92" s="126">
        <v>3</v>
      </c>
      <c r="K92" s="126" t="b">
        <v>1</v>
      </c>
      <c r="L92" s="126" t="s">
        <v>4009</v>
      </c>
      <c r="M92" s="126" t="b">
        <v>1</v>
      </c>
      <c r="N92" s="126" t="s">
        <v>3687</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4008</v>
      </c>
      <c r="B93" s="200">
        <v>1</v>
      </c>
      <c r="C93" s="126">
        <v>2</v>
      </c>
      <c r="D93" s="308">
        <f>DEDEL!J93</f>
        <v>400110</v>
      </c>
      <c r="E93" s="126" t="b">
        <v>1</v>
      </c>
      <c r="F93" s="309" t="str">
        <f>RIGHT(DEDEL!C93,4)&amp;"."&amp;DEDEL!M93&amp;"."&amp;DEDEL!K93&amp;"."&amp;$C$5</f>
        <v>5949.DDEL1.E10.Ap21</v>
      </c>
      <c r="G93" s="310">
        <f t="shared" ca="1" si="4"/>
        <v>44386</v>
      </c>
      <c r="H93" s="311">
        <f>-DEDEL!Q93</f>
        <v>621.55999999999995</v>
      </c>
      <c r="I93" s="205">
        <f t="shared" ca="1" si="7"/>
        <v>44386</v>
      </c>
      <c r="J93" s="126">
        <v>3</v>
      </c>
      <c r="K93" s="126" t="b">
        <v>1</v>
      </c>
      <c r="L93" s="126" t="s">
        <v>4009</v>
      </c>
      <c r="M93" s="126" t="b">
        <v>1</v>
      </c>
      <c r="N93" s="126" t="s">
        <v>3687</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4008</v>
      </c>
      <c r="B94" s="200">
        <v>1</v>
      </c>
      <c r="C94" s="126">
        <v>2</v>
      </c>
      <c r="D94" s="308">
        <f>DEDEL!J94</f>
        <v>400033</v>
      </c>
      <c r="E94" s="126" t="b">
        <v>1</v>
      </c>
      <c r="F94" s="309" t="str">
        <f>RIGHT(DEDEL!C94,4)&amp;"."&amp;DEDEL!M94&amp;"."&amp;DEDEL!K94&amp;"."&amp;$C$5</f>
        <v>4003.DDEL1.E10.Ap21</v>
      </c>
      <c r="G94" s="310">
        <f t="shared" ca="1" si="4"/>
        <v>44386</v>
      </c>
      <c r="H94" s="311">
        <f>-DEDEL!Q94</f>
        <v>1117.2</v>
      </c>
      <c r="I94" s="205">
        <f t="shared" ca="1" si="7"/>
        <v>44386</v>
      </c>
      <c r="J94" s="126">
        <v>3</v>
      </c>
      <c r="K94" s="126" t="b">
        <v>1</v>
      </c>
      <c r="L94" s="126" t="s">
        <v>4009</v>
      </c>
      <c r="M94" s="126" t="b">
        <v>1</v>
      </c>
      <c r="N94" s="126" t="s">
        <v>3687</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4008</v>
      </c>
      <c r="B95" s="200">
        <v>1</v>
      </c>
      <c r="C95" s="126">
        <v>2</v>
      </c>
      <c r="D95" s="308">
        <f>DEDEL!J95</f>
        <v>107953</v>
      </c>
      <c r="E95" s="126" t="b">
        <v>1</v>
      </c>
      <c r="F95" s="309" t="str">
        <f>RIGHT(DEDEL!C95,4)&amp;"."&amp;DEDEL!M95&amp;"."&amp;DEDEL!K95&amp;"."&amp;$C$5</f>
        <v>4004.DDEL1.E10.Ap21</v>
      </c>
      <c r="G95" s="310">
        <f t="shared" ca="1" si="4"/>
        <v>44386</v>
      </c>
      <c r="H95" s="311">
        <f>-DEDEL!Q95</f>
        <v>408.65999999999997</v>
      </c>
      <c r="I95" s="205">
        <f t="shared" ca="1" si="7"/>
        <v>44386</v>
      </c>
      <c r="J95" s="126">
        <v>3</v>
      </c>
      <c r="K95" s="126" t="b">
        <v>1</v>
      </c>
      <c r="L95" s="126" t="s">
        <v>4009</v>
      </c>
      <c r="M95" s="126" t="b">
        <v>1</v>
      </c>
      <c r="N95" s="126" t="s">
        <v>3687</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4008</v>
      </c>
      <c r="B96" s="200">
        <v>1</v>
      </c>
      <c r="C96" s="126">
        <v>2</v>
      </c>
      <c r="D96" s="308">
        <f>DEDEL!J96</f>
        <v>400029</v>
      </c>
      <c r="E96" s="126" t="b">
        <v>1</v>
      </c>
      <c r="F96" s="309" t="str">
        <f>RIGHT(DEDEL!C96,4)&amp;"."&amp;DEDEL!M96&amp;"."&amp;DEDEL!K96&amp;"."&amp;$C$5</f>
        <v>5404.DDEL1.E10.Ap21</v>
      </c>
      <c r="G96" s="310">
        <f t="shared" ca="1" si="4"/>
        <v>44386</v>
      </c>
      <c r="H96" s="311">
        <f>-DEDEL!Q96</f>
        <v>824.18000000000006</v>
      </c>
      <c r="I96" s="205">
        <f t="shared" ca="1" si="7"/>
        <v>44386</v>
      </c>
      <c r="J96" s="126">
        <v>3</v>
      </c>
      <c r="K96" s="126" t="b">
        <v>1</v>
      </c>
      <c r="L96" s="126" t="s">
        <v>4009</v>
      </c>
      <c r="M96" s="126" t="b">
        <v>1</v>
      </c>
      <c r="N96" s="126" t="s">
        <v>3687</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4008</v>
      </c>
      <c r="B97" s="200">
        <v>1</v>
      </c>
      <c r="C97" s="126">
        <v>2</v>
      </c>
      <c r="D97" s="308">
        <f>DEDEL!J97</f>
        <v>400041</v>
      </c>
      <c r="E97" s="126" t="b">
        <v>1</v>
      </c>
      <c r="F97" s="309" t="str">
        <f>RIGHT(DEDEL!C97,4)&amp;"."&amp;DEDEL!M97&amp;"."&amp;DEDEL!K97&amp;"."&amp;$C$5</f>
        <v>5405.DDEL1.E10.Ap21</v>
      </c>
      <c r="G97" s="310">
        <f t="shared" ca="1" si="4"/>
        <v>44386</v>
      </c>
      <c r="H97" s="311">
        <f>-DEDEL!Q97</f>
        <v>1300.95</v>
      </c>
      <c r="I97" s="205">
        <f t="shared" ca="1" si="7"/>
        <v>44386</v>
      </c>
      <c r="J97" s="126">
        <v>3</v>
      </c>
      <c r="K97" s="126" t="b">
        <v>1</v>
      </c>
      <c r="L97" s="126" t="s">
        <v>4009</v>
      </c>
      <c r="M97" s="126" t="b">
        <v>1</v>
      </c>
      <c r="N97" s="126" t="s">
        <v>3687</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4008</v>
      </c>
      <c r="B98" s="200">
        <v>1</v>
      </c>
      <c r="C98" s="126">
        <v>2</v>
      </c>
      <c r="D98" s="308">
        <f>DEDEL!J98</f>
        <v>400013</v>
      </c>
      <c r="E98" s="126" t="b">
        <v>1</v>
      </c>
      <c r="F98" s="309" t="str">
        <f>RIGHT(DEDEL!C98,4)&amp;"."&amp;DEDEL!M98&amp;"."&amp;DEDEL!K98&amp;"."&amp;$C$5</f>
        <v>5407.DDEL1.E10.Ap21</v>
      </c>
      <c r="G98" s="310">
        <f t="shared" ca="1" si="4"/>
        <v>44386</v>
      </c>
      <c r="H98" s="311">
        <f>-DEDEL!Q98</f>
        <v>1553.1774999999998</v>
      </c>
      <c r="I98" s="205">
        <f t="shared" ca="1" si="7"/>
        <v>44386</v>
      </c>
      <c r="J98" s="126">
        <v>3</v>
      </c>
      <c r="K98" s="126" t="b">
        <v>1</v>
      </c>
      <c r="L98" s="126" t="s">
        <v>4009</v>
      </c>
      <c r="M98" s="126" t="b">
        <v>1</v>
      </c>
      <c r="N98" s="126" t="s">
        <v>3687</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4008</v>
      </c>
      <c r="B99" s="200">
        <v>1</v>
      </c>
      <c r="C99" s="126">
        <v>2</v>
      </c>
      <c r="D99" s="308">
        <f>DEDEL!J99</f>
        <v>400140</v>
      </c>
      <c r="E99" s="126" t="b">
        <v>1</v>
      </c>
      <c r="F99" s="309" t="str">
        <f>RIGHT(DEDEL!C99,4)&amp;"."&amp;DEDEL!M99&amp;"."&amp;DEDEL!K99&amp;"."&amp;$C$5</f>
        <v>5427.DDEL1.E10.Ap21</v>
      </c>
      <c r="G99" s="310">
        <f t="shared" ca="1" si="4"/>
        <v>44386</v>
      </c>
      <c r="H99" s="311">
        <f>-DEDEL!Q99</f>
        <v>1464.12</v>
      </c>
      <c r="I99" s="205">
        <f t="shared" ca="1" si="7"/>
        <v>44386</v>
      </c>
      <c r="J99" s="126">
        <v>3</v>
      </c>
      <c r="K99" s="126" t="b">
        <v>1</v>
      </c>
      <c r="L99" s="126" t="s">
        <v>4009</v>
      </c>
      <c r="M99" s="126" t="b">
        <v>1</v>
      </c>
      <c r="N99" s="126" t="s">
        <v>3687</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4008</v>
      </c>
      <c r="B100" s="200">
        <v>1</v>
      </c>
      <c r="C100" s="126">
        <v>2</v>
      </c>
      <c r="D100" s="308">
        <f>DEDEL!J100</f>
        <v>400135</v>
      </c>
      <c r="E100" s="126" t="b">
        <v>1</v>
      </c>
      <c r="F100" s="309" t="str">
        <f>RIGHT(DEDEL!C100,4)&amp;"."&amp;DEDEL!M100&amp;"."&amp;DEDEL!K100&amp;"."&amp;$C$5</f>
        <v>3521.DDEL1.E10.Ap21</v>
      </c>
      <c r="G100" s="310">
        <f t="shared" ca="1" si="4"/>
        <v>44386</v>
      </c>
      <c r="H100" s="311">
        <f>-DEDEL!Q100</f>
        <v>2248.5199999999995</v>
      </c>
      <c r="I100" s="205">
        <f t="shared" ca="1" si="7"/>
        <v>44386</v>
      </c>
      <c r="J100" s="126">
        <v>3</v>
      </c>
      <c r="K100" s="126" t="b">
        <v>1</v>
      </c>
      <c r="L100" s="126" t="s">
        <v>4009</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4008</v>
      </c>
      <c r="B101" s="200">
        <v>1</v>
      </c>
      <c r="C101" s="126">
        <v>2</v>
      </c>
      <c r="D101" s="308">
        <f>DEDEL!J101</f>
        <v>400005</v>
      </c>
      <c r="E101" s="126" t="b">
        <v>1</v>
      </c>
      <c r="F101" s="309" t="str">
        <f>RIGHT(DEDEL!C101,4)&amp;"."&amp;DEDEL!M101&amp;"."&amp;DEDEL!K101&amp;"."&amp;$C$5</f>
        <v>2002.DDEL2.E27.Ap21</v>
      </c>
      <c r="G101" s="310">
        <f t="shared" ca="1" si="4"/>
        <v>44386</v>
      </c>
      <c r="H101" s="311">
        <f>-DEDEL!Q101</f>
        <v>1319.7</v>
      </c>
      <c r="I101" s="205">
        <f t="shared" ca="1" si="7"/>
        <v>44386</v>
      </c>
      <c r="J101" s="126">
        <v>3</v>
      </c>
      <c r="K101" s="126" t="b">
        <v>1</v>
      </c>
      <c r="L101" s="126" t="s">
        <v>4009</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4008</v>
      </c>
      <c r="B102" s="200">
        <v>1</v>
      </c>
      <c r="C102" s="126">
        <v>2</v>
      </c>
      <c r="D102" s="308">
        <f>DEDEL!J102</f>
        <v>400051</v>
      </c>
      <c r="E102" s="126" t="b">
        <v>1</v>
      </c>
      <c r="F102" s="309" t="str">
        <f>RIGHT(DEDEL!C102,4)&amp;"."&amp;DEDEL!M102&amp;"."&amp;DEDEL!K102&amp;"."&amp;$C$5</f>
        <v>2003.DDEL2.E27.Ap21</v>
      </c>
      <c r="G102" s="310">
        <f t="shared" ca="1" si="4"/>
        <v>44386</v>
      </c>
      <c r="H102" s="311">
        <f>-DEDEL!Q102</f>
        <v>1122.54</v>
      </c>
      <c r="I102" s="205">
        <f t="shared" ca="1" si="7"/>
        <v>44386</v>
      </c>
      <c r="J102" s="126">
        <v>3</v>
      </c>
      <c r="K102" s="126" t="b">
        <v>1</v>
      </c>
      <c r="L102" s="126" t="s">
        <v>4009</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4008</v>
      </c>
      <c r="B103" s="200">
        <v>1</v>
      </c>
      <c r="C103" s="126">
        <v>2</v>
      </c>
      <c r="D103" s="308">
        <f>DEDEL!J103</f>
        <v>400040</v>
      </c>
      <c r="E103" s="126" t="b">
        <v>1</v>
      </c>
      <c r="F103" s="309" t="str">
        <f>RIGHT(DEDEL!C103,4)&amp;"."&amp;DEDEL!M103&amp;"."&amp;DEDEL!K103&amp;"."&amp;$C$5</f>
        <v>2007.DDEL2.E27.Ap21</v>
      </c>
      <c r="G103" s="310">
        <f t="shared" ca="1" si="4"/>
        <v>44386</v>
      </c>
      <c r="H103" s="311">
        <f>-DEDEL!Q103</f>
        <v>1138.44</v>
      </c>
      <c r="I103" s="205">
        <f t="shared" ca="1" si="7"/>
        <v>44386</v>
      </c>
      <c r="J103" s="126">
        <v>3</v>
      </c>
      <c r="K103" s="126" t="b">
        <v>1</v>
      </c>
      <c r="L103" s="126" t="s">
        <v>4009</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4008</v>
      </c>
      <c r="B104" s="200">
        <v>1</v>
      </c>
      <c r="C104" s="126">
        <v>2</v>
      </c>
      <c r="D104" s="308">
        <f>DEDEL!J104</f>
        <v>400057</v>
      </c>
      <c r="E104" s="126" t="b">
        <v>1</v>
      </c>
      <c r="F104" s="309" t="str">
        <f>RIGHT(DEDEL!C104,4)&amp;"."&amp;DEDEL!M104&amp;"."&amp;DEDEL!K104&amp;"."&amp;$C$5</f>
        <v>2008.DDEL2.E27.Ap21</v>
      </c>
      <c r="G104" s="310">
        <f t="shared" ca="1" si="4"/>
        <v>44386</v>
      </c>
      <c r="H104" s="311">
        <f>-DEDEL!Q104</f>
        <v>855.42000000000007</v>
      </c>
      <c r="I104" s="205">
        <f t="shared" ca="1" si="7"/>
        <v>44386</v>
      </c>
      <c r="J104" s="126">
        <v>3</v>
      </c>
      <c r="K104" s="126" t="b">
        <v>1</v>
      </c>
      <c r="L104" s="126" t="s">
        <v>4009</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4008</v>
      </c>
      <c r="B105" s="200">
        <v>1</v>
      </c>
      <c r="C105" s="126">
        <v>2</v>
      </c>
      <c r="D105" s="308">
        <f>DEDEL!J105</f>
        <v>400061</v>
      </c>
      <c r="E105" s="126" t="b">
        <v>1</v>
      </c>
      <c r="F105" s="309" t="str">
        <f>RIGHT(DEDEL!C105,4)&amp;"."&amp;DEDEL!M105&amp;"."&amp;DEDEL!K105&amp;"."&amp;$C$5</f>
        <v>2009.DDEL2.E27.Ap21</v>
      </c>
      <c r="G105" s="310">
        <f t="shared" ca="1" si="4"/>
        <v>44386</v>
      </c>
      <c r="H105" s="311">
        <f>-DEDEL!Q105</f>
        <v>1332.42</v>
      </c>
      <c r="I105" s="205">
        <f t="shared" ca="1" si="7"/>
        <v>44386</v>
      </c>
      <c r="J105" s="126">
        <v>3</v>
      </c>
      <c r="K105" s="126" t="b">
        <v>1</v>
      </c>
      <c r="L105" s="126" t="s">
        <v>4009</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4008</v>
      </c>
      <c r="B106" s="200">
        <v>1</v>
      </c>
      <c r="C106" s="126">
        <v>2</v>
      </c>
      <c r="D106" s="308">
        <f>DEDEL!J106</f>
        <v>400020</v>
      </c>
      <c r="E106" s="126" t="b">
        <v>1</v>
      </c>
      <c r="F106" s="309" t="str">
        <f>RIGHT(DEDEL!C106,4)&amp;"."&amp;DEDEL!M106&amp;"."&amp;DEDEL!K106&amp;"."&amp;$C$5</f>
        <v>2011.DDEL2.E27.Ap21</v>
      </c>
      <c r="G106" s="310">
        <f t="shared" ca="1" si="4"/>
        <v>44386</v>
      </c>
      <c r="H106" s="311">
        <f>-DEDEL!Q106</f>
        <v>664.62</v>
      </c>
      <c r="I106" s="205">
        <f t="shared" ca="1" si="7"/>
        <v>44386</v>
      </c>
      <c r="J106" s="126">
        <v>3</v>
      </c>
      <c r="K106" s="126" t="b">
        <v>1</v>
      </c>
      <c r="L106" s="126" t="s">
        <v>4009</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4008</v>
      </c>
      <c r="B107" s="200">
        <v>1</v>
      </c>
      <c r="C107" s="126">
        <v>2</v>
      </c>
      <c r="D107" s="308">
        <f>DEDEL!J107</f>
        <v>400050</v>
      </c>
      <c r="E107" s="126" t="b">
        <v>1</v>
      </c>
      <c r="F107" s="309" t="str">
        <f>RIGHT(DEDEL!C107,4)&amp;"."&amp;DEDEL!M107&amp;"."&amp;DEDEL!K107&amp;"."&amp;$C$5</f>
        <v>2014.DDEL2.E27.Ap21</v>
      </c>
      <c r="G107" s="310">
        <f t="shared" ca="1" si="4"/>
        <v>44386</v>
      </c>
      <c r="H107" s="311">
        <f>-DEDEL!Q107</f>
        <v>1997.0400000000002</v>
      </c>
      <c r="I107" s="205">
        <f t="shared" ca="1" si="7"/>
        <v>44386</v>
      </c>
      <c r="J107" s="126">
        <v>3</v>
      </c>
      <c r="K107" s="126" t="b">
        <v>1</v>
      </c>
      <c r="L107" s="126" t="s">
        <v>4009</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4008</v>
      </c>
      <c r="B108" s="200">
        <v>1</v>
      </c>
      <c r="C108" s="126">
        <v>2</v>
      </c>
      <c r="D108" s="308">
        <f>DEDEL!J108</f>
        <v>400059</v>
      </c>
      <c r="E108" s="126" t="b">
        <v>1</v>
      </c>
      <c r="F108" s="309" t="str">
        <f>RIGHT(DEDEL!C108,4)&amp;"."&amp;DEDEL!M108&amp;"."&amp;DEDEL!K108&amp;"."&amp;$C$5</f>
        <v>2015.DDEL2.E27.Ap21</v>
      </c>
      <c r="G108" s="310">
        <f t="shared" ca="1" si="4"/>
        <v>44386</v>
      </c>
      <c r="H108" s="311">
        <f>-DEDEL!Q108</f>
        <v>667.80000000000007</v>
      </c>
      <c r="I108" s="205">
        <f t="shared" ca="1" si="7"/>
        <v>44386</v>
      </c>
      <c r="J108" s="126">
        <v>3</v>
      </c>
      <c r="K108" s="126" t="b">
        <v>1</v>
      </c>
      <c r="L108" s="126" t="s">
        <v>4009</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4008</v>
      </c>
      <c r="B109" s="200">
        <v>1</v>
      </c>
      <c r="C109" s="126">
        <v>2</v>
      </c>
      <c r="D109" s="308">
        <f>DEDEL!J109</f>
        <v>400049</v>
      </c>
      <c r="E109" s="126" t="b">
        <v>1</v>
      </c>
      <c r="F109" s="309" t="str">
        <f>RIGHT(DEDEL!C109,4)&amp;"."&amp;DEDEL!M109&amp;"."&amp;DEDEL!K109&amp;"."&amp;$C$5</f>
        <v>2016.DDEL2.E27.Ap21</v>
      </c>
      <c r="G109" s="310">
        <f t="shared" ca="1" si="4"/>
        <v>44386</v>
      </c>
      <c r="H109" s="311">
        <f>-DEDEL!Q109</f>
        <v>667.80000000000007</v>
      </c>
      <c r="I109" s="205">
        <f t="shared" ca="1" si="7"/>
        <v>44386</v>
      </c>
      <c r="J109" s="126">
        <v>3</v>
      </c>
      <c r="K109" s="126" t="b">
        <v>1</v>
      </c>
      <c r="L109" s="126" t="s">
        <v>4009</v>
      </c>
      <c r="M109" s="126" t="b">
        <v>1</v>
      </c>
      <c r="N109" s="126" t="s">
        <v>3687</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4008</v>
      </c>
      <c r="B110" s="200">
        <v>1</v>
      </c>
      <c r="C110" s="126">
        <v>2</v>
      </c>
      <c r="D110" s="308">
        <f>DEDEL!J110</f>
        <v>400080</v>
      </c>
      <c r="E110" s="126" t="b">
        <v>1</v>
      </c>
      <c r="F110" s="309" t="str">
        <f>RIGHT(DEDEL!C110,4)&amp;"."&amp;DEDEL!M110&amp;"."&amp;DEDEL!K110&amp;"."&amp;$C$5</f>
        <v>2017.DDEL2.E27.Ap21</v>
      </c>
      <c r="G110" s="310">
        <f t="shared" ca="1" si="4"/>
        <v>44386</v>
      </c>
      <c r="H110" s="311">
        <f>-DEDEL!Q110</f>
        <v>1278.3600000000001</v>
      </c>
      <c r="I110" s="205">
        <f t="shared" ca="1" si="7"/>
        <v>44386</v>
      </c>
      <c r="J110" s="126">
        <v>3</v>
      </c>
      <c r="K110" s="126" t="b">
        <v>1</v>
      </c>
      <c r="L110" s="126" t="s">
        <v>4009</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4008</v>
      </c>
      <c r="B111" s="200">
        <v>1</v>
      </c>
      <c r="C111" s="126">
        <v>2</v>
      </c>
      <c r="D111" s="308">
        <f>DEDEL!J111</f>
        <v>400036</v>
      </c>
      <c r="E111" s="126" t="b">
        <v>1</v>
      </c>
      <c r="F111" s="309" t="str">
        <f>RIGHT(DEDEL!C111,4)&amp;"."&amp;DEDEL!M111&amp;"."&amp;DEDEL!K111&amp;"."&amp;$C$5</f>
        <v>2019.DDEL2.E27.Ap21</v>
      </c>
      <c r="G111" s="310">
        <f t="shared" ca="1" si="4"/>
        <v>44386</v>
      </c>
      <c r="H111" s="311">
        <f>-DEDEL!Q111</f>
        <v>677.34</v>
      </c>
      <c r="I111" s="205">
        <f t="shared" ca="1" si="7"/>
        <v>44386</v>
      </c>
      <c r="J111" s="126">
        <v>3</v>
      </c>
      <c r="K111" s="126" t="b">
        <v>1</v>
      </c>
      <c r="L111" s="126" t="s">
        <v>4009</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4008</v>
      </c>
      <c r="B112" s="200">
        <v>1</v>
      </c>
      <c r="C112" s="126">
        <v>2</v>
      </c>
      <c r="D112" s="308">
        <f>DEDEL!J112</f>
        <v>400042</v>
      </c>
      <c r="E112" s="126" t="b">
        <v>1</v>
      </c>
      <c r="F112" s="309" t="str">
        <f>RIGHT(DEDEL!C112,4)&amp;"."&amp;DEDEL!M112&amp;"."&amp;DEDEL!K112&amp;"."&amp;$C$5</f>
        <v>2021.DDEL2.E27.Ap21</v>
      </c>
      <c r="G112" s="310">
        <f t="shared" ca="1" si="4"/>
        <v>44386</v>
      </c>
      <c r="H112" s="311">
        <f>-DEDEL!Q112</f>
        <v>1408.74</v>
      </c>
      <c r="I112" s="205">
        <f t="shared" ca="1" si="7"/>
        <v>44386</v>
      </c>
      <c r="J112" s="126">
        <v>3</v>
      </c>
      <c r="K112" s="126" t="b">
        <v>1</v>
      </c>
      <c r="L112" s="126" t="s">
        <v>4009</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4008</v>
      </c>
      <c r="B113" s="200">
        <v>1</v>
      </c>
      <c r="C113" s="126">
        <v>2</v>
      </c>
      <c r="D113" s="308">
        <f>DEDEL!J113</f>
        <v>400159</v>
      </c>
      <c r="E113" s="126" t="b">
        <v>1</v>
      </c>
      <c r="F113" s="309" t="str">
        <f>RIGHT(DEDEL!C113,4)&amp;"."&amp;DEDEL!M113&amp;"."&amp;DEDEL!K113&amp;"."&amp;$C$5</f>
        <v>2023.DDEL2.E27.Ap21</v>
      </c>
      <c r="G113" s="310">
        <f t="shared" ca="1" si="4"/>
        <v>44386</v>
      </c>
      <c r="H113" s="311">
        <f>-DEDEL!Q113</f>
        <v>1596.3600000000001</v>
      </c>
      <c r="I113" s="205">
        <f t="shared" ca="1" si="7"/>
        <v>44386</v>
      </c>
      <c r="J113" s="126">
        <v>3</v>
      </c>
      <c r="K113" s="126" t="b">
        <v>1</v>
      </c>
      <c r="L113" s="126" t="s">
        <v>4009</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4008</v>
      </c>
      <c r="B114" s="200">
        <v>1</v>
      </c>
      <c r="C114" s="126">
        <v>2</v>
      </c>
      <c r="D114" s="308">
        <f>DEDEL!J114</f>
        <v>400047</v>
      </c>
      <c r="E114" s="126" t="b">
        <v>1</v>
      </c>
      <c r="F114" s="309" t="str">
        <f>RIGHT(DEDEL!C114,4)&amp;"."&amp;DEDEL!M114&amp;"."&amp;DEDEL!K114&amp;"."&amp;$C$5</f>
        <v>2024.DDEL2.E27.Ap21</v>
      </c>
      <c r="G114" s="310">
        <f t="shared" ca="1" si="4"/>
        <v>44386</v>
      </c>
      <c r="H114" s="311">
        <f>-DEDEL!Q114</f>
        <v>626.46</v>
      </c>
      <c r="I114" s="205">
        <f t="shared" ca="1" si="7"/>
        <v>44386</v>
      </c>
      <c r="J114" s="126">
        <v>3</v>
      </c>
      <c r="K114" s="126" t="b">
        <v>1</v>
      </c>
      <c r="L114" s="126" t="s">
        <v>4009</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4008</v>
      </c>
      <c r="B115" s="200">
        <v>1</v>
      </c>
      <c r="C115" s="126">
        <v>2</v>
      </c>
      <c r="D115" s="308">
        <f>DEDEL!J115</f>
        <v>400001</v>
      </c>
      <c r="E115" s="126" t="b">
        <v>1</v>
      </c>
      <c r="F115" s="309" t="str">
        <f>RIGHT(DEDEL!C115,4)&amp;"."&amp;DEDEL!M115&amp;"."&amp;DEDEL!K115&amp;"."&amp;$C$5</f>
        <v>2025.DDEL2.E27.Ap21</v>
      </c>
      <c r="G115" s="310">
        <f t="shared" ca="1" si="4"/>
        <v>44386</v>
      </c>
      <c r="H115" s="311">
        <f>-DEDEL!Q115</f>
        <v>1011.24</v>
      </c>
      <c r="I115" s="205">
        <f t="shared" ca="1" si="7"/>
        <v>44386</v>
      </c>
      <c r="J115" s="126">
        <v>3</v>
      </c>
      <c r="K115" s="126" t="b">
        <v>1</v>
      </c>
      <c r="L115" s="126" t="s">
        <v>4009</v>
      </c>
      <c r="M115" s="126" t="b">
        <v>1</v>
      </c>
      <c r="N115" s="126" t="s">
        <v>3687</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4008</v>
      </c>
      <c r="B116" s="200">
        <v>1</v>
      </c>
      <c r="C116" s="126">
        <v>2</v>
      </c>
      <c r="D116" s="308">
        <f>DEDEL!J116</f>
        <v>400082</v>
      </c>
      <c r="E116" s="126" t="b">
        <v>1</v>
      </c>
      <c r="F116" s="309" t="str">
        <f>RIGHT(DEDEL!C116,4)&amp;"."&amp;DEDEL!M116&amp;"."&amp;DEDEL!K116&amp;"."&amp;$C$5</f>
        <v>2026.DDEL2.E27.Ap21</v>
      </c>
      <c r="G116" s="310">
        <f t="shared" ca="1" si="4"/>
        <v>44386</v>
      </c>
      <c r="H116" s="311">
        <f>-DEDEL!Q116</f>
        <v>1580.46</v>
      </c>
      <c r="I116" s="205">
        <f t="shared" ca="1" si="7"/>
        <v>44386</v>
      </c>
      <c r="J116" s="126">
        <v>3</v>
      </c>
      <c r="K116" s="126" t="b">
        <v>1</v>
      </c>
      <c r="L116" s="126" t="s">
        <v>4009</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4008</v>
      </c>
      <c r="B117" s="200">
        <v>1</v>
      </c>
      <c r="C117" s="126">
        <v>2</v>
      </c>
      <c r="D117" s="308">
        <f>DEDEL!J117</f>
        <v>400002</v>
      </c>
      <c r="E117" s="126" t="b">
        <v>1</v>
      </c>
      <c r="F117" s="309" t="str">
        <f>RIGHT(DEDEL!C117,4)&amp;"."&amp;DEDEL!M117&amp;"."&amp;DEDEL!K117&amp;"."&amp;$C$5</f>
        <v>2027.DDEL2.E27.Ap21</v>
      </c>
      <c r="G117" s="310">
        <f t="shared" ca="1" si="4"/>
        <v>44386</v>
      </c>
      <c r="H117" s="311">
        <f>-DEDEL!Q117</f>
        <v>1116.18</v>
      </c>
      <c r="I117" s="205">
        <f t="shared" ca="1" si="7"/>
        <v>44386</v>
      </c>
      <c r="J117" s="126">
        <v>3</v>
      </c>
      <c r="K117" s="126" t="b">
        <v>1</v>
      </c>
      <c r="L117" s="126" t="s">
        <v>4009</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4008</v>
      </c>
      <c r="B118" s="200">
        <v>1</v>
      </c>
      <c r="C118" s="126">
        <v>2</v>
      </c>
      <c r="D118" s="308">
        <f>DEDEL!J118</f>
        <v>400067</v>
      </c>
      <c r="E118" s="126" t="b">
        <v>1</v>
      </c>
      <c r="F118" s="309" t="str">
        <f>RIGHT(DEDEL!C118,4)&amp;"."&amp;DEDEL!M118&amp;"."&amp;DEDEL!K118&amp;"."&amp;$C$5</f>
        <v>2028.DDEL2.E27.Ap21</v>
      </c>
      <c r="G118" s="310">
        <f t="shared" ca="1" si="4"/>
        <v>44386</v>
      </c>
      <c r="H118" s="311">
        <f>-DEDEL!Q118</f>
        <v>740.94</v>
      </c>
      <c r="I118" s="205">
        <f t="shared" ca="1" si="7"/>
        <v>44386</v>
      </c>
      <c r="J118" s="126">
        <v>3</v>
      </c>
      <c r="K118" s="126" t="b">
        <v>1</v>
      </c>
      <c r="L118" s="126" t="s">
        <v>4009</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4008</v>
      </c>
      <c r="B119" s="200">
        <v>1</v>
      </c>
      <c r="C119" s="126">
        <v>2</v>
      </c>
      <c r="D119" s="308">
        <f>DEDEL!J119</f>
        <v>400035</v>
      </c>
      <c r="E119" s="126" t="b">
        <v>1</v>
      </c>
      <c r="F119" s="309" t="str">
        <f>RIGHT(DEDEL!C119,4)&amp;"."&amp;DEDEL!M119&amp;"."&amp;DEDEL!K119&amp;"."&amp;$C$5</f>
        <v>2029.DDEL2.E27.Ap21</v>
      </c>
      <c r="G119" s="310">
        <f t="shared" ca="1" si="4"/>
        <v>44386</v>
      </c>
      <c r="H119" s="311">
        <f>-DEDEL!Q119</f>
        <v>1316.52</v>
      </c>
      <c r="I119" s="205">
        <f t="shared" ca="1" si="7"/>
        <v>44386</v>
      </c>
      <c r="J119" s="126">
        <v>3</v>
      </c>
      <c r="K119" s="126" t="b">
        <v>1</v>
      </c>
      <c r="L119" s="126" t="s">
        <v>4009</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4008</v>
      </c>
      <c r="B120" s="200">
        <v>1</v>
      </c>
      <c r="C120" s="126">
        <v>2</v>
      </c>
      <c r="D120" s="308">
        <f>DEDEL!J120</f>
        <v>400026</v>
      </c>
      <c r="E120" s="126" t="b">
        <v>1</v>
      </c>
      <c r="F120" s="309" t="str">
        <f>RIGHT(DEDEL!C120,4)&amp;"."&amp;DEDEL!M120&amp;"."&amp;DEDEL!K120&amp;"."&amp;$C$5</f>
        <v>2031.DDEL2.E27.Ap21</v>
      </c>
      <c r="G120" s="310">
        <f t="shared" ca="1" si="4"/>
        <v>44386</v>
      </c>
      <c r="H120" s="311">
        <f>-DEDEL!Q120</f>
        <v>591.48</v>
      </c>
      <c r="I120" s="205">
        <f t="shared" ca="1" si="7"/>
        <v>44386</v>
      </c>
      <c r="J120" s="126">
        <v>3</v>
      </c>
      <c r="K120" s="126" t="b">
        <v>1</v>
      </c>
      <c r="L120" s="126" t="s">
        <v>4009</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4008</v>
      </c>
      <c r="B121" s="200">
        <v>1</v>
      </c>
      <c r="C121" s="126">
        <v>2</v>
      </c>
      <c r="D121" s="308">
        <f>DEDEL!J121</f>
        <v>400084</v>
      </c>
      <c r="E121" s="126" t="b">
        <v>1</v>
      </c>
      <c r="F121" s="309" t="str">
        <f>RIGHT(DEDEL!C121,4)&amp;"."&amp;DEDEL!M121&amp;"."&amp;DEDEL!K121&amp;"."&amp;$C$5</f>
        <v>2032.DDEL2.E27.Ap21</v>
      </c>
      <c r="G121" s="310">
        <f t="shared" ca="1" si="4"/>
        <v>44386</v>
      </c>
      <c r="H121" s="311">
        <f>-DEDEL!Q121</f>
        <v>1392.8400000000001</v>
      </c>
      <c r="I121" s="205">
        <f t="shared" ca="1" si="7"/>
        <v>44386</v>
      </c>
      <c r="J121" s="126">
        <v>3</v>
      </c>
      <c r="K121" s="126" t="b">
        <v>1</v>
      </c>
      <c r="L121" s="126" t="s">
        <v>4009</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4008</v>
      </c>
      <c r="B122" s="200">
        <v>1</v>
      </c>
      <c r="C122" s="126">
        <v>2</v>
      </c>
      <c r="D122" s="308">
        <f>DEDEL!J122</f>
        <v>400046</v>
      </c>
      <c r="E122" s="126" t="b">
        <v>1</v>
      </c>
      <c r="F122" s="309" t="str">
        <f>RIGHT(DEDEL!C122,4)&amp;"."&amp;DEDEL!M122&amp;"."&amp;DEDEL!K122&amp;"."&amp;$C$5</f>
        <v>2036.DDEL2.E27.Ap21</v>
      </c>
      <c r="G122" s="310">
        <f t="shared" ca="1" si="4"/>
        <v>44386</v>
      </c>
      <c r="H122" s="311">
        <f>-DEDEL!Q122</f>
        <v>750.48</v>
      </c>
      <c r="I122" s="205">
        <f t="shared" ca="1" si="7"/>
        <v>44386</v>
      </c>
      <c r="J122" s="126">
        <v>3</v>
      </c>
      <c r="K122" s="126" t="b">
        <v>1</v>
      </c>
      <c r="L122" s="126" t="s">
        <v>4009</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4008</v>
      </c>
      <c r="B123" s="200">
        <v>1</v>
      </c>
      <c r="C123" s="126">
        <v>2</v>
      </c>
      <c r="D123" s="308">
        <f>DEDEL!J123</f>
        <v>400030</v>
      </c>
      <c r="E123" s="126" t="b">
        <v>1</v>
      </c>
      <c r="F123" s="309" t="str">
        <f>RIGHT(DEDEL!C123,4)&amp;"."&amp;DEDEL!M123&amp;"."&amp;DEDEL!K123&amp;"."&amp;$C$5</f>
        <v>2037.DDEL2.E27.Ap21</v>
      </c>
      <c r="G123" s="310">
        <f t="shared" ca="1" si="4"/>
        <v>44386</v>
      </c>
      <c r="H123" s="311">
        <f>-DEDEL!Q123</f>
        <v>842.7</v>
      </c>
      <c r="I123" s="205">
        <f t="shared" ca="1" si="7"/>
        <v>44386</v>
      </c>
      <c r="J123" s="126">
        <v>3</v>
      </c>
      <c r="K123" s="126" t="b">
        <v>1</v>
      </c>
      <c r="L123" s="126" t="s">
        <v>4009</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4008</v>
      </c>
      <c r="B124" s="200">
        <v>1</v>
      </c>
      <c r="C124" s="126">
        <v>2</v>
      </c>
      <c r="D124" s="308">
        <f>DEDEL!J124</f>
        <v>400048</v>
      </c>
      <c r="E124" s="126" t="b">
        <v>1</v>
      </c>
      <c r="F124" s="309" t="str">
        <f>RIGHT(DEDEL!C124,4)&amp;"."&amp;DEDEL!M124&amp;"."&amp;DEDEL!K124&amp;"."&amp;$C$5</f>
        <v>2042.DDEL2.E27.Ap21</v>
      </c>
      <c r="G124" s="310">
        <f t="shared" ca="1" si="4"/>
        <v>44386</v>
      </c>
      <c r="H124" s="311">
        <f>-DEDEL!Q124</f>
        <v>1351.5</v>
      </c>
      <c r="I124" s="205">
        <f t="shared" ca="1" si="7"/>
        <v>44386</v>
      </c>
      <c r="J124" s="126">
        <v>3</v>
      </c>
      <c r="K124" s="126" t="b">
        <v>1</v>
      </c>
      <c r="L124" s="126" t="s">
        <v>4009</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4008</v>
      </c>
      <c r="B125" s="200">
        <v>1</v>
      </c>
      <c r="C125" s="126">
        <v>2</v>
      </c>
      <c r="D125" s="308">
        <f>DEDEL!J125</f>
        <v>400088</v>
      </c>
      <c r="E125" s="126" t="b">
        <v>1</v>
      </c>
      <c r="F125" s="309" t="str">
        <f>RIGHT(DEDEL!C125,4)&amp;"."&amp;DEDEL!M125&amp;"."&amp;DEDEL!K125&amp;"."&amp;$C$5</f>
        <v>2043.DDEL2.E27.Ap21</v>
      </c>
      <c r="G125" s="310">
        <f t="shared" ca="1" si="4"/>
        <v>44386</v>
      </c>
      <c r="H125" s="311">
        <f>-DEDEL!Q125</f>
        <v>1421.46</v>
      </c>
      <c r="I125" s="205">
        <f t="shared" ca="1" si="7"/>
        <v>44386</v>
      </c>
      <c r="J125" s="126">
        <v>3</v>
      </c>
      <c r="K125" s="126" t="b">
        <v>1</v>
      </c>
      <c r="L125" s="126" t="s">
        <v>4009</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4008</v>
      </c>
      <c r="B126" s="200">
        <v>1</v>
      </c>
      <c r="C126" s="126">
        <v>2</v>
      </c>
      <c r="D126" s="308">
        <f>DEDEL!J126</f>
        <v>400087</v>
      </c>
      <c r="E126" s="126" t="b">
        <v>1</v>
      </c>
      <c r="F126" s="309" t="str">
        <f>RIGHT(DEDEL!C126,4)&amp;"."&amp;DEDEL!M126&amp;"."&amp;DEDEL!K126&amp;"."&amp;$C$5</f>
        <v>2044.DDEL2.E27.Ap21</v>
      </c>
      <c r="G126" s="310">
        <f t="shared" ca="1" si="4"/>
        <v>44386</v>
      </c>
      <c r="H126" s="311">
        <f>-DEDEL!Q126</f>
        <v>1116.18</v>
      </c>
      <c r="I126" s="205">
        <f t="shared" ca="1" si="7"/>
        <v>44386</v>
      </c>
      <c r="J126" s="126">
        <v>3</v>
      </c>
      <c r="K126" s="126" t="b">
        <v>1</v>
      </c>
      <c r="L126" s="126" t="s">
        <v>4009</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4008</v>
      </c>
      <c r="B127" s="200">
        <v>1</v>
      </c>
      <c r="C127" s="126">
        <v>2</v>
      </c>
      <c r="D127" s="308">
        <f>DEDEL!J127</f>
        <v>400089</v>
      </c>
      <c r="E127" s="126" t="b">
        <v>1</v>
      </c>
      <c r="F127" s="309" t="str">
        <f>RIGHT(DEDEL!C127,4)&amp;"."&amp;DEDEL!M127&amp;"."&amp;DEDEL!K127&amp;"."&amp;$C$5</f>
        <v>2045.DDEL2.E27.Ap21</v>
      </c>
      <c r="G127" s="310">
        <f t="shared" ca="1" si="4"/>
        <v>44386</v>
      </c>
      <c r="H127" s="311">
        <f>-DEDEL!Q127</f>
        <v>670.98</v>
      </c>
      <c r="I127" s="205">
        <f t="shared" ca="1" si="7"/>
        <v>44386</v>
      </c>
      <c r="J127" s="126">
        <v>3</v>
      </c>
      <c r="K127" s="126" t="b">
        <v>1</v>
      </c>
      <c r="L127" s="126" t="s">
        <v>4009</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4008</v>
      </c>
      <c r="B128" s="200">
        <v>1</v>
      </c>
      <c r="C128" s="126">
        <v>2</v>
      </c>
      <c r="D128" s="308">
        <f>DEDEL!J128</f>
        <v>158733</v>
      </c>
      <c r="E128" s="126" t="b">
        <v>1</v>
      </c>
      <c r="F128" s="309" t="str">
        <f>RIGHT(DEDEL!C128,4)&amp;"."&amp;DEDEL!M128&amp;"."&amp;DEDEL!K128&amp;"."&amp;$C$5</f>
        <v>2053.DDEL2.E27.Ap21</v>
      </c>
      <c r="G128" s="310">
        <f t="shared" ca="1" si="4"/>
        <v>44386</v>
      </c>
      <c r="H128" s="311">
        <f>-DEDEL!Q128</f>
        <v>626.46</v>
      </c>
      <c r="I128" s="205">
        <f t="shared" ca="1" si="7"/>
        <v>44386</v>
      </c>
      <c r="J128" s="126">
        <v>3</v>
      </c>
      <c r="K128" s="126" t="b">
        <v>1</v>
      </c>
      <c r="L128" s="126" t="s">
        <v>4009</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4008</v>
      </c>
      <c r="B129" s="200">
        <v>1</v>
      </c>
      <c r="C129" s="126">
        <v>2</v>
      </c>
      <c r="D129" s="308">
        <f>DEDEL!J129</f>
        <v>400004</v>
      </c>
      <c r="E129" s="126" t="b">
        <v>1</v>
      </c>
      <c r="F129" s="309" t="str">
        <f>RIGHT(DEDEL!C129,4)&amp;"."&amp;DEDEL!M129&amp;"."&amp;DEDEL!K129&amp;"."&amp;$C$5</f>
        <v>2054.DDEL2.E27.Ap21</v>
      </c>
      <c r="G129" s="310">
        <f t="shared" ca="1" si="4"/>
        <v>44386</v>
      </c>
      <c r="H129" s="311">
        <f>-DEDEL!Q129</f>
        <v>658.26</v>
      </c>
      <c r="I129" s="205">
        <f t="shared" ca="1" si="7"/>
        <v>44386</v>
      </c>
      <c r="J129" s="126">
        <v>3</v>
      </c>
      <c r="K129" s="126" t="b">
        <v>1</v>
      </c>
      <c r="L129" s="126" t="s">
        <v>4009</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4008</v>
      </c>
      <c r="B130" s="200">
        <v>1</v>
      </c>
      <c r="C130" s="126">
        <v>2</v>
      </c>
      <c r="D130" s="308">
        <f>DEDEL!J130</f>
        <v>400101</v>
      </c>
      <c r="E130" s="126" t="b">
        <v>1</v>
      </c>
      <c r="F130" s="309" t="str">
        <f>RIGHT(DEDEL!C130,4)&amp;"."&amp;DEDEL!M130&amp;"."&amp;DEDEL!K130&amp;"."&amp;$C$5</f>
        <v>2055.DDEL2.E27.Ap21</v>
      </c>
      <c r="G130" s="310">
        <f t="shared" ca="1" si="4"/>
        <v>44386</v>
      </c>
      <c r="H130" s="311">
        <f>-DEDEL!Q130</f>
        <v>636</v>
      </c>
      <c r="I130" s="205">
        <f t="shared" ca="1" si="7"/>
        <v>44386</v>
      </c>
      <c r="J130" s="126">
        <v>3</v>
      </c>
      <c r="K130" s="126" t="b">
        <v>1</v>
      </c>
      <c r="L130" s="126" t="s">
        <v>4009</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4008</v>
      </c>
      <c r="B131" s="200">
        <v>1</v>
      </c>
      <c r="C131" s="126">
        <v>2</v>
      </c>
      <c r="D131" s="308">
        <f>DEDEL!J131</f>
        <v>400053</v>
      </c>
      <c r="E131" s="126" t="b">
        <v>1</v>
      </c>
      <c r="F131" s="309" t="str">
        <f>RIGHT(DEDEL!C131,4)&amp;"."&amp;DEDEL!M131&amp;"."&amp;DEDEL!K131&amp;"."&amp;$C$5</f>
        <v>2057.DDEL2.E27.Ap21</v>
      </c>
      <c r="G131" s="310">
        <f t="shared" ca="1" si="4"/>
        <v>44386</v>
      </c>
      <c r="H131" s="311">
        <f>-DEDEL!Q131</f>
        <v>1427.8200000000002</v>
      </c>
      <c r="I131" s="205">
        <f t="shared" ca="1" si="7"/>
        <v>44386</v>
      </c>
      <c r="J131" s="126">
        <v>3</v>
      </c>
      <c r="K131" s="126" t="b">
        <v>1</v>
      </c>
      <c r="L131" s="126" t="s">
        <v>4009</v>
      </c>
      <c r="M131" s="126" t="b">
        <v>1</v>
      </c>
      <c r="N131" s="126" t="s">
        <v>3687</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4008</v>
      </c>
      <c r="B132" s="200">
        <v>1</v>
      </c>
      <c r="C132" s="126">
        <v>2</v>
      </c>
      <c r="D132" s="308">
        <f>DEDEL!J132</f>
        <v>400011</v>
      </c>
      <c r="E132" s="126" t="b">
        <v>1</v>
      </c>
      <c r="F132" s="309" t="str">
        <f>RIGHT(DEDEL!C132,4)&amp;"."&amp;DEDEL!M132&amp;"."&amp;DEDEL!K132&amp;"."&amp;$C$5</f>
        <v>2060.DDEL2.E27.Ap21</v>
      </c>
      <c r="G132" s="310">
        <f t="shared" ca="1" si="4"/>
        <v>44386</v>
      </c>
      <c r="H132" s="311">
        <f>-DEDEL!Q132</f>
        <v>1338.78</v>
      </c>
      <c r="I132" s="205">
        <f t="shared" ca="1" si="7"/>
        <v>44386</v>
      </c>
      <c r="J132" s="126">
        <v>3</v>
      </c>
      <c r="K132" s="126" t="b">
        <v>1</v>
      </c>
      <c r="L132" s="126" t="s">
        <v>4009</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4008</v>
      </c>
      <c r="B133" s="200">
        <v>1</v>
      </c>
      <c r="C133" s="126">
        <v>2</v>
      </c>
      <c r="D133" s="308">
        <f>DEDEL!J133</f>
        <v>400065</v>
      </c>
      <c r="E133" s="126" t="b">
        <v>1</v>
      </c>
      <c r="F133" s="309" t="str">
        <f>RIGHT(DEDEL!C133,4)&amp;"."&amp;DEDEL!M133&amp;"."&amp;DEDEL!K133&amp;"."&amp;$C$5</f>
        <v>2067.DDEL2.E27.Ap21</v>
      </c>
      <c r="G133" s="310">
        <f t="shared" ca="1" si="4"/>
        <v>44386</v>
      </c>
      <c r="H133" s="311">
        <f>-DEDEL!Q133</f>
        <v>744.12</v>
      </c>
      <c r="I133" s="205">
        <f t="shared" ca="1" si="7"/>
        <v>44386</v>
      </c>
      <c r="J133" s="126">
        <v>3</v>
      </c>
      <c r="K133" s="126" t="b">
        <v>1</v>
      </c>
      <c r="L133" s="126" t="s">
        <v>4009</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4008</v>
      </c>
      <c r="B134" s="200">
        <v>1</v>
      </c>
      <c r="C134" s="126">
        <v>2</v>
      </c>
      <c r="D134" s="308">
        <f>DEDEL!J134</f>
        <v>400038</v>
      </c>
      <c r="E134" s="126" t="b">
        <v>1</v>
      </c>
      <c r="F134" s="309" t="str">
        <f>RIGHT(DEDEL!C134,4)&amp;"."&amp;DEDEL!M134&amp;"."&amp;DEDEL!K134&amp;"."&amp;$C$5</f>
        <v>2070.DDEL2.E27.Ap21</v>
      </c>
      <c r="G134" s="310">
        <f t="shared" ca="1" si="4"/>
        <v>44386</v>
      </c>
      <c r="H134" s="311">
        <f>-DEDEL!Q134</f>
        <v>664.62</v>
      </c>
      <c r="I134" s="205">
        <f t="shared" ca="1" si="7"/>
        <v>44386</v>
      </c>
      <c r="J134" s="126">
        <v>3</v>
      </c>
      <c r="K134" s="126" t="b">
        <v>1</v>
      </c>
      <c r="L134" s="126" t="s">
        <v>4009</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4008</v>
      </c>
      <c r="B135" s="200">
        <v>1</v>
      </c>
      <c r="C135" s="126">
        <v>2</v>
      </c>
      <c r="D135" s="308">
        <f>DEDEL!J135</f>
        <v>400012</v>
      </c>
      <c r="E135" s="126" t="b">
        <v>1</v>
      </c>
      <c r="F135" s="309" t="str">
        <f>RIGHT(DEDEL!C135,4)&amp;"."&amp;DEDEL!M135&amp;"."&amp;DEDEL!K135&amp;"."&amp;$C$5</f>
        <v>2071.DDEL2.E27.Ap21</v>
      </c>
      <c r="G135" s="310">
        <f t="shared" ca="1" si="4"/>
        <v>44386</v>
      </c>
      <c r="H135" s="311">
        <f>-DEDEL!Q135</f>
        <v>562.86</v>
      </c>
      <c r="I135" s="205">
        <f t="shared" ca="1" si="7"/>
        <v>44386</v>
      </c>
      <c r="J135" s="126">
        <v>3</v>
      </c>
      <c r="K135" s="126" t="b">
        <v>1</v>
      </c>
      <c r="L135" s="126" t="s">
        <v>4009</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4008</v>
      </c>
      <c r="B136" s="200">
        <v>1</v>
      </c>
      <c r="C136" s="126">
        <v>2</v>
      </c>
      <c r="D136" s="308">
        <f>DEDEL!J136</f>
        <v>400012</v>
      </c>
      <c r="E136" s="126" t="b">
        <v>1</v>
      </c>
      <c r="F136" s="309" t="str">
        <f>RIGHT(DEDEL!C136,4)&amp;"."&amp;DEDEL!M136&amp;"."&amp;DEDEL!K136&amp;"."&amp;$C$5</f>
        <v>2072.DDEL2.E27.Ap21</v>
      </c>
      <c r="G136" s="310">
        <f t="shared" ca="1" si="4"/>
        <v>44386</v>
      </c>
      <c r="H136" s="311">
        <f>-DEDEL!Q136</f>
        <v>1033.5</v>
      </c>
      <c r="I136" s="205">
        <f t="shared" ca="1" si="7"/>
        <v>44386</v>
      </c>
      <c r="J136" s="126">
        <v>3</v>
      </c>
      <c r="K136" s="126" t="b">
        <v>1</v>
      </c>
      <c r="L136" s="126" t="s">
        <v>4009</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4008</v>
      </c>
      <c r="B137" s="200">
        <v>1</v>
      </c>
      <c r="C137" s="126">
        <v>2</v>
      </c>
      <c r="D137" s="308">
        <f>DEDEL!J137</f>
        <v>400105</v>
      </c>
      <c r="E137" s="126" t="b">
        <v>1</v>
      </c>
      <c r="F137" s="309" t="str">
        <f>RIGHT(DEDEL!C137,4)&amp;"."&amp;DEDEL!M137&amp;"."&amp;DEDEL!K137&amp;"."&amp;$C$5</f>
        <v>2073.DDEL2.E27.Ap21</v>
      </c>
      <c r="G137" s="310">
        <f t="shared" ca="1" si="4"/>
        <v>44386</v>
      </c>
      <c r="H137" s="311">
        <f>-DEDEL!Q137</f>
        <v>1977.96</v>
      </c>
      <c r="I137" s="205">
        <f t="shared" ca="1" si="7"/>
        <v>44386</v>
      </c>
      <c r="J137" s="126">
        <v>3</v>
      </c>
      <c r="K137" s="126" t="b">
        <v>1</v>
      </c>
      <c r="L137" s="126" t="s">
        <v>4009</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4008</v>
      </c>
      <c r="B138" s="200">
        <v>1</v>
      </c>
      <c r="C138" s="126">
        <v>2</v>
      </c>
      <c r="D138" s="308">
        <f>DEDEL!J138</f>
        <v>400111</v>
      </c>
      <c r="E138" s="126" t="b">
        <v>1</v>
      </c>
      <c r="F138" s="309" t="str">
        <f>RIGHT(DEDEL!C138,4)&amp;"."&amp;DEDEL!M138&amp;"."&amp;DEDEL!K138&amp;"."&amp;$C$5</f>
        <v>2076.DDEL2.E27.Ap21</v>
      </c>
      <c r="G138" s="310">
        <f t="shared" ca="1" si="4"/>
        <v>44386</v>
      </c>
      <c r="H138" s="311">
        <f>-DEDEL!Q138</f>
        <v>1122.54</v>
      </c>
      <c r="I138" s="205">
        <f t="shared" ca="1" si="7"/>
        <v>44386</v>
      </c>
      <c r="J138" s="126">
        <v>3</v>
      </c>
      <c r="K138" s="126" t="b">
        <v>1</v>
      </c>
      <c r="L138" s="126" t="s">
        <v>4009</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4008</v>
      </c>
      <c r="B139" s="200">
        <v>1</v>
      </c>
      <c r="C139" s="126">
        <v>2</v>
      </c>
      <c r="D139" s="308">
        <f>DEDEL!J139</f>
        <v>400113</v>
      </c>
      <c r="E139" s="126" t="b">
        <v>1</v>
      </c>
      <c r="F139" s="309" t="str">
        <f>RIGHT(DEDEL!C139,4)&amp;"."&amp;DEDEL!M139&amp;"."&amp;DEDEL!K139&amp;"."&amp;$C$5</f>
        <v>2077.DDEL2.E27.Ap21</v>
      </c>
      <c r="G139" s="310">
        <f t="shared" ca="1" si="4"/>
        <v>44386</v>
      </c>
      <c r="H139" s="311">
        <f>-DEDEL!Q139</f>
        <v>2753.88</v>
      </c>
      <c r="I139" s="205">
        <f t="shared" ca="1" si="7"/>
        <v>44386</v>
      </c>
      <c r="J139" s="126">
        <v>3</v>
      </c>
      <c r="K139" s="126" t="b">
        <v>1</v>
      </c>
      <c r="L139" s="126" t="s">
        <v>4009</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4008</v>
      </c>
      <c r="B140" s="200">
        <v>1</v>
      </c>
      <c r="C140" s="126">
        <v>2</v>
      </c>
      <c r="D140" s="308">
        <f>DEDEL!J140</f>
        <v>400014</v>
      </c>
      <c r="E140" s="126" t="b">
        <v>1</v>
      </c>
      <c r="F140" s="309" t="str">
        <f>RIGHT(DEDEL!C140,4)&amp;"."&amp;DEDEL!M140&amp;"."&amp;DEDEL!K140&amp;"."&amp;$C$5</f>
        <v>2078.DDEL2.E27.Ap21</v>
      </c>
      <c r="G140" s="310">
        <f t="shared" ca="1" si="4"/>
        <v>44386</v>
      </c>
      <c r="H140" s="311">
        <f>-DEDEL!Q140</f>
        <v>1106.6400000000001</v>
      </c>
      <c r="I140" s="205">
        <f t="shared" ca="1" si="7"/>
        <v>44386</v>
      </c>
      <c r="J140" s="126">
        <v>3</v>
      </c>
      <c r="K140" s="126" t="b">
        <v>1</v>
      </c>
      <c r="L140" s="126" t="s">
        <v>4009</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4008</v>
      </c>
      <c r="B141" s="200">
        <v>1</v>
      </c>
      <c r="C141" s="126">
        <v>2</v>
      </c>
      <c r="D141" s="308">
        <f>DEDEL!J141</f>
        <v>400070</v>
      </c>
      <c r="E141" s="126" t="b">
        <v>1</v>
      </c>
      <c r="F141" s="309" t="str">
        <f>RIGHT(DEDEL!C141,4)&amp;"."&amp;DEDEL!M141&amp;"."&amp;DEDEL!K141&amp;"."&amp;$C$5</f>
        <v>2079.DDEL2.E27.Ap21</v>
      </c>
      <c r="G141" s="310">
        <f t="shared" ca="1" si="4"/>
        <v>44386</v>
      </c>
      <c r="H141" s="311">
        <f>-DEDEL!Q141</f>
        <v>1380.1200000000001</v>
      </c>
      <c r="I141" s="205">
        <f t="shared" ca="1" si="7"/>
        <v>44386</v>
      </c>
      <c r="J141" s="126">
        <v>3</v>
      </c>
      <c r="K141" s="126" t="b">
        <v>1</v>
      </c>
      <c r="L141" s="126" t="s">
        <v>4009</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4008</v>
      </c>
      <c r="B142" s="200">
        <v>1</v>
      </c>
      <c r="C142" s="126">
        <v>2</v>
      </c>
      <c r="D142" s="308">
        <f>DEDEL!J142</f>
        <v>400069</v>
      </c>
      <c r="E142" s="126" t="b">
        <v>1</v>
      </c>
      <c r="F142" s="309" t="str">
        <f>RIGHT(DEDEL!C142,4)&amp;"."&amp;DEDEL!M142&amp;"."&amp;DEDEL!K142&amp;"."&amp;$C$5</f>
        <v>3300.DDEL2.E27.Ap21</v>
      </c>
      <c r="G142" s="310">
        <f t="shared" ca="1" si="4"/>
        <v>44386</v>
      </c>
      <c r="H142" s="311">
        <f>-DEDEL!Q142</f>
        <v>543.78</v>
      </c>
      <c r="I142" s="205">
        <f t="shared" ca="1" si="7"/>
        <v>44386</v>
      </c>
      <c r="J142" s="126">
        <v>3</v>
      </c>
      <c r="K142" s="126" t="b">
        <v>1</v>
      </c>
      <c r="L142" s="126" t="s">
        <v>4009</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4008</v>
      </c>
      <c r="B143" s="200">
        <v>1</v>
      </c>
      <c r="C143" s="126">
        <v>2</v>
      </c>
      <c r="D143" s="308">
        <f>DEDEL!J143</f>
        <v>400039</v>
      </c>
      <c r="E143" s="126" t="b">
        <v>1</v>
      </c>
      <c r="F143" s="309" t="str">
        <f>RIGHT(DEDEL!C143,4)&amp;"."&amp;DEDEL!M143&amp;"."&amp;DEDEL!K143&amp;"."&amp;$C$5</f>
        <v>3302.DDEL2.E27.Ap21</v>
      </c>
      <c r="G143" s="310">
        <f t="shared" ca="1" si="4"/>
        <v>44386</v>
      </c>
      <c r="H143" s="311">
        <f>-DEDEL!Q143</f>
        <v>664.62</v>
      </c>
      <c r="I143" s="205">
        <f t="shared" ca="1" si="7"/>
        <v>44386</v>
      </c>
      <c r="J143" s="126">
        <v>3</v>
      </c>
      <c r="K143" s="126" t="b">
        <v>1</v>
      </c>
      <c r="L143" s="126" t="s">
        <v>4009</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4008</v>
      </c>
      <c r="B144" s="200">
        <v>1</v>
      </c>
      <c r="C144" s="126">
        <v>2</v>
      </c>
      <c r="D144" s="308">
        <f>DEDEL!J144</f>
        <v>400008</v>
      </c>
      <c r="E144" s="126" t="b">
        <v>1</v>
      </c>
      <c r="F144" s="309" t="str">
        <f>RIGHT(DEDEL!C144,4)&amp;"."&amp;DEDEL!M144&amp;"."&amp;DEDEL!K144&amp;"."&amp;$C$5</f>
        <v>3304.DDEL2.E27.Ap21</v>
      </c>
      <c r="G144" s="310">
        <f t="shared" ca="1" si="4"/>
        <v>44386</v>
      </c>
      <c r="H144" s="311">
        <f>-DEDEL!Q144</f>
        <v>632.82000000000005</v>
      </c>
      <c r="I144" s="205">
        <f t="shared" ca="1" si="7"/>
        <v>44386</v>
      </c>
      <c r="J144" s="126">
        <v>3</v>
      </c>
      <c r="K144" s="126" t="b">
        <v>1</v>
      </c>
      <c r="L144" s="126" t="s">
        <v>4009</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4008</v>
      </c>
      <c r="B145" s="200">
        <v>1</v>
      </c>
      <c r="C145" s="126">
        <v>2</v>
      </c>
      <c r="D145" s="308">
        <f>DEDEL!J145</f>
        <v>400086</v>
      </c>
      <c r="E145" s="126" t="b">
        <v>1</v>
      </c>
      <c r="F145" s="309" t="str">
        <f>RIGHT(DEDEL!C145,4)&amp;"."&amp;DEDEL!M145&amp;"."&amp;DEDEL!K145&amp;"."&amp;$C$5</f>
        <v>3305.DDEL2.E27.Ap21</v>
      </c>
      <c r="G145" s="310">
        <f t="shared" ca="1" si="4"/>
        <v>44386</v>
      </c>
      <c r="H145" s="311">
        <f>-DEDEL!Q145</f>
        <v>477</v>
      </c>
      <c r="I145" s="205">
        <f t="shared" ca="1" si="7"/>
        <v>44386</v>
      </c>
      <c r="J145" s="126">
        <v>3</v>
      </c>
      <c r="K145" s="126" t="b">
        <v>1</v>
      </c>
      <c r="L145" s="126" t="s">
        <v>4009</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4008</v>
      </c>
      <c r="B146" s="200">
        <v>1</v>
      </c>
      <c r="C146" s="126">
        <v>2</v>
      </c>
      <c r="D146" s="308">
        <f>DEDEL!J146</f>
        <v>400114</v>
      </c>
      <c r="E146" s="126" t="b">
        <v>1</v>
      </c>
      <c r="F146" s="309" t="str">
        <f>RIGHT(DEDEL!C146,4)&amp;"."&amp;DEDEL!M146&amp;"."&amp;DEDEL!K146&amp;"."&amp;$C$5</f>
        <v>3307.DDEL2.E27.Ap21</v>
      </c>
      <c r="G146" s="310">
        <f t="shared" ca="1" si="4"/>
        <v>44386</v>
      </c>
      <c r="H146" s="311">
        <f>-DEDEL!Q146</f>
        <v>664.62</v>
      </c>
      <c r="I146" s="205">
        <f t="shared" ca="1" si="7"/>
        <v>44386</v>
      </c>
      <c r="J146" s="126">
        <v>3</v>
      </c>
      <c r="K146" s="126" t="b">
        <v>1</v>
      </c>
      <c r="L146" s="126" t="s">
        <v>4009</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4008</v>
      </c>
      <c r="B147" s="200">
        <v>1</v>
      </c>
      <c r="C147" s="126">
        <v>2</v>
      </c>
      <c r="D147" s="308">
        <f>DEDEL!J147</f>
        <v>400098</v>
      </c>
      <c r="E147" s="126" t="b">
        <v>1</v>
      </c>
      <c r="F147" s="309" t="str">
        <f>RIGHT(DEDEL!C147,4)&amp;"."&amp;DEDEL!M147&amp;"."&amp;DEDEL!K147&amp;"."&amp;$C$5</f>
        <v>3309.DDEL2.E27.Ap21</v>
      </c>
      <c r="G147" s="310">
        <f t="shared" ca="1" si="4"/>
        <v>44386</v>
      </c>
      <c r="H147" s="311">
        <f>-DEDEL!Q147</f>
        <v>670.98</v>
      </c>
      <c r="I147" s="205">
        <f t="shared" ca="1" si="7"/>
        <v>44386</v>
      </c>
      <c r="J147" s="126">
        <v>3</v>
      </c>
      <c r="K147" s="126" t="b">
        <v>1</v>
      </c>
      <c r="L147" s="126" t="s">
        <v>4009</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4008</v>
      </c>
      <c r="B148" s="200">
        <v>1</v>
      </c>
      <c r="C148" s="126">
        <v>2</v>
      </c>
      <c r="D148" s="308">
        <f>DEDEL!J148</f>
        <v>400058</v>
      </c>
      <c r="E148" s="126" t="b">
        <v>1</v>
      </c>
      <c r="F148" s="309" t="str">
        <f>RIGHT(DEDEL!C148,4)&amp;"."&amp;DEDEL!M148&amp;"."&amp;DEDEL!K148&amp;"."&amp;$C$5</f>
        <v>3311.DDEL2.E27.Ap21</v>
      </c>
      <c r="G148" s="310">
        <f t="shared" ca="1" si="4"/>
        <v>44386</v>
      </c>
      <c r="H148" s="311">
        <f>-DEDEL!Q148</f>
        <v>1306.98</v>
      </c>
      <c r="I148" s="205">
        <f t="shared" ca="1" si="7"/>
        <v>44386</v>
      </c>
      <c r="J148" s="126">
        <v>3</v>
      </c>
      <c r="K148" s="126" t="b">
        <v>1</v>
      </c>
      <c r="L148" s="126" t="s">
        <v>4009</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4008</v>
      </c>
      <c r="B149" s="200">
        <v>1</v>
      </c>
      <c r="C149" s="126">
        <v>2</v>
      </c>
      <c r="D149" s="308">
        <f>DEDEL!J149</f>
        <v>400017</v>
      </c>
      <c r="E149" s="126" t="b">
        <v>1</v>
      </c>
      <c r="F149" s="309" t="str">
        <f>RIGHT(DEDEL!C149,4)&amp;"."&amp;DEDEL!M149&amp;"."&amp;DEDEL!K149&amp;"."&amp;$C$5</f>
        <v>3312.DDEL2.E27.Ap21</v>
      </c>
      <c r="G149" s="310">
        <f t="shared" ref="G149:G212" ca="1" si="8">TODAY()</f>
        <v>44386</v>
      </c>
      <c r="H149" s="311">
        <f>-DEDEL!Q149</f>
        <v>674.16000000000008</v>
      </c>
      <c r="I149" s="205">
        <f t="shared" ca="1" si="7"/>
        <v>44386</v>
      </c>
      <c r="J149" s="126">
        <v>3</v>
      </c>
      <c r="K149" s="126" t="b">
        <v>1</v>
      </c>
      <c r="L149" s="126" t="s">
        <v>4009</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4008</v>
      </c>
      <c r="B150" s="200">
        <v>1</v>
      </c>
      <c r="C150" s="126">
        <v>2</v>
      </c>
      <c r="D150" s="308">
        <f>DEDEL!J150</f>
        <v>400006</v>
      </c>
      <c r="E150" s="126" t="b">
        <v>1</v>
      </c>
      <c r="F150" s="309" t="str">
        <f>RIGHT(DEDEL!C150,4)&amp;"."&amp;DEDEL!M150&amp;"."&amp;DEDEL!K150&amp;"."&amp;$C$5</f>
        <v>3313.DDEL2.E27.Ap21</v>
      </c>
      <c r="G150" s="310">
        <f t="shared" ca="1" si="8"/>
        <v>44386</v>
      </c>
      <c r="H150" s="311">
        <f>-DEDEL!Q150</f>
        <v>591.48</v>
      </c>
      <c r="I150" s="205">
        <f t="shared" ca="1" si="7"/>
        <v>44386</v>
      </c>
      <c r="J150" s="126">
        <v>3</v>
      </c>
      <c r="K150" s="126" t="b">
        <v>1</v>
      </c>
      <c r="L150" s="126" t="s">
        <v>4009</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4008</v>
      </c>
      <c r="B151" s="200">
        <v>1</v>
      </c>
      <c r="C151" s="126">
        <v>2</v>
      </c>
      <c r="D151" s="308">
        <f>DEDEL!J151</f>
        <v>400094</v>
      </c>
      <c r="E151" s="126" t="b">
        <v>1</v>
      </c>
      <c r="F151" s="309" t="str">
        <f>RIGHT(DEDEL!C151,4)&amp;"."&amp;DEDEL!M151&amp;"."&amp;DEDEL!K151&amp;"."&amp;$C$5</f>
        <v>3314.DDEL2.E27.Ap21</v>
      </c>
      <c r="G151" s="310">
        <f t="shared" ca="1" si="8"/>
        <v>44386</v>
      </c>
      <c r="H151" s="311">
        <f>-DEDEL!Q151</f>
        <v>655.08000000000004</v>
      </c>
      <c r="I151" s="205">
        <f t="shared" ref="I151:I214" ca="1" si="11">G151</f>
        <v>44386</v>
      </c>
      <c r="J151" s="126">
        <v>3</v>
      </c>
      <c r="K151" s="126" t="b">
        <v>1</v>
      </c>
      <c r="L151" s="126" t="s">
        <v>4009</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4008</v>
      </c>
      <c r="B152" s="200">
        <v>1</v>
      </c>
      <c r="C152" s="126">
        <v>2</v>
      </c>
      <c r="D152" s="308">
        <f>DEDEL!J152</f>
        <v>400062</v>
      </c>
      <c r="E152" s="126" t="b">
        <v>1</v>
      </c>
      <c r="F152" s="309" t="str">
        <f>RIGHT(DEDEL!C152,4)&amp;"."&amp;DEDEL!M152&amp;"."&amp;DEDEL!K152&amp;"."&amp;$C$5</f>
        <v>3315.DDEL2.E27.Ap21</v>
      </c>
      <c r="G152" s="310">
        <f t="shared" ca="1" si="8"/>
        <v>44386</v>
      </c>
      <c r="H152" s="311">
        <f>-DEDEL!Q152</f>
        <v>661.44</v>
      </c>
      <c r="I152" s="205">
        <f t="shared" ca="1" si="11"/>
        <v>44386</v>
      </c>
      <c r="J152" s="126">
        <v>3</v>
      </c>
      <c r="K152" s="126" t="b">
        <v>1</v>
      </c>
      <c r="L152" s="126" t="s">
        <v>4009</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4008</v>
      </c>
      <c r="B153" s="200">
        <v>1</v>
      </c>
      <c r="C153" s="126">
        <v>2</v>
      </c>
      <c r="D153" s="308">
        <f>DEDEL!J153</f>
        <v>400100</v>
      </c>
      <c r="E153" s="126" t="b">
        <v>1</v>
      </c>
      <c r="F153" s="309" t="str">
        <f>RIGHT(DEDEL!C153,4)&amp;"."&amp;DEDEL!M153&amp;"."&amp;DEDEL!K153&amp;"."&amp;$C$5</f>
        <v>3316.DDEL2.E27.Ap21</v>
      </c>
      <c r="G153" s="310">
        <f t="shared" ca="1" si="8"/>
        <v>44386</v>
      </c>
      <c r="H153" s="311">
        <f>-DEDEL!Q153</f>
        <v>674.16000000000008</v>
      </c>
      <c r="I153" s="205">
        <f t="shared" ca="1" si="11"/>
        <v>44386</v>
      </c>
      <c r="J153" s="126">
        <v>3</v>
      </c>
      <c r="K153" s="126" t="b">
        <v>1</v>
      </c>
      <c r="L153" s="126" t="s">
        <v>4009</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4008</v>
      </c>
      <c r="B154" s="200">
        <v>1</v>
      </c>
      <c r="C154" s="126">
        <v>2</v>
      </c>
      <c r="D154" s="308">
        <f>DEDEL!J154</f>
        <v>400015</v>
      </c>
      <c r="E154" s="126" t="b">
        <v>1</v>
      </c>
      <c r="F154" s="309" t="str">
        <f>RIGHT(DEDEL!C154,4)&amp;"."&amp;DEDEL!M154&amp;"."&amp;DEDEL!K154&amp;"."&amp;$C$5</f>
        <v>3317.DDEL2.E27.Ap21</v>
      </c>
      <c r="G154" s="310">
        <f t="shared" ca="1" si="8"/>
        <v>44386</v>
      </c>
      <c r="H154" s="311">
        <f>-DEDEL!Q154</f>
        <v>674.16000000000008</v>
      </c>
      <c r="I154" s="205">
        <f t="shared" ca="1" si="11"/>
        <v>44386</v>
      </c>
      <c r="J154" s="126">
        <v>3</v>
      </c>
      <c r="K154" s="126" t="b">
        <v>1</v>
      </c>
      <c r="L154" s="126" t="s">
        <v>4009</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4008</v>
      </c>
      <c r="B155" s="200">
        <v>1</v>
      </c>
      <c r="C155" s="126">
        <v>2</v>
      </c>
      <c r="D155" s="308">
        <f>DEDEL!J155</f>
        <v>400023</v>
      </c>
      <c r="E155" s="126" t="b">
        <v>1</v>
      </c>
      <c r="F155" s="309" t="str">
        <f>RIGHT(DEDEL!C155,4)&amp;"."&amp;DEDEL!M155&amp;"."&amp;DEDEL!K155&amp;"."&amp;$C$5</f>
        <v>3500.DDEL2.E27.Ap21</v>
      </c>
      <c r="G155" s="310">
        <f t="shared" ca="1" si="8"/>
        <v>44386</v>
      </c>
      <c r="H155" s="311">
        <f>-DEDEL!Q155</f>
        <v>410.22</v>
      </c>
      <c r="I155" s="205">
        <f t="shared" ca="1" si="11"/>
        <v>44386</v>
      </c>
      <c r="J155" s="126">
        <v>3</v>
      </c>
      <c r="K155" s="126" t="b">
        <v>1</v>
      </c>
      <c r="L155" s="126" t="s">
        <v>4009</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4008</v>
      </c>
      <c r="B156" s="200">
        <v>1</v>
      </c>
      <c r="C156" s="126">
        <v>2</v>
      </c>
      <c r="D156" s="308">
        <f>DEDEL!J156</f>
        <v>400003</v>
      </c>
      <c r="E156" s="126" t="b">
        <v>1</v>
      </c>
      <c r="F156" s="309" t="str">
        <f>RIGHT(DEDEL!C156,4)&amp;"."&amp;DEDEL!M156&amp;"."&amp;DEDEL!K156&amp;"."&amp;$C$5</f>
        <v>3501.DDEL2.E27.Ap21</v>
      </c>
      <c r="G156" s="310">
        <f t="shared" ca="1" si="8"/>
        <v>44386</v>
      </c>
      <c r="H156" s="311">
        <f>-DEDEL!Q156</f>
        <v>632.82000000000005</v>
      </c>
      <c r="I156" s="205">
        <f t="shared" ca="1" si="11"/>
        <v>44386</v>
      </c>
      <c r="J156" s="126">
        <v>3</v>
      </c>
      <c r="K156" s="126" t="b">
        <v>1</v>
      </c>
      <c r="L156" s="126" t="s">
        <v>4009</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4008</v>
      </c>
      <c r="B157" s="200">
        <v>1</v>
      </c>
      <c r="C157" s="126">
        <v>2</v>
      </c>
      <c r="D157" s="308">
        <f>DEDEL!J157</f>
        <v>400096</v>
      </c>
      <c r="E157" s="126" t="b">
        <v>1</v>
      </c>
      <c r="F157" s="309" t="str">
        <f>RIGHT(DEDEL!C157,4)&amp;"."&amp;DEDEL!M157&amp;"."&amp;DEDEL!K157&amp;"."&amp;$C$5</f>
        <v>3502.DDEL2.E27.Ap21</v>
      </c>
      <c r="G157" s="310">
        <f t="shared" ca="1" si="8"/>
        <v>44386</v>
      </c>
      <c r="H157" s="311">
        <f>-DEDEL!Q157</f>
        <v>1167.06</v>
      </c>
      <c r="I157" s="205">
        <f t="shared" ca="1" si="11"/>
        <v>44386</v>
      </c>
      <c r="J157" s="126">
        <v>3</v>
      </c>
      <c r="K157" s="126" t="b">
        <v>1</v>
      </c>
      <c r="L157" s="126" t="s">
        <v>4009</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4008</v>
      </c>
      <c r="B158" s="200">
        <v>1</v>
      </c>
      <c r="C158" s="126">
        <v>2</v>
      </c>
      <c r="D158" s="308">
        <f>DEDEL!J158</f>
        <v>400064</v>
      </c>
      <c r="E158" s="126" t="b">
        <v>1</v>
      </c>
      <c r="F158" s="309" t="str">
        <f>RIGHT(DEDEL!C158,4)&amp;"."&amp;DEDEL!M158&amp;"."&amp;DEDEL!K158&amp;"."&amp;$C$5</f>
        <v>3504.DDEL2.E27.Ap21</v>
      </c>
      <c r="G158" s="310">
        <f t="shared" ca="1" si="8"/>
        <v>44386</v>
      </c>
      <c r="H158" s="311">
        <f>-DEDEL!Q158</f>
        <v>1326.0600000000002</v>
      </c>
      <c r="I158" s="205">
        <f t="shared" ca="1" si="11"/>
        <v>44386</v>
      </c>
      <c r="J158" s="126">
        <v>3</v>
      </c>
      <c r="K158" s="126" t="b">
        <v>1</v>
      </c>
      <c r="L158" s="126" t="s">
        <v>4009</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4008</v>
      </c>
      <c r="B159" s="200">
        <v>1</v>
      </c>
      <c r="C159" s="126">
        <v>2</v>
      </c>
      <c r="D159" s="308">
        <f>DEDEL!J159</f>
        <v>400009</v>
      </c>
      <c r="E159" s="126" t="b">
        <v>1</v>
      </c>
      <c r="F159" s="309" t="str">
        <f>RIGHT(DEDEL!C159,4)&amp;"."&amp;DEDEL!M159&amp;"."&amp;DEDEL!K159&amp;"."&amp;$C$5</f>
        <v>3506.DDEL2.E27.Ap21</v>
      </c>
      <c r="G159" s="310">
        <f t="shared" ca="1" si="8"/>
        <v>44386</v>
      </c>
      <c r="H159" s="311">
        <f>-DEDEL!Q159</f>
        <v>903.12</v>
      </c>
      <c r="I159" s="205">
        <f t="shared" ca="1" si="11"/>
        <v>44386</v>
      </c>
      <c r="J159" s="126">
        <v>3</v>
      </c>
      <c r="K159" s="126" t="b">
        <v>1</v>
      </c>
      <c r="L159" s="126" t="s">
        <v>4009</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4008</v>
      </c>
      <c r="B160" s="200">
        <v>1</v>
      </c>
      <c r="C160" s="126">
        <v>2</v>
      </c>
      <c r="D160" s="308">
        <f>DEDEL!J160</f>
        <v>400037</v>
      </c>
      <c r="E160" s="126" t="b">
        <v>1</v>
      </c>
      <c r="F160" s="309" t="str">
        <f>RIGHT(DEDEL!C160,4)&amp;"."&amp;DEDEL!M160&amp;"."&amp;DEDEL!K160&amp;"."&amp;$C$5</f>
        <v>3507.DDEL2.E27.Ap21</v>
      </c>
      <c r="G160" s="310">
        <f t="shared" ca="1" si="8"/>
        <v>44386</v>
      </c>
      <c r="H160" s="311">
        <f>-DEDEL!Q160</f>
        <v>559.68000000000006</v>
      </c>
      <c r="I160" s="205">
        <f t="shared" ca="1" si="11"/>
        <v>44386</v>
      </c>
      <c r="J160" s="126">
        <v>3</v>
      </c>
      <c r="K160" s="126" t="b">
        <v>1</v>
      </c>
      <c r="L160" s="126" t="s">
        <v>4009</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4008</v>
      </c>
      <c r="B161" s="200">
        <v>1</v>
      </c>
      <c r="C161" s="126">
        <v>2</v>
      </c>
      <c r="D161" s="308">
        <f>DEDEL!J161</f>
        <v>400066</v>
      </c>
      <c r="E161" s="126" t="b">
        <v>1</v>
      </c>
      <c r="F161" s="309" t="str">
        <f>RIGHT(DEDEL!C161,4)&amp;"."&amp;DEDEL!M161&amp;"."&amp;DEDEL!K161&amp;"."&amp;$C$5</f>
        <v>3509.DDEL2.E27.Ap21</v>
      </c>
      <c r="G161" s="310">
        <f t="shared" ca="1" si="8"/>
        <v>44386</v>
      </c>
      <c r="H161" s="311">
        <f>-DEDEL!Q161</f>
        <v>1545.48</v>
      </c>
      <c r="I161" s="205">
        <f t="shared" ca="1" si="11"/>
        <v>44386</v>
      </c>
      <c r="J161" s="126">
        <v>3</v>
      </c>
      <c r="K161" s="126" t="b">
        <v>1</v>
      </c>
      <c r="L161" s="126" t="s">
        <v>4009</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4008</v>
      </c>
      <c r="B162" s="200">
        <v>1</v>
      </c>
      <c r="C162" s="126">
        <v>2</v>
      </c>
      <c r="D162" s="308">
        <f>DEDEL!J162</f>
        <v>400071</v>
      </c>
      <c r="E162" s="126" t="b">
        <v>1</v>
      </c>
      <c r="F162" s="309" t="str">
        <f>RIGHT(DEDEL!C162,4)&amp;"."&amp;DEDEL!M162&amp;"."&amp;DEDEL!K162&amp;"."&amp;$C$5</f>
        <v>3510.DDEL2.E27.Ap21</v>
      </c>
      <c r="G162" s="310">
        <f t="shared" ca="1" si="8"/>
        <v>44386</v>
      </c>
      <c r="H162" s="311">
        <f>-DEDEL!Q162</f>
        <v>1259.28</v>
      </c>
      <c r="I162" s="205">
        <f t="shared" ca="1" si="11"/>
        <v>44386</v>
      </c>
      <c r="J162" s="126">
        <v>3</v>
      </c>
      <c r="K162" s="126" t="b">
        <v>1</v>
      </c>
      <c r="L162" s="126" t="s">
        <v>4009</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4008</v>
      </c>
      <c r="B163" s="200">
        <v>1</v>
      </c>
      <c r="C163" s="126">
        <v>2</v>
      </c>
      <c r="D163" s="308">
        <f>DEDEL!J163</f>
        <v>400024</v>
      </c>
      <c r="E163" s="126" t="b">
        <v>1</v>
      </c>
      <c r="F163" s="309" t="str">
        <f>RIGHT(DEDEL!C163,4)&amp;"."&amp;DEDEL!M163&amp;"."&amp;DEDEL!K163&amp;"."&amp;$C$5</f>
        <v>3511.DDEL2.E27.Ap21</v>
      </c>
      <c r="G163" s="310">
        <f t="shared" ca="1" si="8"/>
        <v>44386</v>
      </c>
      <c r="H163" s="311">
        <f>-DEDEL!Q163</f>
        <v>1287.9000000000001</v>
      </c>
      <c r="I163" s="205">
        <f t="shared" ca="1" si="11"/>
        <v>44386</v>
      </c>
      <c r="J163" s="126">
        <v>3</v>
      </c>
      <c r="K163" s="126" t="b">
        <v>1</v>
      </c>
      <c r="L163" s="126" t="s">
        <v>4009</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4008</v>
      </c>
      <c r="B164" s="200">
        <v>1</v>
      </c>
      <c r="C164" s="126">
        <v>2</v>
      </c>
      <c r="D164" s="308">
        <f>DEDEL!J164</f>
        <v>400093</v>
      </c>
      <c r="E164" s="126" t="b">
        <v>1</v>
      </c>
      <c r="F164" s="309" t="str">
        <f>RIGHT(DEDEL!C164,4)&amp;"."&amp;DEDEL!M164&amp;"."&amp;DEDEL!K164&amp;"."&amp;$C$5</f>
        <v>3512.DDEL2.E27.Ap21</v>
      </c>
      <c r="G164" s="310">
        <f t="shared" ca="1" si="8"/>
        <v>44386</v>
      </c>
      <c r="H164" s="311">
        <f>-DEDEL!Q164</f>
        <v>1189.3200000000002</v>
      </c>
      <c r="I164" s="205">
        <f t="shared" ca="1" si="11"/>
        <v>44386</v>
      </c>
      <c r="J164" s="126">
        <v>3</v>
      </c>
      <c r="K164" s="126" t="b">
        <v>1</v>
      </c>
      <c r="L164" s="126" t="s">
        <v>4009</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4008</v>
      </c>
      <c r="B165" s="200">
        <v>1</v>
      </c>
      <c r="C165" s="126">
        <v>2</v>
      </c>
      <c r="D165" s="308">
        <f>DEDEL!J165</f>
        <v>400007</v>
      </c>
      <c r="E165" s="126" t="b">
        <v>1</v>
      </c>
      <c r="F165" s="309" t="str">
        <f>RIGHT(DEDEL!C165,4)&amp;"."&amp;DEDEL!M165&amp;"."&amp;DEDEL!K165&amp;"."&amp;$C$5</f>
        <v>3513.DDEL2.E27.Ap21</v>
      </c>
      <c r="G165" s="310">
        <f t="shared" ca="1" si="8"/>
        <v>44386</v>
      </c>
      <c r="H165" s="311">
        <f>-DEDEL!Q165</f>
        <v>1208.4000000000001</v>
      </c>
      <c r="I165" s="205">
        <f t="shared" ca="1" si="11"/>
        <v>44386</v>
      </c>
      <c r="J165" s="126">
        <v>3</v>
      </c>
      <c r="K165" s="126" t="b">
        <v>1</v>
      </c>
      <c r="L165" s="126" t="s">
        <v>4009</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4008</v>
      </c>
      <c r="B166" s="200">
        <v>1</v>
      </c>
      <c r="C166" s="126">
        <v>2</v>
      </c>
      <c r="D166" s="308">
        <f>DEDEL!J166</f>
        <v>400107</v>
      </c>
      <c r="E166" s="126" t="b">
        <v>1</v>
      </c>
      <c r="F166" s="309" t="str">
        <f>RIGHT(DEDEL!C166,4)&amp;"."&amp;DEDEL!M166&amp;"."&amp;DEDEL!K166&amp;"."&amp;$C$5</f>
        <v>3514.DDEL2.E27.Ap21</v>
      </c>
      <c r="G166" s="310">
        <f t="shared" ca="1" si="8"/>
        <v>44386</v>
      </c>
      <c r="H166" s="311">
        <f>-DEDEL!Q166</f>
        <v>658.26</v>
      </c>
      <c r="I166" s="205">
        <f t="shared" ca="1" si="11"/>
        <v>44386</v>
      </c>
      <c r="J166" s="126">
        <v>3</v>
      </c>
      <c r="K166" s="126" t="b">
        <v>1</v>
      </c>
      <c r="L166" s="126" t="s">
        <v>4009</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4008</v>
      </c>
      <c r="B167" s="200">
        <v>1</v>
      </c>
      <c r="C167" s="126">
        <v>2</v>
      </c>
      <c r="D167" s="308">
        <f>DEDEL!J167</f>
        <v>400108</v>
      </c>
      <c r="E167" s="126" t="b">
        <v>1</v>
      </c>
      <c r="F167" s="309" t="str">
        <f>RIGHT(DEDEL!C167,4)&amp;"."&amp;DEDEL!M167&amp;"."&amp;DEDEL!K167&amp;"."&amp;$C$5</f>
        <v>3516.DDEL2.E27.Ap21</v>
      </c>
      <c r="G167" s="310">
        <f t="shared" ca="1" si="8"/>
        <v>44386</v>
      </c>
      <c r="H167" s="311">
        <f>-DEDEL!Q167</f>
        <v>648.72</v>
      </c>
      <c r="I167" s="205">
        <f t="shared" ca="1" si="11"/>
        <v>44386</v>
      </c>
      <c r="J167" s="126">
        <v>3</v>
      </c>
      <c r="K167" s="126" t="b">
        <v>1</v>
      </c>
      <c r="L167" s="126" t="s">
        <v>4009</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4008</v>
      </c>
      <c r="B168" s="200">
        <v>1</v>
      </c>
      <c r="C168" s="126">
        <v>2</v>
      </c>
      <c r="D168" s="308">
        <f>DEDEL!J168</f>
        <v>400117</v>
      </c>
      <c r="E168" s="126" t="b">
        <v>1</v>
      </c>
      <c r="F168" s="309" t="str">
        <f>RIGHT(DEDEL!C168,4)&amp;"."&amp;DEDEL!M168&amp;"."&amp;DEDEL!K168&amp;"."&amp;$C$5</f>
        <v>3518.DDEL2.E27.Ap21</v>
      </c>
      <c r="G168" s="310">
        <f t="shared" ca="1" si="8"/>
        <v>44386</v>
      </c>
      <c r="H168" s="311">
        <f>-DEDEL!Q168</f>
        <v>1240.2</v>
      </c>
      <c r="I168" s="205">
        <f t="shared" ca="1" si="11"/>
        <v>44386</v>
      </c>
      <c r="J168" s="126">
        <v>3</v>
      </c>
      <c r="K168" s="126" t="b">
        <v>1</v>
      </c>
      <c r="L168" s="126" t="s">
        <v>4009</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4008</v>
      </c>
      <c r="B169" s="200">
        <v>1</v>
      </c>
      <c r="C169" s="126">
        <v>2</v>
      </c>
      <c r="D169" s="308">
        <f>DEDEL!J169</f>
        <v>400125</v>
      </c>
      <c r="E169" s="126" t="b">
        <v>1</v>
      </c>
      <c r="F169" s="309" t="str">
        <f>RIGHT(DEDEL!C169,4)&amp;"."&amp;DEDEL!M169&amp;"."&amp;DEDEL!K169&amp;"."&amp;$C$5</f>
        <v>3520.DDEL2.E27.Ap21</v>
      </c>
      <c r="G169" s="310">
        <f t="shared" ca="1" si="8"/>
        <v>44386</v>
      </c>
      <c r="H169" s="311">
        <f>-DEDEL!Q169</f>
        <v>1335.6000000000001</v>
      </c>
      <c r="I169" s="205">
        <f t="shared" ca="1" si="11"/>
        <v>44386</v>
      </c>
      <c r="J169" s="126">
        <v>3</v>
      </c>
      <c r="K169" s="126" t="b">
        <v>1</v>
      </c>
      <c r="L169" s="126" t="s">
        <v>4009</v>
      </c>
      <c r="M169" s="126" t="b">
        <v>1</v>
      </c>
      <c r="N169" s="126" t="s">
        <v>3687</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4008</v>
      </c>
      <c r="B170" s="200">
        <v>1</v>
      </c>
      <c r="C170" s="126">
        <v>2</v>
      </c>
      <c r="D170" s="308">
        <f>DEDEL!J170</f>
        <v>400130</v>
      </c>
      <c r="E170" s="126" t="b">
        <v>1</v>
      </c>
      <c r="F170" s="309" t="str">
        <f>RIGHT(DEDEL!C170,4)&amp;"."&amp;DEDEL!M170&amp;"."&amp;DEDEL!K170&amp;"."&amp;$C$5</f>
        <v>3523.DDEL2.E27.Ap21</v>
      </c>
      <c r="G170" s="310">
        <f t="shared" ca="1" si="8"/>
        <v>44386</v>
      </c>
      <c r="H170" s="311">
        <f>-DEDEL!Q170</f>
        <v>1974.7800000000002</v>
      </c>
      <c r="I170" s="205">
        <f t="shared" ca="1" si="11"/>
        <v>44386</v>
      </c>
      <c r="J170" s="126">
        <v>3</v>
      </c>
      <c r="K170" s="126" t="b">
        <v>1</v>
      </c>
      <c r="L170" s="126" t="s">
        <v>4009</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4008</v>
      </c>
      <c r="B171" s="200">
        <v>1</v>
      </c>
      <c r="C171" s="126">
        <v>2</v>
      </c>
      <c r="D171" s="308">
        <f>DEDEL!J171</f>
        <v>400150</v>
      </c>
      <c r="E171" s="126" t="b">
        <v>1</v>
      </c>
      <c r="F171" s="309" t="str">
        <f>RIGHT(DEDEL!C171,4)&amp;"."&amp;DEDEL!M171&amp;"."&amp;DEDEL!K171&amp;"."&amp;$C$5</f>
        <v>3524.DDEL2.E27.Ap21</v>
      </c>
      <c r="G171" s="310">
        <f t="shared" ca="1" si="8"/>
        <v>44386</v>
      </c>
      <c r="H171" s="311">
        <f>-DEDEL!Q171</f>
        <v>597.84</v>
      </c>
      <c r="I171" s="205">
        <f t="shared" ca="1" si="11"/>
        <v>44386</v>
      </c>
      <c r="J171" s="126">
        <v>3</v>
      </c>
      <c r="K171" s="126" t="b">
        <v>1</v>
      </c>
      <c r="L171" s="126" t="s">
        <v>4009</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4008</v>
      </c>
      <c r="B172" s="200">
        <v>1</v>
      </c>
      <c r="C172" s="126">
        <v>2</v>
      </c>
      <c r="D172" s="308">
        <f>DEDEL!J172</f>
        <v>400021</v>
      </c>
      <c r="E172" s="126" t="b">
        <v>1</v>
      </c>
      <c r="F172" s="309" t="str">
        <f>RIGHT(DEDEL!C172,4)&amp;"."&amp;DEDEL!M172&amp;"."&amp;DEDEL!K172&amp;"."&amp;$C$5</f>
        <v>5201.DDEL2.E27.Ap21</v>
      </c>
      <c r="G172" s="310">
        <f t="shared" ca="1" si="8"/>
        <v>44386</v>
      </c>
      <c r="H172" s="311">
        <f>-DEDEL!Q172</f>
        <v>1252.92</v>
      </c>
      <c r="I172" s="205">
        <f t="shared" ca="1" si="11"/>
        <v>44386</v>
      </c>
      <c r="J172" s="126">
        <v>3</v>
      </c>
      <c r="K172" s="126" t="b">
        <v>1</v>
      </c>
      <c r="L172" s="126" t="s">
        <v>4009</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4008</v>
      </c>
      <c r="B173" s="200">
        <v>1</v>
      </c>
      <c r="C173" s="126">
        <v>2</v>
      </c>
      <c r="D173" s="308">
        <f>DEDEL!J173</f>
        <v>400112</v>
      </c>
      <c r="E173" s="126" t="b">
        <v>1</v>
      </c>
      <c r="F173" s="309" t="str">
        <f>RIGHT(DEDEL!C173,4)&amp;"."&amp;DEDEL!M173&amp;"."&amp;DEDEL!K173&amp;"."&amp;$C$5</f>
        <v>5948.DDEL2.E27.Ap21</v>
      </c>
      <c r="G173" s="310">
        <f t="shared" ca="1" si="8"/>
        <v>44386</v>
      </c>
      <c r="H173" s="311">
        <f>-DEDEL!Q173</f>
        <v>664.62</v>
      </c>
      <c r="I173" s="205">
        <f t="shared" ca="1" si="11"/>
        <v>44386</v>
      </c>
      <c r="J173" s="126">
        <v>3</v>
      </c>
      <c r="K173" s="126" t="b">
        <v>1</v>
      </c>
      <c r="L173" s="126" t="s">
        <v>4009</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4008</v>
      </c>
      <c r="B174" s="200">
        <v>1</v>
      </c>
      <c r="C174" s="126">
        <v>2</v>
      </c>
      <c r="D174" s="308">
        <f>DEDEL!J174</f>
        <v>400110</v>
      </c>
      <c r="E174" s="126" t="b">
        <v>1</v>
      </c>
      <c r="F174" s="309" t="str">
        <f>RIGHT(DEDEL!C174,4)&amp;"."&amp;DEDEL!M174&amp;"."&amp;DEDEL!K174&amp;"."&amp;$C$5</f>
        <v>5949.DDEL2.E27.Ap21</v>
      </c>
      <c r="G174" s="310">
        <f t="shared" ca="1" si="8"/>
        <v>44386</v>
      </c>
      <c r="H174" s="311">
        <f>-DEDEL!Q174</f>
        <v>1205.22</v>
      </c>
      <c r="I174" s="205">
        <f t="shared" ca="1" si="11"/>
        <v>44386</v>
      </c>
      <c r="J174" s="126">
        <v>3</v>
      </c>
      <c r="K174" s="126" t="b">
        <v>1</v>
      </c>
      <c r="L174" s="126" t="s">
        <v>4009</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4008</v>
      </c>
      <c r="B175" s="200">
        <v>1</v>
      </c>
      <c r="C175" s="126">
        <v>2</v>
      </c>
      <c r="D175" s="308">
        <f>DEDEL!J175</f>
        <v>400033</v>
      </c>
      <c r="E175" s="126" t="b">
        <v>1</v>
      </c>
      <c r="F175" s="309" t="str">
        <f>RIGHT(DEDEL!C175,4)&amp;"."&amp;DEDEL!M175&amp;"."&amp;DEDEL!K175&amp;"."&amp;$C$5</f>
        <v>4003.DDEL2.E27.Ap21</v>
      </c>
      <c r="G175" s="310">
        <f t="shared" ca="1" si="8"/>
        <v>44386</v>
      </c>
      <c r="H175" s="311">
        <f>-DEDEL!Q175</f>
        <v>0</v>
      </c>
      <c r="I175" s="205">
        <f t="shared" ca="1" si="11"/>
        <v>44386</v>
      </c>
      <c r="J175" s="126">
        <v>3</v>
      </c>
      <c r="K175" s="126" t="b">
        <v>1</v>
      </c>
      <c r="L175" s="126" t="s">
        <v>4009</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4008</v>
      </c>
      <c r="B176" s="200">
        <v>1</v>
      </c>
      <c r="C176" s="126">
        <v>2</v>
      </c>
      <c r="D176" s="308">
        <f>DEDEL!J176</f>
        <v>107953</v>
      </c>
      <c r="E176" s="126" t="b">
        <v>1</v>
      </c>
      <c r="F176" s="309" t="str">
        <f>RIGHT(DEDEL!C176,4)&amp;"."&amp;DEDEL!M176&amp;"."&amp;DEDEL!K176&amp;"."&amp;$C$5</f>
        <v>4004.DDEL2.E27.Ap21</v>
      </c>
      <c r="G176" s="310">
        <f t="shared" ca="1" si="8"/>
        <v>44386</v>
      </c>
      <c r="H176" s="311">
        <f>-DEDEL!Q176</f>
        <v>0</v>
      </c>
      <c r="I176" s="205">
        <f t="shared" ca="1" si="11"/>
        <v>44386</v>
      </c>
      <c r="J176" s="126">
        <v>3</v>
      </c>
      <c r="K176" s="126" t="b">
        <v>1</v>
      </c>
      <c r="L176" s="126" t="s">
        <v>4009</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4008</v>
      </c>
      <c r="B177" s="200">
        <v>1</v>
      </c>
      <c r="C177" s="126">
        <v>2</v>
      </c>
      <c r="D177" s="308">
        <f>DEDEL!J177</f>
        <v>400029</v>
      </c>
      <c r="E177" s="126" t="b">
        <v>1</v>
      </c>
      <c r="F177" s="309" t="str">
        <f>RIGHT(DEDEL!C177,4)&amp;"."&amp;DEDEL!M177&amp;"."&amp;DEDEL!K177&amp;"."&amp;$C$5</f>
        <v>5404.DDEL2.E27.Ap21</v>
      </c>
      <c r="G177" s="310">
        <f t="shared" ca="1" si="8"/>
        <v>44386</v>
      </c>
      <c r="H177" s="311">
        <f>-DEDEL!Q177</f>
        <v>0</v>
      </c>
      <c r="I177" s="205">
        <f t="shared" ca="1" si="11"/>
        <v>44386</v>
      </c>
      <c r="J177" s="126">
        <v>3</v>
      </c>
      <c r="K177" s="126" t="b">
        <v>1</v>
      </c>
      <c r="L177" s="126" t="s">
        <v>4009</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4008</v>
      </c>
      <c r="B178" s="200">
        <v>1</v>
      </c>
      <c r="C178" s="126">
        <v>2</v>
      </c>
      <c r="D178" s="308">
        <f>DEDEL!J178</f>
        <v>400041</v>
      </c>
      <c r="E178" s="126" t="b">
        <v>1</v>
      </c>
      <c r="F178" s="309" t="str">
        <f>RIGHT(DEDEL!C178,4)&amp;"."&amp;DEDEL!M178&amp;"."&amp;DEDEL!K178&amp;"."&amp;$C$5</f>
        <v>5405.DDEL2.E27.Ap21</v>
      </c>
      <c r="G178" s="310">
        <f t="shared" ca="1" si="8"/>
        <v>44386</v>
      </c>
      <c r="H178" s="311">
        <f>-DEDEL!Q178</f>
        <v>0</v>
      </c>
      <c r="I178" s="205">
        <f t="shared" ca="1" si="11"/>
        <v>44386</v>
      </c>
      <c r="J178" s="126">
        <v>3</v>
      </c>
      <c r="K178" s="126" t="b">
        <v>1</v>
      </c>
      <c r="L178" s="126" t="s">
        <v>4009</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4008</v>
      </c>
      <c r="B179" s="200">
        <v>1</v>
      </c>
      <c r="C179" s="126">
        <v>2</v>
      </c>
      <c r="D179" s="308">
        <f>DEDEL!J179</f>
        <v>400013</v>
      </c>
      <c r="E179" s="126" t="b">
        <v>1</v>
      </c>
      <c r="F179" s="309" t="str">
        <f>RIGHT(DEDEL!C179,4)&amp;"."&amp;DEDEL!M179&amp;"."&amp;DEDEL!K179&amp;"."&amp;$C$5</f>
        <v>5407.DDEL2.E27.Ap21</v>
      </c>
      <c r="G179" s="310">
        <f t="shared" ca="1" si="8"/>
        <v>44386</v>
      </c>
      <c r="H179" s="311">
        <f>-DEDEL!Q179</f>
        <v>0</v>
      </c>
      <c r="I179" s="205">
        <f t="shared" ca="1" si="11"/>
        <v>44386</v>
      </c>
      <c r="J179" s="126">
        <v>3</v>
      </c>
      <c r="K179" s="126" t="b">
        <v>1</v>
      </c>
      <c r="L179" s="126" t="s">
        <v>4009</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4008</v>
      </c>
      <c r="B180" s="200">
        <v>1</v>
      </c>
      <c r="C180" s="126">
        <v>2</v>
      </c>
      <c r="D180" s="308">
        <f>DEDEL!J180</f>
        <v>400140</v>
      </c>
      <c r="E180" s="126" t="b">
        <v>1</v>
      </c>
      <c r="F180" s="309" t="str">
        <f>RIGHT(DEDEL!C180,4)&amp;"."&amp;DEDEL!M180&amp;"."&amp;DEDEL!K180&amp;"."&amp;$C$5</f>
        <v>5427.DDEL2.E27.Ap21</v>
      </c>
      <c r="G180" s="310">
        <f t="shared" ca="1" si="8"/>
        <v>44386</v>
      </c>
      <c r="H180" s="311">
        <f>-DEDEL!Q180</f>
        <v>0</v>
      </c>
      <c r="I180" s="205">
        <f t="shared" ca="1" si="11"/>
        <v>44386</v>
      </c>
      <c r="J180" s="126">
        <v>3</v>
      </c>
      <c r="K180" s="126" t="b">
        <v>1</v>
      </c>
      <c r="L180" s="126" t="s">
        <v>4009</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4008</v>
      </c>
      <c r="B181" s="200">
        <v>1</v>
      </c>
      <c r="C181" s="126">
        <v>2</v>
      </c>
      <c r="D181" s="308">
        <f>DEDEL!J181</f>
        <v>400135</v>
      </c>
      <c r="E181" s="126" t="b">
        <v>1</v>
      </c>
      <c r="F181" s="309" t="str">
        <f>RIGHT(DEDEL!C181,4)&amp;"."&amp;DEDEL!M181&amp;"."&amp;DEDEL!K181&amp;"."&amp;$C$5</f>
        <v>3521.DDEL2.E27.Ap21</v>
      </c>
      <c r="G181" s="310">
        <f t="shared" ca="1" si="8"/>
        <v>44386</v>
      </c>
      <c r="H181" s="311">
        <f>-DEDEL!Q181</f>
        <v>1904.8200000000002</v>
      </c>
      <c r="I181" s="205">
        <f t="shared" ca="1" si="11"/>
        <v>44386</v>
      </c>
      <c r="J181" s="126">
        <v>3</v>
      </c>
      <c r="K181" s="126" t="b">
        <v>1</v>
      </c>
      <c r="L181" s="126" t="s">
        <v>4009</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4008</v>
      </c>
      <c r="B182" s="200">
        <v>1</v>
      </c>
      <c r="C182" s="126">
        <v>2</v>
      </c>
      <c r="D182" s="308">
        <f>DEDEL!J182</f>
        <v>400005</v>
      </c>
      <c r="E182" s="126" t="b">
        <v>1</v>
      </c>
      <c r="F182" s="309" t="str">
        <f>RIGHT(DEDEL!C182,4)&amp;"."&amp;DEDEL!M182&amp;"."&amp;DEDEL!K182&amp;"."&amp;$C$5</f>
        <v>2002.DDEL3.E27.Ap21</v>
      </c>
      <c r="G182" s="310">
        <f t="shared" ca="1" si="8"/>
        <v>44386</v>
      </c>
      <c r="H182" s="311">
        <f>-DEDEL!Q182</f>
        <v>1604.9380382775121</v>
      </c>
      <c r="I182" s="205">
        <f t="shared" ca="1" si="11"/>
        <v>44386</v>
      </c>
      <c r="J182" s="126">
        <v>3</v>
      </c>
      <c r="K182" s="126" t="b">
        <v>1</v>
      </c>
      <c r="L182" s="126" t="s">
        <v>4009</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4008</v>
      </c>
      <c r="B183" s="200">
        <v>1</v>
      </c>
      <c r="C183" s="126">
        <v>2</v>
      </c>
      <c r="D183" s="308">
        <f>DEDEL!J183</f>
        <v>400051</v>
      </c>
      <c r="E183" s="126" t="b">
        <v>1</v>
      </c>
      <c r="F183" s="309" t="str">
        <f>RIGHT(DEDEL!C183,4)&amp;"."&amp;DEDEL!M183&amp;"."&amp;DEDEL!K183&amp;"."&amp;$C$5</f>
        <v>2003.DDEL3.E27.Ap21</v>
      </c>
      <c r="G183" s="310">
        <f t="shared" ca="1" si="8"/>
        <v>44386</v>
      </c>
      <c r="H183" s="311">
        <f>-DEDEL!Q183</f>
        <v>1848.3652432432434</v>
      </c>
      <c r="I183" s="205">
        <f t="shared" ca="1" si="11"/>
        <v>44386</v>
      </c>
      <c r="J183" s="126">
        <v>3</v>
      </c>
      <c r="K183" s="126" t="b">
        <v>1</v>
      </c>
      <c r="L183" s="126" t="s">
        <v>4009</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4008</v>
      </c>
      <c r="B184" s="200">
        <v>1</v>
      </c>
      <c r="C184" s="126">
        <v>2</v>
      </c>
      <c r="D184" s="308">
        <f>DEDEL!J184</f>
        <v>400040</v>
      </c>
      <c r="E184" s="126" t="b">
        <v>1</v>
      </c>
      <c r="F184" s="309" t="str">
        <f>RIGHT(DEDEL!C184,4)&amp;"."&amp;DEDEL!M184&amp;"."&amp;DEDEL!K184&amp;"."&amp;$C$5</f>
        <v>2007.DDEL3.E27.Ap21</v>
      </c>
      <c r="G184" s="310">
        <f t="shared" ca="1" si="8"/>
        <v>44386</v>
      </c>
      <c r="H184" s="311">
        <f>-DEDEL!Q184</f>
        <v>915.71787114845949</v>
      </c>
      <c r="I184" s="205">
        <f t="shared" ca="1" si="11"/>
        <v>44386</v>
      </c>
      <c r="J184" s="126">
        <v>3</v>
      </c>
      <c r="K184" s="126" t="b">
        <v>1</v>
      </c>
      <c r="L184" s="126" t="s">
        <v>4009</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4008</v>
      </c>
      <c r="B185" s="200">
        <v>1</v>
      </c>
      <c r="C185" s="126">
        <v>2</v>
      </c>
      <c r="D185" s="308">
        <f>DEDEL!J185</f>
        <v>400057</v>
      </c>
      <c r="E185" s="126" t="b">
        <v>1</v>
      </c>
      <c r="F185" s="309" t="str">
        <f>RIGHT(DEDEL!C185,4)&amp;"."&amp;DEDEL!M185&amp;"."&amp;DEDEL!K185&amp;"."&amp;$C$5</f>
        <v>2008.DDEL3.E27.Ap21</v>
      </c>
      <c r="G185" s="310">
        <f t="shared" ca="1" si="8"/>
        <v>44386</v>
      </c>
      <c r="H185" s="311">
        <f>-DEDEL!Q185</f>
        <v>542.96000000000083</v>
      </c>
      <c r="I185" s="205">
        <f t="shared" ca="1" si="11"/>
        <v>44386</v>
      </c>
      <c r="J185" s="126">
        <v>3</v>
      </c>
      <c r="K185" s="126" t="b">
        <v>1</v>
      </c>
      <c r="L185" s="126" t="s">
        <v>4009</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4008</v>
      </c>
      <c r="B186" s="200">
        <v>1</v>
      </c>
      <c r="C186" s="126">
        <v>2</v>
      </c>
      <c r="D186" s="308">
        <f>DEDEL!J186</f>
        <v>400061</v>
      </c>
      <c r="E186" s="126" t="b">
        <v>1</v>
      </c>
      <c r="F186" s="309" t="str">
        <f>RIGHT(DEDEL!C186,4)&amp;"."&amp;DEDEL!M186&amp;"."&amp;DEDEL!K186&amp;"."&amp;$C$5</f>
        <v>2009.DDEL3.E27.Ap21</v>
      </c>
      <c r="G186" s="310">
        <f t="shared" ca="1" si="8"/>
        <v>44386</v>
      </c>
      <c r="H186" s="311">
        <f>-DEDEL!Q186</f>
        <v>1053.6956398104264</v>
      </c>
      <c r="I186" s="205">
        <f t="shared" ca="1" si="11"/>
        <v>44386</v>
      </c>
      <c r="J186" s="126">
        <v>3</v>
      </c>
      <c r="K186" s="126" t="b">
        <v>1</v>
      </c>
      <c r="L186" s="126" t="s">
        <v>4009</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4008</v>
      </c>
      <c r="B187" s="200">
        <v>1</v>
      </c>
      <c r="C187" s="126">
        <v>2</v>
      </c>
      <c r="D187" s="308">
        <f>DEDEL!J187</f>
        <v>400020</v>
      </c>
      <c r="E187" s="126" t="b">
        <v>1</v>
      </c>
      <c r="F187" s="309" t="str">
        <f>RIGHT(DEDEL!C187,4)&amp;"."&amp;DEDEL!M187&amp;"."&amp;DEDEL!K187&amp;"."&amp;$C$5</f>
        <v>2011.DDEL3.E27.Ap21</v>
      </c>
      <c r="G187" s="310">
        <f t="shared" ca="1" si="8"/>
        <v>44386</v>
      </c>
      <c r="H187" s="311">
        <f>-DEDEL!Q187</f>
        <v>415.58312796208526</v>
      </c>
      <c r="I187" s="205">
        <f t="shared" ca="1" si="11"/>
        <v>44386</v>
      </c>
      <c r="J187" s="126">
        <v>3</v>
      </c>
      <c r="K187" s="126" t="b">
        <v>1</v>
      </c>
      <c r="L187" s="126" t="s">
        <v>4009</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4008</v>
      </c>
      <c r="B188" s="200">
        <v>1</v>
      </c>
      <c r="C188" s="126">
        <v>2</v>
      </c>
      <c r="D188" s="308">
        <f>DEDEL!J188</f>
        <v>400050</v>
      </c>
      <c r="E188" s="126" t="b">
        <v>1</v>
      </c>
      <c r="F188" s="309" t="str">
        <f>RIGHT(DEDEL!C188,4)&amp;"."&amp;DEDEL!M188&amp;"."&amp;DEDEL!K188&amp;"."&amp;$C$5</f>
        <v>2014.DDEL3.E27.Ap21</v>
      </c>
      <c r="G188" s="310">
        <f t="shared" ca="1" si="8"/>
        <v>44386</v>
      </c>
      <c r="H188" s="311">
        <f>-DEDEL!Q188</f>
        <v>2364.4701597444091</v>
      </c>
      <c r="I188" s="205">
        <f t="shared" ca="1" si="11"/>
        <v>44386</v>
      </c>
      <c r="J188" s="126">
        <v>3</v>
      </c>
      <c r="K188" s="126" t="b">
        <v>1</v>
      </c>
      <c r="L188" s="126" t="s">
        <v>4009</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4008</v>
      </c>
      <c r="B189" s="200">
        <v>1</v>
      </c>
      <c r="C189" s="126">
        <v>2</v>
      </c>
      <c r="D189" s="308">
        <f>DEDEL!J189</f>
        <v>400059</v>
      </c>
      <c r="E189" s="126" t="b">
        <v>1</v>
      </c>
      <c r="F189" s="309" t="str">
        <f>RIGHT(DEDEL!C189,4)&amp;"."&amp;DEDEL!M189&amp;"."&amp;DEDEL!K189&amp;"."&amp;$C$5</f>
        <v>2015.DDEL3.E27.Ap21</v>
      </c>
      <c r="G189" s="310">
        <f t="shared" ca="1" si="8"/>
        <v>44386</v>
      </c>
      <c r="H189" s="311">
        <f>-DEDEL!Q189</f>
        <v>950.18</v>
      </c>
      <c r="I189" s="205">
        <f t="shared" ca="1" si="11"/>
        <v>44386</v>
      </c>
      <c r="J189" s="126">
        <v>3</v>
      </c>
      <c r="K189" s="126" t="b">
        <v>1</v>
      </c>
      <c r="L189" s="126" t="s">
        <v>4009</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4008</v>
      </c>
      <c r="B190" s="200">
        <v>1</v>
      </c>
      <c r="C190" s="126">
        <v>2</v>
      </c>
      <c r="D190" s="308">
        <f>DEDEL!J190</f>
        <v>400049</v>
      </c>
      <c r="E190" s="126" t="b">
        <v>1</v>
      </c>
      <c r="F190" s="309" t="str">
        <f>RIGHT(DEDEL!C190,4)&amp;"."&amp;DEDEL!M190&amp;"."&amp;DEDEL!K190&amp;"."&amp;$C$5</f>
        <v>2016.DDEL3.E27.Ap21</v>
      </c>
      <c r="G190" s="310">
        <f t="shared" ca="1" si="8"/>
        <v>44386</v>
      </c>
      <c r="H190" s="311">
        <f>-DEDEL!Q190</f>
        <v>257.9118483412322</v>
      </c>
      <c r="I190" s="205">
        <f t="shared" ca="1" si="11"/>
        <v>44386</v>
      </c>
      <c r="J190" s="126">
        <v>3</v>
      </c>
      <c r="K190" s="126" t="b">
        <v>1</v>
      </c>
      <c r="L190" s="126" t="s">
        <v>4009</v>
      </c>
      <c r="M190" s="126" t="b">
        <v>1</v>
      </c>
      <c r="N190" s="126" t="s">
        <v>3687</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4008</v>
      </c>
      <c r="B191" s="200">
        <v>1</v>
      </c>
      <c r="C191" s="126">
        <v>2</v>
      </c>
      <c r="D191" s="308">
        <f>DEDEL!J191</f>
        <v>400080</v>
      </c>
      <c r="E191" s="126" t="b">
        <v>1</v>
      </c>
      <c r="F191" s="309" t="str">
        <f>RIGHT(DEDEL!C191,4)&amp;"."&amp;DEDEL!M191&amp;"."&amp;DEDEL!K191&amp;"."&amp;$C$5</f>
        <v>2017.DDEL3.E27.Ap21</v>
      </c>
      <c r="G191" s="310">
        <f t="shared" ca="1" si="8"/>
        <v>44386</v>
      </c>
      <c r="H191" s="311">
        <f>-DEDEL!Q191</f>
        <v>1272.2685176470586</v>
      </c>
      <c r="I191" s="205">
        <f t="shared" ca="1" si="11"/>
        <v>44386</v>
      </c>
      <c r="J191" s="126">
        <v>3</v>
      </c>
      <c r="K191" s="126" t="b">
        <v>1</v>
      </c>
      <c r="L191" s="126" t="s">
        <v>4009</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4008</v>
      </c>
      <c r="B192" s="200">
        <v>1</v>
      </c>
      <c r="C192" s="126">
        <v>2</v>
      </c>
      <c r="D192" s="308">
        <f>DEDEL!J192</f>
        <v>400036</v>
      </c>
      <c r="E192" s="126" t="b">
        <v>1</v>
      </c>
      <c r="F192" s="309" t="str">
        <f>RIGHT(DEDEL!C192,4)&amp;"."&amp;DEDEL!M192&amp;"."&amp;DEDEL!K192&amp;"."&amp;$C$5</f>
        <v>2019.DDEL3.E27.Ap21</v>
      </c>
      <c r="G192" s="310">
        <f t="shared" ca="1" si="8"/>
        <v>44386</v>
      </c>
      <c r="H192" s="311">
        <f>-DEDEL!Q192</f>
        <v>564.03862660944208</v>
      </c>
      <c r="I192" s="205">
        <f t="shared" ca="1" si="11"/>
        <v>44386</v>
      </c>
      <c r="J192" s="126">
        <v>3</v>
      </c>
      <c r="K192" s="126" t="b">
        <v>1</v>
      </c>
      <c r="L192" s="126" t="s">
        <v>4009</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4008</v>
      </c>
      <c r="B193" s="200">
        <v>1</v>
      </c>
      <c r="C193" s="126">
        <v>2</v>
      </c>
      <c r="D193" s="308">
        <f>DEDEL!J193</f>
        <v>400042</v>
      </c>
      <c r="E193" s="126" t="b">
        <v>1</v>
      </c>
      <c r="F193" s="309" t="str">
        <f>RIGHT(DEDEL!C193,4)&amp;"."&amp;DEDEL!M193&amp;"."&amp;DEDEL!K193&amp;"."&amp;$C$5</f>
        <v>2021.DDEL3.E27.Ap21</v>
      </c>
      <c r="G193" s="310">
        <f t="shared" ca="1" si="8"/>
        <v>44386</v>
      </c>
      <c r="H193" s="311">
        <f>-DEDEL!Q193</f>
        <v>1626.7067611336029</v>
      </c>
      <c r="I193" s="205">
        <f t="shared" ca="1" si="11"/>
        <v>44386</v>
      </c>
      <c r="J193" s="126">
        <v>3</v>
      </c>
      <c r="K193" s="126" t="b">
        <v>1</v>
      </c>
      <c r="L193" s="126" t="s">
        <v>4009</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4008</v>
      </c>
      <c r="B194" s="200">
        <v>1</v>
      </c>
      <c r="C194" s="126">
        <v>2</v>
      </c>
      <c r="D194" s="308">
        <f>DEDEL!J194</f>
        <v>400159</v>
      </c>
      <c r="E194" s="126" t="b">
        <v>1</v>
      </c>
      <c r="F194" s="309" t="str">
        <f>RIGHT(DEDEL!C194,4)&amp;"."&amp;DEDEL!M194&amp;"."&amp;DEDEL!K194&amp;"."&amp;$C$5</f>
        <v>2023.DDEL3.E27.Ap21</v>
      </c>
      <c r="G194" s="310">
        <f t="shared" ca="1" si="8"/>
        <v>44386</v>
      </c>
      <c r="H194" s="311">
        <f>-DEDEL!Q194</f>
        <v>2406.2999999999984</v>
      </c>
      <c r="I194" s="205">
        <f t="shared" ca="1" si="11"/>
        <v>44386</v>
      </c>
      <c r="J194" s="126">
        <v>3</v>
      </c>
      <c r="K194" s="126" t="b">
        <v>1</v>
      </c>
      <c r="L194" s="126" t="s">
        <v>4009</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4008</v>
      </c>
      <c r="B195" s="200">
        <v>1</v>
      </c>
      <c r="C195" s="126">
        <v>2</v>
      </c>
      <c r="D195" s="308">
        <f>DEDEL!J195</f>
        <v>400047</v>
      </c>
      <c r="E195" s="126" t="b">
        <v>1</v>
      </c>
      <c r="F195" s="309" t="str">
        <f>RIGHT(DEDEL!C195,4)&amp;"."&amp;DEDEL!M195&amp;"."&amp;DEDEL!K195&amp;"."&amp;$C$5</f>
        <v>2024.DDEL3.E27.Ap21</v>
      </c>
      <c r="G195" s="310">
        <f t="shared" ca="1" si="8"/>
        <v>44386</v>
      </c>
      <c r="H195" s="311">
        <f>-DEDEL!Q195</f>
        <v>857.99294117647059</v>
      </c>
      <c r="I195" s="205">
        <f t="shared" ca="1" si="11"/>
        <v>44386</v>
      </c>
      <c r="J195" s="126">
        <v>3</v>
      </c>
      <c r="K195" s="126" t="b">
        <v>1</v>
      </c>
      <c r="L195" s="126" t="s">
        <v>4009</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4008</v>
      </c>
      <c r="B196" s="200">
        <v>1</v>
      </c>
      <c r="C196" s="126">
        <v>2</v>
      </c>
      <c r="D196" s="308">
        <f>DEDEL!J196</f>
        <v>400001</v>
      </c>
      <c r="E196" s="126" t="b">
        <v>1</v>
      </c>
      <c r="F196" s="309" t="str">
        <f>RIGHT(DEDEL!C196,4)&amp;"."&amp;DEDEL!M196&amp;"."&amp;DEDEL!K196&amp;"."&amp;$C$5</f>
        <v>2025.DDEL3.E27.Ap21</v>
      </c>
      <c r="G196" s="310">
        <f t="shared" ca="1" si="8"/>
        <v>44386</v>
      </c>
      <c r="H196" s="311">
        <f>-DEDEL!Q196</f>
        <v>85.840125</v>
      </c>
      <c r="I196" s="205">
        <f t="shared" ca="1" si="11"/>
        <v>44386</v>
      </c>
      <c r="J196" s="126">
        <v>3</v>
      </c>
      <c r="K196" s="126" t="b">
        <v>1</v>
      </c>
      <c r="L196" s="126" t="s">
        <v>4009</v>
      </c>
      <c r="M196" s="126" t="b">
        <v>1</v>
      </c>
      <c r="N196" s="126" t="s">
        <v>3687</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4008</v>
      </c>
      <c r="B197" s="200">
        <v>1</v>
      </c>
      <c r="C197" s="126">
        <v>2</v>
      </c>
      <c r="D197" s="308">
        <f>DEDEL!J197</f>
        <v>400082</v>
      </c>
      <c r="E197" s="126" t="b">
        <v>1</v>
      </c>
      <c r="F197" s="309" t="str">
        <f>RIGHT(DEDEL!C197,4)&amp;"."&amp;DEDEL!M197&amp;"."&amp;DEDEL!K197&amp;"."&amp;$C$5</f>
        <v>2026.DDEL3.E27.Ap21</v>
      </c>
      <c r="G197" s="310">
        <f t="shared" ca="1" si="8"/>
        <v>44386</v>
      </c>
      <c r="H197" s="311">
        <f>-DEDEL!Q197</f>
        <v>939.18328413284132</v>
      </c>
      <c r="I197" s="205">
        <f t="shared" ca="1" si="11"/>
        <v>44386</v>
      </c>
      <c r="J197" s="126">
        <v>3</v>
      </c>
      <c r="K197" s="126" t="b">
        <v>1</v>
      </c>
      <c r="L197" s="126" t="s">
        <v>4009</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4008</v>
      </c>
      <c r="B198" s="200">
        <v>1</v>
      </c>
      <c r="C198" s="126">
        <v>2</v>
      </c>
      <c r="D198" s="308">
        <f>DEDEL!J198</f>
        <v>400002</v>
      </c>
      <c r="E198" s="126" t="b">
        <v>1</v>
      </c>
      <c r="F198" s="309" t="str">
        <f>RIGHT(DEDEL!C198,4)&amp;"."&amp;DEDEL!M198&amp;"."&amp;DEDEL!K198&amp;"."&amp;$C$5</f>
        <v>2027.DDEL3.E27.Ap21</v>
      </c>
      <c r="G198" s="310">
        <f t="shared" ca="1" si="8"/>
        <v>44386</v>
      </c>
      <c r="H198" s="311">
        <f>-DEDEL!Q198</f>
        <v>780.86129577464794</v>
      </c>
      <c r="I198" s="205">
        <f t="shared" ca="1" si="11"/>
        <v>44386</v>
      </c>
      <c r="J198" s="126">
        <v>3</v>
      </c>
      <c r="K198" s="126" t="b">
        <v>1</v>
      </c>
      <c r="L198" s="126" t="s">
        <v>4009</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4008</v>
      </c>
      <c r="B199" s="200">
        <v>1</v>
      </c>
      <c r="C199" s="126">
        <v>2</v>
      </c>
      <c r="D199" s="308">
        <f>DEDEL!J199</f>
        <v>400067</v>
      </c>
      <c r="E199" s="126" t="b">
        <v>1</v>
      </c>
      <c r="F199" s="309" t="str">
        <f>RIGHT(DEDEL!C199,4)&amp;"."&amp;DEDEL!M199&amp;"."&amp;DEDEL!K199&amp;"."&amp;$C$5</f>
        <v>2028.DDEL3.E27.Ap21</v>
      </c>
      <c r="G199" s="310">
        <f t="shared" ca="1" si="8"/>
        <v>44386</v>
      </c>
      <c r="H199" s="311">
        <f>-DEDEL!Q199</f>
        <v>579.98000000000036</v>
      </c>
      <c r="I199" s="205">
        <f t="shared" ca="1" si="11"/>
        <v>44386</v>
      </c>
      <c r="J199" s="126">
        <v>3</v>
      </c>
      <c r="K199" s="126" t="b">
        <v>1</v>
      </c>
      <c r="L199" s="126" t="s">
        <v>4009</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4008</v>
      </c>
      <c r="B200" s="200">
        <v>1</v>
      </c>
      <c r="C200" s="126">
        <v>2</v>
      </c>
      <c r="D200" s="308">
        <f>DEDEL!J200</f>
        <v>400035</v>
      </c>
      <c r="E200" s="126" t="b">
        <v>1</v>
      </c>
      <c r="F200" s="309" t="str">
        <f>RIGHT(DEDEL!C200,4)&amp;"."&amp;DEDEL!M200&amp;"."&amp;DEDEL!K200&amp;"."&amp;$C$5</f>
        <v>2029.DDEL3.E27.Ap21</v>
      </c>
      <c r="G200" s="310">
        <f t="shared" ca="1" si="8"/>
        <v>44386</v>
      </c>
      <c r="H200" s="311">
        <f>-DEDEL!Q200</f>
        <v>2070.1373459715637</v>
      </c>
      <c r="I200" s="205">
        <f t="shared" ca="1" si="11"/>
        <v>44386</v>
      </c>
      <c r="J200" s="126">
        <v>3</v>
      </c>
      <c r="K200" s="126" t="b">
        <v>1</v>
      </c>
      <c r="L200" s="126" t="s">
        <v>4009</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4008</v>
      </c>
      <c r="B201" s="200">
        <v>1</v>
      </c>
      <c r="C201" s="126">
        <v>2</v>
      </c>
      <c r="D201" s="308">
        <f>DEDEL!J201</f>
        <v>400026</v>
      </c>
      <c r="E201" s="126" t="b">
        <v>1</v>
      </c>
      <c r="F201" s="309" t="str">
        <f>RIGHT(DEDEL!C201,4)&amp;"."&amp;DEDEL!M201&amp;"."&amp;DEDEL!K201&amp;"."&amp;$C$5</f>
        <v>2031.DDEL3.E27.Ap21</v>
      </c>
      <c r="G201" s="310">
        <f t="shared" ca="1" si="8"/>
        <v>44386</v>
      </c>
      <c r="H201" s="311">
        <f>-DEDEL!Q201</f>
        <v>701.65367875647667</v>
      </c>
      <c r="I201" s="205">
        <f t="shared" ca="1" si="11"/>
        <v>44386</v>
      </c>
      <c r="J201" s="126">
        <v>3</v>
      </c>
      <c r="K201" s="126" t="b">
        <v>1</v>
      </c>
      <c r="L201" s="126" t="s">
        <v>4009</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4008</v>
      </c>
      <c r="B202" s="200">
        <v>1</v>
      </c>
      <c r="C202" s="126">
        <v>2</v>
      </c>
      <c r="D202" s="308">
        <f>DEDEL!J202</f>
        <v>400084</v>
      </c>
      <c r="E202" s="126" t="b">
        <v>1</v>
      </c>
      <c r="F202" s="309" t="str">
        <f>RIGHT(DEDEL!C202,4)&amp;"."&amp;DEDEL!M202&amp;"."&amp;DEDEL!K202&amp;"."&amp;$C$5</f>
        <v>2032.DDEL3.E27.Ap21</v>
      </c>
      <c r="G202" s="310">
        <f t="shared" ca="1" si="8"/>
        <v>44386</v>
      </c>
      <c r="H202" s="311">
        <f>-DEDEL!Q202</f>
        <v>1090.788843537415</v>
      </c>
      <c r="I202" s="205">
        <f t="shared" ca="1" si="11"/>
        <v>44386</v>
      </c>
      <c r="J202" s="126">
        <v>3</v>
      </c>
      <c r="K202" s="126" t="b">
        <v>1</v>
      </c>
      <c r="L202" s="126" t="s">
        <v>4009</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4008</v>
      </c>
      <c r="B203" s="200">
        <v>1</v>
      </c>
      <c r="C203" s="126">
        <v>2</v>
      </c>
      <c r="D203" s="308">
        <f>DEDEL!J203</f>
        <v>400046</v>
      </c>
      <c r="E203" s="126" t="b">
        <v>1</v>
      </c>
      <c r="F203" s="309" t="str">
        <f>RIGHT(DEDEL!C203,4)&amp;"."&amp;DEDEL!M203&amp;"."&amp;DEDEL!K203&amp;"."&amp;$C$5</f>
        <v>2036.DDEL3.E27.Ap21</v>
      </c>
      <c r="G203" s="310">
        <f t="shared" ca="1" si="8"/>
        <v>44386</v>
      </c>
      <c r="H203" s="311">
        <f>-DEDEL!Q203</f>
        <v>1314.1877256317689</v>
      </c>
      <c r="I203" s="205">
        <f t="shared" ca="1" si="11"/>
        <v>44386</v>
      </c>
      <c r="J203" s="126">
        <v>3</v>
      </c>
      <c r="K203" s="126" t="b">
        <v>1</v>
      </c>
      <c r="L203" s="126" t="s">
        <v>4009</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4008</v>
      </c>
      <c r="B204" s="200">
        <v>1</v>
      </c>
      <c r="C204" s="126">
        <v>2</v>
      </c>
      <c r="D204" s="308">
        <f>DEDEL!J204</f>
        <v>400030</v>
      </c>
      <c r="E204" s="126" t="b">
        <v>1</v>
      </c>
      <c r="F204" s="309" t="str">
        <f>RIGHT(DEDEL!C204,4)&amp;"."&amp;DEDEL!M204&amp;"."&amp;DEDEL!K204&amp;"."&amp;$C$5</f>
        <v>2037.DDEL3.E27.Ap21</v>
      </c>
      <c r="G204" s="310">
        <f t="shared" ca="1" si="8"/>
        <v>44386</v>
      </c>
      <c r="H204" s="311">
        <f>-DEDEL!Q204</f>
        <v>454.86353383458646</v>
      </c>
      <c r="I204" s="205">
        <f t="shared" ca="1" si="11"/>
        <v>44386</v>
      </c>
      <c r="J204" s="126">
        <v>3</v>
      </c>
      <c r="K204" s="126" t="b">
        <v>1</v>
      </c>
      <c r="L204" s="126" t="s">
        <v>4009</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4008</v>
      </c>
      <c r="B205" s="200">
        <v>1</v>
      </c>
      <c r="C205" s="126">
        <v>2</v>
      </c>
      <c r="D205" s="308">
        <f>DEDEL!J205</f>
        <v>400048</v>
      </c>
      <c r="E205" s="126" t="b">
        <v>1</v>
      </c>
      <c r="F205" s="309" t="str">
        <f>RIGHT(DEDEL!C205,4)&amp;"."&amp;DEDEL!M205&amp;"."&amp;DEDEL!K205&amp;"."&amp;$C$5</f>
        <v>2042.DDEL3.E27.Ap21</v>
      </c>
      <c r="G205" s="310">
        <f t="shared" ca="1" si="8"/>
        <v>44386</v>
      </c>
      <c r="H205" s="311">
        <f>-DEDEL!Q205</f>
        <v>451.42531645569619</v>
      </c>
      <c r="I205" s="205">
        <f t="shared" ca="1" si="11"/>
        <v>44386</v>
      </c>
      <c r="J205" s="126">
        <v>3</v>
      </c>
      <c r="K205" s="126" t="b">
        <v>1</v>
      </c>
      <c r="L205" s="126" t="s">
        <v>4009</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4008</v>
      </c>
      <c r="B206" s="200">
        <v>1</v>
      </c>
      <c r="C206" s="126">
        <v>2</v>
      </c>
      <c r="D206" s="308">
        <f>DEDEL!J206</f>
        <v>400088</v>
      </c>
      <c r="E206" s="126" t="b">
        <v>1</v>
      </c>
      <c r="F206" s="309" t="str">
        <f>RIGHT(DEDEL!C206,4)&amp;"."&amp;DEDEL!M206&amp;"."&amp;DEDEL!K206&amp;"."&amp;$C$5</f>
        <v>2043.DDEL3.E27.Ap21</v>
      </c>
      <c r="G206" s="310">
        <f t="shared" ca="1" si="8"/>
        <v>44386</v>
      </c>
      <c r="H206" s="311">
        <f>-DEDEL!Q206</f>
        <v>1076.8724511930586</v>
      </c>
      <c r="I206" s="205">
        <f t="shared" ca="1" si="11"/>
        <v>44386</v>
      </c>
      <c r="J206" s="126">
        <v>3</v>
      </c>
      <c r="K206" s="126" t="b">
        <v>1</v>
      </c>
      <c r="L206" s="126" t="s">
        <v>4009</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4008</v>
      </c>
      <c r="B207" s="200">
        <v>1</v>
      </c>
      <c r="C207" s="126">
        <v>2</v>
      </c>
      <c r="D207" s="308">
        <f>DEDEL!J207</f>
        <v>400087</v>
      </c>
      <c r="E207" s="126" t="b">
        <v>1</v>
      </c>
      <c r="F207" s="309" t="str">
        <f>RIGHT(DEDEL!C207,4)&amp;"."&amp;DEDEL!M207&amp;"."&amp;DEDEL!K207&amp;"."&amp;$C$5</f>
        <v>2044.DDEL3.E27.Ap21</v>
      </c>
      <c r="G207" s="310">
        <f t="shared" ca="1" si="8"/>
        <v>44386</v>
      </c>
      <c r="H207" s="311">
        <f>-DEDEL!Q207</f>
        <v>533.66080229226361</v>
      </c>
      <c r="I207" s="205">
        <f t="shared" ca="1" si="11"/>
        <v>44386</v>
      </c>
      <c r="J207" s="126">
        <v>3</v>
      </c>
      <c r="K207" s="126" t="b">
        <v>1</v>
      </c>
      <c r="L207" s="126" t="s">
        <v>4009</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4008</v>
      </c>
      <c r="B208" s="200">
        <v>1</v>
      </c>
      <c r="C208" s="126">
        <v>2</v>
      </c>
      <c r="D208" s="308">
        <f>DEDEL!J208</f>
        <v>400089</v>
      </c>
      <c r="E208" s="126" t="b">
        <v>1</v>
      </c>
      <c r="F208" s="309" t="str">
        <f>RIGHT(DEDEL!C208,4)&amp;"."&amp;DEDEL!M208&amp;"."&amp;DEDEL!K208&amp;"."&amp;$C$5</f>
        <v>2045.DDEL3.E27.Ap21</v>
      </c>
      <c r="G208" s="310">
        <f t="shared" ca="1" si="8"/>
        <v>44386</v>
      </c>
      <c r="H208" s="311">
        <f>-DEDEL!Q208</f>
        <v>613.27760330578508</v>
      </c>
      <c r="I208" s="205">
        <f t="shared" ca="1" si="11"/>
        <v>44386</v>
      </c>
      <c r="J208" s="126">
        <v>3</v>
      </c>
      <c r="K208" s="126" t="b">
        <v>1</v>
      </c>
      <c r="L208" s="126" t="s">
        <v>4009</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4008</v>
      </c>
      <c r="B209" s="200">
        <v>1</v>
      </c>
      <c r="C209" s="126">
        <v>2</v>
      </c>
      <c r="D209" s="308">
        <f>DEDEL!J209</f>
        <v>158733</v>
      </c>
      <c r="E209" s="126" t="b">
        <v>1</v>
      </c>
      <c r="F209" s="309" t="str">
        <f>RIGHT(DEDEL!C209,4)&amp;"."&amp;DEDEL!M209&amp;"."&amp;DEDEL!K209&amp;"."&amp;$C$5</f>
        <v>2053.DDEL3.E27.Ap21</v>
      </c>
      <c r="G209" s="310">
        <f t="shared" ca="1" si="8"/>
        <v>44386</v>
      </c>
      <c r="H209" s="311">
        <f>-DEDEL!Q209</f>
        <v>13.357032967032969</v>
      </c>
      <c r="I209" s="205">
        <f t="shared" ca="1" si="11"/>
        <v>44386</v>
      </c>
      <c r="J209" s="126">
        <v>3</v>
      </c>
      <c r="K209" s="126" t="b">
        <v>1</v>
      </c>
      <c r="L209" s="126" t="s">
        <v>4009</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4008</v>
      </c>
      <c r="B210" s="200">
        <v>1</v>
      </c>
      <c r="C210" s="126">
        <v>2</v>
      </c>
      <c r="D210" s="308">
        <f>DEDEL!J210</f>
        <v>400004</v>
      </c>
      <c r="E210" s="126" t="b">
        <v>1</v>
      </c>
      <c r="F210" s="309" t="str">
        <f>RIGHT(DEDEL!C210,4)&amp;"."&amp;DEDEL!M210&amp;"."&amp;DEDEL!K210&amp;"."&amp;$C$5</f>
        <v>2054.DDEL3.E27.Ap21</v>
      </c>
      <c r="G210" s="310">
        <f t="shared" ca="1" si="8"/>
        <v>44386</v>
      </c>
      <c r="H210" s="311">
        <f>-DEDEL!Q210</f>
        <v>159.64875000000001</v>
      </c>
      <c r="I210" s="205">
        <f t="shared" ca="1" si="11"/>
        <v>44386</v>
      </c>
      <c r="J210" s="126">
        <v>3</v>
      </c>
      <c r="K210" s="126" t="b">
        <v>1</v>
      </c>
      <c r="L210" s="126" t="s">
        <v>4009</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4008</v>
      </c>
      <c r="B211" s="200">
        <v>1</v>
      </c>
      <c r="C211" s="126">
        <v>2</v>
      </c>
      <c r="D211" s="308">
        <f>DEDEL!J211</f>
        <v>400101</v>
      </c>
      <c r="E211" s="126" t="b">
        <v>1</v>
      </c>
      <c r="F211" s="309" t="str">
        <f>RIGHT(DEDEL!C211,4)&amp;"."&amp;DEDEL!M211&amp;"."&amp;DEDEL!K211&amp;"."&amp;$C$5</f>
        <v>2055.DDEL3.E27.Ap21</v>
      </c>
      <c r="G211" s="310">
        <f t="shared" ca="1" si="8"/>
        <v>44386</v>
      </c>
      <c r="H211" s="311">
        <f>-DEDEL!Q211</f>
        <v>879.79629629629619</v>
      </c>
      <c r="I211" s="205">
        <f t="shared" ca="1" si="11"/>
        <v>44386</v>
      </c>
      <c r="J211" s="126">
        <v>3</v>
      </c>
      <c r="K211" s="126" t="b">
        <v>1</v>
      </c>
      <c r="L211" s="126" t="s">
        <v>4009</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4008</v>
      </c>
      <c r="B212" s="200">
        <v>1</v>
      </c>
      <c r="C212" s="126">
        <v>2</v>
      </c>
      <c r="D212" s="308">
        <f>DEDEL!J212</f>
        <v>400053</v>
      </c>
      <c r="E212" s="126" t="b">
        <v>1</v>
      </c>
      <c r="F212" s="309" t="str">
        <f>RIGHT(DEDEL!C212,4)&amp;"."&amp;DEDEL!M212&amp;"."&amp;DEDEL!K212&amp;"."&amp;$C$5</f>
        <v>2057.DDEL3.E27.Ap21</v>
      </c>
      <c r="G212" s="310">
        <f t="shared" ca="1" si="8"/>
        <v>44386</v>
      </c>
      <c r="H212" s="311">
        <f>-DEDEL!Q212</f>
        <v>2068.9806329113921</v>
      </c>
      <c r="I212" s="205">
        <f t="shared" ca="1" si="11"/>
        <v>44386</v>
      </c>
      <c r="J212" s="126">
        <v>3</v>
      </c>
      <c r="K212" s="126" t="b">
        <v>1</v>
      </c>
      <c r="L212" s="126" t="s">
        <v>4009</v>
      </c>
      <c r="M212" s="126" t="b">
        <v>1</v>
      </c>
      <c r="N212" s="126" t="s">
        <v>3687</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4008</v>
      </c>
      <c r="B213" s="200">
        <v>1</v>
      </c>
      <c r="C213" s="126">
        <v>2</v>
      </c>
      <c r="D213" s="308">
        <f>DEDEL!J213</f>
        <v>400011</v>
      </c>
      <c r="E213" s="126" t="b">
        <v>1</v>
      </c>
      <c r="F213" s="309" t="str">
        <f>RIGHT(DEDEL!C213,4)&amp;"."&amp;DEDEL!M213&amp;"."&amp;DEDEL!K213&amp;"."&amp;$C$5</f>
        <v>2060.DDEL3.E27.Ap21</v>
      </c>
      <c r="G213" s="310">
        <f t="shared" ref="G213:G276" ca="1" si="14">TODAY()</f>
        <v>44386</v>
      </c>
      <c r="H213" s="311">
        <f>-DEDEL!Q213</f>
        <v>1589.1016470588236</v>
      </c>
      <c r="I213" s="205">
        <f t="shared" ca="1" si="11"/>
        <v>44386</v>
      </c>
      <c r="J213" s="126">
        <v>3</v>
      </c>
      <c r="K213" s="126" t="b">
        <v>1</v>
      </c>
      <c r="L213" s="126" t="s">
        <v>4009</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4008</v>
      </c>
      <c r="B214" s="200">
        <v>1</v>
      </c>
      <c r="C214" s="126">
        <v>2</v>
      </c>
      <c r="D214" s="308">
        <f>DEDEL!J214</f>
        <v>400065</v>
      </c>
      <c r="E214" s="126" t="b">
        <v>1</v>
      </c>
      <c r="F214" s="309" t="str">
        <f>RIGHT(DEDEL!C214,4)&amp;"."&amp;DEDEL!M214&amp;"."&amp;DEDEL!K214&amp;"."&amp;$C$5</f>
        <v>2067.DDEL3.E27.Ap21</v>
      </c>
      <c r="G214" s="310">
        <f t="shared" ca="1" si="14"/>
        <v>44386</v>
      </c>
      <c r="H214" s="311">
        <f>-DEDEL!Q214</f>
        <v>668.29991266375555</v>
      </c>
      <c r="I214" s="205">
        <f t="shared" ca="1" si="11"/>
        <v>44386</v>
      </c>
      <c r="J214" s="126">
        <v>3</v>
      </c>
      <c r="K214" s="126" t="b">
        <v>1</v>
      </c>
      <c r="L214" s="126" t="s">
        <v>4009</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4008</v>
      </c>
      <c r="B215" s="200">
        <v>1</v>
      </c>
      <c r="C215" s="126">
        <v>2</v>
      </c>
      <c r="D215" s="308">
        <f>DEDEL!J215</f>
        <v>400038</v>
      </c>
      <c r="E215" s="126" t="b">
        <v>1</v>
      </c>
      <c r="F215" s="309" t="str">
        <f>RIGHT(DEDEL!C215,4)&amp;"."&amp;DEDEL!M215&amp;"."&amp;DEDEL!K215&amp;"."&amp;$C$5</f>
        <v>2070.DDEL3.E27.Ap21</v>
      </c>
      <c r="G215" s="310">
        <f t="shared" ca="1" si="14"/>
        <v>44386</v>
      </c>
      <c r="H215" s="311">
        <f>-DEDEL!Q215</f>
        <v>1051.6555339805825</v>
      </c>
      <c r="I215" s="205">
        <f t="shared" ref="I215:I267" ca="1" si="15">G215</f>
        <v>44386</v>
      </c>
      <c r="J215" s="126">
        <v>3</v>
      </c>
      <c r="K215" s="126" t="b">
        <v>1</v>
      </c>
      <c r="L215" s="126" t="s">
        <v>4009</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4008</v>
      </c>
      <c r="B216" s="200">
        <v>1</v>
      </c>
      <c r="C216" s="126">
        <v>2</v>
      </c>
      <c r="D216" s="308">
        <f>DEDEL!J216</f>
        <v>400012</v>
      </c>
      <c r="E216" s="126" t="b">
        <v>1</v>
      </c>
      <c r="F216" s="309" t="str">
        <f>RIGHT(DEDEL!C216,4)&amp;"."&amp;DEDEL!M216&amp;"."&amp;DEDEL!K216&amp;"."&amp;$C$5</f>
        <v>2071.DDEL3.E27.Ap21</v>
      </c>
      <c r="G216" s="310">
        <f t="shared" ca="1" si="14"/>
        <v>44386</v>
      </c>
      <c r="H216" s="311">
        <f>-DEDEL!Q216</f>
        <v>434.35397727272721</v>
      </c>
      <c r="I216" s="205">
        <f t="shared" ca="1" si="15"/>
        <v>44386</v>
      </c>
      <c r="J216" s="126">
        <v>3</v>
      </c>
      <c r="K216" s="126" t="b">
        <v>1</v>
      </c>
      <c r="L216" s="126" t="s">
        <v>4009</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4008</v>
      </c>
      <c r="B217" s="200">
        <v>1</v>
      </c>
      <c r="C217" s="126">
        <v>2</v>
      </c>
      <c r="D217" s="308">
        <f>DEDEL!J217</f>
        <v>400012</v>
      </c>
      <c r="E217" s="126" t="b">
        <v>1</v>
      </c>
      <c r="F217" s="309" t="str">
        <f>RIGHT(DEDEL!C217,4)&amp;"."&amp;DEDEL!M217&amp;"."&amp;DEDEL!K217&amp;"."&amp;$C$5</f>
        <v>2072.DDEL3.E27.Ap21</v>
      </c>
      <c r="G217" s="310">
        <f t="shared" ca="1" si="14"/>
        <v>44386</v>
      </c>
      <c r="H217" s="311">
        <f>-DEDEL!Q217</f>
        <v>1352.2435158501439</v>
      </c>
      <c r="I217" s="205">
        <f t="shared" ca="1" si="15"/>
        <v>44386</v>
      </c>
      <c r="J217" s="126">
        <v>3</v>
      </c>
      <c r="K217" s="126" t="b">
        <v>1</v>
      </c>
      <c r="L217" s="126" t="s">
        <v>4009</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4008</v>
      </c>
      <c r="B218" s="200">
        <v>1</v>
      </c>
      <c r="C218" s="126">
        <v>2</v>
      </c>
      <c r="D218" s="308">
        <f>DEDEL!J218</f>
        <v>400105</v>
      </c>
      <c r="E218" s="126" t="b">
        <v>1</v>
      </c>
      <c r="F218" s="309" t="str">
        <f>RIGHT(DEDEL!C218,4)&amp;"."&amp;DEDEL!M218&amp;"."&amp;DEDEL!K218&amp;"."&amp;$C$5</f>
        <v>2073.DDEL3.E27.Ap21</v>
      </c>
      <c r="G218" s="310">
        <f t="shared" ca="1" si="14"/>
        <v>44386</v>
      </c>
      <c r="H218" s="311">
        <f>-DEDEL!Q218</f>
        <v>2123.264737678855</v>
      </c>
      <c r="I218" s="205">
        <f t="shared" ca="1" si="15"/>
        <v>44386</v>
      </c>
      <c r="J218" s="126">
        <v>3</v>
      </c>
      <c r="K218" s="126" t="b">
        <v>1</v>
      </c>
      <c r="L218" s="126" t="s">
        <v>4009</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4008</v>
      </c>
      <c r="B219" s="200">
        <v>1</v>
      </c>
      <c r="C219" s="126">
        <v>2</v>
      </c>
      <c r="D219" s="308">
        <f>DEDEL!J219</f>
        <v>400111</v>
      </c>
      <c r="E219" s="126" t="b">
        <v>1</v>
      </c>
      <c r="F219" s="309" t="str">
        <f>RIGHT(DEDEL!C219,4)&amp;"."&amp;DEDEL!M219&amp;"."&amp;DEDEL!K219&amp;"."&amp;$C$5</f>
        <v>2076.DDEL3.E27.Ap21</v>
      </c>
      <c r="G219" s="310">
        <f t="shared" ca="1" si="14"/>
        <v>44386</v>
      </c>
      <c r="H219" s="311">
        <f>-DEDEL!Q219</f>
        <v>1483.9189010989012</v>
      </c>
      <c r="I219" s="205">
        <f t="shared" ca="1" si="15"/>
        <v>44386</v>
      </c>
      <c r="J219" s="126">
        <v>3</v>
      </c>
      <c r="K219" s="126" t="b">
        <v>1</v>
      </c>
      <c r="L219" s="126" t="s">
        <v>4009</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4008</v>
      </c>
      <c r="B220" s="200">
        <v>1</v>
      </c>
      <c r="C220" s="126">
        <v>2</v>
      </c>
      <c r="D220" s="308">
        <f>DEDEL!J220</f>
        <v>400113</v>
      </c>
      <c r="E220" s="126" t="b">
        <v>1</v>
      </c>
      <c r="F220" s="309" t="str">
        <f>RIGHT(DEDEL!C220,4)&amp;"."&amp;DEDEL!M220&amp;"."&amp;DEDEL!K220&amp;"."&amp;$C$5</f>
        <v>2077.DDEL3.E27.Ap21</v>
      </c>
      <c r="G220" s="310">
        <f t="shared" ca="1" si="14"/>
        <v>44386</v>
      </c>
      <c r="H220" s="311">
        <f>-DEDEL!Q220</f>
        <v>5318.7098165137613</v>
      </c>
      <c r="I220" s="205">
        <f t="shared" ca="1" si="15"/>
        <v>44386</v>
      </c>
      <c r="J220" s="126">
        <v>3</v>
      </c>
      <c r="K220" s="126" t="b">
        <v>1</v>
      </c>
      <c r="L220" s="126" t="s">
        <v>4009</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4008</v>
      </c>
      <c r="B221" s="200">
        <v>1</v>
      </c>
      <c r="C221" s="126">
        <v>2</v>
      </c>
      <c r="D221" s="308">
        <f>DEDEL!J221</f>
        <v>400014</v>
      </c>
      <c r="E221" s="126" t="b">
        <v>1</v>
      </c>
      <c r="F221" s="309" t="str">
        <f>RIGHT(DEDEL!C221,4)&amp;"."&amp;DEDEL!M221&amp;"."&amp;DEDEL!K221&amp;"."&amp;$C$5</f>
        <v>2078.DDEL3.E27.Ap21</v>
      </c>
      <c r="G221" s="310">
        <f t="shared" ca="1" si="14"/>
        <v>44386</v>
      </c>
      <c r="H221" s="311">
        <f>-DEDEL!Q221</f>
        <v>385.86643478260868</v>
      </c>
      <c r="I221" s="205">
        <f t="shared" ca="1" si="15"/>
        <v>44386</v>
      </c>
      <c r="J221" s="126">
        <v>3</v>
      </c>
      <c r="K221" s="126" t="b">
        <v>1</v>
      </c>
      <c r="L221" s="126" t="s">
        <v>4009</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4008</v>
      </c>
      <c r="B222" s="200">
        <v>1</v>
      </c>
      <c r="C222" s="126">
        <v>2</v>
      </c>
      <c r="D222" s="308">
        <f>DEDEL!J222</f>
        <v>400070</v>
      </c>
      <c r="E222" s="126" t="b">
        <v>1</v>
      </c>
      <c r="F222" s="309" t="str">
        <f>RIGHT(DEDEL!C222,4)&amp;"."&amp;DEDEL!M222&amp;"."&amp;DEDEL!K222&amp;"."&amp;$C$5</f>
        <v>2079.DDEL3.E27.Ap21</v>
      </c>
      <c r="G222" s="310">
        <f t="shared" ca="1" si="14"/>
        <v>44386</v>
      </c>
      <c r="H222" s="311">
        <f>-DEDEL!Q222</f>
        <v>411.00809302325587</v>
      </c>
      <c r="I222" s="205">
        <f t="shared" ca="1" si="15"/>
        <v>44386</v>
      </c>
      <c r="J222" s="126">
        <v>3</v>
      </c>
      <c r="K222" s="126" t="b">
        <v>1</v>
      </c>
      <c r="L222" s="126" t="s">
        <v>4009</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4008</v>
      </c>
      <c r="B223" s="200">
        <v>1</v>
      </c>
      <c r="C223" s="126">
        <v>2</v>
      </c>
      <c r="D223" s="308">
        <f>DEDEL!J223</f>
        <v>400069</v>
      </c>
      <c r="E223" s="126" t="b">
        <v>1</v>
      </c>
      <c r="F223" s="309" t="str">
        <f>RIGHT(DEDEL!C223,4)&amp;"."&amp;DEDEL!M223&amp;"."&amp;DEDEL!K223&amp;"."&amp;$C$5</f>
        <v>3300.DDEL3.E27.Ap21</v>
      </c>
      <c r="G223" s="310">
        <f t="shared" ca="1" si="14"/>
        <v>44386</v>
      </c>
      <c r="H223" s="311">
        <f>-DEDEL!Q223</f>
        <v>1049.1091525423731</v>
      </c>
      <c r="I223" s="205">
        <f t="shared" ca="1" si="15"/>
        <v>44386</v>
      </c>
      <c r="J223" s="126">
        <v>3</v>
      </c>
      <c r="K223" s="126" t="b">
        <v>1</v>
      </c>
      <c r="L223" s="126" t="s">
        <v>4009</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4008</v>
      </c>
      <c r="B224" s="200">
        <v>1</v>
      </c>
      <c r="C224" s="126">
        <v>2</v>
      </c>
      <c r="D224" s="308">
        <f>DEDEL!J224</f>
        <v>400039</v>
      </c>
      <c r="E224" s="126" t="b">
        <v>1</v>
      </c>
      <c r="F224" s="309" t="str">
        <f>RIGHT(DEDEL!C224,4)&amp;"."&amp;DEDEL!M224&amp;"."&amp;DEDEL!K224&amp;"."&amp;$C$5</f>
        <v>3302.DDEL3.E27.Ap21</v>
      </c>
      <c r="G224" s="310">
        <f t="shared" ca="1" si="14"/>
        <v>44386</v>
      </c>
      <c r="H224" s="311">
        <f>-DEDEL!Q224</f>
        <v>246.79999999999995</v>
      </c>
      <c r="I224" s="205">
        <f t="shared" ca="1" si="15"/>
        <v>44386</v>
      </c>
      <c r="J224" s="126">
        <v>3</v>
      </c>
      <c r="K224" s="126" t="b">
        <v>1</v>
      </c>
      <c r="L224" s="126" t="s">
        <v>4009</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4008</v>
      </c>
      <c r="B225" s="200">
        <v>1</v>
      </c>
      <c r="C225" s="126">
        <v>2</v>
      </c>
      <c r="D225" s="308">
        <f>DEDEL!J225</f>
        <v>400008</v>
      </c>
      <c r="E225" s="126" t="b">
        <v>1</v>
      </c>
      <c r="F225" s="309" t="str">
        <f>RIGHT(DEDEL!C225,4)&amp;"."&amp;DEDEL!M225&amp;"."&amp;DEDEL!K225&amp;"."&amp;$C$5</f>
        <v>3304.DDEL3.E27.Ap21</v>
      </c>
      <c r="G225" s="310">
        <f t="shared" ca="1" si="14"/>
        <v>44386</v>
      </c>
      <c r="H225" s="311">
        <f>-DEDEL!Q225</f>
        <v>688.00818965517237</v>
      </c>
      <c r="I225" s="205">
        <f t="shared" ca="1" si="15"/>
        <v>44386</v>
      </c>
      <c r="J225" s="126">
        <v>3</v>
      </c>
      <c r="K225" s="126" t="b">
        <v>1</v>
      </c>
      <c r="L225" s="126" t="s">
        <v>4009</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4008</v>
      </c>
      <c r="B226" s="200">
        <v>1</v>
      </c>
      <c r="C226" s="126">
        <v>2</v>
      </c>
      <c r="D226" s="308">
        <f>DEDEL!J226</f>
        <v>400086</v>
      </c>
      <c r="E226" s="126" t="b">
        <v>1</v>
      </c>
      <c r="F226" s="309" t="str">
        <f>RIGHT(DEDEL!C226,4)&amp;"."&amp;DEDEL!M226&amp;"."&amp;DEDEL!K226&amp;"."&amp;$C$5</f>
        <v>3305.DDEL3.E27.Ap21</v>
      </c>
      <c r="G226" s="310">
        <f t="shared" ca="1" si="14"/>
        <v>44386</v>
      </c>
      <c r="H226" s="311">
        <f>-DEDEL!Q226</f>
        <v>175.09459459459458</v>
      </c>
      <c r="I226" s="205">
        <f t="shared" ca="1" si="15"/>
        <v>44386</v>
      </c>
      <c r="J226" s="126">
        <v>3</v>
      </c>
      <c r="K226" s="126" t="b">
        <v>1</v>
      </c>
      <c r="L226" s="126" t="s">
        <v>4009</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4008</v>
      </c>
      <c r="B227" s="200">
        <v>1</v>
      </c>
      <c r="C227" s="126">
        <v>2</v>
      </c>
      <c r="D227" s="308">
        <f>DEDEL!J227</f>
        <v>400114</v>
      </c>
      <c r="E227" s="126" t="b">
        <v>1</v>
      </c>
      <c r="F227" s="309" t="str">
        <f>RIGHT(DEDEL!C227,4)&amp;"."&amp;DEDEL!M227&amp;"."&amp;DEDEL!K227&amp;"."&amp;$C$5</f>
        <v>3307.DDEL3.E27.Ap21</v>
      </c>
      <c r="G227" s="310">
        <f t="shared" ca="1" si="14"/>
        <v>44386</v>
      </c>
      <c r="H227" s="311">
        <f>-DEDEL!Q227</f>
        <v>307.03095238095239</v>
      </c>
      <c r="I227" s="205">
        <f t="shared" ca="1" si="15"/>
        <v>44386</v>
      </c>
      <c r="J227" s="126">
        <v>3</v>
      </c>
      <c r="K227" s="126" t="b">
        <v>1</v>
      </c>
      <c r="L227" s="126" t="s">
        <v>4009</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4008</v>
      </c>
      <c r="B228" s="200">
        <v>1</v>
      </c>
      <c r="C228" s="126">
        <v>2</v>
      </c>
      <c r="D228" s="308">
        <f>DEDEL!J228</f>
        <v>400098</v>
      </c>
      <c r="E228" s="126" t="b">
        <v>1</v>
      </c>
      <c r="F228" s="309" t="str">
        <f>RIGHT(DEDEL!C228,4)&amp;"."&amp;DEDEL!M228&amp;"."&amp;DEDEL!K228&amp;"."&amp;$C$5</f>
        <v>3309.DDEL3.E27.Ap21</v>
      </c>
      <c r="G228" s="310">
        <f t="shared" ca="1" si="14"/>
        <v>44386</v>
      </c>
      <c r="H228" s="311">
        <f>-DEDEL!Q228</f>
        <v>237.84163461538461</v>
      </c>
      <c r="I228" s="205">
        <f t="shared" ca="1" si="15"/>
        <v>44386</v>
      </c>
      <c r="J228" s="126">
        <v>3</v>
      </c>
      <c r="K228" s="126" t="b">
        <v>1</v>
      </c>
      <c r="L228" s="126" t="s">
        <v>4009</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4008</v>
      </c>
      <c r="B229" s="200">
        <v>1</v>
      </c>
      <c r="C229" s="126">
        <v>2</v>
      </c>
      <c r="D229" s="308">
        <f>DEDEL!J229</f>
        <v>400058</v>
      </c>
      <c r="E229" s="126" t="b">
        <v>1</v>
      </c>
      <c r="F229" s="309" t="str">
        <f>RIGHT(DEDEL!C229,4)&amp;"."&amp;DEDEL!M229&amp;"."&amp;DEDEL!K229&amp;"."&amp;$C$5</f>
        <v>3311.DDEL3.E27.Ap21</v>
      </c>
      <c r="G229" s="310">
        <f t="shared" ca="1" si="14"/>
        <v>44386</v>
      </c>
      <c r="H229" s="311">
        <f>-DEDEL!Q229</f>
        <v>788.66770334928231</v>
      </c>
      <c r="I229" s="205">
        <f t="shared" ca="1" si="15"/>
        <v>44386</v>
      </c>
      <c r="J229" s="126">
        <v>3</v>
      </c>
      <c r="K229" s="126" t="b">
        <v>1</v>
      </c>
      <c r="L229" s="126" t="s">
        <v>4009</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4008</v>
      </c>
      <c r="B230" s="200">
        <v>1</v>
      </c>
      <c r="C230" s="126">
        <v>2</v>
      </c>
      <c r="D230" s="308">
        <f>DEDEL!J230</f>
        <v>400017</v>
      </c>
      <c r="E230" s="126" t="b">
        <v>1</v>
      </c>
      <c r="F230" s="309" t="str">
        <f>RIGHT(DEDEL!C230,4)&amp;"."&amp;DEDEL!M230&amp;"."&amp;DEDEL!K230&amp;"."&amp;$C$5</f>
        <v>3312.DDEL3.E27.Ap21</v>
      </c>
      <c r="G230" s="310">
        <f t="shared" ca="1" si="14"/>
        <v>44386</v>
      </c>
      <c r="H230" s="311">
        <f>-DEDEL!Q230</f>
        <v>316.36316279069763</v>
      </c>
      <c r="I230" s="205">
        <f t="shared" ca="1" si="15"/>
        <v>44386</v>
      </c>
      <c r="J230" s="126">
        <v>3</v>
      </c>
      <c r="K230" s="126" t="b">
        <v>1</v>
      </c>
      <c r="L230" s="126" t="s">
        <v>4009</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4008</v>
      </c>
      <c r="B231" s="200">
        <v>1</v>
      </c>
      <c r="C231" s="126">
        <v>2</v>
      </c>
      <c r="D231" s="308">
        <f>DEDEL!J231</f>
        <v>400006</v>
      </c>
      <c r="E231" s="126" t="b">
        <v>1</v>
      </c>
      <c r="F231" s="309" t="str">
        <f>RIGHT(DEDEL!C231,4)&amp;"."&amp;DEDEL!M231&amp;"."&amp;DEDEL!K231&amp;"."&amp;$C$5</f>
        <v>3313.DDEL3.E27.Ap21</v>
      </c>
      <c r="G231" s="310">
        <f t="shared" ca="1" si="14"/>
        <v>44386</v>
      </c>
      <c r="H231" s="311">
        <f>-DEDEL!Q231</f>
        <v>625.97454545454548</v>
      </c>
      <c r="I231" s="205">
        <f t="shared" ca="1" si="15"/>
        <v>44386</v>
      </c>
      <c r="J231" s="126">
        <v>3</v>
      </c>
      <c r="K231" s="126" t="b">
        <v>1</v>
      </c>
      <c r="L231" s="126" t="s">
        <v>4009</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4008</v>
      </c>
      <c r="B232" s="200">
        <v>1</v>
      </c>
      <c r="C232" s="126">
        <v>2</v>
      </c>
      <c r="D232" s="308">
        <f>DEDEL!J232</f>
        <v>400094</v>
      </c>
      <c r="E232" s="126" t="b">
        <v>1</v>
      </c>
      <c r="F232" s="309" t="str">
        <f>RIGHT(DEDEL!C232,4)&amp;"."&amp;DEDEL!M232&amp;"."&amp;DEDEL!K232&amp;"."&amp;$C$5</f>
        <v>3314.DDEL3.E27.Ap21</v>
      </c>
      <c r="G232" s="310">
        <f t="shared" ca="1" si="14"/>
        <v>44386</v>
      </c>
      <c r="H232" s="311">
        <f>-DEDEL!Q232</f>
        <v>419.55999999999904</v>
      </c>
      <c r="I232" s="205">
        <f t="shared" ca="1" si="15"/>
        <v>44386</v>
      </c>
      <c r="J232" s="126">
        <v>3</v>
      </c>
      <c r="K232" s="126" t="b">
        <v>1</v>
      </c>
      <c r="L232" s="126" t="s">
        <v>4009</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4008</v>
      </c>
      <c r="B233" s="200">
        <v>1</v>
      </c>
      <c r="C233" s="126">
        <v>2</v>
      </c>
      <c r="D233" s="308">
        <f>DEDEL!J233</f>
        <v>400062</v>
      </c>
      <c r="E233" s="126" t="b">
        <v>1</v>
      </c>
      <c r="F233" s="309" t="str">
        <f>RIGHT(DEDEL!C233,4)&amp;"."&amp;DEDEL!M233&amp;"."&amp;DEDEL!K233&amp;"."&amp;$C$5</f>
        <v>3315.DDEL3.E27.Ap21</v>
      </c>
      <c r="G233" s="310">
        <f t="shared" ca="1" si="14"/>
        <v>44386</v>
      </c>
      <c r="H233" s="311">
        <f>-DEDEL!Q233</f>
        <v>171.9333971291866</v>
      </c>
      <c r="I233" s="205">
        <f t="shared" ca="1" si="15"/>
        <v>44386</v>
      </c>
      <c r="J233" s="126">
        <v>3</v>
      </c>
      <c r="K233" s="126" t="b">
        <v>1</v>
      </c>
      <c r="L233" s="126" t="s">
        <v>4009</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4008</v>
      </c>
      <c r="B234" s="200">
        <v>1</v>
      </c>
      <c r="C234" s="126">
        <v>2</v>
      </c>
      <c r="D234" s="308">
        <f>DEDEL!J234</f>
        <v>400100</v>
      </c>
      <c r="E234" s="126" t="b">
        <v>1</v>
      </c>
      <c r="F234" s="309" t="str">
        <f>RIGHT(DEDEL!C234,4)&amp;"."&amp;DEDEL!M234&amp;"."&amp;DEDEL!K234&amp;"."&amp;$C$5</f>
        <v>3316.DDEL3.E27.Ap21</v>
      </c>
      <c r="G234" s="310">
        <f t="shared" ca="1" si="14"/>
        <v>44386</v>
      </c>
      <c r="H234" s="311">
        <f>-DEDEL!Q234</f>
        <v>235.57118483412324</v>
      </c>
      <c r="I234" s="205">
        <f t="shared" ca="1" si="15"/>
        <v>44386</v>
      </c>
      <c r="J234" s="126">
        <v>3</v>
      </c>
      <c r="K234" s="126" t="b">
        <v>1</v>
      </c>
      <c r="L234" s="126" t="s">
        <v>4009</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4008</v>
      </c>
      <c r="B235" s="200">
        <v>1</v>
      </c>
      <c r="C235" s="126">
        <v>2</v>
      </c>
      <c r="D235" s="308">
        <f>DEDEL!J235</f>
        <v>400015</v>
      </c>
      <c r="E235" s="126" t="b">
        <v>1</v>
      </c>
      <c r="F235" s="309" t="str">
        <f>RIGHT(DEDEL!C235,4)&amp;"."&amp;DEDEL!M235&amp;"."&amp;DEDEL!K235&amp;"."&amp;$C$5</f>
        <v>3317.DDEL3.E27.Ap21</v>
      </c>
      <c r="G235" s="310">
        <f t="shared" ca="1" si="14"/>
        <v>44386</v>
      </c>
      <c r="H235" s="311">
        <f>-DEDEL!Q235</f>
        <v>578.87727659574466</v>
      </c>
      <c r="I235" s="205">
        <f t="shared" ca="1" si="15"/>
        <v>44386</v>
      </c>
      <c r="J235" s="126">
        <v>3</v>
      </c>
      <c r="K235" s="126" t="b">
        <v>1</v>
      </c>
      <c r="L235" s="126" t="s">
        <v>4009</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4008</v>
      </c>
      <c r="B236" s="200">
        <v>1</v>
      </c>
      <c r="C236" s="126">
        <v>2</v>
      </c>
      <c r="D236" s="308">
        <f>DEDEL!J236</f>
        <v>400023</v>
      </c>
      <c r="E236" s="126" t="b">
        <v>1</v>
      </c>
      <c r="F236" s="309" t="str">
        <f>RIGHT(DEDEL!C236,4)&amp;"."&amp;DEDEL!M236&amp;"."&amp;DEDEL!K236&amp;"."&amp;$C$5</f>
        <v>3500.DDEL3.E27.Ap21</v>
      </c>
      <c r="G236" s="310">
        <f t="shared" ca="1" si="14"/>
        <v>44386</v>
      </c>
      <c r="H236" s="311">
        <f>-DEDEL!Q236</f>
        <v>243.20083333333335</v>
      </c>
      <c r="I236" s="205">
        <f t="shared" ca="1" si="15"/>
        <v>44386</v>
      </c>
      <c r="J236" s="126">
        <v>3</v>
      </c>
      <c r="K236" s="126" t="b">
        <v>1</v>
      </c>
      <c r="L236" s="126" t="s">
        <v>4009</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4008</v>
      </c>
      <c r="B237" s="200">
        <v>1</v>
      </c>
      <c r="C237" s="126">
        <v>2</v>
      </c>
      <c r="D237" s="308">
        <f>DEDEL!J237</f>
        <v>400003</v>
      </c>
      <c r="E237" s="126" t="b">
        <v>1</v>
      </c>
      <c r="F237" s="309" t="str">
        <f>RIGHT(DEDEL!C237,4)&amp;"."&amp;DEDEL!M237&amp;"."&amp;DEDEL!K237&amp;"."&amp;$C$5</f>
        <v>3501.DDEL3.E27.Ap21</v>
      </c>
      <c r="G237" s="310">
        <f t="shared" ca="1" si="14"/>
        <v>44386</v>
      </c>
      <c r="H237" s="311">
        <f>-DEDEL!Q237</f>
        <v>413.21201923076927</v>
      </c>
      <c r="I237" s="205">
        <f t="shared" ca="1" si="15"/>
        <v>44386</v>
      </c>
      <c r="J237" s="126">
        <v>3</v>
      </c>
      <c r="K237" s="126" t="b">
        <v>1</v>
      </c>
      <c r="L237" s="126" t="s">
        <v>4009</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4008</v>
      </c>
      <c r="B238" s="200">
        <v>1</v>
      </c>
      <c r="C238" s="126">
        <v>2</v>
      </c>
      <c r="D238" s="308">
        <f>DEDEL!J238</f>
        <v>400096</v>
      </c>
      <c r="E238" s="126" t="b">
        <v>1</v>
      </c>
      <c r="F238" s="309" t="str">
        <f>RIGHT(DEDEL!C238,4)&amp;"."&amp;DEDEL!M238&amp;"."&amp;DEDEL!K238&amp;"."&amp;$C$5</f>
        <v>3502.DDEL3.E27.Ap21</v>
      </c>
      <c r="G238" s="310">
        <f t="shared" ca="1" si="14"/>
        <v>44386</v>
      </c>
      <c r="H238" s="311">
        <f>-DEDEL!Q238</f>
        <v>1119.1812643678161</v>
      </c>
      <c r="I238" s="205">
        <f t="shared" ca="1" si="15"/>
        <v>44386</v>
      </c>
      <c r="J238" s="126">
        <v>3</v>
      </c>
      <c r="K238" s="126" t="b">
        <v>1</v>
      </c>
      <c r="L238" s="126" t="s">
        <v>4009</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4008</v>
      </c>
      <c r="B239" s="200">
        <v>1</v>
      </c>
      <c r="C239" s="126">
        <v>2</v>
      </c>
      <c r="D239" s="308">
        <f>DEDEL!J239</f>
        <v>400064</v>
      </c>
      <c r="E239" s="126" t="b">
        <v>1</v>
      </c>
      <c r="F239" s="309" t="str">
        <f>RIGHT(DEDEL!C239,4)&amp;"."&amp;DEDEL!M239&amp;"."&amp;DEDEL!K239&amp;"."&amp;$C$5</f>
        <v>3504.DDEL3.E27.Ap21</v>
      </c>
      <c r="G239" s="310">
        <f t="shared" ca="1" si="14"/>
        <v>44386</v>
      </c>
      <c r="H239" s="311">
        <f>-DEDEL!Q239</f>
        <v>603.21344497607663</v>
      </c>
      <c r="I239" s="205">
        <f t="shared" ca="1" si="15"/>
        <v>44386</v>
      </c>
      <c r="J239" s="126">
        <v>3</v>
      </c>
      <c r="K239" s="126" t="b">
        <v>1</v>
      </c>
      <c r="L239" s="126" t="s">
        <v>4009</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4008</v>
      </c>
      <c r="B240" s="200">
        <v>1</v>
      </c>
      <c r="C240" s="126">
        <v>2</v>
      </c>
      <c r="D240" s="308">
        <f>DEDEL!J240</f>
        <v>400009</v>
      </c>
      <c r="E240" s="126" t="b">
        <v>1</v>
      </c>
      <c r="F240" s="309" t="str">
        <f>RIGHT(DEDEL!C240,4)&amp;"."&amp;DEDEL!M240&amp;"."&amp;DEDEL!K240&amp;"."&amp;$C$5</f>
        <v>3506.DDEL3.E27.Ap21</v>
      </c>
      <c r="G240" s="310">
        <f t="shared" ca="1" si="14"/>
        <v>44386</v>
      </c>
      <c r="H240" s="311">
        <f>-DEDEL!Q240</f>
        <v>234.41872909698995</v>
      </c>
      <c r="I240" s="205">
        <f t="shared" ca="1" si="15"/>
        <v>44386</v>
      </c>
      <c r="J240" s="126">
        <v>3</v>
      </c>
      <c r="K240" s="126" t="b">
        <v>1</v>
      </c>
      <c r="L240" s="126" t="s">
        <v>4009</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4008</v>
      </c>
      <c r="B241" s="200">
        <v>1</v>
      </c>
      <c r="C241" s="126">
        <v>2</v>
      </c>
      <c r="D241" s="308">
        <f>DEDEL!J241</f>
        <v>400037</v>
      </c>
      <c r="E241" s="126" t="b">
        <v>1</v>
      </c>
      <c r="F241" s="309" t="str">
        <f>RIGHT(DEDEL!C241,4)&amp;"."&amp;DEDEL!M241&amp;"."&amp;DEDEL!K241&amp;"."&amp;$C$5</f>
        <v>3507.DDEL3.E27.Ap21</v>
      </c>
      <c r="G241" s="310">
        <f t="shared" ca="1" si="14"/>
        <v>44386</v>
      </c>
      <c r="H241" s="311">
        <f>-DEDEL!Q241</f>
        <v>236.31419689119173</v>
      </c>
      <c r="I241" s="205">
        <f t="shared" ca="1" si="15"/>
        <v>44386</v>
      </c>
      <c r="J241" s="126">
        <v>3</v>
      </c>
      <c r="K241" s="126" t="b">
        <v>1</v>
      </c>
      <c r="L241" s="126" t="s">
        <v>4009</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4008</v>
      </c>
      <c r="B242" s="200">
        <v>1</v>
      </c>
      <c r="C242" s="126">
        <v>2</v>
      </c>
      <c r="D242" s="308">
        <f>DEDEL!J242</f>
        <v>400066</v>
      </c>
      <c r="E242" s="126" t="b">
        <v>1</v>
      </c>
      <c r="F242" s="309" t="str">
        <f>RIGHT(DEDEL!C242,4)&amp;"."&amp;DEDEL!M242&amp;"."&amp;DEDEL!K242&amp;"."&amp;$C$5</f>
        <v>3509.DDEL3.E27.Ap21</v>
      </c>
      <c r="G242" s="310">
        <f t="shared" ca="1" si="14"/>
        <v>44386</v>
      </c>
      <c r="H242" s="311">
        <f>-DEDEL!Q242</f>
        <v>1024.2199999999987</v>
      </c>
      <c r="I242" s="205">
        <f t="shared" ca="1" si="15"/>
        <v>44386</v>
      </c>
      <c r="J242" s="126">
        <v>3</v>
      </c>
      <c r="K242" s="126" t="b">
        <v>1</v>
      </c>
      <c r="L242" s="126" t="s">
        <v>4009</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4008</v>
      </c>
      <c r="B243" s="200">
        <v>1</v>
      </c>
      <c r="C243" s="126">
        <v>2</v>
      </c>
      <c r="D243" s="308">
        <f>DEDEL!J243</f>
        <v>400071</v>
      </c>
      <c r="E243" s="126" t="b">
        <v>1</v>
      </c>
      <c r="F243" s="309" t="str">
        <f>RIGHT(DEDEL!C243,4)&amp;"."&amp;DEDEL!M243&amp;"."&amp;DEDEL!K243&amp;"."&amp;$C$5</f>
        <v>3510.DDEL3.E27.Ap21</v>
      </c>
      <c r="G243" s="310">
        <f t="shared" ca="1" si="14"/>
        <v>44386</v>
      </c>
      <c r="H243" s="311">
        <f>-DEDEL!Q243</f>
        <v>520.91086294416243</v>
      </c>
      <c r="I243" s="205">
        <f t="shared" ca="1" si="15"/>
        <v>44386</v>
      </c>
      <c r="J243" s="126">
        <v>3</v>
      </c>
      <c r="K243" s="126" t="b">
        <v>1</v>
      </c>
      <c r="L243" s="126" t="s">
        <v>4009</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4008</v>
      </c>
      <c r="B244" s="200">
        <v>1</v>
      </c>
      <c r="C244" s="126">
        <v>2</v>
      </c>
      <c r="D244" s="308">
        <f>DEDEL!J244</f>
        <v>400024</v>
      </c>
      <c r="E244" s="126" t="b">
        <v>1</v>
      </c>
      <c r="F244" s="309" t="str">
        <f>RIGHT(DEDEL!C244,4)&amp;"."&amp;DEDEL!M244&amp;"."&amp;DEDEL!K244&amp;"."&amp;$C$5</f>
        <v>3511.DDEL3.E27.Ap21</v>
      </c>
      <c r="G244" s="310">
        <f t="shared" ca="1" si="14"/>
        <v>44386</v>
      </c>
      <c r="H244" s="311">
        <f>-DEDEL!Q244</f>
        <v>1396.793076923077</v>
      </c>
      <c r="I244" s="205">
        <f t="shared" ca="1" si="15"/>
        <v>44386</v>
      </c>
      <c r="J244" s="126">
        <v>3</v>
      </c>
      <c r="K244" s="126" t="b">
        <v>1</v>
      </c>
      <c r="L244" s="126" t="s">
        <v>4009</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4008</v>
      </c>
      <c r="B245" s="200">
        <v>1</v>
      </c>
      <c r="C245" s="126">
        <v>2</v>
      </c>
      <c r="D245" s="308">
        <f>DEDEL!J245</f>
        <v>400093</v>
      </c>
      <c r="E245" s="126" t="b">
        <v>1</v>
      </c>
      <c r="F245" s="309" t="str">
        <f>RIGHT(DEDEL!C245,4)&amp;"."&amp;DEDEL!M245&amp;"."&amp;DEDEL!K245&amp;"."&amp;$C$5</f>
        <v>3512.DDEL3.E27.Ap21</v>
      </c>
      <c r="G245" s="310">
        <f t="shared" ca="1" si="14"/>
        <v>44386</v>
      </c>
      <c r="H245" s="311">
        <f>-DEDEL!Q245</f>
        <v>98.719999999999985</v>
      </c>
      <c r="I245" s="205">
        <f t="shared" ca="1" si="15"/>
        <v>44386</v>
      </c>
      <c r="J245" s="126">
        <v>3</v>
      </c>
      <c r="K245" s="126" t="b">
        <v>1</v>
      </c>
      <c r="L245" s="126" t="s">
        <v>4009</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4008</v>
      </c>
      <c r="B246" s="200">
        <v>1</v>
      </c>
      <c r="C246" s="126">
        <v>2</v>
      </c>
      <c r="D246" s="308">
        <f>DEDEL!J246</f>
        <v>400007</v>
      </c>
      <c r="E246" s="126" t="b">
        <v>1</v>
      </c>
      <c r="F246" s="309" t="str">
        <f>RIGHT(DEDEL!C246,4)&amp;"."&amp;DEDEL!M246&amp;"."&amp;DEDEL!K246&amp;"."&amp;$C$5</f>
        <v>3513.DDEL3.E27.Ap21</v>
      </c>
      <c r="G246" s="310">
        <f t="shared" ca="1" si="14"/>
        <v>44386</v>
      </c>
      <c r="H246" s="311">
        <f>-DEDEL!Q246</f>
        <v>198.48465608465605</v>
      </c>
      <c r="I246" s="205">
        <f t="shared" ca="1" si="15"/>
        <v>44386</v>
      </c>
      <c r="J246" s="126">
        <v>3</v>
      </c>
      <c r="K246" s="126" t="b">
        <v>1</v>
      </c>
      <c r="L246" s="126" t="s">
        <v>4009</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4008</v>
      </c>
      <c r="B247" s="200">
        <v>1</v>
      </c>
      <c r="C247" s="126">
        <v>2</v>
      </c>
      <c r="D247" s="308">
        <f>DEDEL!J247</f>
        <v>400107</v>
      </c>
      <c r="E247" s="126" t="b">
        <v>1</v>
      </c>
      <c r="F247" s="309" t="str">
        <f>RIGHT(DEDEL!C247,4)&amp;"."&amp;DEDEL!M247&amp;"."&amp;DEDEL!K247&amp;"."&amp;$C$5</f>
        <v>3514.DDEL3.E27.Ap21</v>
      </c>
      <c r="G247" s="310">
        <f t="shared" ca="1" si="14"/>
        <v>44386</v>
      </c>
      <c r="H247" s="311">
        <f>-DEDEL!Q247</f>
        <v>694.394563106796</v>
      </c>
      <c r="I247" s="205">
        <f t="shared" ca="1" si="15"/>
        <v>44386</v>
      </c>
      <c r="J247" s="126">
        <v>3</v>
      </c>
      <c r="K247" s="126" t="b">
        <v>1</v>
      </c>
      <c r="L247" s="126" t="s">
        <v>4009</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4008</v>
      </c>
      <c r="B248" s="200">
        <v>1</v>
      </c>
      <c r="C248" s="126">
        <v>2</v>
      </c>
      <c r="D248" s="308">
        <f>DEDEL!J248</f>
        <v>400108</v>
      </c>
      <c r="E248" s="126" t="b">
        <v>1</v>
      </c>
      <c r="F248" s="309" t="str">
        <f>RIGHT(DEDEL!C248,4)&amp;"."&amp;DEDEL!M248&amp;"."&amp;DEDEL!K248&amp;"."&amp;$C$5</f>
        <v>3516.DDEL3.E27.Ap21</v>
      </c>
      <c r="G248" s="310">
        <f t="shared" ca="1" si="14"/>
        <v>44386</v>
      </c>
      <c r="H248" s="311">
        <f>-DEDEL!Q248</f>
        <v>246.79999999999995</v>
      </c>
      <c r="I248" s="205">
        <f t="shared" ca="1" si="15"/>
        <v>44386</v>
      </c>
      <c r="J248" s="126">
        <v>3</v>
      </c>
      <c r="K248" s="126" t="b">
        <v>1</v>
      </c>
      <c r="L248" s="126" t="s">
        <v>4009</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4008</v>
      </c>
      <c r="B249" s="200">
        <v>1</v>
      </c>
      <c r="C249" s="126">
        <v>2</v>
      </c>
      <c r="D249" s="308">
        <f>DEDEL!J249</f>
        <v>400117</v>
      </c>
      <c r="E249" s="126" t="b">
        <v>1</v>
      </c>
      <c r="F249" s="309" t="str">
        <f>RIGHT(DEDEL!C249,4)&amp;"."&amp;DEDEL!M249&amp;"."&amp;DEDEL!K249&amp;"."&amp;$C$5</f>
        <v>3518.DDEL3.E27.Ap21</v>
      </c>
      <c r="G249" s="310">
        <f t="shared" ca="1" si="14"/>
        <v>44386</v>
      </c>
      <c r="H249" s="311">
        <f>-DEDEL!Q249</f>
        <v>1815.38582278481</v>
      </c>
      <c r="I249" s="205">
        <f t="shared" ca="1" si="15"/>
        <v>44386</v>
      </c>
      <c r="J249" s="126">
        <v>3</v>
      </c>
      <c r="K249" s="126" t="b">
        <v>1</v>
      </c>
      <c r="L249" s="126" t="s">
        <v>4009</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4008</v>
      </c>
      <c r="B250" s="200">
        <v>1</v>
      </c>
      <c r="C250" s="126">
        <v>2</v>
      </c>
      <c r="D250" s="308">
        <f>DEDEL!J250</f>
        <v>400125</v>
      </c>
      <c r="E250" s="126" t="b">
        <v>1</v>
      </c>
      <c r="F250" s="309" t="str">
        <f>RIGHT(DEDEL!C250,4)&amp;"."&amp;DEDEL!M250&amp;"."&amp;DEDEL!K250&amp;"."&amp;$C$5</f>
        <v>3520.DDEL3.E27.Ap21</v>
      </c>
      <c r="G250" s="310">
        <f t="shared" ca="1" si="14"/>
        <v>44386</v>
      </c>
      <c r="H250" s="311">
        <f>-DEDEL!Q250</f>
        <v>12.34</v>
      </c>
      <c r="I250" s="205">
        <f t="shared" ca="1" si="15"/>
        <v>44386</v>
      </c>
      <c r="J250" s="126">
        <v>3</v>
      </c>
      <c r="K250" s="126" t="b">
        <v>1</v>
      </c>
      <c r="L250" s="126" t="s">
        <v>4009</v>
      </c>
      <c r="M250" s="126" t="b">
        <v>1</v>
      </c>
      <c r="N250" s="126" t="s">
        <v>3687</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4008</v>
      </c>
      <c r="B251" s="200">
        <v>1</v>
      </c>
      <c r="C251" s="126">
        <v>2</v>
      </c>
      <c r="D251" s="308">
        <f>DEDEL!J251</f>
        <v>400130</v>
      </c>
      <c r="E251" s="126" t="b">
        <v>1</v>
      </c>
      <c r="F251" s="309" t="str">
        <f>RIGHT(DEDEL!C251,4)&amp;"."&amp;DEDEL!M251&amp;"."&amp;DEDEL!K251&amp;"."&amp;$C$5</f>
        <v>3523.DDEL3.E27.Ap21</v>
      </c>
      <c r="G251" s="310">
        <f t="shared" ca="1" si="14"/>
        <v>44386</v>
      </c>
      <c r="H251" s="311">
        <f>-DEDEL!Q251</f>
        <v>1476.046227929374</v>
      </c>
      <c r="I251" s="205">
        <f t="shared" ca="1" si="15"/>
        <v>44386</v>
      </c>
      <c r="J251" s="126">
        <v>3</v>
      </c>
      <c r="K251" s="126" t="b">
        <v>1</v>
      </c>
      <c r="L251" s="126" t="s">
        <v>4009</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4008</v>
      </c>
      <c r="B252" s="200">
        <v>1</v>
      </c>
      <c r="C252" s="126">
        <v>2</v>
      </c>
      <c r="D252" s="308">
        <f>DEDEL!J252</f>
        <v>400150</v>
      </c>
      <c r="E252" s="126" t="b">
        <v>1</v>
      </c>
      <c r="F252" s="309" t="str">
        <f>RIGHT(DEDEL!C252,4)&amp;"."&amp;DEDEL!M252&amp;"."&amp;DEDEL!K252&amp;"."&amp;$C$5</f>
        <v>3524.DDEL3.E27.Ap21</v>
      </c>
      <c r="G252" s="310">
        <f t="shared" ca="1" si="14"/>
        <v>44386</v>
      </c>
      <c r="H252" s="311">
        <f>-DEDEL!Q252</f>
        <v>149.67225806451611</v>
      </c>
      <c r="I252" s="205">
        <f t="shared" ca="1" si="15"/>
        <v>44386</v>
      </c>
      <c r="J252" s="126">
        <v>3</v>
      </c>
      <c r="K252" s="126" t="b">
        <v>1</v>
      </c>
      <c r="L252" s="126" t="s">
        <v>4009</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4008</v>
      </c>
      <c r="B253" s="200">
        <v>1</v>
      </c>
      <c r="C253" s="126">
        <v>2</v>
      </c>
      <c r="D253" s="308">
        <f>DEDEL!J253</f>
        <v>400021</v>
      </c>
      <c r="E253" s="126" t="b">
        <v>1</v>
      </c>
      <c r="F253" s="309" t="str">
        <f>RIGHT(DEDEL!C253,4)&amp;"."&amp;DEDEL!M253&amp;"."&amp;DEDEL!K253&amp;"."&amp;$C$5</f>
        <v>5201.DDEL3.E27.Ap21</v>
      </c>
      <c r="G253" s="310">
        <f t="shared" ca="1" si="14"/>
        <v>44386</v>
      </c>
      <c r="H253" s="311">
        <f>-DEDEL!Q253</f>
        <v>882.86230179028121</v>
      </c>
      <c r="I253" s="205">
        <f t="shared" ca="1" si="15"/>
        <v>44386</v>
      </c>
      <c r="J253" s="126">
        <v>3</v>
      </c>
      <c r="K253" s="126" t="b">
        <v>1</v>
      </c>
      <c r="L253" s="126" t="s">
        <v>4009</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4008</v>
      </c>
      <c r="B254" s="200">
        <v>1</v>
      </c>
      <c r="C254" s="126">
        <v>2</v>
      </c>
      <c r="D254" s="308">
        <f>DEDEL!J254</f>
        <v>400112</v>
      </c>
      <c r="E254" s="126" t="b">
        <v>1</v>
      </c>
      <c r="F254" s="309" t="str">
        <f>RIGHT(DEDEL!C254,4)&amp;"."&amp;DEDEL!M254&amp;"."&amp;DEDEL!K254&amp;"."&amp;$C$5</f>
        <v>5948.DDEL3.E27.Ap21</v>
      </c>
      <c r="G254" s="310">
        <f t="shared" ca="1" si="14"/>
        <v>44386</v>
      </c>
      <c r="H254" s="311">
        <f>-DEDEL!Q254</f>
        <v>112.67737864077671</v>
      </c>
      <c r="I254" s="205">
        <f t="shared" ca="1" si="15"/>
        <v>44386</v>
      </c>
      <c r="J254" s="126">
        <v>3</v>
      </c>
      <c r="K254" s="126" t="b">
        <v>1</v>
      </c>
      <c r="L254" s="126" t="s">
        <v>4009</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4008</v>
      </c>
      <c r="B255" s="200">
        <v>1</v>
      </c>
      <c r="C255" s="126">
        <v>2</v>
      </c>
      <c r="D255" s="308">
        <f>DEDEL!J255</f>
        <v>400110</v>
      </c>
      <c r="E255" s="126" t="b">
        <v>1</v>
      </c>
      <c r="F255" s="309" t="str">
        <f>RIGHT(DEDEL!C255,4)&amp;"."&amp;DEDEL!M255&amp;"."&amp;DEDEL!K255&amp;"."&amp;$C$5</f>
        <v>5949.DDEL3.E27.Ap21</v>
      </c>
      <c r="G255" s="310">
        <f t="shared" ca="1" si="14"/>
        <v>44386</v>
      </c>
      <c r="H255" s="311">
        <f>-DEDEL!Q255</f>
        <v>237.40406091370556</v>
      </c>
      <c r="I255" s="205">
        <f t="shared" ca="1" si="15"/>
        <v>44386</v>
      </c>
      <c r="J255" s="126">
        <v>3</v>
      </c>
      <c r="K255" s="126" t="b">
        <v>1</v>
      </c>
      <c r="L255" s="126" t="s">
        <v>4009</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4008</v>
      </c>
      <c r="B256" s="200">
        <v>1</v>
      </c>
      <c r="C256" s="126">
        <v>2</v>
      </c>
      <c r="D256" s="308">
        <f>DEDEL!J256</f>
        <v>400033</v>
      </c>
      <c r="E256" s="126" t="b">
        <v>1</v>
      </c>
      <c r="F256" s="309" t="str">
        <f>RIGHT(DEDEL!C256,4)&amp;"."&amp;DEDEL!M256&amp;"."&amp;DEDEL!K256&amp;"."&amp;$C$5</f>
        <v>4003.DDEL3.E27.Ap21</v>
      </c>
      <c r="G256" s="310">
        <f t="shared" ca="1" si="14"/>
        <v>44386</v>
      </c>
      <c r="H256" s="311">
        <f>-DEDEL!Q256</f>
        <v>3612.394917407878</v>
      </c>
      <c r="I256" s="205">
        <f t="shared" ca="1" si="15"/>
        <v>44386</v>
      </c>
      <c r="J256" s="126">
        <v>3</v>
      </c>
      <c r="K256" s="126" t="b">
        <v>1</v>
      </c>
      <c r="L256" s="126" t="s">
        <v>4009</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4008</v>
      </c>
      <c r="B257" s="200">
        <v>1</v>
      </c>
      <c r="C257" s="126">
        <v>2</v>
      </c>
      <c r="D257" s="308">
        <f>DEDEL!J257</f>
        <v>107953</v>
      </c>
      <c r="E257" s="126" t="b">
        <v>1</v>
      </c>
      <c r="F257" s="309" t="str">
        <f>RIGHT(DEDEL!C257,4)&amp;"."&amp;DEDEL!M257&amp;"."&amp;DEDEL!K257&amp;"."&amp;$C$5</f>
        <v>4004.DDEL3.E27.Ap21</v>
      </c>
      <c r="G257" s="310">
        <f t="shared" ca="1" si="14"/>
        <v>44386</v>
      </c>
      <c r="H257" s="311">
        <f>-DEDEL!Q257</f>
        <v>141.53104477611939</v>
      </c>
      <c r="I257" s="205">
        <f t="shared" ca="1" si="15"/>
        <v>44386</v>
      </c>
      <c r="J257" s="126">
        <v>3</v>
      </c>
      <c r="K257" s="126" t="b">
        <v>1</v>
      </c>
      <c r="L257" s="126" t="s">
        <v>4009</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4008</v>
      </c>
      <c r="B258" s="200">
        <v>1</v>
      </c>
      <c r="C258" s="126">
        <v>2</v>
      </c>
      <c r="D258" s="308">
        <f>DEDEL!J258</f>
        <v>400029</v>
      </c>
      <c r="E258" s="126" t="b">
        <v>1</v>
      </c>
      <c r="F258" s="309" t="str">
        <f>RIGHT(DEDEL!C258,4)&amp;"."&amp;DEDEL!M258&amp;"."&amp;DEDEL!K258&amp;"."&amp;$C$5</f>
        <v>5404.DDEL3.E27.Ap21</v>
      </c>
      <c r="G258" s="310">
        <f t="shared" ca="1" si="14"/>
        <v>44386</v>
      </c>
      <c r="H258" s="311">
        <f>-DEDEL!Q258</f>
        <v>535.38191406250007</v>
      </c>
      <c r="I258" s="205">
        <f t="shared" ca="1" si="15"/>
        <v>44386</v>
      </c>
      <c r="J258" s="126">
        <v>3</v>
      </c>
      <c r="K258" s="126" t="b">
        <v>1</v>
      </c>
      <c r="L258" s="126" t="s">
        <v>4009</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4008</v>
      </c>
      <c r="B259" s="200">
        <v>1</v>
      </c>
      <c r="C259" s="126">
        <v>2</v>
      </c>
      <c r="D259" s="308">
        <f>DEDEL!J259</f>
        <v>400041</v>
      </c>
      <c r="E259" s="126" t="b">
        <v>1</v>
      </c>
      <c r="F259" s="309" t="str">
        <f>RIGHT(DEDEL!C259,4)&amp;"."&amp;DEDEL!M259&amp;"."&amp;DEDEL!K259&amp;"."&amp;$C$5</f>
        <v>5405.DDEL3.E27.Ap21</v>
      </c>
      <c r="G259" s="310">
        <f t="shared" ca="1" si="14"/>
        <v>44386</v>
      </c>
      <c r="H259" s="311">
        <f>-DEDEL!Q259</f>
        <v>1286.2634049773753</v>
      </c>
      <c r="I259" s="205">
        <f t="shared" ca="1" si="15"/>
        <v>44386</v>
      </c>
      <c r="J259" s="126">
        <v>3</v>
      </c>
      <c r="K259" s="126" t="b">
        <v>1</v>
      </c>
      <c r="L259" s="126" t="s">
        <v>4009</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4008</v>
      </c>
      <c r="B260" s="200">
        <v>1</v>
      </c>
      <c r="C260" s="126">
        <v>2</v>
      </c>
      <c r="D260" s="308">
        <f>DEDEL!J260</f>
        <v>400013</v>
      </c>
      <c r="E260" s="126" t="b">
        <v>1</v>
      </c>
      <c r="F260" s="309" t="str">
        <f>RIGHT(DEDEL!C260,4)&amp;"."&amp;DEDEL!M260&amp;"."&amp;DEDEL!K260&amp;"."&amp;$C$5</f>
        <v>5407.DDEL3.E27.Ap21</v>
      </c>
      <c r="G260" s="310">
        <f t="shared" ca="1" si="14"/>
        <v>44386</v>
      </c>
      <c r="H260" s="311">
        <f>-DEDEL!Q260</f>
        <v>2887.5908138945229</v>
      </c>
      <c r="I260" s="205">
        <f t="shared" ca="1" si="15"/>
        <v>44386</v>
      </c>
      <c r="J260" s="126">
        <v>3</v>
      </c>
      <c r="K260" s="126" t="b">
        <v>1</v>
      </c>
      <c r="L260" s="126" t="s">
        <v>4009</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4008</v>
      </c>
      <c r="B261" s="200">
        <v>1</v>
      </c>
      <c r="C261" s="126">
        <v>2</v>
      </c>
      <c r="D261" s="308">
        <f>DEDEL!J261</f>
        <v>400140</v>
      </c>
      <c r="E261" s="126" t="b">
        <v>1</v>
      </c>
      <c r="F261" s="309" t="str">
        <f>RIGHT(DEDEL!C261,4)&amp;"."&amp;DEDEL!M261&amp;"."&amp;DEDEL!K261&amp;"."&amp;$C$5</f>
        <v>5427.DDEL3.E27.Ap21</v>
      </c>
      <c r="G261" s="310">
        <f t="shared" ca="1" si="14"/>
        <v>44386</v>
      </c>
      <c r="H261" s="311">
        <f>-DEDEL!Q261</f>
        <v>753.44588709677419</v>
      </c>
      <c r="I261" s="205">
        <f t="shared" ca="1" si="15"/>
        <v>44386</v>
      </c>
      <c r="J261" s="126">
        <v>3</v>
      </c>
      <c r="K261" s="126" t="b">
        <v>1</v>
      </c>
      <c r="L261" s="126" t="s">
        <v>4009</v>
      </c>
      <c r="M261" s="126" t="b">
        <v>1</v>
      </c>
      <c r="N261" s="126" t="s">
        <v>3687</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4008</v>
      </c>
      <c r="B262" s="200">
        <v>1</v>
      </c>
      <c r="C262" s="126">
        <v>2</v>
      </c>
      <c r="D262" s="308">
        <f>DEDEL!J262</f>
        <v>400135</v>
      </c>
      <c r="E262" s="126" t="b">
        <v>1</v>
      </c>
      <c r="F262" s="309" t="str">
        <f>RIGHT(DEDEL!C262,4)&amp;"."&amp;DEDEL!M262&amp;"."&amp;DEDEL!K262&amp;"."&amp;$C$5</f>
        <v>3521.DDEL3.E27.Ap21</v>
      </c>
      <c r="G262" s="310">
        <f t="shared" ca="1" si="14"/>
        <v>44386</v>
      </c>
      <c r="H262" s="311">
        <f>-DEDEL!Q262</f>
        <v>5580.4621431989053</v>
      </c>
      <c r="I262" s="205">
        <f t="shared" ca="1" si="15"/>
        <v>44386</v>
      </c>
      <c r="J262" s="126">
        <v>3</v>
      </c>
      <c r="K262" s="126" t="b">
        <v>1</v>
      </c>
      <c r="L262" s="126" t="s">
        <v>4009</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4008</v>
      </c>
      <c r="B263" s="200">
        <v>1</v>
      </c>
      <c r="C263" s="126">
        <v>2</v>
      </c>
      <c r="D263" s="308">
        <f>DEDEL!J263</f>
        <v>400005</v>
      </c>
      <c r="E263" s="126" t="b">
        <v>1</v>
      </c>
      <c r="F263" s="309" t="str">
        <f>RIGHT(DEDEL!C263,4)&amp;"."&amp;DEDEL!M263&amp;"."&amp;DEDEL!K263&amp;"."&amp;$C$5</f>
        <v>2002.DDEL4.E23.Ap21</v>
      </c>
      <c r="G263" s="310">
        <f t="shared" ca="1" si="14"/>
        <v>44386</v>
      </c>
      <c r="H263" s="311">
        <f>-DEDEL!Q263</f>
        <v>3681.0499999999997</v>
      </c>
      <c r="I263" s="205">
        <f t="shared" ca="1" si="15"/>
        <v>44386</v>
      </c>
      <c r="J263" s="126">
        <v>3</v>
      </c>
      <c r="K263" s="126" t="b">
        <v>1</v>
      </c>
      <c r="L263" s="126" t="s">
        <v>4009</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4008</v>
      </c>
      <c r="B264" s="200">
        <v>1</v>
      </c>
      <c r="C264" s="126">
        <v>2</v>
      </c>
      <c r="D264" s="308">
        <f>DEDEL!J264</f>
        <v>400051</v>
      </c>
      <c r="E264" s="126" t="b">
        <v>1</v>
      </c>
      <c r="F264" s="309" t="str">
        <f>RIGHT(DEDEL!C264,4)&amp;"."&amp;DEDEL!M264&amp;"."&amp;DEDEL!K264&amp;"."&amp;$C$5</f>
        <v>2003.DDEL4.E23.Ap21</v>
      </c>
      <c r="G264" s="310">
        <f t="shared" ca="1" si="14"/>
        <v>44386</v>
      </c>
      <c r="H264" s="311">
        <f>-DEDEL!Q264</f>
        <v>3131.1099999999997</v>
      </c>
      <c r="I264" s="205">
        <f t="shared" ca="1" si="15"/>
        <v>44386</v>
      </c>
      <c r="J264" s="126">
        <v>3</v>
      </c>
      <c r="K264" s="126" t="b">
        <v>1</v>
      </c>
      <c r="L264" s="126" t="s">
        <v>4009</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4008</v>
      </c>
      <c r="B265" s="200">
        <v>1</v>
      </c>
      <c r="C265" s="126">
        <v>2</v>
      </c>
      <c r="D265" s="308">
        <f>DEDEL!J265</f>
        <v>400040</v>
      </c>
      <c r="E265" s="126" t="b">
        <v>1</v>
      </c>
      <c r="F265" s="309" t="str">
        <f>RIGHT(DEDEL!C265,4)&amp;"."&amp;DEDEL!M265&amp;"."&amp;DEDEL!K265&amp;"."&amp;$C$5</f>
        <v>2007.DDEL4.E23.Ap21</v>
      </c>
      <c r="G265" s="310">
        <f t="shared" ca="1" si="14"/>
        <v>44386</v>
      </c>
      <c r="H265" s="311">
        <f>-DEDEL!Q265</f>
        <v>3175.4599999999996</v>
      </c>
      <c r="I265" s="205">
        <f t="shared" ca="1" si="15"/>
        <v>44386</v>
      </c>
      <c r="J265" s="126">
        <v>3</v>
      </c>
      <c r="K265" s="126" t="b">
        <v>1</v>
      </c>
      <c r="L265" s="126" t="s">
        <v>4009</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4008</v>
      </c>
      <c r="B266" s="200">
        <v>1</v>
      </c>
      <c r="C266" s="126">
        <v>2</v>
      </c>
      <c r="D266" s="308">
        <f>DEDEL!J266</f>
        <v>400057</v>
      </c>
      <c r="E266" s="126" t="b">
        <v>1</v>
      </c>
      <c r="F266" s="309" t="str">
        <f>RIGHT(DEDEL!C266,4)&amp;"."&amp;DEDEL!M266&amp;"."&amp;DEDEL!K266&amp;"."&amp;$C$5</f>
        <v>2008.DDEL4.E23.Ap21</v>
      </c>
      <c r="G266" s="310">
        <f t="shared" ca="1" si="14"/>
        <v>44386</v>
      </c>
      <c r="H266" s="311">
        <f>-DEDEL!Q266</f>
        <v>2386.0299999999997</v>
      </c>
      <c r="I266" s="205">
        <f t="shared" ca="1" si="15"/>
        <v>44386</v>
      </c>
      <c r="J266" s="126">
        <v>3</v>
      </c>
      <c r="K266" s="126" t="b">
        <v>1</v>
      </c>
      <c r="L266" s="126" t="s">
        <v>4009</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4008</v>
      </c>
      <c r="B267" s="200">
        <v>1</v>
      </c>
      <c r="C267" s="126">
        <v>2</v>
      </c>
      <c r="D267" s="308">
        <f>DEDEL!J267</f>
        <v>400061</v>
      </c>
      <c r="E267" s="126" t="b">
        <v>1</v>
      </c>
      <c r="F267" s="309" t="str">
        <f>RIGHT(DEDEL!C267,4)&amp;"."&amp;DEDEL!M267&amp;"."&amp;DEDEL!K267&amp;"."&amp;$C$5</f>
        <v>2009.DDEL4.E23.Ap21</v>
      </c>
      <c r="G267" s="310">
        <f t="shared" ca="1" si="14"/>
        <v>44386</v>
      </c>
      <c r="H267" s="311">
        <f>-DEDEL!Q267</f>
        <v>3716.5299999999997</v>
      </c>
      <c r="I267" s="205">
        <f t="shared" ca="1" si="15"/>
        <v>44386</v>
      </c>
      <c r="J267" s="126">
        <v>3</v>
      </c>
      <c r="K267" s="126" t="b">
        <v>1</v>
      </c>
      <c r="L267" s="126" t="s">
        <v>4009</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4008</v>
      </c>
      <c r="B268" s="200">
        <v>1</v>
      </c>
      <c r="C268" s="126">
        <v>2</v>
      </c>
      <c r="D268" s="308">
        <f>DEDEL!J268</f>
        <v>400020</v>
      </c>
      <c r="E268" s="126" t="b">
        <v>1</v>
      </c>
      <c r="F268" s="309" t="str">
        <f>RIGHT(DEDEL!C268,4)&amp;"."&amp;DEDEL!M268&amp;"."&amp;DEDEL!K268&amp;"."&amp;$C$5</f>
        <v>2011.DDEL4.E23.Ap21</v>
      </c>
      <c r="G268" s="310">
        <f t="shared" ca="1" si="14"/>
        <v>44386</v>
      </c>
      <c r="H268" s="311">
        <f>-DEDEL!Q268</f>
        <v>1853.83</v>
      </c>
      <c r="I268" s="205">
        <f t="shared" ref="I268:I331" ca="1" si="18">G268</f>
        <v>44386</v>
      </c>
      <c r="J268" s="126">
        <v>3</v>
      </c>
      <c r="K268" s="126" t="b">
        <v>1</v>
      </c>
      <c r="L268" s="126" t="s">
        <v>4009</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4008</v>
      </c>
      <c r="B269" s="200">
        <v>1</v>
      </c>
      <c r="C269" s="126">
        <v>2</v>
      </c>
      <c r="D269" s="308">
        <f>DEDEL!J269</f>
        <v>400050</v>
      </c>
      <c r="E269" s="126" t="b">
        <v>1</v>
      </c>
      <c r="F269" s="309" t="str">
        <f>RIGHT(DEDEL!C269,4)&amp;"."&amp;DEDEL!M269&amp;"."&amp;DEDEL!K269&amp;"."&amp;$C$5</f>
        <v>2014.DDEL4.E23.Ap21</v>
      </c>
      <c r="G269" s="310">
        <f t="shared" ca="1" si="14"/>
        <v>44386</v>
      </c>
      <c r="H269" s="311">
        <f>-DEDEL!Q269</f>
        <v>5570.36</v>
      </c>
      <c r="I269" s="205">
        <f t="shared" ca="1" si="18"/>
        <v>44386</v>
      </c>
      <c r="J269" s="126">
        <v>3</v>
      </c>
      <c r="K269" s="126" t="b">
        <v>1</v>
      </c>
      <c r="L269" s="126" t="s">
        <v>4009</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4008</v>
      </c>
      <c r="B270" s="200">
        <v>1</v>
      </c>
      <c r="C270" s="126">
        <v>2</v>
      </c>
      <c r="D270" s="308">
        <f>DEDEL!J270</f>
        <v>400059</v>
      </c>
      <c r="E270" s="126" t="b">
        <v>1</v>
      </c>
      <c r="F270" s="309" t="str">
        <f>RIGHT(DEDEL!C270,4)&amp;"."&amp;DEDEL!M270&amp;"."&amp;DEDEL!K270&amp;"."&amp;$C$5</f>
        <v>2015.DDEL4.E23.Ap21</v>
      </c>
      <c r="G270" s="310">
        <f t="shared" ca="1" si="14"/>
        <v>44386</v>
      </c>
      <c r="H270" s="311">
        <f>-DEDEL!Q270</f>
        <v>1862.6999999999998</v>
      </c>
      <c r="I270" s="205">
        <f t="shared" ca="1" si="18"/>
        <v>44386</v>
      </c>
      <c r="J270" s="126">
        <v>3</v>
      </c>
      <c r="K270" s="126" t="b">
        <v>1</v>
      </c>
      <c r="L270" s="126" t="s">
        <v>4009</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4008</v>
      </c>
      <c r="B271" s="200">
        <v>1</v>
      </c>
      <c r="C271" s="126">
        <v>2</v>
      </c>
      <c r="D271" s="308">
        <f>DEDEL!J271</f>
        <v>400049</v>
      </c>
      <c r="E271" s="126" t="b">
        <v>1</v>
      </c>
      <c r="F271" s="309" t="str">
        <f>RIGHT(DEDEL!C271,4)&amp;"."&amp;DEDEL!M271&amp;"."&amp;DEDEL!K271&amp;"."&amp;$C$5</f>
        <v>2016.DDEL4.E23.Ap21</v>
      </c>
      <c r="G271" s="310">
        <f t="shared" ca="1" si="14"/>
        <v>44386</v>
      </c>
      <c r="H271" s="311">
        <f>-DEDEL!Q271</f>
        <v>1862.6999999999998</v>
      </c>
      <c r="I271" s="205">
        <f t="shared" ca="1" si="18"/>
        <v>44386</v>
      </c>
      <c r="J271" s="126">
        <v>3</v>
      </c>
      <c r="K271" s="126" t="b">
        <v>1</v>
      </c>
      <c r="L271" s="126" t="s">
        <v>4009</v>
      </c>
      <c r="M271" s="126" t="b">
        <v>1</v>
      </c>
      <c r="N271" s="126" t="s">
        <v>3687</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4008</v>
      </c>
      <c r="B272" s="200">
        <v>1</v>
      </c>
      <c r="C272" s="126">
        <v>2</v>
      </c>
      <c r="D272" s="308">
        <f>DEDEL!J272</f>
        <v>400080</v>
      </c>
      <c r="E272" s="126" t="b">
        <v>1</v>
      </c>
      <c r="F272" s="309" t="str">
        <f>RIGHT(DEDEL!C272,4)&amp;"."&amp;DEDEL!M272&amp;"."&amp;DEDEL!K272&amp;"."&amp;$C$5</f>
        <v>2017.DDEL4.E23.Ap21</v>
      </c>
      <c r="G272" s="310">
        <f t="shared" ca="1" si="14"/>
        <v>44386</v>
      </c>
      <c r="H272" s="311">
        <f>-DEDEL!Q272</f>
        <v>3565.74</v>
      </c>
      <c r="I272" s="205">
        <f t="shared" ca="1" si="18"/>
        <v>44386</v>
      </c>
      <c r="J272" s="126">
        <v>3</v>
      </c>
      <c r="K272" s="126" t="b">
        <v>1</v>
      </c>
      <c r="L272" s="126" t="s">
        <v>4009</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4008</v>
      </c>
      <c r="B273" s="200">
        <v>1</v>
      </c>
      <c r="C273" s="126">
        <v>2</v>
      </c>
      <c r="D273" s="308">
        <f>DEDEL!J273</f>
        <v>400036</v>
      </c>
      <c r="E273" s="126" t="b">
        <v>1</v>
      </c>
      <c r="F273" s="309" t="str">
        <f>RIGHT(DEDEL!C273,4)&amp;"."&amp;DEDEL!M273&amp;"."&amp;DEDEL!K273&amp;"."&amp;$C$5</f>
        <v>2019.DDEL4.E23.Ap21</v>
      </c>
      <c r="G273" s="310">
        <f t="shared" ca="1" si="14"/>
        <v>44386</v>
      </c>
      <c r="H273" s="311">
        <f>-DEDEL!Q273</f>
        <v>1889.31</v>
      </c>
      <c r="I273" s="205">
        <f t="shared" ca="1" si="18"/>
        <v>44386</v>
      </c>
      <c r="J273" s="126">
        <v>3</v>
      </c>
      <c r="K273" s="126" t="b">
        <v>1</v>
      </c>
      <c r="L273" s="126" t="s">
        <v>4009</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4008</v>
      </c>
      <c r="B274" s="200">
        <v>1</v>
      </c>
      <c r="C274" s="126">
        <v>2</v>
      </c>
      <c r="D274" s="308">
        <f>DEDEL!J274</f>
        <v>400042</v>
      </c>
      <c r="E274" s="126" t="b">
        <v>1</v>
      </c>
      <c r="F274" s="309" t="str">
        <f>RIGHT(DEDEL!C274,4)&amp;"."&amp;DEDEL!M274&amp;"."&amp;DEDEL!K274&amp;"."&amp;$C$5</f>
        <v>2021.DDEL4.E23.Ap21</v>
      </c>
      <c r="G274" s="310">
        <f t="shared" ca="1" si="14"/>
        <v>44386</v>
      </c>
      <c r="H274" s="311">
        <f>-DEDEL!Q274</f>
        <v>3929.41</v>
      </c>
      <c r="I274" s="205">
        <f t="shared" ca="1" si="18"/>
        <v>44386</v>
      </c>
      <c r="J274" s="126">
        <v>3</v>
      </c>
      <c r="K274" s="126" t="b">
        <v>1</v>
      </c>
      <c r="L274" s="126" t="s">
        <v>4009</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4008</v>
      </c>
      <c r="B275" s="200">
        <v>1</v>
      </c>
      <c r="C275" s="126">
        <v>2</v>
      </c>
      <c r="D275" s="308">
        <f>DEDEL!J275</f>
        <v>400159</v>
      </c>
      <c r="E275" s="126" t="b">
        <v>1</v>
      </c>
      <c r="F275" s="309" t="str">
        <f>RIGHT(DEDEL!C275,4)&amp;"."&amp;DEDEL!M275&amp;"."&amp;DEDEL!K275&amp;"."&amp;$C$5</f>
        <v>2023.DDEL4.E23.Ap21</v>
      </c>
      <c r="G275" s="310">
        <f t="shared" ca="1" si="14"/>
        <v>44386</v>
      </c>
      <c r="H275" s="311">
        <f>-DEDEL!Q275</f>
        <v>4452.74</v>
      </c>
      <c r="I275" s="205">
        <f t="shared" ca="1" si="18"/>
        <v>44386</v>
      </c>
      <c r="J275" s="126">
        <v>3</v>
      </c>
      <c r="K275" s="126" t="b">
        <v>1</v>
      </c>
      <c r="L275" s="126" t="s">
        <v>4009</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4008</v>
      </c>
      <c r="B276" s="200">
        <v>1</v>
      </c>
      <c r="C276" s="126">
        <v>2</v>
      </c>
      <c r="D276" s="308">
        <f>DEDEL!J276</f>
        <v>400047</v>
      </c>
      <c r="E276" s="126" t="b">
        <v>1</v>
      </c>
      <c r="F276" s="309" t="str">
        <f>RIGHT(DEDEL!C276,4)&amp;"."&amp;DEDEL!M276&amp;"."&amp;DEDEL!K276&amp;"."&amp;$C$5</f>
        <v>2024.DDEL4.E23.Ap21</v>
      </c>
      <c r="G276" s="310">
        <f t="shared" ca="1" si="14"/>
        <v>44386</v>
      </c>
      <c r="H276" s="311">
        <f>-DEDEL!Q276</f>
        <v>1747.3899999999999</v>
      </c>
      <c r="I276" s="205">
        <f t="shared" ca="1" si="18"/>
        <v>44386</v>
      </c>
      <c r="J276" s="126">
        <v>3</v>
      </c>
      <c r="K276" s="126" t="b">
        <v>1</v>
      </c>
      <c r="L276" s="126" t="s">
        <v>4009</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4008</v>
      </c>
      <c r="B277" s="200">
        <v>1</v>
      </c>
      <c r="C277" s="126">
        <v>2</v>
      </c>
      <c r="D277" s="308">
        <f>DEDEL!J277</f>
        <v>400001</v>
      </c>
      <c r="E277" s="126" t="b">
        <v>1</v>
      </c>
      <c r="F277" s="309" t="str">
        <f>RIGHT(DEDEL!C277,4)&amp;"."&amp;DEDEL!M277&amp;"."&amp;DEDEL!K277&amp;"."&amp;$C$5</f>
        <v>2025.DDEL4.E23.Ap21</v>
      </c>
      <c r="G277" s="310">
        <f t="shared" ref="G277:G340" ca="1" si="19">TODAY()</f>
        <v>44386</v>
      </c>
      <c r="H277" s="311">
        <f>-DEDEL!Q277</f>
        <v>2820.66</v>
      </c>
      <c r="I277" s="205">
        <f t="shared" ca="1" si="18"/>
        <v>44386</v>
      </c>
      <c r="J277" s="126">
        <v>3</v>
      </c>
      <c r="K277" s="126" t="b">
        <v>1</v>
      </c>
      <c r="L277" s="126" t="s">
        <v>4009</v>
      </c>
      <c r="M277" s="126" t="b">
        <v>1</v>
      </c>
      <c r="N277" s="126" t="s">
        <v>3687</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4008</v>
      </c>
      <c r="B278" s="200">
        <v>1</v>
      </c>
      <c r="C278" s="126">
        <v>2</v>
      </c>
      <c r="D278" s="308">
        <f>DEDEL!J278</f>
        <v>400082</v>
      </c>
      <c r="E278" s="126" t="b">
        <v>1</v>
      </c>
      <c r="F278" s="309" t="str">
        <f>RIGHT(DEDEL!C278,4)&amp;"."&amp;DEDEL!M278&amp;"."&amp;DEDEL!K278&amp;"."&amp;$C$5</f>
        <v>2026.DDEL4.E23.Ap21</v>
      </c>
      <c r="G278" s="310">
        <f t="shared" ca="1" si="19"/>
        <v>44386</v>
      </c>
      <c r="H278" s="311">
        <f>-DEDEL!Q278</f>
        <v>4408.3899999999994</v>
      </c>
      <c r="I278" s="205">
        <f t="shared" ca="1" si="18"/>
        <v>44386</v>
      </c>
      <c r="J278" s="126">
        <v>3</v>
      </c>
      <c r="K278" s="126" t="b">
        <v>1</v>
      </c>
      <c r="L278" s="126" t="s">
        <v>4009</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4008</v>
      </c>
      <c r="B279" s="200">
        <v>1</v>
      </c>
      <c r="C279" s="126">
        <v>2</v>
      </c>
      <c r="D279" s="308">
        <f>DEDEL!J279</f>
        <v>400002</v>
      </c>
      <c r="E279" s="126" t="b">
        <v>1</v>
      </c>
      <c r="F279" s="309" t="str">
        <f>RIGHT(DEDEL!C279,4)&amp;"."&amp;DEDEL!M279&amp;"."&amp;DEDEL!K279&amp;"."&amp;$C$5</f>
        <v>2027.DDEL4.E23.Ap21</v>
      </c>
      <c r="G279" s="310">
        <f t="shared" ca="1" si="19"/>
        <v>44386</v>
      </c>
      <c r="H279" s="311">
        <f>-DEDEL!Q279</f>
        <v>3113.37</v>
      </c>
      <c r="I279" s="205">
        <f t="shared" ca="1" si="18"/>
        <v>44386</v>
      </c>
      <c r="J279" s="126">
        <v>3</v>
      </c>
      <c r="K279" s="126" t="b">
        <v>1</v>
      </c>
      <c r="L279" s="126" t="s">
        <v>4009</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4008</v>
      </c>
      <c r="B280" s="200">
        <v>1</v>
      </c>
      <c r="C280" s="126">
        <v>2</v>
      </c>
      <c r="D280" s="308">
        <f>DEDEL!J280</f>
        <v>400067</v>
      </c>
      <c r="E280" s="126" t="b">
        <v>1</v>
      </c>
      <c r="F280" s="309" t="str">
        <f>RIGHT(DEDEL!C280,4)&amp;"."&amp;DEDEL!M280&amp;"."&amp;DEDEL!K280&amp;"."&amp;$C$5</f>
        <v>2028.DDEL4.E23.Ap21</v>
      </c>
      <c r="G280" s="310">
        <f t="shared" ca="1" si="19"/>
        <v>44386</v>
      </c>
      <c r="H280" s="311">
        <f>-DEDEL!Q280</f>
        <v>2066.71</v>
      </c>
      <c r="I280" s="205">
        <f t="shared" ca="1" si="18"/>
        <v>44386</v>
      </c>
      <c r="J280" s="126">
        <v>3</v>
      </c>
      <c r="K280" s="126" t="b">
        <v>1</v>
      </c>
      <c r="L280" s="126" t="s">
        <v>4009</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4008</v>
      </c>
      <c r="B281" s="200">
        <v>1</v>
      </c>
      <c r="C281" s="126">
        <v>2</v>
      </c>
      <c r="D281" s="308">
        <f>DEDEL!J281</f>
        <v>400035</v>
      </c>
      <c r="E281" s="126" t="b">
        <v>1</v>
      </c>
      <c r="F281" s="309" t="str">
        <f>RIGHT(DEDEL!C281,4)&amp;"."&amp;DEDEL!M281&amp;"."&amp;DEDEL!K281&amp;"."&amp;$C$5</f>
        <v>2029.DDEL4.E23.Ap21</v>
      </c>
      <c r="G281" s="310">
        <f t="shared" ca="1" si="19"/>
        <v>44386</v>
      </c>
      <c r="H281" s="311">
        <f>-DEDEL!Q281</f>
        <v>3672.18</v>
      </c>
      <c r="I281" s="205">
        <f t="shared" ca="1" si="18"/>
        <v>44386</v>
      </c>
      <c r="J281" s="126">
        <v>3</v>
      </c>
      <c r="K281" s="126" t="b">
        <v>1</v>
      </c>
      <c r="L281" s="126" t="s">
        <v>4009</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4008</v>
      </c>
      <c r="B282" s="200">
        <v>1</v>
      </c>
      <c r="C282" s="126">
        <v>2</v>
      </c>
      <c r="D282" s="308">
        <f>DEDEL!J282</f>
        <v>400026</v>
      </c>
      <c r="E282" s="126" t="b">
        <v>1</v>
      </c>
      <c r="F282" s="309" t="str">
        <f>RIGHT(DEDEL!C282,4)&amp;"."&amp;DEDEL!M282&amp;"."&amp;DEDEL!K282&amp;"."&amp;$C$5</f>
        <v>2031.DDEL4.E23.Ap21</v>
      </c>
      <c r="G282" s="310">
        <f t="shared" ca="1" si="19"/>
        <v>44386</v>
      </c>
      <c r="H282" s="311">
        <f>-DEDEL!Q282</f>
        <v>1649.82</v>
      </c>
      <c r="I282" s="205">
        <f t="shared" ca="1" si="18"/>
        <v>44386</v>
      </c>
      <c r="J282" s="126">
        <v>3</v>
      </c>
      <c r="K282" s="126" t="b">
        <v>1</v>
      </c>
      <c r="L282" s="126" t="s">
        <v>4009</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4008</v>
      </c>
      <c r="B283" s="200">
        <v>1</v>
      </c>
      <c r="C283" s="126">
        <v>2</v>
      </c>
      <c r="D283" s="308">
        <f>DEDEL!J283</f>
        <v>400084</v>
      </c>
      <c r="E283" s="126" t="b">
        <v>1</v>
      </c>
      <c r="F283" s="309" t="str">
        <f>RIGHT(DEDEL!C283,4)&amp;"."&amp;DEDEL!M283&amp;"."&amp;DEDEL!K283&amp;"."&amp;$C$5</f>
        <v>2032.DDEL4.E23.Ap21</v>
      </c>
      <c r="G283" s="310">
        <f t="shared" ca="1" si="19"/>
        <v>44386</v>
      </c>
      <c r="H283" s="311">
        <f>-DEDEL!Q283</f>
        <v>3885.0599999999995</v>
      </c>
      <c r="I283" s="205">
        <f t="shared" ca="1" si="18"/>
        <v>44386</v>
      </c>
      <c r="J283" s="126">
        <v>3</v>
      </c>
      <c r="K283" s="126" t="b">
        <v>1</v>
      </c>
      <c r="L283" s="126" t="s">
        <v>4009</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4008</v>
      </c>
      <c r="B284" s="200">
        <v>1</v>
      </c>
      <c r="C284" s="126">
        <v>2</v>
      </c>
      <c r="D284" s="308">
        <f>DEDEL!J284</f>
        <v>400046</v>
      </c>
      <c r="E284" s="126" t="b">
        <v>1</v>
      </c>
      <c r="F284" s="309" t="str">
        <f>RIGHT(DEDEL!C284,4)&amp;"."&amp;DEDEL!M284&amp;"."&amp;DEDEL!K284&amp;"."&amp;$C$5</f>
        <v>2036.DDEL4.E23.Ap21</v>
      </c>
      <c r="G284" s="310">
        <f t="shared" ca="1" si="19"/>
        <v>44386</v>
      </c>
      <c r="H284" s="311">
        <f>-DEDEL!Q284</f>
        <v>2093.3199999999997</v>
      </c>
      <c r="I284" s="205">
        <f t="shared" ca="1" si="18"/>
        <v>44386</v>
      </c>
      <c r="J284" s="126">
        <v>3</v>
      </c>
      <c r="K284" s="126" t="b">
        <v>1</v>
      </c>
      <c r="L284" s="126" t="s">
        <v>4009</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4008</v>
      </c>
      <c r="B285" s="200">
        <v>1</v>
      </c>
      <c r="C285" s="126">
        <v>2</v>
      </c>
      <c r="D285" s="308">
        <f>DEDEL!J285</f>
        <v>400030</v>
      </c>
      <c r="E285" s="126" t="b">
        <v>1</v>
      </c>
      <c r="F285" s="309" t="str">
        <f>RIGHT(DEDEL!C285,4)&amp;"."&amp;DEDEL!M285&amp;"."&amp;DEDEL!K285&amp;"."&amp;$C$5</f>
        <v>2037.DDEL4.E23.Ap21</v>
      </c>
      <c r="G285" s="310">
        <f t="shared" ca="1" si="19"/>
        <v>44386</v>
      </c>
      <c r="H285" s="311">
        <f>-DEDEL!Q285</f>
        <v>2350.5499999999997</v>
      </c>
      <c r="I285" s="205">
        <f t="shared" ca="1" si="18"/>
        <v>44386</v>
      </c>
      <c r="J285" s="126">
        <v>3</v>
      </c>
      <c r="K285" s="126" t="b">
        <v>1</v>
      </c>
      <c r="L285" s="126" t="s">
        <v>4009</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4008</v>
      </c>
      <c r="B286" s="200">
        <v>1</v>
      </c>
      <c r="C286" s="126">
        <v>2</v>
      </c>
      <c r="D286" s="308">
        <f>DEDEL!J286</f>
        <v>400048</v>
      </c>
      <c r="E286" s="126" t="b">
        <v>1</v>
      </c>
      <c r="F286" s="309" t="str">
        <f>RIGHT(DEDEL!C286,4)&amp;"."&amp;DEDEL!M286&amp;"."&amp;DEDEL!K286&amp;"."&amp;$C$5</f>
        <v>2042.DDEL4.E23.Ap21</v>
      </c>
      <c r="G286" s="310">
        <f t="shared" ca="1" si="19"/>
        <v>44386</v>
      </c>
      <c r="H286" s="311">
        <f>-DEDEL!Q286</f>
        <v>3769.7499999999995</v>
      </c>
      <c r="I286" s="205">
        <f t="shared" ca="1" si="18"/>
        <v>44386</v>
      </c>
      <c r="J286" s="126">
        <v>3</v>
      </c>
      <c r="K286" s="126" t="b">
        <v>1</v>
      </c>
      <c r="L286" s="126" t="s">
        <v>4009</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4008</v>
      </c>
      <c r="B287" s="200">
        <v>1</v>
      </c>
      <c r="C287" s="126">
        <v>2</v>
      </c>
      <c r="D287" s="308">
        <f>DEDEL!J287</f>
        <v>400088</v>
      </c>
      <c r="E287" s="126" t="b">
        <v>1</v>
      </c>
      <c r="F287" s="309" t="str">
        <f>RIGHT(DEDEL!C287,4)&amp;"."&amp;DEDEL!M287&amp;"."&amp;DEDEL!K287&amp;"."&amp;$C$5</f>
        <v>2043.DDEL4.E23.Ap21</v>
      </c>
      <c r="G287" s="310">
        <f t="shared" ca="1" si="19"/>
        <v>44386</v>
      </c>
      <c r="H287" s="311">
        <f>-DEDEL!Q287</f>
        <v>3964.89</v>
      </c>
      <c r="I287" s="205">
        <f t="shared" ca="1" si="18"/>
        <v>44386</v>
      </c>
      <c r="J287" s="126">
        <v>3</v>
      </c>
      <c r="K287" s="126" t="b">
        <v>1</v>
      </c>
      <c r="L287" s="126" t="s">
        <v>4009</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4008</v>
      </c>
      <c r="B288" s="200">
        <v>1</v>
      </c>
      <c r="C288" s="126">
        <v>2</v>
      </c>
      <c r="D288" s="308">
        <f>DEDEL!J288</f>
        <v>400087</v>
      </c>
      <c r="E288" s="126" t="b">
        <v>1</v>
      </c>
      <c r="F288" s="309" t="str">
        <f>RIGHT(DEDEL!C288,4)&amp;"."&amp;DEDEL!M288&amp;"."&amp;DEDEL!K288&amp;"."&amp;$C$5</f>
        <v>2044.DDEL4.E23.Ap21</v>
      </c>
      <c r="G288" s="310">
        <f t="shared" ca="1" si="19"/>
        <v>44386</v>
      </c>
      <c r="H288" s="311">
        <f>-DEDEL!Q288</f>
        <v>3113.37</v>
      </c>
      <c r="I288" s="205">
        <f t="shared" ca="1" si="18"/>
        <v>44386</v>
      </c>
      <c r="J288" s="126">
        <v>3</v>
      </c>
      <c r="K288" s="126" t="b">
        <v>1</v>
      </c>
      <c r="L288" s="126" t="s">
        <v>4009</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4008</v>
      </c>
      <c r="B289" s="200">
        <v>1</v>
      </c>
      <c r="C289" s="126">
        <v>2</v>
      </c>
      <c r="D289" s="308">
        <f>DEDEL!J289</f>
        <v>400089</v>
      </c>
      <c r="E289" s="126" t="b">
        <v>1</v>
      </c>
      <c r="F289" s="309" t="str">
        <f>RIGHT(DEDEL!C289,4)&amp;"."&amp;DEDEL!M289&amp;"."&amp;DEDEL!K289&amp;"."&amp;$C$5</f>
        <v>2045.DDEL4.E23.Ap21</v>
      </c>
      <c r="G289" s="310">
        <f t="shared" ca="1" si="19"/>
        <v>44386</v>
      </c>
      <c r="H289" s="311">
        <f>-DEDEL!Q289</f>
        <v>1871.57</v>
      </c>
      <c r="I289" s="205">
        <f t="shared" ca="1" si="18"/>
        <v>44386</v>
      </c>
      <c r="J289" s="126">
        <v>3</v>
      </c>
      <c r="K289" s="126" t="b">
        <v>1</v>
      </c>
      <c r="L289" s="126" t="s">
        <v>4009</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4008</v>
      </c>
      <c r="B290" s="200">
        <v>1</v>
      </c>
      <c r="C290" s="126">
        <v>2</v>
      </c>
      <c r="D290" s="308">
        <f>DEDEL!J290</f>
        <v>158733</v>
      </c>
      <c r="E290" s="126" t="b">
        <v>1</v>
      </c>
      <c r="F290" s="309" t="str">
        <f>RIGHT(DEDEL!C290,4)&amp;"."&amp;DEDEL!M290&amp;"."&amp;DEDEL!K290&amp;"."&amp;$C$5</f>
        <v>2053.DDEL4.E23.Ap21</v>
      </c>
      <c r="G290" s="310">
        <f t="shared" ca="1" si="19"/>
        <v>44386</v>
      </c>
      <c r="H290" s="311">
        <f>-DEDEL!Q290</f>
        <v>1747.3899999999999</v>
      </c>
      <c r="I290" s="205">
        <f t="shared" ca="1" si="18"/>
        <v>44386</v>
      </c>
      <c r="J290" s="126">
        <v>3</v>
      </c>
      <c r="K290" s="126" t="b">
        <v>1</v>
      </c>
      <c r="L290" s="126" t="s">
        <v>4009</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4008</v>
      </c>
      <c r="B291" s="200">
        <v>1</v>
      </c>
      <c r="C291" s="126">
        <v>2</v>
      </c>
      <c r="D291" s="308">
        <f>DEDEL!J291</f>
        <v>400004</v>
      </c>
      <c r="E291" s="126" t="b">
        <v>1</v>
      </c>
      <c r="F291" s="309" t="str">
        <f>RIGHT(DEDEL!C291,4)&amp;"."&amp;DEDEL!M291&amp;"."&amp;DEDEL!K291&amp;"."&amp;$C$5</f>
        <v>2054.DDEL4.E23.Ap21</v>
      </c>
      <c r="G291" s="310">
        <f t="shared" ca="1" si="19"/>
        <v>44386</v>
      </c>
      <c r="H291" s="311">
        <f>-DEDEL!Q291</f>
        <v>1836.09</v>
      </c>
      <c r="I291" s="205">
        <f t="shared" ca="1" si="18"/>
        <v>44386</v>
      </c>
      <c r="J291" s="126">
        <v>3</v>
      </c>
      <c r="K291" s="126" t="b">
        <v>1</v>
      </c>
      <c r="L291" s="126" t="s">
        <v>4009</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4008</v>
      </c>
      <c r="B292" s="200">
        <v>1</v>
      </c>
      <c r="C292" s="126">
        <v>2</v>
      </c>
      <c r="D292" s="308">
        <f>DEDEL!J292</f>
        <v>400101</v>
      </c>
      <c r="E292" s="126" t="b">
        <v>1</v>
      </c>
      <c r="F292" s="309" t="str">
        <f>RIGHT(DEDEL!C292,4)&amp;"."&amp;DEDEL!M292&amp;"."&amp;DEDEL!K292&amp;"."&amp;$C$5</f>
        <v>2055.DDEL4.E23.Ap21</v>
      </c>
      <c r="G292" s="310">
        <f t="shared" ca="1" si="19"/>
        <v>44386</v>
      </c>
      <c r="H292" s="311">
        <f>-DEDEL!Q292</f>
        <v>1773.9999999999998</v>
      </c>
      <c r="I292" s="205">
        <f t="shared" ca="1" si="18"/>
        <v>44386</v>
      </c>
      <c r="J292" s="126">
        <v>3</v>
      </c>
      <c r="K292" s="126" t="b">
        <v>1</v>
      </c>
      <c r="L292" s="126" t="s">
        <v>4009</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4008</v>
      </c>
      <c r="B293" s="200">
        <v>1</v>
      </c>
      <c r="C293" s="126">
        <v>2</v>
      </c>
      <c r="D293" s="308">
        <f>DEDEL!J293</f>
        <v>400053</v>
      </c>
      <c r="E293" s="126" t="b">
        <v>1</v>
      </c>
      <c r="F293" s="309" t="str">
        <f>RIGHT(DEDEL!C293,4)&amp;"."&amp;DEDEL!M293&amp;"."&amp;DEDEL!K293&amp;"."&amp;$C$5</f>
        <v>2057.DDEL4.E23.Ap21</v>
      </c>
      <c r="G293" s="310">
        <f t="shared" ca="1" si="19"/>
        <v>44386</v>
      </c>
      <c r="H293" s="311">
        <f>-DEDEL!Q293</f>
        <v>3982.6299999999997</v>
      </c>
      <c r="I293" s="205">
        <f t="shared" ca="1" si="18"/>
        <v>44386</v>
      </c>
      <c r="J293" s="126">
        <v>3</v>
      </c>
      <c r="K293" s="126" t="b">
        <v>1</v>
      </c>
      <c r="L293" s="126" t="s">
        <v>4009</v>
      </c>
      <c r="M293" s="126" t="b">
        <v>1</v>
      </c>
      <c r="N293" s="126" t="s">
        <v>3687</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4008</v>
      </c>
      <c r="B294" s="200">
        <v>1</v>
      </c>
      <c r="C294" s="126">
        <v>2</v>
      </c>
      <c r="D294" s="308">
        <f>DEDEL!J294</f>
        <v>400011</v>
      </c>
      <c r="E294" s="126" t="b">
        <v>1</v>
      </c>
      <c r="F294" s="309" t="str">
        <f>RIGHT(DEDEL!C294,4)&amp;"."&amp;DEDEL!M294&amp;"."&amp;DEDEL!K294&amp;"."&amp;$C$5</f>
        <v>2060.DDEL4.E23.Ap21</v>
      </c>
      <c r="G294" s="310">
        <f t="shared" ca="1" si="19"/>
        <v>44386</v>
      </c>
      <c r="H294" s="311">
        <f>-DEDEL!Q294</f>
        <v>3734.2699999999995</v>
      </c>
      <c r="I294" s="205">
        <f t="shared" ca="1" si="18"/>
        <v>44386</v>
      </c>
      <c r="J294" s="126">
        <v>3</v>
      </c>
      <c r="K294" s="126" t="b">
        <v>1</v>
      </c>
      <c r="L294" s="126" t="s">
        <v>4009</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4008</v>
      </c>
      <c r="B295" s="200">
        <v>1</v>
      </c>
      <c r="C295" s="126">
        <v>2</v>
      </c>
      <c r="D295" s="308">
        <f>DEDEL!J295</f>
        <v>400065</v>
      </c>
      <c r="E295" s="126" t="b">
        <v>1</v>
      </c>
      <c r="F295" s="309" t="str">
        <f>RIGHT(DEDEL!C295,4)&amp;"."&amp;DEDEL!M295&amp;"."&amp;DEDEL!K295&amp;"."&amp;$C$5</f>
        <v>2067.DDEL4.E23.Ap21</v>
      </c>
      <c r="G295" s="310">
        <f t="shared" ca="1" si="19"/>
        <v>44386</v>
      </c>
      <c r="H295" s="311">
        <f>-DEDEL!Q295</f>
        <v>2075.58</v>
      </c>
      <c r="I295" s="205">
        <f t="shared" ca="1" si="18"/>
        <v>44386</v>
      </c>
      <c r="J295" s="126">
        <v>3</v>
      </c>
      <c r="K295" s="126" t="b">
        <v>1</v>
      </c>
      <c r="L295" s="126" t="s">
        <v>4009</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4008</v>
      </c>
      <c r="B296" s="200">
        <v>1</v>
      </c>
      <c r="C296" s="126">
        <v>2</v>
      </c>
      <c r="D296" s="308">
        <f>DEDEL!J296</f>
        <v>400038</v>
      </c>
      <c r="E296" s="126" t="b">
        <v>1</v>
      </c>
      <c r="F296" s="309" t="str">
        <f>RIGHT(DEDEL!C296,4)&amp;"."&amp;DEDEL!M296&amp;"."&amp;DEDEL!K296&amp;"."&amp;$C$5</f>
        <v>2070.DDEL4.E23.Ap21</v>
      </c>
      <c r="G296" s="310">
        <f t="shared" ca="1" si="19"/>
        <v>44386</v>
      </c>
      <c r="H296" s="311">
        <f>-DEDEL!Q296</f>
        <v>1853.83</v>
      </c>
      <c r="I296" s="205">
        <f t="shared" ca="1" si="18"/>
        <v>44386</v>
      </c>
      <c r="J296" s="126">
        <v>3</v>
      </c>
      <c r="K296" s="126" t="b">
        <v>1</v>
      </c>
      <c r="L296" s="126" t="s">
        <v>4009</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4008</v>
      </c>
      <c r="B297" s="200">
        <v>1</v>
      </c>
      <c r="C297" s="126">
        <v>2</v>
      </c>
      <c r="D297" s="308">
        <f>DEDEL!J297</f>
        <v>400012</v>
      </c>
      <c r="E297" s="126" t="b">
        <v>1</v>
      </c>
      <c r="F297" s="309" t="str">
        <f>RIGHT(DEDEL!C297,4)&amp;"."&amp;DEDEL!M297&amp;"."&amp;DEDEL!K297&amp;"."&amp;$C$5</f>
        <v>2071.DDEL4.E23.Ap21</v>
      </c>
      <c r="G297" s="310">
        <f t="shared" ca="1" si="19"/>
        <v>44386</v>
      </c>
      <c r="H297" s="311">
        <f>-DEDEL!Q297</f>
        <v>1569.9899999999998</v>
      </c>
      <c r="I297" s="205">
        <f t="shared" ca="1" si="18"/>
        <v>44386</v>
      </c>
      <c r="J297" s="126">
        <v>3</v>
      </c>
      <c r="K297" s="126" t="b">
        <v>1</v>
      </c>
      <c r="L297" s="126" t="s">
        <v>4009</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4008</v>
      </c>
      <c r="B298" s="200">
        <v>1</v>
      </c>
      <c r="C298" s="126">
        <v>2</v>
      </c>
      <c r="D298" s="308">
        <f>DEDEL!J298</f>
        <v>400012</v>
      </c>
      <c r="E298" s="126" t="b">
        <v>1</v>
      </c>
      <c r="F298" s="309" t="str">
        <f>RIGHT(DEDEL!C298,4)&amp;"."&amp;DEDEL!M298&amp;"."&amp;DEDEL!K298&amp;"."&amp;$C$5</f>
        <v>2072.DDEL4.E23.Ap21</v>
      </c>
      <c r="G298" s="310">
        <f t="shared" ca="1" si="19"/>
        <v>44386</v>
      </c>
      <c r="H298" s="311">
        <f>-DEDEL!Q298</f>
        <v>2882.7499999999995</v>
      </c>
      <c r="I298" s="205">
        <f t="shared" ca="1" si="18"/>
        <v>44386</v>
      </c>
      <c r="J298" s="126">
        <v>3</v>
      </c>
      <c r="K298" s="126" t="b">
        <v>1</v>
      </c>
      <c r="L298" s="126" t="s">
        <v>4009</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4008</v>
      </c>
      <c r="B299" s="200">
        <v>1</v>
      </c>
      <c r="C299" s="126">
        <v>2</v>
      </c>
      <c r="D299" s="308">
        <f>DEDEL!J299</f>
        <v>400105</v>
      </c>
      <c r="E299" s="126" t="b">
        <v>1</v>
      </c>
      <c r="F299" s="309" t="str">
        <f>RIGHT(DEDEL!C299,4)&amp;"."&amp;DEDEL!M299&amp;"."&amp;DEDEL!K299&amp;"."&amp;$C$5</f>
        <v>2073.DDEL4.E23.Ap21</v>
      </c>
      <c r="G299" s="310">
        <f t="shared" ca="1" si="19"/>
        <v>44386</v>
      </c>
      <c r="H299" s="311">
        <f>-DEDEL!Q299</f>
        <v>5517.1399999999994</v>
      </c>
      <c r="I299" s="205">
        <f t="shared" ca="1" si="18"/>
        <v>44386</v>
      </c>
      <c r="J299" s="126">
        <v>3</v>
      </c>
      <c r="K299" s="126" t="b">
        <v>1</v>
      </c>
      <c r="L299" s="126" t="s">
        <v>4009</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4008</v>
      </c>
      <c r="B300" s="200">
        <v>1</v>
      </c>
      <c r="C300" s="126">
        <v>2</v>
      </c>
      <c r="D300" s="308">
        <f>DEDEL!J300</f>
        <v>400111</v>
      </c>
      <c r="E300" s="126" t="b">
        <v>1</v>
      </c>
      <c r="F300" s="309" t="str">
        <f>RIGHT(DEDEL!C300,4)&amp;"."&amp;DEDEL!M300&amp;"."&amp;DEDEL!K300&amp;"."&amp;$C$5</f>
        <v>2076.DDEL4.E23.Ap21</v>
      </c>
      <c r="G300" s="310">
        <f t="shared" ca="1" si="19"/>
        <v>44386</v>
      </c>
      <c r="H300" s="311">
        <f>-DEDEL!Q300</f>
        <v>3131.1099999999997</v>
      </c>
      <c r="I300" s="205">
        <f t="shared" ca="1" si="18"/>
        <v>44386</v>
      </c>
      <c r="J300" s="126">
        <v>3</v>
      </c>
      <c r="K300" s="126" t="b">
        <v>1</v>
      </c>
      <c r="L300" s="126" t="s">
        <v>4009</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4008</v>
      </c>
      <c r="B301" s="200">
        <v>1</v>
      </c>
      <c r="C301" s="126">
        <v>2</v>
      </c>
      <c r="D301" s="308">
        <f>DEDEL!J301</f>
        <v>400113</v>
      </c>
      <c r="E301" s="126" t="b">
        <v>1</v>
      </c>
      <c r="F301" s="309" t="str">
        <f>RIGHT(DEDEL!C301,4)&amp;"."&amp;DEDEL!M301&amp;"."&amp;DEDEL!K301&amp;"."&amp;$C$5</f>
        <v>2077.DDEL4.E23.Ap21</v>
      </c>
      <c r="G301" s="310">
        <f t="shared" ca="1" si="19"/>
        <v>44386</v>
      </c>
      <c r="H301" s="311">
        <f>-DEDEL!Q301</f>
        <v>7681.4199999999992</v>
      </c>
      <c r="I301" s="205">
        <f t="shared" ca="1" si="18"/>
        <v>44386</v>
      </c>
      <c r="J301" s="126">
        <v>3</v>
      </c>
      <c r="K301" s="126" t="b">
        <v>1</v>
      </c>
      <c r="L301" s="126" t="s">
        <v>4009</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4008</v>
      </c>
      <c r="B302" s="200">
        <v>1</v>
      </c>
      <c r="C302" s="126">
        <v>2</v>
      </c>
      <c r="D302" s="308">
        <f>DEDEL!J302</f>
        <v>400014</v>
      </c>
      <c r="E302" s="126" t="b">
        <v>1</v>
      </c>
      <c r="F302" s="309" t="str">
        <f>RIGHT(DEDEL!C302,4)&amp;"."&amp;DEDEL!M302&amp;"."&amp;DEDEL!K302&amp;"."&amp;$C$5</f>
        <v>2078.DDEL4.E23.Ap21</v>
      </c>
      <c r="G302" s="310">
        <f t="shared" ca="1" si="19"/>
        <v>44386</v>
      </c>
      <c r="H302" s="311">
        <f>-DEDEL!Q302</f>
        <v>3086.7599999999998</v>
      </c>
      <c r="I302" s="205">
        <f t="shared" ca="1" si="18"/>
        <v>44386</v>
      </c>
      <c r="J302" s="126">
        <v>3</v>
      </c>
      <c r="K302" s="126" t="b">
        <v>1</v>
      </c>
      <c r="L302" s="126" t="s">
        <v>4009</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4008</v>
      </c>
      <c r="B303" s="200">
        <v>1</v>
      </c>
      <c r="C303" s="126">
        <v>2</v>
      </c>
      <c r="D303" s="308">
        <f>DEDEL!J303</f>
        <v>400070</v>
      </c>
      <c r="E303" s="126" t="b">
        <v>1</v>
      </c>
      <c r="F303" s="309" t="str">
        <f>RIGHT(DEDEL!C303,4)&amp;"."&amp;DEDEL!M303&amp;"."&amp;DEDEL!K303&amp;"."&amp;$C$5</f>
        <v>2079.DDEL4.E23.Ap21</v>
      </c>
      <c r="G303" s="310">
        <f t="shared" ca="1" si="19"/>
        <v>44386</v>
      </c>
      <c r="H303" s="311">
        <f>-DEDEL!Q303</f>
        <v>3849.5799999999995</v>
      </c>
      <c r="I303" s="205">
        <f t="shared" ca="1" si="18"/>
        <v>44386</v>
      </c>
      <c r="J303" s="126">
        <v>3</v>
      </c>
      <c r="K303" s="126" t="b">
        <v>1</v>
      </c>
      <c r="L303" s="126" t="s">
        <v>4009</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4008</v>
      </c>
      <c r="B304" s="200">
        <v>1</v>
      </c>
      <c r="C304" s="126">
        <v>2</v>
      </c>
      <c r="D304" s="308">
        <f>DEDEL!J304</f>
        <v>400069</v>
      </c>
      <c r="E304" s="126" t="b">
        <v>1</v>
      </c>
      <c r="F304" s="309" t="str">
        <f>RIGHT(DEDEL!C304,4)&amp;"."&amp;DEDEL!M304&amp;"."&amp;DEDEL!K304&amp;"."&amp;$C$5</f>
        <v>3300.DDEL4.E23.Ap21</v>
      </c>
      <c r="G304" s="310">
        <f t="shared" ca="1" si="19"/>
        <v>44386</v>
      </c>
      <c r="H304" s="311">
        <f>-DEDEL!Q304</f>
        <v>1516.7699999999998</v>
      </c>
      <c r="I304" s="205">
        <f t="shared" ca="1" si="18"/>
        <v>44386</v>
      </c>
      <c r="J304" s="126">
        <v>3</v>
      </c>
      <c r="K304" s="126" t="b">
        <v>1</v>
      </c>
      <c r="L304" s="126" t="s">
        <v>4009</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4008</v>
      </c>
      <c r="B305" s="200">
        <v>1</v>
      </c>
      <c r="C305" s="126">
        <v>2</v>
      </c>
      <c r="D305" s="308">
        <f>DEDEL!J305</f>
        <v>400039</v>
      </c>
      <c r="E305" s="126" t="b">
        <v>1</v>
      </c>
      <c r="F305" s="309" t="str">
        <f>RIGHT(DEDEL!C305,4)&amp;"."&amp;DEDEL!M305&amp;"."&amp;DEDEL!K305&amp;"."&amp;$C$5</f>
        <v>3302.DDEL4.E23.Ap21</v>
      </c>
      <c r="G305" s="310">
        <f t="shared" ca="1" si="19"/>
        <v>44386</v>
      </c>
      <c r="H305" s="311">
        <f>-DEDEL!Q305</f>
        <v>1853.83</v>
      </c>
      <c r="I305" s="205">
        <f t="shared" ca="1" si="18"/>
        <v>44386</v>
      </c>
      <c r="J305" s="126">
        <v>3</v>
      </c>
      <c r="K305" s="126" t="b">
        <v>1</v>
      </c>
      <c r="L305" s="126" t="s">
        <v>4009</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4008</v>
      </c>
      <c r="B306" s="200">
        <v>1</v>
      </c>
      <c r="C306" s="126">
        <v>2</v>
      </c>
      <c r="D306" s="308">
        <f>DEDEL!J306</f>
        <v>400008</v>
      </c>
      <c r="E306" s="126" t="b">
        <v>1</v>
      </c>
      <c r="F306" s="309" t="str">
        <f>RIGHT(DEDEL!C306,4)&amp;"."&amp;DEDEL!M306&amp;"."&amp;DEDEL!K306&amp;"."&amp;$C$5</f>
        <v>3304.DDEL4.E23.Ap21</v>
      </c>
      <c r="G306" s="310">
        <f t="shared" ca="1" si="19"/>
        <v>44386</v>
      </c>
      <c r="H306" s="311">
        <f>-DEDEL!Q306</f>
        <v>1765.1299999999999</v>
      </c>
      <c r="I306" s="205">
        <f t="shared" ca="1" si="18"/>
        <v>44386</v>
      </c>
      <c r="J306" s="126">
        <v>3</v>
      </c>
      <c r="K306" s="126" t="b">
        <v>1</v>
      </c>
      <c r="L306" s="126" t="s">
        <v>4009</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4008</v>
      </c>
      <c r="B307" s="200">
        <v>1</v>
      </c>
      <c r="C307" s="126">
        <v>2</v>
      </c>
      <c r="D307" s="308">
        <f>DEDEL!J307</f>
        <v>400086</v>
      </c>
      <c r="E307" s="126" t="b">
        <v>1</v>
      </c>
      <c r="F307" s="309" t="str">
        <f>RIGHT(DEDEL!C307,4)&amp;"."&amp;DEDEL!M307&amp;"."&amp;DEDEL!K307&amp;"."&amp;$C$5</f>
        <v>3305.DDEL4.E23.Ap21</v>
      </c>
      <c r="G307" s="310">
        <f t="shared" ca="1" si="19"/>
        <v>44386</v>
      </c>
      <c r="H307" s="311">
        <f>-DEDEL!Q307</f>
        <v>1330.4999999999998</v>
      </c>
      <c r="I307" s="205">
        <f t="shared" ca="1" si="18"/>
        <v>44386</v>
      </c>
      <c r="J307" s="126">
        <v>3</v>
      </c>
      <c r="K307" s="126" t="b">
        <v>1</v>
      </c>
      <c r="L307" s="126" t="s">
        <v>4009</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4008</v>
      </c>
      <c r="B308" s="200">
        <v>1</v>
      </c>
      <c r="C308" s="126">
        <v>2</v>
      </c>
      <c r="D308" s="308">
        <f>DEDEL!J308</f>
        <v>400114</v>
      </c>
      <c r="E308" s="126" t="b">
        <v>1</v>
      </c>
      <c r="F308" s="309" t="str">
        <f>RIGHT(DEDEL!C308,4)&amp;"."&amp;DEDEL!M308&amp;"."&amp;DEDEL!K308&amp;"."&amp;$C$5</f>
        <v>3307.DDEL4.E23.Ap21</v>
      </c>
      <c r="G308" s="310">
        <f t="shared" ca="1" si="19"/>
        <v>44386</v>
      </c>
      <c r="H308" s="311">
        <f>-DEDEL!Q308</f>
        <v>1853.83</v>
      </c>
      <c r="I308" s="205">
        <f t="shared" ca="1" si="18"/>
        <v>44386</v>
      </c>
      <c r="J308" s="126">
        <v>3</v>
      </c>
      <c r="K308" s="126" t="b">
        <v>1</v>
      </c>
      <c r="L308" s="126" t="s">
        <v>4009</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4008</v>
      </c>
      <c r="B309" s="200">
        <v>1</v>
      </c>
      <c r="C309" s="126">
        <v>2</v>
      </c>
      <c r="D309" s="308">
        <f>DEDEL!J309</f>
        <v>400098</v>
      </c>
      <c r="E309" s="126" t="b">
        <v>1</v>
      </c>
      <c r="F309" s="309" t="str">
        <f>RIGHT(DEDEL!C309,4)&amp;"."&amp;DEDEL!M309&amp;"."&amp;DEDEL!K309&amp;"."&amp;$C$5</f>
        <v>3309.DDEL4.E23.Ap21</v>
      </c>
      <c r="G309" s="310">
        <f t="shared" ca="1" si="19"/>
        <v>44386</v>
      </c>
      <c r="H309" s="311">
        <f>-DEDEL!Q309</f>
        <v>1871.57</v>
      </c>
      <c r="I309" s="205">
        <f t="shared" ca="1" si="18"/>
        <v>44386</v>
      </c>
      <c r="J309" s="126">
        <v>3</v>
      </c>
      <c r="K309" s="126" t="b">
        <v>1</v>
      </c>
      <c r="L309" s="126" t="s">
        <v>4009</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4008</v>
      </c>
      <c r="B310" s="200">
        <v>1</v>
      </c>
      <c r="C310" s="126">
        <v>2</v>
      </c>
      <c r="D310" s="308">
        <f>DEDEL!J310</f>
        <v>400058</v>
      </c>
      <c r="E310" s="126" t="b">
        <v>1</v>
      </c>
      <c r="F310" s="309" t="str">
        <f>RIGHT(DEDEL!C310,4)&amp;"."&amp;DEDEL!M310&amp;"."&amp;DEDEL!K310&amp;"."&amp;$C$5</f>
        <v>3311.DDEL4.E23.Ap21</v>
      </c>
      <c r="G310" s="310">
        <f t="shared" ca="1" si="19"/>
        <v>44386</v>
      </c>
      <c r="H310" s="311">
        <f>-DEDEL!Q310</f>
        <v>3645.5699999999997</v>
      </c>
      <c r="I310" s="205">
        <f t="shared" ca="1" si="18"/>
        <v>44386</v>
      </c>
      <c r="J310" s="126">
        <v>3</v>
      </c>
      <c r="K310" s="126" t="b">
        <v>1</v>
      </c>
      <c r="L310" s="126" t="s">
        <v>4009</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4008</v>
      </c>
      <c r="B311" s="200">
        <v>1</v>
      </c>
      <c r="C311" s="126">
        <v>2</v>
      </c>
      <c r="D311" s="308">
        <f>DEDEL!J311</f>
        <v>400017</v>
      </c>
      <c r="E311" s="126" t="b">
        <v>1</v>
      </c>
      <c r="F311" s="309" t="str">
        <f>RIGHT(DEDEL!C311,4)&amp;"."&amp;DEDEL!M311&amp;"."&amp;DEDEL!K311&amp;"."&amp;$C$5</f>
        <v>3312.DDEL4.E23.Ap21</v>
      </c>
      <c r="G311" s="310">
        <f t="shared" ca="1" si="19"/>
        <v>44386</v>
      </c>
      <c r="H311" s="311">
        <f>-DEDEL!Q311</f>
        <v>1880.4399999999998</v>
      </c>
      <c r="I311" s="205">
        <f t="shared" ca="1" si="18"/>
        <v>44386</v>
      </c>
      <c r="J311" s="126">
        <v>3</v>
      </c>
      <c r="K311" s="126" t="b">
        <v>1</v>
      </c>
      <c r="L311" s="126" t="s">
        <v>4009</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4008</v>
      </c>
      <c r="B312" s="200">
        <v>1</v>
      </c>
      <c r="C312" s="126">
        <v>2</v>
      </c>
      <c r="D312" s="308">
        <f>DEDEL!J312</f>
        <v>400006</v>
      </c>
      <c r="E312" s="126" t="b">
        <v>1</v>
      </c>
      <c r="F312" s="309" t="str">
        <f>RIGHT(DEDEL!C312,4)&amp;"."&amp;DEDEL!M312&amp;"."&amp;DEDEL!K312&amp;"."&amp;$C$5</f>
        <v>3313.DDEL4.E23.Ap21</v>
      </c>
      <c r="G312" s="310">
        <f t="shared" ca="1" si="19"/>
        <v>44386</v>
      </c>
      <c r="H312" s="311">
        <f>-DEDEL!Q312</f>
        <v>1649.82</v>
      </c>
      <c r="I312" s="205">
        <f t="shared" ca="1" si="18"/>
        <v>44386</v>
      </c>
      <c r="J312" s="126">
        <v>3</v>
      </c>
      <c r="K312" s="126" t="b">
        <v>1</v>
      </c>
      <c r="L312" s="126" t="s">
        <v>4009</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4008</v>
      </c>
      <c r="B313" s="200">
        <v>1</v>
      </c>
      <c r="C313" s="126">
        <v>2</v>
      </c>
      <c r="D313" s="308">
        <f>DEDEL!J313</f>
        <v>400094</v>
      </c>
      <c r="E313" s="126" t="b">
        <v>1</v>
      </c>
      <c r="F313" s="309" t="str">
        <f>RIGHT(DEDEL!C313,4)&amp;"."&amp;DEDEL!M313&amp;"."&amp;DEDEL!K313&amp;"."&amp;$C$5</f>
        <v>3314.DDEL4.E23.Ap21</v>
      </c>
      <c r="G313" s="310">
        <f t="shared" ca="1" si="19"/>
        <v>44386</v>
      </c>
      <c r="H313" s="311">
        <f>-DEDEL!Q313</f>
        <v>1827.2199999999998</v>
      </c>
      <c r="I313" s="205">
        <f t="shared" ca="1" si="18"/>
        <v>44386</v>
      </c>
      <c r="J313" s="126">
        <v>3</v>
      </c>
      <c r="K313" s="126" t="b">
        <v>1</v>
      </c>
      <c r="L313" s="126" t="s">
        <v>4009</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4008</v>
      </c>
      <c r="B314" s="200">
        <v>1</v>
      </c>
      <c r="C314" s="126">
        <v>2</v>
      </c>
      <c r="D314" s="308">
        <f>DEDEL!J314</f>
        <v>400062</v>
      </c>
      <c r="E314" s="126" t="b">
        <v>1</v>
      </c>
      <c r="F314" s="309" t="str">
        <f>RIGHT(DEDEL!C314,4)&amp;"."&amp;DEDEL!M314&amp;"."&amp;DEDEL!K314&amp;"."&amp;$C$5</f>
        <v>3315.DDEL4.E23.Ap21</v>
      </c>
      <c r="G314" s="310">
        <f t="shared" ca="1" si="19"/>
        <v>44386</v>
      </c>
      <c r="H314" s="311">
        <f>-DEDEL!Q314</f>
        <v>1844.9599999999998</v>
      </c>
      <c r="I314" s="205">
        <f t="shared" ca="1" si="18"/>
        <v>44386</v>
      </c>
      <c r="J314" s="126">
        <v>3</v>
      </c>
      <c r="K314" s="126" t="b">
        <v>1</v>
      </c>
      <c r="L314" s="126" t="s">
        <v>4009</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4008</v>
      </c>
      <c r="B315" s="200">
        <v>1</v>
      </c>
      <c r="C315" s="126">
        <v>2</v>
      </c>
      <c r="D315" s="308">
        <f>DEDEL!J315</f>
        <v>400100</v>
      </c>
      <c r="E315" s="126" t="b">
        <v>1</v>
      </c>
      <c r="F315" s="309" t="str">
        <f>RIGHT(DEDEL!C315,4)&amp;"."&amp;DEDEL!M315&amp;"."&amp;DEDEL!K315&amp;"."&amp;$C$5</f>
        <v>3316.DDEL4.E23.Ap21</v>
      </c>
      <c r="G315" s="310">
        <f t="shared" ca="1" si="19"/>
        <v>44386</v>
      </c>
      <c r="H315" s="311">
        <f>-DEDEL!Q315</f>
        <v>1880.4399999999998</v>
      </c>
      <c r="I315" s="205">
        <f t="shared" ca="1" si="18"/>
        <v>44386</v>
      </c>
      <c r="J315" s="126">
        <v>3</v>
      </c>
      <c r="K315" s="126" t="b">
        <v>1</v>
      </c>
      <c r="L315" s="126" t="s">
        <v>4009</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4008</v>
      </c>
      <c r="B316" s="200">
        <v>1</v>
      </c>
      <c r="C316" s="126">
        <v>2</v>
      </c>
      <c r="D316" s="308">
        <f>DEDEL!J316</f>
        <v>400015</v>
      </c>
      <c r="E316" s="126" t="b">
        <v>1</v>
      </c>
      <c r="F316" s="309" t="str">
        <f>RIGHT(DEDEL!C316,4)&amp;"."&amp;DEDEL!M316&amp;"."&amp;DEDEL!K316&amp;"."&amp;$C$5</f>
        <v>3317.DDEL4.E23.Ap21</v>
      </c>
      <c r="G316" s="310">
        <f t="shared" ca="1" si="19"/>
        <v>44386</v>
      </c>
      <c r="H316" s="311">
        <f>-DEDEL!Q316</f>
        <v>1880.4399999999998</v>
      </c>
      <c r="I316" s="205">
        <f t="shared" ca="1" si="18"/>
        <v>44386</v>
      </c>
      <c r="J316" s="126">
        <v>3</v>
      </c>
      <c r="K316" s="126" t="b">
        <v>1</v>
      </c>
      <c r="L316" s="126" t="s">
        <v>4009</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4008</v>
      </c>
      <c r="B317" s="200">
        <v>1</v>
      </c>
      <c r="C317" s="126">
        <v>2</v>
      </c>
      <c r="D317" s="308">
        <f>DEDEL!J317</f>
        <v>400023</v>
      </c>
      <c r="E317" s="126" t="b">
        <v>1</v>
      </c>
      <c r="F317" s="309" t="str">
        <f>RIGHT(DEDEL!C317,4)&amp;"."&amp;DEDEL!M317&amp;"."&amp;DEDEL!K317&amp;"."&amp;$C$5</f>
        <v>3500.DDEL4.E23.Ap21</v>
      </c>
      <c r="G317" s="310">
        <f t="shared" ca="1" si="19"/>
        <v>44386</v>
      </c>
      <c r="H317" s="311">
        <f>-DEDEL!Q317</f>
        <v>1144.2299999999998</v>
      </c>
      <c r="I317" s="205">
        <f t="shared" ca="1" si="18"/>
        <v>44386</v>
      </c>
      <c r="J317" s="126">
        <v>3</v>
      </c>
      <c r="K317" s="126" t="b">
        <v>1</v>
      </c>
      <c r="L317" s="126" t="s">
        <v>4009</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4008</v>
      </c>
      <c r="B318" s="200">
        <v>1</v>
      </c>
      <c r="C318" s="126">
        <v>2</v>
      </c>
      <c r="D318" s="308">
        <f>DEDEL!J318</f>
        <v>400003</v>
      </c>
      <c r="E318" s="126" t="b">
        <v>1</v>
      </c>
      <c r="F318" s="309" t="str">
        <f>RIGHT(DEDEL!C318,4)&amp;"."&amp;DEDEL!M318&amp;"."&amp;DEDEL!K318&amp;"."&amp;$C$5</f>
        <v>3501.DDEL4.E23.Ap21</v>
      </c>
      <c r="G318" s="310">
        <f t="shared" ca="1" si="19"/>
        <v>44386</v>
      </c>
      <c r="H318" s="311">
        <f>-DEDEL!Q318</f>
        <v>1765.1299999999999</v>
      </c>
      <c r="I318" s="205">
        <f t="shared" ca="1" si="18"/>
        <v>44386</v>
      </c>
      <c r="J318" s="126">
        <v>3</v>
      </c>
      <c r="K318" s="126" t="b">
        <v>1</v>
      </c>
      <c r="L318" s="126" t="s">
        <v>4009</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4008</v>
      </c>
      <c r="B319" s="200">
        <v>1</v>
      </c>
      <c r="C319" s="126">
        <v>2</v>
      </c>
      <c r="D319" s="308">
        <f>DEDEL!J319</f>
        <v>400096</v>
      </c>
      <c r="E319" s="126" t="b">
        <v>1</v>
      </c>
      <c r="F319" s="309" t="str">
        <f>RIGHT(DEDEL!C319,4)&amp;"."&amp;DEDEL!M319&amp;"."&amp;DEDEL!K319&amp;"."&amp;$C$5</f>
        <v>3502.DDEL4.E23.Ap21</v>
      </c>
      <c r="G319" s="310">
        <f t="shared" ca="1" si="19"/>
        <v>44386</v>
      </c>
      <c r="H319" s="311">
        <f>-DEDEL!Q319</f>
        <v>3255.2899999999995</v>
      </c>
      <c r="I319" s="205">
        <f t="shared" ca="1" si="18"/>
        <v>44386</v>
      </c>
      <c r="J319" s="126">
        <v>3</v>
      </c>
      <c r="K319" s="126" t="b">
        <v>1</v>
      </c>
      <c r="L319" s="126" t="s">
        <v>4009</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4008</v>
      </c>
      <c r="B320" s="200">
        <v>1</v>
      </c>
      <c r="C320" s="126">
        <v>2</v>
      </c>
      <c r="D320" s="308">
        <f>DEDEL!J320</f>
        <v>400064</v>
      </c>
      <c r="E320" s="126" t="b">
        <v>1</v>
      </c>
      <c r="F320" s="309" t="str">
        <f>RIGHT(DEDEL!C320,4)&amp;"."&amp;DEDEL!M320&amp;"."&amp;DEDEL!K320&amp;"."&amp;$C$5</f>
        <v>3504.DDEL4.E23.Ap21</v>
      </c>
      <c r="G320" s="310">
        <f t="shared" ca="1" si="19"/>
        <v>44386</v>
      </c>
      <c r="H320" s="311">
        <f>-DEDEL!Q320</f>
        <v>3698.7899999999995</v>
      </c>
      <c r="I320" s="205">
        <f t="shared" ca="1" si="18"/>
        <v>44386</v>
      </c>
      <c r="J320" s="126">
        <v>3</v>
      </c>
      <c r="K320" s="126" t="b">
        <v>1</v>
      </c>
      <c r="L320" s="126" t="s">
        <v>4009</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4008</v>
      </c>
      <c r="B321" s="200">
        <v>1</v>
      </c>
      <c r="C321" s="126">
        <v>2</v>
      </c>
      <c r="D321" s="308">
        <f>DEDEL!J321</f>
        <v>400009</v>
      </c>
      <c r="E321" s="126" t="b">
        <v>1</v>
      </c>
      <c r="F321" s="309" t="str">
        <f>RIGHT(DEDEL!C321,4)&amp;"."&amp;DEDEL!M321&amp;"."&amp;DEDEL!K321&amp;"."&amp;$C$5</f>
        <v>3506.DDEL4.E23.Ap21</v>
      </c>
      <c r="G321" s="310">
        <f t="shared" ca="1" si="19"/>
        <v>44386</v>
      </c>
      <c r="H321" s="311">
        <f>-DEDEL!Q321</f>
        <v>2519.08</v>
      </c>
      <c r="I321" s="205">
        <f t="shared" ca="1" si="18"/>
        <v>44386</v>
      </c>
      <c r="J321" s="126">
        <v>3</v>
      </c>
      <c r="K321" s="126" t="b">
        <v>1</v>
      </c>
      <c r="L321" s="126" t="s">
        <v>4009</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4008</v>
      </c>
      <c r="B322" s="200">
        <v>1</v>
      </c>
      <c r="C322" s="126">
        <v>2</v>
      </c>
      <c r="D322" s="308">
        <f>DEDEL!J322</f>
        <v>400037</v>
      </c>
      <c r="E322" s="126" t="b">
        <v>1</v>
      </c>
      <c r="F322" s="309" t="str">
        <f>RIGHT(DEDEL!C322,4)&amp;"."&amp;DEDEL!M322&amp;"."&amp;DEDEL!K322&amp;"."&amp;$C$5</f>
        <v>3507.DDEL4.E23.Ap21</v>
      </c>
      <c r="G322" s="310">
        <f t="shared" ca="1" si="19"/>
        <v>44386</v>
      </c>
      <c r="H322" s="311">
        <f>-DEDEL!Q322</f>
        <v>1561.12</v>
      </c>
      <c r="I322" s="205">
        <f t="shared" ca="1" si="18"/>
        <v>44386</v>
      </c>
      <c r="J322" s="126">
        <v>3</v>
      </c>
      <c r="K322" s="126" t="b">
        <v>1</v>
      </c>
      <c r="L322" s="126" t="s">
        <v>4009</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4008</v>
      </c>
      <c r="B323" s="200">
        <v>1</v>
      </c>
      <c r="C323" s="126">
        <v>2</v>
      </c>
      <c r="D323" s="308">
        <f>DEDEL!J323</f>
        <v>400066</v>
      </c>
      <c r="E323" s="126" t="b">
        <v>1</v>
      </c>
      <c r="F323" s="309" t="str">
        <f>RIGHT(DEDEL!C323,4)&amp;"."&amp;DEDEL!M323&amp;"."&amp;DEDEL!K323&amp;"."&amp;$C$5</f>
        <v>3509.DDEL4.E23.Ap21</v>
      </c>
      <c r="G323" s="310">
        <f t="shared" ca="1" si="19"/>
        <v>44386</v>
      </c>
      <c r="H323" s="311">
        <f>-DEDEL!Q323</f>
        <v>4310.82</v>
      </c>
      <c r="I323" s="205">
        <f t="shared" ca="1" si="18"/>
        <v>44386</v>
      </c>
      <c r="J323" s="126">
        <v>3</v>
      </c>
      <c r="K323" s="126" t="b">
        <v>1</v>
      </c>
      <c r="L323" s="126" t="s">
        <v>4009</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4008</v>
      </c>
      <c r="B324" s="200">
        <v>1</v>
      </c>
      <c r="C324" s="126">
        <v>2</v>
      </c>
      <c r="D324" s="308">
        <f>DEDEL!J324</f>
        <v>400071</v>
      </c>
      <c r="E324" s="126" t="b">
        <v>1</v>
      </c>
      <c r="F324" s="309" t="str">
        <f>RIGHT(DEDEL!C324,4)&amp;"."&amp;DEDEL!M324&amp;"."&amp;DEDEL!K324&amp;"."&amp;$C$5</f>
        <v>3510.DDEL4.E23.Ap21</v>
      </c>
      <c r="G324" s="310">
        <f t="shared" ca="1" si="19"/>
        <v>44386</v>
      </c>
      <c r="H324" s="311">
        <f>-DEDEL!Q324</f>
        <v>3512.5199999999995</v>
      </c>
      <c r="I324" s="205">
        <f t="shared" ca="1" si="18"/>
        <v>44386</v>
      </c>
      <c r="J324" s="126">
        <v>3</v>
      </c>
      <c r="K324" s="126" t="b">
        <v>1</v>
      </c>
      <c r="L324" s="126" t="s">
        <v>4009</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4008</v>
      </c>
      <c r="B325" s="200">
        <v>1</v>
      </c>
      <c r="C325" s="126">
        <v>2</v>
      </c>
      <c r="D325" s="308">
        <f>DEDEL!J325</f>
        <v>400024</v>
      </c>
      <c r="E325" s="126" t="b">
        <v>1</v>
      </c>
      <c r="F325" s="309" t="str">
        <f>RIGHT(DEDEL!C325,4)&amp;"."&amp;DEDEL!M325&amp;"."&amp;DEDEL!K325&amp;"."&amp;$C$5</f>
        <v>3511.DDEL4.E23.Ap21</v>
      </c>
      <c r="G325" s="310">
        <f t="shared" ca="1" si="19"/>
        <v>44386</v>
      </c>
      <c r="H325" s="311">
        <f>-DEDEL!Q325</f>
        <v>3592.35</v>
      </c>
      <c r="I325" s="205">
        <f t="shared" ca="1" si="18"/>
        <v>44386</v>
      </c>
      <c r="J325" s="126">
        <v>3</v>
      </c>
      <c r="K325" s="126" t="b">
        <v>1</v>
      </c>
      <c r="L325" s="126" t="s">
        <v>4009</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4008</v>
      </c>
      <c r="B326" s="200">
        <v>1</v>
      </c>
      <c r="C326" s="126">
        <v>2</v>
      </c>
      <c r="D326" s="308">
        <f>DEDEL!J326</f>
        <v>400093</v>
      </c>
      <c r="E326" s="126" t="b">
        <v>1</v>
      </c>
      <c r="F326" s="309" t="str">
        <f>RIGHT(DEDEL!C326,4)&amp;"."&amp;DEDEL!M326&amp;"."&amp;DEDEL!K326&amp;"."&amp;$C$5</f>
        <v>3512.DDEL4.E23.Ap21</v>
      </c>
      <c r="G326" s="310">
        <f t="shared" ca="1" si="19"/>
        <v>44386</v>
      </c>
      <c r="H326" s="311">
        <f>-DEDEL!Q326</f>
        <v>3317.3799999999997</v>
      </c>
      <c r="I326" s="205">
        <f t="shared" ca="1" si="18"/>
        <v>44386</v>
      </c>
      <c r="J326" s="126">
        <v>3</v>
      </c>
      <c r="K326" s="126" t="b">
        <v>1</v>
      </c>
      <c r="L326" s="126" t="s">
        <v>4009</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4008</v>
      </c>
      <c r="B327" s="200">
        <v>1</v>
      </c>
      <c r="C327" s="126">
        <v>2</v>
      </c>
      <c r="D327" s="308">
        <f>DEDEL!J327</f>
        <v>400007</v>
      </c>
      <c r="E327" s="126" t="b">
        <v>1</v>
      </c>
      <c r="F327" s="309" t="str">
        <f>RIGHT(DEDEL!C327,4)&amp;"."&amp;DEDEL!M327&amp;"."&amp;DEDEL!K327&amp;"."&amp;$C$5</f>
        <v>3513.DDEL4.E23.Ap21</v>
      </c>
      <c r="G327" s="310">
        <f t="shared" ca="1" si="19"/>
        <v>44386</v>
      </c>
      <c r="H327" s="311">
        <f>-DEDEL!Q327</f>
        <v>3370.6</v>
      </c>
      <c r="I327" s="205">
        <f t="shared" ca="1" si="18"/>
        <v>44386</v>
      </c>
      <c r="J327" s="126">
        <v>3</v>
      </c>
      <c r="K327" s="126" t="b">
        <v>1</v>
      </c>
      <c r="L327" s="126" t="s">
        <v>4009</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4008</v>
      </c>
      <c r="B328" s="200">
        <v>1</v>
      </c>
      <c r="C328" s="126">
        <v>2</v>
      </c>
      <c r="D328" s="308">
        <f>DEDEL!J328</f>
        <v>400107</v>
      </c>
      <c r="E328" s="126" t="b">
        <v>1</v>
      </c>
      <c r="F328" s="309" t="str">
        <f>RIGHT(DEDEL!C328,4)&amp;"."&amp;DEDEL!M328&amp;"."&amp;DEDEL!K328&amp;"."&amp;$C$5</f>
        <v>3514.DDEL4.E23.Ap21</v>
      </c>
      <c r="G328" s="310">
        <f t="shared" ca="1" si="19"/>
        <v>44386</v>
      </c>
      <c r="H328" s="311">
        <f>-DEDEL!Q328</f>
        <v>1836.09</v>
      </c>
      <c r="I328" s="205">
        <f t="shared" ca="1" si="18"/>
        <v>44386</v>
      </c>
      <c r="J328" s="126">
        <v>3</v>
      </c>
      <c r="K328" s="126" t="b">
        <v>1</v>
      </c>
      <c r="L328" s="126" t="s">
        <v>4009</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4008</v>
      </c>
      <c r="B329" s="200">
        <v>1</v>
      </c>
      <c r="C329" s="126">
        <v>2</v>
      </c>
      <c r="D329" s="308">
        <f>DEDEL!J329</f>
        <v>400108</v>
      </c>
      <c r="E329" s="126" t="b">
        <v>1</v>
      </c>
      <c r="F329" s="309" t="str">
        <f>RIGHT(DEDEL!C329,4)&amp;"."&amp;DEDEL!M329&amp;"."&amp;DEDEL!K329&amp;"."&amp;$C$5</f>
        <v>3516.DDEL4.E23.Ap21</v>
      </c>
      <c r="G329" s="310">
        <f t="shared" ca="1" si="19"/>
        <v>44386</v>
      </c>
      <c r="H329" s="311">
        <f>-DEDEL!Q329</f>
        <v>1809.4799999999998</v>
      </c>
      <c r="I329" s="205">
        <f t="shared" ca="1" si="18"/>
        <v>44386</v>
      </c>
      <c r="J329" s="126">
        <v>3</v>
      </c>
      <c r="K329" s="126" t="b">
        <v>1</v>
      </c>
      <c r="L329" s="126" t="s">
        <v>4009</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4008</v>
      </c>
      <c r="B330" s="200">
        <v>1</v>
      </c>
      <c r="C330" s="126">
        <v>2</v>
      </c>
      <c r="D330" s="308">
        <f>DEDEL!J330</f>
        <v>400117</v>
      </c>
      <c r="E330" s="126" t="b">
        <v>1</v>
      </c>
      <c r="F330" s="309" t="str">
        <f>RIGHT(DEDEL!C330,4)&amp;"."&amp;DEDEL!M330&amp;"."&amp;DEDEL!K330&amp;"."&amp;$C$5</f>
        <v>3518.DDEL4.E23.Ap21</v>
      </c>
      <c r="G330" s="310">
        <f t="shared" ca="1" si="19"/>
        <v>44386</v>
      </c>
      <c r="H330" s="311">
        <f>-DEDEL!Q330</f>
        <v>3459.2999999999997</v>
      </c>
      <c r="I330" s="205">
        <f t="shared" ca="1" si="18"/>
        <v>44386</v>
      </c>
      <c r="J330" s="126">
        <v>3</v>
      </c>
      <c r="K330" s="126" t="b">
        <v>1</v>
      </c>
      <c r="L330" s="126" t="s">
        <v>4009</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4008</v>
      </c>
      <c r="B331" s="200">
        <v>1</v>
      </c>
      <c r="C331" s="126">
        <v>2</v>
      </c>
      <c r="D331" s="308">
        <f>DEDEL!J331</f>
        <v>400125</v>
      </c>
      <c r="E331" s="126" t="b">
        <v>1</v>
      </c>
      <c r="F331" s="309" t="str">
        <f>RIGHT(DEDEL!C331,4)&amp;"."&amp;DEDEL!M331&amp;"."&amp;DEDEL!K331&amp;"."&amp;$C$5</f>
        <v>3520.DDEL4.E23.Ap21</v>
      </c>
      <c r="G331" s="310">
        <f t="shared" ca="1" si="19"/>
        <v>44386</v>
      </c>
      <c r="H331" s="311">
        <f>-DEDEL!Q331</f>
        <v>3725.3999999999996</v>
      </c>
      <c r="I331" s="205">
        <f t="shared" ca="1" si="18"/>
        <v>44386</v>
      </c>
      <c r="J331" s="126">
        <v>3</v>
      </c>
      <c r="K331" s="126" t="b">
        <v>1</v>
      </c>
      <c r="L331" s="126" t="s">
        <v>4009</v>
      </c>
      <c r="M331" s="126" t="b">
        <v>1</v>
      </c>
      <c r="N331" s="126" t="s">
        <v>3687</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4008</v>
      </c>
      <c r="B332" s="200">
        <v>1</v>
      </c>
      <c r="C332" s="126">
        <v>2</v>
      </c>
      <c r="D332" s="308">
        <f>DEDEL!J332</f>
        <v>400130</v>
      </c>
      <c r="E332" s="126" t="b">
        <v>1</v>
      </c>
      <c r="F332" s="309" t="str">
        <f>RIGHT(DEDEL!C332,4)&amp;"."&amp;DEDEL!M332&amp;"."&amp;DEDEL!K332&amp;"."&amp;$C$5</f>
        <v>3523.DDEL4.E23.Ap21</v>
      </c>
      <c r="G332" s="310">
        <f t="shared" ca="1" si="19"/>
        <v>44386</v>
      </c>
      <c r="H332" s="311">
        <f>-DEDEL!Q332</f>
        <v>5508.2699999999995</v>
      </c>
      <c r="I332" s="205">
        <f t="shared" ref="I332:I395" ca="1" si="22">G332</f>
        <v>44386</v>
      </c>
      <c r="J332" s="126">
        <v>3</v>
      </c>
      <c r="K332" s="126" t="b">
        <v>1</v>
      </c>
      <c r="L332" s="126" t="s">
        <v>4009</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4008</v>
      </c>
      <c r="B333" s="200">
        <v>1</v>
      </c>
      <c r="C333" s="126">
        <v>2</v>
      </c>
      <c r="D333" s="308">
        <f>DEDEL!J333</f>
        <v>400150</v>
      </c>
      <c r="E333" s="126" t="b">
        <v>1</v>
      </c>
      <c r="F333" s="309" t="str">
        <f>RIGHT(DEDEL!C333,4)&amp;"."&amp;DEDEL!M333&amp;"."&amp;DEDEL!K333&amp;"."&amp;$C$5</f>
        <v>3524.DDEL4.E23.Ap21</v>
      </c>
      <c r="G333" s="310">
        <f t="shared" ca="1" si="19"/>
        <v>44386</v>
      </c>
      <c r="H333" s="311">
        <f>-DEDEL!Q333</f>
        <v>1667.56</v>
      </c>
      <c r="I333" s="205">
        <f t="shared" ca="1" si="22"/>
        <v>44386</v>
      </c>
      <c r="J333" s="126">
        <v>3</v>
      </c>
      <c r="K333" s="126" t="b">
        <v>1</v>
      </c>
      <c r="L333" s="126" t="s">
        <v>4009</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4008</v>
      </c>
      <c r="B334" s="200">
        <v>1</v>
      </c>
      <c r="C334" s="126">
        <v>2</v>
      </c>
      <c r="D334" s="308">
        <f>DEDEL!J334</f>
        <v>400021</v>
      </c>
      <c r="E334" s="126" t="b">
        <v>1</v>
      </c>
      <c r="F334" s="309" t="str">
        <f>RIGHT(DEDEL!C334,4)&amp;"."&amp;DEDEL!M334&amp;"."&amp;DEDEL!K334&amp;"."&amp;$C$5</f>
        <v>5201.DDEL4.E23.Ap21</v>
      </c>
      <c r="G334" s="310">
        <f t="shared" ca="1" si="19"/>
        <v>44386</v>
      </c>
      <c r="H334" s="311">
        <f>-DEDEL!Q334</f>
        <v>3494.7799999999997</v>
      </c>
      <c r="I334" s="205">
        <f t="shared" ca="1" si="22"/>
        <v>44386</v>
      </c>
      <c r="J334" s="126">
        <v>3</v>
      </c>
      <c r="K334" s="126" t="b">
        <v>1</v>
      </c>
      <c r="L334" s="126" t="s">
        <v>4009</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4008</v>
      </c>
      <c r="B335" s="200">
        <v>1</v>
      </c>
      <c r="C335" s="126">
        <v>2</v>
      </c>
      <c r="D335" s="308">
        <f>DEDEL!J335</f>
        <v>400112</v>
      </c>
      <c r="E335" s="126" t="b">
        <v>1</v>
      </c>
      <c r="F335" s="309" t="str">
        <f>RIGHT(DEDEL!C335,4)&amp;"."&amp;DEDEL!M335&amp;"."&amp;DEDEL!K335&amp;"."&amp;$C$5</f>
        <v>5948.DDEL4.E23.Ap21</v>
      </c>
      <c r="G335" s="310">
        <f t="shared" ca="1" si="19"/>
        <v>44386</v>
      </c>
      <c r="H335" s="311">
        <f>-DEDEL!Q335</f>
        <v>1853.83</v>
      </c>
      <c r="I335" s="205">
        <f t="shared" ca="1" si="22"/>
        <v>44386</v>
      </c>
      <c r="J335" s="126">
        <v>3</v>
      </c>
      <c r="K335" s="126" t="b">
        <v>1</v>
      </c>
      <c r="L335" s="126" t="s">
        <v>4009</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4008</v>
      </c>
      <c r="B336" s="200">
        <v>1</v>
      </c>
      <c r="C336" s="126">
        <v>2</v>
      </c>
      <c r="D336" s="308">
        <f>DEDEL!J336</f>
        <v>400110</v>
      </c>
      <c r="E336" s="126" t="b">
        <v>1</v>
      </c>
      <c r="F336" s="309" t="str">
        <f>RIGHT(DEDEL!C336,4)&amp;"."&amp;DEDEL!M336&amp;"."&amp;DEDEL!K336&amp;"."&amp;$C$5</f>
        <v>5949.DDEL4.E23.Ap21</v>
      </c>
      <c r="G336" s="310">
        <f t="shared" ca="1" si="19"/>
        <v>44386</v>
      </c>
      <c r="H336" s="311">
        <f>-DEDEL!Q336</f>
        <v>3361.7299999999996</v>
      </c>
      <c r="I336" s="205">
        <f t="shared" ca="1" si="22"/>
        <v>44386</v>
      </c>
      <c r="J336" s="126">
        <v>3</v>
      </c>
      <c r="K336" s="126" t="b">
        <v>1</v>
      </c>
      <c r="L336" s="126" t="s">
        <v>4009</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4008</v>
      </c>
      <c r="B337" s="200">
        <v>1</v>
      </c>
      <c r="C337" s="126">
        <v>2</v>
      </c>
      <c r="D337" s="308">
        <f>DEDEL!J337</f>
        <v>400033</v>
      </c>
      <c r="E337" s="126" t="b">
        <v>1</v>
      </c>
      <c r="F337" s="309" t="str">
        <f>RIGHT(DEDEL!C337,4)&amp;"."&amp;DEDEL!M337&amp;"."&amp;DEDEL!K337&amp;"."&amp;$C$5</f>
        <v>4003.DDEL4.E23.Ap21</v>
      </c>
      <c r="G337" s="310">
        <f t="shared" ca="1" si="19"/>
        <v>44386</v>
      </c>
      <c r="H337" s="311">
        <f>-DEDEL!Q337</f>
        <v>6399.2</v>
      </c>
      <c r="I337" s="205">
        <f t="shared" ca="1" si="22"/>
        <v>44386</v>
      </c>
      <c r="J337" s="126">
        <v>3</v>
      </c>
      <c r="K337" s="126" t="b">
        <v>1</v>
      </c>
      <c r="L337" s="126" t="s">
        <v>4009</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4008</v>
      </c>
      <c r="B338" s="200">
        <v>1</v>
      </c>
      <c r="C338" s="126">
        <v>2</v>
      </c>
      <c r="D338" s="308">
        <f>DEDEL!J338</f>
        <v>107953</v>
      </c>
      <c r="E338" s="126" t="b">
        <v>1</v>
      </c>
      <c r="F338" s="309" t="str">
        <f>RIGHT(DEDEL!C338,4)&amp;"."&amp;DEDEL!M338&amp;"."&amp;DEDEL!K338&amp;"."&amp;$C$5</f>
        <v>4004.DDEL4.E23.Ap21</v>
      </c>
      <c r="G338" s="310">
        <f t="shared" ca="1" si="19"/>
        <v>44386</v>
      </c>
      <c r="H338" s="311">
        <f>-DEDEL!Q338</f>
        <v>2340.7599999999998</v>
      </c>
      <c r="I338" s="205">
        <f t="shared" ca="1" si="22"/>
        <v>44386</v>
      </c>
      <c r="J338" s="126">
        <v>3</v>
      </c>
      <c r="K338" s="126" t="b">
        <v>1</v>
      </c>
      <c r="L338" s="126" t="s">
        <v>4009</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4008</v>
      </c>
      <c r="B339" s="200">
        <v>1</v>
      </c>
      <c r="C339" s="126">
        <v>2</v>
      </c>
      <c r="D339" s="308">
        <f>DEDEL!J339</f>
        <v>400029</v>
      </c>
      <c r="E339" s="126" t="b">
        <v>1</v>
      </c>
      <c r="F339" s="309" t="str">
        <f>RIGHT(DEDEL!C339,4)&amp;"."&amp;DEDEL!M339&amp;"."&amp;DEDEL!K339&amp;"."&amp;$C$5</f>
        <v>5404.DDEL4.E23.Ap21</v>
      </c>
      <c r="G339" s="310">
        <f t="shared" ca="1" si="19"/>
        <v>44386</v>
      </c>
      <c r="H339" s="311">
        <f>-DEDEL!Q339</f>
        <v>4720.8133333333335</v>
      </c>
      <c r="I339" s="205">
        <f t="shared" ca="1" si="22"/>
        <v>44386</v>
      </c>
      <c r="J339" s="126">
        <v>3</v>
      </c>
      <c r="K339" s="126" t="b">
        <v>1</v>
      </c>
      <c r="L339" s="126" t="s">
        <v>4009</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4008</v>
      </c>
      <c r="B340" s="200">
        <v>1</v>
      </c>
      <c r="C340" s="126">
        <v>2</v>
      </c>
      <c r="D340" s="308">
        <f>DEDEL!J340</f>
        <v>400041</v>
      </c>
      <c r="E340" s="126" t="b">
        <v>1</v>
      </c>
      <c r="F340" s="309" t="str">
        <f>RIGHT(DEDEL!C340,4)&amp;"."&amp;DEDEL!M340&amp;"."&amp;DEDEL!K340&amp;"."&amp;$C$5</f>
        <v>5405.DDEL4.E23.Ap21</v>
      </c>
      <c r="G340" s="310">
        <f t="shared" ca="1" si="19"/>
        <v>44386</v>
      </c>
      <c r="H340" s="311">
        <f>-DEDEL!Q340</f>
        <v>7451.7</v>
      </c>
      <c r="I340" s="205">
        <f t="shared" ca="1" si="22"/>
        <v>44386</v>
      </c>
      <c r="J340" s="126">
        <v>3</v>
      </c>
      <c r="K340" s="126" t="b">
        <v>1</v>
      </c>
      <c r="L340" s="126" t="s">
        <v>4009</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4008</v>
      </c>
      <c r="B341" s="200">
        <v>1</v>
      </c>
      <c r="C341" s="126">
        <v>2</v>
      </c>
      <c r="D341" s="308">
        <f>DEDEL!J341</f>
        <v>400013</v>
      </c>
      <c r="E341" s="126" t="b">
        <v>1</v>
      </c>
      <c r="F341" s="309" t="str">
        <f>RIGHT(DEDEL!C341,4)&amp;"."&amp;DEDEL!M341&amp;"."&amp;DEDEL!K341&amp;"."&amp;$C$5</f>
        <v>5407.DDEL4.E23.Ap21</v>
      </c>
      <c r="G341" s="310">
        <f t="shared" ref="G341:G404" ca="1" si="23">TODAY()</f>
        <v>44386</v>
      </c>
      <c r="H341" s="311">
        <f>-DEDEL!Q341</f>
        <v>8896.4316666666655</v>
      </c>
      <c r="I341" s="205">
        <f t="shared" ca="1" si="22"/>
        <v>44386</v>
      </c>
      <c r="J341" s="126">
        <v>3</v>
      </c>
      <c r="K341" s="126" t="b">
        <v>1</v>
      </c>
      <c r="L341" s="126" t="s">
        <v>4009</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4008</v>
      </c>
      <c r="B342" s="200">
        <v>1</v>
      </c>
      <c r="C342" s="126">
        <v>2</v>
      </c>
      <c r="D342" s="308">
        <f>DEDEL!J342</f>
        <v>400140</v>
      </c>
      <c r="E342" s="126" t="b">
        <v>1</v>
      </c>
      <c r="F342" s="309" t="str">
        <f>RIGHT(DEDEL!C342,4)&amp;"."&amp;DEDEL!M342&amp;"."&amp;DEDEL!K342&amp;"."&amp;$C$5</f>
        <v>5427.DDEL4.E23.Ap21</v>
      </c>
      <c r="G342" s="310">
        <f t="shared" ca="1" si="23"/>
        <v>44386</v>
      </c>
      <c r="H342" s="311">
        <f>-DEDEL!Q342</f>
        <v>8386.32</v>
      </c>
      <c r="I342" s="205">
        <f t="shared" ca="1" si="22"/>
        <v>44386</v>
      </c>
      <c r="J342" s="126">
        <v>3</v>
      </c>
      <c r="K342" s="126" t="b">
        <v>1</v>
      </c>
      <c r="L342" s="126" t="s">
        <v>4009</v>
      </c>
      <c r="M342" s="126" t="b">
        <v>1</v>
      </c>
      <c r="N342" s="126" t="s">
        <v>3687</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4008</v>
      </c>
      <c r="B343" s="200">
        <v>1</v>
      </c>
      <c r="C343" s="126">
        <v>2</v>
      </c>
      <c r="D343" s="308">
        <f>DEDEL!J343</f>
        <v>400135</v>
      </c>
      <c r="E343" s="126" t="b">
        <v>1</v>
      </c>
      <c r="F343" s="309" t="str">
        <f>RIGHT(DEDEL!C343,4)&amp;"."&amp;DEDEL!M343&amp;"."&amp;DEDEL!K343&amp;"."&amp;$C$5</f>
        <v>3521.DDEL4.E23.Ap21</v>
      </c>
      <c r="G343" s="310">
        <f t="shared" ca="1" si="23"/>
        <v>44386</v>
      </c>
      <c r="H343" s="311">
        <f>-DEDEL!Q343</f>
        <v>12565.556666666665</v>
      </c>
      <c r="I343" s="205">
        <f t="shared" ca="1" si="22"/>
        <v>44386</v>
      </c>
      <c r="J343" s="126">
        <v>3</v>
      </c>
      <c r="K343" s="126" t="b">
        <v>1</v>
      </c>
      <c r="L343" s="126" t="s">
        <v>4009</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4008</v>
      </c>
      <c r="B344" s="200">
        <v>1</v>
      </c>
      <c r="C344" s="126">
        <v>2</v>
      </c>
      <c r="D344" s="308">
        <f>DEDEL!J344</f>
        <v>400005</v>
      </c>
      <c r="E344" s="126" t="b">
        <v>1</v>
      </c>
      <c r="F344" s="309" t="str">
        <f>RIGHT(DEDEL!C344,4)&amp;"."&amp;DEDEL!M344&amp;"."&amp;DEDEL!K344&amp;"."&amp;$C$5</f>
        <v>2002.DDEL5.E27.Ap21</v>
      </c>
      <c r="G344" s="310">
        <f t="shared" ca="1" si="23"/>
        <v>44386</v>
      </c>
      <c r="H344" s="311">
        <f>-DEDEL!Q344</f>
        <v>1697.35</v>
      </c>
      <c r="I344" s="205">
        <f t="shared" ca="1" si="22"/>
        <v>44386</v>
      </c>
      <c r="J344" s="126">
        <v>3</v>
      </c>
      <c r="K344" s="126" t="b">
        <v>1</v>
      </c>
      <c r="L344" s="126" t="s">
        <v>4009</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4008</v>
      </c>
      <c r="B345" s="200">
        <v>1</v>
      </c>
      <c r="C345" s="126">
        <v>2</v>
      </c>
      <c r="D345" s="308">
        <f>DEDEL!J345</f>
        <v>400051</v>
      </c>
      <c r="E345" s="126" t="b">
        <v>1</v>
      </c>
      <c r="F345" s="309" t="str">
        <f>RIGHT(DEDEL!C345,4)&amp;"."&amp;DEDEL!M345&amp;"."&amp;DEDEL!K345&amp;"."&amp;$C$5</f>
        <v>2003.DDEL5.E27.Ap21</v>
      </c>
      <c r="G345" s="310">
        <f t="shared" ca="1" si="23"/>
        <v>44386</v>
      </c>
      <c r="H345" s="311">
        <f>-DEDEL!Q345</f>
        <v>1443.77</v>
      </c>
      <c r="I345" s="205">
        <f t="shared" ca="1" si="22"/>
        <v>44386</v>
      </c>
      <c r="J345" s="126">
        <v>3</v>
      </c>
      <c r="K345" s="126" t="b">
        <v>1</v>
      </c>
      <c r="L345" s="126" t="s">
        <v>4009</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4008</v>
      </c>
      <c r="B346" s="200">
        <v>1</v>
      </c>
      <c r="C346" s="126">
        <v>2</v>
      </c>
      <c r="D346" s="308">
        <f>DEDEL!J346</f>
        <v>400040</v>
      </c>
      <c r="E346" s="126" t="b">
        <v>1</v>
      </c>
      <c r="F346" s="309" t="str">
        <f>RIGHT(DEDEL!C346,4)&amp;"."&amp;DEDEL!M346&amp;"."&amp;DEDEL!K346&amp;"."&amp;$C$5</f>
        <v>2007.DDEL5.E27.Ap21</v>
      </c>
      <c r="G346" s="310">
        <f t="shared" ca="1" si="23"/>
        <v>44386</v>
      </c>
      <c r="H346" s="311">
        <f>-DEDEL!Q346</f>
        <v>1464.22</v>
      </c>
      <c r="I346" s="205">
        <f t="shared" ca="1" si="22"/>
        <v>44386</v>
      </c>
      <c r="J346" s="126">
        <v>3</v>
      </c>
      <c r="K346" s="126" t="b">
        <v>1</v>
      </c>
      <c r="L346" s="126" t="s">
        <v>4009</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4008</v>
      </c>
      <c r="B347" s="200">
        <v>1</v>
      </c>
      <c r="C347" s="126">
        <v>2</v>
      </c>
      <c r="D347" s="308">
        <f>DEDEL!J347</f>
        <v>400057</v>
      </c>
      <c r="E347" s="126" t="b">
        <v>1</v>
      </c>
      <c r="F347" s="309" t="str">
        <f>RIGHT(DEDEL!C347,4)&amp;"."&amp;DEDEL!M347&amp;"."&amp;DEDEL!K347&amp;"."&amp;$C$5</f>
        <v>2008.DDEL5.E27.Ap21</v>
      </c>
      <c r="G347" s="310">
        <f t="shared" ca="1" si="23"/>
        <v>44386</v>
      </c>
      <c r="H347" s="311">
        <f>-DEDEL!Q347</f>
        <v>1100.21</v>
      </c>
      <c r="I347" s="205">
        <f t="shared" ca="1" si="22"/>
        <v>44386</v>
      </c>
      <c r="J347" s="126">
        <v>3</v>
      </c>
      <c r="K347" s="126" t="b">
        <v>1</v>
      </c>
      <c r="L347" s="126" t="s">
        <v>4009</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4008</v>
      </c>
      <c r="B348" s="200">
        <v>1</v>
      </c>
      <c r="C348" s="126">
        <v>2</v>
      </c>
      <c r="D348" s="308">
        <f>DEDEL!J348</f>
        <v>400061</v>
      </c>
      <c r="E348" s="126" t="b">
        <v>1</v>
      </c>
      <c r="F348" s="309" t="str">
        <f>RIGHT(DEDEL!C348,4)&amp;"."&amp;DEDEL!M348&amp;"."&amp;DEDEL!K348&amp;"."&amp;$C$5</f>
        <v>2009.DDEL5.E27.Ap21</v>
      </c>
      <c r="G348" s="310">
        <f t="shared" ca="1" si="23"/>
        <v>44386</v>
      </c>
      <c r="H348" s="311">
        <f>-DEDEL!Q348</f>
        <v>1713.71</v>
      </c>
      <c r="I348" s="205">
        <f t="shared" ca="1" si="22"/>
        <v>44386</v>
      </c>
      <c r="J348" s="126">
        <v>3</v>
      </c>
      <c r="K348" s="126" t="b">
        <v>1</v>
      </c>
      <c r="L348" s="126" t="s">
        <v>4009</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4008</v>
      </c>
      <c r="B349" s="200">
        <v>1</v>
      </c>
      <c r="C349" s="126">
        <v>2</v>
      </c>
      <c r="D349" s="308">
        <f>DEDEL!J349</f>
        <v>400020</v>
      </c>
      <c r="E349" s="126" t="b">
        <v>1</v>
      </c>
      <c r="F349" s="309" t="str">
        <f>RIGHT(DEDEL!C349,4)&amp;"."&amp;DEDEL!M349&amp;"."&amp;DEDEL!K349&amp;"."&amp;$C$5</f>
        <v>2011.DDEL5.E27.Ap21</v>
      </c>
      <c r="G349" s="310">
        <f t="shared" ca="1" si="23"/>
        <v>44386</v>
      </c>
      <c r="H349" s="311">
        <f>-DEDEL!Q349</f>
        <v>854.81</v>
      </c>
      <c r="I349" s="205">
        <f t="shared" ca="1" si="22"/>
        <v>44386</v>
      </c>
      <c r="J349" s="126">
        <v>3</v>
      </c>
      <c r="K349" s="126" t="b">
        <v>1</v>
      </c>
      <c r="L349" s="126" t="s">
        <v>4009</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4008</v>
      </c>
      <c r="B350" s="200">
        <v>1</v>
      </c>
      <c r="C350" s="126">
        <v>2</v>
      </c>
      <c r="D350" s="308">
        <f>DEDEL!J350</f>
        <v>400050</v>
      </c>
      <c r="E350" s="126" t="b">
        <v>1</v>
      </c>
      <c r="F350" s="309" t="str">
        <f>RIGHT(DEDEL!C350,4)&amp;"."&amp;DEDEL!M350&amp;"."&amp;DEDEL!K350&amp;"."&amp;$C$5</f>
        <v>2014.DDEL5.E27.Ap21</v>
      </c>
      <c r="G350" s="310">
        <f t="shared" ca="1" si="23"/>
        <v>44386</v>
      </c>
      <c r="H350" s="311">
        <f>-DEDEL!Q350</f>
        <v>2568.52</v>
      </c>
      <c r="I350" s="205">
        <f t="shared" ca="1" si="22"/>
        <v>44386</v>
      </c>
      <c r="J350" s="126">
        <v>3</v>
      </c>
      <c r="K350" s="126" t="b">
        <v>1</v>
      </c>
      <c r="L350" s="126" t="s">
        <v>4009</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4008</v>
      </c>
      <c r="B351" s="200">
        <v>1</v>
      </c>
      <c r="C351" s="126">
        <v>2</v>
      </c>
      <c r="D351" s="308">
        <f>DEDEL!J351</f>
        <v>400059</v>
      </c>
      <c r="E351" s="126" t="b">
        <v>1</v>
      </c>
      <c r="F351" s="309" t="str">
        <f>RIGHT(DEDEL!C351,4)&amp;"."&amp;DEDEL!M351&amp;"."&amp;DEDEL!K351&amp;"."&amp;$C$5</f>
        <v>2015.DDEL5.E27.Ap21</v>
      </c>
      <c r="G351" s="310">
        <f t="shared" ca="1" si="23"/>
        <v>44386</v>
      </c>
      <c r="H351" s="311">
        <f>-DEDEL!Q351</f>
        <v>858.9</v>
      </c>
      <c r="I351" s="205">
        <f t="shared" ca="1" si="22"/>
        <v>44386</v>
      </c>
      <c r="J351" s="126">
        <v>3</v>
      </c>
      <c r="K351" s="126" t="b">
        <v>1</v>
      </c>
      <c r="L351" s="126" t="s">
        <v>4009</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4008</v>
      </c>
      <c r="B352" s="200">
        <v>1</v>
      </c>
      <c r="C352" s="126">
        <v>2</v>
      </c>
      <c r="D352" s="308">
        <f>DEDEL!J352</f>
        <v>400049</v>
      </c>
      <c r="E352" s="126" t="b">
        <v>1</v>
      </c>
      <c r="F352" s="309" t="str">
        <f>RIGHT(DEDEL!C352,4)&amp;"."&amp;DEDEL!M352&amp;"."&amp;DEDEL!K352&amp;"."&amp;$C$5</f>
        <v>2016.DDEL5.E27.Ap21</v>
      </c>
      <c r="G352" s="310">
        <f t="shared" ca="1" si="23"/>
        <v>44386</v>
      </c>
      <c r="H352" s="311">
        <f>-DEDEL!Q352</f>
        <v>858.9</v>
      </c>
      <c r="I352" s="205">
        <f t="shared" ca="1" si="22"/>
        <v>44386</v>
      </c>
      <c r="J352" s="126">
        <v>3</v>
      </c>
      <c r="K352" s="126" t="b">
        <v>1</v>
      </c>
      <c r="L352" s="126" t="s">
        <v>4009</v>
      </c>
      <c r="M352" s="126" t="b">
        <v>1</v>
      </c>
      <c r="N352" s="126" t="s">
        <v>3687</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4008</v>
      </c>
      <c r="B353" s="200">
        <v>1</v>
      </c>
      <c r="C353" s="126">
        <v>2</v>
      </c>
      <c r="D353" s="308">
        <f>DEDEL!J353</f>
        <v>400080</v>
      </c>
      <c r="E353" s="126" t="b">
        <v>1</v>
      </c>
      <c r="F353" s="309" t="str">
        <f>RIGHT(DEDEL!C353,4)&amp;"."&amp;DEDEL!M353&amp;"."&amp;DEDEL!K353&amp;"."&amp;$C$5</f>
        <v>2017.DDEL5.E27.Ap21</v>
      </c>
      <c r="G353" s="310">
        <f t="shared" ca="1" si="23"/>
        <v>44386</v>
      </c>
      <c r="H353" s="311">
        <f>-DEDEL!Q353</f>
        <v>1644.1799999999998</v>
      </c>
      <c r="I353" s="205">
        <f t="shared" ca="1" si="22"/>
        <v>44386</v>
      </c>
      <c r="J353" s="126">
        <v>3</v>
      </c>
      <c r="K353" s="126" t="b">
        <v>1</v>
      </c>
      <c r="L353" s="126" t="s">
        <v>4009</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4008</v>
      </c>
      <c r="B354" s="200">
        <v>1</v>
      </c>
      <c r="C354" s="126">
        <v>2</v>
      </c>
      <c r="D354" s="308">
        <f>DEDEL!J354</f>
        <v>400036</v>
      </c>
      <c r="E354" s="126" t="b">
        <v>1</v>
      </c>
      <c r="F354" s="309" t="str">
        <f>RIGHT(DEDEL!C354,4)&amp;"."&amp;DEDEL!M354&amp;"."&amp;DEDEL!K354&amp;"."&amp;$C$5</f>
        <v>2019.DDEL5.E27.Ap21</v>
      </c>
      <c r="G354" s="310">
        <f t="shared" ca="1" si="23"/>
        <v>44386</v>
      </c>
      <c r="H354" s="311">
        <f>-DEDEL!Q354</f>
        <v>871.17</v>
      </c>
      <c r="I354" s="205">
        <f t="shared" ca="1" si="22"/>
        <v>44386</v>
      </c>
      <c r="J354" s="126">
        <v>3</v>
      </c>
      <c r="K354" s="126" t="b">
        <v>1</v>
      </c>
      <c r="L354" s="126" t="s">
        <v>4009</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4008</v>
      </c>
      <c r="B355" s="200">
        <v>1</v>
      </c>
      <c r="C355" s="126">
        <v>2</v>
      </c>
      <c r="D355" s="308">
        <f>DEDEL!J355</f>
        <v>400042</v>
      </c>
      <c r="E355" s="126" t="b">
        <v>1</v>
      </c>
      <c r="F355" s="309" t="str">
        <f>RIGHT(DEDEL!C355,4)&amp;"."&amp;DEDEL!M355&amp;"."&amp;DEDEL!K355&amp;"."&amp;$C$5</f>
        <v>2021.DDEL5.E27.Ap21</v>
      </c>
      <c r="G355" s="310">
        <f t="shared" ca="1" si="23"/>
        <v>44386</v>
      </c>
      <c r="H355" s="311">
        <f>-DEDEL!Q355</f>
        <v>1811.87</v>
      </c>
      <c r="I355" s="205">
        <f t="shared" ca="1" si="22"/>
        <v>44386</v>
      </c>
      <c r="J355" s="126">
        <v>3</v>
      </c>
      <c r="K355" s="126" t="b">
        <v>1</v>
      </c>
      <c r="L355" s="126" t="s">
        <v>4009</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4008</v>
      </c>
      <c r="B356" s="200">
        <v>1</v>
      </c>
      <c r="C356" s="126">
        <v>2</v>
      </c>
      <c r="D356" s="308">
        <f>DEDEL!J356</f>
        <v>400159</v>
      </c>
      <c r="E356" s="126" t="b">
        <v>1</v>
      </c>
      <c r="F356" s="309" t="str">
        <f>RIGHT(DEDEL!C356,4)&amp;"."&amp;DEDEL!M356&amp;"."&amp;DEDEL!K356&amp;"."&amp;$C$5</f>
        <v>2023.DDEL5.E27.Ap21</v>
      </c>
      <c r="G356" s="310">
        <f t="shared" ca="1" si="23"/>
        <v>44386</v>
      </c>
      <c r="H356" s="311">
        <f>-DEDEL!Q356</f>
        <v>2053.1799999999998</v>
      </c>
      <c r="I356" s="205">
        <f t="shared" ca="1" si="22"/>
        <v>44386</v>
      </c>
      <c r="J356" s="126">
        <v>3</v>
      </c>
      <c r="K356" s="126" t="b">
        <v>1</v>
      </c>
      <c r="L356" s="126" t="s">
        <v>4009</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4008</v>
      </c>
      <c r="B357" s="200">
        <v>1</v>
      </c>
      <c r="C357" s="126">
        <v>2</v>
      </c>
      <c r="D357" s="308">
        <f>DEDEL!J357</f>
        <v>400047</v>
      </c>
      <c r="E357" s="126" t="b">
        <v>1</v>
      </c>
      <c r="F357" s="309" t="str">
        <f>RIGHT(DEDEL!C357,4)&amp;"."&amp;DEDEL!M357&amp;"."&amp;DEDEL!K357&amp;"."&amp;$C$5</f>
        <v>2024.DDEL5.E27.Ap21</v>
      </c>
      <c r="G357" s="310">
        <f t="shared" ca="1" si="23"/>
        <v>44386</v>
      </c>
      <c r="H357" s="311">
        <f>-DEDEL!Q357</f>
        <v>805.73</v>
      </c>
      <c r="I357" s="205">
        <f t="shared" ca="1" si="22"/>
        <v>44386</v>
      </c>
      <c r="J357" s="126">
        <v>3</v>
      </c>
      <c r="K357" s="126" t="b">
        <v>1</v>
      </c>
      <c r="L357" s="126" t="s">
        <v>4009</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4008</v>
      </c>
      <c r="B358" s="200">
        <v>1</v>
      </c>
      <c r="C358" s="126">
        <v>2</v>
      </c>
      <c r="D358" s="308">
        <f>DEDEL!J358</f>
        <v>400001</v>
      </c>
      <c r="E358" s="126" t="b">
        <v>1</v>
      </c>
      <c r="F358" s="309" t="str">
        <f>RIGHT(DEDEL!C358,4)&amp;"."&amp;DEDEL!M358&amp;"."&amp;DEDEL!K358&amp;"."&amp;$C$5</f>
        <v>2025.DDEL5.E27.Ap21</v>
      </c>
      <c r="G358" s="310">
        <f t="shared" ca="1" si="23"/>
        <v>44386</v>
      </c>
      <c r="H358" s="311">
        <f>-DEDEL!Q358</f>
        <v>1300.6199999999999</v>
      </c>
      <c r="I358" s="205">
        <f t="shared" ca="1" si="22"/>
        <v>44386</v>
      </c>
      <c r="J358" s="126">
        <v>3</v>
      </c>
      <c r="K358" s="126" t="b">
        <v>1</v>
      </c>
      <c r="L358" s="126" t="s">
        <v>4009</v>
      </c>
      <c r="M358" s="126" t="b">
        <v>1</v>
      </c>
      <c r="N358" s="126" t="s">
        <v>3687</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4008</v>
      </c>
      <c r="B359" s="200">
        <v>1</v>
      </c>
      <c r="C359" s="126">
        <v>2</v>
      </c>
      <c r="D359" s="308">
        <f>DEDEL!J359</f>
        <v>400082</v>
      </c>
      <c r="E359" s="126" t="b">
        <v>1</v>
      </c>
      <c r="F359" s="309" t="str">
        <f>RIGHT(DEDEL!C359,4)&amp;"."&amp;DEDEL!M359&amp;"."&amp;DEDEL!K359&amp;"."&amp;$C$5</f>
        <v>2026.DDEL5.E27.Ap21</v>
      </c>
      <c r="G359" s="310">
        <f t="shared" ca="1" si="23"/>
        <v>44386</v>
      </c>
      <c r="H359" s="311">
        <f>-DEDEL!Q359</f>
        <v>2032.73</v>
      </c>
      <c r="I359" s="205">
        <f t="shared" ca="1" si="22"/>
        <v>44386</v>
      </c>
      <c r="J359" s="126">
        <v>3</v>
      </c>
      <c r="K359" s="126" t="b">
        <v>1</v>
      </c>
      <c r="L359" s="126" t="s">
        <v>4009</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4008</v>
      </c>
      <c r="B360" s="200">
        <v>1</v>
      </c>
      <c r="C360" s="126">
        <v>2</v>
      </c>
      <c r="D360" s="308">
        <f>DEDEL!J360</f>
        <v>400002</v>
      </c>
      <c r="E360" s="126" t="b">
        <v>1</v>
      </c>
      <c r="F360" s="309" t="str">
        <f>RIGHT(DEDEL!C360,4)&amp;"."&amp;DEDEL!M360&amp;"."&amp;DEDEL!K360&amp;"."&amp;$C$5</f>
        <v>2027.DDEL5.E27.Ap21</v>
      </c>
      <c r="G360" s="310">
        <f t="shared" ca="1" si="23"/>
        <v>44386</v>
      </c>
      <c r="H360" s="311">
        <f>-DEDEL!Q360</f>
        <v>1435.59</v>
      </c>
      <c r="I360" s="205">
        <f t="shared" ca="1" si="22"/>
        <v>44386</v>
      </c>
      <c r="J360" s="126">
        <v>3</v>
      </c>
      <c r="K360" s="126" t="b">
        <v>1</v>
      </c>
      <c r="L360" s="126" t="s">
        <v>4009</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4008</v>
      </c>
      <c r="B361" s="200">
        <v>1</v>
      </c>
      <c r="C361" s="126">
        <v>2</v>
      </c>
      <c r="D361" s="308">
        <f>DEDEL!J361</f>
        <v>400067</v>
      </c>
      <c r="E361" s="126" t="b">
        <v>1</v>
      </c>
      <c r="F361" s="309" t="str">
        <f>RIGHT(DEDEL!C361,4)&amp;"."&amp;DEDEL!M361&amp;"."&amp;DEDEL!K361&amp;"."&amp;$C$5</f>
        <v>2028.DDEL5.E27.Ap21</v>
      </c>
      <c r="G361" s="310">
        <f t="shared" ca="1" si="23"/>
        <v>44386</v>
      </c>
      <c r="H361" s="311">
        <f>-DEDEL!Q361</f>
        <v>952.96999999999991</v>
      </c>
      <c r="I361" s="205">
        <f t="shared" ca="1" si="22"/>
        <v>44386</v>
      </c>
      <c r="J361" s="126">
        <v>3</v>
      </c>
      <c r="K361" s="126" t="b">
        <v>1</v>
      </c>
      <c r="L361" s="126" t="s">
        <v>4009</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4008</v>
      </c>
      <c r="B362" s="200">
        <v>1</v>
      </c>
      <c r="C362" s="126">
        <v>2</v>
      </c>
      <c r="D362" s="308">
        <f>DEDEL!J362</f>
        <v>400035</v>
      </c>
      <c r="E362" s="126" t="b">
        <v>1</v>
      </c>
      <c r="F362" s="309" t="str">
        <f>RIGHT(DEDEL!C362,4)&amp;"."&amp;DEDEL!M362&amp;"."&amp;DEDEL!K362&amp;"."&amp;$C$5</f>
        <v>2029.DDEL5.E27.Ap21</v>
      </c>
      <c r="G362" s="310">
        <f t="shared" ca="1" si="23"/>
        <v>44386</v>
      </c>
      <c r="H362" s="311">
        <f>-DEDEL!Q362</f>
        <v>1693.26</v>
      </c>
      <c r="I362" s="205">
        <f t="shared" ca="1" si="22"/>
        <v>44386</v>
      </c>
      <c r="J362" s="126">
        <v>3</v>
      </c>
      <c r="K362" s="126" t="b">
        <v>1</v>
      </c>
      <c r="L362" s="126" t="s">
        <v>4009</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4008</v>
      </c>
      <c r="B363" s="200">
        <v>1</v>
      </c>
      <c r="C363" s="126">
        <v>2</v>
      </c>
      <c r="D363" s="308">
        <f>DEDEL!J363</f>
        <v>400026</v>
      </c>
      <c r="E363" s="126" t="b">
        <v>1</v>
      </c>
      <c r="F363" s="309" t="str">
        <f>RIGHT(DEDEL!C363,4)&amp;"."&amp;DEDEL!M363&amp;"."&amp;DEDEL!K363&amp;"."&amp;$C$5</f>
        <v>2031.DDEL5.E27.Ap21</v>
      </c>
      <c r="G363" s="310">
        <f t="shared" ca="1" si="23"/>
        <v>44386</v>
      </c>
      <c r="H363" s="311">
        <f>-DEDEL!Q363</f>
        <v>760.74</v>
      </c>
      <c r="I363" s="205">
        <f t="shared" ca="1" si="22"/>
        <v>44386</v>
      </c>
      <c r="J363" s="126">
        <v>3</v>
      </c>
      <c r="K363" s="126" t="b">
        <v>1</v>
      </c>
      <c r="L363" s="126" t="s">
        <v>4009</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4008</v>
      </c>
      <c r="B364" s="200">
        <v>1</v>
      </c>
      <c r="C364" s="126">
        <v>2</v>
      </c>
      <c r="D364" s="308">
        <f>DEDEL!J364</f>
        <v>400084</v>
      </c>
      <c r="E364" s="126" t="b">
        <v>1</v>
      </c>
      <c r="F364" s="309" t="str">
        <f>RIGHT(DEDEL!C364,4)&amp;"."&amp;DEDEL!M364&amp;"."&amp;DEDEL!K364&amp;"."&amp;$C$5</f>
        <v>2032.DDEL5.E27.Ap21</v>
      </c>
      <c r="G364" s="310">
        <f t="shared" ca="1" si="23"/>
        <v>44386</v>
      </c>
      <c r="H364" s="311">
        <f>-DEDEL!Q364</f>
        <v>1791.4199999999998</v>
      </c>
      <c r="I364" s="205">
        <f t="shared" ca="1" si="22"/>
        <v>44386</v>
      </c>
      <c r="J364" s="126">
        <v>3</v>
      </c>
      <c r="K364" s="126" t="b">
        <v>1</v>
      </c>
      <c r="L364" s="126" t="s">
        <v>4009</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4008</v>
      </c>
      <c r="B365" s="200">
        <v>1</v>
      </c>
      <c r="C365" s="126">
        <v>2</v>
      </c>
      <c r="D365" s="308">
        <f>DEDEL!J365</f>
        <v>400046</v>
      </c>
      <c r="E365" s="126" t="b">
        <v>1</v>
      </c>
      <c r="F365" s="309" t="str">
        <f>RIGHT(DEDEL!C365,4)&amp;"."&amp;DEDEL!M365&amp;"."&amp;DEDEL!K365&amp;"."&amp;$C$5</f>
        <v>2036.DDEL5.E27.Ap21</v>
      </c>
      <c r="G365" s="310">
        <f t="shared" ca="1" si="23"/>
        <v>44386</v>
      </c>
      <c r="H365" s="311">
        <f>-DEDEL!Q365</f>
        <v>965.24</v>
      </c>
      <c r="I365" s="205">
        <f t="shared" ca="1" si="22"/>
        <v>44386</v>
      </c>
      <c r="J365" s="126">
        <v>3</v>
      </c>
      <c r="K365" s="126" t="b">
        <v>1</v>
      </c>
      <c r="L365" s="126" t="s">
        <v>4009</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4008</v>
      </c>
      <c r="B366" s="200">
        <v>1</v>
      </c>
      <c r="C366" s="126">
        <v>2</v>
      </c>
      <c r="D366" s="308">
        <f>DEDEL!J366</f>
        <v>400030</v>
      </c>
      <c r="E366" s="126" t="b">
        <v>1</v>
      </c>
      <c r="F366" s="309" t="str">
        <f>RIGHT(DEDEL!C366,4)&amp;"."&amp;DEDEL!M366&amp;"."&amp;DEDEL!K366&amp;"."&amp;$C$5</f>
        <v>2037.DDEL5.E27.Ap21</v>
      </c>
      <c r="G366" s="310">
        <f t="shared" ca="1" si="23"/>
        <v>44386</v>
      </c>
      <c r="H366" s="311">
        <f>-DEDEL!Q366</f>
        <v>1083.8499999999999</v>
      </c>
      <c r="I366" s="205">
        <f t="shared" ca="1" si="22"/>
        <v>44386</v>
      </c>
      <c r="J366" s="126">
        <v>3</v>
      </c>
      <c r="K366" s="126" t="b">
        <v>1</v>
      </c>
      <c r="L366" s="126" t="s">
        <v>4009</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4008</v>
      </c>
      <c r="B367" s="200">
        <v>1</v>
      </c>
      <c r="C367" s="126">
        <v>2</v>
      </c>
      <c r="D367" s="308">
        <f>DEDEL!J367</f>
        <v>400048</v>
      </c>
      <c r="E367" s="126" t="b">
        <v>1</v>
      </c>
      <c r="F367" s="309" t="str">
        <f>RIGHT(DEDEL!C367,4)&amp;"."&amp;DEDEL!M367&amp;"."&amp;DEDEL!K367&amp;"."&amp;$C$5</f>
        <v>2042.DDEL5.E27.Ap21</v>
      </c>
      <c r="G367" s="310">
        <f t="shared" ca="1" si="23"/>
        <v>44386</v>
      </c>
      <c r="H367" s="311">
        <f>-DEDEL!Q367</f>
        <v>1738.25</v>
      </c>
      <c r="I367" s="205">
        <f t="shared" ca="1" si="22"/>
        <v>44386</v>
      </c>
      <c r="J367" s="126">
        <v>3</v>
      </c>
      <c r="K367" s="126" t="b">
        <v>1</v>
      </c>
      <c r="L367" s="126" t="s">
        <v>4009</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4008</v>
      </c>
      <c r="B368" s="200">
        <v>1</v>
      </c>
      <c r="C368" s="126">
        <v>2</v>
      </c>
      <c r="D368" s="308">
        <f>DEDEL!J368</f>
        <v>400088</v>
      </c>
      <c r="E368" s="126" t="b">
        <v>1</v>
      </c>
      <c r="F368" s="309" t="str">
        <f>RIGHT(DEDEL!C368,4)&amp;"."&amp;DEDEL!M368&amp;"."&amp;DEDEL!K368&amp;"."&amp;$C$5</f>
        <v>2043.DDEL5.E27.Ap21</v>
      </c>
      <c r="G368" s="310">
        <f t="shared" ca="1" si="23"/>
        <v>44386</v>
      </c>
      <c r="H368" s="311">
        <f>-DEDEL!Q368</f>
        <v>1828.23</v>
      </c>
      <c r="I368" s="205">
        <f t="shared" ca="1" si="22"/>
        <v>44386</v>
      </c>
      <c r="J368" s="126">
        <v>3</v>
      </c>
      <c r="K368" s="126" t="b">
        <v>1</v>
      </c>
      <c r="L368" s="126" t="s">
        <v>4009</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4008</v>
      </c>
      <c r="B369" s="200">
        <v>1</v>
      </c>
      <c r="C369" s="126">
        <v>2</v>
      </c>
      <c r="D369" s="308">
        <f>DEDEL!J369</f>
        <v>400087</v>
      </c>
      <c r="E369" s="126" t="b">
        <v>1</v>
      </c>
      <c r="F369" s="309" t="str">
        <f>RIGHT(DEDEL!C369,4)&amp;"."&amp;DEDEL!M369&amp;"."&amp;DEDEL!K369&amp;"."&amp;$C$5</f>
        <v>2044.DDEL5.E27.Ap21</v>
      </c>
      <c r="G369" s="310">
        <f t="shared" ca="1" si="23"/>
        <v>44386</v>
      </c>
      <c r="H369" s="311">
        <f>-DEDEL!Q369</f>
        <v>1435.59</v>
      </c>
      <c r="I369" s="205">
        <f t="shared" ca="1" si="22"/>
        <v>44386</v>
      </c>
      <c r="J369" s="126">
        <v>3</v>
      </c>
      <c r="K369" s="126" t="b">
        <v>1</v>
      </c>
      <c r="L369" s="126" t="s">
        <v>4009</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4008</v>
      </c>
      <c r="B370" s="200">
        <v>1</v>
      </c>
      <c r="C370" s="126">
        <v>2</v>
      </c>
      <c r="D370" s="308">
        <f>DEDEL!J370</f>
        <v>400089</v>
      </c>
      <c r="E370" s="126" t="b">
        <v>1</v>
      </c>
      <c r="F370" s="309" t="str">
        <f>RIGHT(DEDEL!C370,4)&amp;"."&amp;DEDEL!M370&amp;"."&amp;DEDEL!K370&amp;"."&amp;$C$5</f>
        <v>2045.DDEL5.E27.Ap21</v>
      </c>
      <c r="G370" s="310">
        <f t="shared" ca="1" si="23"/>
        <v>44386</v>
      </c>
      <c r="H370" s="311">
        <f>-DEDEL!Q370</f>
        <v>862.99</v>
      </c>
      <c r="I370" s="205">
        <f t="shared" ca="1" si="22"/>
        <v>44386</v>
      </c>
      <c r="J370" s="126">
        <v>3</v>
      </c>
      <c r="K370" s="126" t="b">
        <v>1</v>
      </c>
      <c r="L370" s="126" t="s">
        <v>4009</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4008</v>
      </c>
      <c r="B371" s="200">
        <v>1</v>
      </c>
      <c r="C371" s="126">
        <v>2</v>
      </c>
      <c r="D371" s="308">
        <f>DEDEL!J371</f>
        <v>158733</v>
      </c>
      <c r="E371" s="126" t="b">
        <v>1</v>
      </c>
      <c r="F371" s="309" t="str">
        <f>RIGHT(DEDEL!C371,4)&amp;"."&amp;DEDEL!M371&amp;"."&amp;DEDEL!K371&amp;"."&amp;$C$5</f>
        <v>2053.DDEL5.E27.Ap21</v>
      </c>
      <c r="G371" s="310">
        <f t="shared" ca="1" si="23"/>
        <v>44386</v>
      </c>
      <c r="H371" s="311">
        <f>-DEDEL!Q371</f>
        <v>805.73</v>
      </c>
      <c r="I371" s="205">
        <f t="shared" ca="1" si="22"/>
        <v>44386</v>
      </c>
      <c r="J371" s="126">
        <v>3</v>
      </c>
      <c r="K371" s="126" t="b">
        <v>1</v>
      </c>
      <c r="L371" s="126" t="s">
        <v>4009</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4008</v>
      </c>
      <c r="B372" s="200">
        <v>1</v>
      </c>
      <c r="C372" s="126">
        <v>2</v>
      </c>
      <c r="D372" s="308">
        <f>DEDEL!J372</f>
        <v>400004</v>
      </c>
      <c r="E372" s="126" t="b">
        <v>1</v>
      </c>
      <c r="F372" s="309" t="str">
        <f>RIGHT(DEDEL!C372,4)&amp;"."&amp;DEDEL!M372&amp;"."&amp;DEDEL!K372&amp;"."&amp;$C$5</f>
        <v>2054.DDEL5.E27.Ap21</v>
      </c>
      <c r="G372" s="310">
        <f t="shared" ca="1" si="23"/>
        <v>44386</v>
      </c>
      <c r="H372" s="311">
        <f>-DEDEL!Q372</f>
        <v>846.63</v>
      </c>
      <c r="I372" s="205">
        <f t="shared" ca="1" si="22"/>
        <v>44386</v>
      </c>
      <c r="J372" s="126">
        <v>3</v>
      </c>
      <c r="K372" s="126" t="b">
        <v>1</v>
      </c>
      <c r="L372" s="126" t="s">
        <v>4009</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4008</v>
      </c>
      <c r="B373" s="200">
        <v>1</v>
      </c>
      <c r="C373" s="126">
        <v>2</v>
      </c>
      <c r="D373" s="308">
        <f>DEDEL!J373</f>
        <v>400101</v>
      </c>
      <c r="E373" s="126" t="b">
        <v>1</v>
      </c>
      <c r="F373" s="309" t="str">
        <f>RIGHT(DEDEL!C373,4)&amp;"."&amp;DEDEL!M373&amp;"."&amp;DEDEL!K373&amp;"."&amp;$C$5</f>
        <v>2055.DDEL5.E27.Ap21</v>
      </c>
      <c r="G373" s="310">
        <f t="shared" ca="1" si="23"/>
        <v>44386</v>
      </c>
      <c r="H373" s="311">
        <f>-DEDEL!Q373</f>
        <v>818</v>
      </c>
      <c r="I373" s="205">
        <f t="shared" ca="1" si="22"/>
        <v>44386</v>
      </c>
      <c r="J373" s="126">
        <v>3</v>
      </c>
      <c r="K373" s="126" t="b">
        <v>1</v>
      </c>
      <c r="L373" s="126" t="s">
        <v>4009</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4008</v>
      </c>
      <c r="B374" s="200">
        <v>1</v>
      </c>
      <c r="C374" s="126">
        <v>2</v>
      </c>
      <c r="D374" s="308">
        <f>DEDEL!J374</f>
        <v>400053</v>
      </c>
      <c r="E374" s="126" t="b">
        <v>1</v>
      </c>
      <c r="F374" s="309" t="str">
        <f>RIGHT(DEDEL!C374,4)&amp;"."&amp;DEDEL!M374&amp;"."&amp;DEDEL!K374&amp;"."&amp;$C$5</f>
        <v>2057.DDEL5.E27.Ap21</v>
      </c>
      <c r="G374" s="310">
        <f t="shared" ca="1" si="23"/>
        <v>44386</v>
      </c>
      <c r="H374" s="311">
        <f>-DEDEL!Q374</f>
        <v>1836.4099999999999</v>
      </c>
      <c r="I374" s="205">
        <f t="shared" ca="1" si="22"/>
        <v>44386</v>
      </c>
      <c r="J374" s="126">
        <v>3</v>
      </c>
      <c r="K374" s="126" t="b">
        <v>1</v>
      </c>
      <c r="L374" s="126" t="s">
        <v>4009</v>
      </c>
      <c r="M374" s="126" t="b">
        <v>1</v>
      </c>
      <c r="N374" s="126" t="s">
        <v>3687</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4008</v>
      </c>
      <c r="B375" s="200">
        <v>1</v>
      </c>
      <c r="C375" s="126">
        <v>2</v>
      </c>
      <c r="D375" s="308">
        <f>DEDEL!J375</f>
        <v>400011</v>
      </c>
      <c r="E375" s="126" t="b">
        <v>1</v>
      </c>
      <c r="F375" s="309" t="str">
        <f>RIGHT(DEDEL!C375,4)&amp;"."&amp;DEDEL!M375&amp;"."&amp;DEDEL!K375&amp;"."&amp;$C$5</f>
        <v>2060.DDEL5.E27.Ap21</v>
      </c>
      <c r="G375" s="310">
        <f t="shared" ca="1" si="23"/>
        <v>44386</v>
      </c>
      <c r="H375" s="311">
        <f>-DEDEL!Q375</f>
        <v>1721.8899999999999</v>
      </c>
      <c r="I375" s="205">
        <f t="shared" ca="1" si="22"/>
        <v>44386</v>
      </c>
      <c r="J375" s="126">
        <v>3</v>
      </c>
      <c r="K375" s="126" t="b">
        <v>1</v>
      </c>
      <c r="L375" s="126" t="s">
        <v>4009</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4008</v>
      </c>
      <c r="B376" s="200">
        <v>1</v>
      </c>
      <c r="C376" s="126">
        <v>2</v>
      </c>
      <c r="D376" s="308">
        <f>DEDEL!J376</f>
        <v>400065</v>
      </c>
      <c r="E376" s="126" t="b">
        <v>1</v>
      </c>
      <c r="F376" s="309" t="str">
        <f>RIGHT(DEDEL!C376,4)&amp;"."&amp;DEDEL!M376&amp;"."&amp;DEDEL!K376&amp;"."&amp;$C$5</f>
        <v>2067.DDEL5.E27.Ap21</v>
      </c>
      <c r="G376" s="310">
        <f t="shared" ca="1" si="23"/>
        <v>44386</v>
      </c>
      <c r="H376" s="311">
        <f>-DEDEL!Q376</f>
        <v>957.06</v>
      </c>
      <c r="I376" s="205">
        <f t="shared" ca="1" si="22"/>
        <v>44386</v>
      </c>
      <c r="J376" s="126">
        <v>3</v>
      </c>
      <c r="K376" s="126" t="b">
        <v>1</v>
      </c>
      <c r="L376" s="126" t="s">
        <v>4009</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4008</v>
      </c>
      <c r="B377" s="200">
        <v>1</v>
      </c>
      <c r="C377" s="126">
        <v>2</v>
      </c>
      <c r="D377" s="308">
        <f>DEDEL!J377</f>
        <v>400038</v>
      </c>
      <c r="E377" s="126" t="b">
        <v>1</v>
      </c>
      <c r="F377" s="309" t="str">
        <f>RIGHT(DEDEL!C377,4)&amp;"."&amp;DEDEL!M377&amp;"."&amp;DEDEL!K377&amp;"."&amp;$C$5</f>
        <v>2070.DDEL5.E27.Ap21</v>
      </c>
      <c r="G377" s="310">
        <f t="shared" ca="1" si="23"/>
        <v>44386</v>
      </c>
      <c r="H377" s="311">
        <f>-DEDEL!Q377</f>
        <v>854.81</v>
      </c>
      <c r="I377" s="205">
        <f t="shared" ca="1" si="22"/>
        <v>44386</v>
      </c>
      <c r="J377" s="126">
        <v>3</v>
      </c>
      <c r="K377" s="126" t="b">
        <v>1</v>
      </c>
      <c r="L377" s="126" t="s">
        <v>4009</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4008</v>
      </c>
      <c r="B378" s="200">
        <v>1</v>
      </c>
      <c r="C378" s="126">
        <v>2</v>
      </c>
      <c r="D378" s="308">
        <f>DEDEL!J378</f>
        <v>400012</v>
      </c>
      <c r="E378" s="126" t="b">
        <v>1</v>
      </c>
      <c r="F378" s="309" t="str">
        <f>RIGHT(DEDEL!C378,4)&amp;"."&amp;DEDEL!M378&amp;"."&amp;DEDEL!K378&amp;"."&amp;$C$5</f>
        <v>2071.DDEL5.E27.Ap21</v>
      </c>
      <c r="G378" s="310">
        <f t="shared" ca="1" si="23"/>
        <v>44386</v>
      </c>
      <c r="H378" s="311">
        <f>-DEDEL!Q378</f>
        <v>723.93</v>
      </c>
      <c r="I378" s="205">
        <f t="shared" ca="1" si="22"/>
        <v>44386</v>
      </c>
      <c r="J378" s="126">
        <v>3</v>
      </c>
      <c r="K378" s="126" t="b">
        <v>1</v>
      </c>
      <c r="L378" s="126" t="s">
        <v>4009</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4008</v>
      </c>
      <c r="B379" s="200">
        <v>1</v>
      </c>
      <c r="C379" s="126">
        <v>2</v>
      </c>
      <c r="D379" s="308">
        <f>DEDEL!J379</f>
        <v>400012</v>
      </c>
      <c r="E379" s="126" t="b">
        <v>1</v>
      </c>
      <c r="F379" s="309" t="str">
        <f>RIGHT(DEDEL!C379,4)&amp;"."&amp;DEDEL!M379&amp;"."&amp;DEDEL!K379&amp;"."&amp;$C$5</f>
        <v>2072.DDEL5.E27.Ap21</v>
      </c>
      <c r="G379" s="310">
        <f t="shared" ca="1" si="23"/>
        <v>44386</v>
      </c>
      <c r="H379" s="311">
        <f>-DEDEL!Q379</f>
        <v>1329.25</v>
      </c>
      <c r="I379" s="205">
        <f t="shared" ca="1" si="22"/>
        <v>44386</v>
      </c>
      <c r="J379" s="126">
        <v>3</v>
      </c>
      <c r="K379" s="126" t="b">
        <v>1</v>
      </c>
      <c r="L379" s="126" t="s">
        <v>4009</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4008</v>
      </c>
      <c r="B380" s="200">
        <v>1</v>
      </c>
      <c r="C380" s="126">
        <v>2</v>
      </c>
      <c r="D380" s="308">
        <f>DEDEL!J380</f>
        <v>400105</v>
      </c>
      <c r="E380" s="126" t="b">
        <v>1</v>
      </c>
      <c r="F380" s="309" t="str">
        <f>RIGHT(DEDEL!C380,4)&amp;"."&amp;DEDEL!M380&amp;"."&amp;DEDEL!K380&amp;"."&amp;$C$5</f>
        <v>2073.DDEL5.E27.Ap21</v>
      </c>
      <c r="G380" s="310">
        <f t="shared" ca="1" si="23"/>
        <v>44386</v>
      </c>
      <c r="H380" s="311">
        <f>-DEDEL!Q380</f>
        <v>2543.98</v>
      </c>
      <c r="I380" s="205">
        <f t="shared" ca="1" si="22"/>
        <v>44386</v>
      </c>
      <c r="J380" s="126">
        <v>3</v>
      </c>
      <c r="K380" s="126" t="b">
        <v>1</v>
      </c>
      <c r="L380" s="126" t="s">
        <v>4009</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4008</v>
      </c>
      <c r="B381" s="200">
        <v>1</v>
      </c>
      <c r="C381" s="126">
        <v>2</v>
      </c>
      <c r="D381" s="308">
        <f>DEDEL!J381</f>
        <v>400111</v>
      </c>
      <c r="E381" s="126" t="b">
        <v>1</v>
      </c>
      <c r="F381" s="309" t="str">
        <f>RIGHT(DEDEL!C381,4)&amp;"."&amp;DEDEL!M381&amp;"."&amp;DEDEL!K381&amp;"."&amp;$C$5</f>
        <v>2076.DDEL5.E27.Ap21</v>
      </c>
      <c r="G381" s="310">
        <f t="shared" ca="1" si="23"/>
        <v>44386</v>
      </c>
      <c r="H381" s="311">
        <f>-DEDEL!Q381</f>
        <v>1443.77</v>
      </c>
      <c r="I381" s="205">
        <f t="shared" ca="1" si="22"/>
        <v>44386</v>
      </c>
      <c r="J381" s="126">
        <v>3</v>
      </c>
      <c r="K381" s="126" t="b">
        <v>1</v>
      </c>
      <c r="L381" s="126" t="s">
        <v>4009</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4008</v>
      </c>
      <c r="B382" s="200">
        <v>1</v>
      </c>
      <c r="C382" s="126">
        <v>2</v>
      </c>
      <c r="D382" s="308">
        <f>DEDEL!J382</f>
        <v>400113</v>
      </c>
      <c r="E382" s="126" t="b">
        <v>1</v>
      </c>
      <c r="F382" s="309" t="str">
        <f>RIGHT(DEDEL!C382,4)&amp;"."&amp;DEDEL!M382&amp;"."&amp;DEDEL!K382&amp;"."&amp;$C$5</f>
        <v>2077.DDEL5.E27.Ap21</v>
      </c>
      <c r="G382" s="310">
        <f t="shared" ca="1" si="23"/>
        <v>44386</v>
      </c>
      <c r="H382" s="311">
        <f>-DEDEL!Q382</f>
        <v>3541.94</v>
      </c>
      <c r="I382" s="205">
        <f t="shared" ca="1" si="22"/>
        <v>44386</v>
      </c>
      <c r="J382" s="126">
        <v>3</v>
      </c>
      <c r="K382" s="126" t="b">
        <v>1</v>
      </c>
      <c r="L382" s="126" t="s">
        <v>4009</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4008</v>
      </c>
      <c r="B383" s="200">
        <v>1</v>
      </c>
      <c r="C383" s="126">
        <v>2</v>
      </c>
      <c r="D383" s="308">
        <f>DEDEL!J383</f>
        <v>400014</v>
      </c>
      <c r="E383" s="126" t="b">
        <v>1</v>
      </c>
      <c r="F383" s="309" t="str">
        <f>RIGHT(DEDEL!C383,4)&amp;"."&amp;DEDEL!M383&amp;"."&amp;DEDEL!K383&amp;"."&amp;$C$5</f>
        <v>2078.DDEL5.E27.Ap21</v>
      </c>
      <c r="G383" s="310">
        <f t="shared" ca="1" si="23"/>
        <v>44386</v>
      </c>
      <c r="H383" s="311">
        <f>-DEDEL!Q383</f>
        <v>1423.32</v>
      </c>
      <c r="I383" s="205">
        <f t="shared" ca="1" si="22"/>
        <v>44386</v>
      </c>
      <c r="J383" s="126">
        <v>3</v>
      </c>
      <c r="K383" s="126" t="b">
        <v>1</v>
      </c>
      <c r="L383" s="126" t="s">
        <v>4009</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4008</v>
      </c>
      <c r="B384" s="200">
        <v>1</v>
      </c>
      <c r="C384" s="126">
        <v>2</v>
      </c>
      <c r="D384" s="308">
        <f>DEDEL!J384</f>
        <v>400070</v>
      </c>
      <c r="E384" s="126" t="b">
        <v>1</v>
      </c>
      <c r="F384" s="309" t="str">
        <f>RIGHT(DEDEL!C384,4)&amp;"."&amp;DEDEL!M384&amp;"."&amp;DEDEL!K384&amp;"."&amp;$C$5</f>
        <v>2079.DDEL5.E27.Ap21</v>
      </c>
      <c r="G384" s="310">
        <f t="shared" ca="1" si="23"/>
        <v>44386</v>
      </c>
      <c r="H384" s="311">
        <f>-DEDEL!Q384</f>
        <v>1775.06</v>
      </c>
      <c r="I384" s="205">
        <f t="shared" ca="1" si="22"/>
        <v>44386</v>
      </c>
      <c r="J384" s="126">
        <v>3</v>
      </c>
      <c r="K384" s="126" t="b">
        <v>1</v>
      </c>
      <c r="L384" s="126" t="s">
        <v>4009</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4008</v>
      </c>
      <c r="B385" s="200">
        <v>1</v>
      </c>
      <c r="C385" s="126">
        <v>2</v>
      </c>
      <c r="D385" s="308">
        <f>DEDEL!J385</f>
        <v>400069</v>
      </c>
      <c r="E385" s="126" t="b">
        <v>1</v>
      </c>
      <c r="F385" s="309" t="str">
        <f>RIGHT(DEDEL!C385,4)&amp;"."&amp;DEDEL!M385&amp;"."&amp;DEDEL!K385&amp;"."&amp;$C$5</f>
        <v>3300.DDEL5.E27.Ap21</v>
      </c>
      <c r="G385" s="310">
        <f t="shared" ca="1" si="23"/>
        <v>44386</v>
      </c>
      <c r="H385" s="311">
        <f>-DEDEL!Q385</f>
        <v>699.39</v>
      </c>
      <c r="I385" s="205">
        <f t="shared" ca="1" si="22"/>
        <v>44386</v>
      </c>
      <c r="J385" s="126">
        <v>3</v>
      </c>
      <c r="K385" s="126" t="b">
        <v>1</v>
      </c>
      <c r="L385" s="126" t="s">
        <v>4009</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4008</v>
      </c>
      <c r="B386" s="200">
        <v>1</v>
      </c>
      <c r="C386" s="126">
        <v>2</v>
      </c>
      <c r="D386" s="308">
        <f>DEDEL!J386</f>
        <v>400039</v>
      </c>
      <c r="E386" s="126" t="b">
        <v>1</v>
      </c>
      <c r="F386" s="309" t="str">
        <f>RIGHT(DEDEL!C386,4)&amp;"."&amp;DEDEL!M386&amp;"."&amp;DEDEL!K386&amp;"."&amp;$C$5</f>
        <v>3302.DDEL5.E27.Ap21</v>
      </c>
      <c r="G386" s="310">
        <f t="shared" ca="1" si="23"/>
        <v>44386</v>
      </c>
      <c r="H386" s="311">
        <f>-DEDEL!Q386</f>
        <v>854.81</v>
      </c>
      <c r="I386" s="205">
        <f t="shared" ca="1" si="22"/>
        <v>44386</v>
      </c>
      <c r="J386" s="126">
        <v>3</v>
      </c>
      <c r="K386" s="126" t="b">
        <v>1</v>
      </c>
      <c r="L386" s="126" t="s">
        <v>4009</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4008</v>
      </c>
      <c r="B387" s="200">
        <v>1</v>
      </c>
      <c r="C387" s="126">
        <v>2</v>
      </c>
      <c r="D387" s="308">
        <f>DEDEL!J387</f>
        <v>400008</v>
      </c>
      <c r="E387" s="126" t="b">
        <v>1</v>
      </c>
      <c r="F387" s="309" t="str">
        <f>RIGHT(DEDEL!C387,4)&amp;"."&amp;DEDEL!M387&amp;"."&amp;DEDEL!K387&amp;"."&amp;$C$5</f>
        <v>3304.DDEL5.E27.Ap21</v>
      </c>
      <c r="G387" s="310">
        <f t="shared" ca="1" si="23"/>
        <v>44386</v>
      </c>
      <c r="H387" s="311">
        <f>-DEDEL!Q387</f>
        <v>813.91</v>
      </c>
      <c r="I387" s="205">
        <f t="shared" ca="1" si="22"/>
        <v>44386</v>
      </c>
      <c r="J387" s="126">
        <v>3</v>
      </c>
      <c r="K387" s="126" t="b">
        <v>1</v>
      </c>
      <c r="L387" s="126" t="s">
        <v>4009</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4008</v>
      </c>
      <c r="B388" s="200">
        <v>1</v>
      </c>
      <c r="C388" s="126">
        <v>2</v>
      </c>
      <c r="D388" s="308">
        <f>DEDEL!J388</f>
        <v>400086</v>
      </c>
      <c r="E388" s="126" t="b">
        <v>1</v>
      </c>
      <c r="F388" s="309" t="str">
        <f>RIGHT(DEDEL!C388,4)&amp;"."&amp;DEDEL!M388&amp;"."&amp;DEDEL!K388&amp;"."&amp;$C$5</f>
        <v>3305.DDEL5.E27.Ap21</v>
      </c>
      <c r="G388" s="310">
        <f t="shared" ca="1" si="23"/>
        <v>44386</v>
      </c>
      <c r="H388" s="311">
        <f>-DEDEL!Q388</f>
        <v>613.5</v>
      </c>
      <c r="I388" s="205">
        <f t="shared" ca="1" si="22"/>
        <v>44386</v>
      </c>
      <c r="J388" s="126">
        <v>3</v>
      </c>
      <c r="K388" s="126" t="b">
        <v>1</v>
      </c>
      <c r="L388" s="126" t="s">
        <v>4009</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4008</v>
      </c>
      <c r="B389" s="200">
        <v>1</v>
      </c>
      <c r="C389" s="126">
        <v>2</v>
      </c>
      <c r="D389" s="308">
        <f>DEDEL!J389</f>
        <v>400114</v>
      </c>
      <c r="E389" s="126" t="b">
        <v>1</v>
      </c>
      <c r="F389" s="309" t="str">
        <f>RIGHT(DEDEL!C389,4)&amp;"."&amp;DEDEL!M389&amp;"."&amp;DEDEL!K389&amp;"."&amp;$C$5</f>
        <v>3307.DDEL5.E27.Ap21</v>
      </c>
      <c r="G389" s="310">
        <f t="shared" ca="1" si="23"/>
        <v>44386</v>
      </c>
      <c r="H389" s="311">
        <f>-DEDEL!Q389</f>
        <v>854.81</v>
      </c>
      <c r="I389" s="205">
        <f t="shared" ca="1" si="22"/>
        <v>44386</v>
      </c>
      <c r="J389" s="126">
        <v>3</v>
      </c>
      <c r="K389" s="126" t="b">
        <v>1</v>
      </c>
      <c r="L389" s="126" t="s">
        <v>4009</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4008</v>
      </c>
      <c r="B390" s="200">
        <v>1</v>
      </c>
      <c r="C390" s="126">
        <v>2</v>
      </c>
      <c r="D390" s="308">
        <f>DEDEL!J390</f>
        <v>400098</v>
      </c>
      <c r="E390" s="126" t="b">
        <v>1</v>
      </c>
      <c r="F390" s="309" t="str">
        <f>RIGHT(DEDEL!C390,4)&amp;"."&amp;DEDEL!M390&amp;"."&amp;DEDEL!K390&amp;"."&amp;$C$5</f>
        <v>3309.DDEL5.E27.Ap21</v>
      </c>
      <c r="G390" s="310">
        <f t="shared" ca="1" si="23"/>
        <v>44386</v>
      </c>
      <c r="H390" s="311">
        <f>-DEDEL!Q390</f>
        <v>862.99</v>
      </c>
      <c r="I390" s="205">
        <f t="shared" ca="1" si="22"/>
        <v>44386</v>
      </c>
      <c r="J390" s="126">
        <v>3</v>
      </c>
      <c r="K390" s="126" t="b">
        <v>1</v>
      </c>
      <c r="L390" s="126" t="s">
        <v>4009</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4008</v>
      </c>
      <c r="B391" s="200">
        <v>1</v>
      </c>
      <c r="C391" s="126">
        <v>2</v>
      </c>
      <c r="D391" s="308">
        <f>DEDEL!J391</f>
        <v>400058</v>
      </c>
      <c r="E391" s="126" t="b">
        <v>1</v>
      </c>
      <c r="F391" s="309" t="str">
        <f>RIGHT(DEDEL!C391,4)&amp;"."&amp;DEDEL!M391&amp;"."&amp;DEDEL!K391&amp;"."&amp;$C$5</f>
        <v>3311.DDEL5.E27.Ap21</v>
      </c>
      <c r="G391" s="310">
        <f t="shared" ca="1" si="23"/>
        <v>44386</v>
      </c>
      <c r="H391" s="311">
        <f>-DEDEL!Q391</f>
        <v>1680.99</v>
      </c>
      <c r="I391" s="205">
        <f t="shared" ca="1" si="22"/>
        <v>44386</v>
      </c>
      <c r="J391" s="126">
        <v>3</v>
      </c>
      <c r="K391" s="126" t="b">
        <v>1</v>
      </c>
      <c r="L391" s="126" t="s">
        <v>4009</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4008</v>
      </c>
      <c r="B392" s="200">
        <v>1</v>
      </c>
      <c r="C392" s="126">
        <v>2</v>
      </c>
      <c r="D392" s="308">
        <f>DEDEL!J392</f>
        <v>400017</v>
      </c>
      <c r="E392" s="126" t="b">
        <v>1</v>
      </c>
      <c r="F392" s="309" t="str">
        <f>RIGHT(DEDEL!C392,4)&amp;"."&amp;DEDEL!M392&amp;"."&amp;DEDEL!K392&amp;"."&amp;$C$5</f>
        <v>3312.DDEL5.E27.Ap21</v>
      </c>
      <c r="G392" s="310">
        <f t="shared" ca="1" si="23"/>
        <v>44386</v>
      </c>
      <c r="H392" s="311">
        <f>-DEDEL!Q392</f>
        <v>867.07999999999993</v>
      </c>
      <c r="I392" s="205">
        <f t="shared" ca="1" si="22"/>
        <v>44386</v>
      </c>
      <c r="J392" s="126">
        <v>3</v>
      </c>
      <c r="K392" s="126" t="b">
        <v>1</v>
      </c>
      <c r="L392" s="126" t="s">
        <v>4009</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4008</v>
      </c>
      <c r="B393" s="200">
        <v>1</v>
      </c>
      <c r="C393" s="126">
        <v>2</v>
      </c>
      <c r="D393" s="308">
        <f>DEDEL!J393</f>
        <v>400006</v>
      </c>
      <c r="E393" s="126" t="b">
        <v>1</v>
      </c>
      <c r="F393" s="309" t="str">
        <f>RIGHT(DEDEL!C393,4)&amp;"."&amp;DEDEL!M393&amp;"."&amp;DEDEL!K393&amp;"."&amp;$C$5</f>
        <v>3313.DDEL5.E27.Ap21</v>
      </c>
      <c r="G393" s="310">
        <f t="shared" ca="1" si="23"/>
        <v>44386</v>
      </c>
      <c r="H393" s="311">
        <f>-DEDEL!Q393</f>
        <v>760.74</v>
      </c>
      <c r="I393" s="205">
        <f t="shared" ca="1" si="22"/>
        <v>44386</v>
      </c>
      <c r="J393" s="126">
        <v>3</v>
      </c>
      <c r="K393" s="126" t="b">
        <v>1</v>
      </c>
      <c r="L393" s="126" t="s">
        <v>4009</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4008</v>
      </c>
      <c r="B394" s="200">
        <v>1</v>
      </c>
      <c r="C394" s="126">
        <v>2</v>
      </c>
      <c r="D394" s="308">
        <f>DEDEL!J394</f>
        <v>400094</v>
      </c>
      <c r="E394" s="126" t="b">
        <v>1</v>
      </c>
      <c r="F394" s="309" t="str">
        <f>RIGHT(DEDEL!C394,4)&amp;"."&amp;DEDEL!M394&amp;"."&amp;DEDEL!K394&amp;"."&amp;$C$5</f>
        <v>3314.DDEL5.E27.Ap21</v>
      </c>
      <c r="G394" s="310">
        <f t="shared" ca="1" si="23"/>
        <v>44386</v>
      </c>
      <c r="H394" s="311">
        <f>-DEDEL!Q394</f>
        <v>842.54</v>
      </c>
      <c r="I394" s="205">
        <f t="shared" ca="1" si="22"/>
        <v>44386</v>
      </c>
      <c r="J394" s="126">
        <v>3</v>
      </c>
      <c r="K394" s="126" t="b">
        <v>1</v>
      </c>
      <c r="L394" s="126" t="s">
        <v>4009</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4008</v>
      </c>
      <c r="B395" s="200">
        <v>1</v>
      </c>
      <c r="C395" s="126">
        <v>2</v>
      </c>
      <c r="D395" s="308">
        <f>DEDEL!J395</f>
        <v>400062</v>
      </c>
      <c r="E395" s="126" t="b">
        <v>1</v>
      </c>
      <c r="F395" s="309" t="str">
        <f>RIGHT(DEDEL!C395,4)&amp;"."&amp;DEDEL!M395&amp;"."&amp;DEDEL!K395&amp;"."&amp;$C$5</f>
        <v>3315.DDEL5.E27.Ap21</v>
      </c>
      <c r="G395" s="310">
        <f t="shared" ca="1" si="23"/>
        <v>44386</v>
      </c>
      <c r="H395" s="311">
        <f>-DEDEL!Q395</f>
        <v>850.72</v>
      </c>
      <c r="I395" s="205">
        <f t="shared" ca="1" si="22"/>
        <v>44386</v>
      </c>
      <c r="J395" s="126">
        <v>3</v>
      </c>
      <c r="K395" s="126" t="b">
        <v>1</v>
      </c>
      <c r="L395" s="126" t="s">
        <v>4009</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4008</v>
      </c>
      <c r="B396" s="200">
        <v>1</v>
      </c>
      <c r="C396" s="126">
        <v>2</v>
      </c>
      <c r="D396" s="308">
        <f>DEDEL!J396</f>
        <v>400100</v>
      </c>
      <c r="E396" s="126" t="b">
        <v>1</v>
      </c>
      <c r="F396" s="309" t="str">
        <f>RIGHT(DEDEL!C396,4)&amp;"."&amp;DEDEL!M396&amp;"."&amp;DEDEL!K396&amp;"."&amp;$C$5</f>
        <v>3316.DDEL5.E27.Ap21</v>
      </c>
      <c r="G396" s="310">
        <f t="shared" ca="1" si="23"/>
        <v>44386</v>
      </c>
      <c r="H396" s="311">
        <f>-DEDEL!Q396</f>
        <v>867.07999999999993</v>
      </c>
      <c r="I396" s="205">
        <f t="shared" ref="I396:I459" ca="1" si="26">G396</f>
        <v>44386</v>
      </c>
      <c r="J396" s="126">
        <v>3</v>
      </c>
      <c r="K396" s="126" t="b">
        <v>1</v>
      </c>
      <c r="L396" s="126" t="s">
        <v>4009</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4008</v>
      </c>
      <c r="B397" s="200">
        <v>1</v>
      </c>
      <c r="C397" s="126">
        <v>2</v>
      </c>
      <c r="D397" s="308">
        <f>DEDEL!J397</f>
        <v>400015</v>
      </c>
      <c r="E397" s="126" t="b">
        <v>1</v>
      </c>
      <c r="F397" s="309" t="str">
        <f>RIGHT(DEDEL!C397,4)&amp;"."&amp;DEDEL!M397&amp;"."&amp;DEDEL!K397&amp;"."&amp;$C$5</f>
        <v>3317.DDEL5.E27.Ap21</v>
      </c>
      <c r="G397" s="310">
        <f t="shared" ca="1" si="23"/>
        <v>44386</v>
      </c>
      <c r="H397" s="311">
        <f>-DEDEL!Q397</f>
        <v>867.07999999999993</v>
      </c>
      <c r="I397" s="205">
        <f t="shared" ca="1" si="26"/>
        <v>44386</v>
      </c>
      <c r="J397" s="126">
        <v>3</v>
      </c>
      <c r="K397" s="126" t="b">
        <v>1</v>
      </c>
      <c r="L397" s="126" t="s">
        <v>4009</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4008</v>
      </c>
      <c r="B398" s="200">
        <v>1</v>
      </c>
      <c r="C398" s="126">
        <v>2</v>
      </c>
      <c r="D398" s="308">
        <f>DEDEL!J398</f>
        <v>400023</v>
      </c>
      <c r="E398" s="126" t="b">
        <v>1</v>
      </c>
      <c r="F398" s="309" t="str">
        <f>RIGHT(DEDEL!C398,4)&amp;"."&amp;DEDEL!M398&amp;"."&amp;DEDEL!K398&amp;"."&amp;$C$5</f>
        <v>3500.DDEL5.E27.Ap21</v>
      </c>
      <c r="G398" s="310">
        <f t="shared" ca="1" si="23"/>
        <v>44386</v>
      </c>
      <c r="H398" s="311">
        <f>-DEDEL!Q398</f>
        <v>527.61</v>
      </c>
      <c r="I398" s="205">
        <f t="shared" ca="1" si="26"/>
        <v>44386</v>
      </c>
      <c r="J398" s="126">
        <v>3</v>
      </c>
      <c r="K398" s="126" t="b">
        <v>1</v>
      </c>
      <c r="L398" s="126" t="s">
        <v>4009</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4008</v>
      </c>
      <c r="B399" s="200">
        <v>1</v>
      </c>
      <c r="C399" s="126">
        <v>2</v>
      </c>
      <c r="D399" s="308">
        <f>DEDEL!J399</f>
        <v>400003</v>
      </c>
      <c r="E399" s="126" t="b">
        <v>1</v>
      </c>
      <c r="F399" s="309" t="str">
        <f>RIGHT(DEDEL!C399,4)&amp;"."&amp;DEDEL!M399&amp;"."&amp;DEDEL!K399&amp;"."&amp;$C$5</f>
        <v>3501.DDEL5.E27.Ap21</v>
      </c>
      <c r="G399" s="310">
        <f t="shared" ca="1" si="23"/>
        <v>44386</v>
      </c>
      <c r="H399" s="311">
        <f>-DEDEL!Q399</f>
        <v>813.91</v>
      </c>
      <c r="I399" s="205">
        <f t="shared" ca="1" si="26"/>
        <v>44386</v>
      </c>
      <c r="J399" s="126">
        <v>3</v>
      </c>
      <c r="K399" s="126" t="b">
        <v>1</v>
      </c>
      <c r="L399" s="126" t="s">
        <v>4009</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4008</v>
      </c>
      <c r="B400" s="200">
        <v>1</v>
      </c>
      <c r="C400" s="126">
        <v>2</v>
      </c>
      <c r="D400" s="308">
        <f>DEDEL!J400</f>
        <v>400096</v>
      </c>
      <c r="E400" s="126" t="b">
        <v>1</v>
      </c>
      <c r="F400" s="309" t="str">
        <f>RIGHT(DEDEL!C400,4)&amp;"."&amp;DEDEL!M400&amp;"."&amp;DEDEL!K400&amp;"."&amp;$C$5</f>
        <v>3502.DDEL5.E27.Ap21</v>
      </c>
      <c r="G400" s="310">
        <f t="shared" ca="1" si="23"/>
        <v>44386</v>
      </c>
      <c r="H400" s="311">
        <f>-DEDEL!Q400</f>
        <v>1501.03</v>
      </c>
      <c r="I400" s="205">
        <f t="shared" ca="1" si="26"/>
        <v>44386</v>
      </c>
      <c r="J400" s="126">
        <v>3</v>
      </c>
      <c r="K400" s="126" t="b">
        <v>1</v>
      </c>
      <c r="L400" s="126" t="s">
        <v>4009</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4008</v>
      </c>
      <c r="B401" s="200">
        <v>1</v>
      </c>
      <c r="C401" s="126">
        <v>2</v>
      </c>
      <c r="D401" s="308">
        <f>DEDEL!J401</f>
        <v>400064</v>
      </c>
      <c r="E401" s="126" t="b">
        <v>1</v>
      </c>
      <c r="F401" s="309" t="str">
        <f>RIGHT(DEDEL!C401,4)&amp;"."&amp;DEDEL!M401&amp;"."&amp;DEDEL!K401&amp;"."&amp;$C$5</f>
        <v>3504.DDEL5.E27.Ap21</v>
      </c>
      <c r="G401" s="310">
        <f t="shared" ca="1" si="23"/>
        <v>44386</v>
      </c>
      <c r="H401" s="311">
        <f>-DEDEL!Q401</f>
        <v>1705.53</v>
      </c>
      <c r="I401" s="205">
        <f t="shared" ca="1" si="26"/>
        <v>44386</v>
      </c>
      <c r="J401" s="126">
        <v>3</v>
      </c>
      <c r="K401" s="126" t="b">
        <v>1</v>
      </c>
      <c r="L401" s="126" t="s">
        <v>4009</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4008</v>
      </c>
      <c r="B402" s="200">
        <v>1</v>
      </c>
      <c r="C402" s="126">
        <v>2</v>
      </c>
      <c r="D402" s="308">
        <f>DEDEL!J402</f>
        <v>400009</v>
      </c>
      <c r="E402" s="126" t="b">
        <v>1</v>
      </c>
      <c r="F402" s="309" t="str">
        <f>RIGHT(DEDEL!C402,4)&amp;"."&amp;DEDEL!M402&amp;"."&amp;DEDEL!K402&amp;"."&amp;$C$5</f>
        <v>3506.DDEL5.E27.Ap21</v>
      </c>
      <c r="G402" s="310">
        <f t="shared" ca="1" si="23"/>
        <v>44386</v>
      </c>
      <c r="H402" s="311">
        <f>-DEDEL!Q402</f>
        <v>1161.56</v>
      </c>
      <c r="I402" s="205">
        <f t="shared" ca="1" si="26"/>
        <v>44386</v>
      </c>
      <c r="J402" s="126">
        <v>3</v>
      </c>
      <c r="K402" s="126" t="b">
        <v>1</v>
      </c>
      <c r="L402" s="126" t="s">
        <v>4009</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4008</v>
      </c>
      <c r="B403" s="200">
        <v>1</v>
      </c>
      <c r="C403" s="126">
        <v>2</v>
      </c>
      <c r="D403" s="308">
        <f>DEDEL!J403</f>
        <v>400037</v>
      </c>
      <c r="E403" s="126" t="b">
        <v>1</v>
      </c>
      <c r="F403" s="309" t="str">
        <f>RIGHT(DEDEL!C403,4)&amp;"."&amp;DEDEL!M403&amp;"."&amp;DEDEL!K403&amp;"."&amp;$C$5</f>
        <v>3507.DDEL5.E27.Ap21</v>
      </c>
      <c r="G403" s="310">
        <f t="shared" ca="1" si="23"/>
        <v>44386</v>
      </c>
      <c r="H403" s="311">
        <f>-DEDEL!Q403</f>
        <v>719.83999999999992</v>
      </c>
      <c r="I403" s="205">
        <f t="shared" ca="1" si="26"/>
        <v>44386</v>
      </c>
      <c r="J403" s="126">
        <v>3</v>
      </c>
      <c r="K403" s="126" t="b">
        <v>1</v>
      </c>
      <c r="L403" s="126" t="s">
        <v>4009</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4008</v>
      </c>
      <c r="B404" s="200">
        <v>1</v>
      </c>
      <c r="C404" s="126">
        <v>2</v>
      </c>
      <c r="D404" s="308">
        <f>DEDEL!J404</f>
        <v>400066</v>
      </c>
      <c r="E404" s="126" t="b">
        <v>1</v>
      </c>
      <c r="F404" s="309" t="str">
        <f>RIGHT(DEDEL!C404,4)&amp;"."&amp;DEDEL!M404&amp;"."&amp;DEDEL!K404&amp;"."&amp;$C$5</f>
        <v>3509.DDEL5.E27.Ap21</v>
      </c>
      <c r="G404" s="310">
        <f t="shared" ca="1" si="23"/>
        <v>44386</v>
      </c>
      <c r="H404" s="311">
        <f>-DEDEL!Q404</f>
        <v>1987.74</v>
      </c>
      <c r="I404" s="205">
        <f t="shared" ca="1" si="26"/>
        <v>44386</v>
      </c>
      <c r="J404" s="126">
        <v>3</v>
      </c>
      <c r="K404" s="126" t="b">
        <v>1</v>
      </c>
      <c r="L404" s="126" t="s">
        <v>4009</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4008</v>
      </c>
      <c r="B405" s="200">
        <v>1</v>
      </c>
      <c r="C405" s="126">
        <v>2</v>
      </c>
      <c r="D405" s="308">
        <f>DEDEL!J405</f>
        <v>400071</v>
      </c>
      <c r="E405" s="126" t="b">
        <v>1</v>
      </c>
      <c r="F405" s="309" t="str">
        <f>RIGHT(DEDEL!C405,4)&amp;"."&amp;DEDEL!M405&amp;"."&amp;DEDEL!K405&amp;"."&amp;$C$5</f>
        <v>3510.DDEL5.E27.Ap21</v>
      </c>
      <c r="G405" s="310">
        <f t="shared" ref="G405:G468" ca="1" si="27">TODAY()</f>
        <v>44386</v>
      </c>
      <c r="H405" s="311">
        <f>-DEDEL!Q405</f>
        <v>1619.6399999999999</v>
      </c>
      <c r="I405" s="205">
        <f t="shared" ca="1" si="26"/>
        <v>44386</v>
      </c>
      <c r="J405" s="126">
        <v>3</v>
      </c>
      <c r="K405" s="126" t="b">
        <v>1</v>
      </c>
      <c r="L405" s="126" t="s">
        <v>4009</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4008</v>
      </c>
      <c r="B406" s="200">
        <v>1</v>
      </c>
      <c r="C406" s="126">
        <v>2</v>
      </c>
      <c r="D406" s="308">
        <f>DEDEL!J406</f>
        <v>400024</v>
      </c>
      <c r="E406" s="126" t="b">
        <v>1</v>
      </c>
      <c r="F406" s="309" t="str">
        <f>RIGHT(DEDEL!C406,4)&amp;"."&amp;DEDEL!M406&amp;"."&amp;DEDEL!K406&amp;"."&amp;$C$5</f>
        <v>3511.DDEL5.E27.Ap21</v>
      </c>
      <c r="G406" s="310">
        <f t="shared" ca="1" si="27"/>
        <v>44386</v>
      </c>
      <c r="H406" s="311">
        <f>-DEDEL!Q406</f>
        <v>1656.45</v>
      </c>
      <c r="I406" s="205">
        <f t="shared" ca="1" si="26"/>
        <v>44386</v>
      </c>
      <c r="J406" s="126">
        <v>3</v>
      </c>
      <c r="K406" s="126" t="b">
        <v>1</v>
      </c>
      <c r="L406" s="126" t="s">
        <v>4009</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4008</v>
      </c>
      <c r="B407" s="200">
        <v>1</v>
      </c>
      <c r="C407" s="126">
        <v>2</v>
      </c>
      <c r="D407" s="308">
        <f>DEDEL!J407</f>
        <v>400093</v>
      </c>
      <c r="E407" s="126" t="b">
        <v>1</v>
      </c>
      <c r="F407" s="309" t="str">
        <f>RIGHT(DEDEL!C407,4)&amp;"."&amp;DEDEL!M407&amp;"."&amp;DEDEL!K407&amp;"."&amp;$C$5</f>
        <v>3512.DDEL5.E27.Ap21</v>
      </c>
      <c r="G407" s="310">
        <f t="shared" ca="1" si="27"/>
        <v>44386</v>
      </c>
      <c r="H407" s="311">
        <f>-DEDEL!Q407</f>
        <v>1529.6599999999999</v>
      </c>
      <c r="I407" s="205">
        <f t="shared" ca="1" si="26"/>
        <v>44386</v>
      </c>
      <c r="J407" s="126">
        <v>3</v>
      </c>
      <c r="K407" s="126" t="b">
        <v>1</v>
      </c>
      <c r="L407" s="126" t="s">
        <v>4009</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4008</v>
      </c>
      <c r="B408" s="200">
        <v>1</v>
      </c>
      <c r="C408" s="126">
        <v>2</v>
      </c>
      <c r="D408" s="308">
        <f>DEDEL!J408</f>
        <v>400007</v>
      </c>
      <c r="E408" s="126" t="b">
        <v>1</v>
      </c>
      <c r="F408" s="309" t="str">
        <f>RIGHT(DEDEL!C408,4)&amp;"."&amp;DEDEL!M408&amp;"."&amp;DEDEL!K408&amp;"."&amp;$C$5</f>
        <v>3513.DDEL5.E27.Ap21</v>
      </c>
      <c r="G408" s="310">
        <f t="shared" ca="1" si="27"/>
        <v>44386</v>
      </c>
      <c r="H408" s="311">
        <f>-DEDEL!Q408</f>
        <v>1554.2</v>
      </c>
      <c r="I408" s="205">
        <f t="shared" ca="1" si="26"/>
        <v>44386</v>
      </c>
      <c r="J408" s="126">
        <v>3</v>
      </c>
      <c r="K408" s="126" t="b">
        <v>1</v>
      </c>
      <c r="L408" s="126" t="s">
        <v>4009</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4008</v>
      </c>
      <c r="B409" s="200">
        <v>1</v>
      </c>
      <c r="C409" s="126">
        <v>2</v>
      </c>
      <c r="D409" s="308">
        <f>DEDEL!J409</f>
        <v>400107</v>
      </c>
      <c r="E409" s="126" t="b">
        <v>1</v>
      </c>
      <c r="F409" s="309" t="str">
        <f>RIGHT(DEDEL!C409,4)&amp;"."&amp;DEDEL!M409&amp;"."&amp;DEDEL!K409&amp;"."&amp;$C$5</f>
        <v>3514.DDEL5.E27.Ap21</v>
      </c>
      <c r="G409" s="310">
        <f t="shared" ca="1" si="27"/>
        <v>44386</v>
      </c>
      <c r="H409" s="311">
        <f>-DEDEL!Q409</f>
        <v>846.63</v>
      </c>
      <c r="I409" s="205">
        <f t="shared" ca="1" si="26"/>
        <v>44386</v>
      </c>
      <c r="J409" s="126">
        <v>3</v>
      </c>
      <c r="K409" s="126" t="b">
        <v>1</v>
      </c>
      <c r="L409" s="126" t="s">
        <v>4009</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4008</v>
      </c>
      <c r="B410" s="200">
        <v>1</v>
      </c>
      <c r="C410" s="126">
        <v>2</v>
      </c>
      <c r="D410" s="308">
        <f>DEDEL!J410</f>
        <v>400108</v>
      </c>
      <c r="E410" s="126" t="b">
        <v>1</v>
      </c>
      <c r="F410" s="309" t="str">
        <f>RIGHT(DEDEL!C410,4)&amp;"."&amp;DEDEL!M410&amp;"."&amp;DEDEL!K410&amp;"."&amp;$C$5</f>
        <v>3516.DDEL5.E27.Ap21</v>
      </c>
      <c r="G410" s="310">
        <f t="shared" ca="1" si="27"/>
        <v>44386</v>
      </c>
      <c r="H410" s="311">
        <f>-DEDEL!Q410</f>
        <v>834.36</v>
      </c>
      <c r="I410" s="205">
        <f t="shared" ca="1" si="26"/>
        <v>44386</v>
      </c>
      <c r="J410" s="126">
        <v>3</v>
      </c>
      <c r="K410" s="126" t="b">
        <v>1</v>
      </c>
      <c r="L410" s="126" t="s">
        <v>4009</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4008</v>
      </c>
      <c r="B411" s="200">
        <v>1</v>
      </c>
      <c r="C411" s="126">
        <v>2</v>
      </c>
      <c r="D411" s="308">
        <f>DEDEL!J411</f>
        <v>400117</v>
      </c>
      <c r="E411" s="126" t="b">
        <v>1</v>
      </c>
      <c r="F411" s="309" t="str">
        <f>RIGHT(DEDEL!C411,4)&amp;"."&amp;DEDEL!M411&amp;"."&amp;DEDEL!K411&amp;"."&amp;$C$5</f>
        <v>3518.DDEL5.E27.Ap21</v>
      </c>
      <c r="G411" s="310">
        <f t="shared" ca="1" si="27"/>
        <v>44386</v>
      </c>
      <c r="H411" s="311">
        <f>-DEDEL!Q411</f>
        <v>1595.1</v>
      </c>
      <c r="I411" s="205">
        <f t="shared" ca="1" si="26"/>
        <v>44386</v>
      </c>
      <c r="J411" s="126">
        <v>3</v>
      </c>
      <c r="K411" s="126" t="b">
        <v>1</v>
      </c>
      <c r="L411" s="126" t="s">
        <v>4009</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4008</v>
      </c>
      <c r="B412" s="200">
        <v>1</v>
      </c>
      <c r="C412" s="126">
        <v>2</v>
      </c>
      <c r="D412" s="308">
        <f>DEDEL!J412</f>
        <v>400125</v>
      </c>
      <c r="E412" s="126" t="b">
        <v>1</v>
      </c>
      <c r="F412" s="309" t="str">
        <f>RIGHT(DEDEL!C412,4)&amp;"."&amp;DEDEL!M412&amp;"."&amp;DEDEL!K412&amp;"."&amp;$C$5</f>
        <v>3520.DDEL5.E27.Ap21</v>
      </c>
      <c r="G412" s="310">
        <f t="shared" ca="1" si="27"/>
        <v>44386</v>
      </c>
      <c r="H412" s="311">
        <f>-DEDEL!Q412</f>
        <v>1717.8</v>
      </c>
      <c r="I412" s="205">
        <f t="shared" ca="1" si="26"/>
        <v>44386</v>
      </c>
      <c r="J412" s="126">
        <v>3</v>
      </c>
      <c r="K412" s="126" t="b">
        <v>1</v>
      </c>
      <c r="L412" s="126" t="s">
        <v>4009</v>
      </c>
      <c r="M412" s="126" t="b">
        <v>1</v>
      </c>
      <c r="N412" s="126" t="s">
        <v>3687</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4008</v>
      </c>
      <c r="B413" s="200">
        <v>1</v>
      </c>
      <c r="C413" s="126">
        <v>2</v>
      </c>
      <c r="D413" s="308">
        <f>DEDEL!J413</f>
        <v>400130</v>
      </c>
      <c r="E413" s="126" t="b">
        <v>1</v>
      </c>
      <c r="F413" s="309" t="str">
        <f>RIGHT(DEDEL!C413,4)&amp;"."&amp;DEDEL!M413&amp;"."&amp;DEDEL!K413&amp;"."&amp;$C$5</f>
        <v>3523.DDEL5.E27.Ap21</v>
      </c>
      <c r="G413" s="310">
        <f t="shared" ca="1" si="27"/>
        <v>44386</v>
      </c>
      <c r="H413" s="311">
        <f>-DEDEL!Q413</f>
        <v>2539.89</v>
      </c>
      <c r="I413" s="205">
        <f t="shared" ca="1" si="26"/>
        <v>44386</v>
      </c>
      <c r="J413" s="126">
        <v>3</v>
      </c>
      <c r="K413" s="126" t="b">
        <v>1</v>
      </c>
      <c r="L413" s="126" t="s">
        <v>4009</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4008</v>
      </c>
      <c r="B414" s="200">
        <v>1</v>
      </c>
      <c r="C414" s="126">
        <v>2</v>
      </c>
      <c r="D414" s="308">
        <f>DEDEL!J414</f>
        <v>400150</v>
      </c>
      <c r="E414" s="126" t="b">
        <v>1</v>
      </c>
      <c r="F414" s="309" t="str">
        <f>RIGHT(DEDEL!C414,4)&amp;"."&amp;DEDEL!M414&amp;"."&amp;DEDEL!K414&amp;"."&amp;$C$5</f>
        <v>3524.DDEL5.E27.Ap21</v>
      </c>
      <c r="G414" s="310">
        <f t="shared" ca="1" si="27"/>
        <v>44386</v>
      </c>
      <c r="H414" s="311">
        <f>-DEDEL!Q414</f>
        <v>768.92</v>
      </c>
      <c r="I414" s="205">
        <f t="shared" ca="1" si="26"/>
        <v>44386</v>
      </c>
      <c r="J414" s="126">
        <v>3</v>
      </c>
      <c r="K414" s="126" t="b">
        <v>1</v>
      </c>
      <c r="L414" s="126" t="s">
        <v>4009</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4008</v>
      </c>
      <c r="B415" s="200">
        <v>1</v>
      </c>
      <c r="C415" s="126">
        <v>2</v>
      </c>
      <c r="D415" s="308">
        <f>DEDEL!J415</f>
        <v>400021</v>
      </c>
      <c r="E415" s="126" t="b">
        <v>1</v>
      </c>
      <c r="F415" s="309" t="str">
        <f>RIGHT(DEDEL!C415,4)&amp;"."&amp;DEDEL!M415&amp;"."&amp;DEDEL!K415&amp;"."&amp;$C$5</f>
        <v>5201.DDEL5.E27.Ap21</v>
      </c>
      <c r="G415" s="310">
        <f t="shared" ca="1" si="27"/>
        <v>44386</v>
      </c>
      <c r="H415" s="311">
        <f>-DEDEL!Q415</f>
        <v>1611.46</v>
      </c>
      <c r="I415" s="205">
        <f t="shared" ca="1" si="26"/>
        <v>44386</v>
      </c>
      <c r="J415" s="126">
        <v>3</v>
      </c>
      <c r="K415" s="126" t="b">
        <v>1</v>
      </c>
      <c r="L415" s="126" t="s">
        <v>4009</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4008</v>
      </c>
      <c r="B416" s="200">
        <v>1</v>
      </c>
      <c r="C416" s="126">
        <v>2</v>
      </c>
      <c r="D416" s="308">
        <f>DEDEL!J416</f>
        <v>400112</v>
      </c>
      <c r="E416" s="126" t="b">
        <v>1</v>
      </c>
      <c r="F416" s="309" t="str">
        <f>RIGHT(DEDEL!C416,4)&amp;"."&amp;DEDEL!M416&amp;"."&amp;DEDEL!K416&amp;"."&amp;$C$5</f>
        <v>5948.DDEL5.E27.Ap21</v>
      </c>
      <c r="G416" s="310">
        <f t="shared" ca="1" si="27"/>
        <v>44386</v>
      </c>
      <c r="H416" s="311">
        <f>-DEDEL!Q416</f>
        <v>854.81</v>
      </c>
      <c r="I416" s="205">
        <f t="shared" ca="1" si="26"/>
        <v>44386</v>
      </c>
      <c r="J416" s="126">
        <v>3</v>
      </c>
      <c r="K416" s="126" t="b">
        <v>1</v>
      </c>
      <c r="L416" s="126" t="s">
        <v>4009</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4008</v>
      </c>
      <c r="B417" s="200">
        <v>1</v>
      </c>
      <c r="C417" s="126">
        <v>2</v>
      </c>
      <c r="D417" s="308">
        <f>DEDEL!J417</f>
        <v>400110</v>
      </c>
      <c r="E417" s="126" t="b">
        <v>1</v>
      </c>
      <c r="F417" s="309" t="str">
        <f>RIGHT(DEDEL!C417,4)&amp;"."&amp;DEDEL!M417&amp;"."&amp;DEDEL!K417&amp;"."&amp;$C$5</f>
        <v>5949.DDEL5.E27.Ap21</v>
      </c>
      <c r="G417" s="310">
        <f t="shared" ca="1" si="27"/>
        <v>44386</v>
      </c>
      <c r="H417" s="311">
        <f>-DEDEL!Q417</f>
        <v>1550.11</v>
      </c>
      <c r="I417" s="205">
        <f t="shared" ca="1" si="26"/>
        <v>44386</v>
      </c>
      <c r="J417" s="126">
        <v>3</v>
      </c>
      <c r="K417" s="126" t="b">
        <v>1</v>
      </c>
      <c r="L417" s="126" t="s">
        <v>4009</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4008</v>
      </c>
      <c r="B418" s="200">
        <v>1</v>
      </c>
      <c r="C418" s="126">
        <v>2</v>
      </c>
      <c r="D418" s="308">
        <f>DEDEL!J418</f>
        <v>400033</v>
      </c>
      <c r="E418" s="126" t="b">
        <v>1</v>
      </c>
      <c r="F418" s="309" t="str">
        <f>RIGHT(DEDEL!C418,4)&amp;"."&amp;DEDEL!M418&amp;"."&amp;DEDEL!K418&amp;"."&amp;$C$5</f>
        <v>4003.DDEL5.E27.Ap21</v>
      </c>
      <c r="G418" s="310">
        <f t="shared" ca="1" si="27"/>
        <v>44386</v>
      </c>
      <c r="H418" s="311">
        <f>-DEDEL!Q418</f>
        <v>2781.6</v>
      </c>
      <c r="I418" s="205">
        <f t="shared" ca="1" si="26"/>
        <v>44386</v>
      </c>
      <c r="J418" s="126">
        <v>3</v>
      </c>
      <c r="K418" s="126" t="b">
        <v>1</v>
      </c>
      <c r="L418" s="126" t="s">
        <v>4009</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4008</v>
      </c>
      <c r="B419" s="200">
        <v>1</v>
      </c>
      <c r="C419" s="126">
        <v>2</v>
      </c>
      <c r="D419" s="308">
        <f>DEDEL!J419</f>
        <v>107953</v>
      </c>
      <c r="E419" s="126" t="b">
        <v>1</v>
      </c>
      <c r="F419" s="309" t="str">
        <f>RIGHT(DEDEL!C419,4)&amp;"."&amp;DEDEL!M419&amp;"."&amp;DEDEL!K419&amp;"."&amp;$C$5</f>
        <v>4004.DDEL5.E27.Ap21</v>
      </c>
      <c r="G419" s="310">
        <f t="shared" ca="1" si="27"/>
        <v>44386</v>
      </c>
      <c r="H419" s="311">
        <f>-DEDEL!Q419</f>
        <v>1017.48</v>
      </c>
      <c r="I419" s="205">
        <f t="shared" ca="1" si="26"/>
        <v>44386</v>
      </c>
      <c r="J419" s="126">
        <v>3</v>
      </c>
      <c r="K419" s="126" t="b">
        <v>1</v>
      </c>
      <c r="L419" s="126" t="s">
        <v>4009</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4008</v>
      </c>
      <c r="B420" s="200">
        <v>1</v>
      </c>
      <c r="C420" s="126">
        <v>2</v>
      </c>
      <c r="D420" s="308">
        <f>DEDEL!J420</f>
        <v>400029</v>
      </c>
      <c r="E420" s="126" t="b">
        <v>1</v>
      </c>
      <c r="F420" s="309" t="str">
        <f>RIGHT(DEDEL!C420,4)&amp;"."&amp;DEDEL!M420&amp;"."&amp;DEDEL!K420&amp;"."&amp;$C$5</f>
        <v>5404.DDEL5.E27.Ap21</v>
      </c>
      <c r="G420" s="310">
        <f t="shared" ca="1" si="27"/>
        <v>44386</v>
      </c>
      <c r="H420" s="311">
        <f>-DEDEL!Q420</f>
        <v>2052.0400000000004</v>
      </c>
      <c r="I420" s="205">
        <f t="shared" ca="1" si="26"/>
        <v>44386</v>
      </c>
      <c r="J420" s="126">
        <v>3</v>
      </c>
      <c r="K420" s="126" t="b">
        <v>1</v>
      </c>
      <c r="L420" s="126" t="s">
        <v>4009</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4008</v>
      </c>
      <c r="B421" s="200">
        <v>1</v>
      </c>
      <c r="C421" s="126">
        <v>2</v>
      </c>
      <c r="D421" s="308">
        <f>DEDEL!J421</f>
        <v>400041</v>
      </c>
      <c r="E421" s="126" t="b">
        <v>1</v>
      </c>
      <c r="F421" s="309" t="str">
        <f>RIGHT(DEDEL!C421,4)&amp;"."&amp;DEDEL!M421&amp;"."&amp;DEDEL!K421&amp;"."&amp;$C$5</f>
        <v>5405.DDEL5.E27.Ap21</v>
      </c>
      <c r="G421" s="310">
        <f t="shared" ca="1" si="27"/>
        <v>44386</v>
      </c>
      <c r="H421" s="311">
        <f>-DEDEL!Q421</f>
        <v>3239.1</v>
      </c>
      <c r="I421" s="205">
        <f t="shared" ca="1" si="26"/>
        <v>44386</v>
      </c>
      <c r="J421" s="126">
        <v>3</v>
      </c>
      <c r="K421" s="126" t="b">
        <v>1</v>
      </c>
      <c r="L421" s="126" t="s">
        <v>4009</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4008</v>
      </c>
      <c r="B422" s="200">
        <v>1</v>
      </c>
      <c r="C422" s="126">
        <v>2</v>
      </c>
      <c r="D422" s="308">
        <f>DEDEL!J422</f>
        <v>400013</v>
      </c>
      <c r="E422" s="126" t="b">
        <v>1</v>
      </c>
      <c r="F422" s="309" t="str">
        <f>RIGHT(DEDEL!C422,4)&amp;"."&amp;DEDEL!M422&amp;"."&amp;DEDEL!K422&amp;"."&amp;$C$5</f>
        <v>5407.DDEL5.E27.Ap21</v>
      </c>
      <c r="G422" s="310">
        <f t="shared" ca="1" si="27"/>
        <v>44386</v>
      </c>
      <c r="H422" s="311">
        <f>-DEDEL!Q422</f>
        <v>3867.0949999999998</v>
      </c>
      <c r="I422" s="205">
        <f t="shared" ca="1" si="26"/>
        <v>44386</v>
      </c>
      <c r="J422" s="126">
        <v>3</v>
      </c>
      <c r="K422" s="126" t="b">
        <v>1</v>
      </c>
      <c r="L422" s="126" t="s">
        <v>4009</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4008</v>
      </c>
      <c r="B423" s="200">
        <v>1</v>
      </c>
      <c r="C423" s="126">
        <v>2</v>
      </c>
      <c r="D423" s="308">
        <f>DEDEL!J423</f>
        <v>400140</v>
      </c>
      <c r="E423" s="126" t="b">
        <v>1</v>
      </c>
      <c r="F423" s="309" t="str">
        <f>RIGHT(DEDEL!C423,4)&amp;"."&amp;DEDEL!M423&amp;"."&amp;DEDEL!K423&amp;"."&amp;$C$5</f>
        <v>5427.DDEL5.E27.Ap21</v>
      </c>
      <c r="G423" s="310">
        <f t="shared" ca="1" si="27"/>
        <v>44386</v>
      </c>
      <c r="H423" s="311">
        <f>-DEDEL!Q423</f>
        <v>3645.36</v>
      </c>
      <c r="I423" s="205">
        <f t="shared" ca="1" si="26"/>
        <v>44386</v>
      </c>
      <c r="J423" s="126">
        <v>3</v>
      </c>
      <c r="K423" s="126" t="b">
        <v>1</v>
      </c>
      <c r="L423" s="126" t="s">
        <v>4009</v>
      </c>
      <c r="M423" s="126" t="b">
        <v>1</v>
      </c>
      <c r="N423" s="126" t="s">
        <v>3687</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4008</v>
      </c>
      <c r="B424" s="200">
        <v>1</v>
      </c>
      <c r="C424" s="126">
        <v>2</v>
      </c>
      <c r="D424" s="308">
        <f>DEDEL!J424</f>
        <v>400135</v>
      </c>
      <c r="E424" s="126" t="b">
        <v>1</v>
      </c>
      <c r="F424" s="309" t="str">
        <f>RIGHT(DEDEL!C424,4)&amp;"."&amp;DEDEL!M424&amp;"."&amp;DEDEL!K424&amp;"."&amp;$C$5</f>
        <v>3521.DDEL5.E27.Ap21</v>
      </c>
      <c r="G424" s="310">
        <f t="shared" ca="1" si="27"/>
        <v>44386</v>
      </c>
      <c r="H424" s="311">
        <f>-DEDEL!Q424</f>
        <v>5602.3899999999994</v>
      </c>
      <c r="I424" s="205">
        <f t="shared" ca="1" si="26"/>
        <v>44386</v>
      </c>
      <c r="J424" s="126">
        <v>3</v>
      </c>
      <c r="K424" s="126" t="b">
        <v>1</v>
      </c>
      <c r="L424" s="126" t="s">
        <v>4009</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4008</v>
      </c>
      <c r="B425" s="200">
        <v>1</v>
      </c>
      <c r="C425" s="126">
        <v>2</v>
      </c>
      <c r="D425" s="308">
        <f>DEDEL!J425</f>
        <v>400005</v>
      </c>
      <c r="E425" s="126" t="b">
        <v>1</v>
      </c>
      <c r="F425" s="309" t="str">
        <f>RIGHT(DEDEL!C425,4)&amp;"."&amp;DEDEL!M425&amp;"."&amp;DEDEL!K425&amp;"."&amp;$C$5</f>
        <v>2002.DDEL6.E27.Ap21</v>
      </c>
      <c r="G425" s="310">
        <f t="shared" ca="1" si="27"/>
        <v>44386</v>
      </c>
      <c r="H425" s="311">
        <f>-DEDEL!Q425</f>
        <v>9798.15</v>
      </c>
      <c r="I425" s="205">
        <f t="shared" ca="1" si="26"/>
        <v>44386</v>
      </c>
      <c r="J425" s="126">
        <v>3</v>
      </c>
      <c r="K425" s="126" t="b">
        <v>1</v>
      </c>
      <c r="L425" s="126" t="s">
        <v>4009</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4008</v>
      </c>
      <c r="B426" s="200">
        <v>1</v>
      </c>
      <c r="C426" s="126">
        <v>2</v>
      </c>
      <c r="D426" s="308">
        <f>DEDEL!J426</f>
        <v>400051</v>
      </c>
      <c r="E426" s="126" t="b">
        <v>1</v>
      </c>
      <c r="F426" s="309" t="str">
        <f>RIGHT(DEDEL!C426,4)&amp;"."&amp;DEDEL!M426&amp;"."&amp;DEDEL!K426&amp;"."&amp;$C$5</f>
        <v>2003.DDEL6.E27.Ap21</v>
      </c>
      <c r="G426" s="310">
        <f t="shared" ca="1" si="27"/>
        <v>44386</v>
      </c>
      <c r="H426" s="311">
        <f>-DEDEL!Q426</f>
        <v>8334.33</v>
      </c>
      <c r="I426" s="205">
        <f t="shared" ca="1" si="26"/>
        <v>44386</v>
      </c>
      <c r="J426" s="126">
        <v>3</v>
      </c>
      <c r="K426" s="126" t="b">
        <v>1</v>
      </c>
      <c r="L426" s="126" t="s">
        <v>4009</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4008</v>
      </c>
      <c r="B427" s="200">
        <v>1</v>
      </c>
      <c r="C427" s="126">
        <v>2</v>
      </c>
      <c r="D427" s="308">
        <f>DEDEL!J427</f>
        <v>400040</v>
      </c>
      <c r="E427" s="126" t="b">
        <v>1</v>
      </c>
      <c r="F427" s="309" t="str">
        <f>RIGHT(DEDEL!C427,4)&amp;"."&amp;DEDEL!M427&amp;"."&amp;DEDEL!K427&amp;"."&amp;$C$5</f>
        <v>2007.DDEL6.E27.Ap21</v>
      </c>
      <c r="G427" s="310">
        <f t="shared" ca="1" si="27"/>
        <v>44386</v>
      </c>
      <c r="H427" s="311">
        <f>-DEDEL!Q427</f>
        <v>8452.3799999999992</v>
      </c>
      <c r="I427" s="205">
        <f t="shared" ca="1" si="26"/>
        <v>44386</v>
      </c>
      <c r="J427" s="126">
        <v>3</v>
      </c>
      <c r="K427" s="126" t="b">
        <v>1</v>
      </c>
      <c r="L427" s="126" t="s">
        <v>4009</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4008</v>
      </c>
      <c r="B428" s="200">
        <v>1</v>
      </c>
      <c r="C428" s="126">
        <v>2</v>
      </c>
      <c r="D428" s="308">
        <f>DEDEL!J428</f>
        <v>400057</v>
      </c>
      <c r="E428" s="126" t="b">
        <v>1</v>
      </c>
      <c r="F428" s="309" t="str">
        <f>RIGHT(DEDEL!C428,4)&amp;"."&amp;DEDEL!M428&amp;"."&amp;DEDEL!K428&amp;"."&amp;$C$5</f>
        <v>2008.DDEL6.E27.Ap21</v>
      </c>
      <c r="G428" s="310">
        <f t="shared" ca="1" si="27"/>
        <v>44386</v>
      </c>
      <c r="H428" s="311">
        <f>-DEDEL!Q428</f>
        <v>6351.09</v>
      </c>
      <c r="I428" s="205">
        <f t="shared" ca="1" si="26"/>
        <v>44386</v>
      </c>
      <c r="J428" s="126">
        <v>3</v>
      </c>
      <c r="K428" s="126" t="b">
        <v>1</v>
      </c>
      <c r="L428" s="126" t="s">
        <v>4009</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4008</v>
      </c>
      <c r="B429" s="200">
        <v>1</v>
      </c>
      <c r="C429" s="126">
        <v>2</v>
      </c>
      <c r="D429" s="308">
        <f>DEDEL!J429</f>
        <v>400061</v>
      </c>
      <c r="E429" s="126" t="b">
        <v>1</v>
      </c>
      <c r="F429" s="309" t="str">
        <f>RIGHT(DEDEL!C429,4)&amp;"."&amp;DEDEL!M429&amp;"."&amp;DEDEL!K429&amp;"."&amp;$C$5</f>
        <v>2009.DDEL6.E27.Ap21</v>
      </c>
      <c r="G429" s="310">
        <f t="shared" ca="1" si="27"/>
        <v>44386</v>
      </c>
      <c r="H429" s="311">
        <f>-DEDEL!Q429</f>
        <v>9892.59</v>
      </c>
      <c r="I429" s="205">
        <f t="shared" ca="1" si="26"/>
        <v>44386</v>
      </c>
      <c r="J429" s="126">
        <v>3</v>
      </c>
      <c r="K429" s="126" t="b">
        <v>1</v>
      </c>
      <c r="L429" s="126" t="s">
        <v>4009</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4008</v>
      </c>
      <c r="B430" s="200">
        <v>1</v>
      </c>
      <c r="C430" s="126">
        <v>2</v>
      </c>
      <c r="D430" s="308">
        <f>DEDEL!J430</f>
        <v>400020</v>
      </c>
      <c r="E430" s="126" t="b">
        <v>1</v>
      </c>
      <c r="F430" s="309" t="str">
        <f>RIGHT(DEDEL!C430,4)&amp;"."&amp;DEDEL!M430&amp;"."&amp;DEDEL!K430&amp;"."&amp;$C$5</f>
        <v>2011.DDEL6.E27.Ap21</v>
      </c>
      <c r="G430" s="310">
        <f t="shared" ca="1" si="27"/>
        <v>44386</v>
      </c>
      <c r="H430" s="311">
        <f>-DEDEL!Q430</f>
        <v>4934.49</v>
      </c>
      <c r="I430" s="205">
        <f t="shared" ca="1" si="26"/>
        <v>44386</v>
      </c>
      <c r="J430" s="126">
        <v>3</v>
      </c>
      <c r="K430" s="126" t="b">
        <v>1</v>
      </c>
      <c r="L430" s="126" t="s">
        <v>4009</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4008</v>
      </c>
      <c r="B431" s="200">
        <v>1</v>
      </c>
      <c r="C431" s="126">
        <v>2</v>
      </c>
      <c r="D431" s="308">
        <f>DEDEL!J431</f>
        <v>400050</v>
      </c>
      <c r="E431" s="126" t="b">
        <v>1</v>
      </c>
      <c r="F431" s="309" t="str">
        <f>RIGHT(DEDEL!C431,4)&amp;"."&amp;DEDEL!M431&amp;"."&amp;DEDEL!K431&amp;"."&amp;$C$5</f>
        <v>2014.DDEL6.E27.Ap21</v>
      </c>
      <c r="G431" s="310">
        <f t="shared" ca="1" si="27"/>
        <v>44386</v>
      </c>
      <c r="H431" s="311">
        <f>-DEDEL!Q431</f>
        <v>14827.08</v>
      </c>
      <c r="I431" s="205">
        <f t="shared" ca="1" si="26"/>
        <v>44386</v>
      </c>
      <c r="J431" s="126">
        <v>3</v>
      </c>
      <c r="K431" s="126" t="b">
        <v>1</v>
      </c>
      <c r="L431" s="126" t="s">
        <v>4009</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4008</v>
      </c>
      <c r="B432" s="200">
        <v>1</v>
      </c>
      <c r="C432" s="126">
        <v>2</v>
      </c>
      <c r="D432" s="308">
        <f>DEDEL!J432</f>
        <v>400059</v>
      </c>
      <c r="E432" s="126" t="b">
        <v>1</v>
      </c>
      <c r="F432" s="309" t="str">
        <f>RIGHT(DEDEL!C432,4)&amp;"."&amp;DEDEL!M432&amp;"."&amp;DEDEL!K432&amp;"."&amp;$C$5</f>
        <v>2015.DDEL6.E27.Ap21</v>
      </c>
      <c r="G432" s="310">
        <f t="shared" ca="1" si="27"/>
        <v>44386</v>
      </c>
      <c r="H432" s="311">
        <f>-DEDEL!Q432</f>
        <v>4958.0999999999995</v>
      </c>
      <c r="I432" s="205">
        <f t="shared" ca="1" si="26"/>
        <v>44386</v>
      </c>
      <c r="J432" s="126">
        <v>3</v>
      </c>
      <c r="K432" s="126" t="b">
        <v>1</v>
      </c>
      <c r="L432" s="126" t="s">
        <v>4009</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4008</v>
      </c>
      <c r="B433" s="200">
        <v>1</v>
      </c>
      <c r="C433" s="126">
        <v>2</v>
      </c>
      <c r="D433" s="308">
        <f>DEDEL!J433</f>
        <v>400049</v>
      </c>
      <c r="E433" s="126" t="b">
        <v>1</v>
      </c>
      <c r="F433" s="309" t="str">
        <f>RIGHT(DEDEL!C433,4)&amp;"."&amp;DEDEL!M433&amp;"."&amp;DEDEL!K433&amp;"."&amp;$C$5</f>
        <v>2016.DDEL6.E27.Ap21</v>
      </c>
      <c r="G433" s="310">
        <f t="shared" ca="1" si="27"/>
        <v>44386</v>
      </c>
      <c r="H433" s="311">
        <f>-DEDEL!Q433</f>
        <v>4958.0999999999995</v>
      </c>
      <c r="I433" s="205">
        <f t="shared" ca="1" si="26"/>
        <v>44386</v>
      </c>
      <c r="J433" s="126">
        <v>3</v>
      </c>
      <c r="K433" s="126" t="b">
        <v>1</v>
      </c>
      <c r="L433" s="126" t="s">
        <v>4009</v>
      </c>
      <c r="M433" s="126" t="b">
        <v>1</v>
      </c>
      <c r="N433" s="126" t="s">
        <v>3687</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4008</v>
      </c>
      <c r="B434" s="200">
        <v>1</v>
      </c>
      <c r="C434" s="126">
        <v>2</v>
      </c>
      <c r="D434" s="308">
        <f>DEDEL!J434</f>
        <v>400080</v>
      </c>
      <c r="E434" s="126" t="b">
        <v>1</v>
      </c>
      <c r="F434" s="309" t="str">
        <f>RIGHT(DEDEL!C434,4)&amp;"."&amp;DEDEL!M434&amp;"."&amp;DEDEL!K434&amp;"."&amp;$C$5</f>
        <v>2017.DDEL6.E27.Ap21</v>
      </c>
      <c r="G434" s="310">
        <f t="shared" ca="1" si="27"/>
        <v>44386</v>
      </c>
      <c r="H434" s="311">
        <f>-DEDEL!Q434</f>
        <v>9491.2199999999993</v>
      </c>
      <c r="I434" s="205">
        <f t="shared" ca="1" si="26"/>
        <v>44386</v>
      </c>
      <c r="J434" s="126">
        <v>3</v>
      </c>
      <c r="K434" s="126" t="b">
        <v>1</v>
      </c>
      <c r="L434" s="126" t="s">
        <v>4009</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4008</v>
      </c>
      <c r="B435" s="200">
        <v>1</v>
      </c>
      <c r="C435" s="126">
        <v>2</v>
      </c>
      <c r="D435" s="308">
        <f>DEDEL!J435</f>
        <v>400036</v>
      </c>
      <c r="E435" s="126" t="b">
        <v>1</v>
      </c>
      <c r="F435" s="309" t="str">
        <f>RIGHT(DEDEL!C435,4)&amp;"."&amp;DEDEL!M435&amp;"."&amp;DEDEL!K435&amp;"."&amp;$C$5</f>
        <v>2019.DDEL6.E27.Ap21</v>
      </c>
      <c r="G435" s="310">
        <f t="shared" ca="1" si="27"/>
        <v>44386</v>
      </c>
      <c r="H435" s="311">
        <f>-DEDEL!Q435</f>
        <v>5028.93</v>
      </c>
      <c r="I435" s="205">
        <f t="shared" ca="1" si="26"/>
        <v>44386</v>
      </c>
      <c r="J435" s="126">
        <v>3</v>
      </c>
      <c r="K435" s="126" t="b">
        <v>1</v>
      </c>
      <c r="L435" s="126" t="s">
        <v>4009</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4008</v>
      </c>
      <c r="B436" s="200">
        <v>1</v>
      </c>
      <c r="C436" s="126">
        <v>2</v>
      </c>
      <c r="D436" s="308">
        <f>DEDEL!J436</f>
        <v>400042</v>
      </c>
      <c r="E436" s="126" t="b">
        <v>1</v>
      </c>
      <c r="F436" s="309" t="str">
        <f>RIGHT(DEDEL!C436,4)&amp;"."&amp;DEDEL!M436&amp;"."&amp;DEDEL!K436&amp;"."&amp;$C$5</f>
        <v>2021.DDEL6.E27.Ap21</v>
      </c>
      <c r="G436" s="310">
        <f t="shared" ca="1" si="27"/>
        <v>44386</v>
      </c>
      <c r="H436" s="311">
        <f>-DEDEL!Q436</f>
        <v>10459.23</v>
      </c>
      <c r="I436" s="205">
        <f t="shared" ca="1" si="26"/>
        <v>44386</v>
      </c>
      <c r="J436" s="126">
        <v>3</v>
      </c>
      <c r="K436" s="126" t="b">
        <v>1</v>
      </c>
      <c r="L436" s="126" t="s">
        <v>4009</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4008</v>
      </c>
      <c r="B437" s="200">
        <v>1</v>
      </c>
      <c r="C437" s="126">
        <v>2</v>
      </c>
      <c r="D437" s="308">
        <f>DEDEL!J437</f>
        <v>400159</v>
      </c>
      <c r="E437" s="126" t="b">
        <v>1</v>
      </c>
      <c r="F437" s="309" t="str">
        <f>RIGHT(DEDEL!C437,4)&amp;"."&amp;DEDEL!M437&amp;"."&amp;DEDEL!K437&amp;"."&amp;$C$5</f>
        <v>2023.DDEL6.E27.Ap21</v>
      </c>
      <c r="G437" s="310">
        <f t="shared" ca="1" si="27"/>
        <v>44386</v>
      </c>
      <c r="H437" s="311">
        <f>-DEDEL!Q437</f>
        <v>11852.22</v>
      </c>
      <c r="I437" s="205">
        <f t="shared" ca="1" si="26"/>
        <v>44386</v>
      </c>
      <c r="J437" s="126">
        <v>3</v>
      </c>
      <c r="K437" s="126" t="b">
        <v>1</v>
      </c>
      <c r="L437" s="126" t="s">
        <v>4009</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4008</v>
      </c>
      <c r="B438" s="200">
        <v>1</v>
      </c>
      <c r="C438" s="126">
        <v>2</v>
      </c>
      <c r="D438" s="308">
        <f>DEDEL!J438</f>
        <v>400047</v>
      </c>
      <c r="E438" s="126" t="b">
        <v>1</v>
      </c>
      <c r="F438" s="309" t="str">
        <f>RIGHT(DEDEL!C438,4)&amp;"."&amp;DEDEL!M438&amp;"."&amp;DEDEL!K438&amp;"."&amp;$C$5</f>
        <v>2024.DDEL6.E27.Ap21</v>
      </c>
      <c r="G438" s="310">
        <f t="shared" ca="1" si="27"/>
        <v>44386</v>
      </c>
      <c r="H438" s="311">
        <f>-DEDEL!Q438</f>
        <v>4651.17</v>
      </c>
      <c r="I438" s="205">
        <f t="shared" ca="1" si="26"/>
        <v>44386</v>
      </c>
      <c r="J438" s="126">
        <v>3</v>
      </c>
      <c r="K438" s="126" t="b">
        <v>1</v>
      </c>
      <c r="L438" s="126" t="s">
        <v>4009</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4008</v>
      </c>
      <c r="B439" s="200">
        <v>1</v>
      </c>
      <c r="C439" s="126">
        <v>2</v>
      </c>
      <c r="D439" s="308">
        <f>DEDEL!J439</f>
        <v>400001</v>
      </c>
      <c r="E439" s="126" t="b">
        <v>1</v>
      </c>
      <c r="F439" s="309" t="str">
        <f>RIGHT(DEDEL!C439,4)&amp;"."&amp;DEDEL!M439&amp;"."&amp;DEDEL!K439&amp;"."&amp;$C$5</f>
        <v>2025.DDEL6.E27.Ap21</v>
      </c>
      <c r="G439" s="310">
        <f t="shared" ca="1" si="27"/>
        <v>44386</v>
      </c>
      <c r="H439" s="311">
        <f>-DEDEL!Q439</f>
        <v>7507.98</v>
      </c>
      <c r="I439" s="205">
        <f t="shared" ca="1" si="26"/>
        <v>44386</v>
      </c>
      <c r="J439" s="126">
        <v>3</v>
      </c>
      <c r="K439" s="126" t="b">
        <v>1</v>
      </c>
      <c r="L439" s="126" t="s">
        <v>4009</v>
      </c>
      <c r="M439" s="126" t="b">
        <v>1</v>
      </c>
      <c r="N439" s="126" t="s">
        <v>3687</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4008</v>
      </c>
      <c r="B440" s="200">
        <v>1</v>
      </c>
      <c r="C440" s="126">
        <v>2</v>
      </c>
      <c r="D440" s="308">
        <f>DEDEL!J440</f>
        <v>400082</v>
      </c>
      <c r="E440" s="126" t="b">
        <v>1</v>
      </c>
      <c r="F440" s="309" t="str">
        <f>RIGHT(DEDEL!C440,4)&amp;"."&amp;DEDEL!M440&amp;"."&amp;DEDEL!K440&amp;"."&amp;$C$5</f>
        <v>2026.DDEL6.E27.Ap21</v>
      </c>
      <c r="G440" s="310">
        <f t="shared" ca="1" si="27"/>
        <v>44386</v>
      </c>
      <c r="H440" s="311">
        <f>-DEDEL!Q440</f>
        <v>11734.17</v>
      </c>
      <c r="I440" s="205">
        <f t="shared" ca="1" si="26"/>
        <v>44386</v>
      </c>
      <c r="J440" s="126">
        <v>3</v>
      </c>
      <c r="K440" s="126" t="b">
        <v>1</v>
      </c>
      <c r="L440" s="126" t="s">
        <v>4009</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4008</v>
      </c>
      <c r="B441" s="200">
        <v>1</v>
      </c>
      <c r="C441" s="126">
        <v>2</v>
      </c>
      <c r="D441" s="308">
        <f>DEDEL!J441</f>
        <v>400002</v>
      </c>
      <c r="E441" s="126" t="b">
        <v>1</v>
      </c>
      <c r="F441" s="309" t="str">
        <f>RIGHT(DEDEL!C441,4)&amp;"."&amp;DEDEL!M441&amp;"."&amp;DEDEL!K441&amp;"."&amp;$C$5</f>
        <v>2027.DDEL6.E27.Ap21</v>
      </c>
      <c r="G441" s="310">
        <f t="shared" ca="1" si="27"/>
        <v>44386</v>
      </c>
      <c r="H441" s="311">
        <f>-DEDEL!Q441</f>
        <v>8287.11</v>
      </c>
      <c r="I441" s="205">
        <f t="shared" ca="1" si="26"/>
        <v>44386</v>
      </c>
      <c r="J441" s="126">
        <v>3</v>
      </c>
      <c r="K441" s="126" t="b">
        <v>1</v>
      </c>
      <c r="L441" s="126" t="s">
        <v>4009</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4008</v>
      </c>
      <c r="B442" s="200">
        <v>1</v>
      </c>
      <c r="C442" s="126">
        <v>2</v>
      </c>
      <c r="D442" s="308">
        <f>DEDEL!J442</f>
        <v>400067</v>
      </c>
      <c r="E442" s="126" t="b">
        <v>1</v>
      </c>
      <c r="F442" s="309" t="str">
        <f>RIGHT(DEDEL!C442,4)&amp;"."&amp;DEDEL!M442&amp;"."&amp;DEDEL!K442&amp;"."&amp;$C$5</f>
        <v>2028.DDEL6.E27.Ap21</v>
      </c>
      <c r="G442" s="310">
        <f t="shared" ca="1" si="27"/>
        <v>44386</v>
      </c>
      <c r="H442" s="311">
        <f>-DEDEL!Q442</f>
        <v>5501.13</v>
      </c>
      <c r="I442" s="205">
        <f t="shared" ca="1" si="26"/>
        <v>44386</v>
      </c>
      <c r="J442" s="126">
        <v>3</v>
      </c>
      <c r="K442" s="126" t="b">
        <v>1</v>
      </c>
      <c r="L442" s="126" t="s">
        <v>4009</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4008</v>
      </c>
      <c r="B443" s="200">
        <v>1</v>
      </c>
      <c r="C443" s="126">
        <v>2</v>
      </c>
      <c r="D443" s="308">
        <f>DEDEL!J443</f>
        <v>400035</v>
      </c>
      <c r="E443" s="126" t="b">
        <v>1</v>
      </c>
      <c r="F443" s="309" t="str">
        <f>RIGHT(DEDEL!C443,4)&amp;"."&amp;DEDEL!M443&amp;"."&amp;DEDEL!K443&amp;"."&amp;$C$5</f>
        <v>2029.DDEL6.E27.Ap21</v>
      </c>
      <c r="G443" s="310">
        <f t="shared" ca="1" si="27"/>
        <v>44386</v>
      </c>
      <c r="H443" s="311">
        <f>-DEDEL!Q443</f>
        <v>9774.5399999999991</v>
      </c>
      <c r="I443" s="205">
        <f t="shared" ca="1" si="26"/>
        <v>44386</v>
      </c>
      <c r="J443" s="126">
        <v>3</v>
      </c>
      <c r="K443" s="126" t="b">
        <v>1</v>
      </c>
      <c r="L443" s="126" t="s">
        <v>4009</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4008</v>
      </c>
      <c r="B444" s="200">
        <v>1</v>
      </c>
      <c r="C444" s="126">
        <v>2</v>
      </c>
      <c r="D444" s="308">
        <f>DEDEL!J444</f>
        <v>400026</v>
      </c>
      <c r="E444" s="126" t="b">
        <v>1</v>
      </c>
      <c r="F444" s="309" t="str">
        <f>RIGHT(DEDEL!C444,4)&amp;"."&amp;DEDEL!M444&amp;"."&amp;DEDEL!K444&amp;"."&amp;$C$5</f>
        <v>2031.DDEL6.E27.Ap21</v>
      </c>
      <c r="G444" s="310">
        <f t="shared" ca="1" si="27"/>
        <v>44386</v>
      </c>
      <c r="H444" s="311">
        <f>-DEDEL!Q444</f>
        <v>4391.46</v>
      </c>
      <c r="I444" s="205">
        <f t="shared" ca="1" si="26"/>
        <v>44386</v>
      </c>
      <c r="J444" s="126">
        <v>3</v>
      </c>
      <c r="K444" s="126" t="b">
        <v>1</v>
      </c>
      <c r="L444" s="126" t="s">
        <v>4009</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4008</v>
      </c>
      <c r="B445" s="200">
        <v>1</v>
      </c>
      <c r="C445" s="126">
        <v>2</v>
      </c>
      <c r="D445" s="308">
        <f>DEDEL!J445</f>
        <v>400084</v>
      </c>
      <c r="E445" s="126" t="b">
        <v>1</v>
      </c>
      <c r="F445" s="309" t="str">
        <f>RIGHT(DEDEL!C445,4)&amp;"."&amp;DEDEL!M445&amp;"."&amp;DEDEL!K445&amp;"."&amp;$C$5</f>
        <v>2032.DDEL6.E27.Ap21</v>
      </c>
      <c r="G445" s="310">
        <f t="shared" ca="1" si="27"/>
        <v>44386</v>
      </c>
      <c r="H445" s="311">
        <f>-DEDEL!Q445</f>
        <v>10341.18</v>
      </c>
      <c r="I445" s="205">
        <f t="shared" ca="1" si="26"/>
        <v>44386</v>
      </c>
      <c r="J445" s="126">
        <v>3</v>
      </c>
      <c r="K445" s="126" t="b">
        <v>1</v>
      </c>
      <c r="L445" s="126" t="s">
        <v>4009</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4008</v>
      </c>
      <c r="B446" s="200">
        <v>1</v>
      </c>
      <c r="C446" s="126">
        <v>2</v>
      </c>
      <c r="D446" s="308">
        <f>DEDEL!J446</f>
        <v>400046</v>
      </c>
      <c r="E446" s="126" t="b">
        <v>1</v>
      </c>
      <c r="F446" s="309" t="str">
        <f>RIGHT(DEDEL!C446,4)&amp;"."&amp;DEDEL!M446&amp;"."&amp;DEDEL!K446&amp;"."&amp;$C$5</f>
        <v>2036.DDEL6.E27.Ap21</v>
      </c>
      <c r="G446" s="310">
        <f t="shared" ca="1" si="27"/>
        <v>44386</v>
      </c>
      <c r="H446" s="311">
        <f>-DEDEL!Q446</f>
        <v>5571.96</v>
      </c>
      <c r="I446" s="205">
        <f t="shared" ca="1" si="26"/>
        <v>44386</v>
      </c>
      <c r="J446" s="126">
        <v>3</v>
      </c>
      <c r="K446" s="126" t="b">
        <v>1</v>
      </c>
      <c r="L446" s="126" t="s">
        <v>4009</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4008</v>
      </c>
      <c r="B447" s="200">
        <v>1</v>
      </c>
      <c r="C447" s="126">
        <v>2</v>
      </c>
      <c r="D447" s="308">
        <f>DEDEL!J447</f>
        <v>400030</v>
      </c>
      <c r="E447" s="126" t="b">
        <v>1</v>
      </c>
      <c r="F447" s="309" t="str">
        <f>RIGHT(DEDEL!C447,4)&amp;"."&amp;DEDEL!M447&amp;"."&amp;DEDEL!K447&amp;"."&amp;$C$5</f>
        <v>2037.DDEL6.E27.Ap21</v>
      </c>
      <c r="G447" s="310">
        <f t="shared" ca="1" si="27"/>
        <v>44386</v>
      </c>
      <c r="H447" s="311">
        <f>-DEDEL!Q447</f>
        <v>6256.65</v>
      </c>
      <c r="I447" s="205">
        <f t="shared" ca="1" si="26"/>
        <v>44386</v>
      </c>
      <c r="J447" s="126">
        <v>3</v>
      </c>
      <c r="K447" s="126" t="b">
        <v>1</v>
      </c>
      <c r="L447" s="126" t="s">
        <v>4009</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4008</v>
      </c>
      <c r="B448" s="200">
        <v>1</v>
      </c>
      <c r="C448" s="126">
        <v>2</v>
      </c>
      <c r="D448" s="308">
        <f>DEDEL!J448</f>
        <v>400048</v>
      </c>
      <c r="E448" s="126" t="b">
        <v>1</v>
      </c>
      <c r="F448" s="309" t="str">
        <f>RIGHT(DEDEL!C448,4)&amp;"."&amp;DEDEL!M448&amp;"."&amp;DEDEL!K448&amp;"."&amp;$C$5</f>
        <v>2042.DDEL6.E27.Ap21</v>
      </c>
      <c r="G448" s="310">
        <f t="shared" ca="1" si="27"/>
        <v>44386</v>
      </c>
      <c r="H448" s="311">
        <f>-DEDEL!Q448</f>
        <v>10034.25</v>
      </c>
      <c r="I448" s="205">
        <f t="shared" ca="1" si="26"/>
        <v>44386</v>
      </c>
      <c r="J448" s="126">
        <v>3</v>
      </c>
      <c r="K448" s="126" t="b">
        <v>1</v>
      </c>
      <c r="L448" s="126" t="s">
        <v>4009</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4008</v>
      </c>
      <c r="B449" s="200">
        <v>1</v>
      </c>
      <c r="C449" s="126">
        <v>2</v>
      </c>
      <c r="D449" s="308">
        <f>DEDEL!J449</f>
        <v>400088</v>
      </c>
      <c r="E449" s="126" t="b">
        <v>1</v>
      </c>
      <c r="F449" s="309" t="str">
        <f>RIGHT(DEDEL!C449,4)&amp;"."&amp;DEDEL!M449&amp;"."&amp;DEDEL!K449&amp;"."&amp;$C$5</f>
        <v>2043.DDEL6.E27.Ap21</v>
      </c>
      <c r="G449" s="310">
        <f t="shared" ca="1" si="27"/>
        <v>44386</v>
      </c>
      <c r="H449" s="311">
        <f>-DEDEL!Q449</f>
        <v>10553.67</v>
      </c>
      <c r="I449" s="205">
        <f t="shared" ca="1" si="26"/>
        <v>44386</v>
      </c>
      <c r="J449" s="126">
        <v>3</v>
      </c>
      <c r="K449" s="126" t="b">
        <v>1</v>
      </c>
      <c r="L449" s="126" t="s">
        <v>4009</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4008</v>
      </c>
      <c r="B450" s="200">
        <v>1</v>
      </c>
      <c r="C450" s="126">
        <v>2</v>
      </c>
      <c r="D450" s="308">
        <f>DEDEL!J450</f>
        <v>400087</v>
      </c>
      <c r="E450" s="126" t="b">
        <v>1</v>
      </c>
      <c r="F450" s="309" t="str">
        <f>RIGHT(DEDEL!C450,4)&amp;"."&amp;DEDEL!M450&amp;"."&amp;DEDEL!K450&amp;"."&amp;$C$5</f>
        <v>2044.DDEL6.E27.Ap21</v>
      </c>
      <c r="G450" s="310">
        <f t="shared" ca="1" si="27"/>
        <v>44386</v>
      </c>
      <c r="H450" s="311">
        <f>-DEDEL!Q450</f>
        <v>8287.11</v>
      </c>
      <c r="I450" s="205">
        <f t="shared" ca="1" si="26"/>
        <v>44386</v>
      </c>
      <c r="J450" s="126">
        <v>3</v>
      </c>
      <c r="K450" s="126" t="b">
        <v>1</v>
      </c>
      <c r="L450" s="126" t="s">
        <v>4009</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4008</v>
      </c>
      <c r="B451" s="200">
        <v>1</v>
      </c>
      <c r="C451" s="126">
        <v>2</v>
      </c>
      <c r="D451" s="308">
        <f>DEDEL!J451</f>
        <v>400089</v>
      </c>
      <c r="E451" s="126" t="b">
        <v>1</v>
      </c>
      <c r="F451" s="309" t="str">
        <f>RIGHT(DEDEL!C451,4)&amp;"."&amp;DEDEL!M451&amp;"."&amp;DEDEL!K451&amp;"."&amp;$C$5</f>
        <v>2045.DDEL6.E27.Ap21</v>
      </c>
      <c r="G451" s="310">
        <f t="shared" ca="1" si="27"/>
        <v>44386</v>
      </c>
      <c r="H451" s="311">
        <f>-DEDEL!Q451</f>
        <v>4981.71</v>
      </c>
      <c r="I451" s="205">
        <f t="shared" ca="1" si="26"/>
        <v>44386</v>
      </c>
      <c r="J451" s="126">
        <v>3</v>
      </c>
      <c r="K451" s="126" t="b">
        <v>1</v>
      </c>
      <c r="L451" s="126" t="s">
        <v>4009</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4008</v>
      </c>
      <c r="B452" s="200">
        <v>1</v>
      </c>
      <c r="C452" s="126">
        <v>2</v>
      </c>
      <c r="D452" s="308">
        <f>DEDEL!J452</f>
        <v>158733</v>
      </c>
      <c r="E452" s="126" t="b">
        <v>1</v>
      </c>
      <c r="F452" s="309" t="str">
        <f>RIGHT(DEDEL!C452,4)&amp;"."&amp;DEDEL!M452&amp;"."&amp;DEDEL!K452&amp;"."&amp;$C$5</f>
        <v>2053.DDEL6.E27.Ap21</v>
      </c>
      <c r="G452" s="310">
        <f t="shared" ca="1" si="27"/>
        <v>44386</v>
      </c>
      <c r="H452" s="311">
        <f>-DEDEL!Q452</f>
        <v>4651.17</v>
      </c>
      <c r="I452" s="205">
        <f t="shared" ca="1" si="26"/>
        <v>44386</v>
      </c>
      <c r="J452" s="126">
        <v>3</v>
      </c>
      <c r="K452" s="126" t="b">
        <v>1</v>
      </c>
      <c r="L452" s="126" t="s">
        <v>4009</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4008</v>
      </c>
      <c r="B453" s="200">
        <v>1</v>
      </c>
      <c r="C453" s="126">
        <v>2</v>
      </c>
      <c r="D453" s="308">
        <f>DEDEL!J453</f>
        <v>400004</v>
      </c>
      <c r="E453" s="126" t="b">
        <v>1</v>
      </c>
      <c r="F453" s="309" t="str">
        <f>RIGHT(DEDEL!C453,4)&amp;"."&amp;DEDEL!M453&amp;"."&amp;DEDEL!K453&amp;"."&amp;$C$5</f>
        <v>2054.DDEL6.E27.Ap21</v>
      </c>
      <c r="G453" s="310">
        <f t="shared" ca="1" si="27"/>
        <v>44386</v>
      </c>
      <c r="H453" s="311">
        <f>-DEDEL!Q453</f>
        <v>4887.2699999999995</v>
      </c>
      <c r="I453" s="205">
        <f t="shared" ca="1" si="26"/>
        <v>44386</v>
      </c>
      <c r="J453" s="126">
        <v>3</v>
      </c>
      <c r="K453" s="126" t="b">
        <v>1</v>
      </c>
      <c r="L453" s="126" t="s">
        <v>4009</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4008</v>
      </c>
      <c r="B454" s="200">
        <v>1</v>
      </c>
      <c r="C454" s="126">
        <v>2</v>
      </c>
      <c r="D454" s="308">
        <f>DEDEL!J454</f>
        <v>400101</v>
      </c>
      <c r="E454" s="126" t="b">
        <v>1</v>
      </c>
      <c r="F454" s="309" t="str">
        <f>RIGHT(DEDEL!C454,4)&amp;"."&amp;DEDEL!M454&amp;"."&amp;DEDEL!K454&amp;"."&amp;$C$5</f>
        <v>2055.DDEL6.E27.Ap21</v>
      </c>
      <c r="G454" s="310">
        <f t="shared" ca="1" si="27"/>
        <v>44386</v>
      </c>
      <c r="H454" s="311">
        <f>-DEDEL!Q454</f>
        <v>4722</v>
      </c>
      <c r="I454" s="205">
        <f t="shared" ca="1" si="26"/>
        <v>44386</v>
      </c>
      <c r="J454" s="126">
        <v>3</v>
      </c>
      <c r="K454" s="126" t="b">
        <v>1</v>
      </c>
      <c r="L454" s="126" t="s">
        <v>4009</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4008</v>
      </c>
      <c r="B455" s="200">
        <v>1</v>
      </c>
      <c r="C455" s="126">
        <v>2</v>
      </c>
      <c r="D455" s="308">
        <f>DEDEL!J455</f>
        <v>400053</v>
      </c>
      <c r="E455" s="126" t="b">
        <v>1</v>
      </c>
      <c r="F455" s="309" t="str">
        <f>RIGHT(DEDEL!C455,4)&amp;"."&amp;DEDEL!M455&amp;"."&amp;DEDEL!K455&amp;"."&amp;$C$5</f>
        <v>2057.DDEL6.E27.Ap21</v>
      </c>
      <c r="G455" s="310">
        <f t="shared" ca="1" si="27"/>
        <v>44386</v>
      </c>
      <c r="H455" s="311">
        <f>-DEDEL!Q455</f>
        <v>10600.89</v>
      </c>
      <c r="I455" s="205">
        <f t="shared" ca="1" si="26"/>
        <v>44386</v>
      </c>
      <c r="J455" s="126">
        <v>3</v>
      </c>
      <c r="K455" s="126" t="b">
        <v>1</v>
      </c>
      <c r="L455" s="126" t="s">
        <v>4009</v>
      </c>
      <c r="M455" s="126" t="b">
        <v>1</v>
      </c>
      <c r="N455" s="126" t="s">
        <v>3687</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4008</v>
      </c>
      <c r="B456" s="200">
        <v>1</v>
      </c>
      <c r="C456" s="126">
        <v>2</v>
      </c>
      <c r="D456" s="308">
        <f>DEDEL!J456</f>
        <v>400011</v>
      </c>
      <c r="E456" s="126" t="b">
        <v>1</v>
      </c>
      <c r="F456" s="309" t="str">
        <f>RIGHT(DEDEL!C456,4)&amp;"."&amp;DEDEL!M456&amp;"."&amp;DEDEL!K456&amp;"."&amp;$C$5</f>
        <v>2060.DDEL6.E27.Ap21</v>
      </c>
      <c r="G456" s="310">
        <f t="shared" ca="1" si="27"/>
        <v>44386</v>
      </c>
      <c r="H456" s="311">
        <f>-DEDEL!Q456</f>
        <v>9939.81</v>
      </c>
      <c r="I456" s="205">
        <f t="shared" ca="1" si="26"/>
        <v>44386</v>
      </c>
      <c r="J456" s="126">
        <v>3</v>
      </c>
      <c r="K456" s="126" t="b">
        <v>1</v>
      </c>
      <c r="L456" s="126" t="s">
        <v>4009</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4008</v>
      </c>
      <c r="B457" s="200">
        <v>1</v>
      </c>
      <c r="C457" s="126">
        <v>2</v>
      </c>
      <c r="D457" s="308">
        <f>DEDEL!J457</f>
        <v>400065</v>
      </c>
      <c r="E457" s="126" t="b">
        <v>1</v>
      </c>
      <c r="F457" s="309" t="str">
        <f>RIGHT(DEDEL!C457,4)&amp;"."&amp;DEDEL!M457&amp;"."&amp;DEDEL!K457&amp;"."&amp;$C$5</f>
        <v>2067.DDEL6.E27.Ap21</v>
      </c>
      <c r="G457" s="310">
        <f t="shared" ca="1" si="27"/>
        <v>44386</v>
      </c>
      <c r="H457" s="311">
        <f>-DEDEL!Q457</f>
        <v>5524.74</v>
      </c>
      <c r="I457" s="205">
        <f t="shared" ca="1" si="26"/>
        <v>44386</v>
      </c>
      <c r="J457" s="126">
        <v>3</v>
      </c>
      <c r="K457" s="126" t="b">
        <v>1</v>
      </c>
      <c r="L457" s="126" t="s">
        <v>4009</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4008</v>
      </c>
      <c r="B458" s="200">
        <v>1</v>
      </c>
      <c r="C458" s="126">
        <v>2</v>
      </c>
      <c r="D458" s="308">
        <f>DEDEL!J458</f>
        <v>400038</v>
      </c>
      <c r="E458" s="126" t="b">
        <v>1</v>
      </c>
      <c r="F458" s="309" t="str">
        <f>RIGHT(DEDEL!C458,4)&amp;"."&amp;DEDEL!M458&amp;"."&amp;DEDEL!K458&amp;"."&amp;$C$5</f>
        <v>2070.DDEL6.E27.Ap21</v>
      </c>
      <c r="G458" s="310">
        <f t="shared" ca="1" si="27"/>
        <v>44386</v>
      </c>
      <c r="H458" s="311">
        <f>-DEDEL!Q458</f>
        <v>4934.49</v>
      </c>
      <c r="I458" s="205">
        <f t="shared" ca="1" si="26"/>
        <v>44386</v>
      </c>
      <c r="J458" s="126">
        <v>3</v>
      </c>
      <c r="K458" s="126" t="b">
        <v>1</v>
      </c>
      <c r="L458" s="126" t="s">
        <v>4009</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4008</v>
      </c>
      <c r="B459" s="200">
        <v>1</v>
      </c>
      <c r="C459" s="126">
        <v>2</v>
      </c>
      <c r="D459" s="308">
        <f>DEDEL!J459</f>
        <v>400012</v>
      </c>
      <c r="E459" s="126" t="b">
        <v>1</v>
      </c>
      <c r="F459" s="309" t="str">
        <f>RIGHT(DEDEL!C459,4)&amp;"."&amp;DEDEL!M459&amp;"."&amp;DEDEL!K459&amp;"."&amp;$C$5</f>
        <v>2071.DDEL6.E27.Ap21</v>
      </c>
      <c r="G459" s="310">
        <f t="shared" ca="1" si="27"/>
        <v>44386</v>
      </c>
      <c r="H459" s="311">
        <f>-DEDEL!Q459</f>
        <v>4178.97</v>
      </c>
      <c r="I459" s="205">
        <f t="shared" ca="1" si="26"/>
        <v>44386</v>
      </c>
      <c r="J459" s="126">
        <v>3</v>
      </c>
      <c r="K459" s="126" t="b">
        <v>1</v>
      </c>
      <c r="L459" s="126" t="s">
        <v>4009</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4008</v>
      </c>
      <c r="B460" s="200">
        <v>1</v>
      </c>
      <c r="C460" s="126">
        <v>2</v>
      </c>
      <c r="D460" s="308">
        <f>DEDEL!J460</f>
        <v>400012</v>
      </c>
      <c r="E460" s="126" t="b">
        <v>1</v>
      </c>
      <c r="F460" s="309" t="str">
        <f>RIGHT(DEDEL!C460,4)&amp;"."&amp;DEDEL!M460&amp;"."&amp;DEDEL!K460&amp;"."&amp;$C$5</f>
        <v>2072.DDEL6.E27.Ap21</v>
      </c>
      <c r="G460" s="310">
        <f t="shared" ca="1" si="27"/>
        <v>44386</v>
      </c>
      <c r="H460" s="311">
        <f>-DEDEL!Q460</f>
        <v>7673.25</v>
      </c>
      <c r="I460" s="205">
        <f t="shared" ref="I460:I523" ca="1" si="30">G460</f>
        <v>44386</v>
      </c>
      <c r="J460" s="126">
        <v>3</v>
      </c>
      <c r="K460" s="126" t="b">
        <v>1</v>
      </c>
      <c r="L460" s="126" t="s">
        <v>4009</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4008</v>
      </c>
      <c r="B461" s="200">
        <v>1</v>
      </c>
      <c r="C461" s="126">
        <v>2</v>
      </c>
      <c r="D461" s="308">
        <f>DEDEL!J461</f>
        <v>400105</v>
      </c>
      <c r="E461" s="126" t="b">
        <v>1</v>
      </c>
      <c r="F461" s="309" t="str">
        <f>RIGHT(DEDEL!C461,4)&amp;"."&amp;DEDEL!M461&amp;"."&amp;DEDEL!K461&amp;"."&amp;$C$5</f>
        <v>2073.DDEL6.E27.Ap21</v>
      </c>
      <c r="G461" s="310">
        <f t="shared" ca="1" si="27"/>
        <v>44386</v>
      </c>
      <c r="H461" s="311">
        <f>-DEDEL!Q461</f>
        <v>14685.42</v>
      </c>
      <c r="I461" s="205">
        <f t="shared" ca="1" si="30"/>
        <v>44386</v>
      </c>
      <c r="J461" s="126">
        <v>3</v>
      </c>
      <c r="K461" s="126" t="b">
        <v>1</v>
      </c>
      <c r="L461" s="126" t="s">
        <v>4009</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4008</v>
      </c>
      <c r="B462" s="200">
        <v>1</v>
      </c>
      <c r="C462" s="126">
        <v>2</v>
      </c>
      <c r="D462" s="308">
        <f>DEDEL!J462</f>
        <v>400111</v>
      </c>
      <c r="E462" s="126" t="b">
        <v>1</v>
      </c>
      <c r="F462" s="309" t="str">
        <f>RIGHT(DEDEL!C462,4)&amp;"."&amp;DEDEL!M462&amp;"."&amp;DEDEL!K462&amp;"."&amp;$C$5</f>
        <v>2076.DDEL6.E27.Ap21</v>
      </c>
      <c r="G462" s="310">
        <f t="shared" ca="1" si="27"/>
        <v>44386</v>
      </c>
      <c r="H462" s="311">
        <f>-DEDEL!Q462</f>
        <v>8334.33</v>
      </c>
      <c r="I462" s="205">
        <f t="shared" ca="1" si="30"/>
        <v>44386</v>
      </c>
      <c r="J462" s="126">
        <v>3</v>
      </c>
      <c r="K462" s="126" t="b">
        <v>1</v>
      </c>
      <c r="L462" s="126" t="s">
        <v>4009</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4008</v>
      </c>
      <c r="B463" s="200">
        <v>1</v>
      </c>
      <c r="C463" s="126">
        <v>2</v>
      </c>
      <c r="D463" s="308">
        <f>DEDEL!J463</f>
        <v>400113</v>
      </c>
      <c r="E463" s="126" t="b">
        <v>1</v>
      </c>
      <c r="F463" s="309" t="str">
        <f>RIGHT(DEDEL!C463,4)&amp;"."&amp;DEDEL!M463&amp;"."&amp;DEDEL!K463&amp;"."&amp;$C$5</f>
        <v>2077.DDEL6.E27.Ap21</v>
      </c>
      <c r="G463" s="310">
        <f t="shared" ca="1" si="27"/>
        <v>44386</v>
      </c>
      <c r="H463" s="311">
        <f>-DEDEL!Q463</f>
        <v>20446.259999999998</v>
      </c>
      <c r="I463" s="205">
        <f t="shared" ca="1" si="30"/>
        <v>44386</v>
      </c>
      <c r="J463" s="126">
        <v>3</v>
      </c>
      <c r="K463" s="126" t="b">
        <v>1</v>
      </c>
      <c r="L463" s="126" t="s">
        <v>4009</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4008</v>
      </c>
      <c r="B464" s="200">
        <v>1</v>
      </c>
      <c r="C464" s="126">
        <v>2</v>
      </c>
      <c r="D464" s="308">
        <f>DEDEL!J464</f>
        <v>400014</v>
      </c>
      <c r="E464" s="126" t="b">
        <v>1</v>
      </c>
      <c r="F464" s="309" t="str">
        <f>RIGHT(DEDEL!C464,4)&amp;"."&amp;DEDEL!M464&amp;"."&amp;DEDEL!K464&amp;"."&amp;$C$5</f>
        <v>2078.DDEL6.E27.Ap21</v>
      </c>
      <c r="G464" s="310">
        <f t="shared" ca="1" si="27"/>
        <v>44386</v>
      </c>
      <c r="H464" s="311">
        <f>-DEDEL!Q464</f>
        <v>8216.2800000000007</v>
      </c>
      <c r="I464" s="205">
        <f t="shared" ca="1" si="30"/>
        <v>44386</v>
      </c>
      <c r="J464" s="126">
        <v>3</v>
      </c>
      <c r="K464" s="126" t="b">
        <v>1</v>
      </c>
      <c r="L464" s="126" t="s">
        <v>4009</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4008</v>
      </c>
      <c r="B465" s="200">
        <v>1</v>
      </c>
      <c r="C465" s="126">
        <v>2</v>
      </c>
      <c r="D465" s="308">
        <f>DEDEL!J465</f>
        <v>400070</v>
      </c>
      <c r="E465" s="126" t="b">
        <v>1</v>
      </c>
      <c r="F465" s="309" t="str">
        <f>RIGHT(DEDEL!C465,4)&amp;"."&amp;DEDEL!M465&amp;"."&amp;DEDEL!K465&amp;"."&amp;$C$5</f>
        <v>2079.DDEL6.E27.Ap21</v>
      </c>
      <c r="G465" s="310">
        <f t="shared" ca="1" si="27"/>
        <v>44386</v>
      </c>
      <c r="H465" s="311">
        <f>-DEDEL!Q465</f>
        <v>10246.74</v>
      </c>
      <c r="I465" s="205">
        <f t="shared" ca="1" si="30"/>
        <v>44386</v>
      </c>
      <c r="J465" s="126">
        <v>3</v>
      </c>
      <c r="K465" s="126" t="b">
        <v>1</v>
      </c>
      <c r="L465" s="126" t="s">
        <v>4009</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4008</v>
      </c>
      <c r="B466" s="200">
        <v>1</v>
      </c>
      <c r="C466" s="126">
        <v>2</v>
      </c>
      <c r="D466" s="308">
        <f>DEDEL!J466</f>
        <v>400069</v>
      </c>
      <c r="E466" s="126" t="b">
        <v>1</v>
      </c>
      <c r="F466" s="309" t="str">
        <f>RIGHT(DEDEL!C466,4)&amp;"."&amp;DEDEL!M466&amp;"."&amp;DEDEL!K466&amp;"."&amp;$C$5</f>
        <v>3300.DDEL6.E27.Ap21</v>
      </c>
      <c r="G466" s="310">
        <f t="shared" ca="1" si="27"/>
        <v>44386</v>
      </c>
      <c r="H466" s="311">
        <f>-DEDEL!Q466</f>
        <v>4037.31</v>
      </c>
      <c r="I466" s="205">
        <f t="shared" ca="1" si="30"/>
        <v>44386</v>
      </c>
      <c r="J466" s="126">
        <v>3</v>
      </c>
      <c r="K466" s="126" t="b">
        <v>1</v>
      </c>
      <c r="L466" s="126" t="s">
        <v>4009</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4008</v>
      </c>
      <c r="B467" s="200">
        <v>1</v>
      </c>
      <c r="C467" s="126">
        <v>2</v>
      </c>
      <c r="D467" s="308">
        <f>DEDEL!J467</f>
        <v>400039</v>
      </c>
      <c r="E467" s="126" t="b">
        <v>1</v>
      </c>
      <c r="F467" s="309" t="str">
        <f>RIGHT(DEDEL!C467,4)&amp;"."&amp;DEDEL!M467&amp;"."&amp;DEDEL!K467&amp;"."&amp;$C$5</f>
        <v>3302.DDEL6.E27.Ap21</v>
      </c>
      <c r="G467" s="310">
        <f t="shared" ca="1" si="27"/>
        <v>44386</v>
      </c>
      <c r="H467" s="311">
        <f>-DEDEL!Q467</f>
        <v>4934.49</v>
      </c>
      <c r="I467" s="205">
        <f t="shared" ca="1" si="30"/>
        <v>44386</v>
      </c>
      <c r="J467" s="126">
        <v>3</v>
      </c>
      <c r="K467" s="126" t="b">
        <v>1</v>
      </c>
      <c r="L467" s="126" t="s">
        <v>4009</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4008</v>
      </c>
      <c r="B468" s="200">
        <v>1</v>
      </c>
      <c r="C468" s="126">
        <v>2</v>
      </c>
      <c r="D468" s="308">
        <f>DEDEL!J468</f>
        <v>400008</v>
      </c>
      <c r="E468" s="126" t="b">
        <v>1</v>
      </c>
      <c r="F468" s="309" t="str">
        <f>RIGHT(DEDEL!C468,4)&amp;"."&amp;DEDEL!M468&amp;"."&amp;DEDEL!K468&amp;"."&amp;$C$5</f>
        <v>3304.DDEL6.E27.Ap21</v>
      </c>
      <c r="G468" s="310">
        <f t="shared" ca="1" si="27"/>
        <v>44386</v>
      </c>
      <c r="H468" s="311">
        <f>-DEDEL!Q468</f>
        <v>4698.3900000000003</v>
      </c>
      <c r="I468" s="205">
        <f t="shared" ca="1" si="30"/>
        <v>44386</v>
      </c>
      <c r="J468" s="126">
        <v>3</v>
      </c>
      <c r="K468" s="126" t="b">
        <v>1</v>
      </c>
      <c r="L468" s="126" t="s">
        <v>4009</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4008</v>
      </c>
      <c r="B469" s="200">
        <v>1</v>
      </c>
      <c r="C469" s="126">
        <v>2</v>
      </c>
      <c r="D469" s="308">
        <f>DEDEL!J469</f>
        <v>400086</v>
      </c>
      <c r="E469" s="126" t="b">
        <v>1</v>
      </c>
      <c r="F469" s="309" t="str">
        <f>RIGHT(DEDEL!C469,4)&amp;"."&amp;DEDEL!M469&amp;"."&amp;DEDEL!K469&amp;"."&amp;$C$5</f>
        <v>3305.DDEL6.E27.Ap21</v>
      </c>
      <c r="G469" s="310">
        <f t="shared" ref="G469:G532" ca="1" si="31">TODAY()</f>
        <v>44386</v>
      </c>
      <c r="H469" s="311">
        <f>-DEDEL!Q469</f>
        <v>3541.5</v>
      </c>
      <c r="I469" s="205">
        <f t="shared" ca="1" si="30"/>
        <v>44386</v>
      </c>
      <c r="J469" s="126">
        <v>3</v>
      </c>
      <c r="K469" s="126" t="b">
        <v>1</v>
      </c>
      <c r="L469" s="126" t="s">
        <v>4009</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4008</v>
      </c>
      <c r="B470" s="200">
        <v>1</v>
      </c>
      <c r="C470" s="126">
        <v>2</v>
      </c>
      <c r="D470" s="308">
        <f>DEDEL!J470</f>
        <v>400114</v>
      </c>
      <c r="E470" s="126" t="b">
        <v>1</v>
      </c>
      <c r="F470" s="309" t="str">
        <f>RIGHT(DEDEL!C470,4)&amp;"."&amp;DEDEL!M470&amp;"."&amp;DEDEL!K470&amp;"."&amp;$C$5</f>
        <v>3307.DDEL6.E27.Ap21</v>
      </c>
      <c r="G470" s="310">
        <f t="shared" ca="1" si="31"/>
        <v>44386</v>
      </c>
      <c r="H470" s="311">
        <f>-DEDEL!Q470</f>
        <v>4934.49</v>
      </c>
      <c r="I470" s="205">
        <f t="shared" ca="1" si="30"/>
        <v>44386</v>
      </c>
      <c r="J470" s="126">
        <v>3</v>
      </c>
      <c r="K470" s="126" t="b">
        <v>1</v>
      </c>
      <c r="L470" s="126" t="s">
        <v>4009</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4008</v>
      </c>
      <c r="B471" s="200">
        <v>1</v>
      </c>
      <c r="C471" s="126">
        <v>2</v>
      </c>
      <c r="D471" s="308">
        <f>DEDEL!J471</f>
        <v>400098</v>
      </c>
      <c r="E471" s="126" t="b">
        <v>1</v>
      </c>
      <c r="F471" s="309" t="str">
        <f>RIGHT(DEDEL!C471,4)&amp;"."&amp;DEDEL!M471&amp;"."&amp;DEDEL!K471&amp;"."&amp;$C$5</f>
        <v>3309.DDEL6.E27.Ap21</v>
      </c>
      <c r="G471" s="310">
        <f t="shared" ca="1" si="31"/>
        <v>44386</v>
      </c>
      <c r="H471" s="311">
        <f>-DEDEL!Q471</f>
        <v>4981.71</v>
      </c>
      <c r="I471" s="205">
        <f t="shared" ca="1" si="30"/>
        <v>44386</v>
      </c>
      <c r="J471" s="126">
        <v>3</v>
      </c>
      <c r="K471" s="126" t="b">
        <v>1</v>
      </c>
      <c r="L471" s="126" t="s">
        <v>4009</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4008</v>
      </c>
      <c r="B472" s="200">
        <v>1</v>
      </c>
      <c r="C472" s="126">
        <v>2</v>
      </c>
      <c r="D472" s="308">
        <f>DEDEL!J472</f>
        <v>400058</v>
      </c>
      <c r="E472" s="126" t="b">
        <v>1</v>
      </c>
      <c r="F472" s="309" t="str">
        <f>RIGHT(DEDEL!C472,4)&amp;"."&amp;DEDEL!M472&amp;"."&amp;DEDEL!K472&amp;"."&amp;$C$5</f>
        <v>3311.DDEL6.E27.Ap21</v>
      </c>
      <c r="G472" s="310">
        <f t="shared" ca="1" si="31"/>
        <v>44386</v>
      </c>
      <c r="H472" s="311">
        <f>-DEDEL!Q472</f>
        <v>9703.7099999999991</v>
      </c>
      <c r="I472" s="205">
        <f t="shared" ca="1" si="30"/>
        <v>44386</v>
      </c>
      <c r="J472" s="126">
        <v>3</v>
      </c>
      <c r="K472" s="126" t="b">
        <v>1</v>
      </c>
      <c r="L472" s="126" t="s">
        <v>4009</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4008</v>
      </c>
      <c r="B473" s="200">
        <v>1</v>
      </c>
      <c r="C473" s="126">
        <v>2</v>
      </c>
      <c r="D473" s="308">
        <f>DEDEL!J473</f>
        <v>400017</v>
      </c>
      <c r="E473" s="126" t="b">
        <v>1</v>
      </c>
      <c r="F473" s="309" t="str">
        <f>RIGHT(DEDEL!C473,4)&amp;"."&amp;DEDEL!M473&amp;"."&amp;DEDEL!K473&amp;"."&amp;$C$5</f>
        <v>3312.DDEL6.E27.Ap21</v>
      </c>
      <c r="G473" s="310">
        <f t="shared" ca="1" si="31"/>
        <v>44386</v>
      </c>
      <c r="H473" s="311">
        <f>-DEDEL!Q473</f>
        <v>5005.32</v>
      </c>
      <c r="I473" s="205">
        <f t="shared" ca="1" si="30"/>
        <v>44386</v>
      </c>
      <c r="J473" s="126">
        <v>3</v>
      </c>
      <c r="K473" s="126" t="b">
        <v>1</v>
      </c>
      <c r="L473" s="126" t="s">
        <v>4009</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4008</v>
      </c>
      <c r="B474" s="200">
        <v>1</v>
      </c>
      <c r="C474" s="126">
        <v>2</v>
      </c>
      <c r="D474" s="308">
        <f>DEDEL!J474</f>
        <v>400006</v>
      </c>
      <c r="E474" s="126" t="b">
        <v>1</v>
      </c>
      <c r="F474" s="309" t="str">
        <f>RIGHT(DEDEL!C474,4)&amp;"."&amp;DEDEL!M474&amp;"."&amp;DEDEL!K474&amp;"."&amp;$C$5</f>
        <v>3313.DDEL6.E27.Ap21</v>
      </c>
      <c r="G474" s="310">
        <f t="shared" ca="1" si="31"/>
        <v>44386</v>
      </c>
      <c r="H474" s="311">
        <f>-DEDEL!Q474</f>
        <v>4391.46</v>
      </c>
      <c r="I474" s="205">
        <f t="shared" ca="1" si="30"/>
        <v>44386</v>
      </c>
      <c r="J474" s="126">
        <v>3</v>
      </c>
      <c r="K474" s="126" t="b">
        <v>1</v>
      </c>
      <c r="L474" s="126" t="s">
        <v>4009</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4008</v>
      </c>
      <c r="B475" s="200">
        <v>1</v>
      </c>
      <c r="C475" s="126">
        <v>2</v>
      </c>
      <c r="D475" s="308">
        <f>DEDEL!J475</f>
        <v>400094</v>
      </c>
      <c r="E475" s="126" t="b">
        <v>1</v>
      </c>
      <c r="F475" s="309" t="str">
        <f>RIGHT(DEDEL!C475,4)&amp;"."&amp;DEDEL!M475&amp;"."&amp;DEDEL!K475&amp;"."&amp;$C$5</f>
        <v>3314.DDEL6.E27.Ap21</v>
      </c>
      <c r="G475" s="310">
        <f t="shared" ca="1" si="31"/>
        <v>44386</v>
      </c>
      <c r="H475" s="311">
        <f>-DEDEL!Q475</f>
        <v>4863.66</v>
      </c>
      <c r="I475" s="205">
        <f t="shared" ca="1" si="30"/>
        <v>44386</v>
      </c>
      <c r="J475" s="126">
        <v>3</v>
      </c>
      <c r="K475" s="126" t="b">
        <v>1</v>
      </c>
      <c r="L475" s="126" t="s">
        <v>4009</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4008</v>
      </c>
      <c r="B476" s="200">
        <v>1</v>
      </c>
      <c r="C476" s="126">
        <v>2</v>
      </c>
      <c r="D476" s="308">
        <f>DEDEL!J476</f>
        <v>400062</v>
      </c>
      <c r="E476" s="126" t="b">
        <v>1</v>
      </c>
      <c r="F476" s="309" t="str">
        <f>RIGHT(DEDEL!C476,4)&amp;"."&amp;DEDEL!M476&amp;"."&amp;DEDEL!K476&amp;"."&amp;$C$5</f>
        <v>3315.DDEL6.E27.Ap21</v>
      </c>
      <c r="G476" s="310">
        <f t="shared" ca="1" si="31"/>
        <v>44386</v>
      </c>
      <c r="H476" s="311">
        <f>-DEDEL!Q476</f>
        <v>4910.88</v>
      </c>
      <c r="I476" s="205">
        <f t="shared" ca="1" si="30"/>
        <v>44386</v>
      </c>
      <c r="J476" s="126">
        <v>3</v>
      </c>
      <c r="K476" s="126" t="b">
        <v>1</v>
      </c>
      <c r="L476" s="126" t="s">
        <v>4009</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4008</v>
      </c>
      <c r="B477" s="200">
        <v>1</v>
      </c>
      <c r="C477" s="126">
        <v>2</v>
      </c>
      <c r="D477" s="308">
        <f>DEDEL!J477</f>
        <v>400100</v>
      </c>
      <c r="E477" s="126" t="b">
        <v>1</v>
      </c>
      <c r="F477" s="309" t="str">
        <f>RIGHT(DEDEL!C477,4)&amp;"."&amp;DEDEL!M477&amp;"."&amp;DEDEL!K477&amp;"."&amp;$C$5</f>
        <v>3316.DDEL6.E27.Ap21</v>
      </c>
      <c r="G477" s="310">
        <f t="shared" ca="1" si="31"/>
        <v>44386</v>
      </c>
      <c r="H477" s="311">
        <f>-DEDEL!Q477</f>
        <v>5005.32</v>
      </c>
      <c r="I477" s="205">
        <f t="shared" ca="1" si="30"/>
        <v>44386</v>
      </c>
      <c r="J477" s="126">
        <v>3</v>
      </c>
      <c r="K477" s="126" t="b">
        <v>1</v>
      </c>
      <c r="L477" s="126" t="s">
        <v>4009</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4008</v>
      </c>
      <c r="B478" s="200">
        <v>1</v>
      </c>
      <c r="C478" s="126">
        <v>2</v>
      </c>
      <c r="D478" s="308">
        <f>DEDEL!J478</f>
        <v>400015</v>
      </c>
      <c r="E478" s="126" t="b">
        <v>1</v>
      </c>
      <c r="F478" s="309" t="str">
        <f>RIGHT(DEDEL!C478,4)&amp;"."&amp;DEDEL!M478&amp;"."&amp;DEDEL!K478&amp;"."&amp;$C$5</f>
        <v>3317.DDEL6.E27.Ap21</v>
      </c>
      <c r="G478" s="310">
        <f t="shared" ca="1" si="31"/>
        <v>44386</v>
      </c>
      <c r="H478" s="311">
        <f>-DEDEL!Q478</f>
        <v>5005.32</v>
      </c>
      <c r="I478" s="205">
        <f t="shared" ca="1" si="30"/>
        <v>44386</v>
      </c>
      <c r="J478" s="126">
        <v>3</v>
      </c>
      <c r="K478" s="126" t="b">
        <v>1</v>
      </c>
      <c r="L478" s="126" t="s">
        <v>4009</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4008</v>
      </c>
      <c r="B479" s="200">
        <v>1</v>
      </c>
      <c r="C479" s="126">
        <v>2</v>
      </c>
      <c r="D479" s="308">
        <f>DEDEL!J479</f>
        <v>400023</v>
      </c>
      <c r="E479" s="126" t="b">
        <v>1</v>
      </c>
      <c r="F479" s="309" t="str">
        <f>RIGHT(DEDEL!C479,4)&amp;"."&amp;DEDEL!M479&amp;"."&amp;DEDEL!K479&amp;"."&amp;$C$5</f>
        <v>3500.DDEL6.E27.Ap21</v>
      </c>
      <c r="G479" s="310">
        <f t="shared" ca="1" si="31"/>
        <v>44386</v>
      </c>
      <c r="H479" s="311">
        <f>-DEDEL!Q479</f>
        <v>3045.69</v>
      </c>
      <c r="I479" s="205">
        <f t="shared" ca="1" si="30"/>
        <v>44386</v>
      </c>
      <c r="J479" s="126">
        <v>3</v>
      </c>
      <c r="K479" s="126" t="b">
        <v>1</v>
      </c>
      <c r="L479" s="126" t="s">
        <v>4009</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4008</v>
      </c>
      <c r="B480" s="200">
        <v>1</v>
      </c>
      <c r="C480" s="126">
        <v>2</v>
      </c>
      <c r="D480" s="308">
        <f>DEDEL!J480</f>
        <v>400003</v>
      </c>
      <c r="E480" s="126" t="b">
        <v>1</v>
      </c>
      <c r="F480" s="309" t="str">
        <f>RIGHT(DEDEL!C480,4)&amp;"."&amp;DEDEL!M480&amp;"."&amp;DEDEL!K480&amp;"."&amp;$C$5</f>
        <v>3501.DDEL6.E27.Ap21</v>
      </c>
      <c r="G480" s="310">
        <f t="shared" ca="1" si="31"/>
        <v>44386</v>
      </c>
      <c r="H480" s="311">
        <f>-DEDEL!Q480</f>
        <v>4698.3900000000003</v>
      </c>
      <c r="I480" s="205">
        <f t="shared" ca="1" si="30"/>
        <v>44386</v>
      </c>
      <c r="J480" s="126">
        <v>3</v>
      </c>
      <c r="K480" s="126" t="b">
        <v>1</v>
      </c>
      <c r="L480" s="126" t="s">
        <v>4009</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4008</v>
      </c>
      <c r="B481" s="200">
        <v>1</v>
      </c>
      <c r="C481" s="126">
        <v>2</v>
      </c>
      <c r="D481" s="308">
        <f>DEDEL!J481</f>
        <v>400096</v>
      </c>
      <c r="E481" s="126" t="b">
        <v>1</v>
      </c>
      <c r="F481" s="309" t="str">
        <f>RIGHT(DEDEL!C481,4)&amp;"."&amp;DEDEL!M481&amp;"."&amp;DEDEL!K481&amp;"."&amp;$C$5</f>
        <v>3502.DDEL6.E27.Ap21</v>
      </c>
      <c r="G481" s="310">
        <f t="shared" ca="1" si="31"/>
        <v>44386</v>
      </c>
      <c r="H481" s="311">
        <f>-DEDEL!Q481</f>
        <v>8664.869999999999</v>
      </c>
      <c r="I481" s="205">
        <f t="shared" ca="1" si="30"/>
        <v>44386</v>
      </c>
      <c r="J481" s="126">
        <v>3</v>
      </c>
      <c r="K481" s="126" t="b">
        <v>1</v>
      </c>
      <c r="L481" s="126" t="s">
        <v>4009</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4008</v>
      </c>
      <c r="B482" s="200">
        <v>1</v>
      </c>
      <c r="C482" s="126">
        <v>2</v>
      </c>
      <c r="D482" s="308">
        <f>DEDEL!J482</f>
        <v>400064</v>
      </c>
      <c r="E482" s="126" t="b">
        <v>1</v>
      </c>
      <c r="F482" s="309" t="str">
        <f>RIGHT(DEDEL!C482,4)&amp;"."&amp;DEDEL!M482&amp;"."&amp;DEDEL!K482&amp;"."&amp;$C$5</f>
        <v>3504.DDEL6.E27.Ap21</v>
      </c>
      <c r="G482" s="310">
        <f t="shared" ca="1" si="31"/>
        <v>44386</v>
      </c>
      <c r="H482" s="311">
        <f>-DEDEL!Q482</f>
        <v>9845.369999999999</v>
      </c>
      <c r="I482" s="205">
        <f t="shared" ca="1" si="30"/>
        <v>44386</v>
      </c>
      <c r="J482" s="126">
        <v>3</v>
      </c>
      <c r="K482" s="126" t="b">
        <v>1</v>
      </c>
      <c r="L482" s="126" t="s">
        <v>4009</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4008</v>
      </c>
      <c r="B483" s="200">
        <v>1</v>
      </c>
      <c r="C483" s="126">
        <v>2</v>
      </c>
      <c r="D483" s="308">
        <f>DEDEL!J483</f>
        <v>400009</v>
      </c>
      <c r="E483" s="126" t="b">
        <v>1</v>
      </c>
      <c r="F483" s="309" t="str">
        <f>RIGHT(DEDEL!C483,4)&amp;"."&amp;DEDEL!M483&amp;"."&amp;DEDEL!K483&amp;"."&amp;$C$5</f>
        <v>3506.DDEL6.E27.Ap21</v>
      </c>
      <c r="G483" s="310">
        <f t="shared" ca="1" si="31"/>
        <v>44386</v>
      </c>
      <c r="H483" s="311">
        <f>-DEDEL!Q483</f>
        <v>6705.24</v>
      </c>
      <c r="I483" s="205">
        <f t="shared" ca="1" si="30"/>
        <v>44386</v>
      </c>
      <c r="J483" s="126">
        <v>3</v>
      </c>
      <c r="K483" s="126" t="b">
        <v>1</v>
      </c>
      <c r="L483" s="126" t="s">
        <v>4009</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4008</v>
      </c>
      <c r="B484" s="200">
        <v>1</v>
      </c>
      <c r="C484" s="126">
        <v>2</v>
      </c>
      <c r="D484" s="308">
        <f>DEDEL!J484</f>
        <v>400037</v>
      </c>
      <c r="E484" s="126" t="b">
        <v>1</v>
      </c>
      <c r="F484" s="309" t="str">
        <f>RIGHT(DEDEL!C484,4)&amp;"."&amp;DEDEL!M484&amp;"."&amp;DEDEL!K484&amp;"."&amp;$C$5</f>
        <v>3507.DDEL6.E27.Ap21</v>
      </c>
      <c r="G484" s="310">
        <f t="shared" ca="1" si="31"/>
        <v>44386</v>
      </c>
      <c r="H484" s="311">
        <f>-DEDEL!Q484</f>
        <v>4155.3599999999997</v>
      </c>
      <c r="I484" s="205">
        <f t="shared" ca="1" si="30"/>
        <v>44386</v>
      </c>
      <c r="J484" s="126">
        <v>3</v>
      </c>
      <c r="K484" s="126" t="b">
        <v>1</v>
      </c>
      <c r="L484" s="126" t="s">
        <v>4009</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4008</v>
      </c>
      <c r="B485" s="200">
        <v>1</v>
      </c>
      <c r="C485" s="126">
        <v>2</v>
      </c>
      <c r="D485" s="308">
        <f>DEDEL!J485</f>
        <v>400066</v>
      </c>
      <c r="E485" s="126" t="b">
        <v>1</v>
      </c>
      <c r="F485" s="309" t="str">
        <f>RIGHT(DEDEL!C485,4)&amp;"."&amp;DEDEL!M485&amp;"."&amp;DEDEL!K485&amp;"."&amp;$C$5</f>
        <v>3509.DDEL6.E27.Ap21</v>
      </c>
      <c r="G485" s="310">
        <f t="shared" ca="1" si="31"/>
        <v>44386</v>
      </c>
      <c r="H485" s="311">
        <f>-DEDEL!Q485</f>
        <v>11474.46</v>
      </c>
      <c r="I485" s="205">
        <f t="shared" ca="1" si="30"/>
        <v>44386</v>
      </c>
      <c r="J485" s="126">
        <v>3</v>
      </c>
      <c r="K485" s="126" t="b">
        <v>1</v>
      </c>
      <c r="L485" s="126" t="s">
        <v>4009</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4008</v>
      </c>
      <c r="B486" s="200">
        <v>1</v>
      </c>
      <c r="C486" s="126">
        <v>2</v>
      </c>
      <c r="D486" s="308">
        <f>DEDEL!J486</f>
        <v>400071</v>
      </c>
      <c r="E486" s="126" t="b">
        <v>1</v>
      </c>
      <c r="F486" s="309" t="str">
        <f>RIGHT(DEDEL!C486,4)&amp;"."&amp;DEDEL!M486&amp;"."&amp;DEDEL!K486&amp;"."&amp;$C$5</f>
        <v>3510.DDEL6.E27.Ap21</v>
      </c>
      <c r="G486" s="310">
        <f t="shared" ca="1" si="31"/>
        <v>44386</v>
      </c>
      <c r="H486" s="311">
        <f>-DEDEL!Q486</f>
        <v>9349.56</v>
      </c>
      <c r="I486" s="205">
        <f t="shared" ca="1" si="30"/>
        <v>44386</v>
      </c>
      <c r="J486" s="126">
        <v>3</v>
      </c>
      <c r="K486" s="126" t="b">
        <v>1</v>
      </c>
      <c r="L486" s="126" t="s">
        <v>4009</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4008</v>
      </c>
      <c r="B487" s="200">
        <v>1</v>
      </c>
      <c r="C487" s="126">
        <v>2</v>
      </c>
      <c r="D487" s="308">
        <f>DEDEL!J487</f>
        <v>400024</v>
      </c>
      <c r="E487" s="126" t="b">
        <v>1</v>
      </c>
      <c r="F487" s="309" t="str">
        <f>RIGHT(DEDEL!C487,4)&amp;"."&amp;DEDEL!M487&amp;"."&amp;DEDEL!K487&amp;"."&amp;$C$5</f>
        <v>3511.DDEL6.E27.Ap21</v>
      </c>
      <c r="G487" s="310">
        <f t="shared" ca="1" si="31"/>
        <v>44386</v>
      </c>
      <c r="H487" s="311">
        <f>-DEDEL!Q487</f>
        <v>9562.0499999999993</v>
      </c>
      <c r="I487" s="205">
        <f t="shared" ca="1" si="30"/>
        <v>44386</v>
      </c>
      <c r="J487" s="126">
        <v>3</v>
      </c>
      <c r="K487" s="126" t="b">
        <v>1</v>
      </c>
      <c r="L487" s="126" t="s">
        <v>4009</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4008</v>
      </c>
      <c r="B488" s="200">
        <v>1</v>
      </c>
      <c r="C488" s="126">
        <v>2</v>
      </c>
      <c r="D488" s="308">
        <f>DEDEL!J488</f>
        <v>400093</v>
      </c>
      <c r="E488" s="126" t="b">
        <v>1</v>
      </c>
      <c r="F488" s="309" t="str">
        <f>RIGHT(DEDEL!C488,4)&amp;"."&amp;DEDEL!M488&amp;"."&amp;DEDEL!K488&amp;"."&amp;$C$5</f>
        <v>3512.DDEL6.E27.Ap21</v>
      </c>
      <c r="G488" s="310">
        <f t="shared" ca="1" si="31"/>
        <v>44386</v>
      </c>
      <c r="H488" s="311">
        <f>-DEDEL!Q488</f>
        <v>8830.14</v>
      </c>
      <c r="I488" s="205">
        <f t="shared" ca="1" si="30"/>
        <v>44386</v>
      </c>
      <c r="J488" s="126">
        <v>3</v>
      </c>
      <c r="K488" s="126" t="b">
        <v>1</v>
      </c>
      <c r="L488" s="126" t="s">
        <v>4009</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4008</v>
      </c>
      <c r="B489" s="200">
        <v>1</v>
      </c>
      <c r="C489" s="126">
        <v>2</v>
      </c>
      <c r="D489" s="308">
        <f>DEDEL!J489</f>
        <v>400007</v>
      </c>
      <c r="E489" s="126" t="b">
        <v>1</v>
      </c>
      <c r="F489" s="309" t="str">
        <f>RIGHT(DEDEL!C489,4)&amp;"."&amp;DEDEL!M489&amp;"."&amp;DEDEL!K489&amp;"."&amp;$C$5</f>
        <v>3513.DDEL6.E27.Ap21</v>
      </c>
      <c r="G489" s="310">
        <f t="shared" ca="1" si="31"/>
        <v>44386</v>
      </c>
      <c r="H489" s="311">
        <f>-DEDEL!Q489</f>
        <v>8971.7999999999993</v>
      </c>
      <c r="I489" s="205">
        <f t="shared" ca="1" si="30"/>
        <v>44386</v>
      </c>
      <c r="J489" s="126">
        <v>3</v>
      </c>
      <c r="K489" s="126" t="b">
        <v>1</v>
      </c>
      <c r="L489" s="126" t="s">
        <v>4009</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4008</v>
      </c>
      <c r="B490" s="200">
        <v>1</v>
      </c>
      <c r="C490" s="126">
        <v>2</v>
      </c>
      <c r="D490" s="308">
        <f>DEDEL!J490</f>
        <v>400107</v>
      </c>
      <c r="E490" s="126" t="b">
        <v>1</v>
      </c>
      <c r="F490" s="309" t="str">
        <f>RIGHT(DEDEL!C490,4)&amp;"."&amp;DEDEL!M490&amp;"."&amp;DEDEL!K490&amp;"."&amp;$C$5</f>
        <v>3514.DDEL6.E27.Ap21</v>
      </c>
      <c r="G490" s="310">
        <f t="shared" ca="1" si="31"/>
        <v>44386</v>
      </c>
      <c r="H490" s="311">
        <f>-DEDEL!Q490</f>
        <v>4887.2699999999995</v>
      </c>
      <c r="I490" s="205">
        <f t="shared" ca="1" si="30"/>
        <v>44386</v>
      </c>
      <c r="J490" s="126">
        <v>3</v>
      </c>
      <c r="K490" s="126" t="b">
        <v>1</v>
      </c>
      <c r="L490" s="126" t="s">
        <v>4009</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4008</v>
      </c>
      <c r="B491" s="200">
        <v>1</v>
      </c>
      <c r="C491" s="126">
        <v>2</v>
      </c>
      <c r="D491" s="308">
        <f>DEDEL!J491</f>
        <v>400108</v>
      </c>
      <c r="E491" s="126" t="b">
        <v>1</v>
      </c>
      <c r="F491" s="309" t="str">
        <f>RIGHT(DEDEL!C491,4)&amp;"."&amp;DEDEL!M491&amp;"."&amp;DEDEL!K491&amp;"."&amp;$C$5</f>
        <v>3516.DDEL6.E27.Ap21</v>
      </c>
      <c r="G491" s="310">
        <f t="shared" ca="1" si="31"/>
        <v>44386</v>
      </c>
      <c r="H491" s="311">
        <f>-DEDEL!Q491</f>
        <v>4816.4399999999996</v>
      </c>
      <c r="I491" s="205">
        <f t="shared" ca="1" si="30"/>
        <v>44386</v>
      </c>
      <c r="J491" s="126">
        <v>3</v>
      </c>
      <c r="K491" s="126" t="b">
        <v>1</v>
      </c>
      <c r="L491" s="126" t="s">
        <v>4009</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4008</v>
      </c>
      <c r="B492" s="200">
        <v>1</v>
      </c>
      <c r="C492" s="126">
        <v>2</v>
      </c>
      <c r="D492" s="308">
        <f>DEDEL!J492</f>
        <v>400117</v>
      </c>
      <c r="E492" s="126" t="b">
        <v>1</v>
      </c>
      <c r="F492" s="309" t="str">
        <f>RIGHT(DEDEL!C492,4)&amp;"."&amp;DEDEL!M492&amp;"."&amp;DEDEL!K492&amp;"."&amp;$C$5</f>
        <v>3518.DDEL6.E27.Ap21</v>
      </c>
      <c r="G492" s="310">
        <f t="shared" ca="1" si="31"/>
        <v>44386</v>
      </c>
      <c r="H492" s="311">
        <f>-DEDEL!Q492</f>
        <v>9207.9</v>
      </c>
      <c r="I492" s="205">
        <f t="shared" ca="1" si="30"/>
        <v>44386</v>
      </c>
      <c r="J492" s="126">
        <v>3</v>
      </c>
      <c r="K492" s="126" t="b">
        <v>1</v>
      </c>
      <c r="L492" s="126" t="s">
        <v>4009</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4008</v>
      </c>
      <c r="B493" s="200">
        <v>1</v>
      </c>
      <c r="C493" s="126">
        <v>2</v>
      </c>
      <c r="D493" s="308">
        <f>DEDEL!J493</f>
        <v>400125</v>
      </c>
      <c r="E493" s="126" t="b">
        <v>1</v>
      </c>
      <c r="F493" s="309" t="str">
        <f>RIGHT(DEDEL!C493,4)&amp;"."&amp;DEDEL!M493&amp;"."&amp;DEDEL!K493&amp;"."&amp;$C$5</f>
        <v>3520.DDEL6.E27.Ap21</v>
      </c>
      <c r="G493" s="310">
        <f t="shared" ca="1" si="31"/>
        <v>44386</v>
      </c>
      <c r="H493" s="311">
        <f>-DEDEL!Q493</f>
        <v>9916.1999999999989</v>
      </c>
      <c r="I493" s="205">
        <f t="shared" ca="1" si="30"/>
        <v>44386</v>
      </c>
      <c r="J493" s="126">
        <v>3</v>
      </c>
      <c r="K493" s="126" t="b">
        <v>1</v>
      </c>
      <c r="L493" s="126" t="s">
        <v>4009</v>
      </c>
      <c r="M493" s="126" t="b">
        <v>1</v>
      </c>
      <c r="N493" s="126" t="s">
        <v>3687</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4008</v>
      </c>
      <c r="B494" s="200">
        <v>1</v>
      </c>
      <c r="C494" s="126">
        <v>2</v>
      </c>
      <c r="D494" s="308">
        <f>DEDEL!J494</f>
        <v>400130</v>
      </c>
      <c r="E494" s="126" t="b">
        <v>1</v>
      </c>
      <c r="F494" s="309" t="str">
        <f>RIGHT(DEDEL!C494,4)&amp;"."&amp;DEDEL!M494&amp;"."&amp;DEDEL!K494&amp;"."&amp;$C$5</f>
        <v>3523.DDEL6.E27.Ap21</v>
      </c>
      <c r="G494" s="310">
        <f t="shared" ca="1" si="31"/>
        <v>44386</v>
      </c>
      <c r="H494" s="311">
        <f>-DEDEL!Q494</f>
        <v>14661.81</v>
      </c>
      <c r="I494" s="205">
        <f t="shared" ca="1" si="30"/>
        <v>44386</v>
      </c>
      <c r="J494" s="126">
        <v>3</v>
      </c>
      <c r="K494" s="126" t="b">
        <v>1</v>
      </c>
      <c r="L494" s="126" t="s">
        <v>4009</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4008</v>
      </c>
      <c r="B495" s="200">
        <v>1</v>
      </c>
      <c r="C495" s="126">
        <v>2</v>
      </c>
      <c r="D495" s="308">
        <f>DEDEL!J495</f>
        <v>400150</v>
      </c>
      <c r="E495" s="126" t="b">
        <v>1</v>
      </c>
      <c r="F495" s="309" t="str">
        <f>RIGHT(DEDEL!C495,4)&amp;"."&amp;DEDEL!M495&amp;"."&amp;DEDEL!K495&amp;"."&amp;$C$5</f>
        <v>3524.DDEL6.E27.Ap21</v>
      </c>
      <c r="G495" s="310">
        <f t="shared" ca="1" si="31"/>
        <v>44386</v>
      </c>
      <c r="H495" s="311">
        <f>-DEDEL!Q495</f>
        <v>4438.68</v>
      </c>
      <c r="I495" s="205">
        <f t="shared" ca="1" si="30"/>
        <v>44386</v>
      </c>
      <c r="J495" s="126">
        <v>3</v>
      </c>
      <c r="K495" s="126" t="b">
        <v>1</v>
      </c>
      <c r="L495" s="126" t="s">
        <v>4009</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4008</v>
      </c>
      <c r="B496" s="200">
        <v>1</v>
      </c>
      <c r="C496" s="126">
        <v>2</v>
      </c>
      <c r="D496" s="308">
        <f>DEDEL!J496</f>
        <v>400021</v>
      </c>
      <c r="E496" s="126" t="b">
        <v>1</v>
      </c>
      <c r="F496" s="309" t="str">
        <f>RIGHT(DEDEL!C496,4)&amp;"."&amp;DEDEL!M496&amp;"."&amp;DEDEL!K496&amp;"."&amp;$C$5</f>
        <v>5201.DDEL6.E27.Ap21</v>
      </c>
      <c r="G496" s="310">
        <f t="shared" ca="1" si="31"/>
        <v>44386</v>
      </c>
      <c r="H496" s="311">
        <f>-DEDEL!Q496</f>
        <v>9302.34</v>
      </c>
      <c r="I496" s="205">
        <f t="shared" ca="1" si="30"/>
        <v>44386</v>
      </c>
      <c r="J496" s="126">
        <v>3</v>
      </c>
      <c r="K496" s="126" t="b">
        <v>1</v>
      </c>
      <c r="L496" s="126" t="s">
        <v>4009</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4008</v>
      </c>
      <c r="B497" s="200">
        <v>1</v>
      </c>
      <c r="C497" s="126">
        <v>2</v>
      </c>
      <c r="D497" s="308">
        <f>DEDEL!J497</f>
        <v>400112</v>
      </c>
      <c r="E497" s="126" t="b">
        <v>1</v>
      </c>
      <c r="F497" s="309" t="str">
        <f>RIGHT(DEDEL!C497,4)&amp;"."&amp;DEDEL!M497&amp;"."&amp;DEDEL!K497&amp;"."&amp;$C$5</f>
        <v>5948.DDEL6.E27.Ap21</v>
      </c>
      <c r="G497" s="310">
        <f t="shared" ca="1" si="31"/>
        <v>44386</v>
      </c>
      <c r="H497" s="311">
        <f>-DEDEL!Q497</f>
        <v>4934.49</v>
      </c>
      <c r="I497" s="205">
        <f t="shared" ca="1" si="30"/>
        <v>44386</v>
      </c>
      <c r="J497" s="126">
        <v>3</v>
      </c>
      <c r="K497" s="126" t="b">
        <v>1</v>
      </c>
      <c r="L497" s="126" t="s">
        <v>4009</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4008</v>
      </c>
      <c r="B498" s="200">
        <v>1</v>
      </c>
      <c r="C498" s="126">
        <v>2</v>
      </c>
      <c r="D498" s="308">
        <f>DEDEL!J498</f>
        <v>400110</v>
      </c>
      <c r="E498" s="126" t="b">
        <v>1</v>
      </c>
      <c r="F498" s="309" t="str">
        <f>RIGHT(DEDEL!C498,4)&amp;"."&amp;DEDEL!M498&amp;"."&amp;DEDEL!K498&amp;"."&amp;$C$5</f>
        <v>5949.DDEL6.E27.Ap21</v>
      </c>
      <c r="G498" s="310">
        <f t="shared" ca="1" si="31"/>
        <v>44386</v>
      </c>
      <c r="H498" s="311">
        <f>-DEDEL!Q498</f>
        <v>8948.19</v>
      </c>
      <c r="I498" s="205">
        <f t="shared" ca="1" si="30"/>
        <v>44386</v>
      </c>
      <c r="J498" s="126">
        <v>3</v>
      </c>
      <c r="K498" s="126" t="b">
        <v>1</v>
      </c>
      <c r="L498" s="126" t="s">
        <v>4009</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4008</v>
      </c>
      <c r="B499" s="200">
        <v>1</v>
      </c>
      <c r="C499" s="126">
        <v>2</v>
      </c>
      <c r="D499" s="308">
        <f>DEDEL!J499</f>
        <v>400033</v>
      </c>
      <c r="E499" s="126" t="b">
        <v>1</v>
      </c>
      <c r="F499" s="309" t="str">
        <f>RIGHT(DEDEL!C499,4)&amp;"."&amp;DEDEL!M499&amp;"."&amp;DEDEL!K499&amp;"."&amp;$C$5</f>
        <v>4003.DDEL6.E27.Ap21</v>
      </c>
      <c r="G499" s="310">
        <f t="shared" ca="1" si="31"/>
        <v>44386</v>
      </c>
      <c r="H499" s="311">
        <f>-DEDEL!Q499</f>
        <v>17943.599999999999</v>
      </c>
      <c r="I499" s="205">
        <f t="shared" ca="1" si="30"/>
        <v>44386</v>
      </c>
      <c r="J499" s="126">
        <v>3</v>
      </c>
      <c r="K499" s="126" t="b">
        <v>1</v>
      </c>
      <c r="L499" s="126" t="s">
        <v>4009</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4008</v>
      </c>
      <c r="B500" s="200">
        <v>1</v>
      </c>
      <c r="C500" s="126">
        <v>2</v>
      </c>
      <c r="D500" s="308">
        <f>DEDEL!J500</f>
        <v>107953</v>
      </c>
      <c r="E500" s="126" t="b">
        <v>1</v>
      </c>
      <c r="F500" s="309" t="str">
        <f>RIGHT(DEDEL!C500,4)&amp;"."&amp;DEDEL!M500&amp;"."&amp;DEDEL!K500&amp;"."&amp;$C$5</f>
        <v>4004.DDEL6.E27.Ap21</v>
      </c>
      <c r="G500" s="310">
        <f t="shared" ca="1" si="31"/>
        <v>44386</v>
      </c>
      <c r="H500" s="311">
        <f>-DEDEL!Q500</f>
        <v>6563.58</v>
      </c>
      <c r="I500" s="205">
        <f t="shared" ca="1" si="30"/>
        <v>44386</v>
      </c>
      <c r="J500" s="126">
        <v>3</v>
      </c>
      <c r="K500" s="126" t="b">
        <v>1</v>
      </c>
      <c r="L500" s="126" t="s">
        <v>4009</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4008</v>
      </c>
      <c r="B501" s="200">
        <v>1</v>
      </c>
      <c r="C501" s="126">
        <v>2</v>
      </c>
      <c r="D501" s="308">
        <f>DEDEL!J501</f>
        <v>400029</v>
      </c>
      <c r="E501" s="126" t="b">
        <v>1</v>
      </c>
      <c r="F501" s="309" t="str">
        <f>RIGHT(DEDEL!C501,4)&amp;"."&amp;DEDEL!M501&amp;"."&amp;DEDEL!K501&amp;"."&amp;$C$5</f>
        <v>5404.DDEL6.E27.Ap21</v>
      </c>
      <c r="G501" s="310">
        <f t="shared" ca="1" si="31"/>
        <v>44386</v>
      </c>
      <c r="H501" s="311">
        <f>-DEDEL!Q501</f>
        <v>13237.340000000002</v>
      </c>
      <c r="I501" s="205">
        <f t="shared" ca="1" si="30"/>
        <v>44386</v>
      </c>
      <c r="J501" s="126">
        <v>3</v>
      </c>
      <c r="K501" s="126" t="b">
        <v>1</v>
      </c>
      <c r="L501" s="126" t="s">
        <v>4009</v>
      </c>
      <c r="M501" s="126" t="b">
        <v>1</v>
      </c>
      <c r="N501" s="126" t="s">
        <v>3687</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4008</v>
      </c>
      <c r="B502" s="200">
        <v>1</v>
      </c>
      <c r="C502" s="126">
        <v>2</v>
      </c>
      <c r="D502" s="308">
        <f>DEDEL!J502</f>
        <v>400041</v>
      </c>
      <c r="E502" s="126" t="b">
        <v>1</v>
      </c>
      <c r="F502" s="309" t="str">
        <f>RIGHT(DEDEL!C502,4)&amp;"."&amp;DEDEL!M502&amp;"."&amp;DEDEL!K502&amp;"."&amp;$C$5</f>
        <v>5405.DDEL6.E27.Ap21</v>
      </c>
      <c r="G502" s="310">
        <f t="shared" ca="1" si="31"/>
        <v>44386</v>
      </c>
      <c r="H502" s="311">
        <f>-DEDEL!Q502</f>
        <v>20894.849999999999</v>
      </c>
      <c r="I502" s="205">
        <f t="shared" ca="1" si="30"/>
        <v>44386</v>
      </c>
      <c r="J502" s="126">
        <v>3</v>
      </c>
      <c r="K502" s="126" t="b">
        <v>1</v>
      </c>
      <c r="L502" s="126" t="s">
        <v>4009</v>
      </c>
      <c r="M502" s="126" t="b">
        <v>1</v>
      </c>
      <c r="N502" s="126" t="s">
        <v>3687</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4008</v>
      </c>
      <c r="B503" s="200">
        <v>1</v>
      </c>
      <c r="C503" s="126">
        <v>2</v>
      </c>
      <c r="D503" s="308">
        <f>DEDEL!J503</f>
        <v>400013</v>
      </c>
      <c r="E503" s="126" t="b">
        <v>1</v>
      </c>
      <c r="F503" s="309" t="str">
        <f>RIGHT(DEDEL!C503,4)&amp;"."&amp;DEDEL!M503&amp;"."&amp;DEDEL!K503&amp;"."&amp;$C$5</f>
        <v>5407.DDEL6.E27.Ap21</v>
      </c>
      <c r="G503" s="310">
        <f t="shared" ca="1" si="31"/>
        <v>44386</v>
      </c>
      <c r="H503" s="311">
        <f>-DEDEL!Q503</f>
        <v>24945.932499999999</v>
      </c>
      <c r="I503" s="205">
        <f t="shared" ca="1" si="30"/>
        <v>44386</v>
      </c>
      <c r="J503" s="126">
        <v>3</v>
      </c>
      <c r="K503" s="126" t="b">
        <v>1</v>
      </c>
      <c r="L503" s="126" t="s">
        <v>4009</v>
      </c>
      <c r="M503" s="126" t="b">
        <v>1</v>
      </c>
      <c r="N503" s="126" t="s">
        <v>3687</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4008</v>
      </c>
      <c r="B504" s="200">
        <v>1</v>
      </c>
      <c r="C504" s="126">
        <v>2</v>
      </c>
      <c r="D504" s="308">
        <f>DEDEL!J504</f>
        <v>400140</v>
      </c>
      <c r="E504" s="126" t="b">
        <v>1</v>
      </c>
      <c r="F504" s="309" t="str">
        <f>RIGHT(DEDEL!C504,4)&amp;"."&amp;DEDEL!M504&amp;"."&amp;DEDEL!K504&amp;"."&amp;$C$5</f>
        <v>5427.DDEL6.E27.Ap21</v>
      </c>
      <c r="G504" s="310">
        <f t="shared" ca="1" si="31"/>
        <v>44386</v>
      </c>
      <c r="H504" s="311">
        <f>-DEDEL!Q504</f>
        <v>23515.559999999998</v>
      </c>
      <c r="I504" s="205">
        <f t="shared" ca="1" si="30"/>
        <v>44386</v>
      </c>
      <c r="J504" s="126">
        <v>3</v>
      </c>
      <c r="K504" s="126" t="b">
        <v>1</v>
      </c>
      <c r="L504" s="126" t="s">
        <v>4009</v>
      </c>
      <c r="M504" s="126" t="b">
        <v>1</v>
      </c>
      <c r="N504" s="126" t="s">
        <v>3687</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4008</v>
      </c>
      <c r="B505" s="200">
        <v>1</v>
      </c>
      <c r="C505" s="126">
        <v>2</v>
      </c>
      <c r="D505" s="308">
        <f>DEDEL!J505</f>
        <v>400135</v>
      </c>
      <c r="E505" s="126" t="b">
        <v>1</v>
      </c>
      <c r="F505" s="309" t="str">
        <f>RIGHT(DEDEL!C505,4)&amp;"."&amp;DEDEL!M505&amp;"."&amp;DEDEL!K505&amp;"."&amp;$C$5</f>
        <v>3521.DDEL6.E27.Ap21</v>
      </c>
      <c r="G505" s="310">
        <f t="shared" ca="1" si="31"/>
        <v>44386</v>
      </c>
      <c r="H505" s="311">
        <f>-DEDEL!Q505</f>
        <v>34478.47</v>
      </c>
      <c r="I505" s="205">
        <f t="shared" ca="1" si="30"/>
        <v>44386</v>
      </c>
      <c r="J505" s="126">
        <v>3</v>
      </c>
      <c r="K505" s="126" t="b">
        <v>1</v>
      </c>
      <c r="L505" s="126" t="s">
        <v>4009</v>
      </c>
      <c r="M505" s="126" t="b">
        <v>1</v>
      </c>
      <c r="N505" s="126" t="s">
        <v>3687</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4008</v>
      </c>
      <c r="B506" s="200">
        <v>1</v>
      </c>
      <c r="C506" s="126">
        <v>2</v>
      </c>
      <c r="D506" s="308">
        <f>DEDEL!J506</f>
        <v>0</v>
      </c>
      <c r="E506" s="126" t="b">
        <v>1</v>
      </c>
      <c r="F506" s="309" t="str">
        <f>RIGHT(DEDEL!C506,4)&amp;"."&amp;DEDEL!M506&amp;"."&amp;DEDEL!K506&amp;"."&amp;$C$5</f>
        <v>...Ap21</v>
      </c>
      <c r="G506" s="310">
        <f t="shared" ca="1" si="31"/>
        <v>44386</v>
      </c>
      <c r="H506" s="311">
        <f>-DEDEL!Q506</f>
        <v>0</v>
      </c>
      <c r="I506" s="205">
        <f t="shared" ca="1" si="30"/>
        <v>44386</v>
      </c>
      <c r="J506" s="126">
        <v>3</v>
      </c>
      <c r="K506" s="126" t="b">
        <v>1</v>
      </c>
      <c r="L506" s="126" t="s">
        <v>4009</v>
      </c>
      <c r="M506" s="126" t="b">
        <v>1</v>
      </c>
      <c r="N506" s="126" t="s">
        <v>3687</v>
      </c>
      <c r="O506" s="309" t="str">
        <f>LEFT(DEDEL!D506,19)&amp;"."&amp;DEDELCR!F506</f>
        <v>....Ap21</v>
      </c>
      <c r="P506" s="312">
        <f>DEDEL!I506</f>
        <v>0</v>
      </c>
      <c r="Q506" s="126" t="b">
        <v>1</v>
      </c>
      <c r="R506" s="126" t="b">
        <v>1</v>
      </c>
      <c r="S506" s="126" t="b">
        <v>1</v>
      </c>
    </row>
    <row r="507" spans="1:22" hidden="1" x14ac:dyDescent="0.25">
      <c r="A507" s="126" t="s">
        <v>4008</v>
      </c>
      <c r="B507" s="200">
        <v>1</v>
      </c>
      <c r="C507" s="126">
        <v>2</v>
      </c>
      <c r="D507" s="308">
        <f>DEDEL!J507</f>
        <v>0</v>
      </c>
      <c r="E507" s="126" t="b">
        <v>1</v>
      </c>
      <c r="F507" s="309" t="str">
        <f>RIGHT(DEDEL!C507,4)&amp;"."&amp;DEDEL!M507&amp;"."&amp;DEDEL!K507&amp;"."&amp;$C$5</f>
        <v>...Ap21</v>
      </c>
      <c r="G507" s="310">
        <f t="shared" ca="1" si="31"/>
        <v>44386</v>
      </c>
      <c r="H507" s="311">
        <f>-DEDEL!Q507</f>
        <v>0</v>
      </c>
      <c r="I507" s="205">
        <f t="shared" ca="1" si="30"/>
        <v>44386</v>
      </c>
      <c r="J507" s="126">
        <v>3</v>
      </c>
      <c r="K507" s="126" t="b">
        <v>1</v>
      </c>
      <c r="L507" s="126" t="s">
        <v>4009</v>
      </c>
      <c r="M507" s="126" t="b">
        <v>1</v>
      </c>
      <c r="N507" s="126" t="s">
        <v>3687</v>
      </c>
      <c r="O507" s="309" t="str">
        <f>LEFT(DEDEL!D507,19)&amp;"."&amp;DEDELCR!F507</f>
        <v>....Ap21</v>
      </c>
      <c r="P507" s="312">
        <f>DEDEL!I507</f>
        <v>0</v>
      </c>
      <c r="Q507" s="126" t="b">
        <v>1</v>
      </c>
      <c r="R507" s="126" t="b">
        <v>1</v>
      </c>
      <c r="S507" s="126" t="b">
        <v>1</v>
      </c>
    </row>
    <row r="508" spans="1:22" hidden="1" x14ac:dyDescent="0.25">
      <c r="A508" s="126" t="s">
        <v>4008</v>
      </c>
      <c r="B508" s="200">
        <v>1</v>
      </c>
      <c r="C508" s="126">
        <v>2</v>
      </c>
      <c r="D508" s="308">
        <f>DEDEL!J508</f>
        <v>0</v>
      </c>
      <c r="E508" s="126" t="b">
        <v>1</v>
      </c>
      <c r="F508" s="309" t="str">
        <f>RIGHT(DEDEL!C508,4)&amp;"."&amp;DEDEL!M508&amp;"."&amp;DEDEL!K508&amp;"."&amp;$C$5</f>
        <v>...Ap21</v>
      </c>
      <c r="G508" s="310">
        <f t="shared" ca="1" si="31"/>
        <v>44386</v>
      </c>
      <c r="H508" s="311">
        <f>-DEDEL!Q508</f>
        <v>0</v>
      </c>
      <c r="I508" s="205">
        <f t="shared" ca="1" si="30"/>
        <v>44386</v>
      </c>
      <c r="J508" s="126">
        <v>3</v>
      </c>
      <c r="K508" s="126" t="b">
        <v>1</v>
      </c>
      <c r="L508" s="126" t="s">
        <v>4009</v>
      </c>
      <c r="M508" s="126" t="b">
        <v>1</v>
      </c>
      <c r="N508" s="126" t="s">
        <v>3687</v>
      </c>
      <c r="O508" s="309" t="str">
        <f>LEFT(DEDEL!D508,19)&amp;"."&amp;DEDELCR!F508</f>
        <v>....Ap21</v>
      </c>
      <c r="P508" s="312">
        <f>DEDEL!I508</f>
        <v>0</v>
      </c>
      <c r="Q508" s="126" t="b">
        <v>1</v>
      </c>
      <c r="R508" s="126" t="b">
        <v>1</v>
      </c>
      <c r="S508" s="126" t="b">
        <v>1</v>
      </c>
    </row>
    <row r="509" spans="1:22" hidden="1" x14ac:dyDescent="0.25">
      <c r="A509" s="126" t="s">
        <v>4008</v>
      </c>
      <c r="B509" s="200">
        <v>1</v>
      </c>
      <c r="C509" s="126">
        <v>2</v>
      </c>
      <c r="D509" s="308">
        <f>DEDEL!J509</f>
        <v>0</v>
      </c>
      <c r="E509" s="126" t="b">
        <v>1</v>
      </c>
      <c r="F509" s="309" t="str">
        <f>RIGHT(DEDEL!C509,4)&amp;"."&amp;DEDEL!M509&amp;"."&amp;DEDEL!K509&amp;"."&amp;$C$5</f>
        <v>...Ap21</v>
      </c>
      <c r="G509" s="310">
        <f t="shared" ca="1" si="31"/>
        <v>44386</v>
      </c>
      <c r="H509" s="311">
        <f>-DEDEL!Q509</f>
        <v>0</v>
      </c>
      <c r="I509" s="205">
        <f t="shared" ca="1" si="30"/>
        <v>44386</v>
      </c>
      <c r="J509" s="126">
        <v>3</v>
      </c>
      <c r="K509" s="126" t="b">
        <v>1</v>
      </c>
      <c r="L509" s="126" t="s">
        <v>4009</v>
      </c>
      <c r="M509" s="126" t="b">
        <v>1</v>
      </c>
      <c r="N509" s="126" t="s">
        <v>3687</v>
      </c>
      <c r="O509" s="309" t="str">
        <f>LEFT(DEDEL!D509,19)&amp;"."&amp;DEDELCR!F509</f>
        <v>....Ap21</v>
      </c>
      <c r="P509" s="312">
        <f>DEDEL!I509</f>
        <v>0</v>
      </c>
      <c r="Q509" s="126" t="b">
        <v>1</v>
      </c>
      <c r="R509" s="126" t="b">
        <v>1</v>
      </c>
      <c r="S509" s="126" t="b">
        <v>1</v>
      </c>
    </row>
    <row r="510" spans="1:22" hidden="1" x14ac:dyDescent="0.25">
      <c r="A510" s="126" t="s">
        <v>4008</v>
      </c>
      <c r="B510" s="200">
        <v>1</v>
      </c>
      <c r="C510" s="126">
        <v>2</v>
      </c>
      <c r="D510" s="308">
        <f>DEDEL!J510</f>
        <v>0</v>
      </c>
      <c r="E510" s="126" t="b">
        <v>1</v>
      </c>
      <c r="F510" s="309" t="str">
        <f>RIGHT(DEDEL!C510,4)&amp;"."&amp;DEDEL!M510&amp;"."&amp;DEDEL!K510&amp;"."&amp;$C$5</f>
        <v>...Ap21</v>
      </c>
      <c r="G510" s="310">
        <f t="shared" ca="1" si="31"/>
        <v>44386</v>
      </c>
      <c r="H510" s="311">
        <f>-DEDEL!Q510</f>
        <v>0</v>
      </c>
      <c r="I510" s="205">
        <f t="shared" ca="1" si="30"/>
        <v>44386</v>
      </c>
      <c r="J510" s="126">
        <v>3</v>
      </c>
      <c r="K510" s="126" t="b">
        <v>1</v>
      </c>
      <c r="L510" s="126" t="s">
        <v>4009</v>
      </c>
      <c r="M510" s="126" t="b">
        <v>1</v>
      </c>
      <c r="N510" s="126" t="s">
        <v>3687</v>
      </c>
      <c r="O510" s="309" t="str">
        <f>LEFT(DEDEL!D510,19)&amp;"."&amp;DEDELCR!F510</f>
        <v>....Ap21</v>
      </c>
      <c r="P510" s="312">
        <f>DEDEL!I510</f>
        <v>0</v>
      </c>
      <c r="Q510" s="126" t="b">
        <v>1</v>
      </c>
      <c r="R510" s="126" t="b">
        <v>1</v>
      </c>
      <c r="S510" s="126" t="b">
        <v>1</v>
      </c>
    </row>
    <row r="511" spans="1:22" hidden="1" x14ac:dyDescent="0.25">
      <c r="A511" s="126" t="s">
        <v>4008</v>
      </c>
      <c r="B511" s="200">
        <v>1</v>
      </c>
      <c r="C511" s="126">
        <v>2</v>
      </c>
      <c r="D511" s="308">
        <f>DEDEL!J511</f>
        <v>0</v>
      </c>
      <c r="E511" s="126" t="b">
        <v>1</v>
      </c>
      <c r="F511" s="309" t="str">
        <f>RIGHT(DEDEL!C511,4)&amp;"."&amp;DEDEL!M511&amp;"."&amp;DEDEL!K511&amp;"."&amp;$C$5</f>
        <v>...Ap21</v>
      </c>
      <c r="G511" s="310">
        <f t="shared" ca="1" si="31"/>
        <v>44386</v>
      </c>
      <c r="H511" s="311">
        <f>-DEDEL!Q511</f>
        <v>0</v>
      </c>
      <c r="I511" s="205">
        <f t="shared" ca="1" si="30"/>
        <v>44386</v>
      </c>
      <c r="J511" s="126">
        <v>3</v>
      </c>
      <c r="K511" s="126" t="b">
        <v>1</v>
      </c>
      <c r="L511" s="126" t="s">
        <v>4009</v>
      </c>
      <c r="M511" s="126" t="b">
        <v>1</v>
      </c>
      <c r="N511" s="126" t="s">
        <v>3687</v>
      </c>
      <c r="O511" s="309" t="str">
        <f>LEFT(DEDEL!D511,19)&amp;"."&amp;DEDELCR!F511</f>
        <v>....Ap21</v>
      </c>
      <c r="P511" s="312">
        <f>DEDEL!I511</f>
        <v>0</v>
      </c>
      <c r="Q511" s="126" t="b">
        <v>1</v>
      </c>
      <c r="R511" s="126" t="b">
        <v>1</v>
      </c>
      <c r="S511" s="126" t="b">
        <v>1</v>
      </c>
    </row>
    <row r="512" spans="1:22" hidden="1" x14ac:dyDescent="0.25">
      <c r="A512" s="126" t="s">
        <v>4008</v>
      </c>
      <c r="B512" s="200">
        <v>1</v>
      </c>
      <c r="C512" s="126">
        <v>2</v>
      </c>
      <c r="D512" s="308">
        <f>DEDEL!J512</f>
        <v>0</v>
      </c>
      <c r="E512" s="126" t="b">
        <v>1</v>
      </c>
      <c r="F512" s="309" t="str">
        <f>RIGHT(DEDEL!C512,4)&amp;"."&amp;DEDEL!M512&amp;"."&amp;DEDEL!K512&amp;"."&amp;$C$5</f>
        <v>...Ap21</v>
      </c>
      <c r="G512" s="310">
        <f t="shared" ca="1" si="31"/>
        <v>44386</v>
      </c>
      <c r="H512" s="311">
        <f>-DEDEL!Q512</f>
        <v>0</v>
      </c>
      <c r="I512" s="205">
        <f t="shared" ca="1" si="30"/>
        <v>44386</v>
      </c>
      <c r="J512" s="126">
        <v>3</v>
      </c>
      <c r="K512" s="126" t="b">
        <v>1</v>
      </c>
      <c r="L512" s="126" t="s">
        <v>4009</v>
      </c>
      <c r="M512" s="126" t="b">
        <v>1</v>
      </c>
      <c r="N512" s="126" t="s">
        <v>3687</v>
      </c>
      <c r="O512" s="309" t="str">
        <f>LEFT(DEDEL!D512,19)&amp;"."&amp;DEDELCR!F512</f>
        <v>....Ap21</v>
      </c>
      <c r="P512" s="312">
        <f>DEDEL!I512</f>
        <v>0</v>
      </c>
      <c r="Q512" s="126" t="b">
        <v>1</v>
      </c>
      <c r="R512" s="126" t="b">
        <v>1</v>
      </c>
      <c r="S512" s="126" t="b">
        <v>1</v>
      </c>
    </row>
    <row r="513" spans="1:19" hidden="1" x14ac:dyDescent="0.25">
      <c r="A513" s="126" t="s">
        <v>4008</v>
      </c>
      <c r="B513" s="200">
        <v>1</v>
      </c>
      <c r="C513" s="126">
        <v>2</v>
      </c>
      <c r="D513" s="308">
        <f>DEDEL!J513</f>
        <v>0</v>
      </c>
      <c r="E513" s="126" t="b">
        <v>1</v>
      </c>
      <c r="F513" s="309" t="str">
        <f>RIGHT(DEDEL!C513,4)&amp;"."&amp;DEDEL!M513&amp;"."&amp;DEDEL!K513&amp;"."&amp;$C$5</f>
        <v>...Ap21</v>
      </c>
      <c r="G513" s="310">
        <f t="shared" ca="1" si="31"/>
        <v>44386</v>
      </c>
      <c r="H513" s="311">
        <f>-DEDEL!Q513</f>
        <v>0</v>
      </c>
      <c r="I513" s="205">
        <f t="shared" ca="1" si="30"/>
        <v>44386</v>
      </c>
      <c r="J513" s="126">
        <v>3</v>
      </c>
      <c r="K513" s="126" t="b">
        <v>1</v>
      </c>
      <c r="L513" s="126" t="s">
        <v>4009</v>
      </c>
      <c r="M513" s="126" t="b">
        <v>1</v>
      </c>
      <c r="N513" s="126" t="s">
        <v>3687</v>
      </c>
      <c r="O513" s="309" t="str">
        <f>LEFT(DEDEL!D513,19)&amp;"."&amp;DEDELCR!F513</f>
        <v>....Ap21</v>
      </c>
      <c r="P513" s="312">
        <f>DEDEL!I513</f>
        <v>0</v>
      </c>
      <c r="Q513" s="126" t="b">
        <v>1</v>
      </c>
      <c r="R513" s="126" t="b">
        <v>1</v>
      </c>
      <c r="S513" s="126" t="b">
        <v>1</v>
      </c>
    </row>
    <row r="514" spans="1:19" hidden="1" x14ac:dyDescent="0.25">
      <c r="A514" s="126" t="s">
        <v>4008</v>
      </c>
      <c r="B514" s="200">
        <v>1</v>
      </c>
      <c r="C514" s="126">
        <v>2</v>
      </c>
      <c r="D514" s="308">
        <f>DEDEL!J514</f>
        <v>0</v>
      </c>
      <c r="E514" s="126" t="b">
        <v>1</v>
      </c>
      <c r="F514" s="309" t="str">
        <f>RIGHT(DEDEL!C514,4)&amp;"."&amp;DEDEL!M514&amp;"."&amp;DEDEL!K514&amp;"."&amp;$C$5</f>
        <v>...Ap21</v>
      </c>
      <c r="G514" s="310">
        <f t="shared" ca="1" si="31"/>
        <v>44386</v>
      </c>
      <c r="H514" s="311">
        <f>-DEDEL!Q514</f>
        <v>0</v>
      </c>
      <c r="I514" s="205">
        <f t="shared" ca="1" si="30"/>
        <v>44386</v>
      </c>
      <c r="J514" s="126">
        <v>3</v>
      </c>
      <c r="K514" s="126" t="b">
        <v>1</v>
      </c>
      <c r="L514" s="126" t="s">
        <v>4009</v>
      </c>
      <c r="M514" s="126" t="b">
        <v>1</v>
      </c>
      <c r="N514" s="126" t="s">
        <v>3687</v>
      </c>
      <c r="O514" s="309" t="str">
        <f>LEFT(DEDEL!D514,19)&amp;"."&amp;DEDELCR!F514</f>
        <v>....Ap21</v>
      </c>
      <c r="P514" s="312">
        <f>DEDEL!I514</f>
        <v>0</v>
      </c>
      <c r="Q514" s="126" t="b">
        <v>1</v>
      </c>
      <c r="R514" s="126" t="b">
        <v>1</v>
      </c>
      <c r="S514" s="126" t="b">
        <v>1</v>
      </c>
    </row>
    <row r="515" spans="1:19" hidden="1" x14ac:dyDescent="0.25">
      <c r="A515" s="126" t="s">
        <v>4008</v>
      </c>
      <c r="B515" s="200">
        <v>1</v>
      </c>
      <c r="C515" s="126">
        <v>2</v>
      </c>
      <c r="D515" s="308">
        <f>DEDEL!J515</f>
        <v>0</v>
      </c>
      <c r="E515" s="126" t="b">
        <v>1</v>
      </c>
      <c r="F515" s="309" t="str">
        <f>RIGHT(DEDEL!C515,4)&amp;"."&amp;DEDEL!M515&amp;"."&amp;DEDEL!K515&amp;"."&amp;$C$5</f>
        <v>...Ap21</v>
      </c>
      <c r="G515" s="310">
        <f t="shared" ca="1" si="31"/>
        <v>44386</v>
      </c>
      <c r="H515" s="311">
        <f>-DEDEL!Q515</f>
        <v>0</v>
      </c>
      <c r="I515" s="205">
        <f t="shared" ca="1" si="30"/>
        <v>44386</v>
      </c>
      <c r="J515" s="126">
        <v>3</v>
      </c>
      <c r="K515" s="126" t="b">
        <v>1</v>
      </c>
      <c r="L515" s="126" t="s">
        <v>4009</v>
      </c>
      <c r="M515" s="126" t="b">
        <v>1</v>
      </c>
      <c r="N515" s="126" t="s">
        <v>3687</v>
      </c>
      <c r="O515" s="309" t="str">
        <f>LEFT(DEDEL!D515,19)&amp;"."&amp;DEDELCR!F515</f>
        <v>....Ap21</v>
      </c>
      <c r="P515" s="312">
        <f>DEDEL!I515</f>
        <v>0</v>
      </c>
      <c r="Q515" s="126" t="b">
        <v>1</v>
      </c>
      <c r="R515" s="126" t="b">
        <v>1</v>
      </c>
      <c r="S515" s="126" t="b">
        <v>1</v>
      </c>
    </row>
    <row r="516" spans="1:19" hidden="1" x14ac:dyDescent="0.25">
      <c r="A516" s="126" t="s">
        <v>4008</v>
      </c>
      <c r="B516" s="200">
        <v>1</v>
      </c>
      <c r="C516" s="126">
        <v>2</v>
      </c>
      <c r="D516" s="308">
        <f>DEDEL!J516</f>
        <v>0</v>
      </c>
      <c r="E516" s="126" t="b">
        <v>1</v>
      </c>
      <c r="F516" s="309" t="str">
        <f>RIGHT(DEDEL!C516,4)&amp;"."&amp;DEDEL!M516&amp;"."&amp;DEDEL!K516&amp;"."&amp;$C$5</f>
        <v>...Ap21</v>
      </c>
      <c r="G516" s="310">
        <f t="shared" ca="1" si="31"/>
        <v>44386</v>
      </c>
      <c r="H516" s="311">
        <f>-DEDEL!Q516</f>
        <v>0</v>
      </c>
      <c r="I516" s="205">
        <f t="shared" ca="1" si="30"/>
        <v>44386</v>
      </c>
      <c r="J516" s="126">
        <v>3</v>
      </c>
      <c r="K516" s="126" t="b">
        <v>1</v>
      </c>
      <c r="L516" s="126" t="s">
        <v>4009</v>
      </c>
      <c r="M516" s="126" t="b">
        <v>1</v>
      </c>
      <c r="N516" s="126" t="s">
        <v>3687</v>
      </c>
      <c r="O516" s="309" t="str">
        <f>LEFT(DEDEL!D516,19)&amp;"."&amp;DEDELCR!F516</f>
        <v>....Ap21</v>
      </c>
      <c r="P516" s="312">
        <f>DEDEL!I516</f>
        <v>0</v>
      </c>
      <c r="Q516" s="126" t="b">
        <v>1</v>
      </c>
      <c r="R516" s="126" t="b">
        <v>1</v>
      </c>
      <c r="S516" s="126" t="b">
        <v>1</v>
      </c>
    </row>
    <row r="517" spans="1:19" hidden="1" x14ac:dyDescent="0.25">
      <c r="A517" s="126" t="s">
        <v>4008</v>
      </c>
      <c r="B517" s="200">
        <v>1</v>
      </c>
      <c r="C517" s="126">
        <v>2</v>
      </c>
      <c r="D517" s="308">
        <f>DEDEL!J517</f>
        <v>0</v>
      </c>
      <c r="E517" s="126" t="b">
        <v>1</v>
      </c>
      <c r="F517" s="309" t="str">
        <f>RIGHT(DEDEL!C517,4)&amp;"."&amp;DEDEL!M517&amp;"."&amp;DEDEL!K517&amp;"."&amp;$C$5</f>
        <v>...Ap21</v>
      </c>
      <c r="G517" s="310">
        <f t="shared" ca="1" si="31"/>
        <v>44386</v>
      </c>
      <c r="H517" s="311">
        <f>-DEDEL!Q517</f>
        <v>0</v>
      </c>
      <c r="I517" s="205">
        <f t="shared" ca="1" si="30"/>
        <v>44386</v>
      </c>
      <c r="J517" s="126">
        <v>3</v>
      </c>
      <c r="K517" s="126" t="b">
        <v>1</v>
      </c>
      <c r="L517" s="126" t="s">
        <v>4009</v>
      </c>
      <c r="M517" s="126" t="b">
        <v>1</v>
      </c>
      <c r="N517" s="126" t="s">
        <v>3687</v>
      </c>
      <c r="O517" s="309" t="str">
        <f>LEFT(DEDEL!D517,19)&amp;"."&amp;DEDELCR!F517</f>
        <v>....Ap21</v>
      </c>
      <c r="P517" s="312">
        <f>DEDEL!I517</f>
        <v>0</v>
      </c>
      <c r="Q517" s="126" t="b">
        <v>1</v>
      </c>
      <c r="R517" s="126" t="b">
        <v>1</v>
      </c>
      <c r="S517" s="126" t="b">
        <v>1</v>
      </c>
    </row>
    <row r="518" spans="1:19" hidden="1" x14ac:dyDescent="0.25">
      <c r="A518" s="126" t="s">
        <v>4008</v>
      </c>
      <c r="B518" s="200">
        <v>1</v>
      </c>
      <c r="C518" s="126">
        <v>2</v>
      </c>
      <c r="D518" s="308">
        <f>DEDEL!J518</f>
        <v>0</v>
      </c>
      <c r="E518" s="126" t="b">
        <v>1</v>
      </c>
      <c r="F518" s="309" t="str">
        <f>RIGHT(DEDEL!C518,4)&amp;"."&amp;DEDEL!M518&amp;"."&amp;DEDEL!K518&amp;"."&amp;$C$5</f>
        <v>...Ap21</v>
      </c>
      <c r="G518" s="310">
        <f t="shared" ca="1" si="31"/>
        <v>44386</v>
      </c>
      <c r="H518" s="311">
        <f>-DEDEL!Q518</f>
        <v>0</v>
      </c>
      <c r="I518" s="205">
        <f t="shared" ca="1" si="30"/>
        <v>44386</v>
      </c>
      <c r="J518" s="126">
        <v>3</v>
      </c>
      <c r="K518" s="126" t="b">
        <v>1</v>
      </c>
      <c r="L518" s="126" t="s">
        <v>4009</v>
      </c>
      <c r="M518" s="126" t="b">
        <v>1</v>
      </c>
      <c r="N518" s="126" t="s">
        <v>3687</v>
      </c>
      <c r="O518" s="309" t="str">
        <f>LEFT(DEDEL!D518,19)&amp;"."&amp;DEDELCR!F518</f>
        <v>....Ap21</v>
      </c>
      <c r="P518" s="312">
        <f>DEDEL!I518</f>
        <v>0</v>
      </c>
      <c r="Q518" s="126" t="b">
        <v>1</v>
      </c>
      <c r="R518" s="126" t="b">
        <v>1</v>
      </c>
      <c r="S518" s="126" t="b">
        <v>1</v>
      </c>
    </row>
    <row r="519" spans="1:19" hidden="1" x14ac:dyDescent="0.25">
      <c r="A519" s="126" t="s">
        <v>4008</v>
      </c>
      <c r="B519" s="200">
        <v>1</v>
      </c>
      <c r="C519" s="126">
        <v>2</v>
      </c>
      <c r="D519" s="308">
        <f>DEDEL!J519</f>
        <v>0</v>
      </c>
      <c r="E519" s="126" t="b">
        <v>1</v>
      </c>
      <c r="F519" s="309" t="str">
        <f>RIGHT(DEDEL!C519,4)&amp;"."&amp;DEDEL!M519&amp;"."&amp;DEDEL!K519&amp;"."&amp;$C$5</f>
        <v>...Ap21</v>
      </c>
      <c r="G519" s="310">
        <f t="shared" ca="1" si="31"/>
        <v>44386</v>
      </c>
      <c r="H519" s="311">
        <f>-DEDEL!Q519</f>
        <v>0</v>
      </c>
      <c r="I519" s="205">
        <f t="shared" ca="1" si="30"/>
        <v>44386</v>
      </c>
      <c r="J519" s="126">
        <v>3</v>
      </c>
      <c r="K519" s="126" t="b">
        <v>1</v>
      </c>
      <c r="L519" s="126" t="s">
        <v>4009</v>
      </c>
      <c r="M519" s="126" t="b">
        <v>1</v>
      </c>
      <c r="N519" s="126" t="s">
        <v>3687</v>
      </c>
      <c r="O519" s="309" t="str">
        <f>LEFT(DEDEL!D519,19)&amp;"."&amp;DEDELCR!F519</f>
        <v>....Ap21</v>
      </c>
      <c r="P519" s="312">
        <f>DEDEL!I519</f>
        <v>0</v>
      </c>
      <c r="Q519" s="126" t="b">
        <v>1</v>
      </c>
      <c r="R519" s="126" t="b">
        <v>1</v>
      </c>
      <c r="S519" s="126" t="b">
        <v>1</v>
      </c>
    </row>
    <row r="520" spans="1:19" hidden="1" x14ac:dyDescent="0.25">
      <c r="A520" s="126" t="s">
        <v>4008</v>
      </c>
      <c r="B520" s="200">
        <v>1</v>
      </c>
      <c r="C520" s="126">
        <v>2</v>
      </c>
      <c r="D520" s="308">
        <f>DEDEL!J520</f>
        <v>0</v>
      </c>
      <c r="E520" s="126" t="b">
        <v>1</v>
      </c>
      <c r="F520" s="309" t="str">
        <f>RIGHT(DEDEL!C520,4)&amp;"."&amp;DEDEL!M520&amp;"."&amp;DEDEL!K520&amp;"."&amp;$C$5</f>
        <v>...Ap21</v>
      </c>
      <c r="G520" s="310">
        <f t="shared" ca="1" si="31"/>
        <v>44386</v>
      </c>
      <c r="H520" s="311">
        <f>-DEDEL!Q520</f>
        <v>0</v>
      </c>
      <c r="I520" s="205">
        <f t="shared" ca="1" si="30"/>
        <v>44386</v>
      </c>
      <c r="J520" s="126">
        <v>3</v>
      </c>
      <c r="K520" s="126" t="b">
        <v>1</v>
      </c>
      <c r="L520" s="126" t="s">
        <v>4009</v>
      </c>
      <c r="M520" s="126" t="b">
        <v>1</v>
      </c>
      <c r="N520" s="126" t="s">
        <v>3687</v>
      </c>
      <c r="O520" s="309" t="str">
        <f>LEFT(DEDEL!D520,19)&amp;"."&amp;DEDELCR!F520</f>
        <v>....Ap21</v>
      </c>
      <c r="P520" s="312">
        <f>DEDEL!I520</f>
        <v>0</v>
      </c>
      <c r="Q520" s="126" t="b">
        <v>1</v>
      </c>
      <c r="R520" s="126" t="b">
        <v>1</v>
      </c>
      <c r="S520" s="126" t="b">
        <v>1</v>
      </c>
    </row>
    <row r="521" spans="1:19" hidden="1" x14ac:dyDescent="0.25">
      <c r="A521" s="126" t="s">
        <v>4008</v>
      </c>
      <c r="B521" s="200">
        <v>1</v>
      </c>
      <c r="C521" s="126">
        <v>2</v>
      </c>
      <c r="D521" s="308">
        <f>DEDEL!J521</f>
        <v>0</v>
      </c>
      <c r="E521" s="126" t="b">
        <v>1</v>
      </c>
      <c r="F521" s="309" t="str">
        <f>RIGHT(DEDEL!C521,4)&amp;"."&amp;DEDEL!M521&amp;"."&amp;DEDEL!K521&amp;"."&amp;$C$5</f>
        <v>...Ap21</v>
      </c>
      <c r="G521" s="310">
        <f t="shared" ca="1" si="31"/>
        <v>44386</v>
      </c>
      <c r="H521" s="311">
        <f>-DEDEL!Q521</f>
        <v>0</v>
      </c>
      <c r="I521" s="205">
        <f t="shared" ca="1" si="30"/>
        <v>44386</v>
      </c>
      <c r="J521" s="126">
        <v>3</v>
      </c>
      <c r="K521" s="126" t="b">
        <v>1</v>
      </c>
      <c r="L521" s="126" t="s">
        <v>4009</v>
      </c>
      <c r="M521" s="126" t="b">
        <v>1</v>
      </c>
      <c r="N521" s="126" t="s">
        <v>3687</v>
      </c>
      <c r="O521" s="309" t="str">
        <f>LEFT(DEDEL!D521,19)&amp;"."&amp;DEDELCR!F521</f>
        <v>....Ap21</v>
      </c>
      <c r="P521" s="312">
        <f>DEDEL!I521</f>
        <v>0</v>
      </c>
      <c r="Q521" s="126" t="b">
        <v>1</v>
      </c>
      <c r="R521" s="126" t="b">
        <v>1</v>
      </c>
      <c r="S521" s="126" t="b">
        <v>1</v>
      </c>
    </row>
    <row r="522" spans="1:19" hidden="1" x14ac:dyDescent="0.25">
      <c r="A522" s="126" t="s">
        <v>4008</v>
      </c>
      <c r="B522" s="200">
        <v>1</v>
      </c>
      <c r="C522" s="126">
        <v>2</v>
      </c>
      <c r="D522" s="308">
        <f>DEDEL!J522</f>
        <v>0</v>
      </c>
      <c r="E522" s="126" t="b">
        <v>1</v>
      </c>
      <c r="F522" s="309" t="str">
        <f>RIGHT(DEDEL!C522,4)&amp;"."&amp;DEDEL!M522&amp;"."&amp;DEDEL!K522&amp;"."&amp;$C$5</f>
        <v>...Ap21</v>
      </c>
      <c r="G522" s="310">
        <f t="shared" ca="1" si="31"/>
        <v>44386</v>
      </c>
      <c r="H522" s="311">
        <f>-DEDEL!Q522</f>
        <v>0</v>
      </c>
      <c r="I522" s="205">
        <f t="shared" ca="1" si="30"/>
        <v>44386</v>
      </c>
      <c r="J522" s="126">
        <v>3</v>
      </c>
      <c r="K522" s="126" t="b">
        <v>1</v>
      </c>
      <c r="L522" s="126" t="s">
        <v>4009</v>
      </c>
      <c r="M522" s="126" t="b">
        <v>1</v>
      </c>
      <c r="N522" s="126" t="s">
        <v>3687</v>
      </c>
      <c r="O522" s="309" t="str">
        <f>LEFT(DEDEL!D522,19)&amp;"."&amp;DEDELCR!F522</f>
        <v>....Ap21</v>
      </c>
      <c r="P522" s="312">
        <f>DEDEL!I522</f>
        <v>0</v>
      </c>
      <c r="Q522" s="126" t="b">
        <v>1</v>
      </c>
      <c r="R522" s="126" t="b">
        <v>1</v>
      </c>
      <c r="S522" s="126" t="b">
        <v>1</v>
      </c>
    </row>
    <row r="523" spans="1:19" hidden="1" x14ac:dyDescent="0.25">
      <c r="A523" s="126" t="s">
        <v>4008</v>
      </c>
      <c r="B523" s="200">
        <v>1</v>
      </c>
      <c r="C523" s="126">
        <v>2</v>
      </c>
      <c r="D523" s="308">
        <f>DEDEL!J523</f>
        <v>0</v>
      </c>
      <c r="E523" s="126" t="b">
        <v>1</v>
      </c>
      <c r="F523" s="309" t="str">
        <f>RIGHT(DEDEL!C523,4)&amp;"."&amp;DEDEL!M523&amp;"."&amp;DEDEL!K523&amp;"."&amp;$C$5</f>
        <v>...Ap21</v>
      </c>
      <c r="G523" s="310">
        <f t="shared" ca="1" si="31"/>
        <v>44386</v>
      </c>
      <c r="H523" s="311">
        <f>-DEDEL!Q523</f>
        <v>0</v>
      </c>
      <c r="I523" s="205">
        <f t="shared" ca="1" si="30"/>
        <v>44386</v>
      </c>
      <c r="J523" s="126">
        <v>3</v>
      </c>
      <c r="K523" s="126" t="b">
        <v>1</v>
      </c>
      <c r="L523" s="126" t="s">
        <v>4009</v>
      </c>
      <c r="M523" s="126" t="b">
        <v>1</v>
      </c>
      <c r="N523" s="126" t="s">
        <v>3687</v>
      </c>
      <c r="O523" s="309" t="str">
        <f>LEFT(DEDEL!D523,19)&amp;"."&amp;DEDELCR!F523</f>
        <v>....Ap21</v>
      </c>
      <c r="P523" s="312">
        <f>DEDEL!I523</f>
        <v>0</v>
      </c>
      <c r="Q523" s="126" t="b">
        <v>1</v>
      </c>
      <c r="R523" s="126" t="b">
        <v>1</v>
      </c>
      <c r="S523" s="126" t="b">
        <v>1</v>
      </c>
    </row>
    <row r="524" spans="1:19" hidden="1" x14ac:dyDescent="0.25">
      <c r="A524" s="126" t="s">
        <v>4008</v>
      </c>
      <c r="B524" s="200">
        <v>1</v>
      </c>
      <c r="C524" s="126">
        <v>2</v>
      </c>
      <c r="D524" s="308">
        <f>DEDEL!J524</f>
        <v>0</v>
      </c>
      <c r="E524" s="126" t="b">
        <v>1</v>
      </c>
      <c r="F524" s="309" t="str">
        <f>RIGHT(DEDEL!C524,4)&amp;"."&amp;DEDEL!M524&amp;"."&amp;DEDEL!K524&amp;"."&amp;$C$5</f>
        <v>...Ap21</v>
      </c>
      <c r="G524" s="310">
        <f t="shared" ca="1" si="31"/>
        <v>44386</v>
      </c>
      <c r="H524" s="311">
        <f>-DEDEL!Q524</f>
        <v>0</v>
      </c>
      <c r="I524" s="205">
        <f t="shared" ref="I524:I587" ca="1" si="32">G524</f>
        <v>44386</v>
      </c>
      <c r="J524" s="126">
        <v>3</v>
      </c>
      <c r="K524" s="126" t="b">
        <v>1</v>
      </c>
      <c r="L524" s="126" t="s">
        <v>4009</v>
      </c>
      <c r="M524" s="126" t="b">
        <v>1</v>
      </c>
      <c r="N524" s="126" t="s">
        <v>3687</v>
      </c>
      <c r="O524" s="309" t="str">
        <f>LEFT(DEDEL!D524,19)&amp;"."&amp;DEDELCR!F524</f>
        <v>....Ap21</v>
      </c>
      <c r="P524" s="312">
        <f>DEDEL!I524</f>
        <v>0</v>
      </c>
      <c r="Q524" s="126" t="b">
        <v>1</v>
      </c>
      <c r="R524" s="126" t="b">
        <v>1</v>
      </c>
      <c r="S524" s="126" t="b">
        <v>1</v>
      </c>
    </row>
    <row r="525" spans="1:19" hidden="1" x14ac:dyDescent="0.25">
      <c r="A525" s="126" t="s">
        <v>4008</v>
      </c>
      <c r="B525" s="200">
        <v>1</v>
      </c>
      <c r="C525" s="126">
        <v>2</v>
      </c>
      <c r="D525" s="308">
        <f>DEDEL!J525</f>
        <v>0</v>
      </c>
      <c r="E525" s="126" t="b">
        <v>1</v>
      </c>
      <c r="F525" s="309" t="str">
        <f>RIGHT(DEDEL!C525,4)&amp;"."&amp;DEDEL!M525&amp;"."&amp;DEDEL!K525&amp;"."&amp;$C$5</f>
        <v>...Ap21</v>
      </c>
      <c r="G525" s="310">
        <f t="shared" ca="1" si="31"/>
        <v>44386</v>
      </c>
      <c r="H525" s="311">
        <f>-DEDEL!Q525</f>
        <v>0</v>
      </c>
      <c r="I525" s="205">
        <f t="shared" ca="1" si="32"/>
        <v>44386</v>
      </c>
      <c r="J525" s="126">
        <v>3</v>
      </c>
      <c r="K525" s="126" t="b">
        <v>1</v>
      </c>
      <c r="L525" s="126" t="s">
        <v>4009</v>
      </c>
      <c r="M525" s="126" t="b">
        <v>1</v>
      </c>
      <c r="N525" s="126" t="s">
        <v>3687</v>
      </c>
      <c r="O525" s="309" t="str">
        <f>LEFT(DEDEL!D525,19)&amp;"."&amp;DEDELCR!F525</f>
        <v>....Ap21</v>
      </c>
      <c r="P525" s="312">
        <f>DEDEL!I525</f>
        <v>0</v>
      </c>
      <c r="Q525" s="126" t="b">
        <v>1</v>
      </c>
      <c r="R525" s="126" t="b">
        <v>1</v>
      </c>
      <c r="S525" s="126" t="b">
        <v>1</v>
      </c>
    </row>
    <row r="526" spans="1:19" hidden="1" x14ac:dyDescent="0.25">
      <c r="A526" s="126" t="s">
        <v>4008</v>
      </c>
      <c r="B526" s="200">
        <v>1</v>
      </c>
      <c r="C526" s="126">
        <v>2</v>
      </c>
      <c r="D526" s="308">
        <f>DEDEL!J526</f>
        <v>0</v>
      </c>
      <c r="E526" s="126" t="b">
        <v>1</v>
      </c>
      <c r="F526" s="309" t="str">
        <f>RIGHT(DEDEL!C526,4)&amp;"."&amp;DEDEL!M526&amp;"."&amp;DEDEL!K526&amp;"."&amp;$C$5</f>
        <v>...Ap21</v>
      </c>
      <c r="G526" s="310">
        <f t="shared" ca="1" si="31"/>
        <v>44386</v>
      </c>
      <c r="H526" s="311">
        <f>-DEDEL!Q526</f>
        <v>0</v>
      </c>
      <c r="I526" s="205">
        <f t="shared" ca="1" si="32"/>
        <v>44386</v>
      </c>
      <c r="J526" s="126">
        <v>3</v>
      </c>
      <c r="K526" s="126" t="b">
        <v>1</v>
      </c>
      <c r="L526" s="126" t="s">
        <v>4009</v>
      </c>
      <c r="M526" s="126" t="b">
        <v>1</v>
      </c>
      <c r="N526" s="126" t="s">
        <v>3687</v>
      </c>
      <c r="O526" s="309" t="str">
        <f>LEFT(DEDEL!D526,19)&amp;"."&amp;DEDELCR!F526</f>
        <v>....Ap21</v>
      </c>
      <c r="P526" s="312">
        <f>DEDEL!I526</f>
        <v>0</v>
      </c>
      <c r="Q526" s="126" t="b">
        <v>1</v>
      </c>
      <c r="R526" s="126" t="b">
        <v>1</v>
      </c>
      <c r="S526" s="126" t="b">
        <v>1</v>
      </c>
    </row>
    <row r="527" spans="1:19" hidden="1" x14ac:dyDescent="0.25">
      <c r="A527" s="126" t="s">
        <v>4008</v>
      </c>
      <c r="B527" s="200">
        <v>1</v>
      </c>
      <c r="C527" s="126">
        <v>2</v>
      </c>
      <c r="D527" s="308">
        <f>DEDEL!J527</f>
        <v>0</v>
      </c>
      <c r="E527" s="126" t="b">
        <v>1</v>
      </c>
      <c r="F527" s="309" t="str">
        <f>RIGHT(DEDEL!C527,4)&amp;"."&amp;DEDEL!M527&amp;"."&amp;DEDEL!K527&amp;"."&amp;$C$5</f>
        <v>...Ap21</v>
      </c>
      <c r="G527" s="310">
        <f t="shared" ca="1" si="31"/>
        <v>44386</v>
      </c>
      <c r="H527" s="311">
        <f>-DEDEL!Q527</f>
        <v>0</v>
      </c>
      <c r="I527" s="205">
        <f t="shared" ca="1" si="32"/>
        <v>44386</v>
      </c>
      <c r="J527" s="126">
        <v>3</v>
      </c>
      <c r="K527" s="126" t="b">
        <v>1</v>
      </c>
      <c r="L527" s="126" t="s">
        <v>4009</v>
      </c>
      <c r="M527" s="126" t="b">
        <v>1</v>
      </c>
      <c r="N527" s="126" t="s">
        <v>3687</v>
      </c>
      <c r="O527" s="309" t="str">
        <f>LEFT(DEDEL!D527,19)&amp;"."&amp;DEDELCR!F527</f>
        <v>....Ap21</v>
      </c>
      <c r="P527" s="312">
        <f>DEDEL!I527</f>
        <v>0</v>
      </c>
      <c r="Q527" s="126" t="b">
        <v>1</v>
      </c>
      <c r="R527" s="126" t="b">
        <v>1</v>
      </c>
      <c r="S527" s="126" t="b">
        <v>1</v>
      </c>
    </row>
    <row r="528" spans="1:19" hidden="1" x14ac:dyDescent="0.25">
      <c r="A528" s="126" t="s">
        <v>4008</v>
      </c>
      <c r="B528" s="200">
        <v>1</v>
      </c>
      <c r="C528" s="126">
        <v>2</v>
      </c>
      <c r="D528" s="308">
        <f>DEDEL!J528</f>
        <v>0</v>
      </c>
      <c r="E528" s="126" t="b">
        <v>1</v>
      </c>
      <c r="F528" s="309" t="str">
        <f>RIGHT(DEDEL!C528,4)&amp;"."&amp;DEDEL!M528&amp;"."&amp;DEDEL!K528&amp;"."&amp;$C$5</f>
        <v>...Ap21</v>
      </c>
      <c r="G528" s="310">
        <f t="shared" ca="1" si="31"/>
        <v>44386</v>
      </c>
      <c r="H528" s="311">
        <f>-DEDEL!Q528</f>
        <v>0</v>
      </c>
      <c r="I528" s="205">
        <f t="shared" ca="1" si="32"/>
        <v>44386</v>
      </c>
      <c r="J528" s="126">
        <v>3</v>
      </c>
      <c r="K528" s="126" t="b">
        <v>1</v>
      </c>
      <c r="L528" s="126" t="s">
        <v>4009</v>
      </c>
      <c r="M528" s="126" t="b">
        <v>1</v>
      </c>
      <c r="N528" s="126" t="s">
        <v>3687</v>
      </c>
      <c r="O528" s="309" t="str">
        <f>LEFT(DEDEL!D528,19)&amp;"."&amp;DEDELCR!F528</f>
        <v>....Ap21</v>
      </c>
      <c r="P528" s="312">
        <f>DEDEL!I528</f>
        <v>0</v>
      </c>
      <c r="Q528" s="126" t="b">
        <v>1</v>
      </c>
      <c r="R528" s="126" t="b">
        <v>1</v>
      </c>
      <c r="S528" s="126" t="b">
        <v>1</v>
      </c>
    </row>
    <row r="529" spans="1:19" hidden="1" x14ac:dyDescent="0.25">
      <c r="A529" s="126" t="s">
        <v>4008</v>
      </c>
      <c r="B529" s="200">
        <v>1</v>
      </c>
      <c r="C529" s="126">
        <v>2</v>
      </c>
      <c r="D529" s="308">
        <f>DEDEL!J529</f>
        <v>0</v>
      </c>
      <c r="E529" s="126" t="b">
        <v>1</v>
      </c>
      <c r="F529" s="309" t="str">
        <f>RIGHT(DEDEL!C529,4)&amp;"."&amp;DEDEL!M529&amp;"."&amp;DEDEL!K529&amp;"."&amp;$C$5</f>
        <v>...Ap21</v>
      </c>
      <c r="G529" s="310">
        <f t="shared" ca="1" si="31"/>
        <v>44386</v>
      </c>
      <c r="H529" s="311">
        <f>-DEDEL!Q529</f>
        <v>0</v>
      </c>
      <c r="I529" s="205">
        <f t="shared" ca="1" si="32"/>
        <v>44386</v>
      </c>
      <c r="J529" s="126">
        <v>3</v>
      </c>
      <c r="K529" s="126" t="b">
        <v>1</v>
      </c>
      <c r="L529" s="126" t="s">
        <v>4009</v>
      </c>
      <c r="M529" s="126" t="b">
        <v>1</v>
      </c>
      <c r="N529" s="126" t="s">
        <v>3687</v>
      </c>
      <c r="O529" s="309" t="str">
        <f>LEFT(DEDEL!D529,19)&amp;"."&amp;DEDELCR!F529</f>
        <v>....Ap21</v>
      </c>
      <c r="P529" s="312">
        <f>DEDEL!I529</f>
        <v>0</v>
      </c>
      <c r="Q529" s="126" t="b">
        <v>1</v>
      </c>
      <c r="R529" s="126" t="b">
        <v>1</v>
      </c>
      <c r="S529" s="126" t="b">
        <v>1</v>
      </c>
    </row>
    <row r="530" spans="1:19" hidden="1" x14ac:dyDescent="0.25">
      <c r="A530" s="126" t="s">
        <v>4008</v>
      </c>
      <c r="B530" s="200">
        <v>1</v>
      </c>
      <c r="C530" s="126">
        <v>2</v>
      </c>
      <c r="D530" s="308">
        <f>DEDEL!J530</f>
        <v>0</v>
      </c>
      <c r="E530" s="126" t="b">
        <v>1</v>
      </c>
      <c r="F530" s="309" t="str">
        <f>RIGHT(DEDEL!C530,4)&amp;"."&amp;DEDEL!M530&amp;"."&amp;DEDEL!K530&amp;"."&amp;$C$5</f>
        <v>...Ap21</v>
      </c>
      <c r="G530" s="310">
        <f t="shared" ca="1" si="31"/>
        <v>44386</v>
      </c>
      <c r="H530" s="311">
        <f>-DEDEL!Q530</f>
        <v>0</v>
      </c>
      <c r="I530" s="205">
        <f t="shared" ca="1" si="32"/>
        <v>44386</v>
      </c>
      <c r="J530" s="126">
        <v>3</v>
      </c>
      <c r="K530" s="126" t="b">
        <v>1</v>
      </c>
      <c r="L530" s="126" t="s">
        <v>4009</v>
      </c>
      <c r="M530" s="126" t="b">
        <v>1</v>
      </c>
      <c r="N530" s="126" t="s">
        <v>3687</v>
      </c>
      <c r="O530" s="309" t="str">
        <f>LEFT(DEDEL!D530,19)&amp;"."&amp;DEDELCR!F530</f>
        <v>....Ap21</v>
      </c>
      <c r="P530" s="312">
        <f>DEDEL!I530</f>
        <v>0</v>
      </c>
      <c r="Q530" s="126" t="b">
        <v>1</v>
      </c>
      <c r="R530" s="126" t="b">
        <v>1</v>
      </c>
      <c r="S530" s="126" t="b">
        <v>1</v>
      </c>
    </row>
    <row r="531" spans="1:19" hidden="1" x14ac:dyDescent="0.25">
      <c r="A531" s="126" t="s">
        <v>4008</v>
      </c>
      <c r="B531" s="200">
        <v>1</v>
      </c>
      <c r="C531" s="126">
        <v>2</v>
      </c>
      <c r="D531" s="308">
        <f>DEDEL!J531</f>
        <v>0</v>
      </c>
      <c r="E531" s="126" t="b">
        <v>1</v>
      </c>
      <c r="F531" s="309" t="str">
        <f>RIGHT(DEDEL!C531,4)&amp;"."&amp;DEDEL!M531&amp;"."&amp;DEDEL!K531&amp;"."&amp;$C$5</f>
        <v>...Ap21</v>
      </c>
      <c r="G531" s="310">
        <f t="shared" ca="1" si="31"/>
        <v>44386</v>
      </c>
      <c r="H531" s="311">
        <f>-DEDEL!Q531</f>
        <v>0</v>
      </c>
      <c r="I531" s="205">
        <f t="shared" ca="1" si="32"/>
        <v>44386</v>
      </c>
      <c r="J531" s="126">
        <v>3</v>
      </c>
      <c r="K531" s="126" t="b">
        <v>1</v>
      </c>
      <c r="L531" s="126" t="s">
        <v>4009</v>
      </c>
      <c r="M531" s="126" t="b">
        <v>1</v>
      </c>
      <c r="N531" s="126" t="s">
        <v>3687</v>
      </c>
      <c r="O531" s="309" t="str">
        <f>LEFT(DEDEL!D531,19)&amp;"."&amp;DEDELCR!F531</f>
        <v>....Ap21</v>
      </c>
      <c r="P531" s="312">
        <f>DEDEL!I531</f>
        <v>0</v>
      </c>
      <c r="Q531" s="126" t="b">
        <v>1</v>
      </c>
      <c r="R531" s="126" t="b">
        <v>1</v>
      </c>
      <c r="S531" s="126" t="b">
        <v>1</v>
      </c>
    </row>
    <row r="532" spans="1:19" hidden="1" x14ac:dyDescent="0.25">
      <c r="A532" s="126" t="s">
        <v>4008</v>
      </c>
      <c r="B532" s="200">
        <v>1</v>
      </c>
      <c r="C532" s="126">
        <v>2</v>
      </c>
      <c r="D532" s="308">
        <f>DEDEL!J532</f>
        <v>0</v>
      </c>
      <c r="E532" s="126" t="b">
        <v>1</v>
      </c>
      <c r="F532" s="309" t="str">
        <f>RIGHT(DEDEL!C532,4)&amp;"."&amp;DEDEL!M532&amp;"."&amp;DEDEL!K532&amp;"."&amp;$C$5</f>
        <v>...Ap21</v>
      </c>
      <c r="G532" s="310">
        <f t="shared" ca="1" si="31"/>
        <v>44386</v>
      </c>
      <c r="H532" s="311">
        <f>-DEDEL!Q532</f>
        <v>0</v>
      </c>
      <c r="I532" s="205">
        <f t="shared" ca="1" si="32"/>
        <v>44386</v>
      </c>
      <c r="J532" s="126">
        <v>3</v>
      </c>
      <c r="K532" s="126" t="b">
        <v>1</v>
      </c>
      <c r="L532" s="126" t="s">
        <v>4009</v>
      </c>
      <c r="M532" s="126" t="b">
        <v>1</v>
      </c>
      <c r="N532" s="126" t="s">
        <v>3687</v>
      </c>
      <c r="O532" s="309" t="str">
        <f>LEFT(DEDEL!D532,19)&amp;"."&amp;DEDELCR!F532</f>
        <v>....Ap21</v>
      </c>
      <c r="P532" s="312">
        <f>DEDEL!I532</f>
        <v>0</v>
      </c>
      <c r="Q532" s="126" t="b">
        <v>1</v>
      </c>
      <c r="R532" s="126" t="b">
        <v>1</v>
      </c>
      <c r="S532" s="126" t="b">
        <v>1</v>
      </c>
    </row>
    <row r="533" spans="1:19" hidden="1" x14ac:dyDescent="0.25">
      <c r="A533" s="126" t="s">
        <v>4008</v>
      </c>
      <c r="B533" s="200">
        <v>1</v>
      </c>
      <c r="C533" s="126">
        <v>2</v>
      </c>
      <c r="D533" s="308">
        <f>DEDEL!J533</f>
        <v>0</v>
      </c>
      <c r="E533" s="126" t="b">
        <v>1</v>
      </c>
      <c r="F533" s="309" t="str">
        <f>RIGHT(DEDEL!C533,4)&amp;"."&amp;DEDEL!M533&amp;"."&amp;DEDEL!K533&amp;"."&amp;$C$5</f>
        <v>...Ap21</v>
      </c>
      <c r="G533" s="310">
        <f t="shared" ref="G533:G596" ca="1" si="33">TODAY()</f>
        <v>44386</v>
      </c>
      <c r="H533" s="311">
        <f>-DEDEL!Q533</f>
        <v>0</v>
      </c>
      <c r="I533" s="205">
        <f t="shared" ca="1" si="32"/>
        <v>44386</v>
      </c>
      <c r="J533" s="126">
        <v>3</v>
      </c>
      <c r="K533" s="126" t="b">
        <v>1</v>
      </c>
      <c r="L533" s="126" t="s">
        <v>4009</v>
      </c>
      <c r="M533" s="126" t="b">
        <v>1</v>
      </c>
      <c r="N533" s="126" t="s">
        <v>3687</v>
      </c>
      <c r="O533" s="309" t="str">
        <f>LEFT(DEDEL!D533,19)&amp;"."&amp;DEDELCR!F533</f>
        <v>....Ap21</v>
      </c>
      <c r="P533" s="312">
        <f>DEDEL!I533</f>
        <v>0</v>
      </c>
      <c r="Q533" s="126" t="b">
        <v>1</v>
      </c>
      <c r="R533" s="126" t="b">
        <v>1</v>
      </c>
      <c r="S533" s="126" t="b">
        <v>1</v>
      </c>
    </row>
    <row r="534" spans="1:19" hidden="1" x14ac:dyDescent="0.25">
      <c r="A534" s="126" t="s">
        <v>4008</v>
      </c>
      <c r="B534" s="200">
        <v>1</v>
      </c>
      <c r="C534" s="126">
        <v>2</v>
      </c>
      <c r="D534" s="308">
        <f>DEDEL!J534</f>
        <v>0</v>
      </c>
      <c r="E534" s="126" t="b">
        <v>1</v>
      </c>
      <c r="F534" s="309" t="str">
        <f>RIGHT(DEDEL!C534,4)&amp;"."&amp;DEDEL!M534&amp;"."&amp;DEDEL!K534&amp;"."&amp;$C$5</f>
        <v>...Ap21</v>
      </c>
      <c r="G534" s="310">
        <f t="shared" ca="1" si="33"/>
        <v>44386</v>
      </c>
      <c r="H534" s="311">
        <f>-DEDEL!Q534</f>
        <v>0</v>
      </c>
      <c r="I534" s="205">
        <f t="shared" ca="1" si="32"/>
        <v>44386</v>
      </c>
      <c r="J534" s="126">
        <v>3</v>
      </c>
      <c r="K534" s="126" t="b">
        <v>1</v>
      </c>
      <c r="L534" s="126" t="s">
        <v>4009</v>
      </c>
      <c r="M534" s="126" t="b">
        <v>1</v>
      </c>
      <c r="N534" s="126" t="s">
        <v>3687</v>
      </c>
      <c r="O534" s="309" t="str">
        <f>LEFT(DEDEL!D534,19)&amp;"."&amp;DEDELCR!F534</f>
        <v>....Ap21</v>
      </c>
      <c r="P534" s="312">
        <f>DEDEL!I534</f>
        <v>0</v>
      </c>
      <c r="Q534" s="126" t="b">
        <v>1</v>
      </c>
      <c r="R534" s="126" t="b">
        <v>1</v>
      </c>
      <c r="S534" s="126" t="b">
        <v>1</v>
      </c>
    </row>
    <row r="535" spans="1:19" hidden="1" x14ac:dyDescent="0.25">
      <c r="A535" s="126" t="s">
        <v>4008</v>
      </c>
      <c r="B535" s="200">
        <v>1</v>
      </c>
      <c r="C535" s="126">
        <v>2</v>
      </c>
      <c r="D535" s="308">
        <f>DEDEL!J535</f>
        <v>0</v>
      </c>
      <c r="E535" s="126" t="b">
        <v>1</v>
      </c>
      <c r="F535" s="309" t="str">
        <f>RIGHT(DEDEL!C535,4)&amp;"."&amp;DEDEL!M535&amp;"."&amp;DEDEL!K535&amp;"."&amp;$C$5</f>
        <v>...Ap21</v>
      </c>
      <c r="G535" s="310">
        <f t="shared" ca="1" si="33"/>
        <v>44386</v>
      </c>
      <c r="H535" s="311">
        <f>-DEDEL!Q535</f>
        <v>0</v>
      </c>
      <c r="I535" s="205">
        <f t="shared" ca="1" si="32"/>
        <v>44386</v>
      </c>
      <c r="J535" s="126">
        <v>3</v>
      </c>
      <c r="K535" s="126" t="b">
        <v>1</v>
      </c>
      <c r="L535" s="126" t="s">
        <v>4009</v>
      </c>
      <c r="M535" s="126" t="b">
        <v>1</v>
      </c>
      <c r="N535" s="126" t="s">
        <v>3687</v>
      </c>
      <c r="O535" s="309" t="str">
        <f>LEFT(DEDEL!D535,19)&amp;"."&amp;DEDELCR!F535</f>
        <v>....Ap21</v>
      </c>
      <c r="P535" s="312">
        <f>DEDEL!I535</f>
        <v>0</v>
      </c>
      <c r="Q535" s="126" t="b">
        <v>1</v>
      </c>
      <c r="R535" s="126" t="b">
        <v>1</v>
      </c>
      <c r="S535" s="126" t="b">
        <v>1</v>
      </c>
    </row>
    <row r="536" spans="1:19" hidden="1" x14ac:dyDescent="0.25">
      <c r="A536" s="126" t="s">
        <v>4008</v>
      </c>
      <c r="B536" s="200">
        <v>1</v>
      </c>
      <c r="C536" s="126">
        <v>2</v>
      </c>
      <c r="D536" s="308">
        <f>DEDEL!J536</f>
        <v>0</v>
      </c>
      <c r="E536" s="126" t="b">
        <v>1</v>
      </c>
      <c r="F536" s="309" t="str">
        <f>RIGHT(DEDEL!C536,4)&amp;"."&amp;DEDEL!M536&amp;"."&amp;DEDEL!K536&amp;"."&amp;$C$5</f>
        <v>...Ap21</v>
      </c>
      <c r="G536" s="310">
        <f t="shared" ca="1" si="33"/>
        <v>44386</v>
      </c>
      <c r="H536" s="311">
        <f>-DEDEL!Q536</f>
        <v>0</v>
      </c>
      <c r="I536" s="205">
        <f t="shared" ca="1" si="32"/>
        <v>44386</v>
      </c>
      <c r="J536" s="126">
        <v>3</v>
      </c>
      <c r="K536" s="126" t="b">
        <v>1</v>
      </c>
      <c r="L536" s="126" t="s">
        <v>4009</v>
      </c>
      <c r="M536" s="126" t="b">
        <v>1</v>
      </c>
      <c r="N536" s="126" t="s">
        <v>3687</v>
      </c>
      <c r="O536" s="309" t="str">
        <f>LEFT(DEDEL!D536,19)&amp;"."&amp;DEDELCR!F536</f>
        <v>....Ap21</v>
      </c>
      <c r="P536" s="312">
        <f>DEDEL!I536</f>
        <v>0</v>
      </c>
      <c r="Q536" s="126" t="b">
        <v>1</v>
      </c>
      <c r="R536" s="126" t="b">
        <v>1</v>
      </c>
      <c r="S536" s="126" t="b">
        <v>1</v>
      </c>
    </row>
    <row r="537" spans="1:19" hidden="1" x14ac:dyDescent="0.25">
      <c r="A537" s="126" t="s">
        <v>4008</v>
      </c>
      <c r="B537" s="200">
        <v>1</v>
      </c>
      <c r="C537" s="126">
        <v>2</v>
      </c>
      <c r="D537" s="308">
        <f>DEDEL!J537</f>
        <v>0</v>
      </c>
      <c r="E537" s="126" t="b">
        <v>1</v>
      </c>
      <c r="F537" s="309" t="str">
        <f>RIGHT(DEDEL!C537,4)&amp;"."&amp;DEDEL!M537&amp;"."&amp;DEDEL!K537&amp;"."&amp;$C$5</f>
        <v>...Ap21</v>
      </c>
      <c r="G537" s="310">
        <f t="shared" ca="1" si="33"/>
        <v>44386</v>
      </c>
      <c r="H537" s="311">
        <f>-DEDEL!Q537</f>
        <v>0</v>
      </c>
      <c r="I537" s="205">
        <f t="shared" ca="1" si="32"/>
        <v>44386</v>
      </c>
      <c r="J537" s="126">
        <v>3</v>
      </c>
      <c r="K537" s="126" t="b">
        <v>1</v>
      </c>
      <c r="L537" s="126" t="s">
        <v>4009</v>
      </c>
      <c r="M537" s="126" t="b">
        <v>1</v>
      </c>
      <c r="N537" s="126" t="s">
        <v>3687</v>
      </c>
      <c r="O537" s="309" t="str">
        <f>LEFT(DEDEL!D537,19)&amp;"."&amp;DEDELCR!F537</f>
        <v>....Ap21</v>
      </c>
      <c r="P537" s="312">
        <f>DEDEL!I537</f>
        <v>0</v>
      </c>
      <c r="Q537" s="126" t="b">
        <v>1</v>
      </c>
      <c r="R537" s="126" t="b">
        <v>1</v>
      </c>
      <c r="S537" s="126" t="b">
        <v>1</v>
      </c>
    </row>
    <row r="538" spans="1:19" hidden="1" x14ac:dyDescent="0.25">
      <c r="A538" s="126" t="s">
        <v>4008</v>
      </c>
      <c r="B538" s="200">
        <v>1</v>
      </c>
      <c r="C538" s="126">
        <v>2</v>
      </c>
      <c r="D538" s="308">
        <f>DEDEL!J538</f>
        <v>0</v>
      </c>
      <c r="E538" s="126" t="b">
        <v>1</v>
      </c>
      <c r="F538" s="309" t="str">
        <f>RIGHT(DEDEL!C538,4)&amp;"."&amp;DEDEL!M538&amp;"."&amp;DEDEL!K538&amp;"."&amp;$C$5</f>
        <v>...Ap21</v>
      </c>
      <c r="G538" s="310">
        <f t="shared" ca="1" si="33"/>
        <v>44386</v>
      </c>
      <c r="H538" s="311">
        <f>-DEDEL!Q538</f>
        <v>0</v>
      </c>
      <c r="I538" s="205">
        <f t="shared" ca="1" si="32"/>
        <v>44386</v>
      </c>
      <c r="J538" s="126">
        <v>3</v>
      </c>
      <c r="K538" s="126" t="b">
        <v>1</v>
      </c>
      <c r="L538" s="126" t="s">
        <v>4009</v>
      </c>
      <c r="M538" s="126" t="b">
        <v>1</v>
      </c>
      <c r="N538" s="126" t="s">
        <v>3687</v>
      </c>
      <c r="O538" s="309" t="str">
        <f>LEFT(DEDEL!D538,19)&amp;"."&amp;DEDELCR!F538</f>
        <v>....Ap21</v>
      </c>
      <c r="P538" s="312">
        <f>DEDEL!I538</f>
        <v>0</v>
      </c>
      <c r="Q538" s="126" t="b">
        <v>1</v>
      </c>
      <c r="R538" s="126" t="b">
        <v>1</v>
      </c>
      <c r="S538" s="126" t="b">
        <v>1</v>
      </c>
    </row>
    <row r="539" spans="1:19" hidden="1" x14ac:dyDescent="0.25">
      <c r="A539" s="126" t="s">
        <v>4008</v>
      </c>
      <c r="B539" s="200">
        <v>1</v>
      </c>
      <c r="C539" s="126">
        <v>2</v>
      </c>
      <c r="D539" s="308">
        <f>DEDEL!J539</f>
        <v>0</v>
      </c>
      <c r="E539" s="126" t="b">
        <v>1</v>
      </c>
      <c r="F539" s="309" t="str">
        <f>RIGHT(DEDEL!C539,4)&amp;"."&amp;DEDEL!M539&amp;"."&amp;DEDEL!K539&amp;"."&amp;$C$5</f>
        <v>...Ap21</v>
      </c>
      <c r="G539" s="310">
        <f t="shared" ca="1" si="33"/>
        <v>44386</v>
      </c>
      <c r="H539" s="311">
        <f>-DEDEL!Q539</f>
        <v>0</v>
      </c>
      <c r="I539" s="205">
        <f t="shared" ca="1" si="32"/>
        <v>44386</v>
      </c>
      <c r="J539" s="126">
        <v>3</v>
      </c>
      <c r="K539" s="126" t="b">
        <v>1</v>
      </c>
      <c r="L539" s="126" t="s">
        <v>4009</v>
      </c>
      <c r="M539" s="126" t="b">
        <v>1</v>
      </c>
      <c r="N539" s="126" t="s">
        <v>3687</v>
      </c>
      <c r="O539" s="309" t="str">
        <f>LEFT(DEDEL!D539,19)&amp;"."&amp;DEDELCR!F539</f>
        <v>....Ap21</v>
      </c>
      <c r="P539" s="312">
        <f>DEDEL!I539</f>
        <v>0</v>
      </c>
      <c r="Q539" s="126" t="b">
        <v>1</v>
      </c>
      <c r="R539" s="126" t="b">
        <v>1</v>
      </c>
      <c r="S539" s="126" t="b">
        <v>1</v>
      </c>
    </row>
    <row r="540" spans="1:19" hidden="1" x14ac:dyDescent="0.25">
      <c r="A540" s="126" t="s">
        <v>4008</v>
      </c>
      <c r="B540" s="200">
        <v>1</v>
      </c>
      <c r="C540" s="126">
        <v>2</v>
      </c>
      <c r="D540" s="308">
        <f>DEDEL!J540</f>
        <v>0</v>
      </c>
      <c r="E540" s="126" t="b">
        <v>1</v>
      </c>
      <c r="F540" s="309" t="str">
        <f>RIGHT(DEDEL!C540,4)&amp;"."&amp;DEDEL!M540&amp;"."&amp;DEDEL!K540&amp;"."&amp;$C$5</f>
        <v>...Ap21</v>
      </c>
      <c r="G540" s="310">
        <f t="shared" ca="1" si="33"/>
        <v>44386</v>
      </c>
      <c r="H540" s="311">
        <f>-DEDEL!Q540</f>
        <v>0</v>
      </c>
      <c r="I540" s="205">
        <f t="shared" ca="1" si="32"/>
        <v>44386</v>
      </c>
      <c r="J540" s="126">
        <v>3</v>
      </c>
      <c r="K540" s="126" t="b">
        <v>1</v>
      </c>
      <c r="L540" s="126" t="s">
        <v>4009</v>
      </c>
      <c r="M540" s="126" t="b">
        <v>1</v>
      </c>
      <c r="N540" s="126" t="s">
        <v>3687</v>
      </c>
      <c r="O540" s="309" t="str">
        <f>LEFT(DEDEL!D540,19)&amp;"."&amp;DEDELCR!F540</f>
        <v>....Ap21</v>
      </c>
      <c r="P540" s="312">
        <f>DEDEL!I540</f>
        <v>0</v>
      </c>
      <c r="Q540" s="126" t="b">
        <v>1</v>
      </c>
      <c r="R540" s="126" t="b">
        <v>1</v>
      </c>
      <c r="S540" s="126" t="b">
        <v>1</v>
      </c>
    </row>
    <row r="541" spans="1:19" hidden="1" x14ac:dyDescent="0.25">
      <c r="A541" s="126" t="s">
        <v>4008</v>
      </c>
      <c r="B541" s="200">
        <v>1</v>
      </c>
      <c r="C541" s="126">
        <v>2</v>
      </c>
      <c r="D541" s="308">
        <f>DEDEL!J541</f>
        <v>0</v>
      </c>
      <c r="E541" s="126" t="b">
        <v>1</v>
      </c>
      <c r="F541" s="309" t="str">
        <f>RIGHT(DEDEL!C541,4)&amp;"."&amp;DEDEL!M541&amp;"."&amp;DEDEL!K541&amp;"."&amp;$C$5</f>
        <v>...Ap21</v>
      </c>
      <c r="G541" s="310">
        <f t="shared" ca="1" si="33"/>
        <v>44386</v>
      </c>
      <c r="H541" s="311">
        <f>-DEDEL!Q541</f>
        <v>0</v>
      </c>
      <c r="I541" s="205">
        <f t="shared" ca="1" si="32"/>
        <v>44386</v>
      </c>
      <c r="J541" s="126">
        <v>3</v>
      </c>
      <c r="K541" s="126" t="b">
        <v>1</v>
      </c>
      <c r="L541" s="126" t="s">
        <v>4009</v>
      </c>
      <c r="M541" s="126" t="b">
        <v>1</v>
      </c>
      <c r="N541" s="126" t="s">
        <v>3687</v>
      </c>
      <c r="O541" s="309" t="str">
        <f>LEFT(DEDEL!D541,19)&amp;"."&amp;DEDELCR!F541</f>
        <v>....Ap21</v>
      </c>
      <c r="P541" s="312">
        <f>DEDEL!I541</f>
        <v>0</v>
      </c>
      <c r="Q541" s="126" t="b">
        <v>1</v>
      </c>
      <c r="R541" s="126" t="b">
        <v>1</v>
      </c>
      <c r="S541" s="126" t="b">
        <v>1</v>
      </c>
    </row>
    <row r="542" spans="1:19" hidden="1" x14ac:dyDescent="0.25">
      <c r="A542" s="126" t="s">
        <v>4008</v>
      </c>
      <c r="B542" s="200">
        <v>1</v>
      </c>
      <c r="C542" s="126">
        <v>2</v>
      </c>
      <c r="D542" s="308">
        <f>DEDEL!J542</f>
        <v>0</v>
      </c>
      <c r="E542" s="126" t="b">
        <v>1</v>
      </c>
      <c r="F542" s="309" t="str">
        <f>RIGHT(DEDEL!C542,4)&amp;"."&amp;DEDEL!M542&amp;"."&amp;DEDEL!K542&amp;"."&amp;$C$5</f>
        <v>...Ap21</v>
      </c>
      <c r="G542" s="310">
        <f t="shared" ca="1" si="33"/>
        <v>44386</v>
      </c>
      <c r="H542" s="311">
        <f>-DEDEL!Q542</f>
        <v>0</v>
      </c>
      <c r="I542" s="205">
        <f t="shared" ca="1" si="32"/>
        <v>44386</v>
      </c>
      <c r="J542" s="126">
        <v>3</v>
      </c>
      <c r="K542" s="126" t="b">
        <v>1</v>
      </c>
      <c r="L542" s="126" t="s">
        <v>4009</v>
      </c>
      <c r="M542" s="126" t="b">
        <v>1</v>
      </c>
      <c r="N542" s="126" t="s">
        <v>3687</v>
      </c>
      <c r="O542" s="309" t="str">
        <f>LEFT(DEDEL!D542,19)&amp;"."&amp;DEDELCR!F542</f>
        <v>....Ap21</v>
      </c>
      <c r="P542" s="312">
        <f>DEDEL!I542</f>
        <v>0</v>
      </c>
      <c r="Q542" s="126" t="b">
        <v>1</v>
      </c>
      <c r="R542" s="126" t="b">
        <v>1</v>
      </c>
      <c r="S542" s="126" t="b">
        <v>1</v>
      </c>
    </row>
    <row r="543" spans="1:19" hidden="1" x14ac:dyDescent="0.25">
      <c r="A543" s="126" t="s">
        <v>4008</v>
      </c>
      <c r="B543" s="200">
        <v>1</v>
      </c>
      <c r="C543" s="126">
        <v>2</v>
      </c>
      <c r="D543" s="308">
        <f>DEDEL!J543</f>
        <v>0</v>
      </c>
      <c r="E543" s="126" t="b">
        <v>1</v>
      </c>
      <c r="F543" s="309" t="str">
        <f>RIGHT(DEDEL!C543,4)&amp;"."&amp;DEDEL!M543&amp;"."&amp;DEDEL!K543&amp;"."&amp;$C$5</f>
        <v>...Ap21</v>
      </c>
      <c r="G543" s="310">
        <f t="shared" ca="1" si="33"/>
        <v>44386</v>
      </c>
      <c r="H543" s="311">
        <f>-DEDEL!Q543</f>
        <v>0</v>
      </c>
      <c r="I543" s="205">
        <f t="shared" ca="1" si="32"/>
        <v>44386</v>
      </c>
      <c r="J543" s="126">
        <v>3</v>
      </c>
      <c r="K543" s="126" t="b">
        <v>1</v>
      </c>
      <c r="L543" s="126" t="s">
        <v>4009</v>
      </c>
      <c r="M543" s="126" t="b">
        <v>1</v>
      </c>
      <c r="N543" s="126" t="s">
        <v>3687</v>
      </c>
      <c r="O543" s="309" t="str">
        <f>LEFT(DEDEL!D543,19)&amp;"."&amp;DEDELCR!F543</f>
        <v>....Ap21</v>
      </c>
      <c r="P543" s="312">
        <f>DEDEL!I543</f>
        <v>0</v>
      </c>
      <c r="Q543" s="126" t="b">
        <v>1</v>
      </c>
      <c r="R543" s="126" t="b">
        <v>1</v>
      </c>
      <c r="S543" s="126" t="b">
        <v>1</v>
      </c>
    </row>
    <row r="544" spans="1:19" hidden="1" x14ac:dyDescent="0.25">
      <c r="A544" s="126" t="s">
        <v>4008</v>
      </c>
      <c r="B544" s="200">
        <v>1</v>
      </c>
      <c r="C544" s="126">
        <v>2</v>
      </c>
      <c r="D544" s="308">
        <f>DEDEL!J544</f>
        <v>0</v>
      </c>
      <c r="E544" s="126" t="b">
        <v>1</v>
      </c>
      <c r="F544" s="309" t="str">
        <f>RIGHT(DEDEL!C544,4)&amp;"."&amp;DEDEL!M544&amp;"."&amp;DEDEL!K544&amp;"."&amp;$C$5</f>
        <v>...Ap21</v>
      </c>
      <c r="G544" s="310">
        <f t="shared" ca="1" si="33"/>
        <v>44386</v>
      </c>
      <c r="H544" s="311">
        <f>-DEDEL!Q544</f>
        <v>0</v>
      </c>
      <c r="I544" s="205">
        <f t="shared" ca="1" si="32"/>
        <v>44386</v>
      </c>
      <c r="J544" s="126">
        <v>3</v>
      </c>
      <c r="K544" s="126" t="b">
        <v>1</v>
      </c>
      <c r="L544" s="126" t="s">
        <v>4009</v>
      </c>
      <c r="M544" s="126" t="b">
        <v>1</v>
      </c>
      <c r="N544" s="126" t="s">
        <v>3687</v>
      </c>
      <c r="O544" s="309" t="str">
        <f>LEFT(DEDEL!D544,19)&amp;"."&amp;DEDELCR!F544</f>
        <v>....Ap21</v>
      </c>
      <c r="P544" s="312">
        <f>DEDEL!I544</f>
        <v>0</v>
      </c>
      <c r="Q544" s="126" t="b">
        <v>1</v>
      </c>
      <c r="R544" s="126" t="b">
        <v>1</v>
      </c>
      <c r="S544" s="126" t="b">
        <v>1</v>
      </c>
    </row>
    <row r="545" spans="1:19" hidden="1" x14ac:dyDescent="0.25">
      <c r="A545" s="126" t="s">
        <v>4008</v>
      </c>
      <c r="B545" s="200">
        <v>1</v>
      </c>
      <c r="C545" s="126">
        <v>2</v>
      </c>
      <c r="D545" s="308">
        <f>DEDEL!J545</f>
        <v>0</v>
      </c>
      <c r="E545" s="126" t="b">
        <v>1</v>
      </c>
      <c r="F545" s="309" t="str">
        <f>RIGHT(DEDEL!C545,4)&amp;"."&amp;DEDEL!M545&amp;"."&amp;DEDEL!K545&amp;"."&amp;$C$5</f>
        <v>...Ap21</v>
      </c>
      <c r="G545" s="310">
        <f t="shared" ca="1" si="33"/>
        <v>44386</v>
      </c>
      <c r="H545" s="311">
        <f>-DEDEL!Q545</f>
        <v>0</v>
      </c>
      <c r="I545" s="205">
        <f t="shared" ca="1" si="32"/>
        <v>44386</v>
      </c>
      <c r="J545" s="126">
        <v>3</v>
      </c>
      <c r="K545" s="126" t="b">
        <v>1</v>
      </c>
      <c r="L545" s="126" t="s">
        <v>4009</v>
      </c>
      <c r="M545" s="126" t="b">
        <v>1</v>
      </c>
      <c r="N545" s="126" t="s">
        <v>3687</v>
      </c>
      <c r="O545" s="309" t="str">
        <f>LEFT(DEDEL!D545,19)&amp;"."&amp;DEDELCR!F545</f>
        <v>....Ap21</v>
      </c>
      <c r="P545" s="312">
        <f>DEDEL!I545</f>
        <v>0</v>
      </c>
      <c r="Q545" s="126" t="b">
        <v>1</v>
      </c>
      <c r="R545" s="126" t="b">
        <v>1</v>
      </c>
      <c r="S545" s="126" t="b">
        <v>1</v>
      </c>
    </row>
    <row r="546" spans="1:19" hidden="1" x14ac:dyDescent="0.25">
      <c r="A546" s="126" t="s">
        <v>4008</v>
      </c>
      <c r="B546" s="200">
        <v>1</v>
      </c>
      <c r="C546" s="126">
        <v>2</v>
      </c>
      <c r="D546" s="308">
        <f>DEDEL!J546</f>
        <v>0</v>
      </c>
      <c r="E546" s="126" t="b">
        <v>1</v>
      </c>
      <c r="F546" s="309" t="str">
        <f>RIGHT(DEDEL!C546,4)&amp;"."&amp;DEDEL!M546&amp;"."&amp;DEDEL!K546&amp;"."&amp;$C$5</f>
        <v>...Ap21</v>
      </c>
      <c r="G546" s="310">
        <f t="shared" ca="1" si="33"/>
        <v>44386</v>
      </c>
      <c r="H546" s="311">
        <f>-DEDEL!Q546</f>
        <v>0</v>
      </c>
      <c r="I546" s="205">
        <f t="shared" ca="1" si="32"/>
        <v>44386</v>
      </c>
      <c r="J546" s="126">
        <v>3</v>
      </c>
      <c r="K546" s="126" t="b">
        <v>1</v>
      </c>
      <c r="L546" s="126" t="s">
        <v>4009</v>
      </c>
      <c r="M546" s="126" t="b">
        <v>1</v>
      </c>
      <c r="N546" s="126" t="s">
        <v>3687</v>
      </c>
      <c r="O546" s="309" t="str">
        <f>LEFT(DEDEL!D546,19)&amp;"."&amp;DEDELCR!F546</f>
        <v>....Ap21</v>
      </c>
      <c r="P546" s="312">
        <f>DEDEL!I546</f>
        <v>0</v>
      </c>
      <c r="Q546" s="126" t="b">
        <v>1</v>
      </c>
      <c r="R546" s="126" t="b">
        <v>1</v>
      </c>
      <c r="S546" s="126" t="b">
        <v>1</v>
      </c>
    </row>
    <row r="547" spans="1:19" hidden="1" x14ac:dyDescent="0.25">
      <c r="A547" s="126" t="s">
        <v>4008</v>
      </c>
      <c r="B547" s="200">
        <v>1</v>
      </c>
      <c r="C547" s="126">
        <v>2</v>
      </c>
      <c r="D547" s="308">
        <f>DEDEL!J547</f>
        <v>0</v>
      </c>
      <c r="E547" s="126" t="b">
        <v>1</v>
      </c>
      <c r="F547" s="309" t="str">
        <f>RIGHT(DEDEL!C547,4)&amp;"."&amp;DEDEL!M547&amp;"."&amp;DEDEL!K547&amp;"."&amp;$C$5</f>
        <v>...Ap21</v>
      </c>
      <c r="G547" s="310">
        <f t="shared" ca="1" si="33"/>
        <v>44386</v>
      </c>
      <c r="H547" s="311">
        <f>-DEDEL!Q547</f>
        <v>0</v>
      </c>
      <c r="I547" s="205">
        <f t="shared" ca="1" si="32"/>
        <v>44386</v>
      </c>
      <c r="J547" s="126">
        <v>3</v>
      </c>
      <c r="K547" s="126" t="b">
        <v>1</v>
      </c>
      <c r="L547" s="126" t="s">
        <v>4009</v>
      </c>
      <c r="M547" s="126" t="b">
        <v>1</v>
      </c>
      <c r="N547" s="126" t="s">
        <v>3687</v>
      </c>
      <c r="O547" s="309" t="str">
        <f>LEFT(DEDEL!D547,19)&amp;"."&amp;DEDELCR!F547</f>
        <v>....Ap21</v>
      </c>
      <c r="P547" s="312">
        <f>DEDEL!I547</f>
        <v>0</v>
      </c>
      <c r="Q547" s="126" t="b">
        <v>1</v>
      </c>
      <c r="R547" s="126" t="b">
        <v>1</v>
      </c>
      <c r="S547" s="126" t="b">
        <v>1</v>
      </c>
    </row>
    <row r="548" spans="1:19" hidden="1" x14ac:dyDescent="0.25">
      <c r="A548" s="126" t="s">
        <v>4008</v>
      </c>
      <c r="B548" s="200">
        <v>1</v>
      </c>
      <c r="C548" s="126">
        <v>2</v>
      </c>
      <c r="D548" s="308">
        <f>DEDEL!J548</f>
        <v>0</v>
      </c>
      <c r="E548" s="126" t="b">
        <v>1</v>
      </c>
      <c r="F548" s="309" t="str">
        <f>RIGHT(DEDEL!C548,4)&amp;"."&amp;DEDEL!M548&amp;"."&amp;DEDEL!K548&amp;"."&amp;$C$5</f>
        <v>...Ap21</v>
      </c>
      <c r="G548" s="310">
        <f t="shared" ca="1" si="33"/>
        <v>44386</v>
      </c>
      <c r="H548" s="311">
        <f>-DEDEL!Q548</f>
        <v>0</v>
      </c>
      <c r="I548" s="205">
        <f t="shared" ca="1" si="32"/>
        <v>44386</v>
      </c>
      <c r="J548" s="126">
        <v>3</v>
      </c>
      <c r="K548" s="126" t="b">
        <v>1</v>
      </c>
      <c r="L548" s="126" t="s">
        <v>4009</v>
      </c>
      <c r="M548" s="126" t="b">
        <v>1</v>
      </c>
      <c r="N548" s="126" t="s">
        <v>3687</v>
      </c>
      <c r="O548" s="309" t="str">
        <f>LEFT(DEDEL!D548,19)&amp;"."&amp;DEDELCR!F548</f>
        <v>....Ap21</v>
      </c>
      <c r="P548" s="312">
        <f>DEDEL!I548</f>
        <v>0</v>
      </c>
      <c r="Q548" s="126" t="b">
        <v>1</v>
      </c>
      <c r="R548" s="126" t="b">
        <v>1</v>
      </c>
      <c r="S548" s="126" t="b">
        <v>1</v>
      </c>
    </row>
    <row r="549" spans="1:19" hidden="1" x14ac:dyDescent="0.25">
      <c r="A549" s="126" t="s">
        <v>4008</v>
      </c>
      <c r="B549" s="200">
        <v>1</v>
      </c>
      <c r="C549" s="126">
        <v>2</v>
      </c>
      <c r="D549" s="308">
        <f>DEDEL!J549</f>
        <v>0</v>
      </c>
      <c r="E549" s="126" t="b">
        <v>1</v>
      </c>
      <c r="F549" s="309" t="str">
        <f>RIGHT(DEDEL!C549,4)&amp;"."&amp;DEDEL!M549&amp;"."&amp;DEDEL!K549&amp;"."&amp;$C$5</f>
        <v>...Ap21</v>
      </c>
      <c r="G549" s="310">
        <f t="shared" ca="1" si="33"/>
        <v>44386</v>
      </c>
      <c r="H549" s="311">
        <f>-DEDEL!Q549</f>
        <v>0</v>
      </c>
      <c r="I549" s="205">
        <f t="shared" ca="1" si="32"/>
        <v>44386</v>
      </c>
      <c r="J549" s="126">
        <v>3</v>
      </c>
      <c r="K549" s="126" t="b">
        <v>1</v>
      </c>
      <c r="L549" s="126" t="s">
        <v>4009</v>
      </c>
      <c r="M549" s="126" t="b">
        <v>1</v>
      </c>
      <c r="N549" s="126" t="s">
        <v>3687</v>
      </c>
      <c r="O549" s="309" t="str">
        <f>LEFT(DEDEL!D549,19)&amp;"."&amp;DEDELCR!F549</f>
        <v>....Ap21</v>
      </c>
      <c r="P549" s="312">
        <f>DEDEL!I549</f>
        <v>0</v>
      </c>
      <c r="Q549" s="126" t="b">
        <v>1</v>
      </c>
      <c r="R549" s="126" t="b">
        <v>1</v>
      </c>
      <c r="S549" s="126" t="b">
        <v>1</v>
      </c>
    </row>
    <row r="550" spans="1:19" hidden="1" x14ac:dyDescent="0.25">
      <c r="A550" s="126" t="s">
        <v>4008</v>
      </c>
      <c r="B550" s="200">
        <v>1</v>
      </c>
      <c r="C550" s="126">
        <v>2</v>
      </c>
      <c r="D550" s="308">
        <f>DEDEL!J550</f>
        <v>0</v>
      </c>
      <c r="E550" s="126" t="b">
        <v>1</v>
      </c>
      <c r="F550" s="309" t="str">
        <f>RIGHT(DEDEL!C550,4)&amp;"."&amp;DEDEL!M550&amp;"."&amp;DEDEL!K550&amp;"."&amp;$C$5</f>
        <v>...Ap21</v>
      </c>
      <c r="G550" s="310">
        <f t="shared" ca="1" si="33"/>
        <v>44386</v>
      </c>
      <c r="H550" s="311">
        <f>-DEDEL!Q550</f>
        <v>0</v>
      </c>
      <c r="I550" s="205">
        <f t="shared" ca="1" si="32"/>
        <v>44386</v>
      </c>
      <c r="J550" s="126">
        <v>3</v>
      </c>
      <c r="K550" s="126" t="b">
        <v>1</v>
      </c>
      <c r="L550" s="126" t="s">
        <v>4009</v>
      </c>
      <c r="M550" s="126" t="b">
        <v>1</v>
      </c>
      <c r="N550" s="126" t="s">
        <v>3687</v>
      </c>
      <c r="O550" s="309" t="str">
        <f>LEFT(DEDEL!D550,19)&amp;"."&amp;DEDELCR!F550</f>
        <v>....Ap21</v>
      </c>
      <c r="P550" s="312">
        <f>DEDEL!I550</f>
        <v>0</v>
      </c>
      <c r="Q550" s="126" t="b">
        <v>1</v>
      </c>
      <c r="R550" s="126" t="b">
        <v>1</v>
      </c>
      <c r="S550" s="126" t="b">
        <v>1</v>
      </c>
    </row>
    <row r="551" spans="1:19" hidden="1" x14ac:dyDescent="0.25">
      <c r="A551" s="126" t="s">
        <v>4008</v>
      </c>
      <c r="B551" s="200">
        <v>1</v>
      </c>
      <c r="C551" s="126">
        <v>2</v>
      </c>
      <c r="D551" s="308">
        <f>DEDEL!J551</f>
        <v>0</v>
      </c>
      <c r="E551" s="126" t="b">
        <v>1</v>
      </c>
      <c r="F551" s="309" t="str">
        <f>RIGHT(DEDEL!C551,4)&amp;"."&amp;DEDEL!M551&amp;"."&amp;DEDEL!K551&amp;"."&amp;$C$5</f>
        <v>...Ap21</v>
      </c>
      <c r="G551" s="310">
        <f t="shared" ca="1" si="33"/>
        <v>44386</v>
      </c>
      <c r="H551" s="311">
        <f>-DEDEL!Q551</f>
        <v>0</v>
      </c>
      <c r="I551" s="205">
        <f t="shared" ca="1" si="32"/>
        <v>44386</v>
      </c>
      <c r="J551" s="126">
        <v>3</v>
      </c>
      <c r="K551" s="126" t="b">
        <v>1</v>
      </c>
      <c r="L551" s="126" t="s">
        <v>4009</v>
      </c>
      <c r="M551" s="126" t="b">
        <v>1</v>
      </c>
      <c r="N551" s="126" t="s">
        <v>3687</v>
      </c>
      <c r="O551" s="309" t="str">
        <f>LEFT(DEDEL!D551,19)&amp;"."&amp;DEDELCR!F551</f>
        <v>....Ap21</v>
      </c>
      <c r="P551" s="312">
        <f>DEDEL!I551</f>
        <v>0</v>
      </c>
      <c r="Q551" s="126" t="b">
        <v>1</v>
      </c>
      <c r="R551" s="126" t="b">
        <v>1</v>
      </c>
      <c r="S551" s="126" t="b">
        <v>1</v>
      </c>
    </row>
    <row r="552" spans="1:19" hidden="1" x14ac:dyDescent="0.25">
      <c r="A552" s="126" t="s">
        <v>4008</v>
      </c>
      <c r="B552" s="200">
        <v>1</v>
      </c>
      <c r="C552" s="126">
        <v>2</v>
      </c>
      <c r="D552" s="308">
        <f>DEDEL!J552</f>
        <v>0</v>
      </c>
      <c r="E552" s="126" t="b">
        <v>1</v>
      </c>
      <c r="F552" s="309" t="str">
        <f>RIGHT(DEDEL!C552,4)&amp;"."&amp;DEDEL!M552&amp;"."&amp;DEDEL!K552&amp;"."&amp;$C$5</f>
        <v>...Ap21</v>
      </c>
      <c r="G552" s="310">
        <f t="shared" ca="1" si="33"/>
        <v>44386</v>
      </c>
      <c r="H552" s="311">
        <f>-DEDEL!Q552</f>
        <v>0</v>
      </c>
      <c r="I552" s="205">
        <f t="shared" ca="1" si="32"/>
        <v>44386</v>
      </c>
      <c r="J552" s="126">
        <v>3</v>
      </c>
      <c r="K552" s="126" t="b">
        <v>1</v>
      </c>
      <c r="L552" s="126" t="s">
        <v>4009</v>
      </c>
      <c r="M552" s="126" t="b">
        <v>1</v>
      </c>
      <c r="N552" s="126" t="s">
        <v>3687</v>
      </c>
      <c r="O552" s="309" t="str">
        <f>LEFT(DEDEL!D552,19)&amp;"."&amp;DEDELCR!F552</f>
        <v>....Ap21</v>
      </c>
      <c r="P552" s="312">
        <f>DEDEL!I552</f>
        <v>0</v>
      </c>
      <c r="Q552" s="126" t="b">
        <v>1</v>
      </c>
      <c r="R552" s="126" t="b">
        <v>1</v>
      </c>
      <c r="S552" s="126" t="b">
        <v>1</v>
      </c>
    </row>
    <row r="553" spans="1:19" hidden="1" x14ac:dyDescent="0.25">
      <c r="A553" s="126" t="s">
        <v>4008</v>
      </c>
      <c r="B553" s="200">
        <v>1</v>
      </c>
      <c r="C553" s="126">
        <v>2</v>
      </c>
      <c r="D553" s="308">
        <f>DEDEL!J553</f>
        <v>0</v>
      </c>
      <c r="E553" s="126" t="b">
        <v>1</v>
      </c>
      <c r="F553" s="309" t="str">
        <f>RIGHT(DEDEL!C553,4)&amp;"."&amp;DEDEL!M553&amp;"."&amp;DEDEL!K553&amp;"."&amp;$C$5</f>
        <v>...Ap21</v>
      </c>
      <c r="G553" s="310">
        <f t="shared" ca="1" si="33"/>
        <v>44386</v>
      </c>
      <c r="H553" s="311">
        <f>-DEDEL!Q553</f>
        <v>0</v>
      </c>
      <c r="I553" s="205">
        <f t="shared" ca="1" si="32"/>
        <v>44386</v>
      </c>
      <c r="J553" s="126">
        <v>3</v>
      </c>
      <c r="K553" s="126" t="b">
        <v>1</v>
      </c>
      <c r="L553" s="126" t="s">
        <v>4009</v>
      </c>
      <c r="M553" s="126" t="b">
        <v>1</v>
      </c>
      <c r="N553" s="126" t="s">
        <v>3687</v>
      </c>
      <c r="O553" s="309" t="str">
        <f>LEFT(DEDEL!D553,19)&amp;"."&amp;DEDELCR!F553</f>
        <v>....Ap21</v>
      </c>
      <c r="P553" s="312">
        <f>DEDEL!I553</f>
        <v>0</v>
      </c>
      <c r="Q553" s="126" t="b">
        <v>1</v>
      </c>
      <c r="R553" s="126" t="b">
        <v>1</v>
      </c>
      <c r="S553" s="126" t="b">
        <v>1</v>
      </c>
    </row>
    <row r="554" spans="1:19" hidden="1" x14ac:dyDescent="0.25">
      <c r="A554" s="126" t="s">
        <v>4008</v>
      </c>
      <c r="B554" s="200">
        <v>1</v>
      </c>
      <c r="C554" s="126">
        <v>2</v>
      </c>
      <c r="D554" s="308">
        <f>DEDEL!J554</f>
        <v>0</v>
      </c>
      <c r="E554" s="126" t="b">
        <v>1</v>
      </c>
      <c r="F554" s="309" t="str">
        <f>RIGHT(DEDEL!C554,4)&amp;"."&amp;DEDEL!M554&amp;"."&amp;DEDEL!K554&amp;"."&amp;$C$5</f>
        <v>...Ap21</v>
      </c>
      <c r="G554" s="310">
        <f t="shared" ca="1" si="33"/>
        <v>44386</v>
      </c>
      <c r="H554" s="311">
        <f>-DEDEL!Q554</f>
        <v>0</v>
      </c>
      <c r="I554" s="205">
        <f t="shared" ca="1" si="32"/>
        <v>44386</v>
      </c>
      <c r="J554" s="126">
        <v>3</v>
      </c>
      <c r="K554" s="126" t="b">
        <v>1</v>
      </c>
      <c r="L554" s="126" t="s">
        <v>4009</v>
      </c>
      <c r="M554" s="126" t="b">
        <v>1</v>
      </c>
      <c r="N554" s="126" t="s">
        <v>3687</v>
      </c>
      <c r="O554" s="309" t="str">
        <f>LEFT(DEDEL!D554,19)&amp;"."&amp;DEDELCR!F554</f>
        <v>....Ap21</v>
      </c>
      <c r="P554" s="312">
        <f>DEDEL!I554</f>
        <v>0</v>
      </c>
      <c r="Q554" s="126" t="b">
        <v>1</v>
      </c>
      <c r="R554" s="126" t="b">
        <v>1</v>
      </c>
      <c r="S554" s="126" t="b">
        <v>1</v>
      </c>
    </row>
    <row r="555" spans="1:19" hidden="1" x14ac:dyDescent="0.25">
      <c r="A555" s="126" t="s">
        <v>4008</v>
      </c>
      <c r="B555" s="200">
        <v>1</v>
      </c>
      <c r="C555" s="126">
        <v>2</v>
      </c>
      <c r="D555" s="308">
        <f>DEDEL!J555</f>
        <v>0</v>
      </c>
      <c r="E555" s="126" t="b">
        <v>1</v>
      </c>
      <c r="F555" s="309" t="str">
        <f>RIGHT(DEDEL!C555,4)&amp;"."&amp;DEDEL!M555&amp;"."&amp;DEDEL!K555&amp;"."&amp;$C$5</f>
        <v>...Ap21</v>
      </c>
      <c r="G555" s="310">
        <f t="shared" ca="1" si="33"/>
        <v>44386</v>
      </c>
      <c r="H555" s="311">
        <f>-DEDEL!Q555</f>
        <v>0</v>
      </c>
      <c r="I555" s="205">
        <f t="shared" ca="1" si="32"/>
        <v>44386</v>
      </c>
      <c r="J555" s="126">
        <v>3</v>
      </c>
      <c r="K555" s="126" t="b">
        <v>1</v>
      </c>
      <c r="L555" s="126" t="s">
        <v>4009</v>
      </c>
      <c r="M555" s="126" t="b">
        <v>1</v>
      </c>
      <c r="N555" s="126" t="s">
        <v>3687</v>
      </c>
      <c r="O555" s="309" t="str">
        <f>LEFT(DEDEL!D555,19)&amp;"."&amp;DEDELCR!F555</f>
        <v>....Ap21</v>
      </c>
      <c r="P555" s="312">
        <f>DEDEL!I555</f>
        <v>0</v>
      </c>
      <c r="Q555" s="126" t="b">
        <v>1</v>
      </c>
      <c r="R555" s="126" t="b">
        <v>1</v>
      </c>
      <c r="S555" s="126" t="b">
        <v>1</v>
      </c>
    </row>
    <row r="556" spans="1:19" hidden="1" x14ac:dyDescent="0.25">
      <c r="A556" s="126" t="s">
        <v>4008</v>
      </c>
      <c r="B556" s="200">
        <v>1</v>
      </c>
      <c r="C556" s="126">
        <v>2</v>
      </c>
      <c r="D556" s="308">
        <f>DEDEL!J556</f>
        <v>0</v>
      </c>
      <c r="E556" s="126" t="b">
        <v>1</v>
      </c>
      <c r="F556" s="309" t="str">
        <f>RIGHT(DEDEL!C556,4)&amp;"."&amp;DEDEL!M556&amp;"."&amp;DEDEL!K556&amp;"."&amp;$C$5</f>
        <v>...Ap21</v>
      </c>
      <c r="G556" s="310">
        <f t="shared" ca="1" si="33"/>
        <v>44386</v>
      </c>
      <c r="H556" s="311">
        <f>-DEDEL!Q556</f>
        <v>0</v>
      </c>
      <c r="I556" s="205">
        <f t="shared" ca="1" si="32"/>
        <v>44386</v>
      </c>
      <c r="J556" s="126">
        <v>3</v>
      </c>
      <c r="K556" s="126" t="b">
        <v>1</v>
      </c>
      <c r="L556" s="126" t="s">
        <v>4009</v>
      </c>
      <c r="M556" s="126" t="b">
        <v>1</v>
      </c>
      <c r="N556" s="126" t="s">
        <v>3687</v>
      </c>
      <c r="O556" s="309" t="str">
        <f>LEFT(DEDEL!D556,19)&amp;"."&amp;DEDELCR!F556</f>
        <v>....Ap21</v>
      </c>
      <c r="P556" s="312">
        <f>DEDEL!I556</f>
        <v>0</v>
      </c>
      <c r="Q556" s="126" t="b">
        <v>1</v>
      </c>
      <c r="R556" s="126" t="b">
        <v>1</v>
      </c>
      <c r="S556" s="126" t="b">
        <v>1</v>
      </c>
    </row>
    <row r="557" spans="1:19" hidden="1" x14ac:dyDescent="0.25">
      <c r="A557" s="126" t="s">
        <v>4008</v>
      </c>
      <c r="B557" s="200">
        <v>1</v>
      </c>
      <c r="C557" s="126">
        <v>2</v>
      </c>
      <c r="D557" s="308">
        <f>DEDEL!J557</f>
        <v>0</v>
      </c>
      <c r="E557" s="126" t="b">
        <v>1</v>
      </c>
      <c r="F557" s="309" t="str">
        <f>RIGHT(DEDEL!C557,4)&amp;"."&amp;DEDEL!M557&amp;"."&amp;DEDEL!K557&amp;"."&amp;$C$5</f>
        <v>...Ap21</v>
      </c>
      <c r="G557" s="310">
        <f t="shared" ca="1" si="33"/>
        <v>44386</v>
      </c>
      <c r="H557" s="311">
        <f>-DEDEL!Q557</f>
        <v>0</v>
      </c>
      <c r="I557" s="205">
        <f t="shared" ca="1" si="32"/>
        <v>44386</v>
      </c>
      <c r="J557" s="126">
        <v>3</v>
      </c>
      <c r="K557" s="126" t="b">
        <v>1</v>
      </c>
      <c r="L557" s="126" t="s">
        <v>4009</v>
      </c>
      <c r="M557" s="126" t="b">
        <v>1</v>
      </c>
      <c r="N557" s="126" t="s">
        <v>3687</v>
      </c>
      <c r="O557" s="309" t="str">
        <f>LEFT(DEDEL!D557,19)&amp;"."&amp;DEDELCR!F557</f>
        <v>....Ap21</v>
      </c>
      <c r="P557" s="312">
        <f>DEDEL!I557</f>
        <v>0</v>
      </c>
      <c r="Q557" s="126" t="b">
        <v>1</v>
      </c>
      <c r="R557" s="126" t="b">
        <v>1</v>
      </c>
      <c r="S557" s="126" t="b">
        <v>1</v>
      </c>
    </row>
    <row r="558" spans="1:19" hidden="1" x14ac:dyDescent="0.25">
      <c r="A558" s="126" t="s">
        <v>4008</v>
      </c>
      <c r="B558" s="200">
        <v>1</v>
      </c>
      <c r="C558" s="126">
        <v>2</v>
      </c>
      <c r="D558" s="308">
        <f>DEDEL!J558</f>
        <v>0</v>
      </c>
      <c r="E558" s="126" t="b">
        <v>1</v>
      </c>
      <c r="F558" s="309" t="str">
        <f>RIGHT(DEDEL!C558,4)&amp;"."&amp;DEDEL!M558&amp;"."&amp;DEDEL!K558&amp;"."&amp;$C$5</f>
        <v>...Ap21</v>
      </c>
      <c r="G558" s="310">
        <f t="shared" ca="1" si="33"/>
        <v>44386</v>
      </c>
      <c r="H558" s="311">
        <f>-DEDEL!Q558</f>
        <v>0</v>
      </c>
      <c r="I558" s="205">
        <f t="shared" ca="1" si="32"/>
        <v>44386</v>
      </c>
      <c r="J558" s="126">
        <v>3</v>
      </c>
      <c r="K558" s="126" t="b">
        <v>1</v>
      </c>
      <c r="L558" s="126" t="s">
        <v>4009</v>
      </c>
      <c r="M558" s="126" t="b">
        <v>1</v>
      </c>
      <c r="N558" s="126" t="s">
        <v>3687</v>
      </c>
      <c r="O558" s="309" t="str">
        <f>LEFT(DEDEL!D558,19)&amp;"."&amp;DEDELCR!F558</f>
        <v>....Ap21</v>
      </c>
      <c r="P558" s="312">
        <f>DEDEL!I558</f>
        <v>0</v>
      </c>
      <c r="Q558" s="126" t="b">
        <v>1</v>
      </c>
      <c r="R558" s="126" t="b">
        <v>1</v>
      </c>
      <c r="S558" s="126" t="b">
        <v>1</v>
      </c>
    </row>
    <row r="559" spans="1:19" hidden="1" x14ac:dyDescent="0.25">
      <c r="A559" s="126" t="s">
        <v>4008</v>
      </c>
      <c r="B559" s="200">
        <v>1</v>
      </c>
      <c r="C559" s="126">
        <v>2</v>
      </c>
      <c r="D559" s="308">
        <f>DEDEL!J559</f>
        <v>0</v>
      </c>
      <c r="E559" s="126" t="b">
        <v>1</v>
      </c>
      <c r="F559" s="309" t="str">
        <f>RIGHT(DEDEL!C559,4)&amp;"."&amp;DEDEL!M559&amp;"."&amp;DEDEL!K559&amp;"."&amp;$C$5</f>
        <v>...Ap21</v>
      </c>
      <c r="G559" s="310">
        <f t="shared" ca="1" si="33"/>
        <v>44386</v>
      </c>
      <c r="H559" s="311">
        <f>-DEDEL!Q559</f>
        <v>0</v>
      </c>
      <c r="I559" s="205">
        <f t="shared" ca="1" si="32"/>
        <v>44386</v>
      </c>
      <c r="J559" s="126">
        <v>3</v>
      </c>
      <c r="K559" s="126" t="b">
        <v>1</v>
      </c>
      <c r="L559" s="126" t="s">
        <v>4009</v>
      </c>
      <c r="M559" s="126" t="b">
        <v>1</v>
      </c>
      <c r="N559" s="126" t="s">
        <v>3687</v>
      </c>
      <c r="O559" s="309" t="str">
        <f>LEFT(DEDEL!D559,19)&amp;"."&amp;DEDELCR!F559</f>
        <v>....Ap21</v>
      </c>
      <c r="P559" s="312">
        <f>DEDEL!I559</f>
        <v>0</v>
      </c>
      <c r="Q559" s="126" t="b">
        <v>1</v>
      </c>
      <c r="R559" s="126" t="b">
        <v>1</v>
      </c>
      <c r="S559" s="126" t="b">
        <v>1</v>
      </c>
    </row>
    <row r="560" spans="1:19" hidden="1" x14ac:dyDescent="0.25">
      <c r="A560" s="126" t="s">
        <v>4008</v>
      </c>
      <c r="B560" s="200">
        <v>1</v>
      </c>
      <c r="C560" s="126">
        <v>2</v>
      </c>
      <c r="D560" s="308">
        <f>DEDEL!J560</f>
        <v>0</v>
      </c>
      <c r="E560" s="126" t="b">
        <v>1</v>
      </c>
      <c r="F560" s="309" t="str">
        <f>RIGHT(DEDEL!C560,4)&amp;"."&amp;DEDEL!M560&amp;"."&amp;DEDEL!K560&amp;"."&amp;$C$5</f>
        <v>...Ap21</v>
      </c>
      <c r="G560" s="310">
        <f t="shared" ca="1" si="33"/>
        <v>44386</v>
      </c>
      <c r="H560" s="311">
        <f>-DEDEL!Q560</f>
        <v>0</v>
      </c>
      <c r="I560" s="205">
        <f t="shared" ca="1" si="32"/>
        <v>44386</v>
      </c>
      <c r="J560" s="126">
        <v>3</v>
      </c>
      <c r="K560" s="126" t="b">
        <v>1</v>
      </c>
      <c r="L560" s="126" t="s">
        <v>4009</v>
      </c>
      <c r="M560" s="126" t="b">
        <v>1</v>
      </c>
      <c r="N560" s="126" t="s">
        <v>3687</v>
      </c>
      <c r="O560" s="309" t="str">
        <f>LEFT(DEDEL!D560,19)&amp;"."&amp;DEDELCR!F560</f>
        <v>....Ap21</v>
      </c>
      <c r="P560" s="312">
        <f>DEDEL!I560</f>
        <v>0</v>
      </c>
      <c r="Q560" s="126" t="b">
        <v>1</v>
      </c>
      <c r="R560" s="126" t="b">
        <v>1</v>
      </c>
      <c r="S560" s="126" t="b">
        <v>1</v>
      </c>
    </row>
    <row r="561" spans="1:19" hidden="1" x14ac:dyDescent="0.25">
      <c r="A561" s="126" t="s">
        <v>4008</v>
      </c>
      <c r="B561" s="200">
        <v>1</v>
      </c>
      <c r="C561" s="126">
        <v>2</v>
      </c>
      <c r="D561" s="308">
        <f>DEDEL!J561</f>
        <v>0</v>
      </c>
      <c r="E561" s="126" t="b">
        <v>1</v>
      </c>
      <c r="F561" s="309" t="str">
        <f>RIGHT(DEDEL!C561,4)&amp;"."&amp;DEDEL!M561&amp;"."&amp;DEDEL!K561&amp;"."&amp;$C$5</f>
        <v>...Ap21</v>
      </c>
      <c r="G561" s="310">
        <f t="shared" ca="1" si="33"/>
        <v>44386</v>
      </c>
      <c r="H561" s="311">
        <f>-DEDEL!Q561</f>
        <v>0</v>
      </c>
      <c r="I561" s="205">
        <f t="shared" ca="1" si="32"/>
        <v>44386</v>
      </c>
      <c r="J561" s="126">
        <v>3</v>
      </c>
      <c r="K561" s="126" t="b">
        <v>1</v>
      </c>
      <c r="L561" s="126" t="s">
        <v>4009</v>
      </c>
      <c r="M561" s="126" t="b">
        <v>1</v>
      </c>
      <c r="N561" s="126" t="s">
        <v>3687</v>
      </c>
      <c r="O561" s="309" t="str">
        <f>LEFT(DEDEL!D561,19)&amp;"."&amp;DEDELCR!F561</f>
        <v>....Ap21</v>
      </c>
      <c r="P561" s="312">
        <f>DEDEL!I561</f>
        <v>0</v>
      </c>
      <c r="Q561" s="126" t="b">
        <v>1</v>
      </c>
      <c r="R561" s="126" t="b">
        <v>1</v>
      </c>
      <c r="S561" s="126" t="b">
        <v>1</v>
      </c>
    </row>
    <row r="562" spans="1:19" hidden="1" x14ac:dyDescent="0.25">
      <c r="A562" s="126" t="s">
        <v>4008</v>
      </c>
      <c r="B562" s="200">
        <v>1</v>
      </c>
      <c r="C562" s="126">
        <v>2</v>
      </c>
      <c r="D562" s="308">
        <f>DEDEL!J562</f>
        <v>0</v>
      </c>
      <c r="E562" s="126" t="b">
        <v>1</v>
      </c>
      <c r="F562" s="309" t="str">
        <f>RIGHT(DEDEL!C562,4)&amp;"."&amp;DEDEL!M562&amp;"."&amp;DEDEL!K562&amp;"."&amp;$C$5</f>
        <v>...Ap21</v>
      </c>
      <c r="G562" s="310">
        <f t="shared" ca="1" si="33"/>
        <v>44386</v>
      </c>
      <c r="H562" s="311">
        <f>-DEDEL!Q562</f>
        <v>0</v>
      </c>
      <c r="I562" s="205">
        <f t="shared" ca="1" si="32"/>
        <v>44386</v>
      </c>
      <c r="J562" s="126">
        <v>3</v>
      </c>
      <c r="K562" s="126" t="b">
        <v>1</v>
      </c>
      <c r="L562" s="126" t="s">
        <v>4009</v>
      </c>
      <c r="M562" s="126" t="b">
        <v>1</v>
      </c>
      <c r="N562" s="126" t="s">
        <v>3687</v>
      </c>
      <c r="O562" s="309" t="str">
        <f>LEFT(DEDEL!D562,19)&amp;"."&amp;DEDELCR!F562</f>
        <v>....Ap21</v>
      </c>
      <c r="P562" s="312">
        <f>DEDEL!I562</f>
        <v>0</v>
      </c>
      <c r="Q562" s="126" t="b">
        <v>1</v>
      </c>
      <c r="R562" s="126" t="b">
        <v>1</v>
      </c>
      <c r="S562" s="126" t="b">
        <v>1</v>
      </c>
    </row>
    <row r="563" spans="1:19" hidden="1" x14ac:dyDescent="0.25">
      <c r="A563" s="126" t="s">
        <v>4008</v>
      </c>
      <c r="B563" s="200">
        <v>1</v>
      </c>
      <c r="C563" s="126">
        <v>2</v>
      </c>
      <c r="D563" s="308">
        <f>DEDEL!J563</f>
        <v>0</v>
      </c>
      <c r="E563" s="126" t="b">
        <v>1</v>
      </c>
      <c r="F563" s="309" t="str">
        <f>RIGHT(DEDEL!C563,4)&amp;"."&amp;DEDEL!M563&amp;"."&amp;DEDEL!K563&amp;"."&amp;$C$5</f>
        <v>...Ap21</v>
      </c>
      <c r="G563" s="310">
        <f t="shared" ca="1" si="33"/>
        <v>44386</v>
      </c>
      <c r="H563" s="311">
        <f>-DEDEL!Q563</f>
        <v>0</v>
      </c>
      <c r="I563" s="205">
        <f t="shared" ca="1" si="32"/>
        <v>44386</v>
      </c>
      <c r="J563" s="126">
        <v>3</v>
      </c>
      <c r="K563" s="126" t="b">
        <v>1</v>
      </c>
      <c r="L563" s="126" t="s">
        <v>4009</v>
      </c>
      <c r="M563" s="126" t="b">
        <v>1</v>
      </c>
      <c r="N563" s="126" t="s">
        <v>3687</v>
      </c>
      <c r="O563" s="309" t="str">
        <f>LEFT(DEDEL!D563,19)&amp;"."&amp;DEDELCR!F563</f>
        <v>....Ap21</v>
      </c>
      <c r="P563" s="312">
        <f>DEDEL!I563</f>
        <v>0</v>
      </c>
      <c r="Q563" s="126" t="b">
        <v>1</v>
      </c>
      <c r="R563" s="126" t="b">
        <v>1</v>
      </c>
      <c r="S563" s="126" t="b">
        <v>1</v>
      </c>
    </row>
    <row r="564" spans="1:19" hidden="1" x14ac:dyDescent="0.25">
      <c r="A564" s="126" t="s">
        <v>4008</v>
      </c>
      <c r="B564" s="200">
        <v>1</v>
      </c>
      <c r="C564" s="126">
        <v>2</v>
      </c>
      <c r="D564" s="308">
        <f>DEDEL!J564</f>
        <v>0</v>
      </c>
      <c r="E564" s="126" t="b">
        <v>1</v>
      </c>
      <c r="F564" s="309" t="str">
        <f>RIGHT(DEDEL!C564,4)&amp;"."&amp;DEDEL!M564&amp;"."&amp;DEDEL!K564&amp;"."&amp;$C$5</f>
        <v>...Ap21</v>
      </c>
      <c r="G564" s="310">
        <f t="shared" ca="1" si="33"/>
        <v>44386</v>
      </c>
      <c r="H564" s="311">
        <f>-DEDEL!Q564</f>
        <v>0</v>
      </c>
      <c r="I564" s="205">
        <f t="shared" ca="1" si="32"/>
        <v>44386</v>
      </c>
      <c r="J564" s="126">
        <v>3</v>
      </c>
      <c r="K564" s="126" t="b">
        <v>1</v>
      </c>
      <c r="L564" s="126" t="s">
        <v>4009</v>
      </c>
      <c r="M564" s="126" t="b">
        <v>1</v>
      </c>
      <c r="N564" s="126" t="s">
        <v>3687</v>
      </c>
      <c r="O564" s="309" t="str">
        <f>LEFT(DEDEL!D564,19)&amp;"."&amp;DEDELCR!F564</f>
        <v>....Ap21</v>
      </c>
      <c r="P564" s="312">
        <f>DEDEL!I564</f>
        <v>0</v>
      </c>
      <c r="Q564" s="126" t="b">
        <v>1</v>
      </c>
      <c r="R564" s="126" t="b">
        <v>1</v>
      </c>
      <c r="S564" s="126" t="b">
        <v>1</v>
      </c>
    </row>
    <row r="565" spans="1:19" hidden="1" x14ac:dyDescent="0.25">
      <c r="A565" s="126" t="s">
        <v>4008</v>
      </c>
      <c r="B565" s="200">
        <v>1</v>
      </c>
      <c r="C565" s="126">
        <v>2</v>
      </c>
      <c r="D565" s="308">
        <f>DEDEL!J565</f>
        <v>0</v>
      </c>
      <c r="E565" s="126" t="b">
        <v>1</v>
      </c>
      <c r="F565" s="309" t="str">
        <f>RIGHT(DEDEL!C565,4)&amp;"."&amp;DEDEL!M565&amp;"."&amp;DEDEL!K565&amp;"."&amp;$C$5</f>
        <v>...Ap21</v>
      </c>
      <c r="G565" s="310">
        <f t="shared" ca="1" si="33"/>
        <v>44386</v>
      </c>
      <c r="H565" s="311">
        <f>-DEDEL!Q565</f>
        <v>0</v>
      </c>
      <c r="I565" s="205">
        <f t="shared" ca="1" si="32"/>
        <v>44386</v>
      </c>
      <c r="J565" s="126">
        <v>3</v>
      </c>
      <c r="K565" s="126" t="b">
        <v>1</v>
      </c>
      <c r="L565" s="126" t="s">
        <v>4009</v>
      </c>
      <c r="M565" s="126" t="b">
        <v>1</v>
      </c>
      <c r="N565" s="126" t="s">
        <v>3687</v>
      </c>
      <c r="O565" s="309" t="str">
        <f>LEFT(DEDEL!D565,19)&amp;"."&amp;DEDELCR!F565</f>
        <v>....Ap21</v>
      </c>
      <c r="P565" s="312">
        <f>DEDEL!I565</f>
        <v>0</v>
      </c>
      <c r="Q565" s="126" t="b">
        <v>1</v>
      </c>
      <c r="R565" s="126" t="b">
        <v>1</v>
      </c>
      <c r="S565" s="126" t="b">
        <v>1</v>
      </c>
    </row>
    <row r="566" spans="1:19" hidden="1" x14ac:dyDescent="0.25">
      <c r="A566" s="126" t="s">
        <v>4008</v>
      </c>
      <c r="B566" s="200">
        <v>1</v>
      </c>
      <c r="C566" s="126">
        <v>2</v>
      </c>
      <c r="D566" s="308">
        <f>DEDEL!J566</f>
        <v>0</v>
      </c>
      <c r="E566" s="126" t="b">
        <v>1</v>
      </c>
      <c r="F566" s="309" t="str">
        <f>RIGHT(DEDEL!C566,4)&amp;"."&amp;DEDEL!M566&amp;"."&amp;DEDEL!K566&amp;"."&amp;$C$5</f>
        <v>...Ap21</v>
      </c>
      <c r="G566" s="310">
        <f t="shared" ca="1" si="33"/>
        <v>44386</v>
      </c>
      <c r="H566" s="311">
        <f>-DEDEL!Q566</f>
        <v>0</v>
      </c>
      <c r="I566" s="205">
        <f t="shared" ca="1" si="32"/>
        <v>44386</v>
      </c>
      <c r="J566" s="126">
        <v>3</v>
      </c>
      <c r="K566" s="126" t="b">
        <v>1</v>
      </c>
      <c r="L566" s="126" t="s">
        <v>4009</v>
      </c>
      <c r="M566" s="126" t="b">
        <v>1</v>
      </c>
      <c r="N566" s="126" t="s">
        <v>3687</v>
      </c>
      <c r="O566" s="309" t="str">
        <f>LEFT(DEDEL!D566,19)&amp;"."&amp;DEDELCR!F566</f>
        <v>....Ap21</v>
      </c>
      <c r="P566" s="312">
        <f>DEDEL!I566</f>
        <v>0</v>
      </c>
      <c r="Q566" s="126" t="b">
        <v>1</v>
      </c>
      <c r="R566" s="126" t="b">
        <v>1</v>
      </c>
      <c r="S566" s="126" t="b">
        <v>1</v>
      </c>
    </row>
    <row r="567" spans="1:19" hidden="1" x14ac:dyDescent="0.25">
      <c r="A567" s="126" t="s">
        <v>4008</v>
      </c>
      <c r="B567" s="200">
        <v>1</v>
      </c>
      <c r="C567" s="126">
        <v>2</v>
      </c>
      <c r="D567" s="308">
        <f>DEDEL!J567</f>
        <v>0</v>
      </c>
      <c r="E567" s="126" t="b">
        <v>1</v>
      </c>
      <c r="F567" s="309" t="str">
        <f>RIGHT(DEDEL!C567,4)&amp;"."&amp;DEDEL!M567&amp;"."&amp;DEDEL!K567&amp;"."&amp;$C$5</f>
        <v>...Ap21</v>
      </c>
      <c r="G567" s="310">
        <f t="shared" ca="1" si="33"/>
        <v>44386</v>
      </c>
      <c r="H567" s="311">
        <f>-DEDEL!Q567</f>
        <v>0</v>
      </c>
      <c r="I567" s="205">
        <f t="shared" ca="1" si="32"/>
        <v>44386</v>
      </c>
      <c r="J567" s="126">
        <v>3</v>
      </c>
      <c r="K567" s="126" t="b">
        <v>1</v>
      </c>
      <c r="L567" s="126" t="s">
        <v>4009</v>
      </c>
      <c r="M567" s="126" t="b">
        <v>1</v>
      </c>
      <c r="N567" s="126" t="s">
        <v>3687</v>
      </c>
      <c r="O567" s="309" t="str">
        <f>LEFT(DEDEL!D567,19)&amp;"."&amp;DEDELCR!F567</f>
        <v>....Ap21</v>
      </c>
      <c r="P567" s="312">
        <f>DEDEL!I567</f>
        <v>0</v>
      </c>
      <c r="Q567" s="126" t="b">
        <v>1</v>
      </c>
      <c r="R567" s="126" t="b">
        <v>1</v>
      </c>
      <c r="S567" s="126" t="b">
        <v>1</v>
      </c>
    </row>
    <row r="568" spans="1:19" hidden="1" x14ac:dyDescent="0.25">
      <c r="A568" s="126" t="s">
        <v>4008</v>
      </c>
      <c r="B568" s="200">
        <v>1</v>
      </c>
      <c r="C568" s="126">
        <v>2</v>
      </c>
      <c r="D568" s="308">
        <f>DEDEL!J568</f>
        <v>0</v>
      </c>
      <c r="E568" s="126" t="b">
        <v>1</v>
      </c>
      <c r="F568" s="309" t="str">
        <f>RIGHT(DEDEL!C568,4)&amp;"."&amp;DEDEL!M568&amp;"."&amp;DEDEL!K568&amp;"."&amp;$C$5</f>
        <v>...Ap21</v>
      </c>
      <c r="G568" s="310">
        <f t="shared" ca="1" si="33"/>
        <v>44386</v>
      </c>
      <c r="H568" s="311">
        <f>-DEDEL!Q568</f>
        <v>0</v>
      </c>
      <c r="I568" s="205">
        <f t="shared" ca="1" si="32"/>
        <v>44386</v>
      </c>
      <c r="J568" s="126">
        <v>3</v>
      </c>
      <c r="K568" s="126" t="b">
        <v>1</v>
      </c>
      <c r="L568" s="126" t="s">
        <v>4009</v>
      </c>
      <c r="M568" s="126" t="b">
        <v>1</v>
      </c>
      <c r="N568" s="126" t="s">
        <v>3687</v>
      </c>
      <c r="O568" s="309" t="str">
        <f>LEFT(DEDEL!D568,19)&amp;"."&amp;DEDELCR!F568</f>
        <v>....Ap21</v>
      </c>
      <c r="P568" s="312">
        <f>DEDEL!I568</f>
        <v>0</v>
      </c>
      <c r="Q568" s="126" t="b">
        <v>1</v>
      </c>
      <c r="R568" s="126" t="b">
        <v>1</v>
      </c>
      <c r="S568" s="126" t="b">
        <v>1</v>
      </c>
    </row>
    <row r="569" spans="1:19" hidden="1" x14ac:dyDescent="0.25">
      <c r="A569" s="126" t="s">
        <v>4008</v>
      </c>
      <c r="B569" s="200">
        <v>1</v>
      </c>
      <c r="C569" s="126">
        <v>2</v>
      </c>
      <c r="D569" s="308">
        <f>DEDEL!J569</f>
        <v>0</v>
      </c>
      <c r="E569" s="126" t="b">
        <v>1</v>
      </c>
      <c r="F569" s="309" t="str">
        <f>RIGHT(DEDEL!C569,4)&amp;"."&amp;DEDEL!M569&amp;"."&amp;DEDEL!K569&amp;"."&amp;$C$5</f>
        <v>...Ap21</v>
      </c>
      <c r="G569" s="310">
        <f t="shared" ca="1" si="33"/>
        <v>44386</v>
      </c>
      <c r="H569" s="311">
        <f>-DEDEL!Q569</f>
        <v>0</v>
      </c>
      <c r="I569" s="205">
        <f t="shared" ca="1" si="32"/>
        <v>44386</v>
      </c>
      <c r="J569" s="126">
        <v>3</v>
      </c>
      <c r="K569" s="126" t="b">
        <v>1</v>
      </c>
      <c r="L569" s="126" t="s">
        <v>4009</v>
      </c>
      <c r="M569" s="126" t="b">
        <v>1</v>
      </c>
      <c r="N569" s="126" t="s">
        <v>3687</v>
      </c>
      <c r="O569" s="309" t="str">
        <f>LEFT(DEDEL!D569,19)&amp;"."&amp;DEDELCR!F569</f>
        <v>....Ap21</v>
      </c>
      <c r="P569" s="312">
        <f>DEDEL!I569</f>
        <v>0</v>
      </c>
      <c r="Q569" s="126" t="b">
        <v>1</v>
      </c>
      <c r="R569" s="126" t="b">
        <v>1</v>
      </c>
      <c r="S569" s="126" t="b">
        <v>1</v>
      </c>
    </row>
    <row r="570" spans="1:19" hidden="1" x14ac:dyDescent="0.25">
      <c r="A570" s="126" t="s">
        <v>4008</v>
      </c>
      <c r="B570" s="200">
        <v>1</v>
      </c>
      <c r="C570" s="126">
        <v>2</v>
      </c>
      <c r="D570" s="308">
        <f>DEDEL!J570</f>
        <v>0</v>
      </c>
      <c r="E570" s="126" t="b">
        <v>1</v>
      </c>
      <c r="F570" s="309" t="str">
        <f>RIGHT(DEDEL!C570,4)&amp;"."&amp;DEDEL!M570&amp;"."&amp;DEDEL!K570&amp;"."&amp;$C$5</f>
        <v>...Ap21</v>
      </c>
      <c r="G570" s="310">
        <f t="shared" ca="1" si="33"/>
        <v>44386</v>
      </c>
      <c r="H570" s="311">
        <f>-DEDEL!Q570</f>
        <v>0</v>
      </c>
      <c r="I570" s="205">
        <f t="shared" ca="1" si="32"/>
        <v>44386</v>
      </c>
      <c r="J570" s="126">
        <v>3</v>
      </c>
      <c r="K570" s="126" t="b">
        <v>1</v>
      </c>
      <c r="L570" s="126" t="s">
        <v>4009</v>
      </c>
      <c r="M570" s="126" t="b">
        <v>1</v>
      </c>
      <c r="N570" s="126" t="s">
        <v>3687</v>
      </c>
      <c r="O570" s="309" t="str">
        <f>LEFT(DEDEL!D570,19)&amp;"."&amp;DEDELCR!F570</f>
        <v>....Ap21</v>
      </c>
      <c r="P570" s="312">
        <f>DEDEL!I570</f>
        <v>0</v>
      </c>
      <c r="Q570" s="126" t="b">
        <v>1</v>
      </c>
      <c r="R570" s="126" t="b">
        <v>1</v>
      </c>
      <c r="S570" s="126" t="b">
        <v>1</v>
      </c>
    </row>
    <row r="571" spans="1:19" hidden="1" x14ac:dyDescent="0.25">
      <c r="A571" s="126" t="s">
        <v>4008</v>
      </c>
      <c r="B571" s="200">
        <v>1</v>
      </c>
      <c r="C571" s="126">
        <v>2</v>
      </c>
      <c r="D571" s="308">
        <f>DEDEL!J571</f>
        <v>0</v>
      </c>
      <c r="E571" s="126" t="b">
        <v>1</v>
      </c>
      <c r="F571" s="309" t="str">
        <f>RIGHT(DEDEL!C571,4)&amp;"."&amp;DEDEL!M571&amp;"."&amp;DEDEL!K571&amp;"."&amp;$C$5</f>
        <v>...Ap21</v>
      </c>
      <c r="G571" s="310">
        <f t="shared" ca="1" si="33"/>
        <v>44386</v>
      </c>
      <c r="H571" s="311">
        <f>-DEDEL!Q571</f>
        <v>0</v>
      </c>
      <c r="I571" s="205">
        <f t="shared" ca="1" si="32"/>
        <v>44386</v>
      </c>
      <c r="J571" s="126">
        <v>3</v>
      </c>
      <c r="K571" s="126" t="b">
        <v>1</v>
      </c>
      <c r="L571" s="126" t="s">
        <v>4009</v>
      </c>
      <c r="M571" s="126" t="b">
        <v>1</v>
      </c>
      <c r="N571" s="126" t="s">
        <v>3687</v>
      </c>
      <c r="O571" s="309" t="str">
        <f>LEFT(DEDEL!D571,19)&amp;"."&amp;DEDELCR!F571</f>
        <v>....Ap21</v>
      </c>
      <c r="P571" s="312">
        <f>DEDEL!I571</f>
        <v>0</v>
      </c>
      <c r="Q571" s="126" t="b">
        <v>1</v>
      </c>
      <c r="R571" s="126" t="b">
        <v>1</v>
      </c>
      <c r="S571" s="126" t="b">
        <v>1</v>
      </c>
    </row>
    <row r="572" spans="1:19" hidden="1" x14ac:dyDescent="0.25">
      <c r="A572" s="126" t="s">
        <v>4008</v>
      </c>
      <c r="B572" s="200">
        <v>1</v>
      </c>
      <c r="C572" s="126">
        <v>2</v>
      </c>
      <c r="D572" s="308">
        <f>DEDEL!J572</f>
        <v>0</v>
      </c>
      <c r="E572" s="126" t="b">
        <v>1</v>
      </c>
      <c r="F572" s="309" t="str">
        <f>RIGHT(DEDEL!C572,4)&amp;"."&amp;DEDEL!M572&amp;"."&amp;DEDEL!K572&amp;"."&amp;$C$5</f>
        <v>...Ap21</v>
      </c>
      <c r="G572" s="310">
        <f t="shared" ca="1" si="33"/>
        <v>44386</v>
      </c>
      <c r="H572" s="311">
        <f>-DEDEL!Q572</f>
        <v>0</v>
      </c>
      <c r="I572" s="205">
        <f t="shared" ca="1" si="32"/>
        <v>44386</v>
      </c>
      <c r="J572" s="126">
        <v>3</v>
      </c>
      <c r="K572" s="126" t="b">
        <v>1</v>
      </c>
      <c r="L572" s="126" t="s">
        <v>4009</v>
      </c>
      <c r="M572" s="126" t="b">
        <v>1</v>
      </c>
      <c r="N572" s="126" t="s">
        <v>3687</v>
      </c>
      <c r="O572" s="309" t="str">
        <f>LEFT(DEDEL!D572,19)&amp;"."&amp;DEDELCR!F572</f>
        <v>....Ap21</v>
      </c>
      <c r="P572" s="312">
        <f>DEDEL!I572</f>
        <v>0</v>
      </c>
      <c r="Q572" s="126" t="b">
        <v>1</v>
      </c>
      <c r="R572" s="126" t="b">
        <v>1</v>
      </c>
      <c r="S572" s="126" t="b">
        <v>1</v>
      </c>
    </row>
    <row r="573" spans="1:19" hidden="1" x14ac:dyDescent="0.25">
      <c r="A573" s="126" t="s">
        <v>4008</v>
      </c>
      <c r="B573" s="200">
        <v>1</v>
      </c>
      <c r="C573" s="126">
        <v>2</v>
      </c>
      <c r="D573" s="308">
        <f>DEDEL!J573</f>
        <v>0</v>
      </c>
      <c r="E573" s="126" t="b">
        <v>1</v>
      </c>
      <c r="F573" s="309" t="str">
        <f>RIGHT(DEDEL!C573,4)&amp;"."&amp;DEDEL!M573&amp;"."&amp;DEDEL!K573&amp;"."&amp;$C$5</f>
        <v>...Ap21</v>
      </c>
      <c r="G573" s="310">
        <f t="shared" ca="1" si="33"/>
        <v>44386</v>
      </c>
      <c r="H573" s="311">
        <f>-DEDEL!Q573</f>
        <v>0</v>
      </c>
      <c r="I573" s="205">
        <f t="shared" ca="1" si="32"/>
        <v>44386</v>
      </c>
      <c r="J573" s="126">
        <v>3</v>
      </c>
      <c r="K573" s="126" t="b">
        <v>1</v>
      </c>
      <c r="L573" s="126" t="s">
        <v>4009</v>
      </c>
      <c r="M573" s="126" t="b">
        <v>1</v>
      </c>
      <c r="N573" s="126" t="s">
        <v>3687</v>
      </c>
      <c r="O573" s="309" t="str">
        <f>LEFT(DEDEL!D573,19)&amp;"."&amp;DEDELCR!F573</f>
        <v>....Ap21</v>
      </c>
      <c r="P573" s="312">
        <f>DEDEL!I573</f>
        <v>0</v>
      </c>
      <c r="Q573" s="126" t="b">
        <v>1</v>
      </c>
      <c r="R573" s="126" t="b">
        <v>1</v>
      </c>
      <c r="S573" s="126" t="b">
        <v>1</v>
      </c>
    </row>
    <row r="574" spans="1:19" hidden="1" x14ac:dyDescent="0.25">
      <c r="A574" s="126" t="s">
        <v>4008</v>
      </c>
      <c r="B574" s="200">
        <v>1</v>
      </c>
      <c r="C574" s="126">
        <v>2</v>
      </c>
      <c r="D574" s="308">
        <f>DEDEL!J574</f>
        <v>0</v>
      </c>
      <c r="E574" s="126" t="b">
        <v>1</v>
      </c>
      <c r="F574" s="309" t="str">
        <f>RIGHT(DEDEL!C574,4)&amp;"."&amp;DEDEL!M574&amp;"."&amp;DEDEL!K574&amp;"."&amp;$C$5</f>
        <v>...Ap21</v>
      </c>
      <c r="G574" s="310">
        <f t="shared" ca="1" si="33"/>
        <v>44386</v>
      </c>
      <c r="H574" s="311">
        <f>-DEDEL!Q574</f>
        <v>0</v>
      </c>
      <c r="I574" s="205">
        <f t="shared" ca="1" si="32"/>
        <v>44386</v>
      </c>
      <c r="J574" s="126">
        <v>3</v>
      </c>
      <c r="K574" s="126" t="b">
        <v>1</v>
      </c>
      <c r="L574" s="126" t="s">
        <v>4009</v>
      </c>
      <c r="M574" s="126" t="b">
        <v>1</v>
      </c>
      <c r="N574" s="126" t="s">
        <v>3687</v>
      </c>
      <c r="O574" s="309" t="str">
        <f>LEFT(DEDEL!D574,19)&amp;"."&amp;DEDELCR!F574</f>
        <v>....Ap21</v>
      </c>
      <c r="P574" s="312">
        <f>DEDEL!I574</f>
        <v>0</v>
      </c>
      <c r="Q574" s="126" t="b">
        <v>1</v>
      </c>
      <c r="R574" s="126" t="b">
        <v>1</v>
      </c>
      <c r="S574" s="126" t="b">
        <v>1</v>
      </c>
    </row>
    <row r="575" spans="1:19" hidden="1" x14ac:dyDescent="0.25">
      <c r="A575" s="126" t="s">
        <v>4008</v>
      </c>
      <c r="B575" s="200">
        <v>1</v>
      </c>
      <c r="C575" s="126">
        <v>2</v>
      </c>
      <c r="D575" s="308">
        <f>DEDEL!J575</f>
        <v>0</v>
      </c>
      <c r="E575" s="126" t="b">
        <v>1</v>
      </c>
      <c r="F575" s="309" t="str">
        <f>RIGHT(DEDEL!C575,4)&amp;"."&amp;DEDEL!M575&amp;"."&amp;DEDEL!K575&amp;"."&amp;$C$5</f>
        <v>...Ap21</v>
      </c>
      <c r="G575" s="310">
        <f t="shared" ca="1" si="33"/>
        <v>44386</v>
      </c>
      <c r="H575" s="311">
        <f>-DEDEL!Q575</f>
        <v>0</v>
      </c>
      <c r="I575" s="205">
        <f t="shared" ca="1" si="32"/>
        <v>44386</v>
      </c>
      <c r="J575" s="126">
        <v>3</v>
      </c>
      <c r="K575" s="126" t="b">
        <v>1</v>
      </c>
      <c r="L575" s="126" t="s">
        <v>4009</v>
      </c>
      <c r="M575" s="126" t="b">
        <v>1</v>
      </c>
      <c r="N575" s="126" t="s">
        <v>3687</v>
      </c>
      <c r="O575" s="309" t="str">
        <f>LEFT(DEDEL!D575,19)&amp;"."&amp;DEDELCR!F575</f>
        <v>....Ap21</v>
      </c>
      <c r="P575" s="312">
        <f>DEDEL!I575</f>
        <v>0</v>
      </c>
      <c r="Q575" s="126" t="b">
        <v>1</v>
      </c>
      <c r="R575" s="126" t="b">
        <v>1</v>
      </c>
      <c r="S575" s="126" t="b">
        <v>1</v>
      </c>
    </row>
    <row r="576" spans="1:19" hidden="1" x14ac:dyDescent="0.25">
      <c r="A576" s="126" t="s">
        <v>4008</v>
      </c>
      <c r="B576" s="200">
        <v>1</v>
      </c>
      <c r="C576" s="126">
        <v>2</v>
      </c>
      <c r="D576" s="308">
        <f>DEDEL!J576</f>
        <v>0</v>
      </c>
      <c r="E576" s="126" t="b">
        <v>1</v>
      </c>
      <c r="F576" s="309" t="str">
        <f>RIGHT(DEDEL!C576,4)&amp;"."&amp;DEDEL!M576&amp;"."&amp;DEDEL!K576&amp;"."&amp;$C$5</f>
        <v>...Ap21</v>
      </c>
      <c r="G576" s="310">
        <f t="shared" ca="1" si="33"/>
        <v>44386</v>
      </c>
      <c r="H576" s="311">
        <f>-DEDEL!Q576</f>
        <v>0</v>
      </c>
      <c r="I576" s="205">
        <f t="shared" ca="1" si="32"/>
        <v>44386</v>
      </c>
      <c r="J576" s="126">
        <v>3</v>
      </c>
      <c r="K576" s="126" t="b">
        <v>1</v>
      </c>
      <c r="L576" s="126" t="s">
        <v>4009</v>
      </c>
      <c r="M576" s="126" t="b">
        <v>1</v>
      </c>
      <c r="N576" s="126" t="s">
        <v>3687</v>
      </c>
      <c r="O576" s="309" t="str">
        <f>LEFT(DEDEL!D576,19)&amp;"."&amp;DEDELCR!F576</f>
        <v>....Ap21</v>
      </c>
      <c r="P576" s="312">
        <f>DEDEL!I576</f>
        <v>0</v>
      </c>
      <c r="Q576" s="126" t="b">
        <v>1</v>
      </c>
      <c r="R576" s="126" t="b">
        <v>1</v>
      </c>
      <c r="S576" s="126" t="b">
        <v>1</v>
      </c>
    </row>
    <row r="577" spans="1:19" hidden="1" x14ac:dyDescent="0.25">
      <c r="A577" s="126" t="s">
        <v>4008</v>
      </c>
      <c r="B577" s="200">
        <v>1</v>
      </c>
      <c r="C577" s="126">
        <v>2</v>
      </c>
      <c r="D577" s="308">
        <f>DEDEL!J577</f>
        <v>0</v>
      </c>
      <c r="E577" s="126" t="b">
        <v>1</v>
      </c>
      <c r="F577" s="309" t="str">
        <f>RIGHT(DEDEL!C577,4)&amp;"."&amp;DEDEL!M577&amp;"."&amp;DEDEL!K577&amp;"."&amp;$C$5</f>
        <v>...Ap21</v>
      </c>
      <c r="G577" s="310">
        <f t="shared" ca="1" si="33"/>
        <v>44386</v>
      </c>
      <c r="H577" s="311">
        <f>-DEDEL!Q577</f>
        <v>0</v>
      </c>
      <c r="I577" s="205">
        <f t="shared" ca="1" si="32"/>
        <v>44386</v>
      </c>
      <c r="J577" s="126">
        <v>3</v>
      </c>
      <c r="K577" s="126" t="b">
        <v>1</v>
      </c>
      <c r="L577" s="126" t="s">
        <v>4009</v>
      </c>
      <c r="M577" s="126" t="b">
        <v>1</v>
      </c>
      <c r="N577" s="126" t="s">
        <v>3687</v>
      </c>
      <c r="O577" s="309" t="str">
        <f>LEFT(DEDEL!D577,19)&amp;"."&amp;DEDELCR!F577</f>
        <v>....Ap21</v>
      </c>
      <c r="P577" s="312">
        <f>DEDEL!I577</f>
        <v>0</v>
      </c>
      <c r="Q577" s="126" t="b">
        <v>1</v>
      </c>
      <c r="R577" s="126" t="b">
        <v>1</v>
      </c>
      <c r="S577" s="126" t="b">
        <v>1</v>
      </c>
    </row>
    <row r="578" spans="1:19" hidden="1" x14ac:dyDescent="0.25">
      <c r="A578" s="126" t="s">
        <v>4008</v>
      </c>
      <c r="B578" s="200">
        <v>1</v>
      </c>
      <c r="C578" s="126">
        <v>2</v>
      </c>
      <c r="D578" s="308">
        <f>DEDEL!J578</f>
        <v>0</v>
      </c>
      <c r="E578" s="126" t="b">
        <v>1</v>
      </c>
      <c r="F578" s="309" t="str">
        <f>RIGHT(DEDEL!C578,4)&amp;"."&amp;DEDEL!M578&amp;"."&amp;DEDEL!K578&amp;"."&amp;$C$5</f>
        <v>...Ap21</v>
      </c>
      <c r="G578" s="310">
        <f t="shared" ca="1" si="33"/>
        <v>44386</v>
      </c>
      <c r="H578" s="311">
        <f>-DEDEL!Q578</f>
        <v>0</v>
      </c>
      <c r="I578" s="205">
        <f t="shared" ca="1" si="32"/>
        <v>44386</v>
      </c>
      <c r="J578" s="126">
        <v>3</v>
      </c>
      <c r="K578" s="126" t="b">
        <v>1</v>
      </c>
      <c r="L578" s="126" t="s">
        <v>4009</v>
      </c>
      <c r="M578" s="126" t="b">
        <v>1</v>
      </c>
      <c r="N578" s="126" t="s">
        <v>3687</v>
      </c>
      <c r="O578" s="309" t="str">
        <f>LEFT(DEDEL!D578,19)&amp;"."&amp;DEDELCR!F578</f>
        <v>....Ap21</v>
      </c>
      <c r="P578" s="312">
        <f>DEDEL!I578</f>
        <v>0</v>
      </c>
      <c r="Q578" s="126" t="b">
        <v>1</v>
      </c>
      <c r="R578" s="126" t="b">
        <v>1</v>
      </c>
      <c r="S578" s="126" t="b">
        <v>1</v>
      </c>
    </row>
    <row r="579" spans="1:19" hidden="1" x14ac:dyDescent="0.25">
      <c r="A579" s="126" t="s">
        <v>4008</v>
      </c>
      <c r="B579" s="200">
        <v>1</v>
      </c>
      <c r="C579" s="126">
        <v>2</v>
      </c>
      <c r="D579" s="308">
        <f>DEDEL!J579</f>
        <v>0</v>
      </c>
      <c r="E579" s="126" t="b">
        <v>1</v>
      </c>
      <c r="F579" s="309" t="str">
        <f>RIGHT(DEDEL!C579,4)&amp;"."&amp;DEDEL!M579&amp;"."&amp;DEDEL!K579&amp;"."&amp;$C$5</f>
        <v>...Ap21</v>
      </c>
      <c r="G579" s="310">
        <f t="shared" ca="1" si="33"/>
        <v>44386</v>
      </c>
      <c r="H579" s="311">
        <f>-DEDEL!Q579</f>
        <v>0</v>
      </c>
      <c r="I579" s="205">
        <f t="shared" ca="1" si="32"/>
        <v>44386</v>
      </c>
      <c r="J579" s="126">
        <v>3</v>
      </c>
      <c r="K579" s="126" t="b">
        <v>1</v>
      </c>
      <c r="L579" s="126" t="s">
        <v>4009</v>
      </c>
      <c r="M579" s="126" t="b">
        <v>1</v>
      </c>
      <c r="N579" s="126" t="s">
        <v>3687</v>
      </c>
      <c r="O579" s="309" t="str">
        <f>LEFT(DEDEL!D579,19)&amp;"."&amp;DEDELCR!F579</f>
        <v>....Ap21</v>
      </c>
      <c r="P579" s="312">
        <f>DEDEL!I579</f>
        <v>0</v>
      </c>
      <c r="Q579" s="126" t="b">
        <v>1</v>
      </c>
      <c r="R579" s="126" t="b">
        <v>1</v>
      </c>
      <c r="S579" s="126" t="b">
        <v>1</v>
      </c>
    </row>
    <row r="580" spans="1:19" hidden="1" x14ac:dyDescent="0.25">
      <c r="A580" s="126" t="s">
        <v>4008</v>
      </c>
      <c r="B580" s="200">
        <v>1</v>
      </c>
      <c r="C580" s="126">
        <v>2</v>
      </c>
      <c r="D580" s="308">
        <f>DEDEL!J580</f>
        <v>0</v>
      </c>
      <c r="E580" s="126" t="b">
        <v>1</v>
      </c>
      <c r="F580" s="309" t="str">
        <f>RIGHT(DEDEL!C580,4)&amp;"."&amp;DEDEL!M580&amp;"."&amp;DEDEL!K580&amp;"."&amp;$C$5</f>
        <v>...Ap21</v>
      </c>
      <c r="G580" s="310">
        <f t="shared" ca="1" si="33"/>
        <v>44386</v>
      </c>
      <c r="H580" s="311">
        <f>-DEDEL!Q580</f>
        <v>0</v>
      </c>
      <c r="I580" s="205">
        <f t="shared" ca="1" si="32"/>
        <v>44386</v>
      </c>
      <c r="J580" s="126">
        <v>3</v>
      </c>
      <c r="K580" s="126" t="b">
        <v>1</v>
      </c>
      <c r="L580" s="126" t="s">
        <v>4009</v>
      </c>
      <c r="M580" s="126" t="b">
        <v>1</v>
      </c>
      <c r="N580" s="126" t="s">
        <v>3687</v>
      </c>
      <c r="O580" s="309" t="str">
        <f>LEFT(DEDEL!D580,19)&amp;"."&amp;DEDELCR!F580</f>
        <v>....Ap21</v>
      </c>
      <c r="P580" s="312">
        <f>DEDEL!I580</f>
        <v>0</v>
      </c>
      <c r="Q580" s="126" t="b">
        <v>1</v>
      </c>
      <c r="R580" s="126" t="b">
        <v>1</v>
      </c>
      <c r="S580" s="126" t="b">
        <v>1</v>
      </c>
    </row>
    <row r="581" spans="1:19" hidden="1" x14ac:dyDescent="0.25">
      <c r="A581" s="126" t="s">
        <v>4008</v>
      </c>
      <c r="B581" s="200">
        <v>1</v>
      </c>
      <c r="C581" s="126">
        <v>2</v>
      </c>
      <c r="D581" s="308">
        <f>DEDEL!J581</f>
        <v>0</v>
      </c>
      <c r="E581" s="126" t="b">
        <v>1</v>
      </c>
      <c r="F581" s="309" t="str">
        <f>RIGHT(DEDEL!C581,4)&amp;"."&amp;DEDEL!M581&amp;"."&amp;DEDEL!K581&amp;"."&amp;$C$5</f>
        <v>...Ap21</v>
      </c>
      <c r="G581" s="310">
        <f t="shared" ca="1" si="33"/>
        <v>44386</v>
      </c>
      <c r="H581" s="311">
        <f>-DEDEL!Q581</f>
        <v>0</v>
      </c>
      <c r="I581" s="205">
        <f t="shared" ca="1" si="32"/>
        <v>44386</v>
      </c>
      <c r="J581" s="126">
        <v>3</v>
      </c>
      <c r="K581" s="126" t="b">
        <v>1</v>
      </c>
      <c r="L581" s="126" t="s">
        <v>4009</v>
      </c>
      <c r="M581" s="126" t="b">
        <v>1</v>
      </c>
      <c r="N581" s="126" t="s">
        <v>3687</v>
      </c>
      <c r="O581" s="309" t="str">
        <f>LEFT(DEDEL!D581,19)&amp;"."&amp;DEDELCR!F581</f>
        <v>....Ap21</v>
      </c>
      <c r="P581" s="312">
        <f>DEDEL!I581</f>
        <v>0</v>
      </c>
      <c r="Q581" s="126" t="b">
        <v>1</v>
      </c>
      <c r="R581" s="126" t="b">
        <v>1</v>
      </c>
      <c r="S581" s="126" t="b">
        <v>1</v>
      </c>
    </row>
    <row r="582" spans="1:19" hidden="1" x14ac:dyDescent="0.25">
      <c r="A582" s="126" t="s">
        <v>4008</v>
      </c>
      <c r="B582" s="200">
        <v>1</v>
      </c>
      <c r="C582" s="126">
        <v>2</v>
      </c>
      <c r="D582" s="308">
        <f>DEDEL!J582</f>
        <v>0</v>
      </c>
      <c r="E582" s="126" t="b">
        <v>1</v>
      </c>
      <c r="F582" s="309" t="str">
        <f>RIGHT(DEDEL!C582,4)&amp;"."&amp;DEDEL!M582&amp;"."&amp;DEDEL!K582&amp;"."&amp;$C$5</f>
        <v>...Ap21</v>
      </c>
      <c r="G582" s="310">
        <f t="shared" ca="1" si="33"/>
        <v>44386</v>
      </c>
      <c r="H582" s="311">
        <f>-DEDEL!Q582</f>
        <v>0</v>
      </c>
      <c r="I582" s="205">
        <f t="shared" ca="1" si="32"/>
        <v>44386</v>
      </c>
      <c r="J582" s="126">
        <v>3</v>
      </c>
      <c r="K582" s="126" t="b">
        <v>1</v>
      </c>
      <c r="L582" s="126" t="s">
        <v>4009</v>
      </c>
      <c r="M582" s="126" t="b">
        <v>1</v>
      </c>
      <c r="N582" s="126" t="s">
        <v>3687</v>
      </c>
      <c r="O582" s="309" t="str">
        <f>LEFT(DEDEL!D582,19)&amp;"."&amp;DEDELCR!F582</f>
        <v>....Ap21</v>
      </c>
      <c r="P582" s="312">
        <f>DEDEL!I582</f>
        <v>0</v>
      </c>
      <c r="Q582" s="126" t="b">
        <v>1</v>
      </c>
      <c r="R582" s="126" t="b">
        <v>1</v>
      </c>
      <c r="S582" s="126" t="b">
        <v>1</v>
      </c>
    </row>
    <row r="583" spans="1:19" hidden="1" x14ac:dyDescent="0.25">
      <c r="A583" s="126" t="s">
        <v>4008</v>
      </c>
      <c r="B583" s="200">
        <v>1</v>
      </c>
      <c r="C583" s="126">
        <v>2</v>
      </c>
      <c r="D583" s="308">
        <f>DEDEL!J583</f>
        <v>0</v>
      </c>
      <c r="E583" s="126" t="b">
        <v>1</v>
      </c>
      <c r="F583" s="309" t="str">
        <f>RIGHT(DEDEL!C583,4)&amp;"."&amp;DEDEL!M583&amp;"."&amp;DEDEL!K583&amp;"."&amp;$C$5</f>
        <v>...Ap21</v>
      </c>
      <c r="G583" s="310">
        <f t="shared" ca="1" si="33"/>
        <v>44386</v>
      </c>
      <c r="H583" s="311">
        <f>-DEDEL!Q583</f>
        <v>0</v>
      </c>
      <c r="I583" s="205">
        <f t="shared" ca="1" si="32"/>
        <v>44386</v>
      </c>
      <c r="J583" s="126">
        <v>3</v>
      </c>
      <c r="K583" s="126" t="b">
        <v>1</v>
      </c>
      <c r="L583" s="126" t="s">
        <v>4009</v>
      </c>
      <c r="M583" s="126" t="b">
        <v>1</v>
      </c>
      <c r="N583" s="126" t="s">
        <v>3687</v>
      </c>
      <c r="O583" s="309" t="str">
        <f>LEFT(DEDEL!D583,19)&amp;"."&amp;DEDELCR!F583</f>
        <v>....Ap21</v>
      </c>
      <c r="P583" s="312">
        <f>DEDEL!I583</f>
        <v>0</v>
      </c>
      <c r="Q583" s="126" t="b">
        <v>1</v>
      </c>
      <c r="R583" s="126" t="b">
        <v>1</v>
      </c>
      <c r="S583" s="126" t="b">
        <v>1</v>
      </c>
    </row>
    <row r="584" spans="1:19" hidden="1" x14ac:dyDescent="0.25">
      <c r="A584" s="126" t="s">
        <v>4008</v>
      </c>
      <c r="B584" s="200">
        <v>1</v>
      </c>
      <c r="C584" s="126">
        <v>2</v>
      </c>
      <c r="D584" s="308">
        <f>DEDEL!J584</f>
        <v>0</v>
      </c>
      <c r="E584" s="126" t="b">
        <v>1</v>
      </c>
      <c r="F584" s="309" t="str">
        <f>RIGHT(DEDEL!C584,4)&amp;"."&amp;DEDEL!M584&amp;"."&amp;DEDEL!K584&amp;"."&amp;$C$5</f>
        <v>...Ap21</v>
      </c>
      <c r="G584" s="310">
        <f t="shared" ca="1" si="33"/>
        <v>44386</v>
      </c>
      <c r="H584" s="311">
        <f>-DEDEL!Q584</f>
        <v>0</v>
      </c>
      <c r="I584" s="205">
        <f t="shared" ca="1" si="32"/>
        <v>44386</v>
      </c>
      <c r="J584" s="126">
        <v>3</v>
      </c>
      <c r="K584" s="126" t="b">
        <v>1</v>
      </c>
      <c r="L584" s="126" t="s">
        <v>4009</v>
      </c>
      <c r="M584" s="126" t="b">
        <v>1</v>
      </c>
      <c r="N584" s="126" t="s">
        <v>3687</v>
      </c>
      <c r="O584" s="309" t="str">
        <f>LEFT(DEDEL!D584,19)&amp;"."&amp;DEDELCR!F584</f>
        <v>....Ap21</v>
      </c>
      <c r="P584" s="312">
        <f>DEDEL!I584</f>
        <v>0</v>
      </c>
      <c r="Q584" s="126" t="b">
        <v>1</v>
      </c>
      <c r="R584" s="126" t="b">
        <v>1</v>
      </c>
      <c r="S584" s="126" t="b">
        <v>1</v>
      </c>
    </row>
    <row r="585" spans="1:19" hidden="1" x14ac:dyDescent="0.25">
      <c r="A585" s="126" t="s">
        <v>4008</v>
      </c>
      <c r="B585" s="200">
        <v>1</v>
      </c>
      <c r="C585" s="126">
        <v>2</v>
      </c>
      <c r="D585" s="308">
        <f>DEDEL!J585</f>
        <v>0</v>
      </c>
      <c r="E585" s="126" t="b">
        <v>1</v>
      </c>
      <c r="F585" s="309" t="str">
        <f>RIGHT(DEDEL!C585,4)&amp;"."&amp;DEDEL!M585&amp;"."&amp;DEDEL!K585&amp;"."&amp;$C$5</f>
        <v>...Ap21</v>
      </c>
      <c r="G585" s="310">
        <f t="shared" ca="1" si="33"/>
        <v>44386</v>
      </c>
      <c r="H585" s="311">
        <f>-DEDEL!Q585</f>
        <v>0</v>
      </c>
      <c r="I585" s="205">
        <f t="shared" ca="1" si="32"/>
        <v>44386</v>
      </c>
      <c r="J585" s="126">
        <v>3</v>
      </c>
      <c r="K585" s="126" t="b">
        <v>1</v>
      </c>
      <c r="L585" s="126" t="s">
        <v>4009</v>
      </c>
      <c r="M585" s="126" t="b">
        <v>1</v>
      </c>
      <c r="N585" s="126" t="s">
        <v>3687</v>
      </c>
      <c r="O585" s="309" t="str">
        <f>LEFT(DEDEL!D585,19)&amp;"."&amp;DEDELCR!F585</f>
        <v>....Ap21</v>
      </c>
      <c r="P585" s="312">
        <f>DEDEL!I585</f>
        <v>0</v>
      </c>
      <c r="Q585" s="126" t="b">
        <v>1</v>
      </c>
      <c r="R585" s="126" t="b">
        <v>1</v>
      </c>
      <c r="S585" s="126" t="b">
        <v>1</v>
      </c>
    </row>
    <row r="586" spans="1:19" hidden="1" x14ac:dyDescent="0.25">
      <c r="A586" s="126" t="s">
        <v>4008</v>
      </c>
      <c r="B586" s="200">
        <v>1</v>
      </c>
      <c r="C586" s="126">
        <v>2</v>
      </c>
      <c r="D586" s="308">
        <f>DEDEL!J586</f>
        <v>0</v>
      </c>
      <c r="E586" s="126" t="b">
        <v>1</v>
      </c>
      <c r="F586" s="309" t="str">
        <f>RIGHT(DEDEL!C586,4)&amp;"."&amp;DEDEL!M586&amp;"."&amp;DEDEL!K586&amp;"."&amp;$C$5</f>
        <v>...Ap21</v>
      </c>
      <c r="G586" s="310">
        <f t="shared" ca="1" si="33"/>
        <v>44386</v>
      </c>
      <c r="H586" s="311">
        <f>-DEDEL!Q586</f>
        <v>0</v>
      </c>
      <c r="I586" s="205">
        <f t="shared" ca="1" si="32"/>
        <v>44386</v>
      </c>
      <c r="J586" s="126">
        <v>3</v>
      </c>
      <c r="K586" s="126" t="b">
        <v>1</v>
      </c>
      <c r="L586" s="126" t="s">
        <v>4009</v>
      </c>
      <c r="M586" s="126" t="b">
        <v>1</v>
      </c>
      <c r="N586" s="126" t="s">
        <v>3687</v>
      </c>
      <c r="O586" s="309" t="str">
        <f>LEFT(DEDEL!D586,19)&amp;"."&amp;DEDELCR!F586</f>
        <v>....Ap21</v>
      </c>
      <c r="P586" s="312">
        <f>DEDEL!I586</f>
        <v>0</v>
      </c>
      <c r="Q586" s="126" t="b">
        <v>1</v>
      </c>
      <c r="R586" s="126" t="b">
        <v>1</v>
      </c>
      <c r="S586" s="126" t="b">
        <v>1</v>
      </c>
    </row>
    <row r="587" spans="1:19" hidden="1" x14ac:dyDescent="0.25">
      <c r="A587" s="126" t="s">
        <v>4008</v>
      </c>
      <c r="B587" s="200">
        <v>1</v>
      </c>
      <c r="C587" s="126">
        <v>2</v>
      </c>
      <c r="D587" s="308">
        <f>DEDEL!J587</f>
        <v>0</v>
      </c>
      <c r="E587" s="126" t="b">
        <v>1</v>
      </c>
      <c r="F587" s="309" t="str">
        <f>RIGHT(DEDEL!C587,4)&amp;"."&amp;DEDEL!M587&amp;"."&amp;DEDEL!K587&amp;"."&amp;$C$5</f>
        <v>...Ap21</v>
      </c>
      <c r="G587" s="310">
        <f t="shared" ca="1" si="33"/>
        <v>44386</v>
      </c>
      <c r="H587" s="311">
        <f>-DEDEL!Q587</f>
        <v>0</v>
      </c>
      <c r="I587" s="205">
        <f t="shared" ca="1" si="32"/>
        <v>44386</v>
      </c>
      <c r="J587" s="126">
        <v>3</v>
      </c>
      <c r="K587" s="126" t="b">
        <v>1</v>
      </c>
      <c r="L587" s="126" t="s">
        <v>4009</v>
      </c>
      <c r="M587" s="126" t="b">
        <v>1</v>
      </c>
      <c r="N587" s="126" t="s">
        <v>3687</v>
      </c>
      <c r="O587" s="309" t="str">
        <f>LEFT(DEDEL!D587,19)&amp;"."&amp;DEDELCR!F587</f>
        <v>....Ap21</v>
      </c>
      <c r="P587" s="312">
        <f>DEDEL!I587</f>
        <v>0</v>
      </c>
      <c r="Q587" s="126" t="b">
        <v>1</v>
      </c>
      <c r="R587" s="126" t="b">
        <v>1</v>
      </c>
      <c r="S587" s="126" t="b">
        <v>1</v>
      </c>
    </row>
    <row r="588" spans="1:19" hidden="1" x14ac:dyDescent="0.25">
      <c r="A588" s="126" t="s">
        <v>4008</v>
      </c>
      <c r="B588" s="200">
        <v>1</v>
      </c>
      <c r="C588" s="126">
        <v>2</v>
      </c>
      <c r="D588" s="308">
        <f>DEDEL!J588</f>
        <v>0</v>
      </c>
      <c r="E588" s="126" t="b">
        <v>1</v>
      </c>
      <c r="F588" s="309" t="str">
        <f>RIGHT(DEDEL!C588,4)&amp;"."&amp;DEDEL!M588&amp;"."&amp;DEDEL!K588&amp;"."&amp;$C$5</f>
        <v>...Ap21</v>
      </c>
      <c r="G588" s="310">
        <f t="shared" ca="1" si="33"/>
        <v>44386</v>
      </c>
      <c r="H588" s="311">
        <f>-DEDEL!Q588</f>
        <v>0</v>
      </c>
      <c r="I588" s="205">
        <f t="shared" ref="I588:I600" ca="1" si="34">G588</f>
        <v>44386</v>
      </c>
      <c r="J588" s="126">
        <v>3</v>
      </c>
      <c r="K588" s="126" t="b">
        <v>1</v>
      </c>
      <c r="L588" s="126" t="s">
        <v>4009</v>
      </c>
      <c r="M588" s="126" t="b">
        <v>1</v>
      </c>
      <c r="N588" s="126" t="s">
        <v>3687</v>
      </c>
      <c r="O588" s="309" t="str">
        <f>LEFT(DEDEL!D588,19)&amp;"."&amp;DEDELCR!F588</f>
        <v>....Ap21</v>
      </c>
      <c r="P588" s="312">
        <f>DEDEL!I588</f>
        <v>0</v>
      </c>
      <c r="Q588" s="126" t="b">
        <v>1</v>
      </c>
      <c r="R588" s="126" t="b">
        <v>1</v>
      </c>
      <c r="S588" s="126" t="b">
        <v>1</v>
      </c>
    </row>
    <row r="589" spans="1:19" hidden="1" x14ac:dyDescent="0.25">
      <c r="A589" s="126" t="s">
        <v>4008</v>
      </c>
      <c r="B589" s="200">
        <v>1</v>
      </c>
      <c r="C589" s="126">
        <v>2</v>
      </c>
      <c r="D589" s="308">
        <f>DEDEL!J589</f>
        <v>0</v>
      </c>
      <c r="E589" s="126" t="b">
        <v>1</v>
      </c>
      <c r="F589" s="309" t="str">
        <f>RIGHT(DEDEL!C589,4)&amp;"."&amp;DEDEL!M589&amp;"."&amp;DEDEL!K589&amp;"."&amp;$C$5</f>
        <v>...Ap21</v>
      </c>
      <c r="G589" s="310">
        <f t="shared" ca="1" si="33"/>
        <v>44386</v>
      </c>
      <c r="H589" s="311">
        <f>-DEDEL!Q589</f>
        <v>0</v>
      </c>
      <c r="I589" s="205">
        <f t="shared" ca="1" si="34"/>
        <v>44386</v>
      </c>
      <c r="J589" s="126">
        <v>3</v>
      </c>
      <c r="K589" s="126" t="b">
        <v>1</v>
      </c>
      <c r="L589" s="126" t="s">
        <v>4009</v>
      </c>
      <c r="M589" s="126" t="b">
        <v>1</v>
      </c>
      <c r="N589" s="126" t="s">
        <v>3687</v>
      </c>
      <c r="O589" s="309" t="str">
        <f>LEFT(DEDEL!D589,19)&amp;"."&amp;DEDELCR!F589</f>
        <v>....Ap21</v>
      </c>
      <c r="P589" s="312">
        <f>DEDEL!I589</f>
        <v>0</v>
      </c>
      <c r="Q589" s="126" t="b">
        <v>1</v>
      </c>
      <c r="R589" s="126" t="b">
        <v>1</v>
      </c>
      <c r="S589" s="126" t="b">
        <v>1</v>
      </c>
    </row>
    <row r="590" spans="1:19" hidden="1" x14ac:dyDescent="0.25">
      <c r="A590" s="126" t="s">
        <v>4008</v>
      </c>
      <c r="B590" s="200">
        <v>1</v>
      </c>
      <c r="C590" s="126">
        <v>2</v>
      </c>
      <c r="D590" s="308">
        <f>DEDEL!J590</f>
        <v>0</v>
      </c>
      <c r="E590" s="126" t="b">
        <v>1</v>
      </c>
      <c r="F590" s="309" t="str">
        <f>RIGHT(DEDEL!C590,4)&amp;"."&amp;DEDEL!M590&amp;"."&amp;DEDEL!K590&amp;"."&amp;$C$5</f>
        <v>...Ap21</v>
      </c>
      <c r="G590" s="310">
        <f t="shared" ca="1" si="33"/>
        <v>44386</v>
      </c>
      <c r="H590" s="311">
        <f>-DEDEL!Q590</f>
        <v>0</v>
      </c>
      <c r="I590" s="205">
        <f t="shared" ca="1" si="34"/>
        <v>44386</v>
      </c>
      <c r="J590" s="126">
        <v>3</v>
      </c>
      <c r="K590" s="126" t="b">
        <v>1</v>
      </c>
      <c r="L590" s="126" t="s">
        <v>4009</v>
      </c>
      <c r="M590" s="126" t="b">
        <v>1</v>
      </c>
      <c r="N590" s="126" t="s">
        <v>3687</v>
      </c>
      <c r="O590" s="309" t="str">
        <f>LEFT(DEDEL!D590,19)&amp;"."&amp;DEDELCR!F590</f>
        <v>....Ap21</v>
      </c>
      <c r="P590" s="312">
        <f>DEDEL!I590</f>
        <v>0</v>
      </c>
      <c r="Q590" s="126" t="b">
        <v>1</v>
      </c>
      <c r="R590" s="126" t="b">
        <v>1</v>
      </c>
      <c r="S590" s="126" t="b">
        <v>1</v>
      </c>
    </row>
    <row r="591" spans="1:19" hidden="1" x14ac:dyDescent="0.25">
      <c r="A591" s="126" t="s">
        <v>4008</v>
      </c>
      <c r="B591" s="200">
        <v>1</v>
      </c>
      <c r="C591" s="126">
        <v>2</v>
      </c>
      <c r="D591" s="308">
        <f>DEDEL!J591</f>
        <v>0</v>
      </c>
      <c r="E591" s="126" t="b">
        <v>1</v>
      </c>
      <c r="F591" s="309" t="str">
        <f>RIGHT(DEDEL!C591,4)&amp;"."&amp;DEDEL!M591&amp;"."&amp;DEDEL!K591&amp;"."&amp;$C$5</f>
        <v>...Ap21</v>
      </c>
      <c r="G591" s="310">
        <f t="shared" ca="1" si="33"/>
        <v>44386</v>
      </c>
      <c r="H591" s="311">
        <f>-DEDEL!Q591</f>
        <v>0</v>
      </c>
      <c r="I591" s="205">
        <f t="shared" ca="1" si="34"/>
        <v>44386</v>
      </c>
      <c r="J591" s="126">
        <v>3</v>
      </c>
      <c r="K591" s="126" t="b">
        <v>1</v>
      </c>
      <c r="L591" s="126" t="s">
        <v>4009</v>
      </c>
      <c r="M591" s="126" t="b">
        <v>1</v>
      </c>
      <c r="N591" s="126" t="s">
        <v>3687</v>
      </c>
      <c r="O591" s="309" t="str">
        <f>LEFT(DEDEL!D591,19)&amp;"."&amp;DEDELCR!F591</f>
        <v>....Ap21</v>
      </c>
      <c r="P591" s="312">
        <f>DEDEL!I591</f>
        <v>0</v>
      </c>
      <c r="Q591" s="126" t="b">
        <v>1</v>
      </c>
      <c r="R591" s="126" t="b">
        <v>1</v>
      </c>
      <c r="S591" s="126" t="b">
        <v>1</v>
      </c>
    </row>
    <row r="592" spans="1:19" hidden="1" x14ac:dyDescent="0.25">
      <c r="A592" s="126" t="s">
        <v>4008</v>
      </c>
      <c r="B592" s="200">
        <v>1</v>
      </c>
      <c r="C592" s="126">
        <v>2</v>
      </c>
      <c r="D592" s="308">
        <f>DEDEL!J592</f>
        <v>0</v>
      </c>
      <c r="E592" s="126" t="b">
        <v>1</v>
      </c>
      <c r="F592" s="309" t="str">
        <f>RIGHT(DEDEL!C592,4)&amp;"."&amp;DEDEL!M592&amp;"."&amp;DEDEL!K592&amp;"."&amp;$C$5</f>
        <v>...Ap21</v>
      </c>
      <c r="G592" s="310">
        <f t="shared" ca="1" si="33"/>
        <v>44386</v>
      </c>
      <c r="H592" s="311">
        <f>-DEDEL!Q592</f>
        <v>0</v>
      </c>
      <c r="I592" s="205">
        <f t="shared" ca="1" si="34"/>
        <v>44386</v>
      </c>
      <c r="J592" s="126">
        <v>3</v>
      </c>
      <c r="K592" s="126" t="b">
        <v>1</v>
      </c>
      <c r="L592" s="126" t="s">
        <v>4009</v>
      </c>
      <c r="M592" s="126" t="b">
        <v>1</v>
      </c>
      <c r="N592" s="126" t="s">
        <v>3687</v>
      </c>
      <c r="O592" s="309" t="str">
        <f>LEFT(DEDEL!D592,19)&amp;"."&amp;DEDELCR!F592</f>
        <v>....Ap21</v>
      </c>
      <c r="P592" s="312">
        <f>DEDEL!I592</f>
        <v>0</v>
      </c>
      <c r="Q592" s="126" t="b">
        <v>1</v>
      </c>
      <c r="R592" s="126" t="b">
        <v>1</v>
      </c>
      <c r="S592" s="126" t="b">
        <v>1</v>
      </c>
    </row>
    <row r="593" spans="1:19" hidden="1" x14ac:dyDescent="0.25">
      <c r="A593" s="126" t="s">
        <v>4008</v>
      </c>
      <c r="B593" s="200">
        <v>1</v>
      </c>
      <c r="C593" s="126">
        <v>2</v>
      </c>
      <c r="D593" s="308">
        <f>DEDEL!J593</f>
        <v>0</v>
      </c>
      <c r="E593" s="126" t="b">
        <v>1</v>
      </c>
      <c r="F593" s="309" t="str">
        <f>RIGHT(DEDEL!C593,4)&amp;"."&amp;DEDEL!M593&amp;"."&amp;DEDEL!K593&amp;"."&amp;$C$5</f>
        <v>...Ap21</v>
      </c>
      <c r="G593" s="310">
        <f t="shared" ca="1" si="33"/>
        <v>44386</v>
      </c>
      <c r="H593" s="311">
        <f>-DEDEL!Q593</f>
        <v>0</v>
      </c>
      <c r="I593" s="205">
        <f t="shared" ca="1" si="34"/>
        <v>44386</v>
      </c>
      <c r="J593" s="126">
        <v>3</v>
      </c>
      <c r="K593" s="126" t="b">
        <v>1</v>
      </c>
      <c r="L593" s="126" t="s">
        <v>4009</v>
      </c>
      <c r="M593" s="126" t="b">
        <v>1</v>
      </c>
      <c r="N593" s="126" t="s">
        <v>3687</v>
      </c>
      <c r="O593" s="309" t="str">
        <f>LEFT(DEDEL!D593,19)&amp;"."&amp;DEDELCR!F593</f>
        <v>....Ap21</v>
      </c>
      <c r="P593" s="312">
        <f>DEDEL!I593</f>
        <v>0</v>
      </c>
      <c r="Q593" s="126" t="b">
        <v>1</v>
      </c>
      <c r="R593" s="126" t="b">
        <v>1</v>
      </c>
      <c r="S593" s="126" t="b">
        <v>1</v>
      </c>
    </row>
    <row r="594" spans="1:19" hidden="1" x14ac:dyDescent="0.25">
      <c r="A594" s="126" t="s">
        <v>4008</v>
      </c>
      <c r="B594" s="200">
        <v>1</v>
      </c>
      <c r="C594" s="126">
        <v>2</v>
      </c>
      <c r="D594" s="308">
        <f>DEDEL!J594</f>
        <v>0</v>
      </c>
      <c r="E594" s="126" t="b">
        <v>1</v>
      </c>
      <c r="F594" s="309" t="str">
        <f>RIGHT(DEDEL!C594,4)&amp;"."&amp;DEDEL!M594&amp;"."&amp;DEDEL!K594&amp;"."&amp;$C$5</f>
        <v>...Ap21</v>
      </c>
      <c r="G594" s="310">
        <f t="shared" ca="1" si="33"/>
        <v>44386</v>
      </c>
      <c r="H594" s="311">
        <f>-DEDEL!Q594</f>
        <v>0</v>
      </c>
      <c r="I594" s="205">
        <f t="shared" ca="1" si="34"/>
        <v>44386</v>
      </c>
      <c r="J594" s="126">
        <v>3</v>
      </c>
      <c r="K594" s="126" t="b">
        <v>1</v>
      </c>
      <c r="L594" s="126" t="s">
        <v>4009</v>
      </c>
      <c r="M594" s="126" t="b">
        <v>1</v>
      </c>
      <c r="N594" s="126" t="s">
        <v>3687</v>
      </c>
      <c r="O594" s="309" t="str">
        <f>LEFT(DEDEL!D594,19)&amp;"."&amp;DEDELCR!F594</f>
        <v>....Ap21</v>
      </c>
      <c r="P594" s="312">
        <f>DEDEL!I594</f>
        <v>0</v>
      </c>
      <c r="Q594" s="126" t="b">
        <v>1</v>
      </c>
      <c r="R594" s="126" t="b">
        <v>1</v>
      </c>
      <c r="S594" s="126" t="b">
        <v>1</v>
      </c>
    </row>
    <row r="595" spans="1:19" hidden="1" x14ac:dyDescent="0.25">
      <c r="A595" s="126" t="s">
        <v>4008</v>
      </c>
      <c r="B595" s="200">
        <v>1</v>
      </c>
      <c r="C595" s="126">
        <v>2</v>
      </c>
      <c r="D595" s="308">
        <f>DEDEL!J595</f>
        <v>0</v>
      </c>
      <c r="E595" s="126" t="b">
        <v>1</v>
      </c>
      <c r="F595" s="309" t="str">
        <f>RIGHT(DEDEL!C595,4)&amp;"."&amp;DEDEL!M595&amp;"."&amp;DEDEL!K595&amp;"."&amp;$C$5</f>
        <v>...Ap21</v>
      </c>
      <c r="G595" s="310">
        <f t="shared" ca="1" si="33"/>
        <v>44386</v>
      </c>
      <c r="H595" s="311">
        <f>-DEDEL!Q595</f>
        <v>0</v>
      </c>
      <c r="I595" s="205">
        <f t="shared" ca="1" si="34"/>
        <v>44386</v>
      </c>
      <c r="J595" s="126">
        <v>3</v>
      </c>
      <c r="K595" s="126" t="b">
        <v>1</v>
      </c>
      <c r="L595" s="126" t="s">
        <v>4009</v>
      </c>
      <c r="M595" s="126" t="b">
        <v>1</v>
      </c>
      <c r="N595" s="126" t="s">
        <v>3687</v>
      </c>
      <c r="O595" s="309" t="str">
        <f>LEFT(DEDEL!D595,19)&amp;"."&amp;DEDELCR!F595</f>
        <v>....Ap21</v>
      </c>
      <c r="P595" s="312">
        <f>DEDEL!I595</f>
        <v>0</v>
      </c>
      <c r="Q595" s="126" t="b">
        <v>1</v>
      </c>
      <c r="R595" s="126" t="b">
        <v>1</v>
      </c>
      <c r="S595" s="126" t="b">
        <v>1</v>
      </c>
    </row>
    <row r="596" spans="1:19" hidden="1" x14ac:dyDescent="0.25">
      <c r="A596" s="126" t="s">
        <v>4008</v>
      </c>
      <c r="B596" s="200">
        <v>1</v>
      </c>
      <c r="C596" s="126">
        <v>2</v>
      </c>
      <c r="D596" s="308">
        <f>DEDEL!J596</f>
        <v>0</v>
      </c>
      <c r="E596" s="126" t="b">
        <v>1</v>
      </c>
      <c r="F596" s="309" t="str">
        <f>RIGHT(DEDEL!C596,4)&amp;"."&amp;DEDEL!M596&amp;"."&amp;DEDEL!K596&amp;"."&amp;$C$5</f>
        <v>...Ap21</v>
      </c>
      <c r="G596" s="310">
        <f t="shared" ca="1" si="33"/>
        <v>44386</v>
      </c>
      <c r="H596" s="311">
        <f>-DEDEL!Q596</f>
        <v>0</v>
      </c>
      <c r="I596" s="205">
        <f t="shared" ca="1" si="34"/>
        <v>44386</v>
      </c>
      <c r="J596" s="126">
        <v>3</v>
      </c>
      <c r="K596" s="126" t="b">
        <v>1</v>
      </c>
      <c r="L596" s="126" t="s">
        <v>4009</v>
      </c>
      <c r="M596" s="126" t="b">
        <v>1</v>
      </c>
      <c r="N596" s="126" t="s">
        <v>3687</v>
      </c>
      <c r="O596" s="309" t="str">
        <f>LEFT(DEDEL!D596,19)&amp;"."&amp;DEDELCR!F596</f>
        <v>....Ap21</v>
      </c>
      <c r="P596" s="312">
        <f>DEDEL!I596</f>
        <v>0</v>
      </c>
      <c r="Q596" s="126" t="b">
        <v>1</v>
      </c>
      <c r="R596" s="126" t="b">
        <v>1</v>
      </c>
      <c r="S596" s="126" t="b">
        <v>1</v>
      </c>
    </row>
    <row r="597" spans="1:19" hidden="1" x14ac:dyDescent="0.25">
      <c r="A597" s="126" t="s">
        <v>4008</v>
      </c>
      <c r="B597" s="200">
        <v>1</v>
      </c>
      <c r="C597" s="126">
        <v>2</v>
      </c>
      <c r="D597" s="308">
        <f>DEDEL!J597</f>
        <v>0</v>
      </c>
      <c r="E597" s="126" t="b">
        <v>1</v>
      </c>
      <c r="F597" s="309" t="str">
        <f>RIGHT(DEDEL!C597,4)&amp;"."&amp;DEDEL!M597&amp;"."&amp;DEDEL!K597&amp;"."&amp;$C$5</f>
        <v>...Ap21</v>
      </c>
      <c r="G597" s="310">
        <f ca="1">TODAY()</f>
        <v>44386</v>
      </c>
      <c r="H597" s="311">
        <f>-DEDEL!Q597</f>
        <v>0</v>
      </c>
      <c r="I597" s="205">
        <f t="shared" ca="1" si="34"/>
        <v>44386</v>
      </c>
      <c r="J597" s="126">
        <v>3</v>
      </c>
      <c r="K597" s="126" t="b">
        <v>1</v>
      </c>
      <c r="L597" s="126" t="s">
        <v>4009</v>
      </c>
      <c r="M597" s="126" t="b">
        <v>1</v>
      </c>
      <c r="N597" s="126" t="s">
        <v>3687</v>
      </c>
      <c r="O597" s="309" t="str">
        <f>LEFT(DEDEL!D597,19)&amp;"."&amp;DEDELCR!F597</f>
        <v>....Ap21</v>
      </c>
      <c r="P597" s="312">
        <f>DEDEL!I597</f>
        <v>0</v>
      </c>
      <c r="Q597" s="126" t="b">
        <v>1</v>
      </c>
      <c r="R597" s="126" t="b">
        <v>1</v>
      </c>
      <c r="S597" s="126" t="b">
        <v>1</v>
      </c>
    </row>
    <row r="598" spans="1:19" hidden="1" x14ac:dyDescent="0.25">
      <c r="A598" s="126" t="s">
        <v>4008</v>
      </c>
      <c r="B598" s="200">
        <v>1</v>
      </c>
      <c r="C598" s="126">
        <v>2</v>
      </c>
      <c r="D598" s="308">
        <f>DEDEL!J598</f>
        <v>0</v>
      </c>
      <c r="E598" s="126" t="b">
        <v>1</v>
      </c>
      <c r="F598" s="309" t="str">
        <f>RIGHT(DEDEL!C598,4)&amp;"."&amp;DEDEL!M598&amp;"."&amp;DEDEL!K598&amp;"."&amp;$C$5</f>
        <v>...Ap21</v>
      </c>
      <c r="G598" s="310">
        <f ca="1">TODAY()</f>
        <v>44386</v>
      </c>
      <c r="H598" s="311">
        <f>-DEDEL!Q598</f>
        <v>0</v>
      </c>
      <c r="I598" s="205">
        <f t="shared" ca="1" si="34"/>
        <v>44386</v>
      </c>
      <c r="J598" s="126">
        <v>3</v>
      </c>
      <c r="K598" s="126" t="b">
        <v>1</v>
      </c>
      <c r="L598" s="126" t="s">
        <v>4009</v>
      </c>
      <c r="M598" s="126" t="b">
        <v>1</v>
      </c>
      <c r="N598" s="126" t="s">
        <v>3687</v>
      </c>
      <c r="O598" s="309" t="str">
        <f>LEFT(DEDEL!D598,19)&amp;"."&amp;DEDELCR!F598</f>
        <v>....Ap21</v>
      </c>
      <c r="P598" s="312">
        <f>DEDEL!I598</f>
        <v>0</v>
      </c>
      <c r="Q598" s="126" t="b">
        <v>1</v>
      </c>
      <c r="R598" s="126" t="b">
        <v>1</v>
      </c>
      <c r="S598" s="126" t="b">
        <v>1</v>
      </c>
    </row>
    <row r="599" spans="1:19" hidden="1" x14ac:dyDescent="0.25">
      <c r="A599" s="126" t="s">
        <v>4008</v>
      </c>
      <c r="B599" s="200">
        <v>1</v>
      </c>
      <c r="C599" s="126">
        <v>2</v>
      </c>
      <c r="D599" s="308">
        <f>DEDEL!J599</f>
        <v>0</v>
      </c>
      <c r="E599" s="126" t="b">
        <v>1</v>
      </c>
      <c r="F599" s="309" t="str">
        <f>RIGHT(DEDEL!C599,4)&amp;"."&amp;DEDEL!M599&amp;"."&amp;DEDEL!K599&amp;"."&amp;$C$5</f>
        <v>...Ap21</v>
      </c>
      <c r="G599" s="310">
        <f ca="1">TODAY()</f>
        <v>44386</v>
      </c>
      <c r="H599" s="311">
        <f>-DEDEL!Q599</f>
        <v>0</v>
      </c>
      <c r="I599" s="205">
        <f t="shared" ca="1" si="34"/>
        <v>44386</v>
      </c>
      <c r="J599" s="126">
        <v>3</v>
      </c>
      <c r="K599" s="126" t="b">
        <v>1</v>
      </c>
      <c r="L599" s="126" t="s">
        <v>4009</v>
      </c>
      <c r="M599" s="126" t="b">
        <v>1</v>
      </c>
      <c r="N599" s="126" t="s">
        <v>3687</v>
      </c>
      <c r="O599" s="309" t="str">
        <f>LEFT(DEDEL!D599,19)&amp;"."&amp;DEDELCR!F599</f>
        <v>....Ap21</v>
      </c>
      <c r="P599" s="312">
        <f>DEDEL!I599</f>
        <v>0</v>
      </c>
      <c r="Q599" s="126" t="b">
        <v>1</v>
      </c>
      <c r="R599" s="126" t="b">
        <v>1</v>
      </c>
      <c r="S599" s="126" t="b">
        <v>1</v>
      </c>
    </row>
    <row r="600" spans="1:19" hidden="1" x14ac:dyDescent="0.25">
      <c r="A600" s="126" t="s">
        <v>4008</v>
      </c>
      <c r="B600" s="200">
        <v>1</v>
      </c>
      <c r="C600" s="126">
        <v>2</v>
      </c>
      <c r="D600" s="308">
        <f>DEDEL!J600</f>
        <v>0</v>
      </c>
      <c r="E600" s="126" t="b">
        <v>1</v>
      </c>
      <c r="F600" s="309" t="str">
        <f>RIGHT(DEDEL!C600,4)&amp;"."&amp;DEDEL!M600&amp;"."&amp;DEDEL!K600&amp;"."&amp;$C$5</f>
        <v>...Ap21</v>
      </c>
      <c r="G600" s="310">
        <f ca="1">TODAY()</f>
        <v>44386</v>
      </c>
      <c r="H600" s="311">
        <f>-DEDEL!Q600</f>
        <v>0</v>
      </c>
      <c r="I600" s="205">
        <f t="shared" ca="1" si="34"/>
        <v>44386</v>
      </c>
      <c r="J600" s="126">
        <v>3</v>
      </c>
      <c r="K600" s="126" t="b">
        <v>1</v>
      </c>
      <c r="L600" s="126" t="s">
        <v>4009</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zoomScale="115" workbookViewId="0">
      <selection activeCell="R70" sqref="A70:R76"/>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3992</v>
      </c>
      <c r="V1" s="31">
        <v>10694</v>
      </c>
    </row>
    <row r="2" spans="1:22" ht="15.75" thickBot="1" x14ac:dyDescent="0.3">
      <c r="P2" s="30"/>
      <c r="Q2" s="30"/>
      <c r="R2" s="30"/>
      <c r="S2" s="30"/>
      <c r="U2" s="30" t="s">
        <v>3997</v>
      </c>
      <c r="V2" s="31">
        <v>10104</v>
      </c>
    </row>
    <row r="3" spans="1:22" ht="30.75" thickTop="1" thickBot="1" x14ac:dyDescent="0.55000000000000004">
      <c r="A3" s="81" t="s">
        <v>3626</v>
      </c>
      <c r="B3" s="534" t="str">
        <f>MISC!B3</f>
        <v>MISCELLANEOUS PAYMENTS</v>
      </c>
      <c r="C3" s="535"/>
      <c r="D3" s="535"/>
      <c r="E3" s="536"/>
      <c r="F3" s="82" t="s">
        <v>3498</v>
      </c>
      <c r="H3" s="537" t="s">
        <v>3998</v>
      </c>
      <c r="I3" s="538"/>
      <c r="P3" s="30" t="s">
        <v>26</v>
      </c>
      <c r="Q3" s="30">
        <v>17</v>
      </c>
      <c r="R3" s="30" t="s">
        <v>4709</v>
      </c>
      <c r="S3" s="30" t="s">
        <v>4546</v>
      </c>
      <c r="U3" s="30" t="s">
        <v>377</v>
      </c>
      <c r="V3" s="31">
        <v>10694</v>
      </c>
    </row>
    <row r="4" spans="1:22" ht="16.5" thickTop="1" thickBot="1" x14ac:dyDescent="0.3">
      <c r="P4" s="30" t="s">
        <v>27</v>
      </c>
      <c r="Q4" s="30">
        <v>18</v>
      </c>
      <c r="R4" s="30" t="s">
        <v>4710</v>
      </c>
      <c r="S4" s="30" t="s">
        <v>3623</v>
      </c>
      <c r="U4" s="30" t="s">
        <v>3995</v>
      </c>
      <c r="V4" s="31">
        <v>11448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1"/>
      <c r="V5" s="31"/>
    </row>
    <row r="6" spans="1:22" ht="16.5" thickTop="1" thickBot="1" x14ac:dyDescent="0.3">
      <c r="P6" s="30" t="s">
        <v>3635</v>
      </c>
      <c r="Q6" s="30">
        <v>20</v>
      </c>
      <c r="R6" s="30" t="s">
        <v>4712</v>
      </c>
      <c r="S6" s="30" t="s">
        <v>3628</v>
      </c>
      <c r="U6" s="31"/>
      <c r="V6" s="31"/>
    </row>
    <row r="7" spans="1:22" ht="16.5" customHeight="1" thickTop="1" thickBot="1" x14ac:dyDescent="0.3">
      <c r="A7" s="83" t="s">
        <v>3638</v>
      </c>
      <c r="B7" s="85">
        <f>SUMIF(MISC!T20:T400,"&gt;0")</f>
        <v>28526.500000000004</v>
      </c>
      <c r="C7" s="539" t="str">
        <f>IF(ROUND(ABS(B7-B8),0)&gt;0,"Error","OK")</f>
        <v>OK</v>
      </c>
      <c r="D7" s="540"/>
      <c r="P7" s="30" t="s">
        <v>3639</v>
      </c>
      <c r="Q7" s="30">
        <v>21</v>
      </c>
      <c r="R7" s="30" t="s">
        <v>4713</v>
      </c>
      <c r="S7" s="30" t="s">
        <v>3630</v>
      </c>
      <c r="U7" s="31"/>
      <c r="V7" s="31"/>
    </row>
    <row r="8" spans="1:22" ht="16.5" thickTop="1" thickBot="1" x14ac:dyDescent="0.3">
      <c r="A8" s="83" t="s">
        <v>3642</v>
      </c>
      <c r="B8" s="85">
        <f>SUM(G20:G947)</f>
        <v>28526.500000000004</v>
      </c>
      <c r="C8" s="539"/>
      <c r="D8" s="540"/>
      <c r="P8" s="30" t="s">
        <v>3643</v>
      </c>
      <c r="Q8" s="30">
        <v>22</v>
      </c>
      <c r="R8" s="30" t="s">
        <v>4714</v>
      </c>
      <c r="S8" s="30" t="s">
        <v>3634</v>
      </c>
      <c r="U8" s="31"/>
      <c r="V8" s="31"/>
    </row>
    <row r="9" spans="1:22" ht="16.5" thickTop="1" thickBot="1" x14ac:dyDescent="0.3">
      <c r="P9" s="30" t="s">
        <v>3646</v>
      </c>
      <c r="Q9" s="30">
        <v>23</v>
      </c>
      <c r="R9" s="30" t="s">
        <v>4715</v>
      </c>
      <c r="S9" s="30" t="s">
        <v>3637</v>
      </c>
      <c r="U9" s="31"/>
      <c r="V9" s="31"/>
    </row>
    <row r="10" spans="1:22" ht="16.5" thickTop="1" thickBot="1" x14ac:dyDescent="0.3">
      <c r="A10" s="83" t="s">
        <v>3649</v>
      </c>
      <c r="B10" s="83">
        <f>COUNTIF(MISC!T20:T400,"&gt;0")</f>
        <v>6</v>
      </c>
      <c r="C10" s="539" t="str">
        <f>IF(ROUND(ABS(B10-B11),0)&gt;0,"Error","OK")</f>
        <v>OK</v>
      </c>
      <c r="D10" s="540"/>
      <c r="P10" s="30" t="s">
        <v>3650</v>
      </c>
      <c r="Q10" s="30">
        <v>24</v>
      </c>
      <c r="R10" s="30" t="s">
        <v>4716</v>
      </c>
      <c r="S10" s="30" t="s">
        <v>3641</v>
      </c>
      <c r="U10" s="31"/>
      <c r="V10" s="31"/>
    </row>
    <row r="11" spans="1:22" ht="16.5" thickTop="1" thickBot="1" x14ac:dyDescent="0.3">
      <c r="A11" s="83" t="s">
        <v>3653</v>
      </c>
      <c r="B11" s="83">
        <f>COUNTIF(G20:G400,"&gt;0")</f>
        <v>6</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3999</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4000</v>
      </c>
      <c r="G17" s="91">
        <f>SUM(G20:G957)</f>
        <v>28526.500000000004</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1000.MNS.I01.Jl21</v>
      </c>
      <c r="F20" s="122">
        <f ca="1">TODAY()</f>
        <v>44386</v>
      </c>
      <c r="G20" s="123">
        <f>IF(MISC!T20&lt;0,0,MISC!T20)</f>
        <v>0</v>
      </c>
      <c r="H20" s="124">
        <f ca="1">F20</f>
        <v>44386</v>
      </c>
      <c r="I20" s="125">
        <v>0</v>
      </c>
      <c r="J20" s="121" t="str">
        <f>LEFT(MISC!D20,19)&amp;"."&amp;MiscPay!E20</f>
        <v>Brookhill Nursery.1000.MNS.I01.Jl21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1001.MNS.I01.Jl21</v>
      </c>
      <c r="F21" s="305">
        <f t="shared" ref="F21:F84" ca="1" si="0">TODAY()</f>
        <v>44386</v>
      </c>
      <c r="G21" s="306">
        <f>IF(MISC!T21&lt;0,0,MISC!T21)</f>
        <v>0</v>
      </c>
      <c r="H21" s="124">
        <f t="shared" ref="H21:H84" ca="1" si="1">F21</f>
        <v>44386</v>
      </c>
      <c r="I21" s="125">
        <v>0</v>
      </c>
      <c r="J21" s="304" t="str">
        <f>LEFT(MISC!D21,19)&amp;"."&amp;MiscPay!E21</f>
        <v>Hampden Way Nursery.1001.MNS.I01.Jl21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1003.MNS.I01.Jl21</v>
      </c>
      <c r="F22" s="305">
        <f t="shared" ca="1" si="0"/>
        <v>44386</v>
      </c>
      <c r="G22" s="306">
        <f>IF(MISC!T22&lt;0,0,MISC!T22)</f>
        <v>0</v>
      </c>
      <c r="H22" s="124">
        <f t="shared" ca="1" si="1"/>
        <v>44386</v>
      </c>
      <c r="I22" s="125">
        <v>0</v>
      </c>
      <c r="J22" s="304" t="str">
        <f>LEFT(MISC!D22,19)&amp;"."&amp;MiscPay!E22</f>
        <v>St Margaret's Nurse.1003.MNS.I01.Jl21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1002.MNS.I01.Jl21</v>
      </c>
      <c r="F23" s="305">
        <f t="shared" ca="1" si="0"/>
        <v>44386</v>
      </c>
      <c r="G23" s="306">
        <f>IF(MISC!T23&lt;0,0,MISC!T23)</f>
        <v>0</v>
      </c>
      <c r="H23" s="124">
        <f t="shared" ca="1" si="1"/>
        <v>44386</v>
      </c>
      <c r="I23" s="125">
        <v>0</v>
      </c>
      <c r="J23" s="304" t="str">
        <f>LEFT(MISC!D23,19)&amp;"."&amp;MiscPay!E23</f>
        <v>Moss Hall Nursery.1002.MNS.I01.Jl21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4013.cov.LSG.E25.Jl21</v>
      </c>
      <c r="F24" s="305">
        <f t="shared" ca="1" si="0"/>
        <v>44386</v>
      </c>
      <c r="G24" s="306">
        <f>IF(MISC!T24&lt;0,0,MISC!T24)</f>
        <v>0</v>
      </c>
      <c r="H24" s="124">
        <f t="shared" ca="1" si="1"/>
        <v>44386</v>
      </c>
      <c r="I24" s="125">
        <v>0</v>
      </c>
      <c r="J24" s="304" t="str">
        <f>LEFT(MISC!D24,19)&amp;"."&amp;MiscPay!E24</f>
        <v>ARK Pioneer Academy.4013.cov.LSG.E25.Jl21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3311.Rates.I01.Jl21</v>
      </c>
      <c r="F25" s="305">
        <f t="shared" ca="1" si="0"/>
        <v>44386</v>
      </c>
      <c r="G25" s="306">
        <f>IF(MISC!T25&lt;0,0,MISC!T25)</f>
        <v>0</v>
      </c>
      <c r="H25" s="124">
        <f t="shared" ca="1" si="1"/>
        <v>44386</v>
      </c>
      <c r="I25" s="125">
        <v>0</v>
      </c>
      <c r="J25" s="304" t="str">
        <f>LEFT(MISC!D25,19)&amp;"."&amp;MiscPay!E25</f>
        <v>St Mary's C E Prima.3311.Rates.I01.Jl21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3313.Rates.I01.Jl21</v>
      </c>
      <c r="F26" s="305">
        <f t="shared" ca="1" si="0"/>
        <v>44386</v>
      </c>
      <c r="G26" s="306">
        <f>IF(MISC!T26&lt;0,0,MISC!T26)</f>
        <v>0</v>
      </c>
      <c r="H26" s="124">
        <f t="shared" ca="1" si="1"/>
        <v>44386</v>
      </c>
      <c r="I26" s="125">
        <v>0</v>
      </c>
      <c r="J26" s="304" t="str">
        <f>LEFT(MISC!D26,19)&amp;"."&amp;MiscPay!E26</f>
        <v>St. Pauls CE Primar.3313.Rates.I01.Jl21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5201.Rates.I01.Jl21</v>
      </c>
      <c r="F27" s="305">
        <f t="shared" ca="1" si="0"/>
        <v>44386</v>
      </c>
      <c r="G27" s="306">
        <f>IF(MISC!T27&lt;0,0,MISC!T27)</f>
        <v>0</v>
      </c>
      <c r="H27" s="124">
        <f t="shared" ca="1" si="1"/>
        <v>44386</v>
      </c>
      <c r="I27" s="125">
        <v>0</v>
      </c>
      <c r="J27" s="304" t="str">
        <f>LEFT(MISC!D27,19)&amp;"."&amp;MiscPay!E27</f>
        <v>Osidge Primary Scho.5201.Rates.I01.Jl21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5201.Rates.I01.Jl21</v>
      </c>
      <c r="F28" s="305">
        <f t="shared" ca="1" si="0"/>
        <v>44386</v>
      </c>
      <c r="G28" s="306">
        <f>IF(MISC!T28&lt;0,0,MISC!T28)</f>
        <v>0</v>
      </c>
      <c r="H28" s="124">
        <f t="shared" ca="1" si="1"/>
        <v>44386</v>
      </c>
      <c r="I28" s="125">
        <v>0</v>
      </c>
      <c r="J28" s="304" t="str">
        <f>LEFT(MISC!D28,19)&amp;"."&amp;MiscPay!E28</f>
        <v>Osidge Primary Scho.5201.Rates.I01.Jl21</v>
      </c>
      <c r="K28" s="120" t="b">
        <v>1</v>
      </c>
      <c r="L28" s="126" t="s">
        <v>3686</v>
      </c>
      <c r="M28" s="120" t="b">
        <v>1</v>
      </c>
      <c r="N28" s="120" t="s">
        <v>3687</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2009.Rates.I01.Jl21</v>
      </c>
      <c r="F29" s="305">
        <f t="shared" ca="1" si="0"/>
        <v>44386</v>
      </c>
      <c r="G29" s="306">
        <f>IF(MISC!T29&lt;0,0,MISC!T29)</f>
        <v>0</v>
      </c>
      <c r="H29" s="124">
        <f t="shared" ca="1" si="1"/>
        <v>44386</v>
      </c>
      <c r="I29" s="125">
        <v>0</v>
      </c>
      <c r="J29" s="304" t="str">
        <f>LEFT(MISC!D29,19)&amp;"."&amp;MiscPay!E29</f>
        <v>Brunswick Park Prim.2009.Rates.I01.Jl21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2023.Rates.I01.Jl21</v>
      </c>
      <c r="F30" s="305">
        <f t="shared" ca="1" si="0"/>
        <v>44386</v>
      </c>
      <c r="G30" s="306">
        <f>IF(MISC!T30&lt;0,0,MISC!T30)</f>
        <v>0</v>
      </c>
      <c r="H30" s="124">
        <f t="shared" ca="1" si="1"/>
        <v>44386</v>
      </c>
      <c r="I30" s="125">
        <v>0</v>
      </c>
      <c r="J30" s="304" t="str">
        <f>LEFT(MISC!D30,19)&amp;"."&amp;MiscPay!E30</f>
        <v>Edgware Primary Sch.2023.Rates.I01.Jl21</v>
      </c>
      <c r="K30" s="120" t="b">
        <v>1</v>
      </c>
      <c r="L30" s="126" t="s">
        <v>3686</v>
      </c>
      <c r="M30" s="120" t="b">
        <v>1</v>
      </c>
      <c r="N30" s="120" t="s">
        <v>3687</v>
      </c>
      <c r="O30" s="307" t="str">
        <f>MISC!I30</f>
        <v>10104/543965</v>
      </c>
      <c r="P30" s="120" t="b">
        <v>1</v>
      </c>
      <c r="Q30" s="120" t="b">
        <v>1</v>
      </c>
      <c r="R30" s="120" t="b">
        <v>1</v>
      </c>
    </row>
    <row r="31" spans="1:21" hidden="1" x14ac:dyDescent="0.25">
      <c r="A31" s="117">
        <v>1</v>
      </c>
      <c r="B31" s="118">
        <v>2</v>
      </c>
      <c r="C31" s="303">
        <f>MISC!J31</f>
        <v>400082</v>
      </c>
      <c r="D31" s="120" t="b">
        <v>1</v>
      </c>
      <c r="E31" s="304" t="str">
        <f>RIGHT(MISC!C31,4)&amp;"."&amp;MISC!M31&amp;"."&amp;MISC!K31&amp;"."&amp;$C$5</f>
        <v>2026.Reimb..Jl21</v>
      </c>
      <c r="F31" s="305">
        <f t="shared" ca="1" si="0"/>
        <v>44386</v>
      </c>
      <c r="G31" s="306">
        <f>IF(MISC!T31&lt;0,0,MISC!T31)</f>
        <v>0</v>
      </c>
      <c r="H31" s="124">
        <f t="shared" ca="1" si="1"/>
        <v>44386</v>
      </c>
      <c r="I31" s="125">
        <v>0</v>
      </c>
      <c r="J31" s="304" t="str">
        <f>LEFT(MISC!D31,19)&amp;"."&amp;MiscPay!E31</f>
        <v>Frith Manor School.2026.Reimb..Jl21</v>
      </c>
      <c r="K31" s="120" t="b">
        <v>1</v>
      </c>
      <c r="L31" s="126" t="s">
        <v>3686</v>
      </c>
      <c r="M31" s="120" t="b">
        <v>1</v>
      </c>
      <c r="N31" s="120" t="s">
        <v>3687</v>
      </c>
      <c r="O31" s="307" t="str">
        <f>MISC!I31</f>
        <v>10104/135100</v>
      </c>
      <c r="P31" s="120" t="b">
        <v>1</v>
      </c>
      <c r="Q31" s="120" t="b">
        <v>1</v>
      </c>
      <c r="R31" s="120" t="b">
        <v>1</v>
      </c>
    </row>
    <row r="32" spans="1:21" hidden="1" x14ac:dyDescent="0.25">
      <c r="A32" s="117">
        <v>1</v>
      </c>
      <c r="B32" s="118">
        <v>2</v>
      </c>
      <c r="C32" s="303">
        <f>MISC!J32</f>
        <v>400041</v>
      </c>
      <c r="D32" s="120" t="b">
        <v>1</v>
      </c>
      <c r="E32" s="304" t="str">
        <f>RIGHT(MISC!C32,4)&amp;"."&amp;MISC!M32&amp;"."&amp;MISC!K32&amp;"."&amp;$C$5</f>
        <v>5405.PYP16.I02.Jl21</v>
      </c>
      <c r="F32" s="305">
        <f t="shared" ca="1" si="0"/>
        <v>44386</v>
      </c>
      <c r="G32" s="306">
        <f>IF(MISC!T32&lt;0,0,MISC!T32)</f>
        <v>0</v>
      </c>
      <c r="H32" s="124">
        <f t="shared" ca="1" si="1"/>
        <v>44386</v>
      </c>
      <c r="I32" s="125">
        <v>0</v>
      </c>
      <c r="J32" s="304" t="str">
        <f>LEFT(MISC!D32,19)&amp;"."&amp;MiscPay!E32</f>
        <v>Finchley Catholic H.5405.PYP16.I02.Jl21</v>
      </c>
      <c r="K32" s="120" t="b">
        <v>1</v>
      </c>
      <c r="L32" s="126" t="s">
        <v>3686</v>
      </c>
      <c r="M32" s="120" t="b">
        <v>1</v>
      </c>
      <c r="N32" s="120" t="s">
        <v>3687</v>
      </c>
      <c r="O32" s="307" t="str">
        <f>MISC!I32</f>
        <v>11441/543965</v>
      </c>
      <c r="P32" s="120" t="b">
        <v>1</v>
      </c>
      <c r="Q32" s="120" t="b">
        <v>1</v>
      </c>
      <c r="R32" s="120" t="b">
        <v>1</v>
      </c>
    </row>
    <row r="33" spans="1:18" hidden="1" x14ac:dyDescent="0.25">
      <c r="A33" s="117">
        <v>1</v>
      </c>
      <c r="B33" s="118">
        <v>2</v>
      </c>
      <c r="C33" s="303">
        <f>MISC!J33</f>
        <v>400140</v>
      </c>
      <c r="D33" s="120" t="b">
        <v>1</v>
      </c>
      <c r="E33" s="304" t="str">
        <f>RIGHT(MISC!C33,4)&amp;"."&amp;MISC!M33&amp;"."&amp;MISC!K33&amp;"."&amp;$C$5</f>
        <v>5427.PYP16.I02.Jl21</v>
      </c>
      <c r="F33" s="305">
        <f t="shared" ca="1" si="0"/>
        <v>44386</v>
      </c>
      <c r="G33" s="306">
        <f>IF(MISC!T33&lt;0,0,MISC!T33)</f>
        <v>0</v>
      </c>
      <c r="H33" s="124">
        <f t="shared" ca="1" si="1"/>
        <v>44386</v>
      </c>
      <c r="I33" s="125">
        <v>0</v>
      </c>
      <c r="J33" s="304" t="str">
        <f>LEFT(MISC!D33,19)&amp;"."&amp;MiscPay!E33</f>
        <v>JCoSS.5427.PYP16.I02.Jl21</v>
      </c>
      <c r="K33" s="120" t="b">
        <v>1</v>
      </c>
      <c r="L33" s="126" t="s">
        <v>3686</v>
      </c>
      <c r="M33" s="120" t="b">
        <v>1</v>
      </c>
      <c r="N33" s="120" t="s">
        <v>3687</v>
      </c>
      <c r="O33" s="307" t="str">
        <f>MISC!I33</f>
        <v>11441/543965</v>
      </c>
      <c r="P33" s="120" t="b">
        <v>1</v>
      </c>
      <c r="Q33" s="120" t="b">
        <v>1</v>
      </c>
      <c r="R33" s="120" t="b">
        <v>1</v>
      </c>
    </row>
    <row r="34" spans="1:18" hidden="1" x14ac:dyDescent="0.25">
      <c r="A34" s="117">
        <v>1</v>
      </c>
      <c r="B34" s="118">
        <v>2</v>
      </c>
      <c r="C34" s="303">
        <f>MISC!J34</f>
        <v>400013</v>
      </c>
      <c r="D34" s="120" t="b">
        <v>1</v>
      </c>
      <c r="E34" s="304" t="str">
        <f>RIGHT(MISC!C34,4)&amp;"."&amp;MISC!M34&amp;"."&amp;MISC!K34&amp;"."&amp;$C$5</f>
        <v>5407.PYP16.I02.Jl21</v>
      </c>
      <c r="F34" s="305">
        <f t="shared" ca="1" si="0"/>
        <v>44386</v>
      </c>
      <c r="G34" s="306">
        <f>IF(MISC!T34&lt;0,0,MISC!T34)</f>
        <v>0</v>
      </c>
      <c r="H34" s="124">
        <f t="shared" ca="1" si="1"/>
        <v>44386</v>
      </c>
      <c r="I34" s="125">
        <v>0</v>
      </c>
      <c r="J34" s="304" t="str">
        <f>LEFT(MISC!D34,19)&amp;"."&amp;MiscPay!E34</f>
        <v>St. James' Catholic.5407.PYP16.I02.Jl21</v>
      </c>
      <c r="K34" s="120" t="b">
        <v>1</v>
      </c>
      <c r="L34" s="126" t="s">
        <v>3686</v>
      </c>
      <c r="M34" s="120" t="b">
        <v>1</v>
      </c>
      <c r="N34" s="120" t="s">
        <v>3687</v>
      </c>
      <c r="O34" s="307" t="str">
        <f>MISC!I34</f>
        <v>11441/543965</v>
      </c>
      <c r="P34" s="120" t="b">
        <v>1</v>
      </c>
      <c r="Q34" s="120" t="b">
        <v>1</v>
      </c>
      <c r="R34" s="120" t="b">
        <v>1</v>
      </c>
    </row>
    <row r="35" spans="1:18" hidden="1" x14ac:dyDescent="0.25">
      <c r="A35" s="117">
        <v>1</v>
      </c>
      <c r="B35" s="118">
        <v>2</v>
      </c>
      <c r="C35" s="303">
        <f>MISC!J35</f>
        <v>400029</v>
      </c>
      <c r="D35" s="120" t="b">
        <v>1</v>
      </c>
      <c r="E35" s="304" t="str">
        <f>RIGHT(MISC!C35,4)&amp;"."&amp;MISC!M35&amp;"."&amp;MISC!K35&amp;"."&amp;$C$5</f>
        <v>5404.PYP16.I02.Jl21</v>
      </c>
      <c r="F35" s="305">
        <f t="shared" ca="1" si="0"/>
        <v>44386</v>
      </c>
      <c r="G35" s="306">
        <f>IF(MISC!T35&lt;0,0,MISC!T35)</f>
        <v>0</v>
      </c>
      <c r="H35" s="124">
        <f t="shared" ca="1" si="1"/>
        <v>44386</v>
      </c>
      <c r="I35" s="125">
        <v>0</v>
      </c>
      <c r="J35" s="304" t="str">
        <f>LEFT(MISC!D35,19)&amp;"."&amp;MiscPay!E35</f>
        <v>St Michaels Catholi.5404.PYP16.I02.Jl21</v>
      </c>
      <c r="K35" s="120" t="b">
        <v>1</v>
      </c>
      <c r="L35" s="126" t="s">
        <v>3686</v>
      </c>
      <c r="M35" s="120" t="b">
        <v>1</v>
      </c>
      <c r="N35" s="120" t="s">
        <v>3687</v>
      </c>
      <c r="O35" s="307" t="str">
        <f>MISC!I35</f>
        <v>11441/543965</v>
      </c>
      <c r="P35" s="120" t="b">
        <v>1</v>
      </c>
      <c r="Q35" s="120" t="b">
        <v>1</v>
      </c>
      <c r="R35" s="120" t="b">
        <v>1</v>
      </c>
    </row>
    <row r="36" spans="1:18" hidden="1" x14ac:dyDescent="0.25">
      <c r="A36" s="117">
        <v>1</v>
      </c>
      <c r="B36" s="118">
        <v>2</v>
      </c>
      <c r="C36" s="303">
        <f>MISC!J36</f>
        <v>400061</v>
      </c>
      <c r="D36" s="120" t="b">
        <v>1</v>
      </c>
      <c r="E36" s="304" t="str">
        <f>RIGHT(MISC!C36,4)&amp;"."&amp;MISC!M36&amp;"."&amp;MISC!K36&amp;"."&amp;$C$5</f>
        <v>2009.PYC19.I18.Jl21</v>
      </c>
      <c r="F36" s="305">
        <f t="shared" ca="1" si="0"/>
        <v>44386</v>
      </c>
      <c r="G36" s="306">
        <f>IF(MISC!T36&lt;0,0,MISC!T36)</f>
        <v>0</v>
      </c>
      <c r="H36" s="124">
        <f t="shared" ca="1" si="1"/>
        <v>44386</v>
      </c>
      <c r="I36" s="125">
        <v>0</v>
      </c>
      <c r="J36" s="304" t="str">
        <f>LEFT(MISC!D36,19)&amp;"."&amp;MiscPay!E36</f>
        <v>Brunswick Park Prim.2009.PYC19.I18.Jl21</v>
      </c>
      <c r="K36" s="120" t="b">
        <v>1</v>
      </c>
      <c r="L36" s="126" t="s">
        <v>3686</v>
      </c>
      <c r="M36" s="120" t="b">
        <v>1</v>
      </c>
      <c r="N36" s="120" t="s">
        <v>3687</v>
      </c>
      <c r="O36" s="307" t="str">
        <f>MISC!I36</f>
        <v>10166/543965</v>
      </c>
      <c r="P36" s="120" t="b">
        <v>1</v>
      </c>
      <c r="Q36" s="120" t="b">
        <v>1</v>
      </c>
      <c r="R36" s="120" t="b">
        <v>1</v>
      </c>
    </row>
    <row r="37" spans="1:18" hidden="1" x14ac:dyDescent="0.25">
      <c r="A37" s="117">
        <v>1</v>
      </c>
      <c r="B37" s="118">
        <v>2</v>
      </c>
      <c r="C37" s="303">
        <f>MISC!J37</f>
        <v>400005</v>
      </c>
      <c r="D37" s="120" t="b">
        <v>1</v>
      </c>
      <c r="E37" s="304" t="str">
        <f>RIGHT(MISC!C37,4)&amp;"."&amp;MISC!M37&amp;"."&amp;MISC!K37&amp;"."&amp;$C$5</f>
        <v>2002.PYNTPAM.I18.Jl21</v>
      </c>
      <c r="F37" s="305">
        <f t="shared" ca="1" si="0"/>
        <v>44386</v>
      </c>
      <c r="G37" s="306">
        <f>IF(MISC!T37&lt;0,0,MISC!T37)</f>
        <v>0</v>
      </c>
      <c r="H37" s="124">
        <f t="shared" ca="1" si="1"/>
        <v>44386</v>
      </c>
      <c r="I37" s="125">
        <v>0</v>
      </c>
      <c r="J37" s="304" t="str">
        <f>LEFT(MISC!D37,19)&amp;"."&amp;MiscPay!E37</f>
        <v>Barnfield School.2002.PYNTPAM.I18.Jl21</v>
      </c>
      <c r="K37" s="120" t="b">
        <v>1</v>
      </c>
      <c r="L37" s="126" t="s">
        <v>3686</v>
      </c>
      <c r="M37" s="120" t="b">
        <v>1</v>
      </c>
      <c r="N37" s="120" t="s">
        <v>3687</v>
      </c>
      <c r="O37" s="307" t="str">
        <f>MISC!I37</f>
        <v>10166/543965</v>
      </c>
      <c r="P37" s="120" t="b">
        <v>1</v>
      </c>
      <c r="Q37" s="120" t="b">
        <v>1</v>
      </c>
      <c r="R37" s="120" t="b">
        <v>1</v>
      </c>
    </row>
    <row r="38" spans="1:18" hidden="1" x14ac:dyDescent="0.25">
      <c r="A38" s="117">
        <v>1</v>
      </c>
      <c r="B38" s="118">
        <v>2</v>
      </c>
      <c r="C38" s="303">
        <f>MISC!J38</f>
        <v>400101</v>
      </c>
      <c r="D38" s="120" t="b">
        <v>1</v>
      </c>
      <c r="E38" s="304" t="str">
        <f>RIGHT(MISC!C38,4)&amp;"."&amp;MISC!M38&amp;"."&amp;MISC!K38&amp;"."&amp;$C$5</f>
        <v>2055.PYNTPAM.I18.Jl21</v>
      </c>
      <c r="F38" s="305">
        <f t="shared" ca="1" si="0"/>
        <v>44386</v>
      </c>
      <c r="G38" s="306">
        <f>IF(MISC!T38&lt;0,0,MISC!T38)</f>
        <v>0</v>
      </c>
      <c r="H38" s="124">
        <f t="shared" ca="1" si="1"/>
        <v>44386</v>
      </c>
      <c r="I38" s="125">
        <v>0</v>
      </c>
      <c r="J38" s="304" t="str">
        <f>LEFT(MISC!D38,19)&amp;"."&amp;MiscPay!E38</f>
        <v>Tudor School.2055.PYNTPAM.I18.Jl21</v>
      </c>
      <c r="K38" s="120" t="b">
        <v>1</v>
      </c>
      <c r="L38" s="126" t="s">
        <v>3686</v>
      </c>
      <c r="M38" s="120" t="b">
        <v>1</v>
      </c>
      <c r="N38" s="120" t="s">
        <v>3687</v>
      </c>
      <c r="O38" s="307" t="str">
        <f>MISC!I38</f>
        <v>10166/543965</v>
      </c>
      <c r="P38" s="120" t="b">
        <v>1</v>
      </c>
      <c r="Q38" s="120" t="b">
        <v>1</v>
      </c>
      <c r="R38" s="120" t="b">
        <v>1</v>
      </c>
    </row>
    <row r="39" spans="1:18" hidden="1" x14ac:dyDescent="0.25">
      <c r="A39" s="117">
        <v>1</v>
      </c>
      <c r="B39" s="118">
        <v>2</v>
      </c>
      <c r="C39" s="303">
        <f>MISC!J39</f>
        <v>400065</v>
      </c>
      <c r="D39" s="120" t="b">
        <v>1</v>
      </c>
      <c r="E39" s="304" t="str">
        <f>RIGHT(MISC!C39,4)&amp;"."&amp;MISC!M39&amp;"."&amp;MISC!K39&amp;"."&amp;$C$5</f>
        <v>2067.PyDigEd.I18.Jl21</v>
      </c>
      <c r="F39" s="305">
        <f t="shared" ca="1" si="0"/>
        <v>44386</v>
      </c>
      <c r="G39" s="306">
        <f>IF(MISC!T39&lt;0,0,MISC!T39)</f>
        <v>0</v>
      </c>
      <c r="H39" s="124">
        <f t="shared" ca="1" si="1"/>
        <v>44386</v>
      </c>
      <c r="I39" s="125">
        <v>0</v>
      </c>
      <c r="J39" s="304" t="str">
        <f>LEFT(MISC!D39,19)&amp;"."&amp;MiscPay!E39</f>
        <v>Chalgrove Primary S.2067.PyDigEd.I18.Jl21</v>
      </c>
      <c r="K39" s="120" t="b">
        <v>1</v>
      </c>
      <c r="L39" s="126" t="s">
        <v>3686</v>
      </c>
      <c r="M39" s="120" t="b">
        <v>1</v>
      </c>
      <c r="N39" s="120" t="s">
        <v>3687</v>
      </c>
      <c r="O39" s="307" t="str">
        <f>MISC!I39</f>
        <v>10166/543965</v>
      </c>
      <c r="P39" s="120" t="b">
        <v>1</v>
      </c>
      <c r="Q39" s="120" t="b">
        <v>1</v>
      </c>
      <c r="R39" s="120" t="b">
        <v>1</v>
      </c>
    </row>
    <row r="40" spans="1:18" hidden="1" x14ac:dyDescent="0.25">
      <c r="A40" s="117">
        <v>1</v>
      </c>
      <c r="B40" s="118">
        <v>2</v>
      </c>
      <c r="C40" s="303">
        <f>MISC!J40</f>
        <v>400089</v>
      </c>
      <c r="D40" s="120" t="b">
        <v>1</v>
      </c>
      <c r="E40" s="304" t="str">
        <f>RIGHT(MISC!C40,4)&amp;"."&amp;MISC!M40&amp;"."&amp;MISC!K40&amp;"."&amp;$C$5</f>
        <v>2045.PyDigEd.I18.Jl21</v>
      </c>
      <c r="F40" s="305">
        <f t="shared" ca="1" si="0"/>
        <v>44386</v>
      </c>
      <c r="G40" s="306">
        <f>IF(MISC!T40&lt;0,0,MISC!T40)</f>
        <v>0</v>
      </c>
      <c r="H40" s="124">
        <f t="shared" ca="1" si="1"/>
        <v>44386</v>
      </c>
      <c r="I40" s="125">
        <v>0</v>
      </c>
      <c r="J40" s="304" t="str">
        <f>LEFT(MISC!D40,19)&amp;"."&amp;MiscPay!E40</f>
        <v>Northside School.2045.PyDigEd.I18.Jl21</v>
      </c>
      <c r="K40" s="120" t="b">
        <v>1</v>
      </c>
      <c r="L40" s="126" t="s">
        <v>3686</v>
      </c>
      <c r="M40" s="120" t="b">
        <v>1</v>
      </c>
      <c r="N40" s="120" t="s">
        <v>3687</v>
      </c>
      <c r="O40" s="307" t="str">
        <f>MISC!I40</f>
        <v>10166/543965</v>
      </c>
      <c r="P40" s="120" t="b">
        <v>1</v>
      </c>
      <c r="Q40" s="120" t="b">
        <v>1</v>
      </c>
      <c r="R40" s="120" t="b">
        <v>1</v>
      </c>
    </row>
    <row r="41" spans="1:18" hidden="1" x14ac:dyDescent="0.25">
      <c r="A41" s="117">
        <v>1</v>
      </c>
      <c r="B41" s="118">
        <v>2</v>
      </c>
      <c r="C41" s="303">
        <f>MISC!J41</f>
        <v>400061</v>
      </c>
      <c r="D41" s="120" t="b">
        <v>1</v>
      </c>
      <c r="E41" s="304" t="str">
        <f>RIGHT(MISC!C41,4)&amp;"."&amp;MISC!M41&amp;"."&amp;MISC!K41&amp;"."&amp;$C$5</f>
        <v>2009.PYNCTL.I06.Jl21</v>
      </c>
      <c r="F41" s="305">
        <f t="shared" ca="1" si="0"/>
        <v>44386</v>
      </c>
      <c r="G41" s="306">
        <f>IF(MISC!T41&lt;0,0,MISC!T41)</f>
        <v>0</v>
      </c>
      <c r="H41" s="124">
        <f t="shared" ca="1" si="1"/>
        <v>44386</v>
      </c>
      <c r="I41" s="125">
        <v>0</v>
      </c>
      <c r="J41" s="304" t="str">
        <f>LEFT(MISC!D41,19)&amp;"."&amp;MiscPay!E41</f>
        <v>Brunswick Park Prim.2009.PYNCTL.I06.Jl21</v>
      </c>
      <c r="K41" s="120" t="b">
        <v>1</v>
      </c>
      <c r="L41" s="126" t="s">
        <v>3686</v>
      </c>
      <c r="M41" s="120" t="b">
        <v>1</v>
      </c>
      <c r="N41" s="120" t="s">
        <v>3687</v>
      </c>
      <c r="O41" s="307" t="str">
        <f>MISC!I41</f>
        <v>10166/543965</v>
      </c>
      <c r="P41" s="120" t="b">
        <v>1</v>
      </c>
      <c r="Q41" s="120" t="b">
        <v>1</v>
      </c>
      <c r="R41" s="120" t="b">
        <v>1</v>
      </c>
    </row>
    <row r="42" spans="1:18" hidden="1" x14ac:dyDescent="0.25">
      <c r="A42" s="117">
        <v>1</v>
      </c>
      <c r="B42" s="118">
        <v>2</v>
      </c>
      <c r="C42" s="303">
        <f>MISC!J42</f>
        <v>400029</v>
      </c>
      <c r="D42" s="120" t="b">
        <v>1</v>
      </c>
      <c r="E42" s="304" t="str">
        <f>RIGHT(MISC!C42,4)&amp;"."&amp;MISC!M42&amp;"."&amp;MISC!K42&amp;"."&amp;$C$5</f>
        <v>5404.PYNCTL.I06.Jl21</v>
      </c>
      <c r="F42" s="305">
        <f t="shared" ca="1" si="0"/>
        <v>44386</v>
      </c>
      <c r="G42" s="306">
        <f>IF(MISC!T42&lt;0,0,MISC!T42)</f>
        <v>0</v>
      </c>
      <c r="H42" s="124">
        <f t="shared" ca="1" si="1"/>
        <v>44386</v>
      </c>
      <c r="I42" s="125">
        <v>0</v>
      </c>
      <c r="J42" s="304" t="str">
        <f>LEFT(MISC!D42,19)&amp;"."&amp;MiscPay!E42</f>
        <v>St Michaels Catholi.5404.PYNCTL.I06.Jl21</v>
      </c>
      <c r="K42" s="120" t="b">
        <v>1</v>
      </c>
      <c r="L42" s="126" t="s">
        <v>3686</v>
      </c>
      <c r="M42" s="120" t="b">
        <v>1</v>
      </c>
      <c r="N42" s="120" t="s">
        <v>3687</v>
      </c>
      <c r="O42" s="307" t="str">
        <f>MISC!I42</f>
        <v>10167/543965</v>
      </c>
      <c r="P42" s="120" t="b">
        <v>1</v>
      </c>
      <c r="Q42" s="120" t="b">
        <v>1</v>
      </c>
      <c r="R42" s="120" t="b">
        <v>1</v>
      </c>
    </row>
    <row r="43" spans="1:18" hidden="1" x14ac:dyDescent="0.25">
      <c r="A43" s="117">
        <v>1</v>
      </c>
      <c r="B43" s="118">
        <v>2</v>
      </c>
      <c r="C43" s="303">
        <f>MISC!J43</f>
        <v>400040</v>
      </c>
      <c r="D43" s="120" t="b">
        <v>1</v>
      </c>
      <c r="E43" s="304" t="str">
        <f>RIGHT(MISC!C43,4)&amp;"."&amp;MISC!M43&amp;"."&amp;MISC!K43&amp;"."&amp;$C$5</f>
        <v>2007.DigEd.I18.Jl21</v>
      </c>
      <c r="F43" s="305">
        <f t="shared" ca="1" si="0"/>
        <v>44386</v>
      </c>
      <c r="G43" s="306">
        <f>IF(MISC!T43&lt;0,0,MISC!T43)</f>
        <v>0</v>
      </c>
      <c r="H43" s="124">
        <f t="shared" ca="1" si="1"/>
        <v>44386</v>
      </c>
      <c r="I43" s="125">
        <v>0</v>
      </c>
      <c r="J43" s="304" t="str">
        <f>LEFT(MISC!D43,19)&amp;"."&amp;MiscPay!E43</f>
        <v>Brookland Junior Sc.2007.DigEd.I18.Jl21</v>
      </c>
      <c r="K43" s="120" t="b">
        <v>1</v>
      </c>
      <c r="L43" s="126" t="s">
        <v>3686</v>
      </c>
      <c r="M43" s="120" t="b">
        <v>1</v>
      </c>
      <c r="N43" s="120" t="s">
        <v>3687</v>
      </c>
      <c r="O43" s="307" t="str">
        <f>MISC!I43</f>
        <v>10166/543965</v>
      </c>
      <c r="P43" s="120" t="b">
        <v>1</v>
      </c>
      <c r="Q43" s="120" t="b">
        <v>1</v>
      </c>
      <c r="R43" s="120" t="b">
        <v>1</v>
      </c>
    </row>
    <row r="44" spans="1:18" hidden="1" x14ac:dyDescent="0.25">
      <c r="A44" s="117">
        <v>1</v>
      </c>
      <c r="B44" s="118">
        <v>2</v>
      </c>
      <c r="C44" s="303">
        <f>MISC!J44</f>
        <v>400005</v>
      </c>
      <c r="D44" s="120" t="b">
        <v>1</v>
      </c>
      <c r="E44" s="304" t="str">
        <f>RIGHT(MISC!C44,4)&amp;"."&amp;MISC!M44&amp;"."&amp;MISC!K44&amp;"."&amp;$C$5</f>
        <v>2002.NTPmentor.I18.Jl21</v>
      </c>
      <c r="F44" s="305">
        <f t="shared" ca="1" si="0"/>
        <v>44386</v>
      </c>
      <c r="G44" s="306">
        <f>IF(MISC!T44&lt;0,0,MISC!T44)</f>
        <v>0</v>
      </c>
      <c r="H44" s="124">
        <f t="shared" ca="1" si="1"/>
        <v>44386</v>
      </c>
      <c r="I44" s="125">
        <v>0</v>
      </c>
      <c r="J44" s="304" t="str">
        <f>LEFT(MISC!D44,19)&amp;"."&amp;MiscPay!E44</f>
        <v>Barnfield School.2002.NTPmentor.I18.Jl21</v>
      </c>
      <c r="K44" s="120" t="b">
        <v>1</v>
      </c>
      <c r="L44" s="126" t="s">
        <v>3686</v>
      </c>
      <c r="M44" s="120" t="b">
        <v>1</v>
      </c>
      <c r="N44" s="120" t="s">
        <v>3687</v>
      </c>
      <c r="O44" s="307" t="str">
        <f>MISC!I44</f>
        <v>10166/543965</v>
      </c>
      <c r="P44" s="120" t="b">
        <v>1</v>
      </c>
      <c r="Q44" s="120" t="b">
        <v>1</v>
      </c>
      <c r="R44" s="120" t="b">
        <v>1</v>
      </c>
    </row>
    <row r="45" spans="1:18" hidden="1" x14ac:dyDescent="0.25">
      <c r="A45" s="117">
        <v>1</v>
      </c>
      <c r="B45" s="118">
        <v>2</v>
      </c>
      <c r="C45" s="303">
        <f>MISC!J45</f>
        <v>400051</v>
      </c>
      <c r="D45" s="120" t="b">
        <v>1</v>
      </c>
      <c r="E45" s="304" t="str">
        <f>RIGHT(MISC!C45,4)&amp;"."&amp;MISC!M45&amp;"."&amp;MISC!K45&amp;"."&amp;$C$5</f>
        <v>2003.NTPmentor.I18.Jl21</v>
      </c>
      <c r="F45" s="305">
        <f t="shared" ca="1" si="0"/>
        <v>44386</v>
      </c>
      <c r="G45" s="306">
        <f>IF(MISC!T45&lt;0,0,MISC!T45)</f>
        <v>0</v>
      </c>
      <c r="H45" s="124">
        <f t="shared" ca="1" si="1"/>
        <v>44386</v>
      </c>
      <c r="I45" s="125">
        <v>0</v>
      </c>
      <c r="J45" s="304" t="str">
        <f>LEFT(MISC!D45,19)&amp;"."&amp;MiscPay!E45</f>
        <v>Bell Lane Primary S.2003.NTPmentor.I18.Jl21</v>
      </c>
      <c r="K45" s="120" t="b">
        <v>1</v>
      </c>
      <c r="L45" s="126" t="s">
        <v>3686</v>
      </c>
      <c r="M45" s="120" t="b">
        <v>1</v>
      </c>
      <c r="N45" s="120" t="s">
        <v>3687</v>
      </c>
      <c r="O45" s="307" t="str">
        <f>MISC!I45</f>
        <v>10166/543965</v>
      </c>
      <c r="P45" s="120" t="b">
        <v>1</v>
      </c>
      <c r="Q45" s="120" t="b">
        <v>1</v>
      </c>
      <c r="R45" s="120" t="b">
        <v>1</v>
      </c>
    </row>
    <row r="46" spans="1:18" hidden="1" x14ac:dyDescent="0.25">
      <c r="A46" s="117">
        <v>1</v>
      </c>
      <c r="B46" s="118">
        <v>2</v>
      </c>
      <c r="C46" s="303">
        <f>MISC!J46</f>
        <v>400101</v>
      </c>
      <c r="D46" s="120" t="b">
        <v>1</v>
      </c>
      <c r="E46" s="304" t="str">
        <f>RIGHT(MISC!C46,4)&amp;"."&amp;MISC!M46&amp;"."&amp;MISC!K46&amp;"."&amp;$C$5</f>
        <v>2055.NTPmentor.I18.Jl21</v>
      </c>
      <c r="F46" s="305">
        <f t="shared" ca="1" si="0"/>
        <v>44386</v>
      </c>
      <c r="G46" s="306">
        <f>IF(MISC!T46&lt;0,0,MISC!T46)</f>
        <v>0</v>
      </c>
      <c r="H46" s="124">
        <f t="shared" ca="1" si="1"/>
        <v>44386</v>
      </c>
      <c r="I46" s="125">
        <v>0</v>
      </c>
      <c r="J46" s="304" t="str">
        <f>LEFT(MISC!D46,19)&amp;"."&amp;MiscPay!E46</f>
        <v>Tudor School.2055.NTPmentor.I18.Jl21</v>
      </c>
      <c r="K46" s="120" t="b">
        <v>1</v>
      </c>
      <c r="L46" s="126" t="s">
        <v>3686</v>
      </c>
      <c r="M46" s="120" t="b">
        <v>1</v>
      </c>
      <c r="N46" s="120" t="s">
        <v>3687</v>
      </c>
      <c r="O46" s="307" t="str">
        <f>MISC!I46</f>
        <v>10166/543965</v>
      </c>
      <c r="P46" s="120" t="b">
        <v>1</v>
      </c>
      <c r="Q46" s="120" t="b">
        <v>1</v>
      </c>
      <c r="R46" s="120" t="b">
        <v>1</v>
      </c>
    </row>
    <row r="47" spans="1:18" hidden="1" x14ac:dyDescent="0.25">
      <c r="A47" s="117">
        <v>1</v>
      </c>
      <c r="B47" s="118">
        <v>2</v>
      </c>
      <c r="C47" s="303">
        <f>MISC!J47</f>
        <v>400013</v>
      </c>
      <c r="D47" s="120" t="b">
        <v>1</v>
      </c>
      <c r="E47" s="304" t="str">
        <f>RIGHT(MISC!C47,4)&amp;"."&amp;MISC!M47&amp;"."&amp;MISC!K47&amp;"."&amp;$C$5</f>
        <v>5407.NTPmentor.I18.Jl21</v>
      </c>
      <c r="F47" s="305">
        <f t="shared" ca="1" si="0"/>
        <v>44386</v>
      </c>
      <c r="G47" s="306">
        <f>IF(MISC!T47&lt;0,0,MISC!T47)</f>
        <v>0</v>
      </c>
      <c r="H47" s="124">
        <f t="shared" ca="1" si="1"/>
        <v>44386</v>
      </c>
      <c r="I47" s="125">
        <v>0</v>
      </c>
      <c r="J47" s="304" t="str">
        <f>LEFT(MISC!D47,19)&amp;"."&amp;MiscPay!E47</f>
        <v>St. James' Catholic.5407.NTPmentor.I18.Jl21</v>
      </c>
      <c r="K47" s="120" t="b">
        <v>1</v>
      </c>
      <c r="L47" s="126" t="s">
        <v>3686</v>
      </c>
      <c r="M47" s="120" t="b">
        <v>1</v>
      </c>
      <c r="N47" s="120" t="s">
        <v>3687</v>
      </c>
      <c r="O47" s="307" t="str">
        <f>MISC!I47</f>
        <v>10167/543965</v>
      </c>
      <c r="P47" s="120" t="b">
        <v>1</v>
      </c>
      <c r="Q47" s="120" t="b">
        <v>1</v>
      </c>
      <c r="R47" s="120" t="b">
        <v>1</v>
      </c>
    </row>
    <row r="48" spans="1:18" hidden="1" x14ac:dyDescent="0.25">
      <c r="A48" s="117">
        <v>1</v>
      </c>
      <c r="B48" s="118">
        <v>2</v>
      </c>
      <c r="C48" s="303">
        <f>MISC!J48</f>
        <v>400135</v>
      </c>
      <c r="D48" s="120" t="b">
        <v>1</v>
      </c>
      <c r="E48" s="304" t="str">
        <f>RIGHT(MISC!C48,4)&amp;"."&amp;MISC!M48&amp;"."&amp;MISC!K48&amp;"."&amp;$C$5</f>
        <v>3521.NTPmentor.I18.Jl21</v>
      </c>
      <c r="F48" s="305">
        <f t="shared" ca="1" si="0"/>
        <v>44386</v>
      </c>
      <c r="G48" s="306">
        <f>IF(MISC!T48&lt;0,0,MISC!T48)</f>
        <v>0</v>
      </c>
      <c r="H48" s="124">
        <f t="shared" ca="1" si="1"/>
        <v>44386</v>
      </c>
      <c r="I48" s="125">
        <v>0</v>
      </c>
      <c r="J48" s="304" t="str">
        <f>LEFT(MISC!D48,19)&amp;"."&amp;MiscPay!E48</f>
        <v>St Mary's &amp; St John.3521.NTPmentor.I18.Jl21</v>
      </c>
      <c r="K48" s="120" t="b">
        <v>1</v>
      </c>
      <c r="L48" s="126" t="s">
        <v>3686</v>
      </c>
      <c r="M48" s="120" t="b">
        <v>1</v>
      </c>
      <c r="N48" s="120" t="s">
        <v>3687</v>
      </c>
      <c r="O48" s="307" t="str">
        <f>MISC!I48</f>
        <v>10694/543965</v>
      </c>
      <c r="P48" s="120" t="b">
        <v>1</v>
      </c>
      <c r="Q48" s="120" t="b">
        <v>1</v>
      </c>
      <c r="R48" s="120" t="b">
        <v>1</v>
      </c>
    </row>
    <row r="49" spans="1:18" hidden="1" x14ac:dyDescent="0.25">
      <c r="A49" s="117">
        <v>1</v>
      </c>
      <c r="B49" s="118">
        <v>2</v>
      </c>
      <c r="C49" s="303">
        <f>MISC!J49</f>
        <v>400080</v>
      </c>
      <c r="D49" s="120" t="b">
        <v>1</v>
      </c>
      <c r="E49" s="304" t="str">
        <f>RIGHT(MISC!C49,4)&amp;"."&amp;MISC!M49&amp;"."&amp;MISC!K49&amp;"."&amp;$C$5</f>
        <v>2017.Rates.I01.Jl21</v>
      </c>
      <c r="F49" s="305">
        <f t="shared" ca="1" si="0"/>
        <v>44386</v>
      </c>
      <c r="G49" s="306">
        <f>IF(MISC!T49&lt;0,0,MISC!T49)</f>
        <v>0</v>
      </c>
      <c r="H49" s="124">
        <f t="shared" ca="1" si="1"/>
        <v>44386</v>
      </c>
      <c r="I49" s="125">
        <v>0</v>
      </c>
      <c r="J49" s="304" t="str">
        <f>LEFT(MISC!D49,19)&amp;"."&amp;MiscPay!E49</f>
        <v>Cromer Road Primary.2017.Rates.I01.Jl21</v>
      </c>
      <c r="K49" s="120" t="b">
        <v>1</v>
      </c>
      <c r="L49" s="126" t="s">
        <v>3686</v>
      </c>
      <c r="M49" s="120" t="b">
        <v>1</v>
      </c>
      <c r="N49" s="120" t="s">
        <v>3687</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2016.Rates.I01.Jl21</v>
      </c>
      <c r="F50" s="305">
        <f t="shared" ca="1" si="0"/>
        <v>44386</v>
      </c>
      <c r="G50" s="306">
        <f>IF(MISC!T50&lt;0,0,MISC!T50)</f>
        <v>0</v>
      </c>
      <c r="H50" s="124">
        <f t="shared" ca="1" si="1"/>
        <v>44386</v>
      </c>
      <c r="I50" s="125">
        <v>0</v>
      </c>
      <c r="J50" s="304" t="str">
        <f>LEFT(MISC!D50,19)&amp;"."&amp;MiscPay!E50</f>
        <v>Courtland School.2016.Rates.I01.Jl21</v>
      </c>
      <c r="K50" s="120" t="b">
        <v>1</v>
      </c>
      <c r="L50" s="126" t="s">
        <v>3686</v>
      </c>
      <c r="M50" s="120" t="b">
        <v>1</v>
      </c>
      <c r="N50" s="120" t="s">
        <v>3687</v>
      </c>
      <c r="O50" s="307" t="str">
        <f>MISC!I50</f>
        <v>10104/543965</v>
      </c>
      <c r="P50" s="120" t="b">
        <v>1</v>
      </c>
      <c r="Q50" s="120" t="b">
        <v>1</v>
      </c>
      <c r="R50" s="120" t="b">
        <v>1</v>
      </c>
    </row>
    <row r="51" spans="1:18" hidden="1" x14ac:dyDescent="0.25">
      <c r="A51" s="117">
        <v>1</v>
      </c>
      <c r="B51" s="118">
        <v>2</v>
      </c>
      <c r="C51" s="303">
        <f>MISC!J51</f>
        <v>400030</v>
      </c>
      <c r="D51" s="120" t="b">
        <v>1</v>
      </c>
      <c r="E51" s="304" t="str">
        <f>RIGHT(MISC!C51,4)&amp;"."&amp;MISC!M51&amp;"."&amp;MISC!K51&amp;"."&amp;$C$5</f>
        <v>2037.Rates.I01.Jl21</v>
      </c>
      <c r="F51" s="305">
        <f t="shared" ca="1" si="0"/>
        <v>44386</v>
      </c>
      <c r="G51" s="306">
        <f>IF(MISC!T51&lt;0,0,MISC!T51)</f>
        <v>0</v>
      </c>
      <c r="H51" s="124">
        <f t="shared" ca="1" si="1"/>
        <v>44386</v>
      </c>
      <c r="I51" s="125">
        <v>0</v>
      </c>
      <c r="J51" s="304" t="str">
        <f>LEFT(MISC!D51,19)&amp;"."&amp;MiscPay!E51</f>
        <v>Manorside Primary S.2037.Rates.I01.Jl21</v>
      </c>
      <c r="K51" s="120" t="b">
        <v>1</v>
      </c>
      <c r="L51" s="126" t="s">
        <v>3686</v>
      </c>
      <c r="M51" s="120" t="b">
        <v>1</v>
      </c>
      <c r="N51" s="120" t="s">
        <v>3687</v>
      </c>
      <c r="O51" s="307" t="str">
        <f>MISC!I51</f>
        <v>10104/543965</v>
      </c>
      <c r="P51" s="120" t="b">
        <v>1</v>
      </c>
      <c r="Q51" s="120" t="b">
        <v>1</v>
      </c>
      <c r="R51" s="120" t="b">
        <v>1</v>
      </c>
    </row>
    <row r="52" spans="1:18" hidden="1" x14ac:dyDescent="0.25">
      <c r="A52" s="117">
        <v>1</v>
      </c>
      <c r="B52" s="118">
        <v>2</v>
      </c>
      <c r="C52" s="303">
        <f>MISC!J52</f>
        <v>400053</v>
      </c>
      <c r="D52" s="120" t="b">
        <v>1</v>
      </c>
      <c r="E52" s="304" t="str">
        <f>RIGHT(MISC!C52,4)&amp;"."&amp;MISC!M52&amp;"."&amp;MISC!K52&amp;"."&amp;$C$5</f>
        <v>2057.cov.LSG.E25.Jl21</v>
      </c>
      <c r="F52" s="305">
        <f t="shared" ca="1" si="0"/>
        <v>44386</v>
      </c>
      <c r="G52" s="306">
        <f>IF(MISC!T52&lt;0,0,MISC!T52)</f>
        <v>0</v>
      </c>
      <c r="H52" s="124">
        <f t="shared" ca="1" si="1"/>
        <v>44386</v>
      </c>
      <c r="I52" s="125">
        <v>0</v>
      </c>
      <c r="J52" s="304" t="str">
        <f>LEFT(MISC!D52,19)&amp;"."&amp;MiscPay!E52</f>
        <v>Underhill School.2057.cov.LSG.E25.Jl21</v>
      </c>
      <c r="K52" s="120" t="b">
        <v>1</v>
      </c>
      <c r="L52" s="126" t="s">
        <v>3686</v>
      </c>
      <c r="M52" s="120" t="b">
        <v>1</v>
      </c>
      <c r="N52" s="120" t="s">
        <v>3687</v>
      </c>
      <c r="O52" s="307" t="str">
        <f>MISC!I52</f>
        <v>11766/424000</v>
      </c>
      <c r="P52" s="120" t="b">
        <v>1</v>
      </c>
      <c r="Q52" s="120" t="b">
        <v>1</v>
      </c>
      <c r="R52" s="120" t="b">
        <v>1</v>
      </c>
    </row>
    <row r="53" spans="1:18" hidden="1" x14ac:dyDescent="0.25">
      <c r="A53" s="117">
        <v>1</v>
      </c>
      <c r="B53" s="118">
        <v>2</v>
      </c>
      <c r="C53" s="303">
        <f>MISC!J53</f>
        <v>400071</v>
      </c>
      <c r="D53" s="120" t="b">
        <v>1</v>
      </c>
      <c r="E53" s="304" t="str">
        <f>RIGHT(MISC!C53,4)&amp;"."&amp;MISC!M53&amp;"."&amp;MISC!K53&amp;"."&amp;$C$5</f>
        <v>3510.cov.LSG.E25.Jl21</v>
      </c>
      <c r="F53" s="305">
        <f t="shared" ca="1" si="0"/>
        <v>44386</v>
      </c>
      <c r="G53" s="306">
        <f>IF(MISC!T53&lt;0,0,MISC!T53)</f>
        <v>0</v>
      </c>
      <c r="H53" s="124">
        <f t="shared" ca="1" si="1"/>
        <v>44386</v>
      </c>
      <c r="I53" s="125">
        <v>0</v>
      </c>
      <c r="J53" s="304" t="str">
        <f>LEFT(MISC!D53,19)&amp;"."&amp;MiscPay!E53</f>
        <v>Sacred Heart School.3510.cov.LSG.E25.Jl21</v>
      </c>
      <c r="K53" s="120" t="b">
        <v>1</v>
      </c>
      <c r="L53" s="126" t="s">
        <v>3686</v>
      </c>
      <c r="M53" s="120" t="b">
        <v>1</v>
      </c>
      <c r="N53" s="120" t="s">
        <v>3687</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2051.cov.LSG.E25.Jl21</v>
      </c>
      <c r="F54" s="305">
        <f t="shared" ca="1" si="0"/>
        <v>44386</v>
      </c>
      <c r="G54" s="306">
        <f>IF(MISC!T54&lt;0,0,MISC!T54)</f>
        <v>0</v>
      </c>
      <c r="H54" s="124">
        <f t="shared" ca="1" si="1"/>
        <v>44386</v>
      </c>
      <c r="I54" s="125">
        <v>0</v>
      </c>
      <c r="J54" s="304" t="str">
        <f>LEFT(MISC!D54,19)&amp;"."&amp;MiscPay!E54</f>
        <v>Summerside Primary .2051.cov.LSG.E25.Jl21</v>
      </c>
      <c r="K54" s="120" t="b">
        <v>1</v>
      </c>
      <c r="L54" s="126" t="s">
        <v>3686</v>
      </c>
      <c r="M54" s="120" t="b">
        <v>1</v>
      </c>
      <c r="N54" s="120" t="s">
        <v>3687</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3500.cov.LSG.E25.Jl21</v>
      </c>
      <c r="F55" s="305">
        <f t="shared" ca="1" si="0"/>
        <v>44386</v>
      </c>
      <c r="G55" s="306">
        <f>IF(MISC!T55&lt;0,0,MISC!T55)</f>
        <v>0</v>
      </c>
      <c r="H55" s="124">
        <f t="shared" ca="1" si="1"/>
        <v>44386</v>
      </c>
      <c r="I55" s="125">
        <v>0</v>
      </c>
      <c r="J55" s="304" t="str">
        <f>LEFT(MISC!D55,19)&amp;"."&amp;MiscPay!E55</f>
        <v>Annunciation Cathol.3500.cov.LSG.E25.Jl21</v>
      </c>
      <c r="K55" s="120" t="b">
        <v>1</v>
      </c>
      <c r="L55" s="126" t="s">
        <v>3686</v>
      </c>
      <c r="M55" s="120" t="b">
        <v>1</v>
      </c>
      <c r="N55" s="120" t="s">
        <v>3687</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3521.cov.LSG.E25.Jl21</v>
      </c>
      <c r="F56" s="305">
        <f t="shared" ca="1" si="0"/>
        <v>44386</v>
      </c>
      <c r="G56" s="306">
        <f>IF(MISC!T56&lt;0,0,MISC!T56)</f>
        <v>0</v>
      </c>
      <c r="H56" s="124">
        <f t="shared" ca="1" si="1"/>
        <v>44386</v>
      </c>
      <c r="I56" s="125">
        <v>0</v>
      </c>
      <c r="J56" s="304" t="str">
        <f>LEFT(MISC!D56,19)&amp;"."&amp;MiscPay!E56</f>
        <v>St Mary's &amp; St John.3521.cov.LSG.E25.Jl21</v>
      </c>
      <c r="K56" s="120" t="b">
        <v>1</v>
      </c>
      <c r="L56" s="126" t="s">
        <v>3686</v>
      </c>
      <c r="M56" s="120" t="b">
        <v>1</v>
      </c>
      <c r="N56" s="120" t="s">
        <v>3687</v>
      </c>
      <c r="O56" s="307" t="str">
        <f>MISC!I56</f>
        <v>11766/424000</v>
      </c>
      <c r="P56" s="120" t="b">
        <v>1</v>
      </c>
      <c r="Q56" s="120" t="b">
        <v>1</v>
      </c>
      <c r="R56" s="120" t="b">
        <v>1</v>
      </c>
    </row>
    <row r="57" spans="1:18" hidden="1" x14ac:dyDescent="0.25">
      <c r="A57" s="117">
        <v>1</v>
      </c>
      <c r="B57" s="118">
        <v>2</v>
      </c>
      <c r="C57" s="303">
        <f>MISC!J57</f>
        <v>400013</v>
      </c>
      <c r="D57" s="120" t="b">
        <v>1</v>
      </c>
      <c r="E57" s="304" t="str">
        <f>RIGHT(MISC!C57,4)&amp;"."&amp;MISC!M57&amp;"."&amp;MISC!K57&amp;"."&amp;$C$5</f>
        <v>5407.cov.LSG.E25.Jl21</v>
      </c>
      <c r="F57" s="305">
        <f t="shared" ca="1" si="0"/>
        <v>44386</v>
      </c>
      <c r="G57" s="306">
        <f>IF(MISC!T57&lt;0,0,MISC!T57)</f>
        <v>0</v>
      </c>
      <c r="H57" s="124">
        <f t="shared" ca="1" si="1"/>
        <v>44386</v>
      </c>
      <c r="I57" s="125">
        <v>0</v>
      </c>
      <c r="J57" s="304" t="str">
        <f>LEFT(MISC!D57,19)&amp;"."&amp;MiscPay!E57</f>
        <v>St. James' Catholic.5407.cov.LSG.E25.Jl21</v>
      </c>
      <c r="K57" s="120" t="b">
        <v>1</v>
      </c>
      <c r="L57" s="126" t="s">
        <v>3686</v>
      </c>
      <c r="M57" s="120" t="b">
        <v>1</v>
      </c>
      <c r="N57" s="120" t="s">
        <v>3687</v>
      </c>
      <c r="O57" s="307" t="str">
        <f>MISC!I57</f>
        <v>11766/424000</v>
      </c>
      <c r="P57" s="120" t="b">
        <v>1</v>
      </c>
      <c r="Q57" s="120" t="b">
        <v>1</v>
      </c>
      <c r="R57" s="120" t="b">
        <v>1</v>
      </c>
    </row>
    <row r="58" spans="1:18" hidden="1" x14ac:dyDescent="0.25">
      <c r="A58" s="117">
        <v>1</v>
      </c>
      <c r="B58" s="118">
        <v>2</v>
      </c>
      <c r="C58" s="303">
        <f>MISC!J58</f>
        <v>400002</v>
      </c>
      <c r="D58" s="120" t="b">
        <v>1</v>
      </c>
      <c r="E58" s="304" t="str">
        <f>RIGHT(MISC!C58,4)&amp;"."&amp;MISC!M58&amp;"."&amp;MISC!K58&amp;"."&amp;$C$5</f>
        <v>2027.cov.LSG.E25.Jl21</v>
      </c>
      <c r="F58" s="305">
        <f t="shared" ca="1" si="0"/>
        <v>44386</v>
      </c>
      <c r="G58" s="306">
        <f>IF(MISC!T58&lt;0,0,MISC!T58)</f>
        <v>0</v>
      </c>
      <c r="H58" s="124">
        <f t="shared" ca="1" si="1"/>
        <v>44386</v>
      </c>
      <c r="I58" s="125">
        <v>0</v>
      </c>
      <c r="J58" s="304" t="str">
        <f>LEFT(MISC!D58,19)&amp;"."&amp;MiscPay!E58</f>
        <v>Garden Suburb Junio.2027.cov.LSG.E25.Jl21</v>
      </c>
      <c r="K58" s="120" t="b">
        <v>1</v>
      </c>
      <c r="L58" s="126" t="s">
        <v>3686</v>
      </c>
      <c r="M58" s="120" t="b">
        <v>1</v>
      </c>
      <c r="N58" s="120" t="s">
        <v>3687</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2002.cov.LSG.E25.Jl21</v>
      </c>
      <c r="F59" s="305">
        <f t="shared" ca="1" si="0"/>
        <v>44386</v>
      </c>
      <c r="G59" s="306">
        <f>IF(MISC!T59&lt;0,0,MISC!T59)</f>
        <v>0</v>
      </c>
      <c r="H59" s="124">
        <f t="shared" ca="1" si="1"/>
        <v>44386</v>
      </c>
      <c r="I59" s="125">
        <v>0</v>
      </c>
      <c r="J59" s="304" t="str">
        <f>LEFT(MISC!D59,19)&amp;"."&amp;MiscPay!E59</f>
        <v>Barnfield School.2002.cov.LSG.E25.Jl21</v>
      </c>
      <c r="K59" s="120" t="b">
        <v>1</v>
      </c>
      <c r="L59" s="126" t="s">
        <v>3686</v>
      </c>
      <c r="M59" s="120" t="b">
        <v>1</v>
      </c>
      <c r="N59" s="120" t="s">
        <v>3687</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2018.cov.LSG.E25.Jl21</v>
      </c>
      <c r="F60" s="305">
        <f t="shared" ca="1" si="0"/>
        <v>44386</v>
      </c>
      <c r="G60" s="306">
        <f>IF(MISC!T60&lt;0,0,MISC!T60)</f>
        <v>0</v>
      </c>
      <c r="H60" s="124">
        <f t="shared" ca="1" si="1"/>
        <v>44386</v>
      </c>
      <c r="I60" s="125">
        <v>0</v>
      </c>
      <c r="J60" s="304" t="str">
        <f>LEFT(MISC!D60,19)&amp;"."&amp;MiscPay!E60</f>
        <v>Deansbrook Junior S.2018.cov.LSG.E25.Jl21</v>
      </c>
      <c r="K60" s="120" t="b">
        <v>1</v>
      </c>
      <c r="L60" s="126" t="s">
        <v>3686</v>
      </c>
      <c r="M60" s="120" t="b">
        <v>1</v>
      </c>
      <c r="N60" s="120" t="s">
        <v>3687</v>
      </c>
      <c r="O60" s="307" t="str">
        <f>MISC!I60</f>
        <v>11766/424000</v>
      </c>
      <c r="P60" s="120" t="b">
        <v>1</v>
      </c>
      <c r="Q60" s="120" t="b">
        <v>1</v>
      </c>
      <c r="R60" s="120" t="b">
        <v>1</v>
      </c>
    </row>
    <row r="61" spans="1:18" hidden="1" x14ac:dyDescent="0.25">
      <c r="A61" s="117">
        <v>1</v>
      </c>
      <c r="B61" s="118">
        <v>2</v>
      </c>
      <c r="C61" s="303">
        <f>MISC!J61</f>
        <v>400102</v>
      </c>
      <c r="D61" s="120" t="b">
        <v>1</v>
      </c>
      <c r="E61" s="304" t="str">
        <f>RIGHT(MISC!C61,4)&amp;"."&amp;MISC!M61&amp;"."&amp;MISC!K61&amp;"."&amp;$C$5</f>
        <v>0135.cov.LSG.E25.Jl21</v>
      </c>
      <c r="F61" s="305">
        <f t="shared" ca="1" si="0"/>
        <v>44386</v>
      </c>
      <c r="G61" s="306">
        <f>IF(MISC!T61&lt;0,0,MISC!T61)</f>
        <v>0</v>
      </c>
      <c r="H61" s="124">
        <f t="shared" ca="1" si="1"/>
        <v>44386</v>
      </c>
      <c r="I61" s="125">
        <v>0</v>
      </c>
      <c r="J61" s="304" t="str">
        <f>LEFT(MISC!D61,19)&amp;"."&amp;MiscPay!E61</f>
        <v>BEYA.0135.cov.LSG.E25.Jl21</v>
      </c>
      <c r="K61" s="120" t="b">
        <v>1</v>
      </c>
      <c r="L61" s="126" t="s">
        <v>3686</v>
      </c>
      <c r="M61" s="120" t="b">
        <v>1</v>
      </c>
      <c r="N61" s="120" t="s">
        <v>3687</v>
      </c>
      <c r="O61" s="307" t="str">
        <f>MISC!I61</f>
        <v>11766/424000</v>
      </c>
      <c r="P61" s="120" t="b">
        <v>1</v>
      </c>
      <c r="Q61" s="120" t="b">
        <v>1</v>
      </c>
      <c r="R61" s="120" t="b">
        <v>1</v>
      </c>
    </row>
    <row r="62" spans="1:18" hidden="1" x14ac:dyDescent="0.25">
      <c r="A62" s="117">
        <v>1</v>
      </c>
      <c r="B62" s="118">
        <v>2</v>
      </c>
      <c r="C62" s="303">
        <f>MISC!J62</f>
        <v>400051</v>
      </c>
      <c r="D62" s="120" t="b">
        <v>1</v>
      </c>
      <c r="E62" s="304" t="str">
        <f>RIGHT(MISC!C62,4)&amp;"."&amp;MISC!M62&amp;"."&amp;MISC!K62&amp;"."&amp;$C$5</f>
        <v>2003.cov.LSG.E25.Jl21</v>
      </c>
      <c r="F62" s="305">
        <f t="shared" ca="1" si="0"/>
        <v>44386</v>
      </c>
      <c r="G62" s="306">
        <f>IF(MISC!T62&lt;0,0,MISC!T62)</f>
        <v>0</v>
      </c>
      <c r="H62" s="124">
        <f t="shared" ca="1" si="1"/>
        <v>44386</v>
      </c>
      <c r="I62" s="125">
        <v>0</v>
      </c>
      <c r="J62" s="304" t="str">
        <f>LEFT(MISC!D62,19)&amp;"."&amp;MiscPay!E62</f>
        <v>Bell Lane Primary S.2003.cov.LSG.E25.Jl21</v>
      </c>
      <c r="K62" s="120" t="b">
        <v>1</v>
      </c>
      <c r="L62" s="126" t="s">
        <v>3686</v>
      </c>
      <c r="M62" s="120" t="b">
        <v>1</v>
      </c>
      <c r="N62" s="120" t="s">
        <v>3687</v>
      </c>
      <c r="O62" s="307" t="str">
        <f>MISC!I62</f>
        <v>11766/424000</v>
      </c>
      <c r="P62" s="120" t="b">
        <v>1</v>
      </c>
      <c r="Q62" s="120" t="b">
        <v>1</v>
      </c>
      <c r="R62" s="120" t="b">
        <v>1</v>
      </c>
    </row>
    <row r="63" spans="1:18" hidden="1" x14ac:dyDescent="0.25">
      <c r="A63" s="117">
        <v>1</v>
      </c>
      <c r="B63" s="118">
        <v>2</v>
      </c>
      <c r="C63" s="303">
        <f>MISC!J63</f>
        <v>158756</v>
      </c>
      <c r="D63" s="120" t="b">
        <v>1</v>
      </c>
      <c r="E63" s="304" t="str">
        <f>RIGHT(MISC!C63,4)&amp;"."&amp;MISC!M63&amp;"."&amp;MISC!K63&amp;"."&amp;$C$5</f>
        <v>4011.cov.LSG.E25.Jl21</v>
      </c>
      <c r="F63" s="305">
        <f t="shared" ca="1" si="0"/>
        <v>44386</v>
      </c>
      <c r="G63" s="306">
        <f>IF(MISC!T63&lt;0,0,MISC!T63)</f>
        <v>0</v>
      </c>
      <c r="H63" s="124">
        <f t="shared" ca="1" si="1"/>
        <v>44386</v>
      </c>
      <c r="I63" s="125">
        <v>0</v>
      </c>
      <c r="J63" s="304" t="str">
        <f>LEFT(MISC!D63,19)&amp;"."&amp;MiscPay!E63</f>
        <v>Saracens High Schoo.4011.cov.LSG.E25.Jl21</v>
      </c>
      <c r="K63" s="120" t="b">
        <v>1</v>
      </c>
      <c r="L63" s="126" t="s">
        <v>3686</v>
      </c>
      <c r="M63" s="120" t="b">
        <v>1</v>
      </c>
      <c r="N63" s="120" t="s">
        <v>3687</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3514.cov.LSG.E25.Jl21</v>
      </c>
      <c r="F64" s="305">
        <f t="shared" ca="1" si="0"/>
        <v>44386</v>
      </c>
      <c r="G64" s="306">
        <f>IF(MISC!T64&lt;0,0,MISC!T64)</f>
        <v>0</v>
      </c>
      <c r="H64" s="124">
        <f t="shared" ca="1" si="1"/>
        <v>44386</v>
      </c>
      <c r="I64" s="125">
        <v>0</v>
      </c>
      <c r="J64" s="304" t="str">
        <f>LEFT(MISC!D64,19)&amp;"."&amp;MiscPay!E64</f>
        <v>Annunciation Cathol.3514.cov.LSG.E25.Jl21</v>
      </c>
      <c r="K64" s="120" t="b">
        <v>1</v>
      </c>
      <c r="L64" s="126" t="s">
        <v>3686</v>
      </c>
      <c r="M64" s="120" t="b">
        <v>1</v>
      </c>
      <c r="N64" s="120" t="s">
        <v>3687</v>
      </c>
      <c r="O64" s="307" t="str">
        <f>MISC!I64</f>
        <v>11766/424000</v>
      </c>
      <c r="P64" s="120" t="b">
        <v>1</v>
      </c>
      <c r="Q64" s="120" t="b">
        <v>1</v>
      </c>
      <c r="R64" s="120" t="b">
        <v>1</v>
      </c>
    </row>
    <row r="65" spans="1:18" hidden="1" x14ac:dyDescent="0.25">
      <c r="A65" s="117">
        <v>1</v>
      </c>
      <c r="B65" s="118">
        <v>2</v>
      </c>
      <c r="C65" s="303">
        <f>MISC!J65</f>
        <v>400017</v>
      </c>
      <c r="D65" s="120" t="b">
        <v>1</v>
      </c>
      <c r="E65" s="304" t="str">
        <f>RIGHT(MISC!C65,4)&amp;"."&amp;MISC!M65&amp;"."&amp;MISC!K65&amp;"."&amp;$C$5</f>
        <v>3312.cov.LSG.E25.Jl21</v>
      </c>
      <c r="F65" s="305">
        <f t="shared" ca="1" si="0"/>
        <v>44386</v>
      </c>
      <c r="G65" s="306">
        <f>IF(MISC!T65&lt;0,0,MISC!T65)</f>
        <v>0</v>
      </c>
      <c r="H65" s="124">
        <f t="shared" ca="1" si="1"/>
        <v>44386</v>
      </c>
      <c r="I65" s="125">
        <v>0</v>
      </c>
      <c r="J65" s="304" t="str">
        <f>LEFT(MISC!D65,19)&amp;"."&amp;MiscPay!E65</f>
        <v>St Mary's School EN.3312.cov.LSG.E25.Jl21</v>
      </c>
      <c r="K65" s="120" t="b">
        <v>1</v>
      </c>
      <c r="L65" s="126" t="s">
        <v>3686</v>
      </c>
      <c r="M65" s="120" t="b">
        <v>1</v>
      </c>
      <c r="N65" s="120" t="s">
        <v>3687</v>
      </c>
      <c r="O65" s="307" t="str">
        <f>MISC!I65</f>
        <v>11766/424000</v>
      </c>
      <c r="P65" s="120" t="b">
        <v>1</v>
      </c>
      <c r="Q65" s="120" t="b">
        <v>1</v>
      </c>
      <c r="R65" s="120" t="b">
        <v>1</v>
      </c>
    </row>
    <row r="66" spans="1:18" hidden="1" x14ac:dyDescent="0.25">
      <c r="A66" s="117">
        <v>1</v>
      </c>
      <c r="B66" s="118">
        <v>2</v>
      </c>
      <c r="C66" s="303">
        <f>MISC!J66</f>
        <v>400004</v>
      </c>
      <c r="D66" s="120" t="b">
        <v>1</v>
      </c>
      <c r="E66" s="304" t="str">
        <f>RIGHT(MISC!C66,4)&amp;"."&amp;MISC!M66&amp;"."&amp;MISC!K66&amp;"."&amp;$C$5</f>
        <v>2054.cov.LSG.E25.Jl21</v>
      </c>
      <c r="F66" s="305">
        <f t="shared" ca="1" si="0"/>
        <v>44386</v>
      </c>
      <c r="G66" s="306">
        <f>IF(MISC!T66&lt;0,0,MISC!T66)</f>
        <v>0</v>
      </c>
      <c r="H66" s="124">
        <f t="shared" ca="1" si="1"/>
        <v>44386</v>
      </c>
      <c r="I66" s="125">
        <v>0</v>
      </c>
      <c r="J66" s="304" t="str">
        <f>LEFT(MISC!D66,19)&amp;"."&amp;MiscPay!E66</f>
        <v>Woodridge  Primary .2054.cov.LSG.E25.Jl21</v>
      </c>
      <c r="K66" s="120" t="b">
        <v>1</v>
      </c>
      <c r="L66" s="126" t="s">
        <v>3686</v>
      </c>
      <c r="M66" s="120" t="b">
        <v>1</v>
      </c>
      <c r="N66" s="120" t="s">
        <v>3687</v>
      </c>
      <c r="O66" s="307" t="str">
        <f>MISC!I66</f>
        <v>11766/424000</v>
      </c>
      <c r="P66" s="120" t="b">
        <v>1</v>
      </c>
      <c r="Q66" s="120" t="b">
        <v>1</v>
      </c>
      <c r="R66" s="120" t="b">
        <v>1</v>
      </c>
    </row>
    <row r="67" spans="1:18" hidden="1" x14ac:dyDescent="0.25">
      <c r="A67" s="117">
        <v>1</v>
      </c>
      <c r="B67" s="118">
        <v>2</v>
      </c>
      <c r="C67" s="303">
        <f>MISC!J67</f>
        <v>400042</v>
      </c>
      <c r="D67" s="120" t="b">
        <v>1</v>
      </c>
      <c r="E67" s="304" t="str">
        <f>RIGHT(MISC!C67,4)&amp;"."&amp;MISC!M67&amp;"."&amp;MISC!K67&amp;"."&amp;$C$5</f>
        <v>2021.cov.LSG.E25.Jl21</v>
      </c>
      <c r="F67" s="305">
        <f t="shared" ca="1" si="0"/>
        <v>44386</v>
      </c>
      <c r="G67" s="306">
        <f>IF(MISC!T67&lt;0,0,MISC!T67)</f>
        <v>0</v>
      </c>
      <c r="H67" s="124">
        <f t="shared" ca="1" si="1"/>
        <v>44386</v>
      </c>
      <c r="I67" s="125">
        <v>0</v>
      </c>
      <c r="J67" s="304" t="str">
        <f>LEFT(MISC!D67,19)&amp;"."&amp;MiscPay!E67</f>
        <v>Dollis Primary Scho.2021.cov.LSG.E25.Jl21</v>
      </c>
      <c r="K67" s="120" t="b">
        <v>1</v>
      </c>
      <c r="L67" s="126" t="s">
        <v>3686</v>
      </c>
      <c r="M67" s="120" t="b">
        <v>1</v>
      </c>
      <c r="N67" s="120" t="s">
        <v>3687</v>
      </c>
      <c r="O67" s="307" t="str">
        <f>MISC!I67</f>
        <v>11766/424000</v>
      </c>
      <c r="P67" s="120" t="b">
        <v>1</v>
      </c>
      <c r="Q67" s="120" t="b">
        <v>1</v>
      </c>
      <c r="R67" s="120" t="b">
        <v>1</v>
      </c>
    </row>
    <row r="68" spans="1:18" hidden="1" x14ac:dyDescent="0.25">
      <c r="A68" s="117">
        <v>1</v>
      </c>
      <c r="B68" s="118">
        <v>2</v>
      </c>
      <c r="C68" s="303">
        <f>MISC!J68</f>
        <v>400067</v>
      </c>
      <c r="D68" s="120" t="b">
        <v>1</v>
      </c>
      <c r="E68" s="304" t="str">
        <f>RIGHT(MISC!C68,4)&amp;"."&amp;MISC!M68&amp;"."&amp;MISC!K68&amp;"."&amp;$C$5</f>
        <v>2028.Rates.I01.Jl21</v>
      </c>
      <c r="F68" s="305">
        <f t="shared" ca="1" si="0"/>
        <v>44386</v>
      </c>
      <c r="G68" s="306">
        <f>IF(MISC!T68&lt;0,0,MISC!T68)</f>
        <v>0</v>
      </c>
      <c r="H68" s="124">
        <f t="shared" ca="1" si="1"/>
        <v>44386</v>
      </c>
      <c r="I68" s="125">
        <v>0</v>
      </c>
      <c r="J68" s="304" t="str">
        <f>LEFT(MISC!D68,19)&amp;"."&amp;MiscPay!E68</f>
        <v>Garden Suburb Infan.2028.Rates.I01.Jl21</v>
      </c>
      <c r="K68" s="120" t="b">
        <v>1</v>
      </c>
      <c r="L68" s="126" t="s">
        <v>3686</v>
      </c>
      <c r="M68" s="120" t="b">
        <v>1</v>
      </c>
      <c r="N68" s="120" t="s">
        <v>3687</v>
      </c>
      <c r="O68" s="307" t="str">
        <f>MISC!I68</f>
        <v>10104/543965</v>
      </c>
      <c r="P68" s="120" t="b">
        <v>1</v>
      </c>
      <c r="Q68" s="120" t="b">
        <v>1</v>
      </c>
      <c r="R68" s="120" t="b">
        <v>1</v>
      </c>
    </row>
    <row r="69" spans="1:18" hidden="1" x14ac:dyDescent="0.25">
      <c r="A69" s="117">
        <v>1</v>
      </c>
      <c r="B69" s="118">
        <v>2</v>
      </c>
      <c r="C69" s="303">
        <f>MISC!J69</f>
        <v>400002</v>
      </c>
      <c r="D69" s="120" t="b">
        <v>1</v>
      </c>
      <c r="E69" s="304" t="str">
        <f>RIGHT(MISC!C69,4)&amp;"."&amp;MISC!M69&amp;"."&amp;MISC!K69&amp;"."&amp;$C$5</f>
        <v>2027.Rates.I01.Jl21</v>
      </c>
      <c r="F69" s="305">
        <f t="shared" ca="1" si="0"/>
        <v>44386</v>
      </c>
      <c r="G69" s="306">
        <f>IF(MISC!T69&lt;0,0,MISC!T69)</f>
        <v>0</v>
      </c>
      <c r="H69" s="124">
        <f t="shared" ca="1" si="1"/>
        <v>44386</v>
      </c>
      <c r="I69" s="125">
        <v>0</v>
      </c>
      <c r="J69" s="304" t="str">
        <f>LEFT(MISC!D69,19)&amp;"."&amp;MiscPay!E69</f>
        <v>Garden Suburb Junio.2027.Rates.I01.Jl21</v>
      </c>
      <c r="K69" s="120" t="b">
        <v>1</v>
      </c>
      <c r="L69" s="126" t="s">
        <v>3686</v>
      </c>
      <c r="M69" s="120" t="b">
        <v>1</v>
      </c>
      <c r="N69" s="120" t="s">
        <v>3687</v>
      </c>
      <c r="O69" s="307" t="str">
        <f>MISC!I69</f>
        <v>10104/543965</v>
      </c>
      <c r="P69" s="120" t="b">
        <v>1</v>
      </c>
      <c r="Q69" s="120" t="b">
        <v>1</v>
      </c>
      <c r="R69" s="120" t="b">
        <v>1</v>
      </c>
    </row>
    <row r="70" spans="1:18" x14ac:dyDescent="0.25">
      <c r="A70" s="117">
        <v>1</v>
      </c>
      <c r="B70" s="118">
        <v>2</v>
      </c>
      <c r="C70" s="303">
        <f>MISC!J70</f>
        <v>400080</v>
      </c>
      <c r="D70" s="120" t="b">
        <v>1</v>
      </c>
      <c r="E70" s="304" t="str">
        <f>RIGHT(MISC!C70,4)&amp;"."&amp;MISC!M70&amp;"."&amp;MISC!K70&amp;"."&amp;$C$5</f>
        <v>2017.Rates.I01.Jl21</v>
      </c>
      <c r="F70" s="305">
        <f t="shared" ca="1" si="0"/>
        <v>44386</v>
      </c>
      <c r="G70" s="306">
        <f>IF(MISC!T70&lt;0,0,MISC!T70)</f>
        <v>15836</v>
      </c>
      <c r="H70" s="124">
        <f t="shared" ca="1" si="1"/>
        <v>44386</v>
      </c>
      <c r="I70" s="125">
        <v>0</v>
      </c>
      <c r="J70" s="304" t="str">
        <f>LEFT(MISC!D70,19)&amp;"."&amp;MiscPay!E70</f>
        <v>Cromer Road Primary.2017.Rates.I01.Jl21</v>
      </c>
      <c r="K70" s="120" t="b">
        <v>1</v>
      </c>
      <c r="L70" s="126" t="s">
        <v>3686</v>
      </c>
      <c r="M70" s="120" t="b">
        <v>1</v>
      </c>
      <c r="N70" s="120" t="s">
        <v>3687</v>
      </c>
      <c r="O70" s="307" t="str">
        <f>MISC!I70</f>
        <v>10104/543965</v>
      </c>
      <c r="P70" s="120" t="b">
        <v>1</v>
      </c>
      <c r="Q70" s="120" t="b">
        <v>1</v>
      </c>
      <c r="R70" s="120" t="b">
        <v>1</v>
      </c>
    </row>
    <row r="71" spans="1:18" x14ac:dyDescent="0.25">
      <c r="A71" s="117">
        <v>1</v>
      </c>
      <c r="B71" s="118">
        <v>2</v>
      </c>
      <c r="C71" s="303">
        <f>MISC!J71</f>
        <v>400005</v>
      </c>
      <c r="D71" s="120" t="b">
        <v>1</v>
      </c>
      <c r="E71" s="304" t="str">
        <f>RIGHT(MISC!C71,4)&amp;"."&amp;MISC!M71&amp;"."&amp;MISC!K71&amp;"."&amp;$C$5</f>
        <v>2002.NTPmentor.I18.Jl21</v>
      </c>
      <c r="F71" s="305">
        <f t="shared" ca="1" si="0"/>
        <v>44386</v>
      </c>
      <c r="G71" s="306">
        <f>IF(MISC!T71&lt;0,0,MISC!T71)</f>
        <v>3123.29</v>
      </c>
      <c r="H71" s="124">
        <f t="shared" ca="1" si="1"/>
        <v>44386</v>
      </c>
      <c r="I71" s="125">
        <v>0</v>
      </c>
      <c r="J71" s="304" t="str">
        <f>LEFT(MISC!D71,19)&amp;"."&amp;MiscPay!E71</f>
        <v>Barnfield School.2002.NTPmentor.I18.Jl21</v>
      </c>
      <c r="K71" s="120" t="b">
        <v>1</v>
      </c>
      <c r="L71" s="126" t="s">
        <v>3686</v>
      </c>
      <c r="M71" s="120" t="b">
        <v>1</v>
      </c>
      <c r="N71" s="120" t="s">
        <v>3687</v>
      </c>
      <c r="O71" s="307" t="str">
        <f>MISC!I71</f>
        <v>10104/543965</v>
      </c>
      <c r="P71" s="120" t="b">
        <v>1</v>
      </c>
      <c r="Q71" s="120" t="b">
        <v>1</v>
      </c>
      <c r="R71" s="120" t="b">
        <v>1</v>
      </c>
    </row>
    <row r="72" spans="1:18" hidden="1" x14ac:dyDescent="0.25">
      <c r="A72" s="117">
        <v>1</v>
      </c>
      <c r="B72" s="118">
        <v>2</v>
      </c>
      <c r="C72" s="303">
        <f>MISC!J72</f>
        <v>400051</v>
      </c>
      <c r="D72" s="120" t="b">
        <v>1</v>
      </c>
      <c r="E72" s="304" t="str">
        <f>RIGHT(MISC!C72,4)&amp;"."&amp;MISC!M72&amp;"."&amp;MISC!K72&amp;"."&amp;$C$5</f>
        <v>2003.NTPmentor.I18.Jl21</v>
      </c>
      <c r="F72" s="305">
        <f t="shared" ca="1" si="0"/>
        <v>44386</v>
      </c>
      <c r="G72" s="306">
        <f>IF(MISC!T72&lt;0,0,MISC!T72)</f>
        <v>0</v>
      </c>
      <c r="H72" s="124">
        <f t="shared" ca="1" si="1"/>
        <v>44386</v>
      </c>
      <c r="I72" s="125">
        <v>0</v>
      </c>
      <c r="J72" s="304" t="str">
        <f>LEFT(MISC!D72,19)&amp;"."&amp;MiscPay!E72</f>
        <v>Bell Lane Primary S.2003.NTPmentor.I18.Jl21</v>
      </c>
      <c r="K72" s="120" t="b">
        <v>1</v>
      </c>
      <c r="L72" s="126" t="s">
        <v>3686</v>
      </c>
      <c r="M72" s="120" t="b">
        <v>1</v>
      </c>
      <c r="N72" s="120" t="s">
        <v>3687</v>
      </c>
      <c r="O72" s="307" t="str">
        <f>MISC!I72</f>
        <v>10104/543965</v>
      </c>
      <c r="P72" s="120" t="b">
        <v>1</v>
      </c>
      <c r="Q72" s="120" t="b">
        <v>1</v>
      </c>
      <c r="R72" s="120" t="b">
        <v>1</v>
      </c>
    </row>
    <row r="73" spans="1:18" x14ac:dyDescent="0.25">
      <c r="A73" s="117">
        <v>1</v>
      </c>
      <c r="B73" s="118">
        <v>2</v>
      </c>
      <c r="C73" s="303">
        <f>MISC!J73</f>
        <v>400101</v>
      </c>
      <c r="D73" s="120" t="b">
        <v>1</v>
      </c>
      <c r="E73" s="304" t="str">
        <f>RIGHT(MISC!C73,4)&amp;"."&amp;MISC!M73&amp;"."&amp;MISC!K73&amp;"."&amp;$C$5</f>
        <v>2055.NTPmentor.I18.Jl21</v>
      </c>
      <c r="F73" s="305">
        <f t="shared" ca="1" si="0"/>
        <v>44386</v>
      </c>
      <c r="G73" s="306">
        <f>IF(MISC!T73&lt;0,0,MISC!T73)</f>
        <v>3123.29</v>
      </c>
      <c r="H73" s="124">
        <f t="shared" ca="1" si="1"/>
        <v>44386</v>
      </c>
      <c r="I73" s="125">
        <v>0</v>
      </c>
      <c r="J73" s="304" t="str">
        <f>LEFT(MISC!D73,19)&amp;"."&amp;MiscPay!E73</f>
        <v>Tudor School.2055.NTPmentor.I18.Jl21</v>
      </c>
      <c r="K73" s="120" t="b">
        <v>1</v>
      </c>
      <c r="L73" s="126" t="s">
        <v>3686</v>
      </c>
      <c r="M73" s="120" t="b">
        <v>1</v>
      </c>
      <c r="N73" s="120" t="s">
        <v>3687</v>
      </c>
      <c r="O73" s="307" t="str">
        <f>MISC!I73</f>
        <v>10104/543965</v>
      </c>
      <c r="P73" s="120" t="b">
        <v>1</v>
      </c>
      <c r="Q73" s="120" t="b">
        <v>1</v>
      </c>
      <c r="R73" s="120" t="b">
        <v>1</v>
      </c>
    </row>
    <row r="74" spans="1:18" x14ac:dyDescent="0.25">
      <c r="A74" s="117">
        <v>1</v>
      </c>
      <c r="B74" s="118">
        <v>2</v>
      </c>
      <c r="C74" s="303">
        <f>MISC!J74</f>
        <v>400013</v>
      </c>
      <c r="D74" s="120" t="b">
        <v>1</v>
      </c>
      <c r="E74" s="304" t="str">
        <f>RIGHT(MISC!C74,4)&amp;"."&amp;MISC!M74&amp;"."&amp;MISC!K74&amp;"."&amp;$C$5</f>
        <v>5407.NTPmentor.I18.Jl21</v>
      </c>
      <c r="F74" s="305">
        <f t="shared" ca="1" si="0"/>
        <v>44386</v>
      </c>
      <c r="G74" s="306">
        <f>IF(MISC!T74&lt;0,0,MISC!T74)</f>
        <v>2498.63</v>
      </c>
      <c r="H74" s="124">
        <f t="shared" ca="1" si="1"/>
        <v>44386</v>
      </c>
      <c r="I74" s="125">
        <v>0</v>
      </c>
      <c r="J74" s="304" t="str">
        <f>LEFT(MISC!D74,19)&amp;"."&amp;MiscPay!E74</f>
        <v>St. James' Catholic.5407.NTPmentor.I18.Jl21</v>
      </c>
      <c r="K74" s="120" t="b">
        <v>1</v>
      </c>
      <c r="L74" s="126" t="s">
        <v>3686</v>
      </c>
      <c r="M74" s="120" t="b">
        <v>1</v>
      </c>
      <c r="N74" s="120" t="s">
        <v>3687</v>
      </c>
      <c r="O74" s="307" t="str">
        <f>MISC!I74</f>
        <v>10104/543965</v>
      </c>
      <c r="P74" s="120" t="b">
        <v>1</v>
      </c>
      <c r="Q74" s="120" t="b">
        <v>1</v>
      </c>
      <c r="R74" s="120" t="b">
        <v>1</v>
      </c>
    </row>
    <row r="75" spans="1:18" x14ac:dyDescent="0.25">
      <c r="A75" s="117">
        <v>1</v>
      </c>
      <c r="B75" s="118">
        <v>2</v>
      </c>
      <c r="C75" s="303">
        <f>MISC!J75</f>
        <v>400135</v>
      </c>
      <c r="D75" s="120" t="b">
        <v>1</v>
      </c>
      <c r="E75" s="304" t="str">
        <f>RIGHT(MISC!C75,4)&amp;"."&amp;MISC!M75&amp;"."&amp;MISC!K75&amp;"."&amp;$C$5</f>
        <v>3521.NTPmentor.I18.Jl21</v>
      </c>
      <c r="F75" s="305">
        <f t="shared" ca="1" si="0"/>
        <v>44386</v>
      </c>
      <c r="G75" s="306">
        <f>IF(MISC!T75&lt;0,0,MISC!T75)</f>
        <v>3123.29</v>
      </c>
      <c r="H75" s="124">
        <f t="shared" ca="1" si="1"/>
        <v>44386</v>
      </c>
      <c r="I75" s="125">
        <v>0</v>
      </c>
      <c r="J75" s="304" t="str">
        <f>LEFT(MISC!D75,19)&amp;"."&amp;MiscPay!E75</f>
        <v>St Mary's &amp; St John.3521.NTPmentor.I18.Jl21</v>
      </c>
      <c r="K75" s="120" t="b">
        <v>1</v>
      </c>
      <c r="L75" s="126" t="s">
        <v>3686</v>
      </c>
      <c r="M75" s="120" t="b">
        <v>1</v>
      </c>
      <c r="N75" s="120" t="s">
        <v>3687</v>
      </c>
      <c r="O75" s="307" t="str">
        <f>MISC!I75</f>
        <v>10104/543965</v>
      </c>
      <c r="P75" s="120" t="b">
        <v>1</v>
      </c>
      <c r="Q75" s="120" t="b">
        <v>1</v>
      </c>
      <c r="R75" s="120" t="b">
        <v>1</v>
      </c>
    </row>
    <row r="76" spans="1:18" x14ac:dyDescent="0.25">
      <c r="A76" s="117">
        <v>1</v>
      </c>
      <c r="B76" s="118">
        <v>2</v>
      </c>
      <c r="C76" s="303">
        <f>MISC!J76</f>
        <v>400013</v>
      </c>
      <c r="D76" s="120" t="b">
        <v>1</v>
      </c>
      <c r="E76" s="304" t="str">
        <f>RIGHT(MISC!C76,4)&amp;"."&amp;MISC!M76&amp;"."&amp;MISC!K76&amp;"."&amp;$C$5</f>
        <v>5407.Rates.I01.Jl21</v>
      </c>
      <c r="F76" s="305">
        <f t="shared" ca="1" si="0"/>
        <v>44386</v>
      </c>
      <c r="G76" s="306">
        <f>IF(MISC!T76&lt;0,0,MISC!T76)</f>
        <v>822</v>
      </c>
      <c r="H76" s="124">
        <f t="shared" ca="1" si="1"/>
        <v>44386</v>
      </c>
      <c r="I76" s="125">
        <v>0</v>
      </c>
      <c r="J76" s="304" t="str">
        <f>LEFT(MISC!D76,19)&amp;"."&amp;MiscPay!E76</f>
        <v>St. James' Catholic.5407.Rates.I01.Jl21</v>
      </c>
      <c r="K76" s="120" t="b">
        <v>1</v>
      </c>
      <c r="L76" s="126" t="s">
        <v>3686</v>
      </c>
      <c r="M76" s="120" t="b">
        <v>1</v>
      </c>
      <c r="N76" s="120" t="s">
        <v>3687</v>
      </c>
      <c r="O76" s="307" t="str">
        <f>MISC!I76</f>
        <v>10104/543965</v>
      </c>
      <c r="P76" s="120" t="b">
        <v>1</v>
      </c>
      <c r="Q76" s="120" t="b">
        <v>1</v>
      </c>
      <c r="R76" s="120" t="b">
        <v>1</v>
      </c>
    </row>
    <row r="77" spans="1:18" hidden="1" x14ac:dyDescent="0.25">
      <c r="A77" s="117">
        <v>1</v>
      </c>
      <c r="B77" s="118">
        <v>2</v>
      </c>
      <c r="C77" s="303">
        <f>MISC!J77</f>
        <v>400006</v>
      </c>
      <c r="D77" s="120" t="b">
        <v>1</v>
      </c>
      <c r="E77" s="304" t="str">
        <f>RIGHT(MISC!C77,4)&amp;"."&amp;MISC!M77&amp;"."&amp;MISC!K77&amp;"."&amp;$C$5</f>
        <v>3313.Rates.I01.Jl21</v>
      </c>
      <c r="F77" s="305">
        <f t="shared" ca="1" si="0"/>
        <v>44386</v>
      </c>
      <c r="G77" s="306">
        <f>IF(MISC!T77&lt;0,0,MISC!T77)</f>
        <v>0</v>
      </c>
      <c r="H77" s="124">
        <f t="shared" ca="1" si="1"/>
        <v>44386</v>
      </c>
      <c r="I77" s="125">
        <v>0</v>
      </c>
      <c r="J77" s="304" t="str">
        <f>LEFT(MISC!D77,19)&amp;"."&amp;MiscPay!E77</f>
        <v>St. Pauls CE Primar.3313.Rates.I01.Jl21</v>
      </c>
      <c r="K77" s="120" t="b">
        <v>1</v>
      </c>
      <c r="L77" s="126" t="s">
        <v>3686</v>
      </c>
      <c r="M77" s="120" t="b">
        <v>1</v>
      </c>
      <c r="N77" s="120" t="s">
        <v>3687</v>
      </c>
      <c r="O77" s="307" t="str">
        <f>MISC!I77</f>
        <v>10104/543965</v>
      </c>
      <c r="P77" s="120" t="b">
        <v>1</v>
      </c>
      <c r="Q77" s="120" t="b">
        <v>1</v>
      </c>
      <c r="R77" s="120" t="b">
        <v>1</v>
      </c>
    </row>
    <row r="78" spans="1:18" hidden="1" x14ac:dyDescent="0.25">
      <c r="A78" s="117">
        <v>1</v>
      </c>
      <c r="B78" s="118">
        <v>2</v>
      </c>
      <c r="C78" s="303">
        <f>MISC!J78</f>
        <v>0</v>
      </c>
      <c r="D78" s="120" t="b">
        <v>1</v>
      </c>
      <c r="E78" s="304" t="str">
        <f>RIGHT(MISC!C78,4)&amp;"."&amp;MISC!M78&amp;"."&amp;MISC!K78&amp;"."&amp;$C$5</f>
        <v>...Jl21</v>
      </c>
      <c r="F78" s="305">
        <f t="shared" ca="1" si="0"/>
        <v>44386</v>
      </c>
      <c r="G78" s="306">
        <f>IF(MISC!T78&lt;0,0,MISC!T78)</f>
        <v>0</v>
      </c>
      <c r="H78" s="124">
        <f t="shared" ca="1" si="1"/>
        <v>44386</v>
      </c>
      <c r="I78" s="125">
        <v>0</v>
      </c>
      <c r="J78" s="304" t="str">
        <f>LEFT(MISC!D78,19)&amp;"."&amp;MiscPay!E78</f>
        <v>....Jl21</v>
      </c>
      <c r="K78" s="120" t="b">
        <v>1</v>
      </c>
      <c r="L78" s="126" t="s">
        <v>3686</v>
      </c>
      <c r="M78" s="120" t="b">
        <v>1</v>
      </c>
      <c r="N78" s="120" t="s">
        <v>3687</v>
      </c>
      <c r="O78" s="307">
        <f>MISC!I78</f>
        <v>0</v>
      </c>
      <c r="P78" s="120" t="b">
        <v>1</v>
      </c>
      <c r="Q78" s="120" t="b">
        <v>1</v>
      </c>
      <c r="R78" s="120" t="b">
        <v>1</v>
      </c>
    </row>
    <row r="79" spans="1:18" hidden="1" x14ac:dyDescent="0.25">
      <c r="A79" s="117">
        <v>1</v>
      </c>
      <c r="B79" s="118">
        <v>2</v>
      </c>
      <c r="C79" s="303">
        <f>MISC!J79</f>
        <v>0</v>
      </c>
      <c r="D79" s="120" t="b">
        <v>1</v>
      </c>
      <c r="E79" s="304" t="str">
        <f>RIGHT(MISC!C79,4)&amp;"."&amp;MISC!M79&amp;"."&amp;MISC!K79&amp;"."&amp;$C$5</f>
        <v>...Jl21</v>
      </c>
      <c r="F79" s="305">
        <f t="shared" ca="1" si="0"/>
        <v>44386</v>
      </c>
      <c r="G79" s="306">
        <f>IF(MISC!T79&lt;0,0,MISC!T79)</f>
        <v>0</v>
      </c>
      <c r="H79" s="124">
        <f t="shared" ca="1" si="1"/>
        <v>44386</v>
      </c>
      <c r="I79" s="125">
        <v>0</v>
      </c>
      <c r="J79" s="304" t="str">
        <f>LEFT(MISC!D79,19)&amp;"."&amp;MiscPay!E79</f>
        <v>....Jl21</v>
      </c>
      <c r="K79" s="120" t="b">
        <v>1</v>
      </c>
      <c r="L79" s="126" t="s">
        <v>3686</v>
      </c>
      <c r="M79" s="120" t="b">
        <v>1</v>
      </c>
      <c r="N79" s="120" t="s">
        <v>3687</v>
      </c>
      <c r="O79" s="307">
        <f>MISC!I79</f>
        <v>0</v>
      </c>
      <c r="P79" s="120" t="b">
        <v>1</v>
      </c>
      <c r="Q79" s="120" t="b">
        <v>1</v>
      </c>
      <c r="R79" s="120" t="b">
        <v>1</v>
      </c>
    </row>
    <row r="80" spans="1:18" hidden="1" x14ac:dyDescent="0.25">
      <c r="A80" s="117">
        <v>1</v>
      </c>
      <c r="B80" s="118">
        <v>2</v>
      </c>
      <c r="C80" s="303">
        <f>MISC!J80</f>
        <v>0</v>
      </c>
      <c r="D80" s="120" t="b">
        <v>1</v>
      </c>
      <c r="E80" s="304" t="str">
        <f>RIGHT(MISC!C80,4)&amp;"."&amp;MISC!M80&amp;"."&amp;MISC!K80&amp;"."&amp;$C$5</f>
        <v>...Jl21</v>
      </c>
      <c r="F80" s="305">
        <f t="shared" ca="1" si="0"/>
        <v>44386</v>
      </c>
      <c r="G80" s="306">
        <f>IF(MISC!T80&lt;0,0,MISC!T80)</f>
        <v>0</v>
      </c>
      <c r="H80" s="124">
        <f t="shared" ca="1" si="1"/>
        <v>44386</v>
      </c>
      <c r="I80" s="125">
        <v>0</v>
      </c>
      <c r="J80" s="304" t="str">
        <f>LEFT(MISC!D80,19)&amp;"."&amp;MiscPay!E80</f>
        <v>....Jl21</v>
      </c>
      <c r="K80" s="120" t="b">
        <v>1</v>
      </c>
      <c r="L80" s="126" t="s">
        <v>3686</v>
      </c>
      <c r="M80" s="120" t="b">
        <v>1</v>
      </c>
      <c r="N80" s="120" t="s">
        <v>3687</v>
      </c>
      <c r="O80" s="307">
        <f>MISC!I80</f>
        <v>0</v>
      </c>
      <c r="P80" s="120" t="b">
        <v>1</v>
      </c>
      <c r="Q80" s="120" t="b">
        <v>1</v>
      </c>
      <c r="R80" s="120" t="b">
        <v>1</v>
      </c>
    </row>
    <row r="81" spans="1:18" hidden="1" x14ac:dyDescent="0.25">
      <c r="A81" s="117">
        <v>1</v>
      </c>
      <c r="B81" s="118">
        <v>2</v>
      </c>
      <c r="C81" s="303">
        <f>MISC!J81</f>
        <v>0</v>
      </c>
      <c r="D81" s="120" t="b">
        <v>1</v>
      </c>
      <c r="E81" s="304" t="str">
        <f>RIGHT(MISC!C81,4)&amp;"."&amp;MISC!M81&amp;"."&amp;MISC!K81&amp;"."&amp;$C$5</f>
        <v>...Jl21</v>
      </c>
      <c r="F81" s="305">
        <f t="shared" ca="1" si="0"/>
        <v>44386</v>
      </c>
      <c r="G81" s="306">
        <f>IF(MISC!T81&lt;0,0,MISC!T81)</f>
        <v>0</v>
      </c>
      <c r="H81" s="124">
        <f t="shared" ca="1" si="1"/>
        <v>44386</v>
      </c>
      <c r="I81" s="125">
        <v>0</v>
      </c>
      <c r="J81" s="304" t="str">
        <f>LEFT(MISC!D81,19)&amp;"."&amp;MiscPay!E81</f>
        <v>....Jl21</v>
      </c>
      <c r="K81" s="120" t="b">
        <v>1</v>
      </c>
      <c r="L81" s="126" t="s">
        <v>3686</v>
      </c>
      <c r="M81" s="120" t="b">
        <v>1</v>
      </c>
      <c r="N81" s="120" t="s">
        <v>3687</v>
      </c>
      <c r="O81" s="307">
        <f>MISC!I81</f>
        <v>0</v>
      </c>
      <c r="P81" s="120" t="b">
        <v>1</v>
      </c>
      <c r="Q81" s="120" t="b">
        <v>1</v>
      </c>
      <c r="R81" s="120" t="b">
        <v>1</v>
      </c>
    </row>
    <row r="82" spans="1:18" hidden="1" x14ac:dyDescent="0.25">
      <c r="A82" s="117">
        <v>1</v>
      </c>
      <c r="B82" s="118">
        <v>2</v>
      </c>
      <c r="C82" s="303">
        <f>MISC!J82</f>
        <v>0</v>
      </c>
      <c r="D82" s="120" t="b">
        <v>1</v>
      </c>
      <c r="E82" s="304" t="str">
        <f>RIGHT(MISC!C82,4)&amp;"."&amp;MISC!M82&amp;"."&amp;MISC!K82&amp;"."&amp;$C$5</f>
        <v>...Jl21</v>
      </c>
      <c r="F82" s="305">
        <f t="shared" ca="1" si="0"/>
        <v>44386</v>
      </c>
      <c r="G82" s="306">
        <f>IF(MISC!T82&lt;0,0,MISC!T82)</f>
        <v>0</v>
      </c>
      <c r="H82" s="124">
        <f t="shared" ca="1" si="1"/>
        <v>44386</v>
      </c>
      <c r="I82" s="125">
        <v>0</v>
      </c>
      <c r="J82" s="304" t="str">
        <f>LEFT(MISC!D82,19)&amp;"."&amp;MiscPay!E82</f>
        <v>....Jl21</v>
      </c>
      <c r="K82" s="120" t="b">
        <v>1</v>
      </c>
      <c r="L82" s="126" t="s">
        <v>3686</v>
      </c>
      <c r="M82" s="120" t="b">
        <v>1</v>
      </c>
      <c r="N82" s="120" t="s">
        <v>3687</v>
      </c>
      <c r="O82" s="307">
        <f>MISC!I82</f>
        <v>0</v>
      </c>
      <c r="P82" s="120" t="b">
        <v>1</v>
      </c>
      <c r="Q82" s="120" t="b">
        <v>1</v>
      </c>
      <c r="R82" s="120" t="b">
        <v>1</v>
      </c>
    </row>
    <row r="83" spans="1:18" hidden="1" x14ac:dyDescent="0.25">
      <c r="A83" s="117">
        <v>1</v>
      </c>
      <c r="B83" s="118">
        <v>2</v>
      </c>
      <c r="C83" s="303">
        <f>MISC!J83</f>
        <v>0</v>
      </c>
      <c r="D83" s="120" t="b">
        <v>1</v>
      </c>
      <c r="E83" s="304" t="str">
        <f>RIGHT(MISC!C83,4)&amp;"."&amp;MISC!M83&amp;"."&amp;MISC!K83&amp;"."&amp;$C$5</f>
        <v>...Jl21</v>
      </c>
      <c r="F83" s="305">
        <f t="shared" ca="1" si="0"/>
        <v>44386</v>
      </c>
      <c r="G83" s="306">
        <f>IF(MISC!T83&lt;0,0,MISC!T83)</f>
        <v>0</v>
      </c>
      <c r="H83" s="124">
        <f t="shared" ca="1" si="1"/>
        <v>44386</v>
      </c>
      <c r="I83" s="125">
        <v>0</v>
      </c>
      <c r="J83" s="304" t="str">
        <f>LEFT(MISC!D83,19)&amp;"."&amp;MiscPay!E83</f>
        <v>....Jl21</v>
      </c>
      <c r="K83" s="120" t="b">
        <v>1</v>
      </c>
      <c r="L83" s="126" t="s">
        <v>3686</v>
      </c>
      <c r="M83" s="120" t="b">
        <v>1</v>
      </c>
      <c r="N83" s="120" t="s">
        <v>3687</v>
      </c>
      <c r="O83" s="307">
        <f>MISC!I83</f>
        <v>0</v>
      </c>
      <c r="P83" s="120" t="b">
        <v>1</v>
      </c>
      <c r="Q83" s="120" t="b">
        <v>1</v>
      </c>
      <c r="R83" s="120" t="b">
        <v>1</v>
      </c>
    </row>
    <row r="84" spans="1:18" hidden="1" x14ac:dyDescent="0.25">
      <c r="A84" s="117">
        <v>1</v>
      </c>
      <c r="B84" s="118">
        <v>2</v>
      </c>
      <c r="C84" s="303">
        <f>MISC!J84</f>
        <v>0</v>
      </c>
      <c r="D84" s="120" t="b">
        <v>1</v>
      </c>
      <c r="E84" s="304" t="str">
        <f>RIGHT(MISC!C84,4)&amp;"."&amp;MISC!M84&amp;"."&amp;MISC!K84&amp;"."&amp;$C$5</f>
        <v>...Jl21</v>
      </c>
      <c r="F84" s="305">
        <f t="shared" ca="1" si="0"/>
        <v>44386</v>
      </c>
      <c r="G84" s="306">
        <f>IF(MISC!T84&lt;0,0,MISC!T84)</f>
        <v>0</v>
      </c>
      <c r="H84" s="124">
        <f t="shared" ca="1" si="1"/>
        <v>44386</v>
      </c>
      <c r="I84" s="125">
        <v>0</v>
      </c>
      <c r="J84" s="304" t="str">
        <f>LEFT(MISC!D84,19)&amp;"."&amp;MiscPay!E84</f>
        <v>....Jl21</v>
      </c>
      <c r="K84" s="120" t="b">
        <v>1</v>
      </c>
      <c r="L84" s="126" t="s">
        <v>3686</v>
      </c>
      <c r="M84" s="120" t="b">
        <v>1</v>
      </c>
      <c r="N84" s="120" t="s">
        <v>3687</v>
      </c>
      <c r="O84" s="307">
        <f>MISC!I84</f>
        <v>0</v>
      </c>
      <c r="P84" s="120" t="b">
        <v>1</v>
      </c>
      <c r="Q84" s="120" t="b">
        <v>1</v>
      </c>
      <c r="R84" s="120" t="b">
        <v>1</v>
      </c>
    </row>
    <row r="85" spans="1:18" hidden="1" x14ac:dyDescent="0.25">
      <c r="A85" s="117">
        <v>1</v>
      </c>
      <c r="B85" s="118">
        <v>2</v>
      </c>
      <c r="C85" s="303">
        <f>MISC!J85</f>
        <v>0</v>
      </c>
      <c r="D85" s="120" t="b">
        <v>1</v>
      </c>
      <c r="E85" s="304" t="str">
        <f>RIGHT(MISC!C85,4)&amp;"."&amp;MISC!M85&amp;"."&amp;MISC!K85&amp;"."&amp;$C$5</f>
        <v>...Jl21</v>
      </c>
      <c r="F85" s="305">
        <f t="shared" ref="F85:F148" ca="1" si="2">TODAY()</f>
        <v>44386</v>
      </c>
      <c r="G85" s="306">
        <f>IF(MISC!T85&lt;0,0,MISC!T85)</f>
        <v>0</v>
      </c>
      <c r="H85" s="124">
        <f ca="1">F85</f>
        <v>44386</v>
      </c>
      <c r="I85" s="125">
        <v>0</v>
      </c>
      <c r="J85" s="304" t="str">
        <f>LEFT(MISC!D85,19)&amp;"."&amp;MiscPay!E85</f>
        <v>....Jl21</v>
      </c>
      <c r="K85" s="120" t="b">
        <v>1</v>
      </c>
      <c r="L85" s="126" t="s">
        <v>3686</v>
      </c>
      <c r="M85" s="120" t="b">
        <v>1</v>
      </c>
      <c r="N85" s="120" t="s">
        <v>3687</v>
      </c>
      <c r="O85" s="307">
        <f>MISC!I85</f>
        <v>0</v>
      </c>
      <c r="P85" s="120" t="b">
        <v>1</v>
      </c>
      <c r="Q85" s="120" t="b">
        <v>1</v>
      </c>
      <c r="R85" s="120" t="b">
        <v>1</v>
      </c>
    </row>
    <row r="86" spans="1:18" hidden="1" x14ac:dyDescent="0.25">
      <c r="A86" s="117">
        <v>1</v>
      </c>
      <c r="B86" s="118">
        <v>2</v>
      </c>
      <c r="C86" s="303">
        <f>MISC!J86</f>
        <v>0</v>
      </c>
      <c r="D86" s="120" t="b">
        <v>1</v>
      </c>
      <c r="E86" s="304" t="str">
        <f>RIGHT(MISC!C86,4)&amp;"."&amp;MISC!M86&amp;"."&amp;MISC!K86&amp;"."&amp;$C$5</f>
        <v>...Jl21</v>
      </c>
      <c r="F86" s="305">
        <f t="shared" ca="1" si="2"/>
        <v>44386</v>
      </c>
      <c r="G86" s="306">
        <f>IF(MISC!T86&lt;0,0,MISC!T86)</f>
        <v>0</v>
      </c>
      <c r="H86" s="124">
        <f ca="1">F86</f>
        <v>44386</v>
      </c>
      <c r="I86" s="125">
        <v>0</v>
      </c>
      <c r="J86" s="304" t="str">
        <f>LEFT(MISC!D86,19)&amp;"."&amp;MiscPay!E86</f>
        <v>....Jl21</v>
      </c>
      <c r="K86" s="120" t="b">
        <v>1</v>
      </c>
      <c r="L86" s="126" t="s">
        <v>3686</v>
      </c>
      <c r="M86" s="120" t="b">
        <v>1</v>
      </c>
      <c r="N86" s="120" t="s">
        <v>3687</v>
      </c>
      <c r="O86" s="307">
        <f>MISC!I86</f>
        <v>0</v>
      </c>
      <c r="P86" s="120" t="b">
        <v>1</v>
      </c>
      <c r="Q86" s="120" t="b">
        <v>1</v>
      </c>
      <c r="R86" s="120" t="b">
        <v>1</v>
      </c>
    </row>
    <row r="87" spans="1:18" hidden="1" x14ac:dyDescent="0.25">
      <c r="A87" s="117">
        <v>1</v>
      </c>
      <c r="B87" s="118">
        <v>2</v>
      </c>
      <c r="C87" s="303">
        <f>MISC!J87</f>
        <v>0</v>
      </c>
      <c r="D87" s="120" t="b">
        <v>1</v>
      </c>
      <c r="E87" s="304" t="str">
        <f>RIGHT(MISC!C87,4)&amp;"."&amp;MISC!M87&amp;"."&amp;MISC!K87&amp;"."&amp;$C$5</f>
        <v>...Jl21</v>
      </c>
      <c r="F87" s="305">
        <f t="shared" ca="1" si="2"/>
        <v>44386</v>
      </c>
      <c r="G87" s="306">
        <f>IF(MISC!T87&lt;0,0,MISC!T87)</f>
        <v>0</v>
      </c>
      <c r="H87" s="124">
        <f ca="1">F87</f>
        <v>44386</v>
      </c>
      <c r="I87" s="125">
        <v>0</v>
      </c>
      <c r="J87" s="304" t="str">
        <f>LEFT(MISC!D87,19)&amp;"."&amp;MiscPay!E87</f>
        <v>....Jl21</v>
      </c>
      <c r="K87" s="120" t="b">
        <v>1</v>
      </c>
      <c r="L87" s="126" t="s">
        <v>3686</v>
      </c>
      <c r="M87" s="120" t="b">
        <v>1</v>
      </c>
      <c r="N87" s="120" t="s">
        <v>3687</v>
      </c>
      <c r="O87" s="307">
        <f>MISC!I87</f>
        <v>0</v>
      </c>
      <c r="P87" s="120" t="b">
        <v>1</v>
      </c>
      <c r="Q87" s="120" t="b">
        <v>1</v>
      </c>
      <c r="R87" s="120" t="b">
        <v>1</v>
      </c>
    </row>
    <row r="88" spans="1:18" hidden="1" x14ac:dyDescent="0.25">
      <c r="A88" s="117">
        <v>1</v>
      </c>
      <c r="B88" s="118">
        <v>2</v>
      </c>
      <c r="C88" s="303">
        <f>MISC!J88</f>
        <v>0</v>
      </c>
      <c r="D88" s="120" t="b">
        <v>1</v>
      </c>
      <c r="E88" s="304" t="str">
        <f>RIGHT(MISC!C88,4)&amp;"."&amp;MISC!M88&amp;"."&amp;MISC!K88&amp;"."&amp;$C$5</f>
        <v>...Jl21</v>
      </c>
      <c r="F88" s="305">
        <f t="shared" ca="1" si="2"/>
        <v>44386</v>
      </c>
      <c r="G88" s="306">
        <f>IF(MISC!T88&lt;0,0,MISC!T88)</f>
        <v>0</v>
      </c>
      <c r="H88" s="124">
        <f ca="1">F88</f>
        <v>44386</v>
      </c>
      <c r="I88" s="125">
        <v>0</v>
      </c>
      <c r="J88" s="304" t="str">
        <f>LEFT(MISC!D88,19)&amp;"."&amp;MiscPay!E88</f>
        <v>....Jl21</v>
      </c>
      <c r="K88" s="120" t="b">
        <v>1</v>
      </c>
      <c r="L88" s="126" t="s">
        <v>3686</v>
      </c>
      <c r="M88" s="120" t="b">
        <v>1</v>
      </c>
      <c r="N88" s="120" t="s">
        <v>3687</v>
      </c>
      <c r="O88" s="307">
        <f>MISC!I88</f>
        <v>0</v>
      </c>
      <c r="P88" s="120" t="b">
        <v>1</v>
      </c>
      <c r="Q88" s="120" t="b">
        <v>1</v>
      </c>
      <c r="R88" s="120" t="b">
        <v>1</v>
      </c>
    </row>
    <row r="89" spans="1:18" hidden="1" x14ac:dyDescent="0.25">
      <c r="A89" s="117">
        <v>1</v>
      </c>
      <c r="B89" s="118">
        <v>2</v>
      </c>
      <c r="C89" s="303">
        <f>MISC!J89</f>
        <v>0</v>
      </c>
      <c r="D89" s="120" t="b">
        <v>1</v>
      </c>
      <c r="E89" s="304" t="str">
        <f>RIGHT(MISC!C89,4)&amp;"."&amp;MISC!M89&amp;"."&amp;MISC!K89&amp;"."&amp;$C$5</f>
        <v>...Jl21</v>
      </c>
      <c r="F89" s="305">
        <f t="shared" ca="1" si="2"/>
        <v>44386</v>
      </c>
      <c r="G89" s="306">
        <f>IF(MISC!T89&lt;0,0,MISC!T89)</f>
        <v>0</v>
      </c>
      <c r="H89" s="124">
        <f ca="1">F89</f>
        <v>44386</v>
      </c>
      <c r="I89" s="125">
        <v>0</v>
      </c>
      <c r="J89" s="304" t="str">
        <f>LEFT(MISC!D89,19)&amp;"."&amp;MiscPay!E89</f>
        <v>....Jl21</v>
      </c>
      <c r="K89" s="120" t="b">
        <v>1</v>
      </c>
      <c r="L89" s="126" t="s">
        <v>3686</v>
      </c>
      <c r="M89" s="120" t="b">
        <v>1</v>
      </c>
      <c r="N89" s="120" t="s">
        <v>3687</v>
      </c>
      <c r="O89" s="307">
        <f>MISC!I89</f>
        <v>0</v>
      </c>
      <c r="P89" s="120" t="b">
        <v>1</v>
      </c>
      <c r="Q89" s="120" t="b">
        <v>1</v>
      </c>
      <c r="R89" s="120" t="b">
        <v>1</v>
      </c>
    </row>
    <row r="90" spans="1:18" hidden="1" x14ac:dyDescent="0.25">
      <c r="A90" s="117">
        <v>1</v>
      </c>
      <c r="B90" s="118">
        <v>2</v>
      </c>
      <c r="C90" s="303">
        <f>MISC!J90</f>
        <v>0</v>
      </c>
      <c r="D90" s="120" t="b">
        <v>1</v>
      </c>
      <c r="E90" s="304" t="str">
        <f>RIGHT(MISC!C90,4)&amp;"."&amp;MISC!M90&amp;"."&amp;MISC!K90&amp;"."&amp;$C$5</f>
        <v>...Jl21</v>
      </c>
      <c r="F90" s="305">
        <f t="shared" ca="1" si="2"/>
        <v>44386</v>
      </c>
      <c r="G90" s="306">
        <f>IF(MISC!T90&lt;0,0,MISC!T90)</f>
        <v>0</v>
      </c>
      <c r="H90" s="124">
        <f t="shared" ref="H90:H153" ca="1" si="3">F90</f>
        <v>44386</v>
      </c>
      <c r="I90" s="125">
        <v>1</v>
      </c>
      <c r="J90" s="304" t="str">
        <f>LEFT(MISC!D90,19)&amp;"."&amp;MiscPay!E90</f>
        <v>....Jl21</v>
      </c>
      <c r="K90" s="120" t="b">
        <v>1</v>
      </c>
      <c r="L90" s="126" t="s">
        <v>4588</v>
      </c>
      <c r="M90" s="120" t="b">
        <v>1</v>
      </c>
      <c r="N90" s="120" t="s">
        <v>3687</v>
      </c>
      <c r="O90" s="307">
        <f>MISC!I90</f>
        <v>0</v>
      </c>
      <c r="P90" s="120" t="b">
        <v>1</v>
      </c>
      <c r="Q90" s="120" t="b">
        <v>1</v>
      </c>
      <c r="R90" s="120" t="b">
        <v>1</v>
      </c>
    </row>
    <row r="91" spans="1:18" hidden="1" x14ac:dyDescent="0.25">
      <c r="A91" s="117">
        <v>1</v>
      </c>
      <c r="B91" s="118">
        <v>2</v>
      </c>
      <c r="C91" s="303">
        <f>MISC!J91</f>
        <v>0</v>
      </c>
      <c r="D91" s="120" t="b">
        <v>1</v>
      </c>
      <c r="E91" s="304" t="str">
        <f>RIGHT(MISC!C91,4)&amp;"."&amp;MISC!M91&amp;"."&amp;MISC!K91&amp;"."&amp;$C$5</f>
        <v>...Jl21</v>
      </c>
      <c r="F91" s="305">
        <f t="shared" ca="1" si="2"/>
        <v>44386</v>
      </c>
      <c r="G91" s="306">
        <f>IF(MISC!T91&lt;0,0,MISC!T91)</f>
        <v>0</v>
      </c>
      <c r="H91" s="124">
        <f t="shared" ca="1" si="3"/>
        <v>44386</v>
      </c>
      <c r="I91" s="125">
        <v>2</v>
      </c>
      <c r="J91" s="304" t="str">
        <f>LEFT(MISC!D91,19)&amp;"."&amp;MiscPay!E91</f>
        <v>....Jl21</v>
      </c>
      <c r="K91" s="120" t="b">
        <v>1</v>
      </c>
      <c r="L91" s="126" t="s">
        <v>4589</v>
      </c>
      <c r="M91" s="120" t="b">
        <v>1</v>
      </c>
      <c r="N91" s="120" t="s">
        <v>3687</v>
      </c>
      <c r="O91" s="307">
        <f>MISC!I91</f>
        <v>0</v>
      </c>
      <c r="P91" s="120" t="b">
        <v>1</v>
      </c>
      <c r="Q91" s="120" t="b">
        <v>1</v>
      </c>
      <c r="R91" s="120" t="b">
        <v>1</v>
      </c>
    </row>
    <row r="92" spans="1:18" hidden="1" x14ac:dyDescent="0.25">
      <c r="A92" s="117">
        <v>1</v>
      </c>
      <c r="B92" s="118">
        <v>2</v>
      </c>
      <c r="C92" s="303">
        <f>MISC!J92</f>
        <v>0</v>
      </c>
      <c r="D92" s="120" t="b">
        <v>1</v>
      </c>
      <c r="E92" s="304" t="str">
        <f>RIGHT(MISC!C92,4)&amp;"."&amp;MISC!M92&amp;"."&amp;MISC!K92&amp;"."&amp;$C$5</f>
        <v>...Jl21</v>
      </c>
      <c r="F92" s="305">
        <f t="shared" ca="1" si="2"/>
        <v>44386</v>
      </c>
      <c r="G92" s="306">
        <f>IF(MISC!T92&lt;0,0,MISC!T92)</f>
        <v>0</v>
      </c>
      <c r="H92" s="124">
        <f t="shared" ca="1" si="3"/>
        <v>44386</v>
      </c>
      <c r="I92" s="125">
        <v>3</v>
      </c>
      <c r="J92" s="304" t="str">
        <f>LEFT(MISC!D92,19)&amp;"."&amp;MiscPay!E92</f>
        <v>....Jl21</v>
      </c>
      <c r="K92" s="120" t="b">
        <v>1</v>
      </c>
      <c r="L92" s="126" t="s">
        <v>4590</v>
      </c>
      <c r="M92" s="120" t="b">
        <v>1</v>
      </c>
      <c r="N92" s="120" t="s">
        <v>3687</v>
      </c>
      <c r="O92" s="307">
        <f>MISC!I92</f>
        <v>0</v>
      </c>
      <c r="P92" s="120" t="b">
        <v>1</v>
      </c>
      <c r="Q92" s="120" t="b">
        <v>1</v>
      </c>
      <c r="R92" s="120" t="b">
        <v>1</v>
      </c>
    </row>
    <row r="93" spans="1:18" hidden="1" x14ac:dyDescent="0.25">
      <c r="A93" s="117">
        <v>1</v>
      </c>
      <c r="B93" s="118">
        <v>2</v>
      </c>
      <c r="C93" s="303">
        <f>MISC!J93</f>
        <v>0</v>
      </c>
      <c r="D93" s="120" t="b">
        <v>1</v>
      </c>
      <c r="E93" s="304" t="str">
        <f>RIGHT(MISC!C93,4)&amp;"."&amp;MISC!M93&amp;"."&amp;MISC!K93&amp;"."&amp;$C$5</f>
        <v>...Jl21</v>
      </c>
      <c r="F93" s="305">
        <f t="shared" ca="1" si="2"/>
        <v>44386</v>
      </c>
      <c r="G93" s="306">
        <f>IF(MISC!T93&lt;0,0,MISC!T93)</f>
        <v>0</v>
      </c>
      <c r="H93" s="124">
        <f t="shared" ca="1" si="3"/>
        <v>44386</v>
      </c>
      <c r="I93" s="125">
        <v>4</v>
      </c>
      <c r="J93" s="304" t="str">
        <f>LEFT(MISC!D93,19)&amp;"."&amp;MiscPay!E93</f>
        <v>....Jl21</v>
      </c>
      <c r="K93" s="120" t="b">
        <v>1</v>
      </c>
      <c r="L93" s="126" t="s">
        <v>4591</v>
      </c>
      <c r="M93" s="120" t="b">
        <v>1</v>
      </c>
      <c r="N93" s="120" t="s">
        <v>3687</v>
      </c>
      <c r="O93" s="307">
        <f>MISC!I93</f>
        <v>0</v>
      </c>
      <c r="P93" s="120" t="b">
        <v>1</v>
      </c>
      <c r="Q93" s="120" t="b">
        <v>1</v>
      </c>
      <c r="R93" s="120" t="b">
        <v>1</v>
      </c>
    </row>
    <row r="94" spans="1:18" hidden="1" x14ac:dyDescent="0.25">
      <c r="A94" s="117">
        <v>1</v>
      </c>
      <c r="B94" s="118">
        <v>2</v>
      </c>
      <c r="C94" s="303">
        <f>MISC!J94</f>
        <v>0</v>
      </c>
      <c r="D94" s="120" t="b">
        <v>1</v>
      </c>
      <c r="E94" s="304" t="str">
        <f>RIGHT(MISC!C94,4)&amp;"."&amp;MISC!M94&amp;"."&amp;MISC!K94&amp;"."&amp;$C$5</f>
        <v>...Jl21</v>
      </c>
      <c r="F94" s="305">
        <f t="shared" ca="1" si="2"/>
        <v>44386</v>
      </c>
      <c r="G94" s="306">
        <f>IF(MISC!T94&lt;0,0,MISC!T94)</f>
        <v>0</v>
      </c>
      <c r="H94" s="124">
        <f t="shared" ca="1" si="3"/>
        <v>44386</v>
      </c>
      <c r="I94" s="125">
        <v>5</v>
      </c>
      <c r="J94" s="304" t="str">
        <f>LEFT(MISC!D94,19)&amp;"."&amp;MiscPay!E94</f>
        <v>....Jl21</v>
      </c>
      <c r="K94" s="120" t="b">
        <v>1</v>
      </c>
      <c r="L94" s="126" t="s">
        <v>4592</v>
      </c>
      <c r="M94" s="120" t="b">
        <v>1</v>
      </c>
      <c r="N94" s="120" t="s">
        <v>3687</v>
      </c>
      <c r="O94" s="307">
        <f>MISC!I94</f>
        <v>0</v>
      </c>
      <c r="P94" s="120" t="b">
        <v>1</v>
      </c>
      <c r="Q94" s="120" t="b">
        <v>1</v>
      </c>
      <c r="R94" s="120" t="b">
        <v>1</v>
      </c>
    </row>
    <row r="95" spans="1:18" hidden="1" x14ac:dyDescent="0.25">
      <c r="A95" s="117">
        <v>1</v>
      </c>
      <c r="B95" s="118">
        <v>2</v>
      </c>
      <c r="C95" s="303">
        <f>MISC!J95</f>
        <v>0</v>
      </c>
      <c r="D95" s="120" t="b">
        <v>1</v>
      </c>
      <c r="E95" s="304" t="str">
        <f>RIGHT(MISC!C95,4)&amp;"."&amp;MISC!M95&amp;"."&amp;MISC!K95&amp;"."&amp;$C$5</f>
        <v>...Jl21</v>
      </c>
      <c r="F95" s="305">
        <f t="shared" ca="1" si="2"/>
        <v>44386</v>
      </c>
      <c r="G95" s="306">
        <f>IF(MISC!T95&lt;0,0,MISC!T95)</f>
        <v>0</v>
      </c>
      <c r="H95" s="124">
        <f t="shared" ca="1" si="3"/>
        <v>44386</v>
      </c>
      <c r="I95" s="125">
        <v>6</v>
      </c>
      <c r="J95" s="304" t="str">
        <f>LEFT(MISC!D95,19)&amp;"."&amp;MiscPay!E95</f>
        <v>....Jl21</v>
      </c>
      <c r="K95" s="120" t="b">
        <v>1</v>
      </c>
      <c r="L95" s="126" t="s">
        <v>4593</v>
      </c>
      <c r="M95" s="120" t="b">
        <v>1</v>
      </c>
      <c r="N95" s="120" t="s">
        <v>3687</v>
      </c>
      <c r="O95" s="307">
        <f>MISC!I95</f>
        <v>0</v>
      </c>
      <c r="P95" s="120" t="b">
        <v>1</v>
      </c>
      <c r="Q95" s="120" t="b">
        <v>1</v>
      </c>
      <c r="R95" s="120" t="b">
        <v>1</v>
      </c>
    </row>
    <row r="96" spans="1:18" hidden="1" x14ac:dyDescent="0.25">
      <c r="A96" s="117">
        <v>1</v>
      </c>
      <c r="B96" s="118">
        <v>2</v>
      </c>
      <c r="C96" s="303">
        <f>MISC!J96</f>
        <v>0</v>
      </c>
      <c r="D96" s="120" t="b">
        <v>1</v>
      </c>
      <c r="E96" s="304" t="str">
        <f>RIGHT(MISC!C96,4)&amp;"."&amp;MISC!M96&amp;"."&amp;MISC!K96&amp;"."&amp;$C$5</f>
        <v>...Jl21</v>
      </c>
      <c r="F96" s="305">
        <f t="shared" ca="1" si="2"/>
        <v>44386</v>
      </c>
      <c r="G96" s="306">
        <f>IF(MISC!T96&lt;0,0,MISC!T96)</f>
        <v>0</v>
      </c>
      <c r="H96" s="124">
        <f t="shared" ca="1" si="3"/>
        <v>44386</v>
      </c>
      <c r="I96" s="125">
        <v>7</v>
      </c>
      <c r="J96" s="304" t="str">
        <f>LEFT(MISC!D96,19)&amp;"."&amp;MiscPay!E96</f>
        <v>....Jl21</v>
      </c>
      <c r="K96" s="120" t="b">
        <v>1</v>
      </c>
      <c r="L96" s="126" t="s">
        <v>4594</v>
      </c>
      <c r="M96" s="120" t="b">
        <v>1</v>
      </c>
      <c r="N96" s="120" t="s">
        <v>3687</v>
      </c>
      <c r="O96" s="307">
        <f>MISC!I96</f>
        <v>0</v>
      </c>
      <c r="P96" s="120" t="b">
        <v>1</v>
      </c>
      <c r="Q96" s="120" t="b">
        <v>1</v>
      </c>
      <c r="R96" s="120" t="b">
        <v>1</v>
      </c>
    </row>
    <row r="97" spans="1:18" hidden="1" x14ac:dyDescent="0.25">
      <c r="A97" s="117">
        <v>1</v>
      </c>
      <c r="B97" s="118">
        <v>2</v>
      </c>
      <c r="C97" s="303">
        <f>MISC!J97</f>
        <v>0</v>
      </c>
      <c r="D97" s="120" t="b">
        <v>1</v>
      </c>
      <c r="E97" s="304" t="str">
        <f>RIGHT(MISC!C97,4)&amp;"."&amp;MISC!M97&amp;"."&amp;MISC!K97&amp;"."&amp;$C$5</f>
        <v>...Jl21</v>
      </c>
      <c r="F97" s="305">
        <f t="shared" ca="1" si="2"/>
        <v>44386</v>
      </c>
      <c r="G97" s="306">
        <f>IF(MISC!T97&lt;0,0,MISC!T97)</f>
        <v>0</v>
      </c>
      <c r="H97" s="124">
        <f t="shared" ca="1" si="3"/>
        <v>44386</v>
      </c>
      <c r="I97" s="125">
        <v>8</v>
      </c>
      <c r="J97" s="304" t="str">
        <f>LEFT(MISC!D97,19)&amp;"."&amp;MiscPay!E97</f>
        <v>....Jl21</v>
      </c>
      <c r="K97" s="120" t="b">
        <v>1</v>
      </c>
      <c r="L97" s="126" t="s">
        <v>4595</v>
      </c>
      <c r="M97" s="120" t="b">
        <v>1</v>
      </c>
      <c r="N97" s="120" t="s">
        <v>3687</v>
      </c>
      <c r="O97" s="307">
        <f>MISC!I97</f>
        <v>0</v>
      </c>
      <c r="P97" s="120" t="b">
        <v>1</v>
      </c>
      <c r="Q97" s="120" t="b">
        <v>1</v>
      </c>
      <c r="R97" s="120" t="b">
        <v>1</v>
      </c>
    </row>
    <row r="98" spans="1:18" hidden="1" x14ac:dyDescent="0.25">
      <c r="A98" s="117">
        <v>1</v>
      </c>
      <c r="B98" s="118">
        <v>2</v>
      </c>
      <c r="C98" s="303">
        <f>MISC!J98</f>
        <v>0</v>
      </c>
      <c r="D98" s="120" t="b">
        <v>1</v>
      </c>
      <c r="E98" s="304" t="str">
        <f>RIGHT(MISC!C98,4)&amp;"."&amp;MISC!M98&amp;"."&amp;MISC!K98&amp;"."&amp;$C$5</f>
        <v>...Jl21</v>
      </c>
      <c r="F98" s="305">
        <f t="shared" ca="1" si="2"/>
        <v>44386</v>
      </c>
      <c r="G98" s="306">
        <f>IF(MISC!T98&lt;0,0,MISC!T98)</f>
        <v>0</v>
      </c>
      <c r="H98" s="124">
        <f t="shared" ca="1" si="3"/>
        <v>44386</v>
      </c>
      <c r="I98" s="125">
        <v>9</v>
      </c>
      <c r="J98" s="304" t="str">
        <f>LEFT(MISC!D98,19)&amp;"."&amp;MiscPay!E98</f>
        <v>....Jl21</v>
      </c>
      <c r="K98" s="120" t="b">
        <v>1</v>
      </c>
      <c r="L98" s="126" t="s">
        <v>4596</v>
      </c>
      <c r="M98" s="120" t="b">
        <v>1</v>
      </c>
      <c r="N98" s="120" t="s">
        <v>3687</v>
      </c>
      <c r="O98" s="307">
        <f>MISC!I98</f>
        <v>0</v>
      </c>
      <c r="P98" s="120" t="b">
        <v>1</v>
      </c>
      <c r="Q98" s="120" t="b">
        <v>1</v>
      </c>
      <c r="R98" s="120" t="b">
        <v>1</v>
      </c>
    </row>
    <row r="99" spans="1:18" hidden="1" x14ac:dyDescent="0.25">
      <c r="A99" s="117">
        <v>1</v>
      </c>
      <c r="B99" s="118">
        <v>2</v>
      </c>
      <c r="C99" s="303">
        <f>MISC!J99</f>
        <v>0</v>
      </c>
      <c r="D99" s="120" t="b">
        <v>1</v>
      </c>
      <c r="E99" s="304" t="str">
        <f>RIGHT(MISC!C99,4)&amp;"."&amp;MISC!M99&amp;"."&amp;MISC!K99&amp;"."&amp;$C$5</f>
        <v>...Jl21</v>
      </c>
      <c r="F99" s="305">
        <f t="shared" ca="1" si="2"/>
        <v>44386</v>
      </c>
      <c r="G99" s="306">
        <f>IF(MISC!T99&lt;0,0,MISC!T99)</f>
        <v>0</v>
      </c>
      <c r="H99" s="124">
        <f t="shared" ca="1" si="3"/>
        <v>44386</v>
      </c>
      <c r="I99" s="125">
        <v>10</v>
      </c>
      <c r="J99" s="304" t="str">
        <f>LEFT(MISC!D99,19)&amp;"."&amp;MiscPay!E99</f>
        <v>....Jl21</v>
      </c>
      <c r="K99" s="120" t="b">
        <v>1</v>
      </c>
      <c r="L99" s="126" t="s">
        <v>4597</v>
      </c>
      <c r="M99" s="120" t="b">
        <v>1</v>
      </c>
      <c r="N99" s="120" t="s">
        <v>3687</v>
      </c>
      <c r="O99" s="307">
        <f>MISC!I99</f>
        <v>0</v>
      </c>
      <c r="P99" s="120" t="b">
        <v>1</v>
      </c>
      <c r="Q99" s="120" t="b">
        <v>1</v>
      </c>
      <c r="R99" s="120" t="b">
        <v>1</v>
      </c>
    </row>
    <row r="100" spans="1:18" hidden="1" x14ac:dyDescent="0.25">
      <c r="A100" s="117">
        <v>1</v>
      </c>
      <c r="B100" s="118">
        <v>2</v>
      </c>
      <c r="C100" s="303">
        <f>MISC!J100</f>
        <v>0</v>
      </c>
      <c r="D100" s="120" t="b">
        <v>1</v>
      </c>
      <c r="E100" s="304" t="str">
        <f>RIGHT(MISC!C100,4)&amp;"."&amp;MISC!M100&amp;"."&amp;MISC!K100&amp;"."&amp;$C$5</f>
        <v>...Jl21</v>
      </c>
      <c r="F100" s="305">
        <f t="shared" ca="1" si="2"/>
        <v>44386</v>
      </c>
      <c r="G100" s="306">
        <f>IF(MISC!T100&lt;0,0,MISC!T100)</f>
        <v>0</v>
      </c>
      <c r="H100" s="124">
        <f t="shared" ca="1" si="3"/>
        <v>44386</v>
      </c>
      <c r="I100" s="125">
        <v>11</v>
      </c>
      <c r="J100" s="304" t="str">
        <f>LEFT(MISC!D100,19)&amp;"."&amp;MiscPay!E100</f>
        <v>....Jl21</v>
      </c>
      <c r="K100" s="120" t="b">
        <v>1</v>
      </c>
      <c r="L100" s="126" t="s">
        <v>4598</v>
      </c>
      <c r="M100" s="120" t="b">
        <v>1</v>
      </c>
      <c r="N100" s="120" t="s">
        <v>3687</v>
      </c>
      <c r="O100" s="307">
        <f>MISC!I100</f>
        <v>0</v>
      </c>
      <c r="P100" s="120" t="b">
        <v>1</v>
      </c>
      <c r="Q100" s="120" t="b">
        <v>1</v>
      </c>
      <c r="R100" s="120" t="b">
        <v>1</v>
      </c>
    </row>
    <row r="101" spans="1:18" hidden="1" x14ac:dyDescent="0.25">
      <c r="A101" s="117">
        <v>1</v>
      </c>
      <c r="B101" s="118">
        <v>2</v>
      </c>
      <c r="C101" s="303">
        <f>MISC!J101</f>
        <v>0</v>
      </c>
      <c r="D101" s="120" t="b">
        <v>1</v>
      </c>
      <c r="E101" s="304" t="str">
        <f>RIGHT(MISC!C101,4)&amp;"."&amp;MISC!M101&amp;"."&amp;MISC!K101&amp;"."&amp;$C$5</f>
        <v>...Jl21</v>
      </c>
      <c r="F101" s="305">
        <f t="shared" ca="1" si="2"/>
        <v>44386</v>
      </c>
      <c r="G101" s="306">
        <f>IF(MISC!T101&lt;0,0,MISC!T101)</f>
        <v>0</v>
      </c>
      <c r="H101" s="124">
        <f t="shared" ca="1" si="3"/>
        <v>44386</v>
      </c>
      <c r="I101" s="125">
        <v>12</v>
      </c>
      <c r="J101" s="304" t="str">
        <f>LEFT(MISC!D101,19)&amp;"."&amp;MiscPay!E101</f>
        <v>....Jl21</v>
      </c>
      <c r="K101" s="120" t="b">
        <v>1</v>
      </c>
      <c r="L101" s="126" t="s">
        <v>4599</v>
      </c>
      <c r="M101" s="120" t="b">
        <v>1</v>
      </c>
      <c r="N101" s="120" t="s">
        <v>3687</v>
      </c>
      <c r="O101" s="307">
        <f>MISC!I101</f>
        <v>0</v>
      </c>
      <c r="P101" s="120" t="b">
        <v>1</v>
      </c>
      <c r="Q101" s="120" t="b">
        <v>1</v>
      </c>
      <c r="R101" s="120" t="b">
        <v>1</v>
      </c>
    </row>
    <row r="102" spans="1:18" hidden="1" x14ac:dyDescent="0.25">
      <c r="A102" s="117">
        <v>1</v>
      </c>
      <c r="B102" s="118">
        <v>2</v>
      </c>
      <c r="C102" s="303">
        <f>MISC!J102</f>
        <v>0</v>
      </c>
      <c r="D102" s="120" t="b">
        <v>1</v>
      </c>
      <c r="E102" s="304" t="str">
        <f>RIGHT(MISC!C102,4)&amp;"."&amp;MISC!M102&amp;"."&amp;MISC!K102&amp;"."&amp;$C$5</f>
        <v>...Jl21</v>
      </c>
      <c r="F102" s="305">
        <f t="shared" ca="1" si="2"/>
        <v>44386</v>
      </c>
      <c r="G102" s="306">
        <f>IF(MISC!T102&lt;0,0,MISC!T102)</f>
        <v>0</v>
      </c>
      <c r="H102" s="124">
        <f t="shared" ca="1" si="3"/>
        <v>44386</v>
      </c>
      <c r="I102" s="125">
        <v>13</v>
      </c>
      <c r="J102" s="304" t="str">
        <f>LEFT(MISC!D102,19)&amp;"."&amp;MiscPay!E102</f>
        <v>....Jl21</v>
      </c>
      <c r="K102" s="120" t="b">
        <v>1</v>
      </c>
      <c r="L102" s="126" t="s">
        <v>4600</v>
      </c>
      <c r="M102" s="120" t="b">
        <v>1</v>
      </c>
      <c r="N102" s="120" t="s">
        <v>3687</v>
      </c>
      <c r="O102" s="307">
        <f>MISC!I102</f>
        <v>0</v>
      </c>
      <c r="P102" s="120" t="b">
        <v>1</v>
      </c>
      <c r="Q102" s="120" t="b">
        <v>1</v>
      </c>
      <c r="R102" s="120" t="b">
        <v>1</v>
      </c>
    </row>
    <row r="103" spans="1:18" hidden="1" x14ac:dyDescent="0.25">
      <c r="A103" s="117">
        <v>1</v>
      </c>
      <c r="B103" s="118">
        <v>2</v>
      </c>
      <c r="C103" s="303">
        <f>MISC!J103</f>
        <v>0</v>
      </c>
      <c r="D103" s="120" t="b">
        <v>1</v>
      </c>
      <c r="E103" s="304" t="str">
        <f>RIGHT(MISC!C103,4)&amp;"."&amp;MISC!M103&amp;"."&amp;MISC!K103&amp;"."&amp;$C$5</f>
        <v>...Jl21</v>
      </c>
      <c r="F103" s="305">
        <f t="shared" ca="1" si="2"/>
        <v>44386</v>
      </c>
      <c r="G103" s="306">
        <f>IF(MISC!T103&lt;0,0,MISC!T103)</f>
        <v>0</v>
      </c>
      <c r="H103" s="124">
        <f t="shared" ca="1" si="3"/>
        <v>44386</v>
      </c>
      <c r="I103" s="125">
        <v>14</v>
      </c>
      <c r="J103" s="304" t="str">
        <f>LEFT(MISC!D103,19)&amp;"."&amp;MiscPay!E103</f>
        <v>....Jl21</v>
      </c>
      <c r="K103" s="120" t="b">
        <v>1</v>
      </c>
      <c r="L103" s="126" t="s">
        <v>4601</v>
      </c>
      <c r="M103" s="120" t="b">
        <v>1</v>
      </c>
      <c r="N103" s="120" t="s">
        <v>3687</v>
      </c>
      <c r="O103" s="307">
        <f>MISC!I103</f>
        <v>0</v>
      </c>
      <c r="P103" s="120" t="b">
        <v>1</v>
      </c>
      <c r="Q103" s="120" t="b">
        <v>1</v>
      </c>
      <c r="R103" s="120" t="b">
        <v>1</v>
      </c>
    </row>
    <row r="104" spans="1:18" hidden="1" x14ac:dyDescent="0.25">
      <c r="A104" s="117">
        <v>1</v>
      </c>
      <c r="B104" s="118">
        <v>2</v>
      </c>
      <c r="C104" s="303">
        <f>MISC!J104</f>
        <v>0</v>
      </c>
      <c r="D104" s="120" t="b">
        <v>1</v>
      </c>
      <c r="E104" s="304" t="str">
        <f>RIGHT(MISC!C104,4)&amp;"."&amp;MISC!M104&amp;"."&amp;MISC!K104&amp;"."&amp;$C$5</f>
        <v>...Jl21</v>
      </c>
      <c r="F104" s="305">
        <f t="shared" ca="1" si="2"/>
        <v>44386</v>
      </c>
      <c r="G104" s="306">
        <f>IF(MISC!T104&lt;0,0,MISC!T104)</f>
        <v>0</v>
      </c>
      <c r="H104" s="124">
        <f t="shared" ca="1" si="3"/>
        <v>44386</v>
      </c>
      <c r="I104" s="125">
        <v>15</v>
      </c>
      <c r="J104" s="304" t="str">
        <f>LEFT(MISC!D104,19)&amp;"."&amp;MiscPay!E104</f>
        <v>....Jl21</v>
      </c>
      <c r="K104" s="120" t="b">
        <v>1</v>
      </c>
      <c r="L104" s="126" t="s">
        <v>4602</v>
      </c>
      <c r="M104" s="120" t="b">
        <v>1</v>
      </c>
      <c r="N104" s="120" t="s">
        <v>3687</v>
      </c>
      <c r="O104" s="307">
        <f>MISC!I104</f>
        <v>0</v>
      </c>
      <c r="P104" s="120" t="b">
        <v>1</v>
      </c>
      <c r="Q104" s="120" t="b">
        <v>1</v>
      </c>
      <c r="R104" s="120" t="b">
        <v>1</v>
      </c>
    </row>
    <row r="105" spans="1:18" hidden="1" x14ac:dyDescent="0.25">
      <c r="A105" s="117">
        <v>1</v>
      </c>
      <c r="B105" s="118">
        <v>2</v>
      </c>
      <c r="C105" s="303">
        <f>MISC!J105</f>
        <v>0</v>
      </c>
      <c r="D105" s="120" t="b">
        <v>1</v>
      </c>
      <c r="E105" s="304" t="str">
        <f>RIGHT(MISC!C105,4)&amp;"."&amp;MISC!M105&amp;"."&amp;MISC!K105&amp;"."&amp;$C$5</f>
        <v>...Jl21</v>
      </c>
      <c r="F105" s="305">
        <f t="shared" ca="1" si="2"/>
        <v>44386</v>
      </c>
      <c r="G105" s="306">
        <f>IF(MISC!T105&lt;0,0,MISC!T105)</f>
        <v>0</v>
      </c>
      <c r="H105" s="124">
        <f t="shared" ca="1" si="3"/>
        <v>44386</v>
      </c>
      <c r="I105" s="125">
        <v>16</v>
      </c>
      <c r="J105" s="304" t="str">
        <f>LEFT(MISC!D105,19)&amp;"."&amp;MiscPay!E105</f>
        <v>....Jl21</v>
      </c>
      <c r="K105" s="120" t="b">
        <v>1</v>
      </c>
      <c r="L105" s="126" t="s">
        <v>4603</v>
      </c>
      <c r="M105" s="120" t="b">
        <v>1</v>
      </c>
      <c r="N105" s="120" t="s">
        <v>3687</v>
      </c>
      <c r="O105" s="307">
        <f>MISC!I105</f>
        <v>0</v>
      </c>
      <c r="P105" s="120" t="b">
        <v>1</v>
      </c>
      <c r="Q105" s="120" t="b">
        <v>1</v>
      </c>
      <c r="R105" s="120" t="b">
        <v>1</v>
      </c>
    </row>
    <row r="106" spans="1:18" hidden="1" x14ac:dyDescent="0.25">
      <c r="A106" s="117">
        <v>1</v>
      </c>
      <c r="B106" s="118">
        <v>2</v>
      </c>
      <c r="C106" s="303">
        <f>MISC!J106</f>
        <v>0</v>
      </c>
      <c r="D106" s="120" t="b">
        <v>1</v>
      </c>
      <c r="E106" s="304" t="str">
        <f>RIGHT(MISC!C106,4)&amp;"."&amp;MISC!M106&amp;"."&amp;MISC!K106&amp;"."&amp;$C$5</f>
        <v>...Jl21</v>
      </c>
      <c r="F106" s="305">
        <f t="shared" ca="1" si="2"/>
        <v>44386</v>
      </c>
      <c r="G106" s="306">
        <f>IF(MISC!T106&lt;0,0,MISC!T106)</f>
        <v>0</v>
      </c>
      <c r="H106" s="124">
        <f t="shared" ca="1" si="3"/>
        <v>44386</v>
      </c>
      <c r="I106" s="125">
        <v>17</v>
      </c>
      <c r="J106" s="304" t="str">
        <f>LEFT(MISC!D106,19)&amp;"."&amp;MiscPay!E106</f>
        <v>....Jl21</v>
      </c>
      <c r="K106" s="120" t="b">
        <v>1</v>
      </c>
      <c r="L106" s="126" t="s">
        <v>4604</v>
      </c>
      <c r="M106" s="120" t="b">
        <v>1</v>
      </c>
      <c r="N106" s="120" t="s">
        <v>3687</v>
      </c>
      <c r="O106" s="307">
        <f>MISC!I106</f>
        <v>0</v>
      </c>
      <c r="P106" s="120" t="b">
        <v>1</v>
      </c>
      <c r="Q106" s="120" t="b">
        <v>1</v>
      </c>
      <c r="R106" s="120" t="b">
        <v>1</v>
      </c>
    </row>
    <row r="107" spans="1:18" hidden="1" x14ac:dyDescent="0.25">
      <c r="A107" s="117">
        <v>1</v>
      </c>
      <c r="B107" s="118">
        <v>2</v>
      </c>
      <c r="C107" s="303">
        <f>MISC!J107</f>
        <v>0</v>
      </c>
      <c r="D107" s="120" t="b">
        <v>1</v>
      </c>
      <c r="E107" s="304" t="str">
        <f>RIGHT(MISC!C107,4)&amp;"."&amp;MISC!M107&amp;"."&amp;MISC!K107&amp;"."&amp;$C$5</f>
        <v>...Jl21</v>
      </c>
      <c r="F107" s="305">
        <f t="shared" ca="1" si="2"/>
        <v>44386</v>
      </c>
      <c r="G107" s="306">
        <f>IF(MISC!T107&lt;0,0,MISC!T107)</f>
        <v>0</v>
      </c>
      <c r="H107" s="124">
        <f t="shared" ca="1" si="3"/>
        <v>44386</v>
      </c>
      <c r="I107" s="125">
        <v>18</v>
      </c>
      <c r="J107" s="304" t="str">
        <f>LEFT(MISC!D107,19)&amp;"."&amp;MiscPay!E107</f>
        <v>....Jl21</v>
      </c>
      <c r="K107" s="120" t="b">
        <v>1</v>
      </c>
      <c r="L107" s="126" t="s">
        <v>4605</v>
      </c>
      <c r="M107" s="120" t="b">
        <v>1</v>
      </c>
      <c r="N107" s="120" t="s">
        <v>3687</v>
      </c>
      <c r="O107" s="307">
        <f>MISC!I107</f>
        <v>0</v>
      </c>
      <c r="P107" s="120" t="b">
        <v>1</v>
      </c>
      <c r="Q107" s="120" t="b">
        <v>1</v>
      </c>
      <c r="R107" s="120" t="b">
        <v>1</v>
      </c>
    </row>
    <row r="108" spans="1:18" hidden="1" x14ac:dyDescent="0.25">
      <c r="A108" s="117">
        <v>1</v>
      </c>
      <c r="B108" s="118">
        <v>2</v>
      </c>
      <c r="C108" s="303">
        <f>MISC!J108</f>
        <v>0</v>
      </c>
      <c r="D108" s="120" t="b">
        <v>1</v>
      </c>
      <c r="E108" s="304" t="str">
        <f>RIGHT(MISC!C108,4)&amp;"."&amp;MISC!M108&amp;"."&amp;MISC!K108&amp;"."&amp;$C$5</f>
        <v>...Jl21</v>
      </c>
      <c r="F108" s="305">
        <f t="shared" ca="1" si="2"/>
        <v>44386</v>
      </c>
      <c r="G108" s="306">
        <f>IF(MISC!T108&lt;0,0,MISC!T108)</f>
        <v>0</v>
      </c>
      <c r="H108" s="124">
        <f t="shared" ca="1" si="3"/>
        <v>44386</v>
      </c>
      <c r="I108" s="125">
        <v>19</v>
      </c>
      <c r="J108" s="304" t="str">
        <f>LEFT(MISC!D108,19)&amp;"."&amp;MiscPay!E108</f>
        <v>....Jl21</v>
      </c>
      <c r="K108" s="120" t="b">
        <v>1</v>
      </c>
      <c r="L108" s="126" t="s">
        <v>4606</v>
      </c>
      <c r="M108" s="120" t="b">
        <v>1</v>
      </c>
      <c r="N108" s="120" t="s">
        <v>3687</v>
      </c>
      <c r="O108" s="307">
        <f>MISC!I108</f>
        <v>0</v>
      </c>
      <c r="P108" s="120" t="b">
        <v>1</v>
      </c>
      <c r="Q108" s="120" t="b">
        <v>1</v>
      </c>
      <c r="R108" s="120" t="b">
        <v>1</v>
      </c>
    </row>
    <row r="109" spans="1:18" hidden="1" x14ac:dyDescent="0.25">
      <c r="A109" s="117">
        <v>1</v>
      </c>
      <c r="B109" s="118">
        <v>2</v>
      </c>
      <c r="C109" s="303">
        <f>MISC!J109</f>
        <v>0</v>
      </c>
      <c r="D109" s="120" t="b">
        <v>1</v>
      </c>
      <c r="E109" s="304" t="str">
        <f>RIGHT(MISC!C109,4)&amp;"."&amp;MISC!M109&amp;"."&amp;MISC!K109&amp;"."&amp;$C$5</f>
        <v>...Jl21</v>
      </c>
      <c r="F109" s="305">
        <f t="shared" ca="1" si="2"/>
        <v>44386</v>
      </c>
      <c r="G109" s="306">
        <f>IF(MISC!T109&lt;0,0,MISC!T109)</f>
        <v>0</v>
      </c>
      <c r="H109" s="124">
        <f t="shared" ca="1" si="3"/>
        <v>44386</v>
      </c>
      <c r="I109" s="125">
        <v>20</v>
      </c>
      <c r="J109" s="304" t="str">
        <f>LEFT(MISC!D109,19)&amp;"."&amp;MiscPay!E109</f>
        <v>....Jl21</v>
      </c>
      <c r="K109" s="120" t="b">
        <v>1</v>
      </c>
      <c r="L109" s="126" t="s">
        <v>4607</v>
      </c>
      <c r="M109" s="120" t="b">
        <v>1</v>
      </c>
      <c r="N109" s="120" t="s">
        <v>3687</v>
      </c>
      <c r="O109" s="307">
        <f>MISC!I109</f>
        <v>0</v>
      </c>
      <c r="P109" s="120" t="b">
        <v>1</v>
      </c>
      <c r="Q109" s="120" t="b">
        <v>1</v>
      </c>
      <c r="R109" s="120" t="b">
        <v>1</v>
      </c>
    </row>
    <row r="110" spans="1:18" hidden="1" x14ac:dyDescent="0.25">
      <c r="A110" s="117">
        <v>1</v>
      </c>
      <c r="B110" s="118">
        <v>2</v>
      </c>
      <c r="C110" s="303">
        <f>MISC!J110</f>
        <v>0</v>
      </c>
      <c r="D110" s="120" t="b">
        <v>1</v>
      </c>
      <c r="E110" s="304" t="str">
        <f>RIGHT(MISC!C110,4)&amp;"."&amp;MISC!M110&amp;"."&amp;MISC!K110&amp;"."&amp;$C$5</f>
        <v>...Jl21</v>
      </c>
      <c r="F110" s="305">
        <f t="shared" ca="1" si="2"/>
        <v>44386</v>
      </c>
      <c r="G110" s="306">
        <f>IF(MISC!T110&lt;0,0,MISC!T110)</f>
        <v>0</v>
      </c>
      <c r="H110" s="124">
        <f t="shared" ca="1" si="3"/>
        <v>44386</v>
      </c>
      <c r="I110" s="125">
        <v>21</v>
      </c>
      <c r="J110" s="304" t="str">
        <f>LEFT(MISC!D110,19)&amp;"."&amp;MiscPay!E110</f>
        <v>....Jl21</v>
      </c>
      <c r="K110" s="120" t="b">
        <v>1</v>
      </c>
      <c r="L110" s="126" t="s">
        <v>4608</v>
      </c>
      <c r="M110" s="120" t="b">
        <v>1</v>
      </c>
      <c r="N110" s="120" t="s">
        <v>3687</v>
      </c>
      <c r="O110" s="307">
        <f>MISC!I110</f>
        <v>0</v>
      </c>
      <c r="P110" s="120" t="b">
        <v>1</v>
      </c>
      <c r="Q110" s="120" t="b">
        <v>1</v>
      </c>
      <c r="R110" s="120" t="b">
        <v>1</v>
      </c>
    </row>
    <row r="111" spans="1:18" hidden="1" x14ac:dyDescent="0.25">
      <c r="A111" s="117">
        <v>1</v>
      </c>
      <c r="B111" s="118">
        <v>2</v>
      </c>
      <c r="C111" s="303">
        <f>MISC!J111</f>
        <v>0</v>
      </c>
      <c r="D111" s="120" t="b">
        <v>1</v>
      </c>
      <c r="E111" s="304" t="str">
        <f>RIGHT(MISC!C111,4)&amp;"."&amp;MISC!M111&amp;"."&amp;MISC!K111&amp;"."&amp;$C$5</f>
        <v>...Jl21</v>
      </c>
      <c r="F111" s="305">
        <f t="shared" ca="1" si="2"/>
        <v>44386</v>
      </c>
      <c r="G111" s="306">
        <f>IF(MISC!T111&lt;0,0,MISC!T111)</f>
        <v>0</v>
      </c>
      <c r="H111" s="124">
        <f t="shared" ca="1" si="3"/>
        <v>44386</v>
      </c>
      <c r="I111" s="125">
        <v>22</v>
      </c>
      <c r="J111" s="304" t="str">
        <f>LEFT(MISC!D111,19)&amp;"."&amp;MiscPay!E111</f>
        <v>....Jl21</v>
      </c>
      <c r="K111" s="120" t="b">
        <v>1</v>
      </c>
      <c r="L111" s="126" t="s">
        <v>4609</v>
      </c>
      <c r="M111" s="120" t="b">
        <v>1</v>
      </c>
      <c r="N111" s="120" t="s">
        <v>3687</v>
      </c>
      <c r="O111" s="307">
        <f>MISC!I111</f>
        <v>0</v>
      </c>
      <c r="P111" s="120" t="b">
        <v>1</v>
      </c>
      <c r="Q111" s="120" t="b">
        <v>1</v>
      </c>
      <c r="R111" s="120" t="b">
        <v>1</v>
      </c>
    </row>
    <row r="112" spans="1:18" hidden="1" x14ac:dyDescent="0.25">
      <c r="A112" s="117">
        <v>1</v>
      </c>
      <c r="B112" s="118">
        <v>2</v>
      </c>
      <c r="C112" s="303">
        <f>MISC!J112</f>
        <v>0</v>
      </c>
      <c r="D112" s="120" t="b">
        <v>1</v>
      </c>
      <c r="E112" s="304" t="str">
        <f>RIGHT(MISC!C112,4)&amp;"."&amp;MISC!M112&amp;"."&amp;MISC!K112&amp;"."&amp;$C$5</f>
        <v>...Jl21</v>
      </c>
      <c r="F112" s="305">
        <f t="shared" ca="1" si="2"/>
        <v>44386</v>
      </c>
      <c r="G112" s="306">
        <f>IF(MISC!T112&lt;0,0,MISC!T112)</f>
        <v>0</v>
      </c>
      <c r="H112" s="124">
        <f t="shared" ca="1" si="3"/>
        <v>44386</v>
      </c>
      <c r="I112" s="125">
        <v>23</v>
      </c>
      <c r="J112" s="304" t="str">
        <f>LEFT(MISC!D112,19)&amp;"."&amp;MiscPay!E112</f>
        <v>....Jl21</v>
      </c>
      <c r="K112" s="120" t="b">
        <v>1</v>
      </c>
      <c r="L112" s="126" t="s">
        <v>4610</v>
      </c>
      <c r="M112" s="120" t="b">
        <v>1</v>
      </c>
      <c r="N112" s="120" t="s">
        <v>3687</v>
      </c>
      <c r="O112" s="307">
        <f>MISC!I112</f>
        <v>0</v>
      </c>
      <c r="P112" s="120" t="b">
        <v>1</v>
      </c>
      <c r="Q112" s="120" t="b">
        <v>1</v>
      </c>
      <c r="R112" s="120" t="b">
        <v>1</v>
      </c>
    </row>
    <row r="113" spans="1:18" hidden="1" x14ac:dyDescent="0.25">
      <c r="A113" s="117">
        <v>1</v>
      </c>
      <c r="B113" s="118">
        <v>2</v>
      </c>
      <c r="C113" s="303">
        <f>MISC!J113</f>
        <v>0</v>
      </c>
      <c r="D113" s="120" t="b">
        <v>1</v>
      </c>
      <c r="E113" s="304" t="str">
        <f>RIGHT(MISC!C113,4)&amp;"."&amp;MISC!M113&amp;"."&amp;MISC!K113&amp;"."&amp;$C$5</f>
        <v>...Jl21</v>
      </c>
      <c r="F113" s="305">
        <f t="shared" ca="1" si="2"/>
        <v>44386</v>
      </c>
      <c r="G113" s="306">
        <f>IF(MISC!T113&lt;0,0,MISC!T113)</f>
        <v>0</v>
      </c>
      <c r="H113" s="124">
        <f t="shared" ca="1" si="3"/>
        <v>44386</v>
      </c>
      <c r="I113" s="125">
        <v>24</v>
      </c>
      <c r="J113" s="304" t="str">
        <f>LEFT(MISC!D113,19)&amp;"."&amp;MiscPay!E113</f>
        <v>....Jl21</v>
      </c>
      <c r="K113" s="120" t="b">
        <v>1</v>
      </c>
      <c r="L113" s="126" t="s">
        <v>4611</v>
      </c>
      <c r="M113" s="120" t="b">
        <v>1</v>
      </c>
      <c r="N113" s="120" t="s">
        <v>3687</v>
      </c>
      <c r="O113" s="307">
        <f>MISC!I113</f>
        <v>0</v>
      </c>
      <c r="P113" s="120" t="b">
        <v>1</v>
      </c>
      <c r="Q113" s="120" t="b">
        <v>1</v>
      </c>
      <c r="R113" s="120" t="b">
        <v>1</v>
      </c>
    </row>
    <row r="114" spans="1:18" hidden="1" x14ac:dyDescent="0.25">
      <c r="A114" s="117">
        <v>1</v>
      </c>
      <c r="B114" s="118">
        <v>2</v>
      </c>
      <c r="C114" s="303">
        <f>MISC!J114</f>
        <v>0</v>
      </c>
      <c r="D114" s="120" t="b">
        <v>1</v>
      </c>
      <c r="E114" s="304" t="str">
        <f>RIGHT(MISC!C114,4)&amp;"."&amp;MISC!M114&amp;"."&amp;MISC!K114&amp;"."&amp;$C$5</f>
        <v>...Jl21</v>
      </c>
      <c r="F114" s="305">
        <f t="shared" ca="1" si="2"/>
        <v>44386</v>
      </c>
      <c r="G114" s="306">
        <f>IF(MISC!T114&lt;0,0,MISC!T114)</f>
        <v>0</v>
      </c>
      <c r="H114" s="124">
        <f t="shared" ca="1" si="3"/>
        <v>44386</v>
      </c>
      <c r="I114" s="125">
        <v>25</v>
      </c>
      <c r="J114" s="304" t="str">
        <f>LEFT(MISC!D114,19)&amp;"."&amp;MiscPay!E114</f>
        <v>....Jl21</v>
      </c>
      <c r="K114" s="120" t="b">
        <v>1</v>
      </c>
      <c r="L114" s="126" t="s">
        <v>4612</v>
      </c>
      <c r="M114" s="120" t="b">
        <v>1</v>
      </c>
      <c r="N114" s="120" t="s">
        <v>3687</v>
      </c>
      <c r="O114" s="307">
        <f>MISC!I114</f>
        <v>0</v>
      </c>
      <c r="P114" s="120" t="b">
        <v>1</v>
      </c>
      <c r="Q114" s="120" t="b">
        <v>1</v>
      </c>
      <c r="R114" s="120" t="b">
        <v>1</v>
      </c>
    </row>
    <row r="115" spans="1:18" hidden="1" x14ac:dyDescent="0.25">
      <c r="A115" s="117">
        <v>1</v>
      </c>
      <c r="B115" s="118">
        <v>2</v>
      </c>
      <c r="C115" s="303">
        <f>MISC!J115</f>
        <v>0</v>
      </c>
      <c r="D115" s="120" t="b">
        <v>1</v>
      </c>
      <c r="E115" s="304" t="str">
        <f>RIGHT(MISC!C115,4)&amp;"."&amp;MISC!M115&amp;"."&amp;MISC!K115&amp;"."&amp;$C$5</f>
        <v>...Jl21</v>
      </c>
      <c r="F115" s="305">
        <f t="shared" ca="1" si="2"/>
        <v>44386</v>
      </c>
      <c r="G115" s="306">
        <f>IF(MISC!T115&lt;0,0,MISC!T115)</f>
        <v>0</v>
      </c>
      <c r="H115" s="124">
        <f t="shared" ca="1" si="3"/>
        <v>44386</v>
      </c>
      <c r="I115" s="125">
        <v>26</v>
      </c>
      <c r="J115" s="304" t="str">
        <f>LEFT(MISC!D115,19)&amp;"."&amp;MiscPay!E115</f>
        <v>....Jl21</v>
      </c>
      <c r="K115" s="120" t="b">
        <v>1</v>
      </c>
      <c r="L115" s="126" t="s">
        <v>4613</v>
      </c>
      <c r="M115" s="120" t="b">
        <v>1</v>
      </c>
      <c r="N115" s="120" t="s">
        <v>3687</v>
      </c>
      <c r="O115" s="307">
        <f>MISC!I115</f>
        <v>0</v>
      </c>
      <c r="P115" s="120" t="b">
        <v>1</v>
      </c>
      <c r="Q115" s="120" t="b">
        <v>1</v>
      </c>
      <c r="R115" s="120" t="b">
        <v>1</v>
      </c>
    </row>
    <row r="116" spans="1:18" hidden="1" x14ac:dyDescent="0.25">
      <c r="A116" s="117">
        <v>1</v>
      </c>
      <c r="B116" s="118">
        <v>2</v>
      </c>
      <c r="C116" s="303">
        <f>MISC!J116</f>
        <v>0</v>
      </c>
      <c r="D116" s="120" t="b">
        <v>1</v>
      </c>
      <c r="E116" s="304" t="str">
        <f>RIGHT(MISC!C116,4)&amp;"."&amp;MISC!M116&amp;"."&amp;MISC!K116&amp;"."&amp;$C$5</f>
        <v>...Jl21</v>
      </c>
      <c r="F116" s="305">
        <f t="shared" ca="1" si="2"/>
        <v>44386</v>
      </c>
      <c r="G116" s="306">
        <f>IF(MISC!T116&lt;0,0,MISC!T116)</f>
        <v>0</v>
      </c>
      <c r="H116" s="124">
        <f t="shared" ca="1" si="3"/>
        <v>44386</v>
      </c>
      <c r="I116" s="125">
        <v>27</v>
      </c>
      <c r="J116" s="304" t="str">
        <f>LEFT(MISC!D116,19)&amp;"."&amp;MiscPay!E116</f>
        <v>....Jl21</v>
      </c>
      <c r="K116" s="120" t="b">
        <v>1</v>
      </c>
      <c r="L116" s="126" t="s">
        <v>4614</v>
      </c>
      <c r="M116" s="120" t="b">
        <v>1</v>
      </c>
      <c r="N116" s="120" t="s">
        <v>3687</v>
      </c>
      <c r="O116" s="307">
        <f>MISC!I116</f>
        <v>0</v>
      </c>
      <c r="P116" s="120" t="b">
        <v>1</v>
      </c>
      <c r="Q116" s="120" t="b">
        <v>1</v>
      </c>
      <c r="R116" s="120" t="b">
        <v>1</v>
      </c>
    </row>
    <row r="117" spans="1:18" hidden="1" x14ac:dyDescent="0.25">
      <c r="A117" s="117">
        <v>1</v>
      </c>
      <c r="B117" s="118">
        <v>2</v>
      </c>
      <c r="C117" s="303">
        <f>MISC!J117</f>
        <v>0</v>
      </c>
      <c r="D117" s="120" t="b">
        <v>1</v>
      </c>
      <c r="E117" s="304" t="str">
        <f>RIGHT(MISC!C117,4)&amp;"."&amp;MISC!M117&amp;"."&amp;MISC!K117&amp;"."&amp;$C$5</f>
        <v>...Jl21</v>
      </c>
      <c r="F117" s="305">
        <f t="shared" ca="1" si="2"/>
        <v>44386</v>
      </c>
      <c r="G117" s="306">
        <f>IF(MISC!T117&lt;0,0,MISC!T117)</f>
        <v>0</v>
      </c>
      <c r="H117" s="124">
        <f t="shared" ca="1" si="3"/>
        <v>44386</v>
      </c>
      <c r="I117" s="125">
        <v>28</v>
      </c>
      <c r="J117" s="304" t="str">
        <f>LEFT(MISC!D117,19)&amp;"."&amp;MiscPay!E117</f>
        <v>....Jl21</v>
      </c>
      <c r="K117" s="120" t="b">
        <v>1</v>
      </c>
      <c r="L117" s="126" t="s">
        <v>4615</v>
      </c>
      <c r="M117" s="120" t="b">
        <v>1</v>
      </c>
      <c r="N117" s="120" t="s">
        <v>3687</v>
      </c>
      <c r="O117" s="307">
        <f>MISC!I117</f>
        <v>0</v>
      </c>
      <c r="P117" s="120" t="b">
        <v>1</v>
      </c>
      <c r="Q117" s="120" t="b">
        <v>1</v>
      </c>
      <c r="R117" s="120" t="b">
        <v>1</v>
      </c>
    </row>
    <row r="118" spans="1:18" hidden="1" x14ac:dyDescent="0.25">
      <c r="A118" s="117">
        <v>1</v>
      </c>
      <c r="B118" s="118">
        <v>2</v>
      </c>
      <c r="C118" s="303">
        <f>MISC!J118</f>
        <v>0</v>
      </c>
      <c r="D118" s="120" t="b">
        <v>1</v>
      </c>
      <c r="E118" s="304" t="str">
        <f>RIGHT(MISC!C118,4)&amp;"."&amp;MISC!M118&amp;"."&amp;MISC!K118&amp;"."&amp;$C$5</f>
        <v>...Jl21</v>
      </c>
      <c r="F118" s="305">
        <f t="shared" ca="1" si="2"/>
        <v>44386</v>
      </c>
      <c r="G118" s="306">
        <f>IF(MISC!T118&lt;0,0,MISC!T118)</f>
        <v>0</v>
      </c>
      <c r="H118" s="124">
        <f t="shared" ca="1" si="3"/>
        <v>44386</v>
      </c>
      <c r="I118" s="125">
        <v>29</v>
      </c>
      <c r="J118" s="304" t="str">
        <f>LEFT(MISC!D118,19)&amp;"."&amp;MiscPay!E118</f>
        <v>....Jl21</v>
      </c>
      <c r="K118" s="120" t="b">
        <v>1</v>
      </c>
      <c r="L118" s="126" t="s">
        <v>4616</v>
      </c>
      <c r="M118" s="120" t="b">
        <v>1</v>
      </c>
      <c r="N118" s="120" t="s">
        <v>3687</v>
      </c>
      <c r="O118" s="307">
        <f>MISC!I118</f>
        <v>0</v>
      </c>
      <c r="P118" s="120" t="b">
        <v>1</v>
      </c>
      <c r="Q118" s="120" t="b">
        <v>1</v>
      </c>
      <c r="R118" s="120" t="b">
        <v>1</v>
      </c>
    </row>
    <row r="119" spans="1:18" hidden="1" x14ac:dyDescent="0.25">
      <c r="A119" s="117">
        <v>1</v>
      </c>
      <c r="B119" s="118">
        <v>2</v>
      </c>
      <c r="C119" s="303">
        <f>MISC!J119</f>
        <v>0</v>
      </c>
      <c r="D119" s="120" t="b">
        <v>1</v>
      </c>
      <c r="E119" s="304" t="str">
        <f>RIGHT(MISC!C119,4)&amp;"."&amp;MISC!M119&amp;"."&amp;MISC!K119&amp;"."&amp;$C$5</f>
        <v>...Jl21</v>
      </c>
      <c r="F119" s="305">
        <f t="shared" ca="1" si="2"/>
        <v>44386</v>
      </c>
      <c r="G119" s="306">
        <f>IF(MISC!T119&lt;0,0,MISC!T119)</f>
        <v>0</v>
      </c>
      <c r="H119" s="124">
        <f t="shared" ca="1" si="3"/>
        <v>44386</v>
      </c>
      <c r="I119" s="125">
        <v>30</v>
      </c>
      <c r="J119" s="304" t="str">
        <f>LEFT(MISC!D119,19)&amp;"."&amp;MiscPay!E119</f>
        <v>....Jl21</v>
      </c>
      <c r="K119" s="120" t="b">
        <v>1</v>
      </c>
      <c r="L119" s="126" t="s">
        <v>4617</v>
      </c>
      <c r="M119" s="120" t="b">
        <v>1</v>
      </c>
      <c r="N119" s="120" t="s">
        <v>3687</v>
      </c>
      <c r="O119" s="307">
        <f>MISC!I119</f>
        <v>0</v>
      </c>
      <c r="P119" s="120" t="b">
        <v>1</v>
      </c>
      <c r="Q119" s="120" t="b">
        <v>1</v>
      </c>
      <c r="R119" s="120" t="b">
        <v>1</v>
      </c>
    </row>
    <row r="120" spans="1:18" hidden="1" x14ac:dyDescent="0.25">
      <c r="A120" s="117">
        <v>1</v>
      </c>
      <c r="B120" s="118">
        <v>2</v>
      </c>
      <c r="C120" s="303">
        <f>MISC!J120</f>
        <v>0</v>
      </c>
      <c r="D120" s="120" t="b">
        <v>1</v>
      </c>
      <c r="E120" s="304" t="str">
        <f>RIGHT(MISC!C120,4)&amp;"."&amp;MISC!M120&amp;"."&amp;MISC!K120&amp;"."&amp;$C$5</f>
        <v>...Jl21</v>
      </c>
      <c r="F120" s="305">
        <f t="shared" ca="1" si="2"/>
        <v>44386</v>
      </c>
      <c r="G120" s="306">
        <f>IF(MISC!T120&lt;0,0,MISC!T120)</f>
        <v>0</v>
      </c>
      <c r="H120" s="124">
        <f t="shared" ca="1" si="3"/>
        <v>44386</v>
      </c>
      <c r="I120" s="125">
        <v>31</v>
      </c>
      <c r="J120" s="304" t="str">
        <f>LEFT(MISC!D120,19)&amp;"."&amp;MiscPay!E120</f>
        <v>....Jl21</v>
      </c>
      <c r="K120" s="120" t="b">
        <v>1</v>
      </c>
      <c r="L120" s="126" t="s">
        <v>4618</v>
      </c>
      <c r="M120" s="120" t="b">
        <v>1</v>
      </c>
      <c r="N120" s="120" t="s">
        <v>3687</v>
      </c>
      <c r="O120" s="307">
        <f>MISC!I120</f>
        <v>0</v>
      </c>
      <c r="P120" s="120" t="b">
        <v>1</v>
      </c>
      <c r="Q120" s="120" t="b">
        <v>1</v>
      </c>
      <c r="R120" s="120" t="b">
        <v>1</v>
      </c>
    </row>
    <row r="121" spans="1:18" hidden="1" x14ac:dyDescent="0.25">
      <c r="A121" s="117">
        <v>1</v>
      </c>
      <c r="B121" s="118">
        <v>2</v>
      </c>
      <c r="C121" s="303">
        <f>MISC!J121</f>
        <v>0</v>
      </c>
      <c r="D121" s="120" t="b">
        <v>1</v>
      </c>
      <c r="E121" s="304" t="str">
        <f>RIGHT(MISC!C121,4)&amp;"."&amp;MISC!M121&amp;"."&amp;MISC!K121&amp;"."&amp;$C$5</f>
        <v>...Jl21</v>
      </c>
      <c r="F121" s="305">
        <f t="shared" ca="1" si="2"/>
        <v>44386</v>
      </c>
      <c r="G121" s="306">
        <f>IF(MISC!T121&lt;0,0,MISC!T121)</f>
        <v>0</v>
      </c>
      <c r="H121" s="124">
        <f t="shared" ca="1" si="3"/>
        <v>44386</v>
      </c>
      <c r="I121" s="125">
        <v>32</v>
      </c>
      <c r="J121" s="304" t="str">
        <f>LEFT(MISC!D121,19)&amp;"."&amp;MiscPay!E121</f>
        <v>....Jl21</v>
      </c>
      <c r="K121" s="120" t="b">
        <v>1</v>
      </c>
      <c r="L121" s="126" t="s">
        <v>4619</v>
      </c>
      <c r="M121" s="120" t="b">
        <v>1</v>
      </c>
      <c r="N121" s="120" t="s">
        <v>3687</v>
      </c>
      <c r="O121" s="307">
        <f>MISC!I121</f>
        <v>0</v>
      </c>
      <c r="P121" s="120" t="b">
        <v>1</v>
      </c>
      <c r="Q121" s="120" t="b">
        <v>1</v>
      </c>
      <c r="R121" s="120" t="b">
        <v>1</v>
      </c>
    </row>
    <row r="122" spans="1:18" hidden="1" x14ac:dyDescent="0.25">
      <c r="A122" s="117">
        <v>1</v>
      </c>
      <c r="B122" s="118">
        <v>2</v>
      </c>
      <c r="C122" s="303">
        <f>MISC!J122</f>
        <v>0</v>
      </c>
      <c r="D122" s="120" t="b">
        <v>1</v>
      </c>
      <c r="E122" s="304" t="str">
        <f>RIGHT(MISC!C122,4)&amp;"."&amp;MISC!M122&amp;"."&amp;MISC!K122&amp;"."&amp;$C$5</f>
        <v>...Jl21</v>
      </c>
      <c r="F122" s="305">
        <f t="shared" ca="1" si="2"/>
        <v>44386</v>
      </c>
      <c r="G122" s="306">
        <f>IF(MISC!T122&lt;0,0,MISC!T122)</f>
        <v>0</v>
      </c>
      <c r="H122" s="124">
        <f t="shared" ca="1" si="3"/>
        <v>44386</v>
      </c>
      <c r="I122" s="125">
        <v>33</v>
      </c>
      <c r="J122" s="304" t="str">
        <f>LEFT(MISC!D122,19)&amp;"."&amp;MiscPay!E122</f>
        <v>....Jl21</v>
      </c>
      <c r="K122" s="120" t="b">
        <v>1</v>
      </c>
      <c r="L122" s="126" t="s">
        <v>4620</v>
      </c>
      <c r="M122" s="120" t="b">
        <v>1</v>
      </c>
      <c r="N122" s="120" t="s">
        <v>3687</v>
      </c>
      <c r="O122" s="307">
        <f>MISC!I122</f>
        <v>0</v>
      </c>
      <c r="P122" s="120" t="b">
        <v>1</v>
      </c>
      <c r="Q122" s="120" t="b">
        <v>1</v>
      </c>
      <c r="R122" s="120" t="b">
        <v>1</v>
      </c>
    </row>
    <row r="123" spans="1:18" hidden="1" x14ac:dyDescent="0.25">
      <c r="A123" s="117">
        <v>1</v>
      </c>
      <c r="B123" s="118">
        <v>2</v>
      </c>
      <c r="C123" s="303">
        <f>MISC!J123</f>
        <v>0</v>
      </c>
      <c r="D123" s="120" t="b">
        <v>1</v>
      </c>
      <c r="E123" s="304" t="str">
        <f>RIGHT(MISC!C123,4)&amp;"."&amp;MISC!M123&amp;"."&amp;MISC!K123&amp;"."&amp;$C$5</f>
        <v>...Jl21</v>
      </c>
      <c r="F123" s="305">
        <f t="shared" ca="1" si="2"/>
        <v>44386</v>
      </c>
      <c r="G123" s="306">
        <f>IF(MISC!T123&lt;0,0,MISC!T123)</f>
        <v>0</v>
      </c>
      <c r="H123" s="124">
        <f t="shared" ca="1" si="3"/>
        <v>44386</v>
      </c>
      <c r="I123" s="125">
        <v>34</v>
      </c>
      <c r="J123" s="304" t="str">
        <f>LEFT(MISC!D123,19)&amp;"."&amp;MiscPay!E123</f>
        <v>....Jl21</v>
      </c>
      <c r="K123" s="120" t="b">
        <v>1</v>
      </c>
      <c r="L123" s="126" t="s">
        <v>4621</v>
      </c>
      <c r="M123" s="120" t="b">
        <v>1</v>
      </c>
      <c r="N123" s="120" t="s">
        <v>3687</v>
      </c>
      <c r="O123" s="307">
        <f>MISC!I123</f>
        <v>0</v>
      </c>
      <c r="P123" s="120" t="b">
        <v>1</v>
      </c>
      <c r="Q123" s="120" t="b">
        <v>1</v>
      </c>
      <c r="R123" s="120" t="b">
        <v>1</v>
      </c>
    </row>
    <row r="124" spans="1:18" hidden="1" x14ac:dyDescent="0.25">
      <c r="A124" s="117">
        <v>1</v>
      </c>
      <c r="B124" s="118">
        <v>2</v>
      </c>
      <c r="C124" s="303">
        <f>MISC!J124</f>
        <v>0</v>
      </c>
      <c r="D124" s="120" t="b">
        <v>1</v>
      </c>
      <c r="E124" s="304" t="str">
        <f>RIGHT(MISC!C124,4)&amp;"."&amp;MISC!M124&amp;"."&amp;MISC!K124&amp;"."&amp;$C$5</f>
        <v>...Jl21</v>
      </c>
      <c r="F124" s="305">
        <f t="shared" ca="1" si="2"/>
        <v>44386</v>
      </c>
      <c r="G124" s="306">
        <f>IF(MISC!T124&lt;0,0,MISC!T124)</f>
        <v>0</v>
      </c>
      <c r="H124" s="124">
        <f t="shared" ca="1" si="3"/>
        <v>44386</v>
      </c>
      <c r="I124" s="125">
        <v>35</v>
      </c>
      <c r="J124" s="304" t="str">
        <f>LEFT(MISC!D124,19)&amp;"."&amp;MiscPay!E124</f>
        <v>....Jl21</v>
      </c>
      <c r="K124" s="120" t="b">
        <v>1</v>
      </c>
      <c r="L124" s="126" t="s">
        <v>4622</v>
      </c>
      <c r="M124" s="120" t="b">
        <v>1</v>
      </c>
      <c r="N124" s="120" t="s">
        <v>3687</v>
      </c>
      <c r="O124" s="307">
        <f>MISC!I124</f>
        <v>0</v>
      </c>
      <c r="P124" s="120" t="b">
        <v>1</v>
      </c>
      <c r="Q124" s="120" t="b">
        <v>1</v>
      </c>
      <c r="R124" s="120" t="b">
        <v>1</v>
      </c>
    </row>
    <row r="125" spans="1:18" hidden="1" x14ac:dyDescent="0.25">
      <c r="A125" s="117">
        <v>1</v>
      </c>
      <c r="B125" s="118">
        <v>2</v>
      </c>
      <c r="C125" s="303">
        <f>MISC!J125</f>
        <v>0</v>
      </c>
      <c r="D125" s="120" t="b">
        <v>1</v>
      </c>
      <c r="E125" s="304" t="str">
        <f>RIGHT(MISC!C125,4)&amp;"."&amp;MISC!M125&amp;"."&amp;MISC!K125&amp;"."&amp;$C$5</f>
        <v>...Jl21</v>
      </c>
      <c r="F125" s="305">
        <f t="shared" ca="1" si="2"/>
        <v>44386</v>
      </c>
      <c r="G125" s="306">
        <f>IF(MISC!T125&lt;0,0,MISC!T125)</f>
        <v>0</v>
      </c>
      <c r="H125" s="124">
        <f t="shared" ca="1" si="3"/>
        <v>44386</v>
      </c>
      <c r="I125" s="125">
        <v>36</v>
      </c>
      <c r="J125" s="304" t="str">
        <f>LEFT(MISC!D125,19)&amp;"."&amp;MiscPay!E125</f>
        <v>....Jl21</v>
      </c>
      <c r="K125" s="120" t="b">
        <v>1</v>
      </c>
      <c r="L125" s="126" t="s">
        <v>4623</v>
      </c>
      <c r="M125" s="120" t="b">
        <v>1</v>
      </c>
      <c r="N125" s="120" t="s">
        <v>3687</v>
      </c>
      <c r="O125" s="307">
        <f>MISC!I125</f>
        <v>0</v>
      </c>
      <c r="P125" s="120" t="b">
        <v>1</v>
      </c>
      <c r="Q125" s="120" t="b">
        <v>1</v>
      </c>
      <c r="R125" s="120" t="b">
        <v>1</v>
      </c>
    </row>
    <row r="126" spans="1:18" hidden="1" x14ac:dyDescent="0.25">
      <c r="A126" s="117">
        <v>1</v>
      </c>
      <c r="B126" s="118">
        <v>2</v>
      </c>
      <c r="C126" s="303">
        <f>MISC!J126</f>
        <v>0</v>
      </c>
      <c r="D126" s="120" t="b">
        <v>1</v>
      </c>
      <c r="E126" s="304" t="str">
        <f>RIGHT(MISC!C126,4)&amp;"."&amp;MISC!M126&amp;"."&amp;MISC!K126&amp;"."&amp;$C$5</f>
        <v>...Jl21</v>
      </c>
      <c r="F126" s="305">
        <f t="shared" ca="1" si="2"/>
        <v>44386</v>
      </c>
      <c r="G126" s="306">
        <f>IF(MISC!T126&lt;0,0,MISC!T126)</f>
        <v>0</v>
      </c>
      <c r="H126" s="124">
        <f t="shared" ca="1" si="3"/>
        <v>44386</v>
      </c>
      <c r="I126" s="125">
        <v>37</v>
      </c>
      <c r="J126" s="304" t="str">
        <f>LEFT(MISC!D126,19)&amp;"."&amp;MiscPay!E126</f>
        <v>....Jl21</v>
      </c>
      <c r="K126" s="120" t="b">
        <v>1</v>
      </c>
      <c r="L126" s="126" t="s">
        <v>4624</v>
      </c>
      <c r="M126" s="120" t="b">
        <v>1</v>
      </c>
      <c r="N126" s="120" t="s">
        <v>3687</v>
      </c>
      <c r="O126" s="307">
        <f>MISC!I126</f>
        <v>0</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...Jl21</v>
      </c>
      <c r="F127" s="305">
        <f t="shared" ca="1" si="2"/>
        <v>44386</v>
      </c>
      <c r="G127" s="306">
        <f>IF(MISC!T127&lt;0,0,MISC!T127)</f>
        <v>0</v>
      </c>
      <c r="H127" s="124">
        <f t="shared" ca="1" si="3"/>
        <v>44386</v>
      </c>
      <c r="I127" s="125">
        <v>38</v>
      </c>
      <c r="J127" s="304" t="str">
        <f>LEFT(MISC!D127,19)&amp;"."&amp;MiscPay!E127</f>
        <v>....Jl21</v>
      </c>
      <c r="K127" s="120" t="b">
        <v>1</v>
      </c>
      <c r="L127" s="126" t="s">
        <v>4625</v>
      </c>
      <c r="M127" s="120" t="b">
        <v>1</v>
      </c>
      <c r="N127" s="120" t="s">
        <v>3687</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...Jl21</v>
      </c>
      <c r="F128" s="305">
        <f t="shared" ca="1" si="2"/>
        <v>44386</v>
      </c>
      <c r="G128" s="306">
        <f>IF(MISC!T128&lt;0,0,MISC!T128)</f>
        <v>0</v>
      </c>
      <c r="H128" s="124">
        <f t="shared" ca="1" si="3"/>
        <v>44386</v>
      </c>
      <c r="I128" s="125">
        <v>39</v>
      </c>
      <c r="J128" s="304" t="str">
        <f>LEFT(MISC!D128,19)&amp;"."&amp;MiscPay!E128</f>
        <v>....Jl21</v>
      </c>
      <c r="K128" s="120" t="b">
        <v>1</v>
      </c>
      <c r="L128" s="126" t="s">
        <v>4626</v>
      </c>
      <c r="M128" s="120" t="b">
        <v>1</v>
      </c>
      <c r="N128" s="120" t="s">
        <v>3687</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...Jl21</v>
      </c>
      <c r="F129" s="305">
        <f t="shared" ca="1" si="2"/>
        <v>44386</v>
      </c>
      <c r="G129" s="306">
        <f>IF(MISC!T129&lt;0,0,MISC!T129)</f>
        <v>0</v>
      </c>
      <c r="H129" s="124">
        <f t="shared" ca="1" si="3"/>
        <v>44386</v>
      </c>
      <c r="I129" s="125">
        <v>40</v>
      </c>
      <c r="J129" s="304" t="str">
        <f>LEFT(MISC!D129,19)&amp;"."&amp;MiscPay!E129</f>
        <v>....Jl21</v>
      </c>
      <c r="K129" s="120" t="b">
        <v>1</v>
      </c>
      <c r="L129" s="126" t="s">
        <v>4627</v>
      </c>
      <c r="M129" s="120" t="b">
        <v>1</v>
      </c>
      <c r="N129" s="120" t="s">
        <v>3687</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...Jl21</v>
      </c>
      <c r="F130" s="305">
        <f t="shared" ca="1" si="2"/>
        <v>44386</v>
      </c>
      <c r="G130" s="306">
        <f>IF(MISC!T130&lt;0,0,MISC!T130)</f>
        <v>0</v>
      </c>
      <c r="H130" s="124">
        <f t="shared" ca="1" si="3"/>
        <v>44386</v>
      </c>
      <c r="I130" s="125">
        <v>41</v>
      </c>
      <c r="J130" s="304" t="str">
        <f>LEFT(MISC!D130,19)&amp;"."&amp;MiscPay!E130</f>
        <v>....Jl21</v>
      </c>
      <c r="K130" s="120" t="b">
        <v>1</v>
      </c>
      <c r="L130" s="126" t="s">
        <v>4628</v>
      </c>
      <c r="M130" s="120" t="b">
        <v>1</v>
      </c>
      <c r="N130" s="120" t="s">
        <v>3687</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...Jl21</v>
      </c>
      <c r="F131" s="305">
        <f t="shared" ca="1" si="2"/>
        <v>44386</v>
      </c>
      <c r="G131" s="306">
        <f>IF(MISC!T131&lt;0,0,MISC!T131)</f>
        <v>0</v>
      </c>
      <c r="H131" s="124">
        <f t="shared" ca="1" si="3"/>
        <v>44386</v>
      </c>
      <c r="I131" s="125">
        <v>42</v>
      </c>
      <c r="J131" s="304" t="str">
        <f>LEFT(MISC!D131,19)&amp;"."&amp;MiscPay!E131</f>
        <v>....Jl21</v>
      </c>
      <c r="K131" s="120" t="b">
        <v>1</v>
      </c>
      <c r="L131" s="126" t="s">
        <v>4629</v>
      </c>
      <c r="M131" s="120" t="b">
        <v>1</v>
      </c>
      <c r="N131" s="120" t="s">
        <v>3687</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...Jl21</v>
      </c>
      <c r="F132" s="305">
        <f t="shared" ca="1" si="2"/>
        <v>44386</v>
      </c>
      <c r="G132" s="306">
        <f>IF(MISC!T132&lt;0,0,MISC!T132)</f>
        <v>0</v>
      </c>
      <c r="H132" s="124">
        <f t="shared" ca="1" si="3"/>
        <v>44386</v>
      </c>
      <c r="I132" s="125">
        <v>43</v>
      </c>
      <c r="J132" s="304" t="str">
        <f>LEFT(MISC!D132,19)&amp;"."&amp;MiscPay!E132</f>
        <v>....Jl21</v>
      </c>
      <c r="K132" s="120" t="b">
        <v>1</v>
      </c>
      <c r="L132" s="126" t="s">
        <v>4630</v>
      </c>
      <c r="M132" s="120" t="b">
        <v>1</v>
      </c>
      <c r="N132" s="120" t="s">
        <v>3687</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...Jl21</v>
      </c>
      <c r="F133" s="305">
        <f t="shared" ca="1" si="2"/>
        <v>44386</v>
      </c>
      <c r="G133" s="306">
        <f>IF(MISC!T133&lt;0,0,MISC!T133)</f>
        <v>0</v>
      </c>
      <c r="H133" s="124">
        <f t="shared" ca="1" si="3"/>
        <v>44386</v>
      </c>
      <c r="I133" s="125">
        <v>44</v>
      </c>
      <c r="J133" s="304" t="str">
        <f>LEFT(MISC!D133,19)&amp;"."&amp;MiscPay!E133</f>
        <v>....Jl21</v>
      </c>
      <c r="K133" s="120" t="b">
        <v>1</v>
      </c>
      <c r="L133" s="126" t="s">
        <v>4631</v>
      </c>
      <c r="M133" s="120" t="b">
        <v>1</v>
      </c>
      <c r="N133" s="120" t="s">
        <v>3687</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...Jl21</v>
      </c>
      <c r="F134" s="305">
        <f t="shared" ca="1" si="2"/>
        <v>44386</v>
      </c>
      <c r="G134" s="306">
        <f>IF(MISC!T134&lt;0,0,MISC!T134)</f>
        <v>0</v>
      </c>
      <c r="H134" s="124">
        <f t="shared" ca="1" si="3"/>
        <v>44386</v>
      </c>
      <c r="I134" s="125">
        <v>45</v>
      </c>
      <c r="J134" s="304" t="str">
        <f>LEFT(MISC!D134,19)&amp;"."&amp;MiscPay!E134</f>
        <v>....Jl21</v>
      </c>
      <c r="K134" s="120" t="b">
        <v>1</v>
      </c>
      <c r="L134" s="126" t="s">
        <v>4632</v>
      </c>
      <c r="M134" s="120" t="b">
        <v>1</v>
      </c>
      <c r="N134" s="120" t="s">
        <v>3687</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...Jl21</v>
      </c>
      <c r="F135" s="305">
        <f t="shared" ca="1" si="2"/>
        <v>44386</v>
      </c>
      <c r="G135" s="306">
        <f>IF(MISC!T135&lt;0,0,MISC!T135)</f>
        <v>0</v>
      </c>
      <c r="H135" s="124">
        <f t="shared" ca="1" si="3"/>
        <v>44386</v>
      </c>
      <c r="I135" s="125">
        <v>46</v>
      </c>
      <c r="J135" s="304" t="str">
        <f>LEFT(MISC!D135,19)&amp;"."&amp;MiscPay!E135</f>
        <v>....Jl21</v>
      </c>
      <c r="K135" s="120" t="b">
        <v>1</v>
      </c>
      <c r="L135" s="126" t="s">
        <v>4633</v>
      </c>
      <c r="M135" s="120" t="b">
        <v>1</v>
      </c>
      <c r="N135" s="120" t="s">
        <v>3687</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...Jl21</v>
      </c>
      <c r="F136" s="305">
        <f t="shared" ca="1" si="2"/>
        <v>44386</v>
      </c>
      <c r="G136" s="306">
        <f>IF(MISC!T136&lt;0,0,MISC!T136)</f>
        <v>0</v>
      </c>
      <c r="H136" s="124">
        <f t="shared" ca="1" si="3"/>
        <v>44386</v>
      </c>
      <c r="I136" s="125">
        <v>47</v>
      </c>
      <c r="J136" s="304" t="str">
        <f>LEFT(MISC!D136,19)&amp;"."&amp;MiscPay!E136</f>
        <v>....Jl21</v>
      </c>
      <c r="K136" s="120" t="b">
        <v>1</v>
      </c>
      <c r="L136" s="126" t="s">
        <v>4634</v>
      </c>
      <c r="M136" s="120" t="b">
        <v>1</v>
      </c>
      <c r="N136" s="120" t="s">
        <v>3687</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...Jl21</v>
      </c>
      <c r="F137" s="305">
        <f t="shared" ca="1" si="2"/>
        <v>44386</v>
      </c>
      <c r="G137" s="306">
        <f>IF(MISC!T137&lt;0,0,MISC!T137)</f>
        <v>0</v>
      </c>
      <c r="H137" s="124">
        <f t="shared" ca="1" si="3"/>
        <v>44386</v>
      </c>
      <c r="I137" s="125">
        <v>48</v>
      </c>
      <c r="J137" s="304" t="str">
        <f>LEFT(MISC!D137,19)&amp;"."&amp;MiscPay!E137</f>
        <v>....Jl21</v>
      </c>
      <c r="K137" s="120" t="b">
        <v>1</v>
      </c>
      <c r="L137" s="126" t="s">
        <v>4635</v>
      </c>
      <c r="M137" s="120" t="b">
        <v>1</v>
      </c>
      <c r="N137" s="120" t="s">
        <v>3687</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...Jl21</v>
      </c>
      <c r="F138" s="305">
        <f t="shared" ca="1" si="2"/>
        <v>44386</v>
      </c>
      <c r="G138" s="306">
        <f>IF(MISC!T138&lt;0,0,MISC!T138)</f>
        <v>0</v>
      </c>
      <c r="H138" s="124">
        <f t="shared" ca="1" si="3"/>
        <v>44386</v>
      </c>
      <c r="I138" s="125">
        <v>49</v>
      </c>
      <c r="J138" s="304" t="str">
        <f>LEFT(MISC!D138,19)&amp;"."&amp;MiscPay!E138</f>
        <v>....Jl21</v>
      </c>
      <c r="K138" s="120" t="b">
        <v>1</v>
      </c>
      <c r="L138" s="126" t="s">
        <v>4636</v>
      </c>
      <c r="M138" s="120" t="b">
        <v>1</v>
      </c>
      <c r="N138" s="120" t="s">
        <v>3687</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...Jl21</v>
      </c>
      <c r="F139" s="305">
        <f t="shared" ca="1" si="2"/>
        <v>44386</v>
      </c>
      <c r="G139" s="306">
        <f>IF(MISC!T139&lt;0,0,MISC!T139)</f>
        <v>0</v>
      </c>
      <c r="H139" s="124">
        <f t="shared" ca="1" si="3"/>
        <v>44386</v>
      </c>
      <c r="I139" s="125">
        <v>50</v>
      </c>
      <c r="J139" s="304" t="str">
        <f>LEFT(MISC!D139,19)&amp;"."&amp;MiscPay!E139</f>
        <v>....Jl21</v>
      </c>
      <c r="K139" s="120" t="b">
        <v>1</v>
      </c>
      <c r="L139" s="126" t="s">
        <v>4637</v>
      </c>
      <c r="M139" s="120" t="b">
        <v>1</v>
      </c>
      <c r="N139" s="120" t="s">
        <v>3687</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...Jl21</v>
      </c>
      <c r="F140" s="305">
        <f t="shared" ca="1" si="2"/>
        <v>44386</v>
      </c>
      <c r="G140" s="306">
        <f>IF(MISC!T140&lt;0,0,MISC!T140)</f>
        <v>0</v>
      </c>
      <c r="H140" s="124">
        <f t="shared" ca="1" si="3"/>
        <v>44386</v>
      </c>
      <c r="I140" s="125">
        <v>51</v>
      </c>
      <c r="J140" s="304" t="str">
        <f>LEFT(MISC!D140,19)&amp;"."&amp;MiscPay!E140</f>
        <v>....Jl21</v>
      </c>
      <c r="K140" s="120" t="b">
        <v>1</v>
      </c>
      <c r="L140" s="126" t="s">
        <v>4638</v>
      </c>
      <c r="M140" s="120" t="b">
        <v>1</v>
      </c>
      <c r="N140" s="120" t="s">
        <v>3687</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...Jl21</v>
      </c>
      <c r="F141" s="305">
        <f t="shared" ca="1" si="2"/>
        <v>44386</v>
      </c>
      <c r="G141" s="306">
        <f>IF(MISC!T141&lt;0,0,MISC!T141)</f>
        <v>0</v>
      </c>
      <c r="H141" s="124">
        <f t="shared" ca="1" si="3"/>
        <v>44386</v>
      </c>
      <c r="I141" s="125">
        <v>52</v>
      </c>
      <c r="J141" s="304" t="str">
        <f>LEFT(MISC!D141,19)&amp;"."&amp;MiscPay!E141</f>
        <v>....Jl21</v>
      </c>
      <c r="K141" s="120" t="b">
        <v>1</v>
      </c>
      <c r="L141" s="126" t="s">
        <v>4639</v>
      </c>
      <c r="M141" s="120" t="b">
        <v>1</v>
      </c>
      <c r="N141" s="120" t="s">
        <v>3687</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...Jl21</v>
      </c>
      <c r="F142" s="305">
        <f t="shared" ca="1" si="2"/>
        <v>44386</v>
      </c>
      <c r="G142" s="306">
        <f>IF(MISC!T142&lt;0,0,MISC!T142)</f>
        <v>0</v>
      </c>
      <c r="H142" s="124">
        <f t="shared" ca="1" si="3"/>
        <v>44386</v>
      </c>
      <c r="I142" s="125">
        <v>53</v>
      </c>
      <c r="J142" s="304" t="str">
        <f>LEFT(MISC!D142,19)&amp;"."&amp;MiscPay!E142</f>
        <v>....Jl21</v>
      </c>
      <c r="K142" s="120" t="b">
        <v>1</v>
      </c>
      <c r="L142" s="126" t="s">
        <v>4640</v>
      </c>
      <c r="M142" s="120" t="b">
        <v>1</v>
      </c>
      <c r="N142" s="120" t="s">
        <v>3687</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...Jl21</v>
      </c>
      <c r="F143" s="305">
        <f t="shared" ca="1" si="2"/>
        <v>44386</v>
      </c>
      <c r="G143" s="306">
        <f>IF(MISC!T143&lt;0,0,MISC!T143)</f>
        <v>0</v>
      </c>
      <c r="H143" s="124">
        <f t="shared" ca="1" si="3"/>
        <v>44386</v>
      </c>
      <c r="I143" s="125">
        <v>54</v>
      </c>
      <c r="J143" s="304" t="str">
        <f>LEFT(MISC!D143,19)&amp;"."&amp;MiscPay!E143</f>
        <v>....Jl21</v>
      </c>
      <c r="K143" s="120" t="b">
        <v>1</v>
      </c>
      <c r="L143" s="126" t="s">
        <v>4641</v>
      </c>
      <c r="M143" s="120" t="b">
        <v>1</v>
      </c>
      <c r="N143" s="120" t="s">
        <v>3687</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...Jl21</v>
      </c>
      <c r="F144" s="305">
        <f t="shared" ca="1" si="2"/>
        <v>44386</v>
      </c>
      <c r="G144" s="306">
        <f>IF(MISC!T144&lt;0,0,MISC!T144)</f>
        <v>0</v>
      </c>
      <c r="H144" s="124">
        <f t="shared" ca="1" si="3"/>
        <v>44386</v>
      </c>
      <c r="I144" s="125">
        <v>55</v>
      </c>
      <c r="J144" s="304" t="str">
        <f>LEFT(MISC!D144,19)&amp;"."&amp;MiscPay!E144</f>
        <v>....Jl21</v>
      </c>
      <c r="K144" s="120" t="b">
        <v>1</v>
      </c>
      <c r="L144" s="126" t="s">
        <v>4642</v>
      </c>
      <c r="M144" s="120" t="b">
        <v>1</v>
      </c>
      <c r="N144" s="120" t="s">
        <v>3687</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...Jl21</v>
      </c>
      <c r="F145" s="305">
        <f t="shared" ca="1" si="2"/>
        <v>44386</v>
      </c>
      <c r="G145" s="306">
        <f>IF(MISC!T145&lt;0,0,MISC!T145)</f>
        <v>0</v>
      </c>
      <c r="H145" s="124">
        <f t="shared" ca="1" si="3"/>
        <v>44386</v>
      </c>
      <c r="I145" s="125">
        <v>56</v>
      </c>
      <c r="J145" s="304" t="str">
        <f>LEFT(MISC!D145,19)&amp;"."&amp;MiscPay!E145</f>
        <v>....Jl21</v>
      </c>
      <c r="K145" s="120" t="b">
        <v>1</v>
      </c>
      <c r="L145" s="126" t="s">
        <v>4643</v>
      </c>
      <c r="M145" s="120" t="b">
        <v>1</v>
      </c>
      <c r="N145" s="120" t="s">
        <v>3687</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...Jl21</v>
      </c>
      <c r="F146" s="305">
        <f t="shared" ca="1" si="2"/>
        <v>44386</v>
      </c>
      <c r="G146" s="306">
        <f>IF(MISC!T146&lt;0,0,MISC!T146)</f>
        <v>0</v>
      </c>
      <c r="H146" s="124">
        <f t="shared" ca="1" si="3"/>
        <v>44386</v>
      </c>
      <c r="I146" s="125">
        <v>57</v>
      </c>
      <c r="J146" s="304" t="str">
        <f>LEFT(MISC!D146,19)&amp;"."&amp;MiscPay!E146</f>
        <v>....Jl21</v>
      </c>
      <c r="K146" s="120" t="b">
        <v>1</v>
      </c>
      <c r="L146" s="126" t="s">
        <v>4644</v>
      </c>
      <c r="M146" s="120" t="b">
        <v>1</v>
      </c>
      <c r="N146" s="120" t="s">
        <v>3687</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...Jl21</v>
      </c>
      <c r="F147" s="305">
        <f t="shared" ca="1" si="2"/>
        <v>44386</v>
      </c>
      <c r="G147" s="306">
        <f>IF(MISC!T147&lt;0,0,MISC!T147)</f>
        <v>0</v>
      </c>
      <c r="H147" s="124">
        <f t="shared" ca="1" si="3"/>
        <v>44386</v>
      </c>
      <c r="I147" s="125">
        <v>58</v>
      </c>
      <c r="J147" s="304" t="str">
        <f>LEFT(MISC!D147,19)&amp;"."&amp;MiscPay!E147</f>
        <v>....Jl21</v>
      </c>
      <c r="K147" s="120" t="b">
        <v>1</v>
      </c>
      <c r="L147" s="126" t="s">
        <v>4645</v>
      </c>
      <c r="M147" s="120" t="b">
        <v>1</v>
      </c>
      <c r="N147" s="120" t="s">
        <v>3687</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...Jl21</v>
      </c>
      <c r="F148" s="305">
        <f t="shared" ca="1" si="2"/>
        <v>44386</v>
      </c>
      <c r="G148" s="306">
        <f>IF(MISC!T148&lt;0,0,MISC!T148)</f>
        <v>0</v>
      </c>
      <c r="H148" s="124">
        <f t="shared" ca="1" si="3"/>
        <v>44386</v>
      </c>
      <c r="I148" s="125">
        <v>59</v>
      </c>
      <c r="J148" s="304" t="str">
        <f>LEFT(MISC!D148,19)&amp;"."&amp;MiscPay!E148</f>
        <v>....Jl21</v>
      </c>
      <c r="K148" s="120" t="b">
        <v>1</v>
      </c>
      <c r="L148" s="126" t="s">
        <v>4646</v>
      </c>
      <c r="M148" s="120" t="b">
        <v>1</v>
      </c>
      <c r="N148" s="120" t="s">
        <v>3687</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...Jl21</v>
      </c>
      <c r="F149" s="305">
        <f t="shared" ref="F149:F197" ca="1" si="4">TODAY()</f>
        <v>44386</v>
      </c>
      <c r="G149" s="306">
        <f>IF(MISC!T149&lt;0,0,MISC!T149)</f>
        <v>0</v>
      </c>
      <c r="H149" s="124">
        <f t="shared" ca="1" si="3"/>
        <v>44386</v>
      </c>
      <c r="I149" s="125">
        <v>60</v>
      </c>
      <c r="J149" s="304" t="str">
        <f>LEFT(MISC!D149,19)&amp;"."&amp;MiscPay!E149</f>
        <v>....Jl21</v>
      </c>
      <c r="K149" s="120" t="b">
        <v>1</v>
      </c>
      <c r="L149" s="126" t="s">
        <v>4647</v>
      </c>
      <c r="M149" s="120" t="b">
        <v>1</v>
      </c>
      <c r="N149" s="120" t="s">
        <v>3687</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...Jl21</v>
      </c>
      <c r="F150" s="305">
        <f t="shared" ca="1" si="4"/>
        <v>44386</v>
      </c>
      <c r="G150" s="306">
        <f>IF(MISC!T150&lt;0,0,MISC!T150)</f>
        <v>0</v>
      </c>
      <c r="H150" s="124">
        <f t="shared" ca="1" si="3"/>
        <v>44386</v>
      </c>
      <c r="I150" s="125">
        <v>61</v>
      </c>
      <c r="J150" s="304" t="str">
        <f>LEFT(MISC!D150,19)&amp;"."&amp;MiscPay!E150</f>
        <v>....Jl21</v>
      </c>
      <c r="K150" s="120" t="b">
        <v>1</v>
      </c>
      <c r="L150" s="126" t="s">
        <v>4648</v>
      </c>
      <c r="M150" s="120" t="b">
        <v>1</v>
      </c>
      <c r="N150" s="120" t="s">
        <v>3687</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...Jl21</v>
      </c>
      <c r="F151" s="305">
        <f t="shared" ca="1" si="4"/>
        <v>44386</v>
      </c>
      <c r="G151" s="306">
        <f>IF(MISC!T151&lt;0,0,MISC!T151)</f>
        <v>0</v>
      </c>
      <c r="H151" s="124">
        <f t="shared" ca="1" si="3"/>
        <v>44386</v>
      </c>
      <c r="I151" s="125">
        <v>62</v>
      </c>
      <c r="J151" s="304" t="str">
        <f>LEFT(MISC!D151,19)&amp;"."&amp;MiscPay!E151</f>
        <v>....Jl21</v>
      </c>
      <c r="K151" s="120" t="b">
        <v>1</v>
      </c>
      <c r="L151" s="126" t="s">
        <v>4649</v>
      </c>
      <c r="M151" s="120" t="b">
        <v>1</v>
      </c>
      <c r="N151" s="120" t="s">
        <v>3687</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...Jl21</v>
      </c>
      <c r="F152" s="305">
        <f t="shared" ca="1" si="4"/>
        <v>44386</v>
      </c>
      <c r="G152" s="306">
        <f>IF(MISC!T152&lt;0,0,MISC!T152)</f>
        <v>0</v>
      </c>
      <c r="H152" s="124">
        <f t="shared" ca="1" si="3"/>
        <v>44386</v>
      </c>
      <c r="I152" s="125">
        <v>63</v>
      </c>
      <c r="J152" s="304" t="str">
        <f>LEFT(MISC!D152,19)&amp;"."&amp;MiscPay!E152</f>
        <v>....Jl21</v>
      </c>
      <c r="K152" s="120" t="b">
        <v>1</v>
      </c>
      <c r="L152" s="126" t="s">
        <v>4650</v>
      </c>
      <c r="M152" s="120" t="b">
        <v>1</v>
      </c>
      <c r="N152" s="120" t="s">
        <v>3687</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...Jl21</v>
      </c>
      <c r="F153" s="305">
        <f t="shared" ca="1" si="4"/>
        <v>44386</v>
      </c>
      <c r="G153" s="306">
        <f>IF(MISC!T153&lt;0,0,MISC!T153)</f>
        <v>0</v>
      </c>
      <c r="H153" s="124">
        <f t="shared" ca="1" si="3"/>
        <v>44386</v>
      </c>
      <c r="I153" s="125">
        <v>64</v>
      </c>
      <c r="J153" s="304" t="str">
        <f>LEFT(MISC!D153,19)&amp;"."&amp;MiscPay!E153</f>
        <v>....Jl21</v>
      </c>
      <c r="K153" s="120" t="b">
        <v>1</v>
      </c>
      <c r="L153" s="126" t="s">
        <v>4651</v>
      </c>
      <c r="M153" s="120" t="b">
        <v>1</v>
      </c>
      <c r="N153" s="120" t="s">
        <v>3687</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...Jl21</v>
      </c>
      <c r="F154" s="305">
        <f t="shared" ca="1" si="4"/>
        <v>44386</v>
      </c>
      <c r="G154" s="306">
        <f>IF(MISC!T154&lt;0,0,MISC!T154)</f>
        <v>0</v>
      </c>
      <c r="H154" s="124">
        <f t="shared" ref="H154:H197" ca="1" si="5">F154</f>
        <v>44386</v>
      </c>
      <c r="I154" s="125">
        <v>65</v>
      </c>
      <c r="J154" s="304" t="str">
        <f>LEFT(MISC!D154,19)&amp;"."&amp;MiscPay!E154</f>
        <v>....Jl21</v>
      </c>
      <c r="K154" s="120" t="b">
        <v>1</v>
      </c>
      <c r="L154" s="126" t="s">
        <v>4652</v>
      </c>
      <c r="M154" s="120" t="b">
        <v>1</v>
      </c>
      <c r="N154" s="120" t="s">
        <v>3687</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...Jl21</v>
      </c>
      <c r="F155" s="305">
        <f t="shared" ca="1" si="4"/>
        <v>44386</v>
      </c>
      <c r="G155" s="306">
        <f>IF(MISC!T155&lt;0,0,MISC!T155)</f>
        <v>0</v>
      </c>
      <c r="H155" s="124">
        <f t="shared" ca="1" si="5"/>
        <v>44386</v>
      </c>
      <c r="I155" s="125">
        <v>66</v>
      </c>
      <c r="J155" s="304" t="str">
        <f>LEFT(MISC!D155,19)&amp;"."&amp;MiscPay!E155</f>
        <v>....Jl21</v>
      </c>
      <c r="K155" s="120" t="b">
        <v>1</v>
      </c>
      <c r="L155" s="126" t="s">
        <v>4653</v>
      </c>
      <c r="M155" s="120" t="b">
        <v>1</v>
      </c>
      <c r="N155" s="120" t="s">
        <v>3687</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...Jl21</v>
      </c>
      <c r="F156" s="305">
        <f t="shared" ca="1" si="4"/>
        <v>44386</v>
      </c>
      <c r="G156" s="306">
        <f>IF(MISC!T156&lt;0,0,MISC!T156)</f>
        <v>0</v>
      </c>
      <c r="H156" s="124">
        <f t="shared" ca="1" si="5"/>
        <v>44386</v>
      </c>
      <c r="I156" s="125">
        <v>67</v>
      </c>
      <c r="J156" s="304" t="str">
        <f>LEFT(MISC!D156,19)&amp;"."&amp;MiscPay!E156</f>
        <v>....Jl21</v>
      </c>
      <c r="K156" s="120" t="b">
        <v>1</v>
      </c>
      <c r="L156" s="126" t="s">
        <v>4654</v>
      </c>
      <c r="M156" s="120" t="b">
        <v>1</v>
      </c>
      <c r="N156" s="120" t="s">
        <v>3687</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...Jl21</v>
      </c>
      <c r="F157" s="305">
        <f t="shared" ca="1" si="4"/>
        <v>44386</v>
      </c>
      <c r="G157" s="306">
        <f>IF(MISC!T157&lt;0,0,MISC!T157)</f>
        <v>0</v>
      </c>
      <c r="H157" s="124">
        <f t="shared" ca="1" si="5"/>
        <v>44386</v>
      </c>
      <c r="I157" s="125">
        <v>68</v>
      </c>
      <c r="J157" s="304" t="str">
        <f>LEFT(MISC!D157,19)&amp;"."&amp;MiscPay!E157</f>
        <v>....Jl21</v>
      </c>
      <c r="K157" s="120" t="b">
        <v>1</v>
      </c>
      <c r="L157" s="126" t="s">
        <v>4655</v>
      </c>
      <c r="M157" s="120" t="b">
        <v>1</v>
      </c>
      <c r="N157" s="120" t="s">
        <v>3687</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...Jl21</v>
      </c>
      <c r="F158" s="305">
        <f t="shared" ca="1" si="4"/>
        <v>44386</v>
      </c>
      <c r="G158" s="306">
        <f>IF(MISC!T158&lt;0,0,MISC!T158)</f>
        <v>0</v>
      </c>
      <c r="H158" s="124">
        <f t="shared" ca="1" si="5"/>
        <v>44386</v>
      </c>
      <c r="I158" s="125">
        <v>69</v>
      </c>
      <c r="J158" s="304" t="str">
        <f>LEFT(MISC!D158,19)&amp;"."&amp;MiscPay!E158</f>
        <v>....Jl21</v>
      </c>
      <c r="K158" s="120" t="b">
        <v>1</v>
      </c>
      <c r="L158" s="126" t="s">
        <v>4656</v>
      </c>
      <c r="M158" s="120" t="b">
        <v>1</v>
      </c>
      <c r="N158" s="120" t="s">
        <v>3687</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...Jl21</v>
      </c>
      <c r="F159" s="305">
        <f t="shared" ca="1" si="4"/>
        <v>44386</v>
      </c>
      <c r="G159" s="306">
        <f>IF(MISC!T159&lt;0,0,MISC!T159)</f>
        <v>0</v>
      </c>
      <c r="H159" s="124">
        <f t="shared" ca="1" si="5"/>
        <v>44386</v>
      </c>
      <c r="I159" s="125">
        <v>70</v>
      </c>
      <c r="J159" s="304" t="str">
        <f>LEFT(MISC!D159,19)&amp;"."&amp;MiscPay!E159</f>
        <v>....Jl21</v>
      </c>
      <c r="K159" s="120" t="b">
        <v>1</v>
      </c>
      <c r="L159" s="126" t="s">
        <v>4657</v>
      </c>
      <c r="M159" s="120" t="b">
        <v>1</v>
      </c>
      <c r="N159" s="120" t="s">
        <v>3687</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...Jl21</v>
      </c>
      <c r="F160" s="305">
        <f t="shared" ca="1" si="4"/>
        <v>44386</v>
      </c>
      <c r="G160" s="306">
        <f>IF(MISC!T160&lt;0,0,MISC!T160)</f>
        <v>0</v>
      </c>
      <c r="H160" s="124">
        <f t="shared" ca="1" si="5"/>
        <v>44386</v>
      </c>
      <c r="I160" s="125">
        <v>71</v>
      </c>
      <c r="J160" s="304" t="str">
        <f>LEFT(MISC!D160,19)&amp;"."&amp;MiscPay!E160</f>
        <v>....Jl21</v>
      </c>
      <c r="K160" s="120" t="b">
        <v>1</v>
      </c>
      <c r="L160" s="126" t="s">
        <v>4658</v>
      </c>
      <c r="M160" s="120" t="b">
        <v>1</v>
      </c>
      <c r="N160" s="120" t="s">
        <v>3687</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...Jl21</v>
      </c>
      <c r="F161" s="305">
        <f t="shared" ca="1" si="4"/>
        <v>44386</v>
      </c>
      <c r="G161" s="306">
        <f>IF(MISC!T161&lt;0,0,MISC!T161)</f>
        <v>0</v>
      </c>
      <c r="H161" s="124">
        <f t="shared" ca="1" si="5"/>
        <v>44386</v>
      </c>
      <c r="I161" s="125">
        <v>72</v>
      </c>
      <c r="J161" s="304" t="str">
        <f>LEFT(MISC!D161,19)&amp;"."&amp;MiscPay!E161</f>
        <v>....Jl21</v>
      </c>
      <c r="K161" s="120" t="b">
        <v>1</v>
      </c>
      <c r="L161" s="126" t="s">
        <v>4659</v>
      </c>
      <c r="M161" s="120" t="b">
        <v>1</v>
      </c>
      <c r="N161" s="120" t="s">
        <v>3687</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...Jl21</v>
      </c>
      <c r="F162" s="305">
        <f t="shared" ca="1" si="4"/>
        <v>44386</v>
      </c>
      <c r="G162" s="306">
        <f>IF(MISC!T162&lt;0,0,MISC!T162)</f>
        <v>0</v>
      </c>
      <c r="H162" s="124">
        <f t="shared" ca="1" si="5"/>
        <v>44386</v>
      </c>
      <c r="I162" s="125">
        <v>73</v>
      </c>
      <c r="J162" s="304" t="str">
        <f>LEFT(MISC!D162,19)&amp;"."&amp;MiscPay!E162</f>
        <v>....Jl21</v>
      </c>
      <c r="K162" s="120" t="b">
        <v>1</v>
      </c>
      <c r="L162" s="126" t="s">
        <v>4660</v>
      </c>
      <c r="M162" s="120" t="b">
        <v>1</v>
      </c>
      <c r="N162" s="120" t="s">
        <v>3687</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...Jl21</v>
      </c>
      <c r="F163" s="305">
        <f t="shared" ca="1" si="4"/>
        <v>44386</v>
      </c>
      <c r="G163" s="306">
        <f>IF(MISC!T163&lt;0,0,MISC!T163)</f>
        <v>0</v>
      </c>
      <c r="H163" s="124">
        <f t="shared" ca="1" si="5"/>
        <v>44386</v>
      </c>
      <c r="I163" s="125">
        <v>74</v>
      </c>
      <c r="J163" s="304" t="str">
        <f>LEFT(MISC!D163,19)&amp;"."&amp;MiscPay!E163</f>
        <v>....Jl21</v>
      </c>
      <c r="K163" s="120" t="b">
        <v>1</v>
      </c>
      <c r="L163" s="126" t="s">
        <v>4661</v>
      </c>
      <c r="M163" s="120" t="b">
        <v>1</v>
      </c>
      <c r="N163" s="120" t="s">
        <v>3687</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...Jl21</v>
      </c>
      <c r="F164" s="305">
        <f t="shared" ca="1" si="4"/>
        <v>44386</v>
      </c>
      <c r="G164" s="306">
        <f>IF(MISC!T164&lt;0,0,MISC!T164)</f>
        <v>0</v>
      </c>
      <c r="H164" s="124">
        <f t="shared" ca="1" si="5"/>
        <v>44386</v>
      </c>
      <c r="I164" s="125">
        <v>75</v>
      </c>
      <c r="J164" s="304" t="str">
        <f>LEFT(MISC!D164,19)&amp;"."&amp;MiscPay!E164</f>
        <v>....Jl21</v>
      </c>
      <c r="K164" s="120" t="b">
        <v>1</v>
      </c>
      <c r="L164" s="126" t="s">
        <v>4662</v>
      </c>
      <c r="M164" s="120" t="b">
        <v>1</v>
      </c>
      <c r="N164" s="120" t="s">
        <v>3687</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...Jl21</v>
      </c>
      <c r="F165" s="305">
        <f t="shared" ca="1" si="4"/>
        <v>44386</v>
      </c>
      <c r="G165" s="306">
        <f>IF(MISC!T165&lt;0,0,MISC!T165)</f>
        <v>0</v>
      </c>
      <c r="H165" s="124">
        <f t="shared" ca="1" si="5"/>
        <v>44386</v>
      </c>
      <c r="I165" s="125">
        <v>76</v>
      </c>
      <c r="J165" s="304" t="str">
        <f>LEFT(MISC!D165,19)&amp;"."&amp;MiscPay!E165</f>
        <v>....Jl21</v>
      </c>
      <c r="K165" s="120" t="b">
        <v>1</v>
      </c>
      <c r="L165" s="126" t="s">
        <v>4663</v>
      </c>
      <c r="M165" s="120" t="b">
        <v>1</v>
      </c>
      <c r="N165" s="120" t="s">
        <v>3687</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...Jl21</v>
      </c>
      <c r="F166" s="305">
        <f t="shared" ca="1" si="4"/>
        <v>44386</v>
      </c>
      <c r="G166" s="306">
        <f>IF(MISC!T166&lt;0,0,MISC!T166)</f>
        <v>0</v>
      </c>
      <c r="H166" s="124">
        <f t="shared" ca="1" si="5"/>
        <v>44386</v>
      </c>
      <c r="I166" s="125">
        <v>77</v>
      </c>
      <c r="J166" s="304" t="str">
        <f>LEFT(MISC!D166,19)&amp;"."&amp;MiscPay!E166</f>
        <v>....Jl21</v>
      </c>
      <c r="K166" s="120" t="b">
        <v>1</v>
      </c>
      <c r="L166" s="126" t="s">
        <v>4664</v>
      </c>
      <c r="M166" s="120" t="b">
        <v>1</v>
      </c>
      <c r="N166" s="120" t="s">
        <v>3687</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...Jl21</v>
      </c>
      <c r="F167" s="305">
        <f t="shared" ca="1" si="4"/>
        <v>44386</v>
      </c>
      <c r="G167" s="306">
        <f>IF(MISC!T167&lt;0,0,MISC!T167)</f>
        <v>0</v>
      </c>
      <c r="H167" s="124">
        <f t="shared" ca="1" si="5"/>
        <v>44386</v>
      </c>
      <c r="I167" s="125">
        <v>78</v>
      </c>
      <c r="J167" s="304" t="str">
        <f>LEFT(MISC!D167,19)&amp;"."&amp;MiscPay!E167</f>
        <v>....Jl21</v>
      </c>
      <c r="K167" s="120" t="b">
        <v>1</v>
      </c>
      <c r="L167" s="126" t="s">
        <v>4665</v>
      </c>
      <c r="M167" s="120" t="b">
        <v>1</v>
      </c>
      <c r="N167" s="120" t="s">
        <v>3687</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...Jl21</v>
      </c>
      <c r="F168" s="305">
        <f t="shared" ca="1" si="4"/>
        <v>44386</v>
      </c>
      <c r="G168" s="306">
        <f>IF(MISC!T168&lt;0,0,MISC!T168)</f>
        <v>0</v>
      </c>
      <c r="H168" s="124">
        <f t="shared" ca="1" si="5"/>
        <v>44386</v>
      </c>
      <c r="I168" s="125">
        <v>79</v>
      </c>
      <c r="J168" s="304" t="str">
        <f>LEFT(MISC!D168,19)&amp;"."&amp;MiscPay!E168</f>
        <v>....Jl21</v>
      </c>
      <c r="K168" s="120" t="b">
        <v>1</v>
      </c>
      <c r="L168" s="126" t="s">
        <v>4666</v>
      </c>
      <c r="M168" s="120" t="b">
        <v>1</v>
      </c>
      <c r="N168" s="120" t="s">
        <v>3687</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...Jl21</v>
      </c>
      <c r="F169" s="305">
        <f t="shared" ca="1" si="4"/>
        <v>44386</v>
      </c>
      <c r="G169" s="306">
        <f>IF(MISC!T169&lt;0,0,MISC!T169)</f>
        <v>0</v>
      </c>
      <c r="H169" s="124">
        <f t="shared" ca="1" si="5"/>
        <v>44386</v>
      </c>
      <c r="I169" s="125">
        <v>80</v>
      </c>
      <c r="J169" s="304" t="str">
        <f>LEFT(MISC!D169,19)&amp;"."&amp;MiscPay!E169</f>
        <v>....Jl21</v>
      </c>
      <c r="K169" s="120" t="b">
        <v>1</v>
      </c>
      <c r="L169" s="126" t="s">
        <v>4667</v>
      </c>
      <c r="M169" s="120" t="b">
        <v>1</v>
      </c>
      <c r="N169" s="120" t="s">
        <v>3687</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...Jl21</v>
      </c>
      <c r="F170" s="305">
        <f t="shared" ca="1" si="4"/>
        <v>44386</v>
      </c>
      <c r="G170" s="306">
        <f>IF(MISC!T170&lt;0,0,MISC!T170)</f>
        <v>0</v>
      </c>
      <c r="H170" s="124">
        <f t="shared" ca="1" si="5"/>
        <v>44386</v>
      </c>
      <c r="I170" s="125">
        <v>81</v>
      </c>
      <c r="J170" s="304" t="str">
        <f>LEFT(MISC!D170,19)&amp;"."&amp;MiscPay!E170</f>
        <v>....Jl21</v>
      </c>
      <c r="K170" s="120" t="b">
        <v>1</v>
      </c>
      <c r="L170" s="126" t="s">
        <v>4668</v>
      </c>
      <c r="M170" s="120" t="b">
        <v>1</v>
      </c>
      <c r="N170" s="120" t="s">
        <v>3687</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...Jl21</v>
      </c>
      <c r="F171" s="305">
        <f t="shared" ca="1" si="4"/>
        <v>44386</v>
      </c>
      <c r="G171" s="306">
        <f>IF(MISC!T171&lt;0,0,MISC!T171)</f>
        <v>0</v>
      </c>
      <c r="H171" s="124">
        <f t="shared" ca="1" si="5"/>
        <v>44386</v>
      </c>
      <c r="I171" s="125">
        <v>82</v>
      </c>
      <c r="J171" s="304" t="str">
        <f>LEFT(MISC!D171,19)&amp;"."&amp;MiscPay!E171</f>
        <v>....Jl21</v>
      </c>
      <c r="K171" s="120" t="b">
        <v>1</v>
      </c>
      <c r="L171" s="126" t="s">
        <v>4669</v>
      </c>
      <c r="M171" s="120" t="b">
        <v>1</v>
      </c>
      <c r="N171" s="120" t="s">
        <v>3687</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...Jl21</v>
      </c>
      <c r="F172" s="305">
        <f t="shared" ca="1" si="4"/>
        <v>44386</v>
      </c>
      <c r="G172" s="306">
        <f>IF(MISC!T172&lt;0,0,MISC!T172)</f>
        <v>0</v>
      </c>
      <c r="H172" s="124">
        <f t="shared" ca="1" si="5"/>
        <v>44386</v>
      </c>
      <c r="I172" s="125">
        <v>83</v>
      </c>
      <c r="J172" s="304" t="str">
        <f>LEFT(MISC!D172,19)&amp;"."&amp;MiscPay!E172</f>
        <v>....Jl21</v>
      </c>
      <c r="K172" s="120" t="b">
        <v>1</v>
      </c>
      <c r="L172" s="126" t="s">
        <v>4670</v>
      </c>
      <c r="M172" s="120" t="b">
        <v>1</v>
      </c>
      <c r="N172" s="120" t="s">
        <v>3687</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...Jl21</v>
      </c>
      <c r="F173" s="305">
        <f t="shared" ca="1" si="4"/>
        <v>44386</v>
      </c>
      <c r="G173" s="306">
        <f>IF(MISC!T173&lt;0,0,MISC!T173)</f>
        <v>0</v>
      </c>
      <c r="H173" s="124">
        <f t="shared" ca="1" si="5"/>
        <v>44386</v>
      </c>
      <c r="I173" s="125">
        <v>84</v>
      </c>
      <c r="J173" s="304" t="str">
        <f>LEFT(MISC!D173,19)&amp;"."&amp;MiscPay!E173</f>
        <v>....Jl21</v>
      </c>
      <c r="K173" s="120" t="b">
        <v>1</v>
      </c>
      <c r="L173" s="126" t="s">
        <v>4671</v>
      </c>
      <c r="M173" s="120" t="b">
        <v>1</v>
      </c>
      <c r="N173" s="120" t="s">
        <v>3687</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...Jl21</v>
      </c>
      <c r="F174" s="305">
        <f t="shared" ca="1" si="4"/>
        <v>44386</v>
      </c>
      <c r="G174" s="306">
        <f>IF(MISC!T174&lt;0,0,MISC!T174)</f>
        <v>0</v>
      </c>
      <c r="H174" s="124">
        <f t="shared" ca="1" si="5"/>
        <v>44386</v>
      </c>
      <c r="I174" s="125">
        <v>85</v>
      </c>
      <c r="J174" s="304" t="str">
        <f>LEFT(MISC!D174,19)&amp;"."&amp;MiscPay!E174</f>
        <v>....Jl21</v>
      </c>
      <c r="K174" s="120" t="b">
        <v>1</v>
      </c>
      <c r="L174" s="126" t="s">
        <v>4672</v>
      </c>
      <c r="M174" s="120" t="b">
        <v>1</v>
      </c>
      <c r="N174" s="120" t="s">
        <v>3687</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...Jl21</v>
      </c>
      <c r="F175" s="305">
        <f t="shared" ca="1" si="4"/>
        <v>44386</v>
      </c>
      <c r="G175" s="306">
        <f>IF(MISC!T175&lt;0,0,MISC!T175)</f>
        <v>0</v>
      </c>
      <c r="H175" s="124">
        <f t="shared" ca="1" si="5"/>
        <v>44386</v>
      </c>
      <c r="I175" s="125">
        <v>86</v>
      </c>
      <c r="J175" s="304" t="str">
        <f>LEFT(MISC!D175,19)&amp;"."&amp;MiscPay!E175</f>
        <v>....Jl21</v>
      </c>
      <c r="K175" s="120" t="b">
        <v>1</v>
      </c>
      <c r="L175" s="126" t="s">
        <v>4673</v>
      </c>
      <c r="M175" s="120" t="b">
        <v>1</v>
      </c>
      <c r="N175" s="120" t="s">
        <v>3687</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...Jl21</v>
      </c>
      <c r="F176" s="305">
        <f t="shared" ca="1" si="4"/>
        <v>44386</v>
      </c>
      <c r="G176" s="306">
        <f>IF(MISC!T176&lt;0,0,MISC!T176)</f>
        <v>0</v>
      </c>
      <c r="H176" s="124">
        <f t="shared" ca="1" si="5"/>
        <v>44386</v>
      </c>
      <c r="I176" s="125">
        <v>87</v>
      </c>
      <c r="J176" s="304" t="str">
        <f>LEFT(MISC!D176,19)&amp;"."&amp;MiscPay!E176</f>
        <v>....Jl21</v>
      </c>
      <c r="K176" s="120" t="b">
        <v>1</v>
      </c>
      <c r="L176" s="126" t="s">
        <v>4674</v>
      </c>
      <c r="M176" s="120" t="b">
        <v>1</v>
      </c>
      <c r="N176" s="120" t="s">
        <v>3687</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...Jl21</v>
      </c>
      <c r="F177" s="305">
        <f t="shared" ca="1" si="4"/>
        <v>44386</v>
      </c>
      <c r="G177" s="306">
        <f>IF(MISC!T177&lt;0,0,MISC!T177)</f>
        <v>0</v>
      </c>
      <c r="H177" s="124">
        <f t="shared" ca="1" si="5"/>
        <v>44386</v>
      </c>
      <c r="I177" s="125">
        <v>88</v>
      </c>
      <c r="J177" s="304" t="str">
        <f>LEFT(MISC!D177,19)&amp;"."&amp;MiscPay!E177</f>
        <v>....Jl21</v>
      </c>
      <c r="K177" s="120" t="b">
        <v>1</v>
      </c>
      <c r="L177" s="126" t="s">
        <v>4675</v>
      </c>
      <c r="M177" s="120" t="b">
        <v>1</v>
      </c>
      <c r="N177" s="120" t="s">
        <v>3687</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...Jl21</v>
      </c>
      <c r="F178" s="305">
        <f t="shared" ca="1" si="4"/>
        <v>44386</v>
      </c>
      <c r="G178" s="306">
        <f>IF(MISC!T178&lt;0,0,MISC!T178)</f>
        <v>0</v>
      </c>
      <c r="H178" s="124">
        <f t="shared" ca="1" si="5"/>
        <v>44386</v>
      </c>
      <c r="I178" s="125">
        <v>89</v>
      </c>
      <c r="J178" s="304" t="str">
        <f>LEFT(MISC!D178,19)&amp;"."&amp;MiscPay!E178</f>
        <v>....Jl21</v>
      </c>
      <c r="K178" s="120" t="b">
        <v>1</v>
      </c>
      <c r="L178" s="126" t="s">
        <v>4676</v>
      </c>
      <c r="M178" s="120" t="b">
        <v>1</v>
      </c>
      <c r="N178" s="120" t="s">
        <v>3687</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...Jl21</v>
      </c>
      <c r="F179" s="305">
        <f t="shared" ca="1" si="4"/>
        <v>44386</v>
      </c>
      <c r="G179" s="306">
        <f>IF(MISC!T179&lt;0,0,MISC!T179)</f>
        <v>0</v>
      </c>
      <c r="H179" s="124">
        <f t="shared" ca="1" si="5"/>
        <v>44386</v>
      </c>
      <c r="I179" s="125">
        <v>90</v>
      </c>
      <c r="J179" s="304" t="str">
        <f>LEFT(MISC!D179,19)&amp;"."&amp;MiscPay!E179</f>
        <v>....Jl21</v>
      </c>
      <c r="K179" s="120" t="b">
        <v>1</v>
      </c>
      <c r="L179" s="126" t="s">
        <v>4677</v>
      </c>
      <c r="M179" s="120" t="b">
        <v>1</v>
      </c>
      <c r="N179" s="120" t="s">
        <v>3687</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...Jl21</v>
      </c>
      <c r="F180" s="305">
        <f t="shared" ca="1" si="4"/>
        <v>44386</v>
      </c>
      <c r="G180" s="306">
        <f>IF(MISC!T180&lt;0,0,MISC!T180)</f>
        <v>0</v>
      </c>
      <c r="H180" s="124">
        <f t="shared" ca="1" si="5"/>
        <v>44386</v>
      </c>
      <c r="I180" s="125">
        <v>91</v>
      </c>
      <c r="J180" s="304" t="str">
        <f>LEFT(MISC!D180,19)&amp;"."&amp;MiscPay!E180</f>
        <v>....Jl21</v>
      </c>
      <c r="K180" s="120" t="b">
        <v>1</v>
      </c>
      <c r="L180" s="126" t="s">
        <v>4678</v>
      </c>
      <c r="M180" s="120" t="b">
        <v>1</v>
      </c>
      <c r="N180" s="120" t="s">
        <v>3687</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...Jl21</v>
      </c>
      <c r="F181" s="305">
        <f t="shared" ca="1" si="4"/>
        <v>44386</v>
      </c>
      <c r="G181" s="306">
        <f>IF(MISC!T181&lt;0,0,MISC!T181)</f>
        <v>0</v>
      </c>
      <c r="H181" s="124">
        <f t="shared" ca="1" si="5"/>
        <v>44386</v>
      </c>
      <c r="I181" s="125">
        <v>92</v>
      </c>
      <c r="J181" s="304" t="str">
        <f>LEFT(MISC!D181,19)&amp;"."&amp;MiscPay!E181</f>
        <v>....Jl21</v>
      </c>
      <c r="K181" s="120" t="b">
        <v>1</v>
      </c>
      <c r="L181" s="126" t="s">
        <v>4679</v>
      </c>
      <c r="M181" s="120" t="b">
        <v>1</v>
      </c>
      <c r="N181" s="120" t="s">
        <v>3687</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...Jl21</v>
      </c>
      <c r="F182" s="305">
        <f t="shared" ca="1" si="4"/>
        <v>44386</v>
      </c>
      <c r="G182" s="306">
        <f>IF(MISC!T182&lt;0,0,MISC!T182)</f>
        <v>0</v>
      </c>
      <c r="H182" s="124">
        <f t="shared" ca="1" si="5"/>
        <v>44386</v>
      </c>
      <c r="I182" s="125">
        <v>93</v>
      </c>
      <c r="J182" s="304" t="str">
        <f>LEFT(MISC!D182,19)&amp;"."&amp;MiscPay!E182</f>
        <v>....Jl21</v>
      </c>
      <c r="K182" s="120" t="b">
        <v>1</v>
      </c>
      <c r="L182" s="126" t="s">
        <v>4680</v>
      </c>
      <c r="M182" s="120" t="b">
        <v>1</v>
      </c>
      <c r="N182" s="120" t="s">
        <v>3687</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...Jl21</v>
      </c>
      <c r="F183" s="305">
        <f t="shared" ca="1" si="4"/>
        <v>44386</v>
      </c>
      <c r="G183" s="306">
        <f>IF(MISC!T183&lt;0,0,MISC!T183)</f>
        <v>0</v>
      </c>
      <c r="H183" s="124">
        <f t="shared" ca="1" si="5"/>
        <v>44386</v>
      </c>
      <c r="I183" s="125">
        <v>94</v>
      </c>
      <c r="J183" s="304" t="str">
        <f>LEFT(MISC!D183,19)&amp;"."&amp;MiscPay!E183</f>
        <v>....Jl21</v>
      </c>
      <c r="K183" s="120" t="b">
        <v>1</v>
      </c>
      <c r="L183" s="126" t="s">
        <v>4681</v>
      </c>
      <c r="M183" s="120" t="b">
        <v>1</v>
      </c>
      <c r="N183" s="120" t="s">
        <v>3687</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...Jl21</v>
      </c>
      <c r="F184" s="305">
        <f t="shared" ca="1" si="4"/>
        <v>44386</v>
      </c>
      <c r="G184" s="306">
        <f>IF(MISC!T184&lt;0,0,MISC!T184)</f>
        <v>0</v>
      </c>
      <c r="H184" s="124">
        <f t="shared" ca="1" si="5"/>
        <v>44386</v>
      </c>
      <c r="I184" s="125">
        <v>95</v>
      </c>
      <c r="J184" s="304" t="str">
        <f>LEFT(MISC!D184,19)&amp;"."&amp;MiscPay!E184</f>
        <v>....Jl21</v>
      </c>
      <c r="K184" s="120" t="b">
        <v>1</v>
      </c>
      <c r="L184" s="126" t="s">
        <v>4682</v>
      </c>
      <c r="M184" s="120" t="b">
        <v>1</v>
      </c>
      <c r="N184" s="120" t="s">
        <v>3687</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...Jl21</v>
      </c>
      <c r="F185" s="305">
        <f t="shared" ca="1" si="4"/>
        <v>44386</v>
      </c>
      <c r="G185" s="306">
        <f>IF(MISC!T185&lt;0,0,MISC!T185)</f>
        <v>0</v>
      </c>
      <c r="H185" s="124">
        <f t="shared" ca="1" si="5"/>
        <v>44386</v>
      </c>
      <c r="I185" s="125">
        <v>96</v>
      </c>
      <c r="J185" s="304" t="str">
        <f>LEFT(MISC!D185,19)&amp;"."&amp;MiscPay!E185</f>
        <v>....Jl21</v>
      </c>
      <c r="K185" s="120" t="b">
        <v>1</v>
      </c>
      <c r="L185" s="126" t="s">
        <v>4683</v>
      </c>
      <c r="M185" s="120" t="b">
        <v>1</v>
      </c>
      <c r="N185" s="120" t="s">
        <v>3687</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...Jl21</v>
      </c>
      <c r="F186" s="305">
        <f t="shared" ca="1" si="4"/>
        <v>44386</v>
      </c>
      <c r="G186" s="306">
        <f>IF(MISC!T186&lt;0,0,MISC!T186)</f>
        <v>0</v>
      </c>
      <c r="H186" s="124">
        <f t="shared" ca="1" si="5"/>
        <v>44386</v>
      </c>
      <c r="I186" s="125">
        <v>97</v>
      </c>
      <c r="J186" s="304" t="str">
        <f>LEFT(MISC!D186,19)&amp;"."&amp;MiscPay!E186</f>
        <v>....Jl21</v>
      </c>
      <c r="K186" s="120" t="b">
        <v>1</v>
      </c>
      <c r="L186" s="126" t="s">
        <v>4684</v>
      </c>
      <c r="M186" s="120" t="b">
        <v>1</v>
      </c>
      <c r="N186" s="120" t="s">
        <v>3687</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...Jl21</v>
      </c>
      <c r="F187" s="305">
        <f t="shared" ca="1" si="4"/>
        <v>44386</v>
      </c>
      <c r="G187" s="306">
        <f>IF(MISC!T187&lt;0,0,MISC!T187)</f>
        <v>0</v>
      </c>
      <c r="H187" s="124">
        <f t="shared" ca="1" si="5"/>
        <v>44386</v>
      </c>
      <c r="I187" s="125">
        <v>98</v>
      </c>
      <c r="J187" s="304" t="str">
        <f>LEFT(MISC!D187,19)&amp;"."&amp;MiscPay!E187</f>
        <v>....Jl21</v>
      </c>
      <c r="K187" s="120" t="b">
        <v>1</v>
      </c>
      <c r="L187" s="126" t="s">
        <v>4685</v>
      </c>
      <c r="M187" s="120" t="b">
        <v>1</v>
      </c>
      <c r="N187" s="120" t="s">
        <v>3687</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...Jl21</v>
      </c>
      <c r="F188" s="305">
        <f t="shared" ca="1" si="4"/>
        <v>44386</v>
      </c>
      <c r="G188" s="306">
        <f>IF(MISC!T188&lt;0,0,MISC!T188)</f>
        <v>0</v>
      </c>
      <c r="H188" s="124">
        <f t="shared" ca="1" si="5"/>
        <v>44386</v>
      </c>
      <c r="I188" s="125">
        <v>99</v>
      </c>
      <c r="J188" s="304" t="str">
        <f>LEFT(MISC!D188,19)&amp;"."&amp;MiscPay!E188</f>
        <v>....Jl21</v>
      </c>
      <c r="K188" s="120" t="b">
        <v>1</v>
      </c>
      <c r="L188" s="126" t="s">
        <v>4686</v>
      </c>
      <c r="M188" s="120" t="b">
        <v>1</v>
      </c>
      <c r="N188" s="120" t="s">
        <v>3687</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...Jl21</v>
      </c>
      <c r="F189" s="305">
        <f t="shared" ca="1" si="4"/>
        <v>44386</v>
      </c>
      <c r="G189" s="306">
        <f>IF(MISC!T189&lt;0,0,MISC!T189)</f>
        <v>0</v>
      </c>
      <c r="H189" s="124">
        <f t="shared" ca="1" si="5"/>
        <v>44386</v>
      </c>
      <c r="I189" s="125">
        <v>100</v>
      </c>
      <c r="J189" s="304" t="str">
        <f>LEFT(MISC!D189,19)&amp;"."&amp;MiscPay!E189</f>
        <v>....Jl21</v>
      </c>
      <c r="K189" s="120" t="b">
        <v>1</v>
      </c>
      <c r="L189" s="126" t="s">
        <v>4687</v>
      </c>
      <c r="M189" s="120" t="b">
        <v>1</v>
      </c>
      <c r="N189" s="120" t="s">
        <v>3687</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...Jl21</v>
      </c>
      <c r="F190" s="305">
        <f t="shared" ca="1" si="4"/>
        <v>44386</v>
      </c>
      <c r="G190" s="306">
        <f>IF(MISC!T190&lt;0,0,MISC!T190)</f>
        <v>0</v>
      </c>
      <c r="H190" s="124">
        <f t="shared" ca="1" si="5"/>
        <v>44386</v>
      </c>
      <c r="I190" s="125">
        <v>101</v>
      </c>
      <c r="J190" s="304" t="str">
        <f>LEFT(MISC!D190,19)&amp;"."&amp;MiscPay!E190</f>
        <v>....Jl21</v>
      </c>
      <c r="K190" s="120" t="b">
        <v>1</v>
      </c>
      <c r="L190" s="126" t="s">
        <v>4688</v>
      </c>
      <c r="M190" s="120" t="b">
        <v>1</v>
      </c>
      <c r="N190" s="120" t="s">
        <v>3687</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...Jl21</v>
      </c>
      <c r="F191" s="305">
        <f t="shared" ca="1" si="4"/>
        <v>44386</v>
      </c>
      <c r="G191" s="306">
        <f>IF(MISC!T191&lt;0,0,MISC!T191)</f>
        <v>0</v>
      </c>
      <c r="H191" s="124">
        <f t="shared" ca="1" si="5"/>
        <v>44386</v>
      </c>
      <c r="I191" s="125">
        <v>102</v>
      </c>
      <c r="J191" s="304" t="str">
        <f>LEFT(MISC!D191,19)&amp;"."&amp;MiscPay!E191</f>
        <v>....Jl21</v>
      </c>
      <c r="K191" s="120" t="b">
        <v>1</v>
      </c>
      <c r="L191" s="126" t="s">
        <v>4689</v>
      </c>
      <c r="M191" s="120" t="b">
        <v>1</v>
      </c>
      <c r="N191" s="120" t="s">
        <v>3687</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...Jl21</v>
      </c>
      <c r="F192" s="305">
        <f t="shared" ca="1" si="4"/>
        <v>44386</v>
      </c>
      <c r="G192" s="306">
        <f>IF(MISC!T192&lt;0,0,MISC!T192)</f>
        <v>0</v>
      </c>
      <c r="H192" s="124">
        <f t="shared" ca="1" si="5"/>
        <v>44386</v>
      </c>
      <c r="I192" s="125">
        <v>103</v>
      </c>
      <c r="J192" s="304" t="str">
        <f>LEFT(MISC!D192,19)&amp;"."&amp;MiscPay!E192</f>
        <v>....Jl21</v>
      </c>
      <c r="K192" s="120" t="b">
        <v>1</v>
      </c>
      <c r="L192" s="126" t="s">
        <v>4690</v>
      </c>
      <c r="M192" s="120" t="b">
        <v>1</v>
      </c>
      <c r="N192" s="120" t="s">
        <v>3687</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...Jl21</v>
      </c>
      <c r="F193" s="305">
        <f t="shared" ca="1" si="4"/>
        <v>44386</v>
      </c>
      <c r="G193" s="306">
        <f>IF(MISC!T193&lt;0,0,MISC!T193)</f>
        <v>0</v>
      </c>
      <c r="H193" s="124">
        <f t="shared" ca="1" si="5"/>
        <v>44386</v>
      </c>
      <c r="I193" s="125">
        <v>104</v>
      </c>
      <c r="J193" s="304" t="str">
        <f>LEFT(MISC!D193,19)&amp;"."&amp;MiscPay!E193</f>
        <v>....Jl21</v>
      </c>
      <c r="K193" s="120" t="b">
        <v>1</v>
      </c>
      <c r="L193" s="126" t="s">
        <v>4691</v>
      </c>
      <c r="M193" s="120" t="b">
        <v>1</v>
      </c>
      <c r="N193" s="120" t="s">
        <v>3687</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...Jl21</v>
      </c>
      <c r="F194" s="305">
        <f t="shared" ca="1" si="4"/>
        <v>44386</v>
      </c>
      <c r="G194" s="306">
        <f>IF(MISC!T194&lt;0,0,MISC!T194)</f>
        <v>0</v>
      </c>
      <c r="H194" s="124">
        <f t="shared" ca="1" si="5"/>
        <v>44386</v>
      </c>
      <c r="I194" s="125">
        <v>105</v>
      </c>
      <c r="J194" s="304" t="str">
        <f>LEFT(MISC!D194,19)&amp;"."&amp;MiscPay!E194</f>
        <v>....Jl21</v>
      </c>
      <c r="K194" s="120" t="b">
        <v>1</v>
      </c>
      <c r="L194" s="126" t="s">
        <v>4692</v>
      </c>
      <c r="M194" s="120" t="b">
        <v>1</v>
      </c>
      <c r="N194" s="120" t="s">
        <v>3687</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...Jl21</v>
      </c>
      <c r="F195" s="305">
        <f t="shared" ca="1" si="4"/>
        <v>44386</v>
      </c>
      <c r="G195" s="306">
        <f>IF(MISC!T195&lt;0,0,MISC!T195)</f>
        <v>0</v>
      </c>
      <c r="H195" s="124">
        <f t="shared" ca="1" si="5"/>
        <v>44386</v>
      </c>
      <c r="I195" s="125">
        <v>106</v>
      </c>
      <c r="J195" s="304" t="str">
        <f>LEFT(MISC!D195,19)&amp;"."&amp;MiscPay!E195</f>
        <v>....Jl21</v>
      </c>
      <c r="K195" s="120" t="b">
        <v>1</v>
      </c>
      <c r="L195" s="126" t="s">
        <v>4693</v>
      </c>
      <c r="M195" s="120" t="b">
        <v>1</v>
      </c>
      <c r="N195" s="120" t="s">
        <v>3687</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...Jl21</v>
      </c>
      <c r="F196" s="305">
        <f t="shared" ca="1" si="4"/>
        <v>44386</v>
      </c>
      <c r="G196" s="306">
        <f>IF(MISC!T196&lt;0,0,MISC!T196)</f>
        <v>0</v>
      </c>
      <c r="H196" s="124">
        <f t="shared" ca="1" si="5"/>
        <v>44386</v>
      </c>
      <c r="I196" s="125">
        <v>107</v>
      </c>
      <c r="J196" s="304" t="str">
        <f>LEFT(MISC!D196,19)&amp;"."&amp;MiscPay!E196</f>
        <v>....Jl21</v>
      </c>
      <c r="K196" s="120" t="b">
        <v>1</v>
      </c>
      <c r="L196" s="126" t="s">
        <v>4694</v>
      </c>
      <c r="M196" s="120" t="b">
        <v>1</v>
      </c>
      <c r="N196" s="120" t="s">
        <v>3687</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...Jl21</v>
      </c>
      <c r="F197" s="305">
        <f t="shared" ca="1" si="4"/>
        <v>44386</v>
      </c>
      <c r="G197" s="306">
        <f>IF(MISC!T197&lt;0,0,MISC!T197)</f>
        <v>0</v>
      </c>
      <c r="H197" s="124">
        <f t="shared" ca="1" si="5"/>
        <v>44386</v>
      </c>
      <c r="I197" s="125">
        <v>108</v>
      </c>
      <c r="J197" s="304" t="str">
        <f>LEFT(MISC!D197,19)&amp;"."&amp;MiscPay!E197</f>
        <v>....Jl21</v>
      </c>
      <c r="K197" s="120" t="b">
        <v>1</v>
      </c>
      <c r="L197" s="126" t="s">
        <v>4695</v>
      </c>
      <c r="M197" s="120" t="b">
        <v>1</v>
      </c>
      <c r="N197" s="120" t="s">
        <v>3687</v>
      </c>
      <c r="O197" s="307">
        <f>MISC!I197</f>
        <v>0</v>
      </c>
      <c r="P197" s="120" t="b">
        <v>1</v>
      </c>
      <c r="Q197" s="120" t="b">
        <v>1</v>
      </c>
      <c r="R197" s="120" t="b">
        <v>1</v>
      </c>
    </row>
  </sheetData>
  <autoFilter ref="A19:R197">
    <filterColumn colId="6">
      <filters>
        <filter val="15836.00"/>
        <filter val="2498.63"/>
        <filter val="3123.29"/>
        <filter val="822.00"/>
      </filters>
    </filterColumn>
  </autoFilter>
  <mergeCells count="5">
    <mergeCell ref="A1:N1"/>
    <mergeCell ref="B3:E3"/>
    <mergeCell ref="H3:I3"/>
    <mergeCell ref="C7:D8"/>
    <mergeCell ref="C10:D11"/>
  </mergeCells>
  <conditionalFormatting sqref="G20:G197">
    <cfRule type="cellIs" dxfId="45" priority="4" operator="lessThan">
      <formula>0</formula>
    </cfRule>
    <cfRule type="cellIs" dxfId="44" priority="5" operator="equal">
      <formula>0</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conditionalFormatting sqref="C7:D8 C10:D11">
    <cfRule type="cellIs" dxfId="4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topLeftCell="A4" workbookViewId="0">
      <selection activeCell="S72" sqref="A72:S7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4" t="s">
        <v>4002</v>
      </c>
      <c r="C3" s="535"/>
      <c r="D3" s="535"/>
      <c r="E3" s="536"/>
      <c r="F3" s="82" t="s">
        <v>3498</v>
      </c>
      <c r="I3" s="544" t="s">
        <v>3503</v>
      </c>
      <c r="J3" s="544"/>
      <c r="K3" s="544"/>
      <c r="L3" s="544"/>
      <c r="P3" s="30" t="s">
        <v>387</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83" t="s">
        <v>3631</v>
      </c>
      <c r="B5" s="84" t="s">
        <v>4944</v>
      </c>
      <c r="C5" s="82" t="str">
        <f>VLOOKUP(B5,P1:R14,3,0)</f>
        <v>Jn21</v>
      </c>
      <c r="D5" s="82" t="str">
        <f>VLOOKUP(B5,P1:S14,4,0)</f>
        <v>S</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4">
        <f>-SUMIF(MISC!T20:T400,"&lt;0")</f>
        <v>1798.63</v>
      </c>
      <c r="C7" s="539" t="str">
        <f>IF(ROUND(ABS(B7-B8),0)&gt;0,"Error","OK")</f>
        <v>OK</v>
      </c>
      <c r="D7" s="540"/>
      <c r="P7" s="30" t="s">
        <v>3639</v>
      </c>
      <c r="Q7" s="30">
        <v>21</v>
      </c>
      <c r="R7" s="30" t="s">
        <v>4713</v>
      </c>
      <c r="S7" s="30" t="s">
        <v>3630</v>
      </c>
    </row>
    <row r="8" spans="1:22" ht="16.5" thickTop="1" thickBot="1" x14ac:dyDescent="0.3">
      <c r="A8" s="83" t="s">
        <v>3642</v>
      </c>
      <c r="B8" s="85">
        <f>SUM(H20:H982)</f>
        <v>1798.63</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3">
        <f>COUNTIF(MISC!T20:T488,"&lt;0")</f>
        <v>2</v>
      </c>
      <c r="C10" s="539" t="str">
        <f>IF(ROUND(ABS(B10-B11),0)&gt;0,"Error","OK")</f>
        <v>OK</v>
      </c>
      <c r="D10" s="540"/>
      <c r="P10" s="30" t="s">
        <v>3650</v>
      </c>
      <c r="Q10" s="30">
        <v>24</v>
      </c>
      <c r="R10" s="30" t="s">
        <v>4716</v>
      </c>
      <c r="S10" s="30" t="s">
        <v>3641</v>
      </c>
    </row>
    <row r="11" spans="1:22" ht="16.5" thickTop="1" thickBot="1" x14ac:dyDescent="0.3">
      <c r="A11" s="83" t="s">
        <v>3653</v>
      </c>
      <c r="B11" s="83">
        <f>COUNTIF(H20:H400,"&gt;0")</f>
        <v>2</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1798.63</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MISC!J20</f>
        <v>400102</v>
      </c>
      <c r="E20" s="126" t="b">
        <v>1</v>
      </c>
      <c r="F20" s="202" t="str">
        <f>RIGHT(MISC!C20,4)&amp;"."&amp;MISC!M20&amp;"."&amp;MISC!K20&amp;"."&amp;$C$5</f>
        <v>1000.MNS.I01.Jn21</v>
      </c>
      <c r="G20" s="203">
        <f ca="1">TODAY()</f>
        <v>44386</v>
      </c>
      <c r="H20" s="442">
        <f>IF(MISC!T20&gt;0,0,-MISC!T20)</f>
        <v>0</v>
      </c>
      <c r="I20" s="205">
        <f ca="1">G20</f>
        <v>44386</v>
      </c>
      <c r="J20" s="126">
        <v>3</v>
      </c>
      <c r="K20" s="126" t="b">
        <v>1</v>
      </c>
      <c r="L20" s="126" t="s">
        <v>4009</v>
      </c>
      <c r="M20" s="126" t="b">
        <v>1</v>
      </c>
      <c r="N20" s="126" t="s">
        <v>3687</v>
      </c>
      <c r="O20" s="202" t="str">
        <f>LEFT(MISC!D20,19)&amp;"."&amp;MiscCR!F20</f>
        <v>Brookhill Nursery.1000.MNS.I01.Jn21</v>
      </c>
      <c r="P20" s="206" t="str">
        <f>MISC!I20</f>
        <v>10284/543965</v>
      </c>
      <c r="Q20" s="126" t="b">
        <v>1</v>
      </c>
      <c r="R20" s="126" t="b">
        <v>1</v>
      </c>
      <c r="S20" s="126" t="b">
        <v>1</v>
      </c>
    </row>
    <row r="21" spans="1:20" hidden="1" x14ac:dyDescent="0.25">
      <c r="A21" s="126" t="s">
        <v>4008</v>
      </c>
      <c r="B21" s="200">
        <v>1</v>
      </c>
      <c r="C21" s="126">
        <v>2</v>
      </c>
      <c r="D21" s="308">
        <f>MISC!J21</f>
        <v>400102</v>
      </c>
      <c r="E21" s="126" t="b">
        <v>1</v>
      </c>
      <c r="F21" s="309" t="str">
        <f>RIGHT(MISC!C21,4)&amp;"."&amp;MISC!M21&amp;"."&amp;MISC!K21&amp;"."&amp;$C$5</f>
        <v>1001.MNS.I01.Jn21</v>
      </c>
      <c r="G21" s="310">
        <f t="shared" ref="G21:G33" ca="1" si="0">TODAY()</f>
        <v>44386</v>
      </c>
      <c r="H21" s="442">
        <f>IF(MISC!T21&gt;0,0,-MISC!T21)</f>
        <v>0</v>
      </c>
      <c r="I21" s="205">
        <f t="shared" ref="I21:I84" ca="1" si="1">G21</f>
        <v>44386</v>
      </c>
      <c r="J21" s="126">
        <v>3</v>
      </c>
      <c r="K21" s="126" t="b">
        <v>1</v>
      </c>
      <c r="L21" s="126" t="s">
        <v>4009</v>
      </c>
      <c r="M21" s="126" t="b">
        <v>1</v>
      </c>
      <c r="N21" s="126" t="s">
        <v>3687</v>
      </c>
      <c r="O21" s="309" t="str">
        <f>LEFT(MISC!D21,19)&amp;"."&amp;MiscCR!F21</f>
        <v>Hampden Way Nursery.1001.MNS.I01.Jn21</v>
      </c>
      <c r="P21" s="312" t="str">
        <f>MISC!I21</f>
        <v>10284/543965</v>
      </c>
      <c r="Q21" s="126" t="b">
        <v>1</v>
      </c>
      <c r="R21" s="126" t="b">
        <v>1</v>
      </c>
      <c r="S21" s="126" t="b">
        <v>1</v>
      </c>
    </row>
    <row r="22" spans="1:20" hidden="1" x14ac:dyDescent="0.25">
      <c r="A22" s="126" t="s">
        <v>4008</v>
      </c>
      <c r="B22" s="200">
        <v>1</v>
      </c>
      <c r="C22" s="126">
        <v>2</v>
      </c>
      <c r="D22" s="308">
        <f>MISC!J22</f>
        <v>400102</v>
      </c>
      <c r="E22" s="126" t="b">
        <v>1</v>
      </c>
      <c r="F22" s="309" t="str">
        <f>RIGHT(MISC!C22,4)&amp;"."&amp;MISC!M22&amp;"."&amp;MISC!K22&amp;"."&amp;$C$5</f>
        <v>1003.MNS.I01.Jn21</v>
      </c>
      <c r="G22" s="310">
        <f t="shared" ca="1" si="0"/>
        <v>44386</v>
      </c>
      <c r="H22" s="442">
        <f>IF(MISC!T22&gt;0,0,-MISC!T22)</f>
        <v>0</v>
      </c>
      <c r="I22" s="205">
        <f t="shared" ca="1" si="1"/>
        <v>44386</v>
      </c>
      <c r="J22" s="126">
        <v>3</v>
      </c>
      <c r="K22" s="126" t="b">
        <v>1</v>
      </c>
      <c r="L22" s="126" t="s">
        <v>4009</v>
      </c>
      <c r="M22" s="126" t="b">
        <v>1</v>
      </c>
      <c r="N22" s="126" t="s">
        <v>3687</v>
      </c>
      <c r="O22" s="309" t="str">
        <f>LEFT(MISC!D22,19)&amp;"."&amp;MiscCR!F22</f>
        <v>St Margaret's Nurse.1003.MNS.I01.Jn21</v>
      </c>
      <c r="P22" s="312" t="str">
        <f>MISC!I22</f>
        <v>10284/543965</v>
      </c>
      <c r="Q22" s="126" t="b">
        <v>1</v>
      </c>
      <c r="R22" s="126" t="b">
        <v>1</v>
      </c>
      <c r="S22" s="126" t="b">
        <v>1</v>
      </c>
    </row>
    <row r="23" spans="1:20" hidden="1" x14ac:dyDescent="0.25">
      <c r="A23" s="126" t="s">
        <v>4008</v>
      </c>
      <c r="B23" s="200">
        <v>1</v>
      </c>
      <c r="C23" s="126">
        <v>2</v>
      </c>
      <c r="D23" s="308">
        <f>MISC!J23</f>
        <v>400072</v>
      </c>
      <c r="E23" s="126" t="b">
        <v>1</v>
      </c>
      <c r="F23" s="309" t="str">
        <f>RIGHT(MISC!C23,4)&amp;"."&amp;MISC!M23&amp;"."&amp;MISC!K23&amp;"."&amp;$C$5</f>
        <v>1002.MNS.I01.Jn21</v>
      </c>
      <c r="G23" s="310">
        <f t="shared" ca="1" si="0"/>
        <v>44386</v>
      </c>
      <c r="H23" s="442">
        <f>IF(MISC!T23&gt;0,0,-MISC!T23)</f>
        <v>0</v>
      </c>
      <c r="I23" s="205">
        <f t="shared" ca="1" si="1"/>
        <v>44386</v>
      </c>
      <c r="J23" s="126">
        <v>3</v>
      </c>
      <c r="K23" s="126" t="b">
        <v>1</v>
      </c>
      <c r="L23" s="126" t="s">
        <v>4009</v>
      </c>
      <c r="M23" s="126" t="b">
        <v>1</v>
      </c>
      <c r="N23" s="126" t="s">
        <v>3687</v>
      </c>
      <c r="O23" s="309" t="str">
        <f>LEFT(MISC!D23,19)&amp;"."&amp;MiscCR!F23</f>
        <v>Moss Hall Nursery.1002.MNS.I01.Jn21</v>
      </c>
      <c r="P23" s="312" t="str">
        <f>MISC!I23</f>
        <v>10284/543965</v>
      </c>
      <c r="Q23" s="126" t="b">
        <v>1</v>
      </c>
      <c r="R23" s="126" t="b">
        <v>1</v>
      </c>
      <c r="S23" s="126" t="b">
        <v>1</v>
      </c>
    </row>
    <row r="24" spans="1:20" hidden="1" x14ac:dyDescent="0.25">
      <c r="A24" s="126" t="s">
        <v>4008</v>
      </c>
      <c r="B24" s="200">
        <v>1</v>
      </c>
      <c r="C24" s="126">
        <v>2</v>
      </c>
      <c r="D24" s="308">
        <f>MISC!J24</f>
        <v>159947</v>
      </c>
      <c r="E24" s="126" t="b">
        <v>1</v>
      </c>
      <c r="F24" s="309" t="str">
        <f>RIGHT(MISC!C24,4)&amp;"."&amp;MISC!M24&amp;"."&amp;MISC!K24&amp;"."&amp;$C$5</f>
        <v>4013.cov.LSG.E25.Jn21</v>
      </c>
      <c r="G24" s="310">
        <f t="shared" ca="1" si="0"/>
        <v>44386</v>
      </c>
      <c r="H24" s="442">
        <f>IF(MISC!T24&gt;0,0,-MISC!T24)</f>
        <v>0</v>
      </c>
      <c r="I24" s="205">
        <f t="shared" ca="1" si="1"/>
        <v>44386</v>
      </c>
      <c r="J24" s="126">
        <v>3</v>
      </c>
      <c r="K24" s="126" t="b">
        <v>1</v>
      </c>
      <c r="L24" s="126" t="s">
        <v>4009</v>
      </c>
      <c r="M24" s="126" t="b">
        <v>1</v>
      </c>
      <c r="N24" s="126" t="s">
        <v>3687</v>
      </c>
      <c r="O24" s="309" t="str">
        <f>LEFT(MISC!D24,19)&amp;"."&amp;MiscCR!F24</f>
        <v>ARK Pioneer Academy.4013.cov.LSG.E25.Jn21</v>
      </c>
      <c r="P24" s="312" t="str">
        <f>MISC!I24</f>
        <v>18016/424000</v>
      </c>
      <c r="Q24" s="126" t="b">
        <v>1</v>
      </c>
      <c r="R24" s="126" t="b">
        <v>1</v>
      </c>
      <c r="S24" s="126" t="b">
        <v>1</v>
      </c>
    </row>
    <row r="25" spans="1:20" hidden="1" x14ac:dyDescent="0.25">
      <c r="A25" s="126" t="s">
        <v>4008</v>
      </c>
      <c r="B25" s="200">
        <v>1</v>
      </c>
      <c r="C25" s="126">
        <v>2</v>
      </c>
      <c r="D25" s="308">
        <f>MISC!J25</f>
        <v>400058</v>
      </c>
      <c r="E25" s="126" t="b">
        <v>1</v>
      </c>
      <c r="F25" s="309" t="str">
        <f>RIGHT(MISC!C25,4)&amp;"."&amp;MISC!M25&amp;"."&amp;MISC!K25&amp;"."&amp;$C$5</f>
        <v>3311.Rates.I01.Jn21</v>
      </c>
      <c r="G25" s="310">
        <f t="shared" ca="1" si="0"/>
        <v>44386</v>
      </c>
      <c r="H25" s="442">
        <f>IF(MISC!T25&gt;0,0,-MISC!T25)</f>
        <v>0</v>
      </c>
      <c r="I25" s="205">
        <f t="shared" ca="1" si="1"/>
        <v>44386</v>
      </c>
      <c r="J25" s="126">
        <v>3</v>
      </c>
      <c r="K25" s="126" t="b">
        <v>1</v>
      </c>
      <c r="L25" s="126" t="s">
        <v>4009</v>
      </c>
      <c r="M25" s="126" t="b">
        <v>1</v>
      </c>
      <c r="N25" s="126" t="s">
        <v>3687</v>
      </c>
      <c r="O25" s="309" t="str">
        <f>LEFT(MISC!D25,19)&amp;"."&amp;MiscCR!F25</f>
        <v>St Mary's C E Prima.3311.Rates.I01.Jn21</v>
      </c>
      <c r="P25" s="312" t="str">
        <f>MISC!I25</f>
        <v>10104/543965</v>
      </c>
      <c r="Q25" s="126" t="b">
        <v>1</v>
      </c>
      <c r="R25" s="126" t="b">
        <v>1</v>
      </c>
      <c r="S25" s="126" t="b">
        <v>1</v>
      </c>
    </row>
    <row r="26" spans="1:20" hidden="1" x14ac:dyDescent="0.25">
      <c r="A26" s="126" t="s">
        <v>4008</v>
      </c>
      <c r="B26" s="200">
        <v>1</v>
      </c>
      <c r="C26" s="126">
        <v>2</v>
      </c>
      <c r="D26" s="308">
        <f>MISC!J26</f>
        <v>400006</v>
      </c>
      <c r="E26" s="126" t="b">
        <v>1</v>
      </c>
      <c r="F26" s="309" t="str">
        <f>RIGHT(MISC!C26,4)&amp;"."&amp;MISC!M26&amp;"."&amp;MISC!K26&amp;"."&amp;$C$5</f>
        <v>3313.Rates.I01.Jn21</v>
      </c>
      <c r="G26" s="310">
        <f t="shared" ca="1" si="0"/>
        <v>44386</v>
      </c>
      <c r="H26" s="442">
        <f>IF(MISC!T26&gt;0,0,-MISC!T26)</f>
        <v>0</v>
      </c>
      <c r="I26" s="205">
        <f t="shared" ca="1" si="1"/>
        <v>44386</v>
      </c>
      <c r="J26" s="126">
        <v>3</v>
      </c>
      <c r="K26" s="126" t="b">
        <v>1</v>
      </c>
      <c r="L26" s="126" t="s">
        <v>4009</v>
      </c>
      <c r="M26" s="126" t="b">
        <v>1</v>
      </c>
      <c r="N26" s="126" t="s">
        <v>3687</v>
      </c>
      <c r="O26" s="309" t="str">
        <f>LEFT(MISC!D26,19)&amp;"."&amp;MiscCR!F26</f>
        <v>St. Pauls CE Primar.3313.Rates.I01.Jn21</v>
      </c>
      <c r="P26" s="312" t="str">
        <f>MISC!I26</f>
        <v>10104/543965</v>
      </c>
      <c r="Q26" s="126" t="b">
        <v>1</v>
      </c>
      <c r="R26" s="126" t="b">
        <v>1</v>
      </c>
      <c r="S26" s="126" t="b">
        <v>1</v>
      </c>
    </row>
    <row r="27" spans="1:20" hidden="1" x14ac:dyDescent="0.25">
      <c r="A27" s="126" t="s">
        <v>4008</v>
      </c>
      <c r="B27" s="200">
        <v>1</v>
      </c>
      <c r="C27" s="126">
        <v>2</v>
      </c>
      <c r="D27" s="308">
        <f>MISC!J27</f>
        <v>400021</v>
      </c>
      <c r="E27" s="126" t="b">
        <v>1</v>
      </c>
      <c r="F27" s="309" t="str">
        <f>RIGHT(MISC!C27,4)&amp;"."&amp;MISC!M27&amp;"."&amp;MISC!K27&amp;"."&amp;$C$5</f>
        <v>5201.Rates.I01.Jn21</v>
      </c>
      <c r="G27" s="310">
        <f t="shared" ca="1" si="0"/>
        <v>44386</v>
      </c>
      <c r="H27" s="442">
        <f>IF(MISC!T27&gt;0,0,-MISC!T27)</f>
        <v>0</v>
      </c>
      <c r="I27" s="205">
        <f t="shared" ca="1" si="1"/>
        <v>44386</v>
      </c>
      <c r="J27" s="126">
        <v>3</v>
      </c>
      <c r="K27" s="126" t="b">
        <v>1</v>
      </c>
      <c r="L27" s="126" t="s">
        <v>4009</v>
      </c>
      <c r="M27" s="126" t="b">
        <v>1</v>
      </c>
      <c r="N27" s="126" t="s">
        <v>3687</v>
      </c>
      <c r="O27" s="309" t="str">
        <f>LEFT(MISC!D27,19)&amp;"."&amp;MiscCR!F27</f>
        <v>Osidge Primary Scho.5201.Rates.I01.Jn21</v>
      </c>
      <c r="P27" s="312" t="str">
        <f>MISC!I27</f>
        <v>10104/543965</v>
      </c>
      <c r="Q27" s="126" t="b">
        <v>1</v>
      </c>
      <c r="R27" s="126" t="b">
        <v>1</v>
      </c>
      <c r="S27" s="126" t="b">
        <v>1</v>
      </c>
    </row>
    <row r="28" spans="1:20" hidden="1" x14ac:dyDescent="0.25">
      <c r="A28" s="126" t="s">
        <v>4008</v>
      </c>
      <c r="B28" s="200">
        <v>1</v>
      </c>
      <c r="C28" s="126">
        <v>2</v>
      </c>
      <c r="D28" s="308">
        <f>MISC!J28</f>
        <v>400021</v>
      </c>
      <c r="E28" s="126" t="b">
        <v>1</v>
      </c>
      <c r="F28" s="309" t="str">
        <f>RIGHT(MISC!C28,4)&amp;"."&amp;MISC!M28&amp;"."&amp;MISC!K28&amp;"."&amp;$C$5</f>
        <v>5201.Rates.I01.Jn21</v>
      </c>
      <c r="G28" s="310">
        <f t="shared" ca="1" si="0"/>
        <v>44386</v>
      </c>
      <c r="H28" s="442">
        <f>IF(MISC!T28&gt;0,0,-MISC!T28)</f>
        <v>0</v>
      </c>
      <c r="I28" s="205">
        <f t="shared" ca="1" si="1"/>
        <v>44386</v>
      </c>
      <c r="J28" s="126">
        <v>3</v>
      </c>
      <c r="K28" s="126" t="b">
        <v>1</v>
      </c>
      <c r="L28" s="126" t="s">
        <v>4009</v>
      </c>
      <c r="M28" s="126" t="b">
        <v>1</v>
      </c>
      <c r="N28" s="126" t="s">
        <v>3687</v>
      </c>
      <c r="O28" s="309" t="str">
        <f>LEFT(MISC!D28,19)&amp;"."&amp;MiscCR!F28</f>
        <v>Osidge Primary Scho.5201.Rates.I01.Jn21</v>
      </c>
      <c r="P28" s="312" t="str">
        <f>MISC!I28</f>
        <v>10104/543965</v>
      </c>
      <c r="Q28" s="126" t="b">
        <v>1</v>
      </c>
      <c r="R28" s="126" t="b">
        <v>1</v>
      </c>
      <c r="S28" s="126" t="b">
        <v>1</v>
      </c>
    </row>
    <row r="29" spans="1:20" hidden="1" x14ac:dyDescent="0.25">
      <c r="A29" s="126" t="s">
        <v>4008</v>
      </c>
      <c r="B29" s="200">
        <v>1</v>
      </c>
      <c r="C29" s="126">
        <v>2</v>
      </c>
      <c r="D29" s="308">
        <f>MISC!J29</f>
        <v>400061</v>
      </c>
      <c r="E29" s="126" t="b">
        <v>1</v>
      </c>
      <c r="F29" s="309" t="str">
        <f>RIGHT(MISC!C29,4)&amp;"."&amp;MISC!M29&amp;"."&amp;MISC!K29&amp;"."&amp;$C$5</f>
        <v>2009.Rates.I01.Jn21</v>
      </c>
      <c r="G29" s="310">
        <f t="shared" ca="1" si="0"/>
        <v>44386</v>
      </c>
      <c r="H29" s="442">
        <f>IF(MISC!T29&gt;0,0,-MISC!T29)</f>
        <v>0</v>
      </c>
      <c r="I29" s="205">
        <f t="shared" ca="1" si="1"/>
        <v>44386</v>
      </c>
      <c r="J29" s="126">
        <v>3</v>
      </c>
      <c r="K29" s="126" t="b">
        <v>1</v>
      </c>
      <c r="L29" s="126" t="s">
        <v>4009</v>
      </c>
      <c r="M29" s="126" t="b">
        <v>1</v>
      </c>
      <c r="N29" s="126" t="s">
        <v>3687</v>
      </c>
      <c r="O29" s="309" t="str">
        <f>LEFT(MISC!D29,19)&amp;"."&amp;MiscCR!F29</f>
        <v>Brunswick Park Prim.2009.Rates.I01.Jn21</v>
      </c>
      <c r="P29" s="312" t="str">
        <f>MISC!I29</f>
        <v>10104/543965</v>
      </c>
      <c r="Q29" s="126" t="b">
        <v>1</v>
      </c>
      <c r="R29" s="126" t="b">
        <v>1</v>
      </c>
      <c r="S29" s="126" t="b">
        <v>1</v>
      </c>
    </row>
    <row r="30" spans="1:20" hidden="1" x14ac:dyDescent="0.25">
      <c r="A30" s="126" t="s">
        <v>4008</v>
      </c>
      <c r="B30" s="200">
        <v>1</v>
      </c>
      <c r="C30" s="126">
        <v>2</v>
      </c>
      <c r="D30" s="308">
        <f>MISC!J30</f>
        <v>400159</v>
      </c>
      <c r="E30" s="126" t="b">
        <v>1</v>
      </c>
      <c r="F30" s="309" t="str">
        <f>RIGHT(MISC!C30,4)&amp;"."&amp;MISC!M30&amp;"."&amp;MISC!K30&amp;"."&amp;$C$5</f>
        <v>2023.Rates.I01.Jn21</v>
      </c>
      <c r="G30" s="310">
        <f t="shared" ca="1" si="0"/>
        <v>44386</v>
      </c>
      <c r="H30" s="442">
        <f>IF(MISC!T30&gt;0,0,-MISC!T30)</f>
        <v>0</v>
      </c>
      <c r="I30" s="205">
        <f t="shared" ca="1" si="1"/>
        <v>44386</v>
      </c>
      <c r="J30" s="126">
        <v>3</v>
      </c>
      <c r="K30" s="126" t="b">
        <v>1</v>
      </c>
      <c r="L30" s="126" t="s">
        <v>4009</v>
      </c>
      <c r="M30" s="126" t="b">
        <v>1</v>
      </c>
      <c r="N30" s="126" t="s">
        <v>3687</v>
      </c>
      <c r="O30" s="309" t="str">
        <f>LEFT(MISC!D30,19)&amp;"."&amp;MiscCR!F30</f>
        <v>Edgware Primary Sch.2023.Rates.I01.Jn21</v>
      </c>
      <c r="P30" s="312" t="str">
        <f>MISC!I30</f>
        <v>10104/543965</v>
      </c>
      <c r="Q30" s="126" t="b">
        <v>1</v>
      </c>
      <c r="R30" s="126" t="b">
        <v>1</v>
      </c>
      <c r="S30" s="126" t="b">
        <v>1</v>
      </c>
    </row>
    <row r="31" spans="1:20" hidden="1" x14ac:dyDescent="0.25">
      <c r="A31" s="126" t="s">
        <v>4008</v>
      </c>
      <c r="B31" s="200">
        <v>1</v>
      </c>
      <c r="C31" s="126">
        <v>2</v>
      </c>
      <c r="D31" s="308">
        <f>MISC!J31</f>
        <v>400082</v>
      </c>
      <c r="E31" s="126" t="b">
        <v>1</v>
      </c>
      <c r="F31" s="309" t="str">
        <f>RIGHT(MISC!C31,4)&amp;"."&amp;MISC!M31&amp;"."&amp;MISC!K31&amp;"."&amp;$C$5</f>
        <v>2026.Reimb..Jn21</v>
      </c>
      <c r="G31" s="310">
        <f t="shared" ca="1" si="0"/>
        <v>44386</v>
      </c>
      <c r="H31" s="442">
        <f>IF(MISC!T31&gt;0,0,-MISC!T31)</f>
        <v>0</v>
      </c>
      <c r="I31" s="205">
        <f t="shared" ca="1" si="1"/>
        <v>44386</v>
      </c>
      <c r="J31" s="126">
        <v>3</v>
      </c>
      <c r="K31" s="126" t="b">
        <v>1</v>
      </c>
      <c r="L31" s="126" t="s">
        <v>4009</v>
      </c>
      <c r="M31" s="126" t="b">
        <v>1</v>
      </c>
      <c r="N31" s="126" t="s">
        <v>3687</v>
      </c>
      <c r="O31" s="309" t="str">
        <f>LEFT(MISC!D31,19)&amp;"."&amp;MiscCR!F31</f>
        <v>Frith Manor School.2026.Reimb..Jn21</v>
      </c>
      <c r="P31" s="312" t="str">
        <f>MISC!I31</f>
        <v>10104/135100</v>
      </c>
      <c r="Q31" s="126" t="b">
        <v>1</v>
      </c>
      <c r="R31" s="126" t="b">
        <v>1</v>
      </c>
      <c r="S31" s="126" t="b">
        <v>1</v>
      </c>
    </row>
    <row r="32" spans="1:20" hidden="1" x14ac:dyDescent="0.25">
      <c r="A32" s="126" t="s">
        <v>4008</v>
      </c>
      <c r="B32" s="200">
        <v>1</v>
      </c>
      <c r="C32" s="126">
        <v>2</v>
      </c>
      <c r="D32" s="308">
        <f>MISC!J32</f>
        <v>400041</v>
      </c>
      <c r="E32" s="126" t="b">
        <v>1</v>
      </c>
      <c r="F32" s="309" t="str">
        <f>RIGHT(MISC!C32,4)&amp;"."&amp;MISC!M32&amp;"."&amp;MISC!K32&amp;"."&amp;$C$5</f>
        <v>5405.PYP16.I02.Jn21</v>
      </c>
      <c r="G32" s="310">
        <f t="shared" ca="1" si="0"/>
        <v>44386</v>
      </c>
      <c r="H32" s="442">
        <f>IF(MISC!T32&gt;0,0,-MISC!T32)</f>
        <v>0</v>
      </c>
      <c r="I32" s="205">
        <f t="shared" ca="1" si="1"/>
        <v>44386</v>
      </c>
      <c r="J32" s="126">
        <v>3</v>
      </c>
      <c r="K32" s="126" t="b">
        <v>1</v>
      </c>
      <c r="L32" s="126" t="s">
        <v>4009</v>
      </c>
      <c r="M32" s="126" t="b">
        <v>1</v>
      </c>
      <c r="N32" s="126" t="s">
        <v>3687</v>
      </c>
      <c r="O32" s="309" t="str">
        <f>LEFT(MISC!D32,19)&amp;"."&amp;MiscCR!F32</f>
        <v>Finchley Catholic H.5405.PYP16.I02.Jn21</v>
      </c>
      <c r="P32" s="312" t="str">
        <f>MISC!I32</f>
        <v>11441/543965</v>
      </c>
      <c r="Q32" s="126" t="b">
        <v>1</v>
      </c>
      <c r="R32" s="126" t="b">
        <v>1</v>
      </c>
      <c r="S32" s="126" t="b">
        <v>1</v>
      </c>
    </row>
    <row r="33" spans="1:19" hidden="1" x14ac:dyDescent="0.25">
      <c r="A33" s="126" t="s">
        <v>4008</v>
      </c>
      <c r="B33" s="200">
        <v>1</v>
      </c>
      <c r="C33" s="126">
        <v>2</v>
      </c>
      <c r="D33" s="308">
        <f>MISC!J33</f>
        <v>400140</v>
      </c>
      <c r="E33" s="126" t="b">
        <v>1</v>
      </c>
      <c r="F33" s="309" t="str">
        <f>RIGHT(MISC!C33,4)&amp;"."&amp;MISC!M33&amp;"."&amp;MISC!K33&amp;"."&amp;$C$5</f>
        <v>5427.PYP16.I02.Jn21</v>
      </c>
      <c r="G33" s="310">
        <f t="shared" ca="1" si="0"/>
        <v>44386</v>
      </c>
      <c r="H33" s="442">
        <f>IF(MISC!T33&gt;0,0,-MISC!T33)</f>
        <v>0</v>
      </c>
      <c r="I33" s="205">
        <f t="shared" ca="1" si="1"/>
        <v>44386</v>
      </c>
      <c r="J33" s="126">
        <v>3</v>
      </c>
      <c r="K33" s="126" t="b">
        <v>1</v>
      </c>
      <c r="L33" s="126" t="s">
        <v>4009</v>
      </c>
      <c r="M33" s="126" t="b">
        <v>1</v>
      </c>
      <c r="N33" s="126" t="s">
        <v>3687</v>
      </c>
      <c r="O33" s="309" t="str">
        <f>LEFT(MISC!D33,19)&amp;"."&amp;MiscCR!F33</f>
        <v>JCoSS.5427.PYP16.I02.Jn21</v>
      </c>
      <c r="P33" s="312" t="str">
        <f>MISC!I33</f>
        <v>11441/543965</v>
      </c>
      <c r="Q33" s="126" t="b">
        <v>1</v>
      </c>
      <c r="R33" s="126" t="b">
        <v>1</v>
      </c>
      <c r="S33" s="126" t="b">
        <v>1</v>
      </c>
    </row>
    <row r="34" spans="1:19" hidden="1" x14ac:dyDescent="0.25">
      <c r="A34" s="126" t="s">
        <v>4008</v>
      </c>
      <c r="B34" s="200">
        <v>1</v>
      </c>
      <c r="C34" s="126">
        <v>2</v>
      </c>
      <c r="D34" s="308">
        <f>MISC!J34</f>
        <v>400013</v>
      </c>
      <c r="E34" s="126" t="b">
        <v>1</v>
      </c>
      <c r="F34" s="309" t="str">
        <f>RIGHT(MISC!C34,4)&amp;"."&amp;MISC!M34&amp;"."&amp;MISC!K34&amp;"."&amp;$C$5</f>
        <v>5407.PYP16.I02.Jn21</v>
      </c>
      <c r="G34" s="310">
        <f t="shared" ref="G34:G84" ca="1" si="2">TODAY()</f>
        <v>44386</v>
      </c>
      <c r="H34" s="442">
        <f>IF(MISC!T34&gt;0,0,-MISC!T34)</f>
        <v>0</v>
      </c>
      <c r="I34" s="205">
        <f t="shared" ca="1" si="1"/>
        <v>44386</v>
      </c>
      <c r="J34" s="126">
        <v>3</v>
      </c>
      <c r="K34" s="126" t="b">
        <v>1</v>
      </c>
      <c r="L34" s="126" t="s">
        <v>4009</v>
      </c>
      <c r="M34" s="126" t="b">
        <v>1</v>
      </c>
      <c r="N34" s="126" t="s">
        <v>3687</v>
      </c>
      <c r="O34" s="309" t="str">
        <f>LEFT(MISC!D34,19)&amp;"."&amp;MiscCR!F34</f>
        <v>St. James' Catholic.5407.PYP16.I02.Jn21</v>
      </c>
      <c r="P34" s="312" t="str">
        <f>MISC!I34</f>
        <v>11441/543965</v>
      </c>
      <c r="Q34" s="126" t="b">
        <v>1</v>
      </c>
      <c r="R34" s="126" t="b">
        <v>1</v>
      </c>
      <c r="S34" s="126" t="b">
        <v>1</v>
      </c>
    </row>
    <row r="35" spans="1:19" hidden="1" x14ac:dyDescent="0.25">
      <c r="A35" s="126" t="s">
        <v>4008</v>
      </c>
      <c r="B35" s="200">
        <v>1</v>
      </c>
      <c r="C35" s="126">
        <v>2</v>
      </c>
      <c r="D35" s="308">
        <f>MISC!J35</f>
        <v>400029</v>
      </c>
      <c r="E35" s="126" t="b">
        <v>1</v>
      </c>
      <c r="F35" s="309" t="str">
        <f>RIGHT(MISC!C35,4)&amp;"."&amp;MISC!M35&amp;"."&amp;MISC!K35&amp;"."&amp;$C$5</f>
        <v>5404.PYP16.I02.Jn21</v>
      </c>
      <c r="G35" s="310">
        <f t="shared" ca="1" si="2"/>
        <v>44386</v>
      </c>
      <c r="H35" s="442">
        <f>IF(MISC!T35&gt;0,0,-MISC!T35)</f>
        <v>0</v>
      </c>
      <c r="I35" s="205">
        <f t="shared" ca="1" si="1"/>
        <v>44386</v>
      </c>
      <c r="J35" s="126">
        <v>3</v>
      </c>
      <c r="K35" s="126" t="b">
        <v>1</v>
      </c>
      <c r="L35" s="126" t="s">
        <v>4009</v>
      </c>
      <c r="M35" s="126" t="b">
        <v>1</v>
      </c>
      <c r="N35" s="126" t="s">
        <v>3687</v>
      </c>
      <c r="O35" s="309" t="str">
        <f>LEFT(MISC!D35,19)&amp;"."&amp;MiscCR!F35</f>
        <v>St Michaels Catholi.5404.PYP16.I02.Jn21</v>
      </c>
      <c r="P35" s="312" t="str">
        <f>MISC!I35</f>
        <v>11441/543965</v>
      </c>
      <c r="Q35" s="126" t="b">
        <v>1</v>
      </c>
      <c r="R35" s="126" t="b">
        <v>1</v>
      </c>
      <c r="S35" s="126" t="b">
        <v>1</v>
      </c>
    </row>
    <row r="36" spans="1:19" hidden="1" x14ac:dyDescent="0.25">
      <c r="A36" s="126" t="s">
        <v>4008</v>
      </c>
      <c r="B36" s="200">
        <v>1</v>
      </c>
      <c r="C36" s="126">
        <v>2</v>
      </c>
      <c r="D36" s="308">
        <f>MISC!J36</f>
        <v>400061</v>
      </c>
      <c r="E36" s="126" t="b">
        <v>1</v>
      </c>
      <c r="F36" s="309" t="str">
        <f>RIGHT(MISC!C36,4)&amp;"."&amp;MISC!M36&amp;"."&amp;MISC!K36&amp;"."&amp;$C$5</f>
        <v>2009.PYC19.I18.Jn21</v>
      </c>
      <c r="G36" s="310">
        <f t="shared" ca="1" si="2"/>
        <v>44386</v>
      </c>
      <c r="H36" s="442">
        <f>IF(MISC!T36&gt;0,0,-MISC!T36)</f>
        <v>0</v>
      </c>
      <c r="I36" s="205">
        <f t="shared" ca="1" si="1"/>
        <v>44386</v>
      </c>
      <c r="J36" s="126">
        <v>3</v>
      </c>
      <c r="K36" s="126" t="b">
        <v>1</v>
      </c>
      <c r="L36" s="126" t="s">
        <v>4009</v>
      </c>
      <c r="M36" s="126" t="b">
        <v>1</v>
      </c>
      <c r="N36" s="126" t="s">
        <v>3687</v>
      </c>
      <c r="O36" s="309" t="str">
        <f>LEFT(MISC!D36,19)&amp;"."&amp;MiscCR!F36</f>
        <v>Brunswick Park Prim.2009.PYC19.I18.Jn21</v>
      </c>
      <c r="P36" s="312" t="str">
        <f>MISC!I36</f>
        <v>10166/543965</v>
      </c>
      <c r="Q36" s="126" t="b">
        <v>1</v>
      </c>
      <c r="R36" s="126" t="b">
        <v>1</v>
      </c>
      <c r="S36" s="126" t="b">
        <v>1</v>
      </c>
    </row>
    <row r="37" spans="1:19" hidden="1" x14ac:dyDescent="0.25">
      <c r="A37" s="126" t="s">
        <v>4008</v>
      </c>
      <c r="B37" s="200">
        <v>1</v>
      </c>
      <c r="C37" s="126">
        <v>2</v>
      </c>
      <c r="D37" s="308">
        <f>MISC!J37</f>
        <v>400005</v>
      </c>
      <c r="E37" s="126" t="b">
        <v>1</v>
      </c>
      <c r="F37" s="309" t="str">
        <f>RIGHT(MISC!C37,4)&amp;"."&amp;MISC!M37&amp;"."&amp;MISC!K37&amp;"."&amp;$C$5</f>
        <v>2002.PYNTPAM.I18.Jn21</v>
      </c>
      <c r="G37" s="310">
        <f t="shared" ca="1" si="2"/>
        <v>44386</v>
      </c>
      <c r="H37" s="442">
        <f>IF(MISC!T37&gt;0,0,-MISC!T37)</f>
        <v>0</v>
      </c>
      <c r="I37" s="205">
        <f t="shared" ca="1" si="1"/>
        <v>44386</v>
      </c>
      <c r="J37" s="126">
        <v>3</v>
      </c>
      <c r="K37" s="126" t="b">
        <v>1</v>
      </c>
      <c r="L37" s="126" t="s">
        <v>4009</v>
      </c>
      <c r="M37" s="126" t="b">
        <v>1</v>
      </c>
      <c r="N37" s="126" t="s">
        <v>3687</v>
      </c>
      <c r="O37" s="309" t="str">
        <f>LEFT(MISC!D37,19)&amp;"."&amp;MiscCR!F37</f>
        <v>Barnfield School.2002.PYNTPAM.I18.Jn21</v>
      </c>
      <c r="P37" s="312" t="str">
        <f>MISC!I37</f>
        <v>10166/543965</v>
      </c>
      <c r="Q37" s="126" t="b">
        <v>1</v>
      </c>
      <c r="R37" s="126" t="b">
        <v>1</v>
      </c>
      <c r="S37" s="126" t="b">
        <v>1</v>
      </c>
    </row>
    <row r="38" spans="1:19" hidden="1" x14ac:dyDescent="0.25">
      <c r="A38" s="126" t="s">
        <v>4008</v>
      </c>
      <c r="B38" s="200">
        <v>1</v>
      </c>
      <c r="C38" s="126">
        <v>2</v>
      </c>
      <c r="D38" s="308">
        <f>MISC!J38</f>
        <v>400101</v>
      </c>
      <c r="E38" s="126" t="b">
        <v>1</v>
      </c>
      <c r="F38" s="309" t="str">
        <f>RIGHT(MISC!C38,4)&amp;"."&amp;MISC!M38&amp;"."&amp;MISC!K38&amp;"."&amp;$C$5</f>
        <v>2055.PYNTPAM.I18.Jn21</v>
      </c>
      <c r="G38" s="310">
        <f t="shared" ca="1" si="2"/>
        <v>44386</v>
      </c>
      <c r="H38" s="442">
        <f>IF(MISC!T38&gt;0,0,-MISC!T38)</f>
        <v>0</v>
      </c>
      <c r="I38" s="205">
        <f t="shared" ca="1" si="1"/>
        <v>44386</v>
      </c>
      <c r="J38" s="126">
        <v>3</v>
      </c>
      <c r="K38" s="126" t="b">
        <v>1</v>
      </c>
      <c r="L38" s="126" t="s">
        <v>4009</v>
      </c>
      <c r="M38" s="126" t="b">
        <v>1</v>
      </c>
      <c r="N38" s="126" t="s">
        <v>3687</v>
      </c>
      <c r="O38" s="309" t="str">
        <f>LEFT(MISC!D38,19)&amp;"."&amp;MiscCR!F38</f>
        <v>Tudor School.2055.PYNTPAM.I18.Jn21</v>
      </c>
      <c r="P38" s="312" t="str">
        <f>MISC!I38</f>
        <v>10166/543965</v>
      </c>
      <c r="Q38" s="126" t="b">
        <v>1</v>
      </c>
      <c r="R38" s="126" t="b">
        <v>1</v>
      </c>
      <c r="S38" s="126" t="b">
        <v>1</v>
      </c>
    </row>
    <row r="39" spans="1:19" hidden="1" x14ac:dyDescent="0.25">
      <c r="A39" s="126" t="s">
        <v>4008</v>
      </c>
      <c r="B39" s="200">
        <v>1</v>
      </c>
      <c r="C39" s="126">
        <v>2</v>
      </c>
      <c r="D39" s="308">
        <f>MISC!J39</f>
        <v>400065</v>
      </c>
      <c r="E39" s="126" t="b">
        <v>1</v>
      </c>
      <c r="F39" s="309" t="str">
        <f>RIGHT(MISC!C39,4)&amp;"."&amp;MISC!M39&amp;"."&amp;MISC!K39&amp;"."&amp;$C$5</f>
        <v>2067.PyDigEd.I18.Jn21</v>
      </c>
      <c r="G39" s="310">
        <f t="shared" ca="1" si="2"/>
        <v>44386</v>
      </c>
      <c r="H39" s="442">
        <f>IF(MISC!T39&gt;0,0,-MISC!T39)</f>
        <v>0</v>
      </c>
      <c r="I39" s="205">
        <f t="shared" ca="1" si="1"/>
        <v>44386</v>
      </c>
      <c r="J39" s="126">
        <v>3</v>
      </c>
      <c r="K39" s="126" t="b">
        <v>1</v>
      </c>
      <c r="L39" s="126" t="s">
        <v>4009</v>
      </c>
      <c r="M39" s="126" t="b">
        <v>1</v>
      </c>
      <c r="N39" s="126" t="s">
        <v>3687</v>
      </c>
      <c r="O39" s="309" t="str">
        <f>LEFT(MISC!D39,19)&amp;"."&amp;MiscCR!F39</f>
        <v>Chalgrove Primary S.2067.PyDigEd.I18.Jn21</v>
      </c>
      <c r="P39" s="312" t="str">
        <f>MISC!I39</f>
        <v>10166/543965</v>
      </c>
      <c r="Q39" s="126" t="b">
        <v>1</v>
      </c>
      <c r="R39" s="126" t="b">
        <v>1</v>
      </c>
      <c r="S39" s="126" t="b">
        <v>1</v>
      </c>
    </row>
    <row r="40" spans="1:19" hidden="1" x14ac:dyDescent="0.25">
      <c r="A40" s="126" t="s">
        <v>4008</v>
      </c>
      <c r="B40" s="200">
        <v>1</v>
      </c>
      <c r="C40" s="126">
        <v>2</v>
      </c>
      <c r="D40" s="308">
        <f>MISC!J40</f>
        <v>400089</v>
      </c>
      <c r="E40" s="126" t="b">
        <v>1</v>
      </c>
      <c r="F40" s="309" t="str">
        <f>RIGHT(MISC!C40,4)&amp;"."&amp;MISC!M40&amp;"."&amp;MISC!K40&amp;"."&amp;$C$5</f>
        <v>2045.PyDigEd.I18.Jn21</v>
      </c>
      <c r="G40" s="310">
        <f t="shared" ca="1" si="2"/>
        <v>44386</v>
      </c>
      <c r="H40" s="442">
        <f>IF(MISC!T40&gt;0,0,-MISC!T40)</f>
        <v>0</v>
      </c>
      <c r="I40" s="205">
        <f t="shared" ca="1" si="1"/>
        <v>44386</v>
      </c>
      <c r="J40" s="126">
        <v>3</v>
      </c>
      <c r="K40" s="126" t="b">
        <v>1</v>
      </c>
      <c r="L40" s="126" t="s">
        <v>4009</v>
      </c>
      <c r="M40" s="126" t="b">
        <v>1</v>
      </c>
      <c r="N40" s="126" t="s">
        <v>3687</v>
      </c>
      <c r="O40" s="309" t="str">
        <f>LEFT(MISC!D40,19)&amp;"."&amp;MiscCR!F40</f>
        <v>Northside School.2045.PyDigEd.I18.Jn21</v>
      </c>
      <c r="P40" s="312" t="str">
        <f>MISC!I40</f>
        <v>10166/543965</v>
      </c>
      <c r="Q40" s="126" t="b">
        <v>1</v>
      </c>
      <c r="R40" s="126" t="b">
        <v>1</v>
      </c>
      <c r="S40" s="126" t="b">
        <v>1</v>
      </c>
    </row>
    <row r="41" spans="1:19" hidden="1" x14ac:dyDescent="0.25">
      <c r="A41" s="126" t="s">
        <v>4008</v>
      </c>
      <c r="B41" s="200">
        <v>1</v>
      </c>
      <c r="C41" s="126">
        <v>2</v>
      </c>
      <c r="D41" s="308">
        <f>MISC!J41</f>
        <v>400061</v>
      </c>
      <c r="E41" s="126" t="b">
        <v>1</v>
      </c>
      <c r="F41" s="309" t="str">
        <f>RIGHT(MISC!C41,4)&amp;"."&amp;MISC!M41&amp;"."&amp;MISC!K41&amp;"."&amp;$C$5</f>
        <v>2009.PYNCTL.I06.Jn21</v>
      </c>
      <c r="G41" s="310">
        <f t="shared" ca="1" si="2"/>
        <v>44386</v>
      </c>
      <c r="H41" s="442">
        <f>IF(MISC!T41&gt;0,0,-MISC!T41)</f>
        <v>0</v>
      </c>
      <c r="I41" s="205">
        <f t="shared" ca="1" si="1"/>
        <v>44386</v>
      </c>
      <c r="J41" s="126">
        <v>3</v>
      </c>
      <c r="K41" s="126" t="b">
        <v>1</v>
      </c>
      <c r="L41" s="126" t="s">
        <v>4009</v>
      </c>
      <c r="M41" s="126" t="b">
        <v>1</v>
      </c>
      <c r="N41" s="126" t="s">
        <v>3687</v>
      </c>
      <c r="O41" s="309" t="str">
        <f>LEFT(MISC!D41,19)&amp;"."&amp;MiscCR!F41</f>
        <v>Brunswick Park Prim.2009.PYNCTL.I06.Jn21</v>
      </c>
      <c r="P41" s="312" t="str">
        <f>MISC!I41</f>
        <v>10166/543965</v>
      </c>
      <c r="Q41" s="126" t="b">
        <v>1</v>
      </c>
      <c r="R41" s="126" t="b">
        <v>1</v>
      </c>
      <c r="S41" s="126" t="b">
        <v>1</v>
      </c>
    </row>
    <row r="42" spans="1:19" hidden="1" x14ac:dyDescent="0.25">
      <c r="A42" s="126" t="s">
        <v>4008</v>
      </c>
      <c r="B42" s="200">
        <v>1</v>
      </c>
      <c r="C42" s="126">
        <v>2</v>
      </c>
      <c r="D42" s="308">
        <f>MISC!J42</f>
        <v>400029</v>
      </c>
      <c r="E42" s="126" t="b">
        <v>1</v>
      </c>
      <c r="F42" s="309" t="str">
        <f>RIGHT(MISC!C42,4)&amp;"."&amp;MISC!M42&amp;"."&amp;MISC!K42&amp;"."&amp;$C$5</f>
        <v>5404.PYNCTL.I06.Jn21</v>
      </c>
      <c r="G42" s="310">
        <f t="shared" ca="1" si="2"/>
        <v>44386</v>
      </c>
      <c r="H42" s="442">
        <f>IF(MISC!T42&gt;0,0,-MISC!T42)</f>
        <v>0</v>
      </c>
      <c r="I42" s="205">
        <f t="shared" ca="1" si="1"/>
        <v>44386</v>
      </c>
      <c r="J42" s="126">
        <v>3</v>
      </c>
      <c r="K42" s="126" t="b">
        <v>1</v>
      </c>
      <c r="L42" s="126" t="s">
        <v>4009</v>
      </c>
      <c r="M42" s="126" t="b">
        <v>1</v>
      </c>
      <c r="N42" s="126" t="s">
        <v>3687</v>
      </c>
      <c r="O42" s="309" t="str">
        <f>LEFT(MISC!D42,19)&amp;"."&amp;MiscCR!F42</f>
        <v>St Michaels Catholi.5404.PYNCTL.I06.Jn21</v>
      </c>
      <c r="P42" s="312" t="str">
        <f>MISC!I42</f>
        <v>10167/543965</v>
      </c>
      <c r="Q42" s="126" t="b">
        <v>1</v>
      </c>
      <c r="R42" s="126" t="b">
        <v>1</v>
      </c>
      <c r="S42" s="126" t="b">
        <v>1</v>
      </c>
    </row>
    <row r="43" spans="1:19" hidden="1" x14ac:dyDescent="0.25">
      <c r="A43" s="126" t="s">
        <v>4008</v>
      </c>
      <c r="B43" s="200">
        <v>1</v>
      </c>
      <c r="C43" s="126">
        <v>2</v>
      </c>
      <c r="D43" s="308">
        <f>MISC!J43</f>
        <v>400040</v>
      </c>
      <c r="E43" s="126" t="b">
        <v>1</v>
      </c>
      <c r="F43" s="309" t="str">
        <f>RIGHT(MISC!C43,4)&amp;"."&amp;MISC!M43&amp;"."&amp;MISC!K43&amp;"."&amp;$C$5</f>
        <v>2007.DigEd.I18.Jn21</v>
      </c>
      <c r="G43" s="310">
        <f t="shared" ca="1" si="2"/>
        <v>44386</v>
      </c>
      <c r="H43" s="442">
        <f>IF(MISC!T43&gt;0,0,-MISC!T43)</f>
        <v>0</v>
      </c>
      <c r="I43" s="205">
        <f t="shared" ca="1" si="1"/>
        <v>44386</v>
      </c>
      <c r="J43" s="126">
        <v>3</v>
      </c>
      <c r="K43" s="126" t="b">
        <v>1</v>
      </c>
      <c r="L43" s="126" t="s">
        <v>4009</v>
      </c>
      <c r="M43" s="126" t="b">
        <v>1</v>
      </c>
      <c r="N43" s="126" t="s">
        <v>3687</v>
      </c>
      <c r="O43" s="309" t="str">
        <f>LEFT(MISC!D43,19)&amp;"."&amp;MiscCR!F43</f>
        <v>Brookland Junior Sc.2007.DigEd.I18.Jn21</v>
      </c>
      <c r="P43" s="312" t="str">
        <f>MISC!I43</f>
        <v>10166/543965</v>
      </c>
      <c r="Q43" s="126" t="b">
        <v>1</v>
      </c>
      <c r="R43" s="126" t="b">
        <v>1</v>
      </c>
      <c r="S43" s="126" t="b">
        <v>1</v>
      </c>
    </row>
    <row r="44" spans="1:19" hidden="1" x14ac:dyDescent="0.25">
      <c r="A44" s="126" t="s">
        <v>4008</v>
      </c>
      <c r="B44" s="200">
        <v>1</v>
      </c>
      <c r="C44" s="126">
        <v>2</v>
      </c>
      <c r="D44" s="308">
        <f>MISC!J44</f>
        <v>400005</v>
      </c>
      <c r="E44" s="126" t="b">
        <v>1</v>
      </c>
      <c r="F44" s="309" t="str">
        <f>RIGHT(MISC!C44,4)&amp;"."&amp;MISC!M44&amp;"."&amp;MISC!K44&amp;"."&amp;$C$5</f>
        <v>2002.NTPmentor.I18.Jn21</v>
      </c>
      <c r="G44" s="310">
        <f t="shared" ca="1" si="2"/>
        <v>44386</v>
      </c>
      <c r="H44" s="442">
        <f>IF(MISC!T44&gt;0,0,-MISC!T44)</f>
        <v>0</v>
      </c>
      <c r="I44" s="205">
        <f t="shared" ca="1" si="1"/>
        <v>44386</v>
      </c>
      <c r="J44" s="126">
        <v>3</v>
      </c>
      <c r="K44" s="126" t="b">
        <v>1</v>
      </c>
      <c r="L44" s="126" t="s">
        <v>4009</v>
      </c>
      <c r="M44" s="126" t="b">
        <v>1</v>
      </c>
      <c r="N44" s="126" t="s">
        <v>3687</v>
      </c>
      <c r="O44" s="309" t="str">
        <f>LEFT(MISC!D44,19)&amp;"."&amp;MiscCR!F44</f>
        <v>Barnfield School.2002.NTPmentor.I18.Jn21</v>
      </c>
      <c r="P44" s="312" t="str">
        <f>MISC!I44</f>
        <v>10166/543965</v>
      </c>
      <c r="Q44" s="126" t="b">
        <v>1</v>
      </c>
      <c r="R44" s="126" t="b">
        <v>1</v>
      </c>
      <c r="S44" s="126" t="b">
        <v>1</v>
      </c>
    </row>
    <row r="45" spans="1:19" hidden="1" x14ac:dyDescent="0.25">
      <c r="A45" s="126" t="s">
        <v>4008</v>
      </c>
      <c r="B45" s="200">
        <v>1</v>
      </c>
      <c r="C45" s="126">
        <v>2</v>
      </c>
      <c r="D45" s="308">
        <f>MISC!J45</f>
        <v>400051</v>
      </c>
      <c r="E45" s="126" t="b">
        <v>1</v>
      </c>
      <c r="F45" s="309" t="str">
        <f>RIGHT(MISC!C45,4)&amp;"."&amp;MISC!M45&amp;"."&amp;MISC!K45&amp;"."&amp;$C$5</f>
        <v>2003.NTPmentor.I18.Jn21</v>
      </c>
      <c r="G45" s="310">
        <f t="shared" ca="1" si="2"/>
        <v>44386</v>
      </c>
      <c r="H45" s="442">
        <f>IF(MISC!T45&gt;0,0,-MISC!T45)</f>
        <v>0</v>
      </c>
      <c r="I45" s="205">
        <f t="shared" ca="1" si="1"/>
        <v>44386</v>
      </c>
      <c r="J45" s="126">
        <v>3</v>
      </c>
      <c r="K45" s="126" t="b">
        <v>1</v>
      </c>
      <c r="L45" s="126" t="s">
        <v>4009</v>
      </c>
      <c r="M45" s="126" t="b">
        <v>1</v>
      </c>
      <c r="N45" s="126" t="s">
        <v>3687</v>
      </c>
      <c r="O45" s="309" t="str">
        <f>LEFT(MISC!D45,19)&amp;"."&amp;MiscCR!F45</f>
        <v>Bell Lane Primary S.2003.NTPmentor.I18.Jn21</v>
      </c>
      <c r="P45" s="312" t="str">
        <f>MISC!I45</f>
        <v>10166/543965</v>
      </c>
      <c r="Q45" s="126" t="b">
        <v>1</v>
      </c>
      <c r="R45" s="126" t="b">
        <v>1</v>
      </c>
      <c r="S45" s="126" t="b">
        <v>1</v>
      </c>
    </row>
    <row r="46" spans="1:19" hidden="1" x14ac:dyDescent="0.25">
      <c r="A46" s="126" t="s">
        <v>4008</v>
      </c>
      <c r="B46" s="200">
        <v>1</v>
      </c>
      <c r="C46" s="126">
        <v>2</v>
      </c>
      <c r="D46" s="308">
        <f>MISC!J46</f>
        <v>400101</v>
      </c>
      <c r="E46" s="126" t="b">
        <v>1</v>
      </c>
      <c r="F46" s="309" t="str">
        <f>RIGHT(MISC!C46,4)&amp;"."&amp;MISC!M46&amp;"."&amp;MISC!K46&amp;"."&amp;$C$5</f>
        <v>2055.NTPmentor.I18.Jn21</v>
      </c>
      <c r="G46" s="310">
        <f t="shared" ca="1" si="2"/>
        <v>44386</v>
      </c>
      <c r="H46" s="442">
        <f>IF(MISC!T46&gt;0,0,-MISC!T46)</f>
        <v>0</v>
      </c>
      <c r="I46" s="205">
        <f t="shared" ca="1" si="1"/>
        <v>44386</v>
      </c>
      <c r="J46" s="126">
        <v>3</v>
      </c>
      <c r="K46" s="126" t="b">
        <v>1</v>
      </c>
      <c r="L46" s="126" t="s">
        <v>4009</v>
      </c>
      <c r="M46" s="126" t="b">
        <v>1</v>
      </c>
      <c r="N46" s="126" t="s">
        <v>3687</v>
      </c>
      <c r="O46" s="309" t="str">
        <f>LEFT(MISC!D46,19)&amp;"."&amp;MiscCR!F46</f>
        <v>Tudor School.2055.NTPmentor.I18.Jn21</v>
      </c>
      <c r="P46" s="312" t="str">
        <f>MISC!I46</f>
        <v>10166/543965</v>
      </c>
      <c r="Q46" s="126" t="b">
        <v>1</v>
      </c>
      <c r="R46" s="126" t="b">
        <v>1</v>
      </c>
      <c r="S46" s="126" t="b">
        <v>1</v>
      </c>
    </row>
    <row r="47" spans="1:19" hidden="1" x14ac:dyDescent="0.25">
      <c r="A47" s="126" t="s">
        <v>4008</v>
      </c>
      <c r="B47" s="200">
        <v>1</v>
      </c>
      <c r="C47" s="126">
        <v>2</v>
      </c>
      <c r="D47" s="308">
        <f>MISC!J47</f>
        <v>400013</v>
      </c>
      <c r="E47" s="126" t="b">
        <v>1</v>
      </c>
      <c r="F47" s="309" t="str">
        <f>RIGHT(MISC!C47,4)&amp;"."&amp;MISC!M47&amp;"."&amp;MISC!K47&amp;"."&amp;$C$5</f>
        <v>5407.NTPmentor.I18.Jn21</v>
      </c>
      <c r="G47" s="310">
        <f t="shared" ca="1" si="2"/>
        <v>44386</v>
      </c>
      <c r="H47" s="442">
        <f>IF(MISC!T47&gt;0,0,-MISC!T47)</f>
        <v>0</v>
      </c>
      <c r="I47" s="205">
        <f t="shared" ca="1" si="1"/>
        <v>44386</v>
      </c>
      <c r="J47" s="126">
        <v>3</v>
      </c>
      <c r="K47" s="126" t="b">
        <v>1</v>
      </c>
      <c r="L47" s="126" t="s">
        <v>4009</v>
      </c>
      <c r="M47" s="126" t="b">
        <v>1</v>
      </c>
      <c r="N47" s="126" t="s">
        <v>3687</v>
      </c>
      <c r="O47" s="309" t="str">
        <f>LEFT(MISC!D47,19)&amp;"."&amp;MiscCR!F47</f>
        <v>St. James' Catholic.5407.NTPmentor.I18.Jn21</v>
      </c>
      <c r="P47" s="312" t="str">
        <f>MISC!I47</f>
        <v>10167/543965</v>
      </c>
      <c r="Q47" s="126" t="b">
        <v>1</v>
      </c>
      <c r="R47" s="126" t="b">
        <v>1</v>
      </c>
      <c r="S47" s="126" t="b">
        <v>1</v>
      </c>
    </row>
    <row r="48" spans="1:19" hidden="1" x14ac:dyDescent="0.25">
      <c r="A48" s="126" t="s">
        <v>4008</v>
      </c>
      <c r="B48" s="200">
        <v>1</v>
      </c>
      <c r="C48" s="126">
        <v>2</v>
      </c>
      <c r="D48" s="308">
        <f>MISC!J48</f>
        <v>400135</v>
      </c>
      <c r="E48" s="126" t="b">
        <v>1</v>
      </c>
      <c r="F48" s="309" t="str">
        <f>RIGHT(MISC!C48,4)&amp;"."&amp;MISC!M48&amp;"."&amp;MISC!K48&amp;"."&amp;$C$5</f>
        <v>3521.NTPmentor.I18.Jn21</v>
      </c>
      <c r="G48" s="310">
        <f t="shared" ca="1" si="2"/>
        <v>44386</v>
      </c>
      <c r="H48" s="442">
        <f>IF(MISC!T48&gt;0,0,-MISC!T48)</f>
        <v>0</v>
      </c>
      <c r="I48" s="205">
        <f t="shared" ca="1" si="1"/>
        <v>44386</v>
      </c>
      <c r="J48" s="126">
        <v>3</v>
      </c>
      <c r="K48" s="126" t="b">
        <v>1</v>
      </c>
      <c r="L48" s="126" t="s">
        <v>4009</v>
      </c>
      <c r="M48" s="126" t="b">
        <v>1</v>
      </c>
      <c r="N48" s="126" t="s">
        <v>3687</v>
      </c>
      <c r="O48" s="309" t="str">
        <f>LEFT(MISC!D48,19)&amp;"."&amp;MiscCR!F48</f>
        <v>St Mary's &amp; St John.3521.NTPmentor.I18.Jn21</v>
      </c>
      <c r="P48" s="312" t="str">
        <f>MISC!I48</f>
        <v>10694/543965</v>
      </c>
      <c r="Q48" s="126" t="b">
        <v>1</v>
      </c>
      <c r="R48" s="126" t="b">
        <v>1</v>
      </c>
      <c r="S48" s="126" t="b">
        <v>1</v>
      </c>
    </row>
    <row r="49" spans="1:19" hidden="1" x14ac:dyDescent="0.25">
      <c r="A49" s="126" t="s">
        <v>4008</v>
      </c>
      <c r="B49" s="200">
        <v>1</v>
      </c>
      <c r="C49" s="126">
        <v>2</v>
      </c>
      <c r="D49" s="308">
        <f>MISC!J49</f>
        <v>400080</v>
      </c>
      <c r="E49" s="126" t="b">
        <v>1</v>
      </c>
      <c r="F49" s="309" t="str">
        <f>RIGHT(MISC!C49,4)&amp;"."&amp;MISC!M49&amp;"."&amp;MISC!K49&amp;"."&amp;$C$5</f>
        <v>2017.Rates.I01.Jn21</v>
      </c>
      <c r="G49" s="310">
        <f t="shared" ca="1" si="2"/>
        <v>44386</v>
      </c>
      <c r="H49" s="442">
        <f>IF(MISC!T49&gt;0,0,-MISC!T49)</f>
        <v>0</v>
      </c>
      <c r="I49" s="205">
        <f t="shared" ca="1" si="1"/>
        <v>44386</v>
      </c>
      <c r="J49" s="126">
        <v>3</v>
      </c>
      <c r="K49" s="126" t="b">
        <v>1</v>
      </c>
      <c r="L49" s="126" t="s">
        <v>4009</v>
      </c>
      <c r="M49" s="126" t="b">
        <v>1</v>
      </c>
      <c r="N49" s="126" t="s">
        <v>3687</v>
      </c>
      <c r="O49" s="309" t="str">
        <f>LEFT(MISC!D49,19)&amp;"."&amp;MiscCR!F49</f>
        <v>Cromer Road Primary.2017.Rates.I01.Jn21</v>
      </c>
      <c r="P49" s="312" t="str">
        <f>MISC!I49</f>
        <v>10104/543965</v>
      </c>
      <c r="Q49" s="126" t="b">
        <v>1</v>
      </c>
      <c r="R49" s="126" t="b">
        <v>1</v>
      </c>
      <c r="S49" s="126" t="b">
        <v>1</v>
      </c>
    </row>
    <row r="50" spans="1:19" hidden="1" x14ac:dyDescent="0.25">
      <c r="A50" s="126" t="s">
        <v>4008</v>
      </c>
      <c r="B50" s="200">
        <v>1</v>
      </c>
      <c r="C50" s="126">
        <v>2</v>
      </c>
      <c r="D50" s="308">
        <f>MISC!J50</f>
        <v>400049</v>
      </c>
      <c r="E50" s="126" t="b">
        <v>1</v>
      </c>
      <c r="F50" s="309" t="str">
        <f>RIGHT(MISC!C50,4)&amp;"."&amp;MISC!M50&amp;"."&amp;MISC!K50&amp;"."&amp;$C$5</f>
        <v>2016.Rates.I01.Jn21</v>
      </c>
      <c r="G50" s="310">
        <f t="shared" ca="1" si="2"/>
        <v>44386</v>
      </c>
      <c r="H50" s="442">
        <f>IF(MISC!T50&gt;0,0,-MISC!T50)</f>
        <v>0</v>
      </c>
      <c r="I50" s="205">
        <f t="shared" ca="1" si="1"/>
        <v>44386</v>
      </c>
      <c r="J50" s="126">
        <v>3</v>
      </c>
      <c r="K50" s="126" t="b">
        <v>1</v>
      </c>
      <c r="L50" s="126" t="s">
        <v>4009</v>
      </c>
      <c r="M50" s="126" t="b">
        <v>1</v>
      </c>
      <c r="N50" s="126" t="s">
        <v>3687</v>
      </c>
      <c r="O50" s="309" t="str">
        <f>LEFT(MISC!D50,19)&amp;"."&amp;MiscCR!F50</f>
        <v>Courtland School.2016.Rates.I01.Jn21</v>
      </c>
      <c r="P50" s="312" t="str">
        <f>MISC!I50</f>
        <v>10104/543965</v>
      </c>
      <c r="Q50" s="126" t="b">
        <v>1</v>
      </c>
      <c r="R50" s="126" t="b">
        <v>1</v>
      </c>
      <c r="S50" s="126" t="b">
        <v>1</v>
      </c>
    </row>
    <row r="51" spans="1:19" hidden="1" x14ac:dyDescent="0.25">
      <c r="A51" s="126" t="s">
        <v>4008</v>
      </c>
      <c r="B51" s="200">
        <v>1</v>
      </c>
      <c r="C51" s="126">
        <v>2</v>
      </c>
      <c r="D51" s="308">
        <f>MISC!J51</f>
        <v>400030</v>
      </c>
      <c r="E51" s="126" t="b">
        <v>1</v>
      </c>
      <c r="F51" s="309" t="str">
        <f>RIGHT(MISC!C51,4)&amp;"."&amp;MISC!M51&amp;"."&amp;MISC!K51&amp;"."&amp;$C$5</f>
        <v>2037.Rates.I01.Jn21</v>
      </c>
      <c r="G51" s="310">
        <f t="shared" ca="1" si="2"/>
        <v>44386</v>
      </c>
      <c r="H51" s="442">
        <f>IF(MISC!T51&gt;0,0,-MISC!T51)</f>
        <v>0</v>
      </c>
      <c r="I51" s="205">
        <f t="shared" ca="1" si="1"/>
        <v>44386</v>
      </c>
      <c r="J51" s="126">
        <v>3</v>
      </c>
      <c r="K51" s="126" t="b">
        <v>1</v>
      </c>
      <c r="L51" s="126" t="s">
        <v>4009</v>
      </c>
      <c r="M51" s="126" t="b">
        <v>1</v>
      </c>
      <c r="N51" s="126" t="s">
        <v>3687</v>
      </c>
      <c r="O51" s="309" t="str">
        <f>LEFT(MISC!D51,19)&amp;"."&amp;MiscCR!F51</f>
        <v>Manorside Primary S.2037.Rates.I01.Jn21</v>
      </c>
      <c r="P51" s="312" t="str">
        <f>MISC!I51</f>
        <v>10104/543965</v>
      </c>
      <c r="Q51" s="126" t="b">
        <v>1</v>
      </c>
      <c r="R51" s="126" t="b">
        <v>1</v>
      </c>
      <c r="S51" s="126" t="b">
        <v>1</v>
      </c>
    </row>
    <row r="52" spans="1:19" hidden="1" x14ac:dyDescent="0.25">
      <c r="A52" s="126" t="s">
        <v>4008</v>
      </c>
      <c r="B52" s="200">
        <v>1</v>
      </c>
      <c r="C52" s="126">
        <v>2</v>
      </c>
      <c r="D52" s="308">
        <f>MISC!J52</f>
        <v>400053</v>
      </c>
      <c r="E52" s="126" t="b">
        <v>1</v>
      </c>
      <c r="F52" s="309" t="str">
        <f>RIGHT(MISC!C52,4)&amp;"."&amp;MISC!M52&amp;"."&amp;MISC!K52&amp;"."&amp;$C$5</f>
        <v>2057.cov.LSG.E25.Jn21</v>
      </c>
      <c r="G52" s="310">
        <f t="shared" ca="1" si="2"/>
        <v>44386</v>
      </c>
      <c r="H52" s="442">
        <f>IF(MISC!T52&gt;0,0,-MISC!T52)</f>
        <v>0</v>
      </c>
      <c r="I52" s="205">
        <f t="shared" ca="1" si="1"/>
        <v>44386</v>
      </c>
      <c r="J52" s="126">
        <v>3</v>
      </c>
      <c r="K52" s="126" t="b">
        <v>1</v>
      </c>
      <c r="L52" s="126" t="s">
        <v>4009</v>
      </c>
      <c r="M52" s="126" t="b">
        <v>1</v>
      </c>
      <c r="N52" s="126" t="s">
        <v>3687</v>
      </c>
      <c r="O52" s="309" t="str">
        <f>LEFT(MISC!D52,19)&amp;"."&amp;MiscCR!F52</f>
        <v>Underhill School.2057.cov.LSG.E25.Jn21</v>
      </c>
      <c r="P52" s="312" t="str">
        <f>MISC!I52</f>
        <v>11766/424000</v>
      </c>
      <c r="Q52" s="126" t="b">
        <v>1</v>
      </c>
      <c r="R52" s="126" t="b">
        <v>1</v>
      </c>
      <c r="S52" s="126" t="b">
        <v>1</v>
      </c>
    </row>
    <row r="53" spans="1:19" hidden="1" x14ac:dyDescent="0.25">
      <c r="A53" s="126" t="s">
        <v>4008</v>
      </c>
      <c r="B53" s="200">
        <v>1</v>
      </c>
      <c r="C53" s="126">
        <v>2</v>
      </c>
      <c r="D53" s="308">
        <f>MISC!J53</f>
        <v>400071</v>
      </c>
      <c r="E53" s="126" t="b">
        <v>1</v>
      </c>
      <c r="F53" s="309" t="str">
        <f>RIGHT(MISC!C53,4)&amp;"."&amp;MISC!M53&amp;"."&amp;MISC!K53&amp;"."&amp;$C$5</f>
        <v>3510.cov.LSG.E25.Jn21</v>
      </c>
      <c r="G53" s="310">
        <f t="shared" ca="1" si="2"/>
        <v>44386</v>
      </c>
      <c r="H53" s="442">
        <f>IF(MISC!T53&gt;0,0,-MISC!T53)</f>
        <v>0</v>
      </c>
      <c r="I53" s="205">
        <f t="shared" ca="1" si="1"/>
        <v>44386</v>
      </c>
      <c r="J53" s="126">
        <v>3</v>
      </c>
      <c r="K53" s="126" t="b">
        <v>1</v>
      </c>
      <c r="L53" s="126" t="s">
        <v>4009</v>
      </c>
      <c r="M53" s="126" t="b">
        <v>1</v>
      </c>
      <c r="N53" s="126" t="s">
        <v>3687</v>
      </c>
      <c r="O53" s="309" t="str">
        <f>LEFT(MISC!D53,19)&amp;"."&amp;MiscCR!F53</f>
        <v>Sacred Heart School.3510.cov.LSG.E25.Jn21</v>
      </c>
      <c r="P53" s="312" t="str">
        <f>MISC!I53</f>
        <v>11766/424000</v>
      </c>
      <c r="Q53" s="126" t="b">
        <v>1</v>
      </c>
      <c r="R53" s="126" t="b">
        <v>1</v>
      </c>
      <c r="S53" s="126" t="b">
        <v>1</v>
      </c>
    </row>
    <row r="54" spans="1:19" hidden="1" x14ac:dyDescent="0.25">
      <c r="A54" s="126" t="s">
        <v>4008</v>
      </c>
      <c r="B54" s="200">
        <v>1</v>
      </c>
      <c r="C54" s="126">
        <v>2</v>
      </c>
      <c r="D54" s="308">
        <f>MISC!J54</f>
        <v>157542</v>
      </c>
      <c r="E54" s="126" t="b">
        <v>1</v>
      </c>
      <c r="F54" s="309" t="str">
        <f>RIGHT(MISC!C54,4)&amp;"."&amp;MISC!M54&amp;"."&amp;MISC!K54&amp;"."&amp;$C$5</f>
        <v>2051.cov.LSG.E25.Jn21</v>
      </c>
      <c r="G54" s="310">
        <f t="shared" ca="1" si="2"/>
        <v>44386</v>
      </c>
      <c r="H54" s="442">
        <f>IF(MISC!T54&gt;0,0,-MISC!T54)</f>
        <v>0</v>
      </c>
      <c r="I54" s="205">
        <f t="shared" ca="1" si="1"/>
        <v>44386</v>
      </c>
      <c r="J54" s="126">
        <v>3</v>
      </c>
      <c r="K54" s="126" t="b">
        <v>1</v>
      </c>
      <c r="L54" s="126" t="s">
        <v>4009</v>
      </c>
      <c r="M54" s="126" t="b">
        <v>1</v>
      </c>
      <c r="N54" s="126" t="s">
        <v>3687</v>
      </c>
      <c r="O54" s="309" t="str">
        <f>LEFT(MISC!D54,19)&amp;"."&amp;MiscCR!F54</f>
        <v>Summerside Primary .2051.cov.LSG.E25.Jn21</v>
      </c>
      <c r="P54" s="312" t="str">
        <f>MISC!I54</f>
        <v>11766/424000</v>
      </c>
      <c r="Q54" s="126" t="b">
        <v>1</v>
      </c>
      <c r="R54" s="126" t="b">
        <v>1</v>
      </c>
      <c r="S54" s="126" t="b">
        <v>1</v>
      </c>
    </row>
    <row r="55" spans="1:19" hidden="1" x14ac:dyDescent="0.25">
      <c r="A55" s="126" t="s">
        <v>4008</v>
      </c>
      <c r="B55" s="200">
        <v>1</v>
      </c>
      <c r="C55" s="126">
        <v>2</v>
      </c>
      <c r="D55" s="308">
        <f>MISC!J55</f>
        <v>400023</v>
      </c>
      <c r="E55" s="126" t="b">
        <v>1</v>
      </c>
      <c r="F55" s="309" t="str">
        <f>RIGHT(MISC!C55,4)&amp;"."&amp;MISC!M55&amp;"."&amp;MISC!K55&amp;"."&amp;$C$5</f>
        <v>3500.cov.LSG.E25.Jn21</v>
      </c>
      <c r="G55" s="310">
        <f t="shared" ca="1" si="2"/>
        <v>44386</v>
      </c>
      <c r="H55" s="442">
        <f>IF(MISC!T55&gt;0,0,-MISC!T55)</f>
        <v>0</v>
      </c>
      <c r="I55" s="205">
        <f t="shared" ca="1" si="1"/>
        <v>44386</v>
      </c>
      <c r="J55" s="126">
        <v>3</v>
      </c>
      <c r="K55" s="126" t="b">
        <v>1</v>
      </c>
      <c r="L55" s="126" t="s">
        <v>4009</v>
      </c>
      <c r="M55" s="126" t="b">
        <v>1</v>
      </c>
      <c r="N55" s="126" t="s">
        <v>3687</v>
      </c>
      <c r="O55" s="309" t="str">
        <f>LEFT(MISC!D55,19)&amp;"."&amp;MiscCR!F55</f>
        <v>Annunciation Cathol.3500.cov.LSG.E25.Jn21</v>
      </c>
      <c r="P55" s="312" t="str">
        <f>MISC!I55</f>
        <v>11766/424000</v>
      </c>
      <c r="Q55" s="126" t="b">
        <v>1</v>
      </c>
      <c r="R55" s="126" t="b">
        <v>1</v>
      </c>
      <c r="S55" s="126" t="b">
        <v>1</v>
      </c>
    </row>
    <row r="56" spans="1:19" hidden="1" x14ac:dyDescent="0.25">
      <c r="A56" s="126" t="s">
        <v>4008</v>
      </c>
      <c r="B56" s="200">
        <v>1</v>
      </c>
      <c r="C56" s="126">
        <v>2</v>
      </c>
      <c r="D56" s="308">
        <f>MISC!J56</f>
        <v>400135</v>
      </c>
      <c r="E56" s="126" t="b">
        <v>1</v>
      </c>
      <c r="F56" s="309" t="str">
        <f>RIGHT(MISC!C56,4)&amp;"."&amp;MISC!M56&amp;"."&amp;MISC!K56&amp;"."&amp;$C$5</f>
        <v>3521.cov.LSG.E25.Jn21</v>
      </c>
      <c r="G56" s="310">
        <f t="shared" ca="1" si="2"/>
        <v>44386</v>
      </c>
      <c r="H56" s="442">
        <f>IF(MISC!T56&gt;0,0,-MISC!T56)</f>
        <v>0</v>
      </c>
      <c r="I56" s="205">
        <f t="shared" ca="1" si="1"/>
        <v>44386</v>
      </c>
      <c r="J56" s="126">
        <v>3</v>
      </c>
      <c r="K56" s="126" t="b">
        <v>1</v>
      </c>
      <c r="L56" s="126" t="s">
        <v>4009</v>
      </c>
      <c r="M56" s="126" t="b">
        <v>1</v>
      </c>
      <c r="N56" s="126" t="s">
        <v>3687</v>
      </c>
      <c r="O56" s="309" t="str">
        <f>LEFT(MISC!D56,19)&amp;"."&amp;MiscCR!F56</f>
        <v>St Mary's &amp; St John.3521.cov.LSG.E25.Jn21</v>
      </c>
      <c r="P56" s="312" t="str">
        <f>MISC!I56</f>
        <v>11766/424000</v>
      </c>
      <c r="Q56" s="126" t="b">
        <v>1</v>
      </c>
      <c r="R56" s="126" t="b">
        <v>1</v>
      </c>
      <c r="S56" s="126" t="b">
        <v>1</v>
      </c>
    </row>
    <row r="57" spans="1:19" hidden="1" x14ac:dyDescent="0.25">
      <c r="A57" s="126" t="s">
        <v>4008</v>
      </c>
      <c r="B57" s="200">
        <v>1</v>
      </c>
      <c r="C57" s="126">
        <v>2</v>
      </c>
      <c r="D57" s="308">
        <f>MISC!J57</f>
        <v>400013</v>
      </c>
      <c r="E57" s="126" t="b">
        <v>1</v>
      </c>
      <c r="F57" s="309" t="str">
        <f>RIGHT(MISC!C57,4)&amp;"."&amp;MISC!M57&amp;"."&amp;MISC!K57&amp;"."&amp;$C$5</f>
        <v>5407.cov.LSG.E25.Jn21</v>
      </c>
      <c r="G57" s="310">
        <f t="shared" ca="1" si="2"/>
        <v>44386</v>
      </c>
      <c r="H57" s="442">
        <f>IF(MISC!T57&gt;0,0,-MISC!T57)</f>
        <v>0</v>
      </c>
      <c r="I57" s="205">
        <f t="shared" ca="1" si="1"/>
        <v>44386</v>
      </c>
      <c r="J57" s="126">
        <v>3</v>
      </c>
      <c r="K57" s="126" t="b">
        <v>1</v>
      </c>
      <c r="L57" s="126" t="s">
        <v>4009</v>
      </c>
      <c r="M57" s="126" t="b">
        <v>1</v>
      </c>
      <c r="N57" s="126" t="s">
        <v>3687</v>
      </c>
      <c r="O57" s="309" t="str">
        <f>LEFT(MISC!D57,19)&amp;"."&amp;MiscCR!F57</f>
        <v>St. James' Catholic.5407.cov.LSG.E25.Jn21</v>
      </c>
      <c r="P57" s="312" t="str">
        <f>MISC!I57</f>
        <v>11766/424000</v>
      </c>
      <c r="Q57" s="126" t="b">
        <v>1</v>
      </c>
      <c r="R57" s="126" t="b">
        <v>1</v>
      </c>
      <c r="S57" s="126" t="b">
        <v>1</v>
      </c>
    </row>
    <row r="58" spans="1:19" hidden="1" x14ac:dyDescent="0.25">
      <c r="A58" s="126" t="s">
        <v>4008</v>
      </c>
      <c r="B58" s="200">
        <v>1</v>
      </c>
      <c r="C58" s="126">
        <v>2</v>
      </c>
      <c r="D58" s="308">
        <f>MISC!J58</f>
        <v>400002</v>
      </c>
      <c r="E58" s="126" t="b">
        <v>1</v>
      </c>
      <c r="F58" s="309" t="str">
        <f>RIGHT(MISC!C58,4)&amp;"."&amp;MISC!M58&amp;"."&amp;MISC!K58&amp;"."&amp;$C$5</f>
        <v>2027.cov.LSG.E25.Jn21</v>
      </c>
      <c r="G58" s="310">
        <f t="shared" ca="1" si="2"/>
        <v>44386</v>
      </c>
      <c r="H58" s="442">
        <f>IF(MISC!T58&gt;0,0,-MISC!T58)</f>
        <v>0</v>
      </c>
      <c r="I58" s="205">
        <f t="shared" ca="1" si="1"/>
        <v>44386</v>
      </c>
      <c r="J58" s="126">
        <v>3</v>
      </c>
      <c r="K58" s="126" t="b">
        <v>1</v>
      </c>
      <c r="L58" s="126" t="s">
        <v>4009</v>
      </c>
      <c r="M58" s="126" t="b">
        <v>1</v>
      </c>
      <c r="N58" s="126" t="s">
        <v>3687</v>
      </c>
      <c r="O58" s="309" t="str">
        <f>LEFT(MISC!D58,19)&amp;"."&amp;MiscCR!F58</f>
        <v>Garden Suburb Junio.2027.cov.LSG.E25.Jn21</v>
      </c>
      <c r="P58" s="312" t="str">
        <f>MISC!I58</f>
        <v>11766/424000</v>
      </c>
      <c r="Q58" s="126" t="b">
        <v>1</v>
      </c>
      <c r="R58" s="126" t="b">
        <v>1</v>
      </c>
      <c r="S58" s="126" t="b">
        <v>1</v>
      </c>
    </row>
    <row r="59" spans="1:19" hidden="1" x14ac:dyDescent="0.25">
      <c r="A59" s="126" t="s">
        <v>4008</v>
      </c>
      <c r="B59" s="200">
        <v>1</v>
      </c>
      <c r="C59" s="126">
        <v>2</v>
      </c>
      <c r="D59" s="308">
        <f>MISC!J59</f>
        <v>400005</v>
      </c>
      <c r="E59" s="126" t="b">
        <v>1</v>
      </c>
      <c r="F59" s="309" t="str">
        <f>RIGHT(MISC!C59,4)&amp;"."&amp;MISC!M59&amp;"."&amp;MISC!K59&amp;"."&amp;$C$5</f>
        <v>2002.cov.LSG.E25.Jn21</v>
      </c>
      <c r="G59" s="310">
        <f t="shared" ca="1" si="2"/>
        <v>44386</v>
      </c>
      <c r="H59" s="442">
        <f>IF(MISC!T59&gt;0,0,-MISC!T59)</f>
        <v>0</v>
      </c>
      <c r="I59" s="205">
        <f t="shared" ca="1" si="1"/>
        <v>44386</v>
      </c>
      <c r="J59" s="126">
        <v>3</v>
      </c>
      <c r="K59" s="126" t="b">
        <v>1</v>
      </c>
      <c r="L59" s="126" t="s">
        <v>4009</v>
      </c>
      <c r="M59" s="126" t="b">
        <v>1</v>
      </c>
      <c r="N59" s="126" t="s">
        <v>3687</v>
      </c>
      <c r="O59" s="309" t="str">
        <f>LEFT(MISC!D59,19)&amp;"."&amp;MiscCR!F59</f>
        <v>Barnfield School.2002.cov.LSG.E25.Jn21</v>
      </c>
      <c r="P59" s="312" t="str">
        <f>MISC!I59</f>
        <v>11766/424000</v>
      </c>
      <c r="Q59" s="126" t="b">
        <v>1</v>
      </c>
      <c r="R59" s="126" t="b">
        <v>1</v>
      </c>
      <c r="S59" s="126" t="b">
        <v>1</v>
      </c>
    </row>
    <row r="60" spans="1:19" hidden="1" x14ac:dyDescent="0.25">
      <c r="A60" s="126" t="s">
        <v>4008</v>
      </c>
      <c r="B60" s="200">
        <v>1</v>
      </c>
      <c r="C60" s="126">
        <v>2</v>
      </c>
      <c r="D60" s="308">
        <f>MISC!J60</f>
        <v>151094</v>
      </c>
      <c r="E60" s="126" t="b">
        <v>1</v>
      </c>
      <c r="F60" s="309" t="str">
        <f>RIGHT(MISC!C60,4)&amp;"."&amp;MISC!M60&amp;"."&amp;MISC!K60&amp;"."&amp;$C$5</f>
        <v>2018.cov.LSG.E25.Jn21</v>
      </c>
      <c r="G60" s="310">
        <f t="shared" ca="1" si="2"/>
        <v>44386</v>
      </c>
      <c r="H60" s="442">
        <f>IF(MISC!T60&gt;0,0,-MISC!T60)</f>
        <v>0</v>
      </c>
      <c r="I60" s="205">
        <f t="shared" ca="1" si="1"/>
        <v>44386</v>
      </c>
      <c r="J60" s="126">
        <v>3</v>
      </c>
      <c r="K60" s="126" t="b">
        <v>1</v>
      </c>
      <c r="L60" s="126" t="s">
        <v>4009</v>
      </c>
      <c r="M60" s="126" t="b">
        <v>1</v>
      </c>
      <c r="N60" s="126" t="s">
        <v>3687</v>
      </c>
      <c r="O60" s="309" t="str">
        <f>LEFT(MISC!D60,19)&amp;"."&amp;MiscCR!F60</f>
        <v>Deansbrook Junior S.2018.cov.LSG.E25.Jn21</v>
      </c>
      <c r="P60" s="312" t="str">
        <f>MISC!I60</f>
        <v>11766/424000</v>
      </c>
      <c r="Q60" s="126" t="b">
        <v>1</v>
      </c>
      <c r="R60" s="126" t="b">
        <v>1</v>
      </c>
      <c r="S60" s="126" t="b">
        <v>1</v>
      </c>
    </row>
    <row r="61" spans="1:19" hidden="1" x14ac:dyDescent="0.25">
      <c r="A61" s="126" t="s">
        <v>4008</v>
      </c>
      <c r="B61" s="200">
        <v>1</v>
      </c>
      <c r="C61" s="126">
        <v>2</v>
      </c>
      <c r="D61" s="308">
        <f>MISC!J61</f>
        <v>400102</v>
      </c>
      <c r="E61" s="126" t="b">
        <v>1</v>
      </c>
      <c r="F61" s="309" t="str">
        <f>RIGHT(MISC!C61,4)&amp;"."&amp;MISC!M61&amp;"."&amp;MISC!K61&amp;"."&amp;$C$5</f>
        <v>0135.cov.LSG.E25.Jn21</v>
      </c>
      <c r="G61" s="310">
        <f t="shared" ca="1" si="2"/>
        <v>44386</v>
      </c>
      <c r="H61" s="442">
        <f>IF(MISC!T61&gt;0,0,-MISC!T61)</f>
        <v>0</v>
      </c>
      <c r="I61" s="205">
        <f t="shared" ca="1" si="1"/>
        <v>44386</v>
      </c>
      <c r="J61" s="126">
        <v>3</v>
      </c>
      <c r="K61" s="126" t="b">
        <v>1</v>
      </c>
      <c r="L61" s="126" t="s">
        <v>4009</v>
      </c>
      <c r="M61" s="126" t="b">
        <v>1</v>
      </c>
      <c r="N61" s="126" t="s">
        <v>3687</v>
      </c>
      <c r="O61" s="309" t="str">
        <f>LEFT(MISC!D61,19)&amp;"."&amp;MiscCR!F61</f>
        <v>BEYA.0135.cov.LSG.E25.Jn21</v>
      </c>
      <c r="P61" s="312" t="str">
        <f>MISC!I61</f>
        <v>11766/424000</v>
      </c>
      <c r="Q61" s="126" t="b">
        <v>1</v>
      </c>
      <c r="R61" s="126" t="b">
        <v>1</v>
      </c>
      <c r="S61" s="126" t="b">
        <v>1</v>
      </c>
    </row>
    <row r="62" spans="1:19" hidden="1" x14ac:dyDescent="0.25">
      <c r="A62" s="126" t="s">
        <v>4008</v>
      </c>
      <c r="B62" s="200">
        <v>1</v>
      </c>
      <c r="C62" s="126">
        <v>2</v>
      </c>
      <c r="D62" s="308">
        <f>MISC!J62</f>
        <v>400051</v>
      </c>
      <c r="E62" s="126" t="b">
        <v>1</v>
      </c>
      <c r="F62" s="309" t="str">
        <f>RIGHT(MISC!C62,4)&amp;"."&amp;MISC!M62&amp;"."&amp;MISC!K62&amp;"."&amp;$C$5</f>
        <v>2003.cov.LSG.E25.Jn21</v>
      </c>
      <c r="G62" s="310">
        <f t="shared" ca="1" si="2"/>
        <v>44386</v>
      </c>
      <c r="H62" s="442">
        <f>IF(MISC!T62&gt;0,0,-MISC!T62)</f>
        <v>0</v>
      </c>
      <c r="I62" s="205">
        <f t="shared" ca="1" si="1"/>
        <v>44386</v>
      </c>
      <c r="J62" s="126">
        <v>3</v>
      </c>
      <c r="K62" s="126" t="b">
        <v>1</v>
      </c>
      <c r="L62" s="126" t="s">
        <v>4009</v>
      </c>
      <c r="M62" s="126" t="b">
        <v>1</v>
      </c>
      <c r="N62" s="126" t="s">
        <v>3687</v>
      </c>
      <c r="O62" s="309" t="str">
        <f>LEFT(MISC!D62,19)&amp;"."&amp;MiscCR!F62</f>
        <v>Bell Lane Primary S.2003.cov.LSG.E25.Jn21</v>
      </c>
      <c r="P62" s="312" t="str">
        <f>MISC!I62</f>
        <v>11766/424000</v>
      </c>
      <c r="Q62" s="126" t="b">
        <v>1</v>
      </c>
      <c r="R62" s="126" t="b">
        <v>1</v>
      </c>
      <c r="S62" s="126" t="b">
        <v>1</v>
      </c>
    </row>
    <row r="63" spans="1:19" hidden="1" x14ac:dyDescent="0.25">
      <c r="A63" s="126" t="s">
        <v>4008</v>
      </c>
      <c r="B63" s="200">
        <v>1</v>
      </c>
      <c r="C63" s="126">
        <v>2</v>
      </c>
      <c r="D63" s="308">
        <f>MISC!J63</f>
        <v>158756</v>
      </c>
      <c r="E63" s="126" t="b">
        <v>1</v>
      </c>
      <c r="F63" s="309" t="str">
        <f>RIGHT(MISC!C63,4)&amp;"."&amp;MISC!M63&amp;"."&amp;MISC!K63&amp;"."&amp;$C$5</f>
        <v>4011.cov.LSG.E25.Jn21</v>
      </c>
      <c r="G63" s="310">
        <f t="shared" ca="1" si="2"/>
        <v>44386</v>
      </c>
      <c r="H63" s="442">
        <f>IF(MISC!T63&gt;0,0,-MISC!T63)</f>
        <v>0</v>
      </c>
      <c r="I63" s="205">
        <f t="shared" ca="1" si="1"/>
        <v>44386</v>
      </c>
      <c r="J63" s="126">
        <v>3</v>
      </c>
      <c r="K63" s="126" t="b">
        <v>1</v>
      </c>
      <c r="L63" s="126" t="s">
        <v>4009</v>
      </c>
      <c r="M63" s="126" t="b">
        <v>1</v>
      </c>
      <c r="N63" s="126" t="s">
        <v>3687</v>
      </c>
      <c r="O63" s="309" t="str">
        <f>LEFT(MISC!D63,19)&amp;"."&amp;MiscCR!F63</f>
        <v>Saracens High Schoo.4011.cov.LSG.E25.Jn21</v>
      </c>
      <c r="P63" s="312" t="str">
        <f>MISC!I63</f>
        <v>11766/424000</v>
      </c>
      <c r="Q63" s="126" t="b">
        <v>1</v>
      </c>
      <c r="R63" s="126" t="b">
        <v>1</v>
      </c>
      <c r="S63" s="126" t="b">
        <v>1</v>
      </c>
    </row>
    <row r="64" spans="1:19" hidden="1" x14ac:dyDescent="0.25">
      <c r="A64" s="126" t="s">
        <v>4008</v>
      </c>
      <c r="B64" s="200">
        <v>1</v>
      </c>
      <c r="C64" s="126">
        <v>2</v>
      </c>
      <c r="D64" s="308">
        <f>MISC!J64</f>
        <v>400107</v>
      </c>
      <c r="E64" s="126" t="b">
        <v>1</v>
      </c>
      <c r="F64" s="309" t="str">
        <f>RIGHT(MISC!C64,4)&amp;"."&amp;MISC!M64&amp;"."&amp;MISC!K64&amp;"."&amp;$C$5</f>
        <v>3514.cov.LSG.E25.Jn21</v>
      </c>
      <c r="G64" s="310">
        <f t="shared" ca="1" si="2"/>
        <v>44386</v>
      </c>
      <c r="H64" s="442">
        <f>IF(MISC!T64&gt;0,0,-MISC!T64)</f>
        <v>0</v>
      </c>
      <c r="I64" s="205">
        <f t="shared" ca="1" si="1"/>
        <v>44386</v>
      </c>
      <c r="J64" s="126">
        <v>3</v>
      </c>
      <c r="K64" s="126" t="b">
        <v>1</v>
      </c>
      <c r="L64" s="126" t="s">
        <v>4009</v>
      </c>
      <c r="M64" s="126" t="b">
        <v>1</v>
      </c>
      <c r="N64" s="126" t="s">
        <v>3687</v>
      </c>
      <c r="O64" s="309" t="str">
        <f>LEFT(MISC!D64,19)&amp;"."&amp;MiscCR!F64</f>
        <v>Annunciation Cathol.3514.cov.LSG.E25.Jn21</v>
      </c>
      <c r="P64" s="312" t="str">
        <f>MISC!I64</f>
        <v>11766/424000</v>
      </c>
      <c r="Q64" s="126" t="b">
        <v>1</v>
      </c>
      <c r="R64" s="126" t="b">
        <v>1</v>
      </c>
      <c r="S64" s="126" t="b">
        <v>1</v>
      </c>
    </row>
    <row r="65" spans="1:19" hidden="1" x14ac:dyDescent="0.25">
      <c r="A65" s="126" t="s">
        <v>4008</v>
      </c>
      <c r="B65" s="200">
        <v>1</v>
      </c>
      <c r="C65" s="126">
        <v>2</v>
      </c>
      <c r="D65" s="308">
        <f>MISC!J65</f>
        <v>400017</v>
      </c>
      <c r="E65" s="126" t="b">
        <v>1</v>
      </c>
      <c r="F65" s="309" t="str">
        <f>RIGHT(MISC!C65,4)&amp;"."&amp;MISC!M65&amp;"."&amp;MISC!K65&amp;"."&amp;$C$5</f>
        <v>3312.cov.LSG.E25.Jn21</v>
      </c>
      <c r="G65" s="310">
        <f t="shared" ca="1" si="2"/>
        <v>44386</v>
      </c>
      <c r="H65" s="442">
        <f>IF(MISC!T65&gt;0,0,-MISC!T65)</f>
        <v>0</v>
      </c>
      <c r="I65" s="205">
        <f t="shared" ca="1" si="1"/>
        <v>44386</v>
      </c>
      <c r="J65" s="126">
        <v>3</v>
      </c>
      <c r="K65" s="126" t="b">
        <v>1</v>
      </c>
      <c r="L65" s="126" t="s">
        <v>4009</v>
      </c>
      <c r="M65" s="126" t="b">
        <v>1</v>
      </c>
      <c r="N65" s="126" t="s">
        <v>3687</v>
      </c>
      <c r="O65" s="309" t="str">
        <f>LEFT(MISC!D65,19)&amp;"."&amp;MiscCR!F65</f>
        <v>St Mary's School EN.3312.cov.LSG.E25.Jn21</v>
      </c>
      <c r="P65" s="312" t="str">
        <f>MISC!I65</f>
        <v>11766/424000</v>
      </c>
      <c r="Q65" s="126" t="b">
        <v>1</v>
      </c>
      <c r="R65" s="126" t="b">
        <v>1</v>
      </c>
      <c r="S65" s="126" t="b">
        <v>1</v>
      </c>
    </row>
    <row r="66" spans="1:19" hidden="1" x14ac:dyDescent="0.25">
      <c r="A66" s="126" t="s">
        <v>4008</v>
      </c>
      <c r="B66" s="200">
        <v>1</v>
      </c>
      <c r="C66" s="126">
        <v>2</v>
      </c>
      <c r="D66" s="308">
        <f>MISC!J66</f>
        <v>400004</v>
      </c>
      <c r="E66" s="126" t="b">
        <v>1</v>
      </c>
      <c r="F66" s="309" t="str">
        <f>RIGHT(MISC!C66,4)&amp;"."&amp;MISC!M66&amp;"."&amp;MISC!K66&amp;"."&amp;$C$5</f>
        <v>2054.cov.LSG.E25.Jn21</v>
      </c>
      <c r="G66" s="310">
        <f t="shared" ca="1" si="2"/>
        <v>44386</v>
      </c>
      <c r="H66" s="442">
        <f>IF(MISC!T66&gt;0,0,-MISC!T66)</f>
        <v>0</v>
      </c>
      <c r="I66" s="205">
        <f t="shared" ca="1" si="1"/>
        <v>44386</v>
      </c>
      <c r="J66" s="126">
        <v>3</v>
      </c>
      <c r="K66" s="126" t="b">
        <v>1</v>
      </c>
      <c r="L66" s="126" t="s">
        <v>4009</v>
      </c>
      <c r="M66" s="126" t="b">
        <v>1</v>
      </c>
      <c r="N66" s="126" t="s">
        <v>3687</v>
      </c>
      <c r="O66" s="309" t="str">
        <f>LEFT(MISC!D66,19)&amp;"."&amp;MiscCR!F66</f>
        <v>Woodridge  Primary .2054.cov.LSG.E25.Jn21</v>
      </c>
      <c r="P66" s="312" t="str">
        <f>MISC!I66</f>
        <v>11766/424000</v>
      </c>
      <c r="Q66" s="126" t="b">
        <v>1</v>
      </c>
      <c r="R66" s="126" t="b">
        <v>1</v>
      </c>
      <c r="S66" s="126" t="b">
        <v>1</v>
      </c>
    </row>
    <row r="67" spans="1:19" hidden="1" x14ac:dyDescent="0.25">
      <c r="A67" s="126" t="s">
        <v>4008</v>
      </c>
      <c r="B67" s="200">
        <v>1</v>
      </c>
      <c r="C67" s="126">
        <v>2</v>
      </c>
      <c r="D67" s="308">
        <f>MISC!J67</f>
        <v>400042</v>
      </c>
      <c r="E67" s="126" t="b">
        <v>1</v>
      </c>
      <c r="F67" s="309" t="str">
        <f>RIGHT(MISC!C67,4)&amp;"."&amp;MISC!M67&amp;"."&amp;MISC!K67&amp;"."&amp;$C$5</f>
        <v>2021.cov.LSG.E25.Jn21</v>
      </c>
      <c r="G67" s="310">
        <f t="shared" ca="1" si="2"/>
        <v>44386</v>
      </c>
      <c r="H67" s="442">
        <f>IF(MISC!T67&gt;0,0,-MISC!T67)</f>
        <v>0</v>
      </c>
      <c r="I67" s="205">
        <f t="shared" ca="1" si="1"/>
        <v>44386</v>
      </c>
      <c r="J67" s="126">
        <v>3</v>
      </c>
      <c r="K67" s="126" t="b">
        <v>1</v>
      </c>
      <c r="L67" s="126" t="s">
        <v>4009</v>
      </c>
      <c r="M67" s="126" t="b">
        <v>1</v>
      </c>
      <c r="N67" s="126" t="s">
        <v>3687</v>
      </c>
      <c r="O67" s="309" t="str">
        <f>LEFT(MISC!D67,19)&amp;"."&amp;MiscCR!F67</f>
        <v>Dollis Primary Scho.2021.cov.LSG.E25.Jn21</v>
      </c>
      <c r="P67" s="312" t="str">
        <f>MISC!I67</f>
        <v>11766/424000</v>
      </c>
      <c r="Q67" s="126" t="b">
        <v>1</v>
      </c>
      <c r="R67" s="126" t="b">
        <v>1</v>
      </c>
      <c r="S67" s="126" t="b">
        <v>1</v>
      </c>
    </row>
    <row r="68" spans="1:19" hidden="1" x14ac:dyDescent="0.25">
      <c r="A68" s="126" t="s">
        <v>4008</v>
      </c>
      <c r="B68" s="200">
        <v>1</v>
      </c>
      <c r="C68" s="126">
        <v>2</v>
      </c>
      <c r="D68" s="308">
        <f>MISC!J68</f>
        <v>400067</v>
      </c>
      <c r="E68" s="126" t="b">
        <v>1</v>
      </c>
      <c r="F68" s="309" t="str">
        <f>RIGHT(MISC!C68,4)&amp;"."&amp;MISC!M68&amp;"."&amp;MISC!K68&amp;"."&amp;$C$5</f>
        <v>2028.Rates.I01.Jn21</v>
      </c>
      <c r="G68" s="310">
        <f t="shared" ca="1" si="2"/>
        <v>44386</v>
      </c>
      <c r="H68" s="442">
        <f>IF(MISC!T68&gt;0,0,-MISC!T68)</f>
        <v>0</v>
      </c>
      <c r="I68" s="205">
        <f t="shared" ca="1" si="1"/>
        <v>44386</v>
      </c>
      <c r="J68" s="126">
        <v>3</v>
      </c>
      <c r="K68" s="126" t="b">
        <v>1</v>
      </c>
      <c r="L68" s="126" t="s">
        <v>4009</v>
      </c>
      <c r="M68" s="126" t="b">
        <v>1</v>
      </c>
      <c r="N68" s="126" t="s">
        <v>3687</v>
      </c>
      <c r="O68" s="309" t="str">
        <f>LEFT(MISC!D68,19)&amp;"."&amp;MiscCR!F68</f>
        <v>Garden Suburb Infan.2028.Rates.I01.Jn21</v>
      </c>
      <c r="P68" s="312" t="str">
        <f>MISC!I68</f>
        <v>10104/543965</v>
      </c>
      <c r="Q68" s="126" t="b">
        <v>1</v>
      </c>
      <c r="R68" s="126" t="b">
        <v>1</v>
      </c>
      <c r="S68" s="126" t="b">
        <v>1</v>
      </c>
    </row>
    <row r="69" spans="1:19" hidden="1" x14ac:dyDescent="0.25">
      <c r="A69" s="126" t="s">
        <v>4008</v>
      </c>
      <c r="B69" s="200">
        <v>1</v>
      </c>
      <c r="C69" s="126">
        <v>2</v>
      </c>
      <c r="D69" s="308">
        <f>MISC!J69</f>
        <v>400002</v>
      </c>
      <c r="E69" s="126" t="b">
        <v>1</v>
      </c>
      <c r="F69" s="309" t="str">
        <f>RIGHT(MISC!C69,4)&amp;"."&amp;MISC!M69&amp;"."&amp;MISC!K69&amp;"."&amp;$C$5</f>
        <v>2027.Rates.I01.Jn21</v>
      </c>
      <c r="G69" s="310">
        <f t="shared" ca="1" si="2"/>
        <v>44386</v>
      </c>
      <c r="H69" s="442">
        <f>IF(MISC!T69&gt;0,0,-MISC!T69)</f>
        <v>0</v>
      </c>
      <c r="I69" s="205">
        <f t="shared" ca="1" si="1"/>
        <v>44386</v>
      </c>
      <c r="J69" s="126">
        <v>3</v>
      </c>
      <c r="K69" s="126" t="b">
        <v>1</v>
      </c>
      <c r="L69" s="126" t="s">
        <v>4009</v>
      </c>
      <c r="M69" s="126" t="b">
        <v>1</v>
      </c>
      <c r="N69" s="126" t="s">
        <v>3687</v>
      </c>
      <c r="O69" s="309" t="str">
        <f>LEFT(MISC!D69,19)&amp;"."&amp;MiscCR!F69</f>
        <v>Garden Suburb Junio.2027.Rates.I01.Jn21</v>
      </c>
      <c r="P69" s="312" t="str">
        <f>MISC!I69</f>
        <v>10104/543965</v>
      </c>
      <c r="Q69" s="126" t="b">
        <v>1</v>
      </c>
      <c r="R69" s="126" t="b">
        <v>1</v>
      </c>
      <c r="S69" s="126" t="b">
        <v>1</v>
      </c>
    </row>
    <row r="70" spans="1:19" hidden="1" x14ac:dyDescent="0.25">
      <c r="A70" s="126" t="s">
        <v>4008</v>
      </c>
      <c r="B70" s="200">
        <v>1</v>
      </c>
      <c r="C70" s="126">
        <v>2</v>
      </c>
      <c r="D70" s="308">
        <f>MISC!J70</f>
        <v>400080</v>
      </c>
      <c r="E70" s="126" t="b">
        <v>1</v>
      </c>
      <c r="F70" s="309" t="str">
        <f>RIGHT(MISC!C70,4)&amp;"."&amp;MISC!M70&amp;"."&amp;MISC!K70&amp;"."&amp;$C$5</f>
        <v>2017.Rates.I01.Jn21</v>
      </c>
      <c r="G70" s="310">
        <f t="shared" ca="1" si="2"/>
        <v>44386</v>
      </c>
      <c r="H70" s="442">
        <f>IF(MISC!T70&gt;0,0,-MISC!T70)</f>
        <v>0</v>
      </c>
      <c r="I70" s="205">
        <f t="shared" ca="1" si="1"/>
        <v>44386</v>
      </c>
      <c r="J70" s="126">
        <v>3</v>
      </c>
      <c r="K70" s="126" t="b">
        <v>1</v>
      </c>
      <c r="L70" s="126" t="s">
        <v>4009</v>
      </c>
      <c r="M70" s="126" t="b">
        <v>1</v>
      </c>
      <c r="N70" s="126" t="s">
        <v>3687</v>
      </c>
      <c r="O70" s="309" t="str">
        <f>LEFT(MISC!D70,19)&amp;"."&amp;MiscCR!F70</f>
        <v>Cromer Road Primary.2017.Rates.I01.Jn21</v>
      </c>
      <c r="P70" s="312" t="str">
        <f>MISC!I70</f>
        <v>10104/543965</v>
      </c>
      <c r="Q70" s="126" t="b">
        <v>1</v>
      </c>
      <c r="R70" s="126" t="b">
        <v>1</v>
      </c>
      <c r="S70" s="126" t="b">
        <v>1</v>
      </c>
    </row>
    <row r="71" spans="1:19" hidden="1" x14ac:dyDescent="0.25">
      <c r="A71" s="126" t="s">
        <v>4008</v>
      </c>
      <c r="B71" s="200">
        <v>1</v>
      </c>
      <c r="C71" s="126">
        <v>2</v>
      </c>
      <c r="D71" s="308">
        <f>MISC!J71</f>
        <v>400005</v>
      </c>
      <c r="E71" s="126" t="b">
        <v>1</v>
      </c>
      <c r="F71" s="309" t="str">
        <f>RIGHT(MISC!C71,4)&amp;"."&amp;MISC!M71&amp;"."&amp;MISC!K71&amp;"."&amp;$C$5</f>
        <v>2002.NTPmentor.I18.Jn21</v>
      </c>
      <c r="G71" s="310">
        <f t="shared" ca="1" si="2"/>
        <v>44386</v>
      </c>
      <c r="H71" s="442">
        <f>IF(MISC!T71&gt;0,0,-MISC!T71)</f>
        <v>0</v>
      </c>
      <c r="I71" s="205">
        <f t="shared" ca="1" si="1"/>
        <v>44386</v>
      </c>
      <c r="J71" s="126">
        <v>3</v>
      </c>
      <c r="K71" s="126" t="b">
        <v>1</v>
      </c>
      <c r="L71" s="126" t="s">
        <v>4009</v>
      </c>
      <c r="M71" s="126" t="b">
        <v>1</v>
      </c>
      <c r="N71" s="126" t="s">
        <v>3687</v>
      </c>
      <c r="O71" s="309" t="str">
        <f>LEFT(MISC!D71,19)&amp;"."&amp;MiscCR!F71</f>
        <v>Barnfield School.2002.NTPmentor.I18.Jn21</v>
      </c>
      <c r="P71" s="312" t="str">
        <f>MISC!I71</f>
        <v>10104/543965</v>
      </c>
      <c r="Q71" s="126" t="b">
        <v>1</v>
      </c>
      <c r="R71" s="126" t="b">
        <v>1</v>
      </c>
      <c r="S71" s="126" t="b">
        <v>1</v>
      </c>
    </row>
    <row r="72" spans="1:19" x14ac:dyDescent="0.25">
      <c r="A72" s="126" t="s">
        <v>4008</v>
      </c>
      <c r="B72" s="200">
        <v>1</v>
      </c>
      <c r="C72" s="126">
        <v>2</v>
      </c>
      <c r="D72" s="308">
        <f>MISC!J72</f>
        <v>400051</v>
      </c>
      <c r="E72" s="126" t="b">
        <v>1</v>
      </c>
      <c r="F72" s="309" t="str">
        <f>RIGHT(MISC!C72,4)&amp;"."&amp;MISC!M72&amp;"."&amp;MISC!K72&amp;"."&amp;$C$5</f>
        <v>2003.NTPmentor.I18.Jn21</v>
      </c>
      <c r="G72" s="310">
        <f t="shared" ca="1" si="2"/>
        <v>44386</v>
      </c>
      <c r="H72" s="442">
        <f>IF(MISC!T72&gt;0,0,-MISC!T72)</f>
        <v>1738.63</v>
      </c>
      <c r="I72" s="205">
        <f t="shared" ca="1" si="1"/>
        <v>44386</v>
      </c>
      <c r="J72" s="126">
        <v>3</v>
      </c>
      <c r="K72" s="126" t="b">
        <v>1</v>
      </c>
      <c r="L72" s="126" t="s">
        <v>4009</v>
      </c>
      <c r="M72" s="126" t="b">
        <v>1</v>
      </c>
      <c r="N72" s="126" t="s">
        <v>3687</v>
      </c>
      <c r="O72" s="309" t="str">
        <f>LEFT(MISC!D72,19)&amp;"."&amp;MiscCR!F72</f>
        <v>Bell Lane Primary S.2003.NTPmentor.I18.Jn21</v>
      </c>
      <c r="P72" s="312" t="str">
        <f>MISC!I72</f>
        <v>10104/543965</v>
      </c>
      <c r="Q72" s="126" t="b">
        <v>1</v>
      </c>
      <c r="R72" s="126" t="b">
        <v>1</v>
      </c>
      <c r="S72" s="126" t="b">
        <v>1</v>
      </c>
    </row>
    <row r="73" spans="1:19" hidden="1" x14ac:dyDescent="0.25">
      <c r="A73" s="126" t="s">
        <v>4008</v>
      </c>
      <c r="B73" s="200">
        <v>1</v>
      </c>
      <c r="C73" s="126">
        <v>2</v>
      </c>
      <c r="D73" s="308">
        <f>MISC!J73</f>
        <v>400101</v>
      </c>
      <c r="E73" s="126" t="b">
        <v>1</v>
      </c>
      <c r="F73" s="309" t="str">
        <f>RIGHT(MISC!C73,4)&amp;"."&amp;MISC!M73&amp;"."&amp;MISC!K73&amp;"."&amp;$C$5</f>
        <v>2055.NTPmentor.I18.Jn21</v>
      </c>
      <c r="G73" s="310">
        <f t="shared" ca="1" si="2"/>
        <v>44386</v>
      </c>
      <c r="H73" s="442">
        <f>IF(MISC!T73&gt;0,0,-MISC!T73)</f>
        <v>0</v>
      </c>
      <c r="I73" s="205">
        <f t="shared" ca="1" si="1"/>
        <v>44386</v>
      </c>
      <c r="J73" s="126">
        <v>3</v>
      </c>
      <c r="K73" s="126" t="b">
        <v>1</v>
      </c>
      <c r="L73" s="126" t="s">
        <v>4009</v>
      </c>
      <c r="M73" s="126" t="b">
        <v>1</v>
      </c>
      <c r="N73" s="126" t="s">
        <v>3687</v>
      </c>
      <c r="O73" s="309" t="str">
        <f>LEFT(MISC!D73,19)&amp;"."&amp;MiscCR!F73</f>
        <v>Tudor School.2055.NTPmentor.I18.Jn21</v>
      </c>
      <c r="P73" s="312" t="str">
        <f>MISC!I73</f>
        <v>10104/543965</v>
      </c>
      <c r="Q73" s="126" t="b">
        <v>1</v>
      </c>
      <c r="R73" s="126" t="b">
        <v>1</v>
      </c>
      <c r="S73" s="126" t="b">
        <v>1</v>
      </c>
    </row>
    <row r="74" spans="1:19" hidden="1" x14ac:dyDescent="0.25">
      <c r="A74" s="126" t="s">
        <v>4008</v>
      </c>
      <c r="B74" s="200">
        <v>1</v>
      </c>
      <c r="C74" s="126">
        <v>2</v>
      </c>
      <c r="D74" s="308">
        <f>MISC!J74</f>
        <v>400013</v>
      </c>
      <c r="E74" s="126" t="b">
        <v>1</v>
      </c>
      <c r="F74" s="309" t="str">
        <f>RIGHT(MISC!C74,4)&amp;"."&amp;MISC!M74&amp;"."&amp;MISC!K74&amp;"."&amp;$C$5</f>
        <v>5407.NTPmentor.I18.Jn21</v>
      </c>
      <c r="G74" s="310">
        <f t="shared" ca="1" si="2"/>
        <v>44386</v>
      </c>
      <c r="H74" s="442">
        <f>IF(MISC!T74&gt;0,0,-MISC!T74)</f>
        <v>0</v>
      </c>
      <c r="I74" s="205">
        <f t="shared" ca="1" si="1"/>
        <v>44386</v>
      </c>
      <c r="J74" s="126">
        <v>3</v>
      </c>
      <c r="K74" s="126" t="b">
        <v>1</v>
      </c>
      <c r="L74" s="126" t="s">
        <v>4009</v>
      </c>
      <c r="M74" s="126" t="b">
        <v>1</v>
      </c>
      <c r="N74" s="126" t="s">
        <v>3687</v>
      </c>
      <c r="O74" s="309" t="str">
        <f>LEFT(MISC!D74,19)&amp;"."&amp;MiscCR!F74</f>
        <v>St. James' Catholic.5407.NTPmentor.I18.Jn21</v>
      </c>
      <c r="P74" s="312" t="str">
        <f>MISC!I74</f>
        <v>10104/543965</v>
      </c>
      <c r="Q74" s="126" t="b">
        <v>1</v>
      </c>
      <c r="R74" s="126" t="b">
        <v>1</v>
      </c>
      <c r="S74" s="126" t="b">
        <v>1</v>
      </c>
    </row>
    <row r="75" spans="1:19" hidden="1" x14ac:dyDescent="0.25">
      <c r="A75" s="126" t="s">
        <v>4008</v>
      </c>
      <c r="B75" s="200">
        <v>1</v>
      </c>
      <c r="C75" s="126">
        <v>2</v>
      </c>
      <c r="D75" s="308">
        <f>MISC!J75</f>
        <v>400135</v>
      </c>
      <c r="E75" s="126" t="b">
        <v>1</v>
      </c>
      <c r="F75" s="309" t="str">
        <f>RIGHT(MISC!C75,4)&amp;"."&amp;MISC!M75&amp;"."&amp;MISC!K75&amp;"."&amp;$C$5</f>
        <v>3521.NTPmentor.I18.Jn21</v>
      </c>
      <c r="G75" s="310">
        <f t="shared" ca="1" si="2"/>
        <v>44386</v>
      </c>
      <c r="H75" s="442">
        <f>IF(MISC!T75&gt;0,0,-MISC!T75)</f>
        <v>0</v>
      </c>
      <c r="I75" s="205">
        <f t="shared" ca="1" si="1"/>
        <v>44386</v>
      </c>
      <c r="J75" s="126">
        <v>3</v>
      </c>
      <c r="K75" s="126" t="b">
        <v>1</v>
      </c>
      <c r="L75" s="126" t="s">
        <v>4009</v>
      </c>
      <c r="M75" s="126" t="b">
        <v>1</v>
      </c>
      <c r="N75" s="126" t="s">
        <v>3687</v>
      </c>
      <c r="O75" s="309" t="str">
        <f>LEFT(MISC!D75,19)&amp;"."&amp;MiscCR!F75</f>
        <v>St Mary's &amp; St John.3521.NTPmentor.I18.Jn21</v>
      </c>
      <c r="P75" s="312" t="str">
        <f>MISC!I75</f>
        <v>10104/543965</v>
      </c>
      <c r="Q75" s="126" t="b">
        <v>1</v>
      </c>
      <c r="R75" s="126" t="b">
        <v>1</v>
      </c>
      <c r="S75" s="126" t="b">
        <v>1</v>
      </c>
    </row>
    <row r="76" spans="1:19" hidden="1" x14ac:dyDescent="0.25">
      <c r="A76" s="126" t="s">
        <v>4008</v>
      </c>
      <c r="B76" s="200">
        <v>1</v>
      </c>
      <c r="C76" s="126">
        <v>2</v>
      </c>
      <c r="D76" s="308">
        <f>MISC!J76</f>
        <v>400013</v>
      </c>
      <c r="E76" s="126" t="b">
        <v>1</v>
      </c>
      <c r="F76" s="309" t="str">
        <f>RIGHT(MISC!C76,4)&amp;"."&amp;MISC!M76&amp;"."&amp;MISC!K76&amp;"."&amp;$C$5</f>
        <v>5407.Rates.I01.Jn21</v>
      </c>
      <c r="G76" s="310">
        <f t="shared" ca="1" si="2"/>
        <v>44386</v>
      </c>
      <c r="H76" s="442">
        <f>IF(MISC!T76&gt;0,0,-MISC!T76)</f>
        <v>0</v>
      </c>
      <c r="I76" s="205">
        <f t="shared" ca="1" si="1"/>
        <v>44386</v>
      </c>
      <c r="J76" s="126">
        <v>3</v>
      </c>
      <c r="K76" s="126" t="b">
        <v>1</v>
      </c>
      <c r="L76" s="126" t="s">
        <v>4009</v>
      </c>
      <c r="M76" s="126" t="b">
        <v>1</v>
      </c>
      <c r="N76" s="126" t="s">
        <v>3687</v>
      </c>
      <c r="O76" s="309" t="str">
        <f>LEFT(MISC!D76,19)&amp;"."&amp;MiscCR!F76</f>
        <v>St. James' Catholic.5407.Rates.I01.Jn21</v>
      </c>
      <c r="P76" s="312" t="str">
        <f>MISC!I76</f>
        <v>10104/543965</v>
      </c>
      <c r="Q76" s="126" t="b">
        <v>1</v>
      </c>
      <c r="R76" s="126" t="b">
        <v>1</v>
      </c>
      <c r="S76" s="126" t="b">
        <v>1</v>
      </c>
    </row>
    <row r="77" spans="1:19" x14ac:dyDescent="0.25">
      <c r="A77" s="126" t="s">
        <v>4008</v>
      </c>
      <c r="B77" s="200">
        <v>1</v>
      </c>
      <c r="C77" s="126">
        <v>2</v>
      </c>
      <c r="D77" s="308">
        <f>MISC!J77</f>
        <v>400006</v>
      </c>
      <c r="E77" s="126" t="b">
        <v>1</v>
      </c>
      <c r="F77" s="309" t="str">
        <f>RIGHT(MISC!C77,4)&amp;"."&amp;MISC!M77&amp;"."&amp;MISC!K77&amp;"."&amp;$C$5</f>
        <v>3313.Rates.I01.Jn21</v>
      </c>
      <c r="G77" s="310">
        <f t="shared" ca="1" si="2"/>
        <v>44386</v>
      </c>
      <c r="H77" s="442">
        <f>IF(MISC!T77&gt;0,0,-MISC!T77)</f>
        <v>60</v>
      </c>
      <c r="I77" s="205">
        <f t="shared" ca="1" si="1"/>
        <v>44386</v>
      </c>
      <c r="J77" s="126">
        <v>3</v>
      </c>
      <c r="K77" s="126" t="b">
        <v>1</v>
      </c>
      <c r="L77" s="126" t="s">
        <v>4009</v>
      </c>
      <c r="M77" s="126" t="b">
        <v>1</v>
      </c>
      <c r="N77" s="126" t="s">
        <v>3687</v>
      </c>
      <c r="O77" s="309" t="str">
        <f>LEFT(MISC!D77,19)&amp;"."&amp;MiscCR!F77</f>
        <v>St. Pauls CE Primar.3313.Rates.I01.Jn21</v>
      </c>
      <c r="P77" s="312" t="str">
        <f>MISC!I77</f>
        <v>10104/543965</v>
      </c>
      <c r="Q77" s="126" t="b">
        <v>1</v>
      </c>
      <c r="R77" s="126" t="b">
        <v>1</v>
      </c>
      <c r="S77" s="126" t="b">
        <v>1</v>
      </c>
    </row>
    <row r="78" spans="1:19" hidden="1" x14ac:dyDescent="0.25">
      <c r="A78" s="126" t="s">
        <v>4008</v>
      </c>
      <c r="B78" s="200">
        <v>1</v>
      </c>
      <c r="C78" s="126">
        <v>2</v>
      </c>
      <c r="D78" s="308">
        <f>MISC!J78</f>
        <v>0</v>
      </c>
      <c r="E78" s="126" t="b">
        <v>1</v>
      </c>
      <c r="F78" s="309" t="str">
        <f>RIGHT(MISC!C78,4)&amp;"."&amp;MISC!M78&amp;"."&amp;MISC!K78&amp;"."&amp;$C$5</f>
        <v>...Jn21</v>
      </c>
      <c r="G78" s="310">
        <f t="shared" ca="1" si="2"/>
        <v>44386</v>
      </c>
      <c r="H78" s="442">
        <f>IF(MISC!T78&gt;0,0,-MISC!T78)</f>
        <v>0</v>
      </c>
      <c r="I78" s="205">
        <f t="shared" ca="1" si="1"/>
        <v>44386</v>
      </c>
      <c r="J78" s="126">
        <v>3</v>
      </c>
      <c r="K78" s="126" t="b">
        <v>1</v>
      </c>
      <c r="L78" s="126" t="s">
        <v>4009</v>
      </c>
      <c r="M78" s="126" t="b">
        <v>1</v>
      </c>
      <c r="N78" s="126" t="s">
        <v>3687</v>
      </c>
      <c r="O78" s="309" t="str">
        <f>LEFT(MISC!D78,19)&amp;"."&amp;MiscCR!F78</f>
        <v>....Jn21</v>
      </c>
      <c r="P78" s="312">
        <f>MISC!I78</f>
        <v>0</v>
      </c>
      <c r="Q78" s="126" t="b">
        <v>1</v>
      </c>
      <c r="R78" s="126" t="b">
        <v>1</v>
      </c>
      <c r="S78" s="126" t="b">
        <v>1</v>
      </c>
    </row>
    <row r="79" spans="1:19" hidden="1" x14ac:dyDescent="0.25">
      <c r="A79" s="126" t="s">
        <v>4008</v>
      </c>
      <c r="B79" s="200">
        <v>1</v>
      </c>
      <c r="C79" s="126">
        <v>2</v>
      </c>
      <c r="D79" s="308">
        <f>MISC!J79</f>
        <v>0</v>
      </c>
      <c r="E79" s="126" t="b">
        <v>1</v>
      </c>
      <c r="F79" s="309" t="str">
        <f>RIGHT(MISC!C79,4)&amp;"."&amp;MISC!M79&amp;"."&amp;MISC!K79&amp;"."&amp;$C$5</f>
        <v>...Jn21</v>
      </c>
      <c r="G79" s="310">
        <f t="shared" ca="1" si="2"/>
        <v>44386</v>
      </c>
      <c r="H79" s="442">
        <f>IF(MISC!T79&gt;0,0,-MISC!T79)</f>
        <v>0</v>
      </c>
      <c r="I79" s="205">
        <f t="shared" ca="1" si="1"/>
        <v>44386</v>
      </c>
      <c r="J79" s="126">
        <v>3</v>
      </c>
      <c r="K79" s="126" t="b">
        <v>1</v>
      </c>
      <c r="L79" s="126" t="s">
        <v>4009</v>
      </c>
      <c r="M79" s="126" t="b">
        <v>1</v>
      </c>
      <c r="N79" s="126" t="s">
        <v>3687</v>
      </c>
      <c r="O79" s="309" t="str">
        <f>LEFT(MISC!D79,19)&amp;"."&amp;MiscCR!F79</f>
        <v>....Jn21</v>
      </c>
      <c r="P79" s="312">
        <f>MISC!I79</f>
        <v>0</v>
      </c>
      <c r="Q79" s="126" t="b">
        <v>1</v>
      </c>
      <c r="R79" s="126" t="b">
        <v>1</v>
      </c>
      <c r="S79" s="126" t="b">
        <v>1</v>
      </c>
    </row>
    <row r="80" spans="1:19" hidden="1" x14ac:dyDescent="0.25">
      <c r="A80" s="126" t="s">
        <v>4008</v>
      </c>
      <c r="B80" s="200">
        <v>1</v>
      </c>
      <c r="C80" s="126">
        <v>2</v>
      </c>
      <c r="D80" s="308">
        <f>MISC!J80</f>
        <v>0</v>
      </c>
      <c r="E80" s="126" t="b">
        <v>1</v>
      </c>
      <c r="F80" s="309" t="str">
        <f>RIGHT(MISC!C80,4)&amp;"."&amp;MISC!M80&amp;"."&amp;MISC!K80&amp;"."&amp;$C$5</f>
        <v>...Jn21</v>
      </c>
      <c r="G80" s="310">
        <f t="shared" ca="1" si="2"/>
        <v>44386</v>
      </c>
      <c r="H80" s="442">
        <f>IF(MISC!T80&gt;0,0,-MISC!T80)</f>
        <v>0</v>
      </c>
      <c r="I80" s="205">
        <f t="shared" ca="1" si="1"/>
        <v>44386</v>
      </c>
      <c r="J80" s="126">
        <v>3</v>
      </c>
      <c r="K80" s="126" t="b">
        <v>1</v>
      </c>
      <c r="L80" s="126" t="s">
        <v>4009</v>
      </c>
      <c r="M80" s="126" t="b">
        <v>1</v>
      </c>
      <c r="N80" s="126" t="s">
        <v>3687</v>
      </c>
      <c r="O80" s="309" t="str">
        <f>LEFT(MISC!D80,19)&amp;"."&amp;MiscCR!F80</f>
        <v>....Jn21</v>
      </c>
      <c r="P80" s="312">
        <f>MISC!I80</f>
        <v>0</v>
      </c>
      <c r="Q80" s="126" t="b">
        <v>1</v>
      </c>
      <c r="R80" s="126" t="b">
        <v>1</v>
      </c>
      <c r="S80" s="126" t="b">
        <v>1</v>
      </c>
    </row>
    <row r="81" spans="1:19" hidden="1" x14ac:dyDescent="0.25">
      <c r="A81" s="126" t="s">
        <v>4008</v>
      </c>
      <c r="B81" s="200">
        <v>1</v>
      </c>
      <c r="C81" s="126">
        <v>2</v>
      </c>
      <c r="D81" s="308">
        <f>MISC!J81</f>
        <v>0</v>
      </c>
      <c r="E81" s="126" t="b">
        <v>1</v>
      </c>
      <c r="F81" s="309" t="str">
        <f>RIGHT(MISC!C81,4)&amp;"."&amp;MISC!M81&amp;"."&amp;MISC!K81&amp;"."&amp;$C$5</f>
        <v>...Jn21</v>
      </c>
      <c r="G81" s="310">
        <f t="shared" ca="1" si="2"/>
        <v>44386</v>
      </c>
      <c r="H81" s="442">
        <f>IF(MISC!T81&gt;0,0,-MISC!T81)</f>
        <v>0</v>
      </c>
      <c r="I81" s="205">
        <f t="shared" ca="1" si="1"/>
        <v>44386</v>
      </c>
      <c r="J81" s="126">
        <v>3</v>
      </c>
      <c r="K81" s="126" t="b">
        <v>1</v>
      </c>
      <c r="L81" s="126" t="s">
        <v>4009</v>
      </c>
      <c r="M81" s="126" t="b">
        <v>1</v>
      </c>
      <c r="N81" s="126" t="s">
        <v>3687</v>
      </c>
      <c r="O81" s="309" t="str">
        <f>LEFT(MISC!D81,19)&amp;"."&amp;MiscCR!F81</f>
        <v>....Jn21</v>
      </c>
      <c r="P81" s="312">
        <f>MISC!I81</f>
        <v>0</v>
      </c>
      <c r="Q81" s="126" t="b">
        <v>1</v>
      </c>
      <c r="R81" s="126" t="b">
        <v>1</v>
      </c>
      <c r="S81" s="126" t="b">
        <v>1</v>
      </c>
    </row>
    <row r="82" spans="1:19" hidden="1" x14ac:dyDescent="0.25">
      <c r="A82" s="126" t="s">
        <v>4008</v>
      </c>
      <c r="B82" s="200">
        <v>1</v>
      </c>
      <c r="C82" s="126">
        <v>2</v>
      </c>
      <c r="D82" s="308">
        <f>MISC!J82</f>
        <v>0</v>
      </c>
      <c r="E82" s="126" t="b">
        <v>1</v>
      </c>
      <c r="F82" s="309" t="str">
        <f>RIGHT(MISC!C82,4)&amp;"."&amp;MISC!M82&amp;"."&amp;MISC!K82&amp;"."&amp;$C$5</f>
        <v>...Jn21</v>
      </c>
      <c r="G82" s="310">
        <f t="shared" ca="1" si="2"/>
        <v>44386</v>
      </c>
      <c r="H82" s="442">
        <f>IF(MISC!T82&gt;0,0,-MISC!T82)</f>
        <v>0</v>
      </c>
      <c r="I82" s="205">
        <f t="shared" ca="1" si="1"/>
        <v>44386</v>
      </c>
      <c r="J82" s="126">
        <v>3</v>
      </c>
      <c r="K82" s="126" t="b">
        <v>1</v>
      </c>
      <c r="L82" s="126" t="s">
        <v>4009</v>
      </c>
      <c r="M82" s="126" t="b">
        <v>1</v>
      </c>
      <c r="N82" s="126" t="s">
        <v>3687</v>
      </c>
      <c r="O82" s="309" t="str">
        <f>LEFT(MISC!D82,19)&amp;"."&amp;MiscCR!F82</f>
        <v>....Jn21</v>
      </c>
      <c r="P82" s="312">
        <f>MISC!I82</f>
        <v>0</v>
      </c>
      <c r="Q82" s="126" t="b">
        <v>1</v>
      </c>
      <c r="R82" s="126" t="b">
        <v>1</v>
      </c>
      <c r="S82" s="126" t="b">
        <v>1</v>
      </c>
    </row>
    <row r="83" spans="1:19" hidden="1" x14ac:dyDescent="0.25">
      <c r="A83" s="126" t="s">
        <v>4008</v>
      </c>
      <c r="B83" s="200">
        <v>1</v>
      </c>
      <c r="C83" s="126">
        <v>2</v>
      </c>
      <c r="D83" s="308">
        <f>MISC!J83</f>
        <v>0</v>
      </c>
      <c r="E83" s="126" t="b">
        <v>1</v>
      </c>
      <c r="F83" s="309" t="str">
        <f>RIGHT(MISC!C83,4)&amp;"."&amp;MISC!M83&amp;"."&amp;MISC!K83&amp;"."&amp;$C$5</f>
        <v>...Jn21</v>
      </c>
      <c r="G83" s="310">
        <f t="shared" ca="1" si="2"/>
        <v>44386</v>
      </c>
      <c r="H83" s="442">
        <f>IF(MISC!T83&gt;0,0,-MISC!T83)</f>
        <v>0</v>
      </c>
      <c r="I83" s="205">
        <f t="shared" ca="1" si="1"/>
        <v>44386</v>
      </c>
      <c r="J83" s="126">
        <v>3</v>
      </c>
      <c r="K83" s="126" t="b">
        <v>1</v>
      </c>
      <c r="L83" s="126" t="s">
        <v>4009</v>
      </c>
      <c r="M83" s="126" t="b">
        <v>1</v>
      </c>
      <c r="N83" s="126" t="s">
        <v>3687</v>
      </c>
      <c r="O83" s="309" t="str">
        <f>LEFT(MISC!D83,19)&amp;"."&amp;MiscCR!F83</f>
        <v>....Jn21</v>
      </c>
      <c r="P83" s="312">
        <f>MISC!I83</f>
        <v>0</v>
      </c>
      <c r="Q83" s="126" t="b">
        <v>1</v>
      </c>
      <c r="R83" s="126" t="b">
        <v>1</v>
      </c>
      <c r="S83" s="126" t="b">
        <v>1</v>
      </c>
    </row>
    <row r="84" spans="1:19" hidden="1" x14ac:dyDescent="0.25">
      <c r="A84" s="126" t="s">
        <v>4008</v>
      </c>
      <c r="B84" s="200">
        <v>1</v>
      </c>
      <c r="C84" s="126">
        <v>2</v>
      </c>
      <c r="D84" s="308">
        <f>MISC!J84</f>
        <v>0</v>
      </c>
      <c r="E84" s="126" t="b">
        <v>1</v>
      </c>
      <c r="F84" s="309" t="str">
        <f>RIGHT(MISC!C84,4)&amp;"."&amp;MISC!M84&amp;"."&amp;MISC!K84&amp;"."&amp;$C$5</f>
        <v>...Jn21</v>
      </c>
      <c r="G84" s="310">
        <f t="shared" ca="1" si="2"/>
        <v>44386</v>
      </c>
      <c r="H84" s="442">
        <f>IF(MISC!T84&gt;0,0,-MISC!T84)</f>
        <v>0</v>
      </c>
      <c r="I84" s="205">
        <f t="shared" ca="1" si="1"/>
        <v>44386</v>
      </c>
      <c r="J84" s="126">
        <v>3</v>
      </c>
      <c r="K84" s="126" t="b">
        <v>1</v>
      </c>
      <c r="L84" s="126" t="s">
        <v>4009</v>
      </c>
      <c r="M84" s="126" t="b">
        <v>1</v>
      </c>
      <c r="N84" s="126" t="s">
        <v>3687</v>
      </c>
      <c r="O84" s="309" t="str">
        <f>LEFT(MISC!D84,19)&amp;"."&amp;MiscCR!F84</f>
        <v>....Jn21</v>
      </c>
      <c r="P84" s="312">
        <f>MISC!I84</f>
        <v>0</v>
      </c>
      <c r="Q84" s="126" t="b">
        <v>1</v>
      </c>
      <c r="R84" s="126" t="b">
        <v>1</v>
      </c>
      <c r="S84" s="126" t="b">
        <v>1</v>
      </c>
    </row>
    <row r="85" spans="1:19" hidden="1" x14ac:dyDescent="0.25">
      <c r="A85" s="126" t="s">
        <v>4008</v>
      </c>
      <c r="B85" s="200">
        <v>1</v>
      </c>
      <c r="C85" s="126">
        <v>2</v>
      </c>
      <c r="D85" s="308">
        <f>MISC!J85</f>
        <v>0</v>
      </c>
      <c r="E85" s="126" t="b">
        <v>1</v>
      </c>
      <c r="F85" s="309" t="str">
        <f>RIGHT(MISC!C85,4)&amp;"."&amp;MISC!M85&amp;"."&amp;MISC!K85&amp;"."&amp;$C$5</f>
        <v>...Jn21</v>
      </c>
      <c r="G85" s="310">
        <f t="shared" ref="G85:G148" ca="1" si="3">TODAY()</f>
        <v>44386</v>
      </c>
      <c r="H85" s="442">
        <f>IF(MISC!T85&gt;0,0,-MISC!T85)</f>
        <v>0</v>
      </c>
      <c r="I85" s="205">
        <f ca="1">G85</f>
        <v>44386</v>
      </c>
      <c r="J85" s="126">
        <v>3</v>
      </c>
      <c r="K85" s="126" t="b">
        <v>1</v>
      </c>
      <c r="L85" s="126" t="s">
        <v>4009</v>
      </c>
      <c r="M85" s="126" t="b">
        <v>1</v>
      </c>
      <c r="N85" s="126" t="s">
        <v>3687</v>
      </c>
      <c r="O85" s="309" t="str">
        <f>LEFT(MISC!D85,19)&amp;"."&amp;MiscCR!F85</f>
        <v>....Jn21</v>
      </c>
      <c r="P85" s="312">
        <f>MISC!I85</f>
        <v>0</v>
      </c>
      <c r="Q85" s="126" t="b">
        <v>1</v>
      </c>
      <c r="R85" s="126" t="b">
        <v>1</v>
      </c>
      <c r="S85" s="126" t="b">
        <v>1</v>
      </c>
    </row>
    <row r="86" spans="1:19" hidden="1" x14ac:dyDescent="0.25">
      <c r="A86" s="126" t="s">
        <v>4008</v>
      </c>
      <c r="B86" s="200">
        <v>1</v>
      </c>
      <c r="C86" s="126">
        <v>2</v>
      </c>
      <c r="D86" s="308">
        <f>MISC!J86</f>
        <v>0</v>
      </c>
      <c r="E86" s="126" t="b">
        <v>1</v>
      </c>
      <c r="F86" s="309" t="str">
        <f>RIGHT(MISC!C86,4)&amp;"."&amp;MISC!M86&amp;"."&amp;MISC!K86&amp;"."&amp;$C$5</f>
        <v>...Jn21</v>
      </c>
      <c r="G86" s="310">
        <f t="shared" ca="1" si="3"/>
        <v>44386</v>
      </c>
      <c r="H86" s="442">
        <f>IF(MISC!T86&gt;0,0,-MISC!T86)</f>
        <v>0</v>
      </c>
      <c r="I86" s="205">
        <f ca="1">G86</f>
        <v>44386</v>
      </c>
      <c r="J86" s="126">
        <v>3</v>
      </c>
      <c r="K86" s="126" t="b">
        <v>1</v>
      </c>
      <c r="L86" s="126" t="s">
        <v>4009</v>
      </c>
      <c r="M86" s="126" t="b">
        <v>1</v>
      </c>
      <c r="N86" s="126" t="s">
        <v>3687</v>
      </c>
      <c r="O86" s="309" t="str">
        <f>LEFT(MISC!D86,19)&amp;"."&amp;MiscCR!F86</f>
        <v>....Jn21</v>
      </c>
      <c r="P86" s="312">
        <f>MISC!I86</f>
        <v>0</v>
      </c>
      <c r="Q86" s="126" t="b">
        <v>1</v>
      </c>
      <c r="R86" s="126" t="b">
        <v>1</v>
      </c>
      <c r="S86" s="126" t="b">
        <v>1</v>
      </c>
    </row>
    <row r="87" spans="1:19" hidden="1" x14ac:dyDescent="0.25">
      <c r="A87" s="126" t="s">
        <v>4008</v>
      </c>
      <c r="B87" s="200">
        <v>1</v>
      </c>
      <c r="C87" s="126">
        <v>2</v>
      </c>
      <c r="D87" s="308">
        <f>MISC!J87</f>
        <v>0</v>
      </c>
      <c r="E87" s="126" t="b">
        <v>1</v>
      </c>
      <c r="F87" s="309" t="str">
        <f>RIGHT(MISC!C87,4)&amp;"."&amp;MISC!M87&amp;"."&amp;MISC!K87&amp;"."&amp;$C$5</f>
        <v>...Jn21</v>
      </c>
      <c r="G87" s="310">
        <f t="shared" ca="1" si="3"/>
        <v>44386</v>
      </c>
      <c r="H87" s="442">
        <f>IF(MISC!T87&gt;0,0,-MISC!T87)</f>
        <v>0</v>
      </c>
      <c r="I87" s="205">
        <f ca="1">G87</f>
        <v>44386</v>
      </c>
      <c r="J87" s="126">
        <v>3</v>
      </c>
      <c r="K87" s="126" t="b">
        <v>1</v>
      </c>
      <c r="L87" s="126" t="s">
        <v>4009</v>
      </c>
      <c r="M87" s="126" t="b">
        <v>1</v>
      </c>
      <c r="N87" s="126" t="s">
        <v>3687</v>
      </c>
      <c r="O87" s="309" t="str">
        <f>LEFT(MISC!D87,19)&amp;"."&amp;MiscCR!F87</f>
        <v>....Jn21</v>
      </c>
      <c r="P87" s="312">
        <f>MISC!I87</f>
        <v>0</v>
      </c>
      <c r="Q87" s="126" t="b">
        <v>1</v>
      </c>
      <c r="R87" s="126" t="b">
        <v>1</v>
      </c>
      <c r="S87" s="126" t="b">
        <v>1</v>
      </c>
    </row>
    <row r="88" spans="1:19" hidden="1" x14ac:dyDescent="0.25">
      <c r="A88" s="126" t="s">
        <v>4008</v>
      </c>
      <c r="B88" s="200">
        <v>1</v>
      </c>
      <c r="C88" s="126">
        <v>2</v>
      </c>
      <c r="D88" s="308">
        <f>MISC!J88</f>
        <v>0</v>
      </c>
      <c r="E88" s="126" t="b">
        <v>1</v>
      </c>
      <c r="F88" s="309" t="str">
        <f>RIGHT(MISC!C88,4)&amp;"."&amp;MISC!M88&amp;"."&amp;MISC!K88&amp;"."&amp;$C$5</f>
        <v>...Jn21</v>
      </c>
      <c r="G88" s="310">
        <f t="shared" ca="1" si="3"/>
        <v>44386</v>
      </c>
      <c r="H88" s="442">
        <f>IF(MISC!T88&gt;0,0,-MISC!T88)</f>
        <v>0</v>
      </c>
      <c r="I88" s="205">
        <f ca="1">G88</f>
        <v>44386</v>
      </c>
      <c r="J88" s="126">
        <v>3</v>
      </c>
      <c r="K88" s="126" t="b">
        <v>1</v>
      </c>
      <c r="L88" s="126" t="s">
        <v>4009</v>
      </c>
      <c r="M88" s="126" t="b">
        <v>1</v>
      </c>
      <c r="N88" s="126" t="s">
        <v>3687</v>
      </c>
      <c r="O88" s="309" t="str">
        <f>LEFT(MISC!D88,19)&amp;"."&amp;MiscCR!F88</f>
        <v>....Jn21</v>
      </c>
      <c r="P88" s="312">
        <f>MISC!I88</f>
        <v>0</v>
      </c>
      <c r="Q88" s="126" t="b">
        <v>1</v>
      </c>
      <c r="R88" s="126" t="b">
        <v>1</v>
      </c>
      <c r="S88" s="126" t="b">
        <v>1</v>
      </c>
    </row>
    <row r="89" spans="1:19" hidden="1" x14ac:dyDescent="0.25">
      <c r="A89" s="126" t="s">
        <v>4008</v>
      </c>
      <c r="B89" s="200">
        <v>1</v>
      </c>
      <c r="C89" s="126">
        <v>2</v>
      </c>
      <c r="D89" s="308">
        <f>MISC!J89</f>
        <v>0</v>
      </c>
      <c r="E89" s="126" t="b">
        <v>1</v>
      </c>
      <c r="F89" s="309" t="str">
        <f>RIGHT(MISC!C89,4)&amp;"."&amp;MISC!M89&amp;"."&amp;MISC!K89&amp;"."&amp;$C$5</f>
        <v>...Jn21</v>
      </c>
      <c r="G89" s="310">
        <f t="shared" ca="1" si="3"/>
        <v>44386</v>
      </c>
      <c r="H89" s="442">
        <f>IF(MISC!T89&gt;0,0,-MISC!T89)</f>
        <v>0</v>
      </c>
      <c r="I89" s="205">
        <f ca="1">G89</f>
        <v>44386</v>
      </c>
      <c r="J89" s="126">
        <v>3</v>
      </c>
      <c r="K89" s="126" t="b">
        <v>1</v>
      </c>
      <c r="L89" s="126" t="s">
        <v>4009</v>
      </c>
      <c r="M89" s="126" t="b">
        <v>1</v>
      </c>
      <c r="N89" s="126" t="s">
        <v>3687</v>
      </c>
      <c r="O89" s="309" t="str">
        <f>LEFT(MISC!D89,19)&amp;"."&amp;MiscCR!F89</f>
        <v>....Jn21</v>
      </c>
      <c r="P89" s="312">
        <f>MISC!I89</f>
        <v>0</v>
      </c>
      <c r="Q89" s="126" t="b">
        <v>1</v>
      </c>
      <c r="R89" s="126" t="b">
        <v>1</v>
      </c>
      <c r="S89" s="126" t="b">
        <v>1</v>
      </c>
    </row>
    <row r="90" spans="1:19" hidden="1" x14ac:dyDescent="0.25">
      <c r="A90" s="126" t="s">
        <v>4008</v>
      </c>
      <c r="B90" s="200">
        <v>1</v>
      </c>
      <c r="C90" s="126">
        <v>2</v>
      </c>
      <c r="D90" s="308">
        <f>MISC!J90</f>
        <v>0</v>
      </c>
      <c r="E90" s="126" t="b">
        <v>1</v>
      </c>
      <c r="F90" s="309" t="str">
        <f>RIGHT(MISC!C90,4)&amp;"."&amp;MISC!M90&amp;"."&amp;MISC!K90&amp;"."&amp;$C$5</f>
        <v>...Jn21</v>
      </c>
      <c r="G90" s="310">
        <f t="shared" ca="1" si="3"/>
        <v>44386</v>
      </c>
      <c r="H90" s="442">
        <f>IF(MISC!T90&gt;0,0,-MISC!T90)</f>
        <v>0</v>
      </c>
      <c r="I90" s="205">
        <f t="shared" ref="I90:I153" ca="1" si="4">G90</f>
        <v>44386</v>
      </c>
      <c r="J90" s="126">
        <v>4</v>
      </c>
      <c r="K90" s="126" t="b">
        <v>1</v>
      </c>
      <c r="L90" s="126" t="s">
        <v>4009</v>
      </c>
      <c r="M90" s="126" t="b">
        <v>1</v>
      </c>
      <c r="N90" s="126" t="s">
        <v>3687</v>
      </c>
      <c r="O90" s="309" t="str">
        <f>LEFT(MISC!D90,19)&amp;"."&amp;MiscCR!F90</f>
        <v>....Jn21</v>
      </c>
      <c r="P90" s="312">
        <f>MISC!I90</f>
        <v>0</v>
      </c>
      <c r="Q90" s="126" t="b">
        <v>1</v>
      </c>
      <c r="R90" s="126" t="b">
        <v>1</v>
      </c>
      <c r="S90" s="126" t="b">
        <v>1</v>
      </c>
    </row>
    <row r="91" spans="1:19" hidden="1" x14ac:dyDescent="0.25">
      <c r="A91" s="126" t="s">
        <v>4008</v>
      </c>
      <c r="B91" s="200">
        <v>1</v>
      </c>
      <c r="C91" s="126">
        <v>2</v>
      </c>
      <c r="D91" s="308">
        <f>MISC!J91</f>
        <v>0</v>
      </c>
      <c r="E91" s="126" t="b">
        <v>1</v>
      </c>
      <c r="F91" s="309" t="str">
        <f>RIGHT(MISC!C91,4)&amp;"."&amp;MISC!M91&amp;"."&amp;MISC!K91&amp;"."&amp;$C$5</f>
        <v>...Jn21</v>
      </c>
      <c r="G91" s="310">
        <f t="shared" ca="1" si="3"/>
        <v>44386</v>
      </c>
      <c r="H91" s="442">
        <f>IF(MISC!T91&gt;0,0,-MISC!T91)</f>
        <v>0</v>
      </c>
      <c r="I91" s="205">
        <f t="shared" ca="1" si="4"/>
        <v>44386</v>
      </c>
      <c r="J91" s="126">
        <v>5</v>
      </c>
      <c r="K91" s="126" t="b">
        <v>1</v>
      </c>
      <c r="L91" s="126" t="s">
        <v>4009</v>
      </c>
      <c r="M91" s="126" t="b">
        <v>1</v>
      </c>
      <c r="N91" s="126" t="s">
        <v>3687</v>
      </c>
      <c r="O91" s="309" t="str">
        <f>LEFT(MISC!D91,19)&amp;"."&amp;MiscCR!F91</f>
        <v>....Jn21</v>
      </c>
      <c r="P91" s="312">
        <f>MISC!I91</f>
        <v>0</v>
      </c>
      <c r="Q91" s="126" t="b">
        <v>1</v>
      </c>
      <c r="R91" s="126" t="b">
        <v>1</v>
      </c>
      <c r="S91" s="126" t="b">
        <v>1</v>
      </c>
    </row>
    <row r="92" spans="1:19" hidden="1" x14ac:dyDescent="0.25">
      <c r="A92" s="126" t="s">
        <v>4008</v>
      </c>
      <c r="B92" s="200">
        <v>1</v>
      </c>
      <c r="C92" s="126">
        <v>2</v>
      </c>
      <c r="D92" s="308">
        <f>MISC!J92</f>
        <v>0</v>
      </c>
      <c r="E92" s="126" t="b">
        <v>1</v>
      </c>
      <c r="F92" s="309" t="str">
        <f>RIGHT(MISC!C92,4)&amp;"."&amp;MISC!M92&amp;"."&amp;MISC!K92&amp;"."&amp;$C$5</f>
        <v>...Jn21</v>
      </c>
      <c r="G92" s="310">
        <f t="shared" ca="1" si="3"/>
        <v>44386</v>
      </c>
      <c r="H92" s="442">
        <f>IF(MISC!T92&gt;0,0,-MISC!T92)</f>
        <v>0</v>
      </c>
      <c r="I92" s="205">
        <f t="shared" ca="1" si="4"/>
        <v>44386</v>
      </c>
      <c r="J92" s="126">
        <v>6</v>
      </c>
      <c r="K92" s="126" t="b">
        <v>1</v>
      </c>
      <c r="L92" s="126" t="s">
        <v>4009</v>
      </c>
      <c r="M92" s="126" t="b">
        <v>1</v>
      </c>
      <c r="N92" s="126" t="s">
        <v>3687</v>
      </c>
      <c r="O92" s="309" t="str">
        <f>LEFT(MISC!D92,19)&amp;"."&amp;MiscCR!F92</f>
        <v>....Jn21</v>
      </c>
      <c r="P92" s="312">
        <f>MISC!I92</f>
        <v>0</v>
      </c>
      <c r="Q92" s="126" t="b">
        <v>1</v>
      </c>
      <c r="R92" s="126" t="b">
        <v>1</v>
      </c>
      <c r="S92" s="126" t="b">
        <v>1</v>
      </c>
    </row>
    <row r="93" spans="1:19" hidden="1" x14ac:dyDescent="0.25">
      <c r="A93" s="126" t="s">
        <v>4008</v>
      </c>
      <c r="B93" s="200">
        <v>1</v>
      </c>
      <c r="C93" s="126">
        <v>2</v>
      </c>
      <c r="D93" s="308">
        <f>MISC!J93</f>
        <v>0</v>
      </c>
      <c r="E93" s="126" t="b">
        <v>1</v>
      </c>
      <c r="F93" s="309" t="str">
        <f>RIGHT(MISC!C93,4)&amp;"."&amp;MISC!M93&amp;"."&amp;MISC!K93&amp;"."&amp;$C$5</f>
        <v>...Jn21</v>
      </c>
      <c r="G93" s="310">
        <f t="shared" ca="1" si="3"/>
        <v>44386</v>
      </c>
      <c r="H93" s="442">
        <f>IF(MISC!T93&gt;0,0,-MISC!T93)</f>
        <v>0</v>
      </c>
      <c r="I93" s="205">
        <f t="shared" ca="1" si="4"/>
        <v>44386</v>
      </c>
      <c r="J93" s="126">
        <v>7</v>
      </c>
      <c r="K93" s="126" t="b">
        <v>1</v>
      </c>
      <c r="L93" s="126" t="s">
        <v>4009</v>
      </c>
      <c r="M93" s="126" t="b">
        <v>1</v>
      </c>
      <c r="N93" s="126" t="s">
        <v>3687</v>
      </c>
      <c r="O93" s="309" t="str">
        <f>LEFT(MISC!D93,19)&amp;"."&amp;MiscCR!F93</f>
        <v>....Jn21</v>
      </c>
      <c r="P93" s="312">
        <f>MISC!I93</f>
        <v>0</v>
      </c>
      <c r="Q93" s="126" t="b">
        <v>1</v>
      </c>
      <c r="R93" s="126" t="b">
        <v>1</v>
      </c>
      <c r="S93" s="126" t="b">
        <v>1</v>
      </c>
    </row>
    <row r="94" spans="1:19" hidden="1" x14ac:dyDescent="0.25">
      <c r="A94" s="126" t="s">
        <v>4008</v>
      </c>
      <c r="B94" s="200">
        <v>1</v>
      </c>
      <c r="C94" s="126">
        <v>2</v>
      </c>
      <c r="D94" s="308">
        <f>MISC!J94</f>
        <v>0</v>
      </c>
      <c r="E94" s="126" t="b">
        <v>1</v>
      </c>
      <c r="F94" s="309" t="str">
        <f>RIGHT(MISC!C94,4)&amp;"."&amp;MISC!M94&amp;"."&amp;MISC!K94&amp;"."&amp;$C$5</f>
        <v>...Jn21</v>
      </c>
      <c r="G94" s="310">
        <f t="shared" ca="1" si="3"/>
        <v>44386</v>
      </c>
      <c r="H94" s="442">
        <f>IF(MISC!T94&gt;0,0,-MISC!T94)</f>
        <v>0</v>
      </c>
      <c r="I94" s="205">
        <f t="shared" ca="1" si="4"/>
        <v>44386</v>
      </c>
      <c r="J94" s="126">
        <v>8</v>
      </c>
      <c r="K94" s="126" t="b">
        <v>1</v>
      </c>
      <c r="L94" s="126" t="s">
        <v>4009</v>
      </c>
      <c r="M94" s="126" t="b">
        <v>1</v>
      </c>
      <c r="N94" s="126" t="s">
        <v>3687</v>
      </c>
      <c r="O94" s="309" t="str">
        <f>LEFT(MISC!D94,19)&amp;"."&amp;MiscCR!F94</f>
        <v>....Jn21</v>
      </c>
      <c r="P94" s="312">
        <f>MISC!I94</f>
        <v>0</v>
      </c>
      <c r="Q94" s="126" t="b">
        <v>1</v>
      </c>
      <c r="R94" s="126" t="b">
        <v>1</v>
      </c>
      <c r="S94" s="126" t="b">
        <v>1</v>
      </c>
    </row>
    <row r="95" spans="1:19" hidden="1" x14ac:dyDescent="0.25">
      <c r="A95" s="126" t="s">
        <v>4008</v>
      </c>
      <c r="B95" s="200">
        <v>1</v>
      </c>
      <c r="C95" s="126">
        <v>2</v>
      </c>
      <c r="D95" s="308">
        <f>MISC!J95</f>
        <v>0</v>
      </c>
      <c r="E95" s="126" t="b">
        <v>1</v>
      </c>
      <c r="F95" s="309" t="str">
        <f>RIGHT(MISC!C95,4)&amp;"."&amp;MISC!M95&amp;"."&amp;MISC!K95&amp;"."&amp;$C$5</f>
        <v>...Jn21</v>
      </c>
      <c r="G95" s="310">
        <f t="shared" ca="1" si="3"/>
        <v>44386</v>
      </c>
      <c r="H95" s="442">
        <f>IF(MISC!T95&gt;0,0,-MISC!T95)</f>
        <v>0</v>
      </c>
      <c r="I95" s="205">
        <f t="shared" ca="1" si="4"/>
        <v>44386</v>
      </c>
      <c r="J95" s="126">
        <v>9</v>
      </c>
      <c r="K95" s="126" t="b">
        <v>1</v>
      </c>
      <c r="L95" s="126" t="s">
        <v>4009</v>
      </c>
      <c r="M95" s="126" t="b">
        <v>1</v>
      </c>
      <c r="N95" s="126" t="s">
        <v>3687</v>
      </c>
      <c r="O95" s="309" t="str">
        <f>LEFT(MISC!D95,19)&amp;"."&amp;MiscCR!F95</f>
        <v>....Jn21</v>
      </c>
      <c r="P95" s="312">
        <f>MISC!I95</f>
        <v>0</v>
      </c>
      <c r="Q95" s="126" t="b">
        <v>1</v>
      </c>
      <c r="R95" s="126" t="b">
        <v>1</v>
      </c>
      <c r="S95" s="126" t="b">
        <v>1</v>
      </c>
    </row>
    <row r="96" spans="1:19" hidden="1" x14ac:dyDescent="0.25">
      <c r="A96" s="126" t="s">
        <v>4008</v>
      </c>
      <c r="B96" s="200">
        <v>1</v>
      </c>
      <c r="C96" s="126">
        <v>2</v>
      </c>
      <c r="D96" s="308">
        <f>MISC!J96</f>
        <v>0</v>
      </c>
      <c r="E96" s="126" t="b">
        <v>1</v>
      </c>
      <c r="F96" s="309" t="str">
        <f>RIGHT(MISC!C96,4)&amp;"."&amp;MISC!M96&amp;"."&amp;MISC!K96&amp;"."&amp;$C$5</f>
        <v>...Jn21</v>
      </c>
      <c r="G96" s="310">
        <f t="shared" ca="1" si="3"/>
        <v>44386</v>
      </c>
      <c r="H96" s="442">
        <f>IF(MISC!T96&gt;0,0,-MISC!T96)</f>
        <v>0</v>
      </c>
      <c r="I96" s="205">
        <f t="shared" ca="1" si="4"/>
        <v>44386</v>
      </c>
      <c r="J96" s="126">
        <v>10</v>
      </c>
      <c r="K96" s="126" t="b">
        <v>1</v>
      </c>
      <c r="L96" s="126" t="s">
        <v>4009</v>
      </c>
      <c r="M96" s="126" t="b">
        <v>1</v>
      </c>
      <c r="N96" s="126" t="s">
        <v>3687</v>
      </c>
      <c r="O96" s="309" t="str">
        <f>LEFT(MISC!D96,19)&amp;"."&amp;MiscCR!F96</f>
        <v>....Jn21</v>
      </c>
      <c r="P96" s="312">
        <f>MISC!I96</f>
        <v>0</v>
      </c>
      <c r="Q96" s="126" t="b">
        <v>1</v>
      </c>
      <c r="R96" s="126" t="b">
        <v>1</v>
      </c>
      <c r="S96" s="126" t="b">
        <v>1</v>
      </c>
    </row>
    <row r="97" spans="1:19" hidden="1" x14ac:dyDescent="0.25">
      <c r="A97" s="126" t="s">
        <v>4008</v>
      </c>
      <c r="B97" s="200">
        <v>1</v>
      </c>
      <c r="C97" s="126">
        <v>2</v>
      </c>
      <c r="D97" s="308">
        <f>MISC!J97</f>
        <v>0</v>
      </c>
      <c r="E97" s="126" t="b">
        <v>1</v>
      </c>
      <c r="F97" s="309" t="str">
        <f>RIGHT(MISC!C97,4)&amp;"."&amp;MISC!M97&amp;"."&amp;MISC!K97&amp;"."&amp;$C$5</f>
        <v>...Jn21</v>
      </c>
      <c r="G97" s="310">
        <f t="shared" ca="1" si="3"/>
        <v>44386</v>
      </c>
      <c r="H97" s="442">
        <f>IF(MISC!T97&gt;0,0,-MISC!T97)</f>
        <v>0</v>
      </c>
      <c r="I97" s="205">
        <f t="shared" ca="1" si="4"/>
        <v>44386</v>
      </c>
      <c r="J97" s="126">
        <v>11</v>
      </c>
      <c r="K97" s="126" t="b">
        <v>1</v>
      </c>
      <c r="L97" s="126" t="s">
        <v>4009</v>
      </c>
      <c r="M97" s="126" t="b">
        <v>1</v>
      </c>
      <c r="N97" s="126" t="s">
        <v>3687</v>
      </c>
      <c r="O97" s="309" t="str">
        <f>LEFT(MISC!D97,19)&amp;"."&amp;MiscCR!F97</f>
        <v>....Jn21</v>
      </c>
      <c r="P97" s="312">
        <f>MISC!I97</f>
        <v>0</v>
      </c>
      <c r="Q97" s="126" t="b">
        <v>1</v>
      </c>
      <c r="R97" s="126" t="b">
        <v>1</v>
      </c>
      <c r="S97" s="126" t="b">
        <v>1</v>
      </c>
    </row>
    <row r="98" spans="1:19" hidden="1" x14ac:dyDescent="0.25">
      <c r="A98" s="126" t="s">
        <v>4008</v>
      </c>
      <c r="B98" s="200">
        <v>1</v>
      </c>
      <c r="C98" s="126">
        <v>2</v>
      </c>
      <c r="D98" s="308">
        <f>MISC!J98</f>
        <v>0</v>
      </c>
      <c r="E98" s="126" t="b">
        <v>1</v>
      </c>
      <c r="F98" s="309" t="str">
        <f>RIGHT(MISC!C98,4)&amp;"."&amp;MISC!M98&amp;"."&amp;MISC!K98&amp;"."&amp;$C$5</f>
        <v>...Jn21</v>
      </c>
      <c r="G98" s="310">
        <f t="shared" ca="1" si="3"/>
        <v>44386</v>
      </c>
      <c r="H98" s="442">
        <f>IF(MISC!T98&gt;0,0,-MISC!T98)</f>
        <v>0</v>
      </c>
      <c r="I98" s="205">
        <f t="shared" ca="1" si="4"/>
        <v>44386</v>
      </c>
      <c r="J98" s="126">
        <v>12</v>
      </c>
      <c r="K98" s="126" t="b">
        <v>1</v>
      </c>
      <c r="L98" s="126" t="s">
        <v>4009</v>
      </c>
      <c r="M98" s="126" t="b">
        <v>1</v>
      </c>
      <c r="N98" s="126" t="s">
        <v>3687</v>
      </c>
      <c r="O98" s="309" t="str">
        <f>LEFT(MISC!D98,19)&amp;"."&amp;MiscCR!F98</f>
        <v>....Jn21</v>
      </c>
      <c r="P98" s="312">
        <f>MISC!I98</f>
        <v>0</v>
      </c>
      <c r="Q98" s="126" t="b">
        <v>1</v>
      </c>
      <c r="R98" s="126" t="b">
        <v>1</v>
      </c>
      <c r="S98" s="126" t="b">
        <v>1</v>
      </c>
    </row>
    <row r="99" spans="1:19" hidden="1" x14ac:dyDescent="0.25">
      <c r="A99" s="126" t="s">
        <v>4008</v>
      </c>
      <c r="B99" s="200">
        <v>1</v>
      </c>
      <c r="C99" s="126">
        <v>2</v>
      </c>
      <c r="D99" s="308">
        <f>MISC!J99</f>
        <v>0</v>
      </c>
      <c r="E99" s="126" t="b">
        <v>1</v>
      </c>
      <c r="F99" s="309" t="str">
        <f>RIGHT(MISC!C99,4)&amp;"."&amp;MISC!M99&amp;"."&amp;MISC!K99&amp;"."&amp;$C$5</f>
        <v>...Jn21</v>
      </c>
      <c r="G99" s="310">
        <f t="shared" ca="1" si="3"/>
        <v>44386</v>
      </c>
      <c r="H99" s="442">
        <f>IF(MISC!T99&gt;0,0,-MISC!T99)</f>
        <v>0</v>
      </c>
      <c r="I99" s="205">
        <f t="shared" ca="1" si="4"/>
        <v>44386</v>
      </c>
      <c r="J99" s="126">
        <v>13</v>
      </c>
      <c r="K99" s="126" t="b">
        <v>1</v>
      </c>
      <c r="L99" s="126" t="s">
        <v>4009</v>
      </c>
      <c r="M99" s="126" t="b">
        <v>1</v>
      </c>
      <c r="N99" s="126" t="s">
        <v>3687</v>
      </c>
      <c r="O99" s="309" t="str">
        <f>LEFT(MISC!D99,19)&amp;"."&amp;MiscCR!F99</f>
        <v>....Jn21</v>
      </c>
      <c r="P99" s="312">
        <f>MISC!I99</f>
        <v>0</v>
      </c>
      <c r="Q99" s="126" t="b">
        <v>1</v>
      </c>
      <c r="R99" s="126" t="b">
        <v>1</v>
      </c>
      <c r="S99" s="126" t="b">
        <v>1</v>
      </c>
    </row>
    <row r="100" spans="1:19" hidden="1" x14ac:dyDescent="0.25">
      <c r="A100" s="126" t="s">
        <v>4008</v>
      </c>
      <c r="B100" s="200">
        <v>1</v>
      </c>
      <c r="C100" s="126">
        <v>2</v>
      </c>
      <c r="D100" s="308">
        <f>MISC!J100</f>
        <v>0</v>
      </c>
      <c r="E100" s="126" t="b">
        <v>1</v>
      </c>
      <c r="F100" s="309" t="str">
        <f>RIGHT(MISC!C100,4)&amp;"."&amp;MISC!M100&amp;"."&amp;MISC!K100&amp;"."&amp;$C$5</f>
        <v>...Jn21</v>
      </c>
      <c r="G100" s="310">
        <f t="shared" ca="1" si="3"/>
        <v>44386</v>
      </c>
      <c r="H100" s="442">
        <f>IF(MISC!T100&gt;0,0,-MISC!T100)</f>
        <v>0</v>
      </c>
      <c r="I100" s="205">
        <f t="shared" ca="1" si="4"/>
        <v>44386</v>
      </c>
      <c r="J100" s="126">
        <v>14</v>
      </c>
      <c r="K100" s="126" t="b">
        <v>1</v>
      </c>
      <c r="L100" s="126" t="s">
        <v>4009</v>
      </c>
      <c r="M100" s="126" t="b">
        <v>1</v>
      </c>
      <c r="N100" s="126" t="s">
        <v>3687</v>
      </c>
      <c r="O100" s="309" t="str">
        <f>LEFT(MISC!D100,19)&amp;"."&amp;MiscCR!F100</f>
        <v>....Jn21</v>
      </c>
      <c r="P100" s="312">
        <f>MISC!I100</f>
        <v>0</v>
      </c>
      <c r="Q100" s="126" t="b">
        <v>1</v>
      </c>
      <c r="R100" s="126" t="b">
        <v>1</v>
      </c>
      <c r="S100" s="126" t="b">
        <v>1</v>
      </c>
    </row>
    <row r="101" spans="1:19" hidden="1" x14ac:dyDescent="0.25">
      <c r="A101" s="126" t="s">
        <v>4008</v>
      </c>
      <c r="B101" s="200">
        <v>1</v>
      </c>
      <c r="C101" s="126">
        <v>2</v>
      </c>
      <c r="D101" s="308">
        <f>MISC!J101</f>
        <v>0</v>
      </c>
      <c r="E101" s="126" t="b">
        <v>1</v>
      </c>
      <c r="F101" s="309" t="str">
        <f>RIGHT(MISC!C101,4)&amp;"."&amp;MISC!M101&amp;"."&amp;MISC!K101&amp;"."&amp;$C$5</f>
        <v>...Jn21</v>
      </c>
      <c r="G101" s="310">
        <f t="shared" ca="1" si="3"/>
        <v>44386</v>
      </c>
      <c r="H101" s="442">
        <f>IF(MISC!T101&gt;0,0,-MISC!T101)</f>
        <v>0</v>
      </c>
      <c r="I101" s="205">
        <f t="shared" ca="1" si="4"/>
        <v>44386</v>
      </c>
      <c r="J101" s="126">
        <v>15</v>
      </c>
      <c r="K101" s="126" t="b">
        <v>1</v>
      </c>
      <c r="L101" s="126" t="s">
        <v>4009</v>
      </c>
      <c r="M101" s="126" t="b">
        <v>1</v>
      </c>
      <c r="N101" s="126" t="s">
        <v>3687</v>
      </c>
      <c r="O101" s="309" t="str">
        <f>LEFT(MISC!D101,19)&amp;"."&amp;MiscCR!F101</f>
        <v>....Jn21</v>
      </c>
      <c r="P101" s="312">
        <f>MISC!I101</f>
        <v>0</v>
      </c>
      <c r="Q101" s="126" t="b">
        <v>1</v>
      </c>
      <c r="R101" s="126" t="b">
        <v>1</v>
      </c>
      <c r="S101" s="126" t="b">
        <v>1</v>
      </c>
    </row>
    <row r="102" spans="1:19" hidden="1" x14ac:dyDescent="0.25">
      <c r="A102" s="126" t="s">
        <v>4008</v>
      </c>
      <c r="B102" s="200">
        <v>1</v>
      </c>
      <c r="C102" s="126">
        <v>2</v>
      </c>
      <c r="D102" s="308">
        <f>MISC!J102</f>
        <v>0</v>
      </c>
      <c r="E102" s="126" t="b">
        <v>1</v>
      </c>
      <c r="F102" s="309" t="str">
        <f>RIGHT(MISC!C102,4)&amp;"."&amp;MISC!M102&amp;"."&amp;MISC!K102&amp;"."&amp;$C$5</f>
        <v>...Jn21</v>
      </c>
      <c r="G102" s="310">
        <f t="shared" ca="1" si="3"/>
        <v>44386</v>
      </c>
      <c r="H102" s="442">
        <f>IF(MISC!T102&gt;0,0,-MISC!T102)</f>
        <v>0</v>
      </c>
      <c r="I102" s="205">
        <f t="shared" ca="1" si="4"/>
        <v>44386</v>
      </c>
      <c r="J102" s="126">
        <v>16</v>
      </c>
      <c r="K102" s="126" t="b">
        <v>1</v>
      </c>
      <c r="L102" s="126" t="s">
        <v>4009</v>
      </c>
      <c r="M102" s="126" t="b">
        <v>1</v>
      </c>
      <c r="N102" s="126" t="s">
        <v>3687</v>
      </c>
      <c r="O102" s="309" t="str">
        <f>LEFT(MISC!D102,19)&amp;"."&amp;MiscCR!F102</f>
        <v>....Jn21</v>
      </c>
      <c r="P102" s="312">
        <f>MISC!I102</f>
        <v>0</v>
      </c>
      <c r="Q102" s="126" t="b">
        <v>1</v>
      </c>
      <c r="R102" s="126" t="b">
        <v>1</v>
      </c>
      <c r="S102" s="126" t="b">
        <v>1</v>
      </c>
    </row>
    <row r="103" spans="1:19" hidden="1" x14ac:dyDescent="0.25">
      <c r="A103" s="126" t="s">
        <v>4008</v>
      </c>
      <c r="B103" s="200">
        <v>1</v>
      </c>
      <c r="C103" s="126">
        <v>2</v>
      </c>
      <c r="D103" s="308">
        <f>MISC!J103</f>
        <v>0</v>
      </c>
      <c r="E103" s="126" t="b">
        <v>1</v>
      </c>
      <c r="F103" s="309" t="str">
        <f>RIGHT(MISC!C103,4)&amp;"."&amp;MISC!M103&amp;"."&amp;MISC!K103&amp;"."&amp;$C$5</f>
        <v>...Jn21</v>
      </c>
      <c r="G103" s="310">
        <f t="shared" ca="1" si="3"/>
        <v>44386</v>
      </c>
      <c r="H103" s="442">
        <f>IF(MISC!T103&gt;0,0,-MISC!T103)</f>
        <v>0</v>
      </c>
      <c r="I103" s="205">
        <f t="shared" ca="1" si="4"/>
        <v>44386</v>
      </c>
      <c r="J103" s="126">
        <v>17</v>
      </c>
      <c r="K103" s="126" t="b">
        <v>1</v>
      </c>
      <c r="L103" s="126" t="s">
        <v>4009</v>
      </c>
      <c r="M103" s="126" t="b">
        <v>1</v>
      </c>
      <c r="N103" s="126" t="s">
        <v>3687</v>
      </c>
      <c r="O103" s="309" t="str">
        <f>LEFT(MISC!D103,19)&amp;"."&amp;MiscCR!F103</f>
        <v>....Jn21</v>
      </c>
      <c r="P103" s="312">
        <f>MISC!I103</f>
        <v>0</v>
      </c>
      <c r="Q103" s="126" t="b">
        <v>1</v>
      </c>
      <c r="R103" s="126" t="b">
        <v>1</v>
      </c>
      <c r="S103" s="126" t="b">
        <v>1</v>
      </c>
    </row>
    <row r="104" spans="1:19" hidden="1" x14ac:dyDescent="0.25">
      <c r="A104" s="126" t="s">
        <v>4008</v>
      </c>
      <c r="B104" s="200">
        <v>1</v>
      </c>
      <c r="C104" s="126">
        <v>2</v>
      </c>
      <c r="D104" s="308">
        <f>MISC!J104</f>
        <v>0</v>
      </c>
      <c r="E104" s="126" t="b">
        <v>1</v>
      </c>
      <c r="F104" s="309" t="str">
        <f>RIGHT(MISC!C104,4)&amp;"."&amp;MISC!M104&amp;"."&amp;MISC!K104&amp;"."&amp;$C$5</f>
        <v>...Jn21</v>
      </c>
      <c r="G104" s="310">
        <f t="shared" ca="1" si="3"/>
        <v>44386</v>
      </c>
      <c r="H104" s="442">
        <f>IF(MISC!T104&gt;0,0,-MISC!T104)</f>
        <v>0</v>
      </c>
      <c r="I104" s="205">
        <f t="shared" ca="1" si="4"/>
        <v>44386</v>
      </c>
      <c r="J104" s="126">
        <v>18</v>
      </c>
      <c r="K104" s="126" t="b">
        <v>1</v>
      </c>
      <c r="L104" s="126" t="s">
        <v>4009</v>
      </c>
      <c r="M104" s="126" t="b">
        <v>1</v>
      </c>
      <c r="N104" s="126" t="s">
        <v>3687</v>
      </c>
      <c r="O104" s="309" t="str">
        <f>LEFT(MISC!D104,19)&amp;"."&amp;MiscCR!F104</f>
        <v>....Jn21</v>
      </c>
      <c r="P104" s="312">
        <f>MISC!I104</f>
        <v>0</v>
      </c>
      <c r="Q104" s="126" t="b">
        <v>1</v>
      </c>
      <c r="R104" s="126" t="b">
        <v>1</v>
      </c>
      <c r="S104" s="126" t="b">
        <v>1</v>
      </c>
    </row>
    <row r="105" spans="1:19" hidden="1" x14ac:dyDescent="0.25">
      <c r="A105" s="126" t="s">
        <v>4008</v>
      </c>
      <c r="B105" s="200">
        <v>1</v>
      </c>
      <c r="C105" s="126">
        <v>2</v>
      </c>
      <c r="D105" s="308">
        <f>MISC!J105</f>
        <v>0</v>
      </c>
      <c r="E105" s="126" t="b">
        <v>1</v>
      </c>
      <c r="F105" s="309" t="str">
        <f>RIGHT(MISC!C105,4)&amp;"."&amp;MISC!M105&amp;"."&amp;MISC!K105&amp;"."&amp;$C$5</f>
        <v>...Jn21</v>
      </c>
      <c r="G105" s="310">
        <f t="shared" ca="1" si="3"/>
        <v>44386</v>
      </c>
      <c r="H105" s="442">
        <f>IF(MISC!T105&gt;0,0,-MISC!T105)</f>
        <v>0</v>
      </c>
      <c r="I105" s="205">
        <f t="shared" ca="1" si="4"/>
        <v>44386</v>
      </c>
      <c r="J105" s="126">
        <v>19</v>
      </c>
      <c r="K105" s="126" t="b">
        <v>1</v>
      </c>
      <c r="L105" s="126" t="s">
        <v>4009</v>
      </c>
      <c r="M105" s="126" t="b">
        <v>1</v>
      </c>
      <c r="N105" s="126" t="s">
        <v>3687</v>
      </c>
      <c r="O105" s="309" t="str">
        <f>LEFT(MISC!D105,19)&amp;"."&amp;MiscCR!F105</f>
        <v>....Jn21</v>
      </c>
      <c r="P105" s="312">
        <f>MISC!I105</f>
        <v>0</v>
      </c>
      <c r="Q105" s="126" t="b">
        <v>1</v>
      </c>
      <c r="R105" s="126" t="b">
        <v>1</v>
      </c>
      <c r="S105" s="126" t="b">
        <v>1</v>
      </c>
    </row>
    <row r="106" spans="1:19" hidden="1" x14ac:dyDescent="0.25">
      <c r="A106" s="126" t="s">
        <v>4008</v>
      </c>
      <c r="B106" s="200">
        <v>1</v>
      </c>
      <c r="C106" s="126">
        <v>2</v>
      </c>
      <c r="D106" s="308">
        <f>MISC!J106</f>
        <v>0</v>
      </c>
      <c r="E106" s="126" t="b">
        <v>1</v>
      </c>
      <c r="F106" s="309" t="str">
        <f>RIGHT(MISC!C106,4)&amp;"."&amp;MISC!M106&amp;"."&amp;MISC!K106&amp;"."&amp;$C$5</f>
        <v>...Jn21</v>
      </c>
      <c r="G106" s="310">
        <f t="shared" ca="1" si="3"/>
        <v>44386</v>
      </c>
      <c r="H106" s="442">
        <f>IF(MISC!T106&gt;0,0,-MISC!T106)</f>
        <v>0</v>
      </c>
      <c r="I106" s="205">
        <f t="shared" ca="1" si="4"/>
        <v>44386</v>
      </c>
      <c r="J106" s="126">
        <v>20</v>
      </c>
      <c r="K106" s="126" t="b">
        <v>1</v>
      </c>
      <c r="L106" s="126" t="s">
        <v>4009</v>
      </c>
      <c r="M106" s="126" t="b">
        <v>1</v>
      </c>
      <c r="N106" s="126" t="s">
        <v>3687</v>
      </c>
      <c r="O106" s="309" t="str">
        <f>LEFT(MISC!D106,19)&amp;"."&amp;MiscCR!F106</f>
        <v>....Jn21</v>
      </c>
      <c r="P106" s="312">
        <f>MISC!I106</f>
        <v>0</v>
      </c>
      <c r="Q106" s="126" t="b">
        <v>1</v>
      </c>
      <c r="R106" s="126" t="b">
        <v>1</v>
      </c>
      <c r="S106" s="126" t="b">
        <v>1</v>
      </c>
    </row>
    <row r="107" spans="1:19" hidden="1" x14ac:dyDescent="0.25">
      <c r="A107" s="126" t="s">
        <v>4008</v>
      </c>
      <c r="B107" s="200">
        <v>1</v>
      </c>
      <c r="C107" s="126">
        <v>2</v>
      </c>
      <c r="D107" s="308">
        <f>MISC!J107</f>
        <v>0</v>
      </c>
      <c r="E107" s="126" t="b">
        <v>1</v>
      </c>
      <c r="F107" s="309" t="str">
        <f>RIGHT(MISC!C107,4)&amp;"."&amp;MISC!M107&amp;"."&amp;MISC!K107&amp;"."&amp;$C$5</f>
        <v>...Jn21</v>
      </c>
      <c r="G107" s="310">
        <f t="shared" ca="1" si="3"/>
        <v>44386</v>
      </c>
      <c r="H107" s="442">
        <f>IF(MISC!T107&gt;0,0,-MISC!T107)</f>
        <v>0</v>
      </c>
      <c r="I107" s="205">
        <f t="shared" ca="1" si="4"/>
        <v>44386</v>
      </c>
      <c r="J107" s="126">
        <v>21</v>
      </c>
      <c r="K107" s="126" t="b">
        <v>1</v>
      </c>
      <c r="L107" s="126" t="s">
        <v>4009</v>
      </c>
      <c r="M107" s="126" t="b">
        <v>1</v>
      </c>
      <c r="N107" s="126" t="s">
        <v>3687</v>
      </c>
      <c r="O107" s="309" t="str">
        <f>LEFT(MISC!D107,19)&amp;"."&amp;MiscCR!F107</f>
        <v>....Jn21</v>
      </c>
      <c r="P107" s="312">
        <f>MISC!I107</f>
        <v>0</v>
      </c>
      <c r="Q107" s="126" t="b">
        <v>1</v>
      </c>
      <c r="R107" s="126" t="b">
        <v>1</v>
      </c>
      <c r="S107" s="126" t="b">
        <v>1</v>
      </c>
    </row>
    <row r="108" spans="1:19" hidden="1" x14ac:dyDescent="0.25">
      <c r="A108" s="126" t="s">
        <v>4008</v>
      </c>
      <c r="B108" s="200">
        <v>1</v>
      </c>
      <c r="C108" s="126">
        <v>2</v>
      </c>
      <c r="D108" s="308">
        <f>MISC!J108</f>
        <v>0</v>
      </c>
      <c r="E108" s="126" t="b">
        <v>1</v>
      </c>
      <c r="F108" s="309" t="str">
        <f>RIGHT(MISC!C108,4)&amp;"."&amp;MISC!M108&amp;"."&amp;MISC!K108&amp;"."&amp;$C$5</f>
        <v>...Jn21</v>
      </c>
      <c r="G108" s="310">
        <f t="shared" ca="1" si="3"/>
        <v>44386</v>
      </c>
      <c r="H108" s="442">
        <f>IF(MISC!T108&gt;0,0,-MISC!T108)</f>
        <v>0</v>
      </c>
      <c r="I108" s="205">
        <f t="shared" ca="1" si="4"/>
        <v>44386</v>
      </c>
      <c r="J108" s="126">
        <v>22</v>
      </c>
      <c r="K108" s="126" t="b">
        <v>1</v>
      </c>
      <c r="L108" s="126" t="s">
        <v>4009</v>
      </c>
      <c r="M108" s="126" t="b">
        <v>1</v>
      </c>
      <c r="N108" s="126" t="s">
        <v>3687</v>
      </c>
      <c r="O108" s="309" t="str">
        <f>LEFT(MISC!D108,19)&amp;"."&amp;MiscCR!F108</f>
        <v>....Jn21</v>
      </c>
      <c r="P108" s="312">
        <f>MISC!I108</f>
        <v>0</v>
      </c>
      <c r="Q108" s="126" t="b">
        <v>1</v>
      </c>
      <c r="R108" s="126" t="b">
        <v>1</v>
      </c>
      <c r="S108" s="126" t="b">
        <v>1</v>
      </c>
    </row>
    <row r="109" spans="1:19" hidden="1" x14ac:dyDescent="0.25">
      <c r="A109" s="126" t="s">
        <v>4008</v>
      </c>
      <c r="B109" s="200">
        <v>1</v>
      </c>
      <c r="C109" s="126">
        <v>2</v>
      </c>
      <c r="D109" s="308">
        <f>MISC!J109</f>
        <v>0</v>
      </c>
      <c r="E109" s="126" t="b">
        <v>1</v>
      </c>
      <c r="F109" s="309" t="str">
        <f>RIGHT(MISC!C109,4)&amp;"."&amp;MISC!M109&amp;"."&amp;MISC!K109&amp;"."&amp;$C$5</f>
        <v>...Jn21</v>
      </c>
      <c r="G109" s="310">
        <f t="shared" ca="1" si="3"/>
        <v>44386</v>
      </c>
      <c r="H109" s="442">
        <f>IF(MISC!T109&gt;0,0,-MISC!T109)</f>
        <v>0</v>
      </c>
      <c r="I109" s="205">
        <f t="shared" ca="1" si="4"/>
        <v>44386</v>
      </c>
      <c r="J109" s="126">
        <v>23</v>
      </c>
      <c r="K109" s="126" t="b">
        <v>1</v>
      </c>
      <c r="L109" s="126" t="s">
        <v>4009</v>
      </c>
      <c r="M109" s="126" t="b">
        <v>1</v>
      </c>
      <c r="N109" s="126" t="s">
        <v>3687</v>
      </c>
      <c r="O109" s="309" t="str">
        <f>LEFT(MISC!D109,19)&amp;"."&amp;MiscCR!F109</f>
        <v>....Jn21</v>
      </c>
      <c r="P109" s="312">
        <f>MISC!I109</f>
        <v>0</v>
      </c>
      <c r="Q109" s="126" t="b">
        <v>1</v>
      </c>
      <c r="R109" s="126" t="b">
        <v>1</v>
      </c>
      <c r="S109" s="126" t="b">
        <v>1</v>
      </c>
    </row>
    <row r="110" spans="1:19" hidden="1" x14ac:dyDescent="0.25">
      <c r="A110" s="126" t="s">
        <v>4008</v>
      </c>
      <c r="B110" s="200">
        <v>1</v>
      </c>
      <c r="C110" s="126">
        <v>2</v>
      </c>
      <c r="D110" s="308">
        <f>MISC!J110</f>
        <v>0</v>
      </c>
      <c r="E110" s="126" t="b">
        <v>1</v>
      </c>
      <c r="F110" s="309" t="str">
        <f>RIGHT(MISC!C110,4)&amp;"."&amp;MISC!M110&amp;"."&amp;MISC!K110&amp;"."&amp;$C$5</f>
        <v>...Jn21</v>
      </c>
      <c r="G110" s="310">
        <f t="shared" ca="1" si="3"/>
        <v>44386</v>
      </c>
      <c r="H110" s="442">
        <f>IF(MISC!T110&gt;0,0,-MISC!T110)</f>
        <v>0</v>
      </c>
      <c r="I110" s="205">
        <f t="shared" ca="1" si="4"/>
        <v>44386</v>
      </c>
      <c r="J110" s="126">
        <v>24</v>
      </c>
      <c r="K110" s="126" t="b">
        <v>1</v>
      </c>
      <c r="L110" s="126" t="s">
        <v>4009</v>
      </c>
      <c r="M110" s="126" t="b">
        <v>1</v>
      </c>
      <c r="N110" s="126" t="s">
        <v>3687</v>
      </c>
      <c r="O110" s="309" t="str">
        <f>LEFT(MISC!D110,19)&amp;"."&amp;MiscCR!F110</f>
        <v>....Jn21</v>
      </c>
      <c r="P110" s="312">
        <f>MISC!I110</f>
        <v>0</v>
      </c>
      <c r="Q110" s="126" t="b">
        <v>1</v>
      </c>
      <c r="R110" s="126" t="b">
        <v>1</v>
      </c>
      <c r="S110" s="126" t="b">
        <v>1</v>
      </c>
    </row>
    <row r="111" spans="1:19" hidden="1" x14ac:dyDescent="0.25">
      <c r="A111" s="126" t="s">
        <v>4008</v>
      </c>
      <c r="B111" s="200">
        <v>1</v>
      </c>
      <c r="C111" s="126">
        <v>2</v>
      </c>
      <c r="D111" s="308">
        <f>MISC!J111</f>
        <v>0</v>
      </c>
      <c r="E111" s="126" t="b">
        <v>1</v>
      </c>
      <c r="F111" s="309" t="str">
        <f>RIGHT(MISC!C111,4)&amp;"."&amp;MISC!M111&amp;"."&amp;MISC!K111&amp;"."&amp;$C$5</f>
        <v>...Jn21</v>
      </c>
      <c r="G111" s="310">
        <f t="shared" ca="1" si="3"/>
        <v>44386</v>
      </c>
      <c r="H111" s="442">
        <f>IF(MISC!T111&gt;0,0,-MISC!T111)</f>
        <v>0</v>
      </c>
      <c r="I111" s="205">
        <f t="shared" ca="1" si="4"/>
        <v>44386</v>
      </c>
      <c r="J111" s="126">
        <v>25</v>
      </c>
      <c r="K111" s="126" t="b">
        <v>1</v>
      </c>
      <c r="L111" s="126" t="s">
        <v>4009</v>
      </c>
      <c r="M111" s="126" t="b">
        <v>1</v>
      </c>
      <c r="N111" s="126" t="s">
        <v>3687</v>
      </c>
      <c r="O111" s="309" t="str">
        <f>LEFT(MISC!D111,19)&amp;"."&amp;MiscCR!F111</f>
        <v>....Jn21</v>
      </c>
      <c r="P111" s="312">
        <f>MISC!I111</f>
        <v>0</v>
      </c>
      <c r="Q111" s="126" t="b">
        <v>1</v>
      </c>
      <c r="R111" s="126" t="b">
        <v>1</v>
      </c>
      <c r="S111" s="126" t="b">
        <v>1</v>
      </c>
    </row>
    <row r="112" spans="1:19" hidden="1" x14ac:dyDescent="0.25">
      <c r="A112" s="126" t="s">
        <v>4008</v>
      </c>
      <c r="B112" s="200">
        <v>1</v>
      </c>
      <c r="C112" s="126">
        <v>2</v>
      </c>
      <c r="D112" s="308">
        <f>MISC!J112</f>
        <v>0</v>
      </c>
      <c r="E112" s="126" t="b">
        <v>1</v>
      </c>
      <c r="F112" s="309" t="str">
        <f>RIGHT(MISC!C112,4)&amp;"."&amp;MISC!M112&amp;"."&amp;MISC!K112&amp;"."&amp;$C$5</f>
        <v>...Jn21</v>
      </c>
      <c r="G112" s="310">
        <f t="shared" ca="1" si="3"/>
        <v>44386</v>
      </c>
      <c r="H112" s="442">
        <f>IF(MISC!T112&gt;0,0,-MISC!T112)</f>
        <v>0</v>
      </c>
      <c r="I112" s="205">
        <f t="shared" ca="1" si="4"/>
        <v>44386</v>
      </c>
      <c r="J112" s="126">
        <v>26</v>
      </c>
      <c r="K112" s="126" t="b">
        <v>1</v>
      </c>
      <c r="L112" s="126" t="s">
        <v>4009</v>
      </c>
      <c r="M112" s="126" t="b">
        <v>1</v>
      </c>
      <c r="N112" s="126" t="s">
        <v>3687</v>
      </c>
      <c r="O112" s="309" t="str">
        <f>LEFT(MISC!D112,19)&amp;"."&amp;MiscCR!F112</f>
        <v>....Jn21</v>
      </c>
      <c r="P112" s="312">
        <f>MISC!I112</f>
        <v>0</v>
      </c>
      <c r="Q112" s="126" t="b">
        <v>1</v>
      </c>
      <c r="R112" s="126" t="b">
        <v>1</v>
      </c>
      <c r="S112" s="126" t="b">
        <v>1</v>
      </c>
    </row>
    <row r="113" spans="1:19" hidden="1" x14ac:dyDescent="0.25">
      <c r="A113" s="126" t="s">
        <v>4008</v>
      </c>
      <c r="B113" s="200">
        <v>1</v>
      </c>
      <c r="C113" s="126">
        <v>2</v>
      </c>
      <c r="D113" s="308">
        <f>MISC!J113</f>
        <v>0</v>
      </c>
      <c r="E113" s="126" t="b">
        <v>1</v>
      </c>
      <c r="F113" s="309" t="str">
        <f>RIGHT(MISC!C113,4)&amp;"."&amp;MISC!M113&amp;"."&amp;MISC!K113&amp;"."&amp;$C$5</f>
        <v>...Jn21</v>
      </c>
      <c r="G113" s="310">
        <f t="shared" ca="1" si="3"/>
        <v>44386</v>
      </c>
      <c r="H113" s="442">
        <f>IF(MISC!T113&gt;0,0,-MISC!T113)</f>
        <v>0</v>
      </c>
      <c r="I113" s="205">
        <f t="shared" ca="1" si="4"/>
        <v>44386</v>
      </c>
      <c r="J113" s="126">
        <v>27</v>
      </c>
      <c r="K113" s="126" t="b">
        <v>1</v>
      </c>
      <c r="L113" s="126" t="s">
        <v>4009</v>
      </c>
      <c r="M113" s="126" t="b">
        <v>1</v>
      </c>
      <c r="N113" s="126" t="s">
        <v>3687</v>
      </c>
      <c r="O113" s="309" t="str">
        <f>LEFT(MISC!D113,19)&amp;"."&amp;MiscCR!F113</f>
        <v>....Jn21</v>
      </c>
      <c r="P113" s="312">
        <f>MISC!I113</f>
        <v>0</v>
      </c>
      <c r="Q113" s="126" t="b">
        <v>1</v>
      </c>
      <c r="R113" s="126" t="b">
        <v>1</v>
      </c>
      <c r="S113" s="126" t="b">
        <v>1</v>
      </c>
    </row>
    <row r="114" spans="1:19" hidden="1" x14ac:dyDescent="0.25">
      <c r="A114" s="126" t="s">
        <v>4008</v>
      </c>
      <c r="B114" s="200">
        <v>1</v>
      </c>
      <c r="C114" s="126">
        <v>2</v>
      </c>
      <c r="D114" s="308">
        <f>MISC!J114</f>
        <v>0</v>
      </c>
      <c r="E114" s="126" t="b">
        <v>1</v>
      </c>
      <c r="F114" s="309" t="str">
        <f>RIGHT(MISC!C114,4)&amp;"."&amp;MISC!M114&amp;"."&amp;MISC!K114&amp;"."&amp;$C$5</f>
        <v>...Jn21</v>
      </c>
      <c r="G114" s="310">
        <f t="shared" ca="1" si="3"/>
        <v>44386</v>
      </c>
      <c r="H114" s="442">
        <f>IF(MISC!T114&gt;0,0,-MISC!T114)</f>
        <v>0</v>
      </c>
      <c r="I114" s="205">
        <f t="shared" ca="1" si="4"/>
        <v>44386</v>
      </c>
      <c r="J114" s="126">
        <v>28</v>
      </c>
      <c r="K114" s="126" t="b">
        <v>1</v>
      </c>
      <c r="L114" s="126" t="s">
        <v>4009</v>
      </c>
      <c r="M114" s="126" t="b">
        <v>1</v>
      </c>
      <c r="N114" s="126" t="s">
        <v>3687</v>
      </c>
      <c r="O114" s="309" t="str">
        <f>LEFT(MISC!D114,19)&amp;"."&amp;MiscCR!F114</f>
        <v>....Jn21</v>
      </c>
      <c r="P114" s="312">
        <f>MISC!I114</f>
        <v>0</v>
      </c>
      <c r="Q114" s="126" t="b">
        <v>1</v>
      </c>
      <c r="R114" s="126" t="b">
        <v>1</v>
      </c>
      <c r="S114" s="126" t="b">
        <v>1</v>
      </c>
    </row>
    <row r="115" spans="1:19" hidden="1" x14ac:dyDescent="0.25">
      <c r="A115" s="126" t="s">
        <v>4008</v>
      </c>
      <c r="B115" s="200">
        <v>1</v>
      </c>
      <c r="C115" s="126">
        <v>2</v>
      </c>
      <c r="D115" s="308">
        <f>MISC!J115</f>
        <v>0</v>
      </c>
      <c r="E115" s="126" t="b">
        <v>1</v>
      </c>
      <c r="F115" s="309" t="str">
        <f>RIGHT(MISC!C115,4)&amp;"."&amp;MISC!M115&amp;"."&amp;MISC!K115&amp;"."&amp;$C$5</f>
        <v>...Jn21</v>
      </c>
      <c r="G115" s="310">
        <f t="shared" ca="1" si="3"/>
        <v>44386</v>
      </c>
      <c r="H115" s="442">
        <f>IF(MISC!T115&gt;0,0,-MISC!T115)</f>
        <v>0</v>
      </c>
      <c r="I115" s="205">
        <f t="shared" ca="1" si="4"/>
        <v>44386</v>
      </c>
      <c r="J115" s="126">
        <v>29</v>
      </c>
      <c r="K115" s="126" t="b">
        <v>1</v>
      </c>
      <c r="L115" s="126" t="s">
        <v>4009</v>
      </c>
      <c r="M115" s="126" t="b">
        <v>1</v>
      </c>
      <c r="N115" s="126" t="s">
        <v>3687</v>
      </c>
      <c r="O115" s="309" t="str">
        <f>LEFT(MISC!D115,19)&amp;"."&amp;MiscCR!F115</f>
        <v>....Jn21</v>
      </c>
      <c r="P115" s="312">
        <f>MISC!I115</f>
        <v>0</v>
      </c>
      <c r="Q115" s="126" t="b">
        <v>1</v>
      </c>
      <c r="R115" s="126" t="b">
        <v>1</v>
      </c>
      <c r="S115" s="126" t="b">
        <v>1</v>
      </c>
    </row>
    <row r="116" spans="1:19" hidden="1" x14ac:dyDescent="0.25">
      <c r="A116" s="126" t="s">
        <v>4008</v>
      </c>
      <c r="B116" s="200">
        <v>1</v>
      </c>
      <c r="C116" s="126">
        <v>2</v>
      </c>
      <c r="D116" s="308">
        <f>MISC!J116</f>
        <v>0</v>
      </c>
      <c r="E116" s="126" t="b">
        <v>1</v>
      </c>
      <c r="F116" s="309" t="str">
        <f>RIGHT(MISC!C116,4)&amp;"."&amp;MISC!M116&amp;"."&amp;MISC!K116&amp;"."&amp;$C$5</f>
        <v>...Jn21</v>
      </c>
      <c r="G116" s="310">
        <f t="shared" ca="1" si="3"/>
        <v>44386</v>
      </c>
      <c r="H116" s="442">
        <f>IF(MISC!T116&gt;0,0,-MISC!T116)</f>
        <v>0</v>
      </c>
      <c r="I116" s="205">
        <f t="shared" ca="1" si="4"/>
        <v>44386</v>
      </c>
      <c r="J116" s="126">
        <v>30</v>
      </c>
      <c r="K116" s="126" t="b">
        <v>1</v>
      </c>
      <c r="L116" s="126" t="s">
        <v>4009</v>
      </c>
      <c r="M116" s="126" t="b">
        <v>1</v>
      </c>
      <c r="N116" s="126" t="s">
        <v>3687</v>
      </c>
      <c r="O116" s="309" t="str">
        <f>LEFT(MISC!D116,19)&amp;"."&amp;MiscCR!F116</f>
        <v>....Jn21</v>
      </c>
      <c r="P116" s="312">
        <f>MISC!I116</f>
        <v>0</v>
      </c>
      <c r="Q116" s="126" t="b">
        <v>1</v>
      </c>
      <c r="R116" s="126" t="b">
        <v>1</v>
      </c>
      <c r="S116" s="126" t="b">
        <v>1</v>
      </c>
    </row>
    <row r="117" spans="1:19" hidden="1" x14ac:dyDescent="0.25">
      <c r="A117" s="126" t="s">
        <v>4008</v>
      </c>
      <c r="B117" s="200">
        <v>1</v>
      </c>
      <c r="C117" s="126">
        <v>2</v>
      </c>
      <c r="D117" s="308">
        <f>MISC!J117</f>
        <v>0</v>
      </c>
      <c r="E117" s="126" t="b">
        <v>1</v>
      </c>
      <c r="F117" s="309" t="str">
        <f>RIGHT(MISC!C117,4)&amp;"."&amp;MISC!M117&amp;"."&amp;MISC!K117&amp;"."&amp;$C$5</f>
        <v>...Jn21</v>
      </c>
      <c r="G117" s="310">
        <f t="shared" ca="1" si="3"/>
        <v>44386</v>
      </c>
      <c r="H117" s="442">
        <f>IF(MISC!T117&gt;0,0,-MISC!T117)</f>
        <v>0</v>
      </c>
      <c r="I117" s="205">
        <f t="shared" ca="1" si="4"/>
        <v>44386</v>
      </c>
      <c r="J117" s="126">
        <v>31</v>
      </c>
      <c r="K117" s="126" t="b">
        <v>1</v>
      </c>
      <c r="L117" s="126" t="s">
        <v>4009</v>
      </c>
      <c r="M117" s="126" t="b">
        <v>1</v>
      </c>
      <c r="N117" s="126" t="s">
        <v>3687</v>
      </c>
      <c r="O117" s="309" t="str">
        <f>LEFT(MISC!D117,19)&amp;"."&amp;MiscCR!F117</f>
        <v>....Jn21</v>
      </c>
      <c r="P117" s="312">
        <f>MISC!I117</f>
        <v>0</v>
      </c>
      <c r="Q117" s="126" t="b">
        <v>1</v>
      </c>
      <c r="R117" s="126" t="b">
        <v>1</v>
      </c>
      <c r="S117" s="126" t="b">
        <v>1</v>
      </c>
    </row>
    <row r="118" spans="1:19" hidden="1" x14ac:dyDescent="0.25">
      <c r="A118" s="126" t="s">
        <v>4008</v>
      </c>
      <c r="B118" s="200">
        <v>1</v>
      </c>
      <c r="C118" s="126">
        <v>2</v>
      </c>
      <c r="D118" s="308">
        <f>MISC!J118</f>
        <v>0</v>
      </c>
      <c r="E118" s="126" t="b">
        <v>1</v>
      </c>
      <c r="F118" s="309" t="str">
        <f>RIGHT(MISC!C118,4)&amp;"."&amp;MISC!M118&amp;"."&amp;MISC!K118&amp;"."&amp;$C$5</f>
        <v>...Jn21</v>
      </c>
      <c r="G118" s="310">
        <f t="shared" ca="1" si="3"/>
        <v>44386</v>
      </c>
      <c r="H118" s="442">
        <f>IF(MISC!T118&gt;0,0,-MISC!T118)</f>
        <v>0</v>
      </c>
      <c r="I118" s="205">
        <f t="shared" ca="1" si="4"/>
        <v>44386</v>
      </c>
      <c r="J118" s="126">
        <v>32</v>
      </c>
      <c r="K118" s="126" t="b">
        <v>1</v>
      </c>
      <c r="L118" s="126" t="s">
        <v>4009</v>
      </c>
      <c r="M118" s="126" t="b">
        <v>1</v>
      </c>
      <c r="N118" s="126" t="s">
        <v>3687</v>
      </c>
      <c r="O118" s="309" t="str">
        <f>LEFT(MISC!D118,19)&amp;"."&amp;MiscCR!F118</f>
        <v>....Jn21</v>
      </c>
      <c r="P118" s="312">
        <f>MISC!I118</f>
        <v>0</v>
      </c>
      <c r="Q118" s="126" t="b">
        <v>1</v>
      </c>
      <c r="R118" s="126" t="b">
        <v>1</v>
      </c>
      <c r="S118" s="126" t="b">
        <v>1</v>
      </c>
    </row>
    <row r="119" spans="1:19" hidden="1" x14ac:dyDescent="0.25">
      <c r="A119" s="126" t="s">
        <v>4008</v>
      </c>
      <c r="B119" s="200">
        <v>1</v>
      </c>
      <c r="C119" s="126">
        <v>2</v>
      </c>
      <c r="D119" s="308">
        <f>MISC!J119</f>
        <v>0</v>
      </c>
      <c r="E119" s="126" t="b">
        <v>1</v>
      </c>
      <c r="F119" s="309" t="str">
        <f>RIGHT(MISC!C119,4)&amp;"."&amp;MISC!M119&amp;"."&amp;MISC!K119&amp;"."&amp;$C$5</f>
        <v>...Jn21</v>
      </c>
      <c r="G119" s="310">
        <f t="shared" ca="1" si="3"/>
        <v>44386</v>
      </c>
      <c r="H119" s="442">
        <f>IF(MISC!T119&gt;0,0,-MISC!T119)</f>
        <v>0</v>
      </c>
      <c r="I119" s="205">
        <f t="shared" ca="1" si="4"/>
        <v>44386</v>
      </c>
      <c r="J119" s="126">
        <v>33</v>
      </c>
      <c r="K119" s="126" t="b">
        <v>1</v>
      </c>
      <c r="L119" s="126" t="s">
        <v>4009</v>
      </c>
      <c r="M119" s="126" t="b">
        <v>1</v>
      </c>
      <c r="N119" s="126" t="s">
        <v>3687</v>
      </c>
      <c r="O119" s="309" t="str">
        <f>LEFT(MISC!D119,19)&amp;"."&amp;MiscCR!F119</f>
        <v>....Jn21</v>
      </c>
      <c r="P119" s="312">
        <f>MISC!I119</f>
        <v>0</v>
      </c>
      <c r="Q119" s="126" t="b">
        <v>1</v>
      </c>
      <c r="R119" s="126" t="b">
        <v>1</v>
      </c>
      <c r="S119" s="126" t="b">
        <v>1</v>
      </c>
    </row>
    <row r="120" spans="1:19" hidden="1" x14ac:dyDescent="0.25">
      <c r="A120" s="126" t="s">
        <v>4008</v>
      </c>
      <c r="B120" s="200">
        <v>1</v>
      </c>
      <c r="C120" s="126">
        <v>2</v>
      </c>
      <c r="D120" s="308">
        <f>MISC!J120</f>
        <v>0</v>
      </c>
      <c r="E120" s="126" t="b">
        <v>1</v>
      </c>
      <c r="F120" s="309" t="str">
        <f>RIGHT(MISC!C120,4)&amp;"."&amp;MISC!M120&amp;"."&amp;MISC!K120&amp;"."&amp;$C$5</f>
        <v>...Jn21</v>
      </c>
      <c r="G120" s="310">
        <f t="shared" ca="1" si="3"/>
        <v>44386</v>
      </c>
      <c r="H120" s="442">
        <f>IF(MISC!T120&gt;0,0,-MISC!T120)</f>
        <v>0</v>
      </c>
      <c r="I120" s="205">
        <f t="shared" ca="1" si="4"/>
        <v>44386</v>
      </c>
      <c r="J120" s="126">
        <v>34</v>
      </c>
      <c r="K120" s="126" t="b">
        <v>1</v>
      </c>
      <c r="L120" s="126" t="s">
        <v>4009</v>
      </c>
      <c r="M120" s="126" t="b">
        <v>1</v>
      </c>
      <c r="N120" s="126" t="s">
        <v>3687</v>
      </c>
      <c r="O120" s="309" t="str">
        <f>LEFT(MISC!D120,19)&amp;"."&amp;MiscCR!F120</f>
        <v>....Jn21</v>
      </c>
      <c r="P120" s="312">
        <f>MISC!I120</f>
        <v>0</v>
      </c>
      <c r="Q120" s="126" t="b">
        <v>1</v>
      </c>
      <c r="R120" s="126" t="b">
        <v>1</v>
      </c>
      <c r="S120" s="126" t="b">
        <v>1</v>
      </c>
    </row>
    <row r="121" spans="1:19" hidden="1" x14ac:dyDescent="0.25">
      <c r="A121" s="126" t="s">
        <v>4008</v>
      </c>
      <c r="B121" s="200">
        <v>1</v>
      </c>
      <c r="C121" s="126">
        <v>2</v>
      </c>
      <c r="D121" s="308">
        <f>MISC!J121</f>
        <v>0</v>
      </c>
      <c r="E121" s="126" t="b">
        <v>1</v>
      </c>
      <c r="F121" s="309" t="str">
        <f>RIGHT(MISC!C121,4)&amp;"."&amp;MISC!M121&amp;"."&amp;MISC!K121&amp;"."&amp;$C$5</f>
        <v>...Jn21</v>
      </c>
      <c r="G121" s="310">
        <f t="shared" ca="1" si="3"/>
        <v>44386</v>
      </c>
      <c r="H121" s="442">
        <f>IF(MISC!T121&gt;0,0,-MISC!T121)</f>
        <v>0</v>
      </c>
      <c r="I121" s="205">
        <f t="shared" ca="1" si="4"/>
        <v>44386</v>
      </c>
      <c r="J121" s="126">
        <v>35</v>
      </c>
      <c r="K121" s="126" t="b">
        <v>1</v>
      </c>
      <c r="L121" s="126" t="s">
        <v>4009</v>
      </c>
      <c r="M121" s="126" t="b">
        <v>1</v>
      </c>
      <c r="N121" s="126" t="s">
        <v>3687</v>
      </c>
      <c r="O121" s="309" t="str">
        <f>LEFT(MISC!D121,19)&amp;"."&amp;MiscCR!F121</f>
        <v>....Jn21</v>
      </c>
      <c r="P121" s="312">
        <f>MISC!I121</f>
        <v>0</v>
      </c>
      <c r="Q121" s="126" t="b">
        <v>1</v>
      </c>
      <c r="R121" s="126" t="b">
        <v>1</v>
      </c>
      <c r="S121" s="126" t="b">
        <v>1</v>
      </c>
    </row>
    <row r="122" spans="1:19" hidden="1" x14ac:dyDescent="0.25">
      <c r="A122" s="126" t="s">
        <v>4008</v>
      </c>
      <c r="B122" s="200">
        <v>1</v>
      </c>
      <c r="C122" s="126">
        <v>2</v>
      </c>
      <c r="D122" s="308">
        <f>MISC!J122</f>
        <v>0</v>
      </c>
      <c r="E122" s="126" t="b">
        <v>1</v>
      </c>
      <c r="F122" s="309" t="str">
        <f>RIGHT(MISC!C122,4)&amp;"."&amp;MISC!M122&amp;"."&amp;MISC!K122&amp;"."&amp;$C$5</f>
        <v>...Jn21</v>
      </c>
      <c r="G122" s="310">
        <f t="shared" ca="1" si="3"/>
        <v>44386</v>
      </c>
      <c r="H122" s="442">
        <f>IF(MISC!T122&gt;0,0,-MISC!T122)</f>
        <v>0</v>
      </c>
      <c r="I122" s="205">
        <f t="shared" ca="1" si="4"/>
        <v>44386</v>
      </c>
      <c r="J122" s="126">
        <v>36</v>
      </c>
      <c r="K122" s="126" t="b">
        <v>1</v>
      </c>
      <c r="L122" s="126" t="s">
        <v>4009</v>
      </c>
      <c r="M122" s="126" t="b">
        <v>1</v>
      </c>
      <c r="N122" s="126" t="s">
        <v>3687</v>
      </c>
      <c r="O122" s="309" t="str">
        <f>LEFT(MISC!D122,19)&amp;"."&amp;MiscCR!F122</f>
        <v>....Jn21</v>
      </c>
      <c r="P122" s="312">
        <f>MISC!I122</f>
        <v>0</v>
      </c>
      <c r="Q122" s="126" t="b">
        <v>1</v>
      </c>
      <c r="R122" s="126" t="b">
        <v>1</v>
      </c>
      <c r="S122" s="126" t="b">
        <v>1</v>
      </c>
    </row>
    <row r="123" spans="1:19" hidden="1" x14ac:dyDescent="0.25">
      <c r="A123" s="126" t="s">
        <v>4008</v>
      </c>
      <c r="B123" s="200">
        <v>1</v>
      </c>
      <c r="C123" s="126">
        <v>2</v>
      </c>
      <c r="D123" s="308">
        <f>MISC!J123</f>
        <v>0</v>
      </c>
      <c r="E123" s="126" t="b">
        <v>1</v>
      </c>
      <c r="F123" s="309" t="str">
        <f>RIGHT(MISC!C123,4)&amp;"."&amp;MISC!M123&amp;"."&amp;MISC!K123&amp;"."&amp;$C$5</f>
        <v>...Jn21</v>
      </c>
      <c r="G123" s="310">
        <f t="shared" ca="1" si="3"/>
        <v>44386</v>
      </c>
      <c r="H123" s="442">
        <f>IF(MISC!T123&gt;0,0,-MISC!T123)</f>
        <v>0</v>
      </c>
      <c r="I123" s="205">
        <f t="shared" ca="1" si="4"/>
        <v>44386</v>
      </c>
      <c r="J123" s="126">
        <v>37</v>
      </c>
      <c r="K123" s="126" t="b">
        <v>1</v>
      </c>
      <c r="L123" s="126" t="s">
        <v>4009</v>
      </c>
      <c r="M123" s="126" t="b">
        <v>1</v>
      </c>
      <c r="N123" s="126" t="s">
        <v>3687</v>
      </c>
      <c r="O123" s="309" t="str">
        <f>LEFT(MISC!D123,19)&amp;"."&amp;MiscCR!F123</f>
        <v>....Jn21</v>
      </c>
      <c r="P123" s="312">
        <f>MISC!I123</f>
        <v>0</v>
      </c>
      <c r="Q123" s="126" t="b">
        <v>1</v>
      </c>
      <c r="R123" s="126" t="b">
        <v>1</v>
      </c>
      <c r="S123" s="126" t="b">
        <v>1</v>
      </c>
    </row>
    <row r="124" spans="1:19" hidden="1" x14ac:dyDescent="0.25">
      <c r="A124" s="126" t="s">
        <v>4008</v>
      </c>
      <c r="B124" s="200">
        <v>1</v>
      </c>
      <c r="C124" s="126">
        <v>2</v>
      </c>
      <c r="D124" s="308">
        <f>MISC!J124</f>
        <v>0</v>
      </c>
      <c r="E124" s="126" t="b">
        <v>1</v>
      </c>
      <c r="F124" s="309" t="str">
        <f>RIGHT(MISC!C124,4)&amp;"."&amp;MISC!M124&amp;"."&amp;MISC!K124&amp;"."&amp;$C$5</f>
        <v>...Jn21</v>
      </c>
      <c r="G124" s="310">
        <f t="shared" ca="1" si="3"/>
        <v>44386</v>
      </c>
      <c r="H124" s="442">
        <f>IF(MISC!T124&gt;0,0,-MISC!T124)</f>
        <v>0</v>
      </c>
      <c r="I124" s="205">
        <f t="shared" ca="1" si="4"/>
        <v>44386</v>
      </c>
      <c r="J124" s="126">
        <v>38</v>
      </c>
      <c r="K124" s="126" t="b">
        <v>1</v>
      </c>
      <c r="L124" s="126" t="s">
        <v>4009</v>
      </c>
      <c r="M124" s="126" t="b">
        <v>1</v>
      </c>
      <c r="N124" s="126" t="s">
        <v>3687</v>
      </c>
      <c r="O124" s="309" t="str">
        <f>LEFT(MISC!D124,19)&amp;"."&amp;MiscCR!F124</f>
        <v>....Jn21</v>
      </c>
      <c r="P124" s="312">
        <f>MISC!I124</f>
        <v>0</v>
      </c>
      <c r="Q124" s="126" t="b">
        <v>1</v>
      </c>
      <c r="R124" s="126" t="b">
        <v>1</v>
      </c>
      <c r="S124" s="126" t="b">
        <v>1</v>
      </c>
    </row>
    <row r="125" spans="1:19" hidden="1" x14ac:dyDescent="0.25">
      <c r="A125" s="126" t="s">
        <v>4008</v>
      </c>
      <c r="B125" s="200">
        <v>1</v>
      </c>
      <c r="C125" s="126">
        <v>2</v>
      </c>
      <c r="D125" s="308">
        <f>MISC!J125</f>
        <v>0</v>
      </c>
      <c r="E125" s="126" t="b">
        <v>1</v>
      </c>
      <c r="F125" s="309" t="str">
        <f>RIGHT(MISC!C125,4)&amp;"."&amp;MISC!M125&amp;"."&amp;MISC!K125&amp;"."&amp;$C$5</f>
        <v>...Jn21</v>
      </c>
      <c r="G125" s="310">
        <f t="shared" ca="1" si="3"/>
        <v>44386</v>
      </c>
      <c r="H125" s="442">
        <f>IF(MISC!T125&gt;0,0,-MISC!T125)</f>
        <v>0</v>
      </c>
      <c r="I125" s="205">
        <f t="shared" ca="1" si="4"/>
        <v>44386</v>
      </c>
      <c r="J125" s="126">
        <v>39</v>
      </c>
      <c r="K125" s="126" t="b">
        <v>1</v>
      </c>
      <c r="L125" s="126" t="s">
        <v>4009</v>
      </c>
      <c r="M125" s="126" t="b">
        <v>1</v>
      </c>
      <c r="N125" s="126" t="s">
        <v>3687</v>
      </c>
      <c r="O125" s="309" t="str">
        <f>LEFT(MISC!D125,19)&amp;"."&amp;MiscCR!F125</f>
        <v>....Jn21</v>
      </c>
      <c r="P125" s="312">
        <f>MISC!I125</f>
        <v>0</v>
      </c>
      <c r="Q125" s="126" t="b">
        <v>1</v>
      </c>
      <c r="R125" s="126" t="b">
        <v>1</v>
      </c>
      <c r="S125" s="126" t="b">
        <v>1</v>
      </c>
    </row>
    <row r="126" spans="1:19" hidden="1" x14ac:dyDescent="0.25">
      <c r="A126" s="126" t="s">
        <v>4008</v>
      </c>
      <c r="B126" s="200">
        <v>1</v>
      </c>
      <c r="C126" s="126">
        <v>2</v>
      </c>
      <c r="D126" s="308">
        <f>MISC!J126</f>
        <v>0</v>
      </c>
      <c r="E126" s="126" t="b">
        <v>1</v>
      </c>
      <c r="F126" s="309" t="str">
        <f>RIGHT(MISC!C126,4)&amp;"."&amp;MISC!M126&amp;"."&amp;MISC!K126&amp;"."&amp;$C$5</f>
        <v>...Jn21</v>
      </c>
      <c r="G126" s="310">
        <f t="shared" ca="1" si="3"/>
        <v>44386</v>
      </c>
      <c r="H126" s="442">
        <f>IF(MISC!T126&gt;0,0,-MISC!T126)</f>
        <v>0</v>
      </c>
      <c r="I126" s="205">
        <f t="shared" ca="1" si="4"/>
        <v>44386</v>
      </c>
      <c r="J126" s="126">
        <v>40</v>
      </c>
      <c r="K126" s="126" t="b">
        <v>1</v>
      </c>
      <c r="L126" s="126" t="s">
        <v>4009</v>
      </c>
      <c r="M126" s="126" t="b">
        <v>1</v>
      </c>
      <c r="N126" s="126" t="s">
        <v>3687</v>
      </c>
      <c r="O126" s="309" t="str">
        <f>LEFT(MISC!D126,19)&amp;"."&amp;MiscCR!F126</f>
        <v>....Jn21</v>
      </c>
      <c r="P126" s="312">
        <f>MISC!I126</f>
        <v>0</v>
      </c>
      <c r="Q126" s="126" t="b">
        <v>1</v>
      </c>
      <c r="R126" s="126" t="b">
        <v>1</v>
      </c>
      <c r="S126" s="126" t="b">
        <v>1</v>
      </c>
    </row>
    <row r="127" spans="1:19" hidden="1" x14ac:dyDescent="0.25">
      <c r="A127" s="126" t="s">
        <v>4008</v>
      </c>
      <c r="B127" s="200">
        <v>1</v>
      </c>
      <c r="C127" s="126">
        <v>2</v>
      </c>
      <c r="D127" s="308">
        <f>MISC!J127</f>
        <v>0</v>
      </c>
      <c r="E127" s="126" t="b">
        <v>1</v>
      </c>
      <c r="F127" s="309" t="str">
        <f>RIGHT(MISC!C127,4)&amp;"."&amp;MISC!M127&amp;"."&amp;MISC!K127&amp;"."&amp;$C$5</f>
        <v>...Jn21</v>
      </c>
      <c r="G127" s="310">
        <f t="shared" ca="1" si="3"/>
        <v>44386</v>
      </c>
      <c r="H127" s="442">
        <f>IF(MISC!T127&gt;0,0,-MISC!T127)</f>
        <v>0</v>
      </c>
      <c r="I127" s="205">
        <f t="shared" ca="1" si="4"/>
        <v>44386</v>
      </c>
      <c r="J127" s="126">
        <v>41</v>
      </c>
      <c r="K127" s="126" t="b">
        <v>1</v>
      </c>
      <c r="L127" s="126" t="s">
        <v>4009</v>
      </c>
      <c r="M127" s="126" t="b">
        <v>1</v>
      </c>
      <c r="N127" s="126" t="s">
        <v>3687</v>
      </c>
      <c r="O127" s="309" t="str">
        <f>LEFT(MISC!D127,19)&amp;"."&amp;MiscCR!F127</f>
        <v>....Jn21</v>
      </c>
      <c r="P127" s="312">
        <f>MISC!I127</f>
        <v>0</v>
      </c>
      <c r="Q127" s="126" t="b">
        <v>1</v>
      </c>
      <c r="R127" s="126" t="b">
        <v>1</v>
      </c>
      <c r="S127" s="126" t="b">
        <v>1</v>
      </c>
    </row>
    <row r="128" spans="1:19" hidden="1" x14ac:dyDescent="0.25">
      <c r="A128" s="126" t="s">
        <v>4008</v>
      </c>
      <c r="B128" s="200">
        <v>1</v>
      </c>
      <c r="C128" s="126">
        <v>2</v>
      </c>
      <c r="D128" s="308">
        <f>MISC!J128</f>
        <v>0</v>
      </c>
      <c r="E128" s="126" t="b">
        <v>1</v>
      </c>
      <c r="F128" s="309" t="str">
        <f>RIGHT(MISC!C128,4)&amp;"."&amp;MISC!M128&amp;"."&amp;MISC!K128&amp;"."&amp;$C$5</f>
        <v>...Jn21</v>
      </c>
      <c r="G128" s="310">
        <f t="shared" ca="1" si="3"/>
        <v>44386</v>
      </c>
      <c r="H128" s="442">
        <f>IF(MISC!T128&gt;0,0,-MISC!T128)</f>
        <v>0</v>
      </c>
      <c r="I128" s="205">
        <f t="shared" ca="1" si="4"/>
        <v>44386</v>
      </c>
      <c r="J128" s="126">
        <v>42</v>
      </c>
      <c r="K128" s="126" t="b">
        <v>1</v>
      </c>
      <c r="L128" s="126" t="s">
        <v>4009</v>
      </c>
      <c r="M128" s="126" t="b">
        <v>1</v>
      </c>
      <c r="N128" s="126" t="s">
        <v>3687</v>
      </c>
      <c r="O128" s="309" t="str">
        <f>LEFT(MISC!D128,19)&amp;"."&amp;MiscCR!F128</f>
        <v>....Jn21</v>
      </c>
      <c r="P128" s="312">
        <f>MISC!I128</f>
        <v>0</v>
      </c>
      <c r="Q128" s="126" t="b">
        <v>1</v>
      </c>
      <c r="R128" s="126" t="b">
        <v>1</v>
      </c>
      <c r="S128" s="126" t="b">
        <v>1</v>
      </c>
    </row>
    <row r="129" spans="1:19" hidden="1" x14ac:dyDescent="0.25">
      <c r="A129" s="126" t="s">
        <v>4008</v>
      </c>
      <c r="B129" s="200">
        <v>1</v>
      </c>
      <c r="C129" s="126">
        <v>2</v>
      </c>
      <c r="D129" s="308">
        <f>MISC!J129</f>
        <v>0</v>
      </c>
      <c r="E129" s="126" t="b">
        <v>1</v>
      </c>
      <c r="F129" s="309" t="str">
        <f>RIGHT(MISC!C129,4)&amp;"."&amp;MISC!M129&amp;"."&amp;MISC!K129&amp;"."&amp;$C$5</f>
        <v>...Jn21</v>
      </c>
      <c r="G129" s="310">
        <f t="shared" ca="1" si="3"/>
        <v>44386</v>
      </c>
      <c r="H129" s="442">
        <f>IF(MISC!T129&gt;0,0,-MISC!T129)</f>
        <v>0</v>
      </c>
      <c r="I129" s="205">
        <f t="shared" ca="1" si="4"/>
        <v>44386</v>
      </c>
      <c r="J129" s="126">
        <v>43</v>
      </c>
      <c r="K129" s="126" t="b">
        <v>1</v>
      </c>
      <c r="L129" s="126" t="s">
        <v>4009</v>
      </c>
      <c r="M129" s="126" t="b">
        <v>1</v>
      </c>
      <c r="N129" s="126" t="s">
        <v>3687</v>
      </c>
      <c r="O129" s="309" t="str">
        <f>LEFT(MISC!D129,19)&amp;"."&amp;MiscCR!F129</f>
        <v>....Jn21</v>
      </c>
      <c r="P129" s="312">
        <f>MISC!I129</f>
        <v>0</v>
      </c>
      <c r="Q129" s="126" t="b">
        <v>1</v>
      </c>
      <c r="R129" s="126" t="b">
        <v>1</v>
      </c>
      <c r="S129" s="126" t="b">
        <v>1</v>
      </c>
    </row>
    <row r="130" spans="1:19" hidden="1" x14ac:dyDescent="0.25">
      <c r="A130" s="126" t="s">
        <v>4008</v>
      </c>
      <c r="B130" s="200">
        <v>1</v>
      </c>
      <c r="C130" s="126">
        <v>2</v>
      </c>
      <c r="D130" s="308">
        <f>MISC!J130</f>
        <v>0</v>
      </c>
      <c r="E130" s="126" t="b">
        <v>1</v>
      </c>
      <c r="F130" s="309" t="str">
        <f>RIGHT(MISC!C130,4)&amp;"."&amp;MISC!M130&amp;"."&amp;MISC!K130&amp;"."&amp;$C$5</f>
        <v>...Jn21</v>
      </c>
      <c r="G130" s="310">
        <f t="shared" ca="1" si="3"/>
        <v>44386</v>
      </c>
      <c r="H130" s="442">
        <f>IF(MISC!T130&gt;0,0,-MISC!T130)</f>
        <v>0</v>
      </c>
      <c r="I130" s="205">
        <f t="shared" ca="1" si="4"/>
        <v>44386</v>
      </c>
      <c r="J130" s="126">
        <v>44</v>
      </c>
      <c r="K130" s="126" t="b">
        <v>1</v>
      </c>
      <c r="L130" s="126" t="s">
        <v>4009</v>
      </c>
      <c r="M130" s="126" t="b">
        <v>1</v>
      </c>
      <c r="N130" s="126" t="s">
        <v>3687</v>
      </c>
      <c r="O130" s="309" t="str">
        <f>LEFT(MISC!D130,19)&amp;"."&amp;MiscCR!F130</f>
        <v>....Jn21</v>
      </c>
      <c r="P130" s="312">
        <f>MISC!I130</f>
        <v>0</v>
      </c>
      <c r="Q130" s="126" t="b">
        <v>1</v>
      </c>
      <c r="R130" s="126" t="b">
        <v>1</v>
      </c>
      <c r="S130" s="126" t="b">
        <v>1</v>
      </c>
    </row>
    <row r="131" spans="1:19" hidden="1" x14ac:dyDescent="0.25">
      <c r="A131" s="126" t="s">
        <v>4008</v>
      </c>
      <c r="B131" s="200">
        <v>1</v>
      </c>
      <c r="C131" s="126">
        <v>2</v>
      </c>
      <c r="D131" s="308">
        <f>MISC!J131</f>
        <v>0</v>
      </c>
      <c r="E131" s="126" t="b">
        <v>1</v>
      </c>
      <c r="F131" s="309" t="str">
        <f>RIGHT(MISC!C131,4)&amp;"."&amp;MISC!M131&amp;"."&amp;MISC!K131&amp;"."&amp;$C$5</f>
        <v>...Jn21</v>
      </c>
      <c r="G131" s="310">
        <f t="shared" ca="1" si="3"/>
        <v>44386</v>
      </c>
      <c r="H131" s="442">
        <f>IF(MISC!T131&gt;0,0,-MISC!T131)</f>
        <v>0</v>
      </c>
      <c r="I131" s="205">
        <f t="shared" ca="1" si="4"/>
        <v>44386</v>
      </c>
      <c r="J131" s="126">
        <v>45</v>
      </c>
      <c r="K131" s="126" t="b">
        <v>1</v>
      </c>
      <c r="L131" s="126" t="s">
        <v>4009</v>
      </c>
      <c r="M131" s="126" t="b">
        <v>1</v>
      </c>
      <c r="N131" s="126" t="s">
        <v>3687</v>
      </c>
      <c r="O131" s="309" t="str">
        <f>LEFT(MISC!D131,19)&amp;"."&amp;MiscCR!F131</f>
        <v>....Jn21</v>
      </c>
      <c r="P131" s="312">
        <f>MISC!I131</f>
        <v>0</v>
      </c>
      <c r="Q131" s="126" t="b">
        <v>1</v>
      </c>
      <c r="R131" s="126" t="b">
        <v>1</v>
      </c>
      <c r="S131" s="126" t="b">
        <v>1</v>
      </c>
    </row>
    <row r="132" spans="1:19" hidden="1" x14ac:dyDescent="0.25">
      <c r="A132" s="126" t="s">
        <v>4008</v>
      </c>
      <c r="B132" s="200">
        <v>1</v>
      </c>
      <c r="C132" s="126">
        <v>2</v>
      </c>
      <c r="D132" s="308">
        <f>MISC!J132</f>
        <v>0</v>
      </c>
      <c r="E132" s="126" t="b">
        <v>1</v>
      </c>
      <c r="F132" s="309" t="str">
        <f>RIGHT(MISC!C132,4)&amp;"."&amp;MISC!M132&amp;"."&amp;MISC!K132&amp;"."&amp;$C$5</f>
        <v>...Jn21</v>
      </c>
      <c r="G132" s="310">
        <f t="shared" ca="1" si="3"/>
        <v>44386</v>
      </c>
      <c r="H132" s="442">
        <f>IF(MISC!T132&gt;0,0,-MISC!T132)</f>
        <v>0</v>
      </c>
      <c r="I132" s="205">
        <f t="shared" ca="1" si="4"/>
        <v>44386</v>
      </c>
      <c r="J132" s="126">
        <v>46</v>
      </c>
      <c r="K132" s="126" t="b">
        <v>1</v>
      </c>
      <c r="L132" s="126" t="s">
        <v>4009</v>
      </c>
      <c r="M132" s="126" t="b">
        <v>1</v>
      </c>
      <c r="N132" s="126" t="s">
        <v>3687</v>
      </c>
      <c r="O132" s="309" t="str">
        <f>LEFT(MISC!D132,19)&amp;"."&amp;MiscCR!F132</f>
        <v>....Jn21</v>
      </c>
      <c r="P132" s="312">
        <f>MISC!I132</f>
        <v>0</v>
      </c>
      <c r="Q132" s="126" t="b">
        <v>1</v>
      </c>
      <c r="R132" s="126" t="b">
        <v>1</v>
      </c>
      <c r="S132" s="126" t="b">
        <v>1</v>
      </c>
    </row>
    <row r="133" spans="1:19" hidden="1" x14ac:dyDescent="0.25">
      <c r="A133" s="126" t="s">
        <v>4008</v>
      </c>
      <c r="B133" s="200">
        <v>1</v>
      </c>
      <c r="C133" s="126">
        <v>2</v>
      </c>
      <c r="D133" s="308">
        <f>MISC!J133</f>
        <v>0</v>
      </c>
      <c r="E133" s="126" t="b">
        <v>1</v>
      </c>
      <c r="F133" s="309" t="str">
        <f>RIGHT(MISC!C133,4)&amp;"."&amp;MISC!M133&amp;"."&amp;MISC!K133&amp;"."&amp;$C$5</f>
        <v>...Jn21</v>
      </c>
      <c r="G133" s="310">
        <f t="shared" ca="1" si="3"/>
        <v>44386</v>
      </c>
      <c r="H133" s="442">
        <f>IF(MISC!T133&gt;0,0,-MISC!T133)</f>
        <v>0</v>
      </c>
      <c r="I133" s="205">
        <f t="shared" ca="1" si="4"/>
        <v>44386</v>
      </c>
      <c r="J133" s="126">
        <v>47</v>
      </c>
      <c r="K133" s="126" t="b">
        <v>1</v>
      </c>
      <c r="L133" s="126" t="s">
        <v>4009</v>
      </c>
      <c r="M133" s="126" t="b">
        <v>1</v>
      </c>
      <c r="N133" s="126" t="s">
        <v>3687</v>
      </c>
      <c r="O133" s="309" t="str">
        <f>LEFT(MISC!D133,19)&amp;"."&amp;MiscCR!F133</f>
        <v>....Jn21</v>
      </c>
      <c r="P133" s="312">
        <f>MISC!I133</f>
        <v>0</v>
      </c>
      <c r="Q133" s="126" t="b">
        <v>1</v>
      </c>
      <c r="R133" s="126" t="b">
        <v>1</v>
      </c>
      <c r="S133" s="126" t="b">
        <v>1</v>
      </c>
    </row>
    <row r="134" spans="1:19" hidden="1" x14ac:dyDescent="0.25">
      <c r="A134" s="126" t="s">
        <v>4008</v>
      </c>
      <c r="B134" s="200">
        <v>1</v>
      </c>
      <c r="C134" s="126">
        <v>2</v>
      </c>
      <c r="D134" s="308">
        <f>MISC!J134</f>
        <v>0</v>
      </c>
      <c r="E134" s="126" t="b">
        <v>1</v>
      </c>
      <c r="F134" s="309" t="str">
        <f>RIGHT(MISC!C134,4)&amp;"."&amp;MISC!M134&amp;"."&amp;MISC!K134&amp;"."&amp;$C$5</f>
        <v>...Jn21</v>
      </c>
      <c r="G134" s="310">
        <f t="shared" ca="1" si="3"/>
        <v>44386</v>
      </c>
      <c r="H134" s="442">
        <f>IF(MISC!T134&gt;0,0,-MISC!T134)</f>
        <v>0</v>
      </c>
      <c r="I134" s="205">
        <f t="shared" ca="1" si="4"/>
        <v>44386</v>
      </c>
      <c r="J134" s="126">
        <v>48</v>
      </c>
      <c r="K134" s="126" t="b">
        <v>1</v>
      </c>
      <c r="L134" s="126" t="s">
        <v>4009</v>
      </c>
      <c r="M134" s="126" t="b">
        <v>1</v>
      </c>
      <c r="N134" s="126" t="s">
        <v>3687</v>
      </c>
      <c r="O134" s="309" t="str">
        <f>LEFT(MISC!D134,19)&amp;"."&amp;MiscCR!F134</f>
        <v>....Jn21</v>
      </c>
      <c r="P134" s="312">
        <f>MISC!I134</f>
        <v>0</v>
      </c>
      <c r="Q134" s="126" t="b">
        <v>1</v>
      </c>
      <c r="R134" s="126" t="b">
        <v>1</v>
      </c>
      <c r="S134" s="126" t="b">
        <v>1</v>
      </c>
    </row>
    <row r="135" spans="1:19" hidden="1" x14ac:dyDescent="0.25">
      <c r="A135" s="126" t="s">
        <v>4008</v>
      </c>
      <c r="B135" s="200">
        <v>1</v>
      </c>
      <c r="C135" s="126">
        <v>2</v>
      </c>
      <c r="D135" s="308">
        <f>MISC!J135</f>
        <v>0</v>
      </c>
      <c r="E135" s="126" t="b">
        <v>1</v>
      </c>
      <c r="F135" s="309" t="str">
        <f>RIGHT(MISC!C135,4)&amp;"."&amp;MISC!M135&amp;"."&amp;MISC!K135&amp;"."&amp;$C$5</f>
        <v>...Jn21</v>
      </c>
      <c r="G135" s="310">
        <f t="shared" ca="1" si="3"/>
        <v>44386</v>
      </c>
      <c r="H135" s="442">
        <f>IF(MISC!T135&gt;0,0,-MISC!T135)</f>
        <v>0</v>
      </c>
      <c r="I135" s="205">
        <f t="shared" ca="1" si="4"/>
        <v>44386</v>
      </c>
      <c r="J135" s="126">
        <v>49</v>
      </c>
      <c r="K135" s="126" t="b">
        <v>1</v>
      </c>
      <c r="L135" s="126" t="s">
        <v>4009</v>
      </c>
      <c r="M135" s="126" t="b">
        <v>1</v>
      </c>
      <c r="N135" s="126" t="s">
        <v>3687</v>
      </c>
      <c r="O135" s="309" t="str">
        <f>LEFT(MISC!D135,19)&amp;"."&amp;MiscCR!F135</f>
        <v>....Jn21</v>
      </c>
      <c r="P135" s="312">
        <f>MISC!I135</f>
        <v>0</v>
      </c>
      <c r="Q135" s="126" t="b">
        <v>1</v>
      </c>
      <c r="R135" s="126" t="b">
        <v>1</v>
      </c>
      <c r="S135" s="126" t="b">
        <v>1</v>
      </c>
    </row>
    <row r="136" spans="1:19" hidden="1" x14ac:dyDescent="0.25">
      <c r="A136" s="126" t="s">
        <v>4008</v>
      </c>
      <c r="B136" s="200">
        <v>1</v>
      </c>
      <c r="C136" s="126">
        <v>2</v>
      </c>
      <c r="D136" s="308">
        <f>MISC!J136</f>
        <v>0</v>
      </c>
      <c r="E136" s="126" t="b">
        <v>1</v>
      </c>
      <c r="F136" s="309" t="str">
        <f>RIGHT(MISC!C136,4)&amp;"."&amp;MISC!M136&amp;"."&amp;MISC!K136&amp;"."&amp;$C$5</f>
        <v>...Jn21</v>
      </c>
      <c r="G136" s="310">
        <f t="shared" ca="1" si="3"/>
        <v>44386</v>
      </c>
      <c r="H136" s="442">
        <f>IF(MISC!T136&gt;0,0,-MISC!T136)</f>
        <v>0</v>
      </c>
      <c r="I136" s="205">
        <f t="shared" ca="1" si="4"/>
        <v>44386</v>
      </c>
      <c r="J136" s="126">
        <v>50</v>
      </c>
      <c r="K136" s="126" t="b">
        <v>1</v>
      </c>
      <c r="L136" s="126" t="s">
        <v>4009</v>
      </c>
      <c r="M136" s="126" t="b">
        <v>1</v>
      </c>
      <c r="N136" s="126" t="s">
        <v>3687</v>
      </c>
      <c r="O136" s="309" t="str">
        <f>LEFT(MISC!D136,19)&amp;"."&amp;MiscCR!F136</f>
        <v>....Jn21</v>
      </c>
      <c r="P136" s="312">
        <f>MISC!I136</f>
        <v>0</v>
      </c>
      <c r="Q136" s="126" t="b">
        <v>1</v>
      </c>
      <c r="R136" s="126" t="b">
        <v>1</v>
      </c>
      <c r="S136" s="126" t="b">
        <v>1</v>
      </c>
    </row>
    <row r="137" spans="1:19" hidden="1" x14ac:dyDescent="0.25">
      <c r="A137" s="126" t="s">
        <v>4008</v>
      </c>
      <c r="B137" s="200">
        <v>1</v>
      </c>
      <c r="C137" s="126">
        <v>2</v>
      </c>
      <c r="D137" s="308">
        <f>MISC!J137</f>
        <v>0</v>
      </c>
      <c r="E137" s="126" t="b">
        <v>1</v>
      </c>
      <c r="F137" s="309" t="str">
        <f>RIGHT(MISC!C137,4)&amp;"."&amp;MISC!M137&amp;"."&amp;MISC!K137&amp;"."&amp;$C$5</f>
        <v>...Jn21</v>
      </c>
      <c r="G137" s="310">
        <f t="shared" ca="1" si="3"/>
        <v>44386</v>
      </c>
      <c r="H137" s="442">
        <f>IF(MISC!T137&gt;0,0,-MISC!T137)</f>
        <v>0</v>
      </c>
      <c r="I137" s="205">
        <f t="shared" ca="1" si="4"/>
        <v>44386</v>
      </c>
      <c r="J137" s="126">
        <v>51</v>
      </c>
      <c r="K137" s="126" t="b">
        <v>1</v>
      </c>
      <c r="L137" s="126" t="s">
        <v>4009</v>
      </c>
      <c r="M137" s="126" t="b">
        <v>1</v>
      </c>
      <c r="N137" s="126" t="s">
        <v>3687</v>
      </c>
      <c r="O137" s="309" t="str">
        <f>LEFT(MISC!D137,19)&amp;"."&amp;MiscCR!F137</f>
        <v>....Jn21</v>
      </c>
      <c r="P137" s="312">
        <f>MISC!I137</f>
        <v>0</v>
      </c>
      <c r="Q137" s="126" t="b">
        <v>1</v>
      </c>
      <c r="R137" s="126" t="b">
        <v>1</v>
      </c>
      <c r="S137" s="126" t="b">
        <v>1</v>
      </c>
    </row>
    <row r="138" spans="1:19" hidden="1" x14ac:dyDescent="0.25">
      <c r="A138" s="126" t="s">
        <v>4008</v>
      </c>
      <c r="B138" s="200">
        <v>1</v>
      </c>
      <c r="C138" s="126">
        <v>2</v>
      </c>
      <c r="D138" s="308">
        <f>MISC!J138</f>
        <v>0</v>
      </c>
      <c r="E138" s="126" t="b">
        <v>1</v>
      </c>
      <c r="F138" s="309" t="str">
        <f>RIGHT(MISC!C138,4)&amp;"."&amp;MISC!M138&amp;"."&amp;MISC!K138&amp;"."&amp;$C$5</f>
        <v>...Jn21</v>
      </c>
      <c r="G138" s="310">
        <f t="shared" ca="1" si="3"/>
        <v>44386</v>
      </c>
      <c r="H138" s="442">
        <f>IF(MISC!T138&gt;0,0,-MISC!T138)</f>
        <v>0</v>
      </c>
      <c r="I138" s="205">
        <f t="shared" ca="1" si="4"/>
        <v>44386</v>
      </c>
      <c r="J138" s="126">
        <v>52</v>
      </c>
      <c r="K138" s="126" t="b">
        <v>1</v>
      </c>
      <c r="L138" s="126" t="s">
        <v>4009</v>
      </c>
      <c r="M138" s="126" t="b">
        <v>1</v>
      </c>
      <c r="N138" s="126" t="s">
        <v>3687</v>
      </c>
      <c r="O138" s="309" t="str">
        <f>LEFT(MISC!D138,19)&amp;"."&amp;MiscCR!F138</f>
        <v>....Jn21</v>
      </c>
      <c r="P138" s="312">
        <f>MISC!I138</f>
        <v>0</v>
      </c>
      <c r="Q138" s="126" t="b">
        <v>1</v>
      </c>
      <c r="R138" s="126" t="b">
        <v>1</v>
      </c>
      <c r="S138" s="126" t="b">
        <v>1</v>
      </c>
    </row>
    <row r="139" spans="1:19" hidden="1" x14ac:dyDescent="0.25">
      <c r="A139" s="126" t="s">
        <v>4008</v>
      </c>
      <c r="B139" s="200">
        <v>1</v>
      </c>
      <c r="C139" s="126">
        <v>2</v>
      </c>
      <c r="D139" s="308">
        <f>MISC!J139</f>
        <v>0</v>
      </c>
      <c r="E139" s="126" t="b">
        <v>1</v>
      </c>
      <c r="F139" s="309" t="str">
        <f>RIGHT(MISC!C139,4)&amp;"."&amp;MISC!M139&amp;"."&amp;MISC!K139&amp;"."&amp;$C$5</f>
        <v>...Jn21</v>
      </c>
      <c r="G139" s="310">
        <f t="shared" ca="1" si="3"/>
        <v>44386</v>
      </c>
      <c r="H139" s="442">
        <f>IF(MISC!T139&gt;0,0,-MISC!T139)</f>
        <v>0</v>
      </c>
      <c r="I139" s="205">
        <f t="shared" ca="1" si="4"/>
        <v>44386</v>
      </c>
      <c r="J139" s="126">
        <v>53</v>
      </c>
      <c r="K139" s="126" t="b">
        <v>1</v>
      </c>
      <c r="L139" s="126" t="s">
        <v>4009</v>
      </c>
      <c r="M139" s="126" t="b">
        <v>1</v>
      </c>
      <c r="N139" s="126" t="s">
        <v>3687</v>
      </c>
      <c r="O139" s="309" t="str">
        <f>LEFT(MISC!D139,19)&amp;"."&amp;MiscCR!F139</f>
        <v>....Jn21</v>
      </c>
      <c r="P139" s="312">
        <f>MISC!I139</f>
        <v>0</v>
      </c>
      <c r="Q139" s="126" t="b">
        <v>1</v>
      </c>
      <c r="R139" s="126" t="b">
        <v>1</v>
      </c>
      <c r="S139" s="126" t="b">
        <v>1</v>
      </c>
    </row>
    <row r="140" spans="1:19" hidden="1" x14ac:dyDescent="0.25">
      <c r="A140" s="126" t="s">
        <v>4008</v>
      </c>
      <c r="B140" s="200">
        <v>1</v>
      </c>
      <c r="C140" s="126">
        <v>2</v>
      </c>
      <c r="D140" s="308">
        <f>MISC!J140</f>
        <v>0</v>
      </c>
      <c r="E140" s="126" t="b">
        <v>1</v>
      </c>
      <c r="F140" s="309" t="str">
        <f>RIGHT(MISC!C140,4)&amp;"."&amp;MISC!M140&amp;"."&amp;MISC!K140&amp;"."&amp;$C$5</f>
        <v>...Jn21</v>
      </c>
      <c r="G140" s="310">
        <f t="shared" ca="1" si="3"/>
        <v>44386</v>
      </c>
      <c r="H140" s="442">
        <f>IF(MISC!T140&gt;0,0,-MISC!T140)</f>
        <v>0</v>
      </c>
      <c r="I140" s="205">
        <f t="shared" ca="1" si="4"/>
        <v>44386</v>
      </c>
      <c r="J140" s="126">
        <v>54</v>
      </c>
      <c r="K140" s="126" t="b">
        <v>1</v>
      </c>
      <c r="L140" s="126" t="s">
        <v>4009</v>
      </c>
      <c r="M140" s="126" t="b">
        <v>1</v>
      </c>
      <c r="N140" s="126" t="s">
        <v>3687</v>
      </c>
      <c r="O140" s="309" t="str">
        <f>LEFT(MISC!D140,19)&amp;"."&amp;MiscCR!F140</f>
        <v>....Jn21</v>
      </c>
      <c r="P140" s="312">
        <f>MISC!I140</f>
        <v>0</v>
      </c>
      <c r="Q140" s="126" t="b">
        <v>1</v>
      </c>
      <c r="R140" s="126" t="b">
        <v>1</v>
      </c>
      <c r="S140" s="126" t="b">
        <v>1</v>
      </c>
    </row>
    <row r="141" spans="1:19" hidden="1" x14ac:dyDescent="0.25">
      <c r="A141" s="126" t="s">
        <v>4008</v>
      </c>
      <c r="B141" s="200">
        <v>1</v>
      </c>
      <c r="C141" s="126">
        <v>2</v>
      </c>
      <c r="D141" s="308">
        <f>MISC!J141</f>
        <v>0</v>
      </c>
      <c r="E141" s="126" t="b">
        <v>1</v>
      </c>
      <c r="F141" s="309" t="str">
        <f>RIGHT(MISC!C141,4)&amp;"."&amp;MISC!M141&amp;"."&amp;MISC!K141&amp;"."&amp;$C$5</f>
        <v>...Jn21</v>
      </c>
      <c r="G141" s="310">
        <f t="shared" ca="1" si="3"/>
        <v>44386</v>
      </c>
      <c r="H141" s="442">
        <f>IF(MISC!T141&gt;0,0,-MISC!T141)</f>
        <v>0</v>
      </c>
      <c r="I141" s="205">
        <f t="shared" ca="1" si="4"/>
        <v>44386</v>
      </c>
      <c r="J141" s="126">
        <v>55</v>
      </c>
      <c r="K141" s="126" t="b">
        <v>1</v>
      </c>
      <c r="L141" s="126" t="s">
        <v>4009</v>
      </c>
      <c r="M141" s="126" t="b">
        <v>1</v>
      </c>
      <c r="N141" s="126" t="s">
        <v>3687</v>
      </c>
      <c r="O141" s="309" t="str">
        <f>LEFT(MISC!D141,19)&amp;"."&amp;MiscCR!F141</f>
        <v>....Jn21</v>
      </c>
      <c r="P141" s="312">
        <f>MISC!I141</f>
        <v>0</v>
      </c>
      <c r="Q141" s="126" t="b">
        <v>1</v>
      </c>
      <c r="R141" s="126" t="b">
        <v>1</v>
      </c>
      <c r="S141" s="126" t="b">
        <v>1</v>
      </c>
    </row>
    <row r="142" spans="1:19" hidden="1" x14ac:dyDescent="0.25">
      <c r="A142" s="126" t="s">
        <v>4008</v>
      </c>
      <c r="B142" s="200">
        <v>1</v>
      </c>
      <c r="C142" s="126">
        <v>2</v>
      </c>
      <c r="D142" s="308">
        <f>MISC!J142</f>
        <v>0</v>
      </c>
      <c r="E142" s="126" t="b">
        <v>1</v>
      </c>
      <c r="F142" s="309" t="str">
        <f>RIGHT(MISC!C142,4)&amp;"."&amp;MISC!M142&amp;"."&amp;MISC!K142&amp;"."&amp;$C$5</f>
        <v>...Jn21</v>
      </c>
      <c r="G142" s="310">
        <f t="shared" ca="1" si="3"/>
        <v>44386</v>
      </c>
      <c r="H142" s="442">
        <f>IF(MISC!T142&gt;0,0,-MISC!T142)</f>
        <v>0</v>
      </c>
      <c r="I142" s="205">
        <f t="shared" ca="1" si="4"/>
        <v>44386</v>
      </c>
      <c r="J142" s="126">
        <v>56</v>
      </c>
      <c r="K142" s="126" t="b">
        <v>1</v>
      </c>
      <c r="L142" s="126" t="s">
        <v>4009</v>
      </c>
      <c r="M142" s="126" t="b">
        <v>1</v>
      </c>
      <c r="N142" s="126" t="s">
        <v>3687</v>
      </c>
      <c r="O142" s="309" t="str">
        <f>LEFT(MISC!D142,19)&amp;"."&amp;MiscCR!F142</f>
        <v>....Jn21</v>
      </c>
      <c r="P142" s="312">
        <f>MISC!I142</f>
        <v>0</v>
      </c>
      <c r="Q142" s="126" t="b">
        <v>1</v>
      </c>
      <c r="R142" s="126" t="b">
        <v>1</v>
      </c>
      <c r="S142" s="126" t="b">
        <v>1</v>
      </c>
    </row>
    <row r="143" spans="1:19" hidden="1" x14ac:dyDescent="0.25">
      <c r="A143" s="126" t="s">
        <v>4008</v>
      </c>
      <c r="B143" s="200">
        <v>1</v>
      </c>
      <c r="C143" s="126">
        <v>2</v>
      </c>
      <c r="D143" s="308">
        <f>MISC!J143</f>
        <v>0</v>
      </c>
      <c r="E143" s="126" t="b">
        <v>1</v>
      </c>
      <c r="F143" s="309" t="str">
        <f>RIGHT(MISC!C143,4)&amp;"."&amp;MISC!M143&amp;"."&amp;MISC!K143&amp;"."&amp;$C$5</f>
        <v>...Jn21</v>
      </c>
      <c r="G143" s="310">
        <f t="shared" ca="1" si="3"/>
        <v>44386</v>
      </c>
      <c r="H143" s="442">
        <f>IF(MISC!T143&gt;0,0,-MISC!T143)</f>
        <v>0</v>
      </c>
      <c r="I143" s="205">
        <f t="shared" ca="1" si="4"/>
        <v>44386</v>
      </c>
      <c r="J143" s="126">
        <v>57</v>
      </c>
      <c r="K143" s="126" t="b">
        <v>1</v>
      </c>
      <c r="L143" s="126" t="s">
        <v>4009</v>
      </c>
      <c r="M143" s="126" t="b">
        <v>1</v>
      </c>
      <c r="N143" s="126" t="s">
        <v>3687</v>
      </c>
      <c r="O143" s="309" t="str">
        <f>LEFT(MISC!D143,19)&amp;"."&amp;MiscCR!F143</f>
        <v>....Jn21</v>
      </c>
      <c r="P143" s="312">
        <f>MISC!I143</f>
        <v>0</v>
      </c>
      <c r="Q143" s="126" t="b">
        <v>1</v>
      </c>
      <c r="R143" s="126" t="b">
        <v>1</v>
      </c>
      <c r="S143" s="126" t="b">
        <v>1</v>
      </c>
    </row>
    <row r="144" spans="1:19" hidden="1" x14ac:dyDescent="0.25">
      <c r="A144" s="126" t="s">
        <v>4008</v>
      </c>
      <c r="B144" s="200">
        <v>1</v>
      </c>
      <c r="C144" s="126">
        <v>2</v>
      </c>
      <c r="D144" s="308">
        <f>MISC!J144</f>
        <v>0</v>
      </c>
      <c r="E144" s="126" t="b">
        <v>1</v>
      </c>
      <c r="F144" s="309" t="str">
        <f>RIGHT(MISC!C144,4)&amp;"."&amp;MISC!M144&amp;"."&amp;MISC!K144&amp;"."&amp;$C$5</f>
        <v>...Jn21</v>
      </c>
      <c r="G144" s="310">
        <f t="shared" ca="1" si="3"/>
        <v>44386</v>
      </c>
      <c r="H144" s="442">
        <f>IF(MISC!T144&gt;0,0,-MISC!T144)</f>
        <v>0</v>
      </c>
      <c r="I144" s="205">
        <f t="shared" ca="1" si="4"/>
        <v>44386</v>
      </c>
      <c r="J144" s="126">
        <v>58</v>
      </c>
      <c r="K144" s="126" t="b">
        <v>1</v>
      </c>
      <c r="L144" s="126" t="s">
        <v>4009</v>
      </c>
      <c r="M144" s="126" t="b">
        <v>1</v>
      </c>
      <c r="N144" s="126" t="s">
        <v>3687</v>
      </c>
      <c r="O144" s="309" t="str">
        <f>LEFT(MISC!D144,19)&amp;"."&amp;MiscCR!F144</f>
        <v>....Jn21</v>
      </c>
      <c r="P144" s="312">
        <f>MISC!I144</f>
        <v>0</v>
      </c>
      <c r="Q144" s="126" t="b">
        <v>1</v>
      </c>
      <c r="R144" s="126" t="b">
        <v>1</v>
      </c>
      <c r="S144" s="126" t="b">
        <v>1</v>
      </c>
    </row>
    <row r="145" spans="1:19" hidden="1" x14ac:dyDescent="0.25">
      <c r="A145" s="126" t="s">
        <v>4008</v>
      </c>
      <c r="B145" s="200">
        <v>1</v>
      </c>
      <c r="C145" s="126">
        <v>2</v>
      </c>
      <c r="D145" s="308">
        <f>MISC!J145</f>
        <v>0</v>
      </c>
      <c r="E145" s="126" t="b">
        <v>1</v>
      </c>
      <c r="F145" s="309" t="str">
        <f>RIGHT(MISC!C145,4)&amp;"."&amp;MISC!M145&amp;"."&amp;MISC!K145&amp;"."&amp;$C$5</f>
        <v>...Jn21</v>
      </c>
      <c r="G145" s="310">
        <f t="shared" ca="1" si="3"/>
        <v>44386</v>
      </c>
      <c r="H145" s="442">
        <f>IF(MISC!T145&gt;0,0,-MISC!T145)</f>
        <v>0</v>
      </c>
      <c r="I145" s="205">
        <f t="shared" ca="1" si="4"/>
        <v>44386</v>
      </c>
      <c r="J145" s="126">
        <v>59</v>
      </c>
      <c r="K145" s="126" t="b">
        <v>1</v>
      </c>
      <c r="L145" s="126" t="s">
        <v>4009</v>
      </c>
      <c r="M145" s="126" t="b">
        <v>1</v>
      </c>
      <c r="N145" s="126" t="s">
        <v>3687</v>
      </c>
      <c r="O145" s="309" t="str">
        <f>LEFT(MISC!D145,19)&amp;"."&amp;MiscCR!F145</f>
        <v>....Jn21</v>
      </c>
      <c r="P145" s="312">
        <f>MISC!I145</f>
        <v>0</v>
      </c>
      <c r="Q145" s="126" t="b">
        <v>1</v>
      </c>
      <c r="R145" s="126" t="b">
        <v>1</v>
      </c>
      <c r="S145" s="126" t="b">
        <v>1</v>
      </c>
    </row>
    <row r="146" spans="1:19" hidden="1" x14ac:dyDescent="0.25">
      <c r="A146" s="126" t="s">
        <v>4008</v>
      </c>
      <c r="B146" s="200">
        <v>1</v>
      </c>
      <c r="C146" s="126">
        <v>2</v>
      </c>
      <c r="D146" s="308">
        <f>MISC!J146</f>
        <v>0</v>
      </c>
      <c r="E146" s="126" t="b">
        <v>1</v>
      </c>
      <c r="F146" s="309" t="str">
        <f>RIGHT(MISC!C146,4)&amp;"."&amp;MISC!M146&amp;"."&amp;MISC!K146&amp;"."&amp;$C$5</f>
        <v>...Jn21</v>
      </c>
      <c r="G146" s="310">
        <f t="shared" ca="1" si="3"/>
        <v>44386</v>
      </c>
      <c r="H146" s="442">
        <f>IF(MISC!T146&gt;0,0,-MISC!T146)</f>
        <v>0</v>
      </c>
      <c r="I146" s="205">
        <f t="shared" ca="1" si="4"/>
        <v>44386</v>
      </c>
      <c r="J146" s="126">
        <v>60</v>
      </c>
      <c r="K146" s="126" t="b">
        <v>1</v>
      </c>
      <c r="L146" s="126" t="s">
        <v>4009</v>
      </c>
      <c r="M146" s="126" t="b">
        <v>1</v>
      </c>
      <c r="N146" s="126" t="s">
        <v>3687</v>
      </c>
      <c r="O146" s="309" t="str">
        <f>LEFT(MISC!D146,19)&amp;"."&amp;MiscCR!F146</f>
        <v>....Jn21</v>
      </c>
      <c r="P146" s="312">
        <f>MISC!I146</f>
        <v>0</v>
      </c>
      <c r="Q146" s="126" t="b">
        <v>1</v>
      </c>
      <c r="R146" s="126" t="b">
        <v>1</v>
      </c>
      <c r="S146" s="126" t="b">
        <v>1</v>
      </c>
    </row>
    <row r="147" spans="1:19" hidden="1" x14ac:dyDescent="0.25">
      <c r="A147" s="126" t="s">
        <v>4008</v>
      </c>
      <c r="B147" s="200">
        <v>1</v>
      </c>
      <c r="C147" s="126">
        <v>2</v>
      </c>
      <c r="D147" s="308">
        <f>MISC!J147</f>
        <v>0</v>
      </c>
      <c r="E147" s="126" t="b">
        <v>1</v>
      </c>
      <c r="F147" s="309" t="str">
        <f>RIGHT(MISC!C147,4)&amp;"."&amp;MISC!M147&amp;"."&amp;MISC!K147&amp;"."&amp;$C$5</f>
        <v>...Jn21</v>
      </c>
      <c r="G147" s="310">
        <f t="shared" ca="1" si="3"/>
        <v>44386</v>
      </c>
      <c r="H147" s="442">
        <f>IF(MISC!T147&gt;0,0,-MISC!T147)</f>
        <v>0</v>
      </c>
      <c r="I147" s="205">
        <f t="shared" ca="1" si="4"/>
        <v>44386</v>
      </c>
      <c r="J147" s="126">
        <v>61</v>
      </c>
      <c r="K147" s="126" t="b">
        <v>1</v>
      </c>
      <c r="L147" s="126" t="s">
        <v>4009</v>
      </c>
      <c r="M147" s="126" t="b">
        <v>1</v>
      </c>
      <c r="N147" s="126" t="s">
        <v>3687</v>
      </c>
      <c r="O147" s="309" t="str">
        <f>LEFT(MISC!D147,19)&amp;"."&amp;MiscCR!F147</f>
        <v>....Jn21</v>
      </c>
      <c r="P147" s="312">
        <f>MISC!I147</f>
        <v>0</v>
      </c>
      <c r="Q147" s="126" t="b">
        <v>1</v>
      </c>
      <c r="R147" s="126" t="b">
        <v>1</v>
      </c>
      <c r="S147" s="126" t="b">
        <v>1</v>
      </c>
    </row>
    <row r="148" spans="1:19" hidden="1" x14ac:dyDescent="0.25">
      <c r="A148" s="126" t="s">
        <v>4008</v>
      </c>
      <c r="B148" s="200">
        <v>1</v>
      </c>
      <c r="C148" s="126">
        <v>2</v>
      </c>
      <c r="D148" s="308">
        <f>MISC!J148</f>
        <v>0</v>
      </c>
      <c r="E148" s="126" t="b">
        <v>1</v>
      </c>
      <c r="F148" s="309" t="str">
        <f>RIGHT(MISC!C148,4)&amp;"."&amp;MISC!M148&amp;"."&amp;MISC!K148&amp;"."&amp;$C$5</f>
        <v>...Jn21</v>
      </c>
      <c r="G148" s="310">
        <f t="shared" ca="1" si="3"/>
        <v>44386</v>
      </c>
      <c r="H148" s="442">
        <f>IF(MISC!T148&gt;0,0,-MISC!T148)</f>
        <v>0</v>
      </c>
      <c r="I148" s="205">
        <f t="shared" ca="1" si="4"/>
        <v>44386</v>
      </c>
      <c r="J148" s="126">
        <v>62</v>
      </c>
      <c r="K148" s="126" t="b">
        <v>1</v>
      </c>
      <c r="L148" s="126" t="s">
        <v>4009</v>
      </c>
      <c r="M148" s="126" t="b">
        <v>1</v>
      </c>
      <c r="N148" s="126" t="s">
        <v>3687</v>
      </c>
      <c r="O148" s="309" t="str">
        <f>LEFT(MISC!D148,19)&amp;"."&amp;MiscCR!F148</f>
        <v>....Jn21</v>
      </c>
      <c r="P148" s="312">
        <f>MISC!I148</f>
        <v>0</v>
      </c>
      <c r="Q148" s="126" t="b">
        <v>1</v>
      </c>
      <c r="R148" s="126" t="b">
        <v>1</v>
      </c>
      <c r="S148" s="126" t="b">
        <v>1</v>
      </c>
    </row>
    <row r="149" spans="1:19" hidden="1" x14ac:dyDescent="0.25">
      <c r="A149" s="126" t="s">
        <v>4008</v>
      </c>
      <c r="B149" s="200">
        <v>1</v>
      </c>
      <c r="C149" s="126">
        <v>2</v>
      </c>
      <c r="D149" s="308">
        <f>MISC!J149</f>
        <v>0</v>
      </c>
      <c r="E149" s="126" t="b">
        <v>1</v>
      </c>
      <c r="F149" s="309" t="str">
        <f>RIGHT(MISC!C149,4)&amp;"."&amp;MISC!M149&amp;"."&amp;MISC!K149&amp;"."&amp;$C$5</f>
        <v>...Jn21</v>
      </c>
      <c r="G149" s="310">
        <f t="shared" ref="G149:G212" ca="1" si="5">TODAY()</f>
        <v>44386</v>
      </c>
      <c r="H149" s="442">
        <f>IF(MISC!T149&gt;0,0,-MISC!T149)</f>
        <v>0</v>
      </c>
      <c r="I149" s="205">
        <f t="shared" ca="1" si="4"/>
        <v>44386</v>
      </c>
      <c r="J149" s="126">
        <v>63</v>
      </c>
      <c r="K149" s="126" t="b">
        <v>1</v>
      </c>
      <c r="L149" s="126" t="s">
        <v>4009</v>
      </c>
      <c r="M149" s="126" t="b">
        <v>1</v>
      </c>
      <c r="N149" s="126" t="s">
        <v>3687</v>
      </c>
      <c r="O149" s="309" t="str">
        <f>LEFT(MISC!D149,19)&amp;"."&amp;MiscCR!F149</f>
        <v>....Jn21</v>
      </c>
      <c r="P149" s="312">
        <f>MISC!I149</f>
        <v>0</v>
      </c>
      <c r="Q149" s="126" t="b">
        <v>1</v>
      </c>
      <c r="R149" s="126" t="b">
        <v>1</v>
      </c>
      <c r="S149" s="126" t="b">
        <v>1</v>
      </c>
    </row>
    <row r="150" spans="1:19" hidden="1" x14ac:dyDescent="0.25">
      <c r="A150" s="126" t="s">
        <v>4008</v>
      </c>
      <c r="B150" s="200">
        <v>1</v>
      </c>
      <c r="C150" s="126">
        <v>2</v>
      </c>
      <c r="D150" s="308">
        <f>MISC!J150</f>
        <v>0</v>
      </c>
      <c r="E150" s="126" t="b">
        <v>1</v>
      </c>
      <c r="F150" s="309" t="str">
        <f>RIGHT(MISC!C150,4)&amp;"."&amp;MISC!M150&amp;"."&amp;MISC!K150&amp;"."&amp;$C$5</f>
        <v>...Jn21</v>
      </c>
      <c r="G150" s="310">
        <f t="shared" ca="1" si="5"/>
        <v>44386</v>
      </c>
      <c r="H150" s="442">
        <f>IF(MISC!T150&gt;0,0,-MISC!T150)</f>
        <v>0</v>
      </c>
      <c r="I150" s="205">
        <f t="shared" ca="1" si="4"/>
        <v>44386</v>
      </c>
      <c r="J150" s="126">
        <v>64</v>
      </c>
      <c r="K150" s="126" t="b">
        <v>1</v>
      </c>
      <c r="L150" s="126" t="s">
        <v>4009</v>
      </c>
      <c r="M150" s="126" t="b">
        <v>1</v>
      </c>
      <c r="N150" s="126" t="s">
        <v>3687</v>
      </c>
      <c r="O150" s="309" t="str">
        <f>LEFT(MISC!D150,19)&amp;"."&amp;MiscCR!F150</f>
        <v>....Jn21</v>
      </c>
      <c r="P150" s="312">
        <f>MISC!I150</f>
        <v>0</v>
      </c>
      <c r="Q150" s="126" t="b">
        <v>1</v>
      </c>
      <c r="R150" s="126" t="b">
        <v>1</v>
      </c>
      <c r="S150" s="126" t="b">
        <v>1</v>
      </c>
    </row>
    <row r="151" spans="1:19" hidden="1" x14ac:dyDescent="0.25">
      <c r="A151" s="126" t="s">
        <v>4008</v>
      </c>
      <c r="B151" s="200">
        <v>1</v>
      </c>
      <c r="C151" s="126">
        <v>2</v>
      </c>
      <c r="D151" s="308">
        <f>MISC!J151</f>
        <v>0</v>
      </c>
      <c r="E151" s="126" t="b">
        <v>1</v>
      </c>
      <c r="F151" s="309" t="str">
        <f>RIGHT(MISC!C151,4)&amp;"."&amp;MISC!M151&amp;"."&amp;MISC!K151&amp;"."&amp;$C$5</f>
        <v>...Jn21</v>
      </c>
      <c r="G151" s="310">
        <f t="shared" ca="1" si="5"/>
        <v>44386</v>
      </c>
      <c r="H151" s="442">
        <f>IF(MISC!T151&gt;0,0,-MISC!T151)</f>
        <v>0</v>
      </c>
      <c r="I151" s="205">
        <f t="shared" ca="1" si="4"/>
        <v>44386</v>
      </c>
      <c r="J151" s="126">
        <v>65</v>
      </c>
      <c r="K151" s="126" t="b">
        <v>1</v>
      </c>
      <c r="L151" s="126" t="s">
        <v>4009</v>
      </c>
      <c r="M151" s="126" t="b">
        <v>1</v>
      </c>
      <c r="N151" s="126" t="s">
        <v>3687</v>
      </c>
      <c r="O151" s="309" t="str">
        <f>LEFT(MISC!D151,19)&amp;"."&amp;MiscCR!F151</f>
        <v>....Jn21</v>
      </c>
      <c r="P151" s="312">
        <f>MISC!I151</f>
        <v>0</v>
      </c>
      <c r="Q151" s="126" t="b">
        <v>1</v>
      </c>
      <c r="R151" s="126" t="b">
        <v>1</v>
      </c>
      <c r="S151" s="126" t="b">
        <v>1</v>
      </c>
    </row>
    <row r="152" spans="1:19" hidden="1" x14ac:dyDescent="0.25">
      <c r="A152" s="126" t="s">
        <v>4008</v>
      </c>
      <c r="B152" s="200">
        <v>1</v>
      </c>
      <c r="C152" s="126">
        <v>2</v>
      </c>
      <c r="D152" s="308">
        <f>MISC!J152</f>
        <v>0</v>
      </c>
      <c r="E152" s="126" t="b">
        <v>1</v>
      </c>
      <c r="F152" s="309" t="str">
        <f>RIGHT(MISC!C152,4)&amp;"."&amp;MISC!M152&amp;"."&amp;MISC!K152&amp;"."&amp;$C$5</f>
        <v>...Jn21</v>
      </c>
      <c r="G152" s="310">
        <f t="shared" ca="1" si="5"/>
        <v>44386</v>
      </c>
      <c r="H152" s="442">
        <f>IF(MISC!T152&gt;0,0,-MISC!T152)</f>
        <v>0</v>
      </c>
      <c r="I152" s="205">
        <f t="shared" ca="1" si="4"/>
        <v>44386</v>
      </c>
      <c r="J152" s="126">
        <v>66</v>
      </c>
      <c r="K152" s="126" t="b">
        <v>1</v>
      </c>
      <c r="L152" s="126" t="s">
        <v>4009</v>
      </c>
      <c r="M152" s="126" t="b">
        <v>1</v>
      </c>
      <c r="N152" s="126" t="s">
        <v>3687</v>
      </c>
      <c r="O152" s="309" t="str">
        <f>LEFT(MISC!D152,19)&amp;"."&amp;MiscCR!F152</f>
        <v>....Jn21</v>
      </c>
      <c r="P152" s="312">
        <f>MISC!I152</f>
        <v>0</v>
      </c>
      <c r="Q152" s="126" t="b">
        <v>1</v>
      </c>
      <c r="R152" s="126" t="b">
        <v>1</v>
      </c>
      <c r="S152" s="126" t="b">
        <v>1</v>
      </c>
    </row>
    <row r="153" spans="1:19" hidden="1" x14ac:dyDescent="0.25">
      <c r="A153" s="126" t="s">
        <v>4008</v>
      </c>
      <c r="B153" s="200">
        <v>1</v>
      </c>
      <c r="C153" s="126">
        <v>2</v>
      </c>
      <c r="D153" s="308">
        <f>MISC!J153</f>
        <v>0</v>
      </c>
      <c r="E153" s="126" t="b">
        <v>1</v>
      </c>
      <c r="F153" s="309" t="str">
        <f>RIGHT(MISC!C153,4)&amp;"."&amp;MISC!M153&amp;"."&amp;MISC!K153&amp;"."&amp;$C$5</f>
        <v>...Jn21</v>
      </c>
      <c r="G153" s="310">
        <f t="shared" ca="1" si="5"/>
        <v>44386</v>
      </c>
      <c r="H153" s="442">
        <f>IF(MISC!T153&gt;0,0,-MISC!T153)</f>
        <v>0</v>
      </c>
      <c r="I153" s="205">
        <f t="shared" ca="1" si="4"/>
        <v>44386</v>
      </c>
      <c r="J153" s="126">
        <v>67</v>
      </c>
      <c r="K153" s="126" t="b">
        <v>1</v>
      </c>
      <c r="L153" s="126" t="s">
        <v>4009</v>
      </c>
      <c r="M153" s="126" t="b">
        <v>1</v>
      </c>
      <c r="N153" s="126" t="s">
        <v>3687</v>
      </c>
      <c r="O153" s="309" t="str">
        <f>LEFT(MISC!D153,19)&amp;"."&amp;MiscCR!F153</f>
        <v>....Jn21</v>
      </c>
      <c r="P153" s="312">
        <f>MISC!I153</f>
        <v>0</v>
      </c>
      <c r="Q153" s="126" t="b">
        <v>1</v>
      </c>
      <c r="R153" s="126" t="b">
        <v>1</v>
      </c>
      <c r="S153" s="126" t="b">
        <v>1</v>
      </c>
    </row>
    <row r="154" spans="1:19" hidden="1" x14ac:dyDescent="0.25">
      <c r="A154" s="126" t="s">
        <v>4008</v>
      </c>
      <c r="B154" s="200">
        <v>1</v>
      </c>
      <c r="C154" s="126">
        <v>2</v>
      </c>
      <c r="D154" s="308">
        <f>MISC!J154</f>
        <v>0</v>
      </c>
      <c r="E154" s="126" t="b">
        <v>1</v>
      </c>
      <c r="F154" s="309" t="str">
        <f>RIGHT(MISC!C154,4)&amp;"."&amp;MISC!M154&amp;"."&amp;MISC!K154&amp;"."&amp;$C$5</f>
        <v>...Jn21</v>
      </c>
      <c r="G154" s="310">
        <f t="shared" ca="1" si="5"/>
        <v>44386</v>
      </c>
      <c r="H154" s="442">
        <f>IF(MISC!T154&gt;0,0,-MISC!T154)</f>
        <v>0</v>
      </c>
      <c r="I154" s="205">
        <f t="shared" ref="I154:I217" ca="1" si="6">G154</f>
        <v>44386</v>
      </c>
      <c r="J154" s="126">
        <v>68</v>
      </c>
      <c r="K154" s="126" t="b">
        <v>1</v>
      </c>
      <c r="L154" s="126" t="s">
        <v>4009</v>
      </c>
      <c r="M154" s="126" t="b">
        <v>1</v>
      </c>
      <c r="N154" s="126" t="s">
        <v>3687</v>
      </c>
      <c r="O154" s="309" t="str">
        <f>LEFT(MISC!D154,19)&amp;"."&amp;MiscCR!F154</f>
        <v>....Jn21</v>
      </c>
      <c r="P154" s="312">
        <f>MISC!I154</f>
        <v>0</v>
      </c>
      <c r="Q154" s="126" t="b">
        <v>1</v>
      </c>
      <c r="R154" s="126" t="b">
        <v>1</v>
      </c>
      <c r="S154" s="126" t="b">
        <v>1</v>
      </c>
    </row>
    <row r="155" spans="1:19" hidden="1" x14ac:dyDescent="0.25">
      <c r="A155" s="126" t="s">
        <v>4008</v>
      </c>
      <c r="B155" s="200">
        <v>1</v>
      </c>
      <c r="C155" s="126">
        <v>2</v>
      </c>
      <c r="D155" s="308">
        <f>MISC!J155</f>
        <v>0</v>
      </c>
      <c r="E155" s="126" t="b">
        <v>1</v>
      </c>
      <c r="F155" s="309" t="str">
        <f>RIGHT(MISC!C155,4)&amp;"."&amp;MISC!M155&amp;"."&amp;MISC!K155&amp;"."&amp;$C$5</f>
        <v>...Jn21</v>
      </c>
      <c r="G155" s="310">
        <f t="shared" ca="1" si="5"/>
        <v>44386</v>
      </c>
      <c r="H155" s="442">
        <f>IF(MISC!T155&gt;0,0,-MISC!T155)</f>
        <v>0</v>
      </c>
      <c r="I155" s="205">
        <f t="shared" ca="1" si="6"/>
        <v>44386</v>
      </c>
      <c r="J155" s="126">
        <v>69</v>
      </c>
      <c r="K155" s="126" t="b">
        <v>1</v>
      </c>
      <c r="L155" s="126" t="s">
        <v>4009</v>
      </c>
      <c r="M155" s="126" t="b">
        <v>1</v>
      </c>
      <c r="N155" s="126" t="s">
        <v>3687</v>
      </c>
      <c r="O155" s="309" t="str">
        <f>LEFT(MISC!D155,19)&amp;"."&amp;MiscCR!F155</f>
        <v>....Jn21</v>
      </c>
      <c r="P155" s="312">
        <f>MISC!I155</f>
        <v>0</v>
      </c>
      <c r="Q155" s="126" t="b">
        <v>1</v>
      </c>
      <c r="R155" s="126" t="b">
        <v>1</v>
      </c>
      <c r="S155" s="126" t="b">
        <v>1</v>
      </c>
    </row>
    <row r="156" spans="1:19" hidden="1" x14ac:dyDescent="0.25">
      <c r="A156" s="126" t="s">
        <v>4008</v>
      </c>
      <c r="B156" s="200">
        <v>1</v>
      </c>
      <c r="C156" s="126">
        <v>2</v>
      </c>
      <c r="D156" s="308">
        <f>MISC!J156</f>
        <v>0</v>
      </c>
      <c r="E156" s="126" t="b">
        <v>1</v>
      </c>
      <c r="F156" s="309" t="str">
        <f>RIGHT(MISC!C156,4)&amp;"."&amp;MISC!M156&amp;"."&amp;MISC!K156&amp;"."&amp;$C$5</f>
        <v>...Jn21</v>
      </c>
      <c r="G156" s="310">
        <f t="shared" ca="1" si="5"/>
        <v>44386</v>
      </c>
      <c r="H156" s="442">
        <f>IF(MISC!T156&gt;0,0,-MISC!T156)</f>
        <v>0</v>
      </c>
      <c r="I156" s="205">
        <f t="shared" ca="1" si="6"/>
        <v>44386</v>
      </c>
      <c r="J156" s="126">
        <v>70</v>
      </c>
      <c r="K156" s="126" t="b">
        <v>1</v>
      </c>
      <c r="L156" s="126" t="s">
        <v>4009</v>
      </c>
      <c r="M156" s="126" t="b">
        <v>1</v>
      </c>
      <c r="N156" s="126" t="s">
        <v>3687</v>
      </c>
      <c r="O156" s="309" t="str">
        <f>LEFT(MISC!D156,19)&amp;"."&amp;MiscCR!F156</f>
        <v>....Jn21</v>
      </c>
      <c r="P156" s="312">
        <f>MISC!I156</f>
        <v>0</v>
      </c>
      <c r="Q156" s="126" t="b">
        <v>1</v>
      </c>
      <c r="R156" s="126" t="b">
        <v>1</v>
      </c>
      <c r="S156" s="126" t="b">
        <v>1</v>
      </c>
    </row>
    <row r="157" spans="1:19" hidden="1" x14ac:dyDescent="0.25">
      <c r="A157" s="126" t="s">
        <v>4008</v>
      </c>
      <c r="B157" s="200">
        <v>1</v>
      </c>
      <c r="C157" s="126">
        <v>2</v>
      </c>
      <c r="D157" s="308">
        <f>MISC!J157</f>
        <v>0</v>
      </c>
      <c r="E157" s="126" t="b">
        <v>1</v>
      </c>
      <c r="F157" s="309" t="str">
        <f>RIGHT(MISC!C157,4)&amp;"."&amp;MISC!M157&amp;"."&amp;MISC!K157&amp;"."&amp;$C$5</f>
        <v>...Jn21</v>
      </c>
      <c r="G157" s="310">
        <f t="shared" ca="1" si="5"/>
        <v>44386</v>
      </c>
      <c r="H157" s="442">
        <f>IF(MISC!T157&gt;0,0,-MISC!T157)</f>
        <v>0</v>
      </c>
      <c r="I157" s="205">
        <f t="shared" ca="1" si="6"/>
        <v>44386</v>
      </c>
      <c r="J157" s="126">
        <v>71</v>
      </c>
      <c r="K157" s="126" t="b">
        <v>1</v>
      </c>
      <c r="L157" s="126" t="s">
        <v>4009</v>
      </c>
      <c r="M157" s="126" t="b">
        <v>1</v>
      </c>
      <c r="N157" s="126" t="s">
        <v>3687</v>
      </c>
      <c r="O157" s="309" t="str">
        <f>LEFT(MISC!D157,19)&amp;"."&amp;MiscCR!F157</f>
        <v>....Jn21</v>
      </c>
      <c r="P157" s="312">
        <f>MISC!I157</f>
        <v>0</v>
      </c>
      <c r="Q157" s="126" t="b">
        <v>1</v>
      </c>
      <c r="R157" s="126" t="b">
        <v>1</v>
      </c>
      <c r="S157" s="126" t="b">
        <v>1</v>
      </c>
    </row>
    <row r="158" spans="1:19" hidden="1" x14ac:dyDescent="0.25">
      <c r="A158" s="126" t="s">
        <v>4008</v>
      </c>
      <c r="B158" s="200">
        <v>1</v>
      </c>
      <c r="C158" s="126">
        <v>2</v>
      </c>
      <c r="D158" s="308">
        <f>MISC!J158</f>
        <v>0</v>
      </c>
      <c r="E158" s="126" t="b">
        <v>1</v>
      </c>
      <c r="F158" s="309" t="str">
        <f>RIGHT(MISC!C158,4)&amp;"."&amp;MISC!M158&amp;"."&amp;MISC!K158&amp;"."&amp;$C$5</f>
        <v>...Jn21</v>
      </c>
      <c r="G158" s="310">
        <f t="shared" ca="1" si="5"/>
        <v>44386</v>
      </c>
      <c r="H158" s="442">
        <f>IF(MISC!T158&gt;0,0,-MISC!T158)</f>
        <v>0</v>
      </c>
      <c r="I158" s="205">
        <f t="shared" ca="1" si="6"/>
        <v>44386</v>
      </c>
      <c r="J158" s="126">
        <v>72</v>
      </c>
      <c r="K158" s="126" t="b">
        <v>1</v>
      </c>
      <c r="L158" s="126" t="s">
        <v>4009</v>
      </c>
      <c r="M158" s="126" t="b">
        <v>1</v>
      </c>
      <c r="N158" s="126" t="s">
        <v>3687</v>
      </c>
      <c r="O158" s="309" t="str">
        <f>LEFT(MISC!D158,19)&amp;"."&amp;MiscCR!F158</f>
        <v>....Jn21</v>
      </c>
      <c r="P158" s="312">
        <f>MISC!I158</f>
        <v>0</v>
      </c>
      <c r="Q158" s="126" t="b">
        <v>1</v>
      </c>
      <c r="R158" s="126" t="b">
        <v>1</v>
      </c>
      <c r="S158" s="126" t="b">
        <v>1</v>
      </c>
    </row>
    <row r="159" spans="1:19" hidden="1" x14ac:dyDescent="0.25">
      <c r="A159" s="126" t="s">
        <v>4008</v>
      </c>
      <c r="B159" s="200">
        <v>1</v>
      </c>
      <c r="C159" s="126">
        <v>2</v>
      </c>
      <c r="D159" s="308">
        <f>MISC!J159</f>
        <v>0</v>
      </c>
      <c r="E159" s="126" t="b">
        <v>1</v>
      </c>
      <c r="F159" s="309" t="str">
        <f>RIGHT(MISC!C159,4)&amp;"."&amp;MISC!M159&amp;"."&amp;MISC!K159&amp;"."&amp;$C$5</f>
        <v>...Jn21</v>
      </c>
      <c r="G159" s="310">
        <f t="shared" ca="1" si="5"/>
        <v>44386</v>
      </c>
      <c r="H159" s="442">
        <f>IF(MISC!T159&gt;0,0,-MISC!T159)</f>
        <v>0</v>
      </c>
      <c r="I159" s="205">
        <f t="shared" ca="1" si="6"/>
        <v>44386</v>
      </c>
      <c r="J159" s="126">
        <v>73</v>
      </c>
      <c r="K159" s="126" t="b">
        <v>1</v>
      </c>
      <c r="L159" s="126" t="s">
        <v>4009</v>
      </c>
      <c r="M159" s="126" t="b">
        <v>1</v>
      </c>
      <c r="N159" s="126" t="s">
        <v>3687</v>
      </c>
      <c r="O159" s="309" t="str">
        <f>LEFT(MISC!D159,19)&amp;"."&amp;MiscCR!F159</f>
        <v>....Jn21</v>
      </c>
      <c r="P159" s="312">
        <f>MISC!I159</f>
        <v>0</v>
      </c>
      <c r="Q159" s="126" t="b">
        <v>1</v>
      </c>
      <c r="R159" s="126" t="b">
        <v>1</v>
      </c>
      <c r="S159" s="126" t="b">
        <v>1</v>
      </c>
    </row>
    <row r="160" spans="1:19" hidden="1" x14ac:dyDescent="0.25">
      <c r="A160" s="126" t="s">
        <v>4008</v>
      </c>
      <c r="B160" s="200">
        <v>1</v>
      </c>
      <c r="C160" s="126">
        <v>2</v>
      </c>
      <c r="D160" s="308">
        <f>MISC!J160</f>
        <v>0</v>
      </c>
      <c r="E160" s="126" t="b">
        <v>1</v>
      </c>
      <c r="F160" s="309" t="str">
        <f>RIGHT(MISC!C160,4)&amp;"."&amp;MISC!M160&amp;"."&amp;MISC!K160&amp;"."&amp;$C$5</f>
        <v>...Jn21</v>
      </c>
      <c r="G160" s="310">
        <f t="shared" ca="1" si="5"/>
        <v>44386</v>
      </c>
      <c r="H160" s="442">
        <f>IF(MISC!T160&gt;0,0,-MISC!T160)</f>
        <v>0</v>
      </c>
      <c r="I160" s="205">
        <f t="shared" ca="1" si="6"/>
        <v>44386</v>
      </c>
      <c r="J160" s="126">
        <v>74</v>
      </c>
      <c r="K160" s="126" t="b">
        <v>1</v>
      </c>
      <c r="L160" s="126" t="s">
        <v>4009</v>
      </c>
      <c r="M160" s="126" t="b">
        <v>1</v>
      </c>
      <c r="N160" s="126" t="s">
        <v>3687</v>
      </c>
      <c r="O160" s="309" t="str">
        <f>LEFT(MISC!D160,19)&amp;"."&amp;MiscCR!F160</f>
        <v>....Jn21</v>
      </c>
      <c r="P160" s="312">
        <f>MISC!I160</f>
        <v>0</v>
      </c>
      <c r="Q160" s="126" t="b">
        <v>1</v>
      </c>
      <c r="R160" s="126" t="b">
        <v>1</v>
      </c>
      <c r="S160" s="126" t="b">
        <v>1</v>
      </c>
    </row>
    <row r="161" spans="1:19" hidden="1" x14ac:dyDescent="0.25">
      <c r="A161" s="126" t="s">
        <v>4008</v>
      </c>
      <c r="B161" s="200">
        <v>1</v>
      </c>
      <c r="C161" s="126">
        <v>2</v>
      </c>
      <c r="D161" s="308">
        <f>MISC!J161</f>
        <v>0</v>
      </c>
      <c r="E161" s="126" t="b">
        <v>1</v>
      </c>
      <c r="F161" s="309" t="str">
        <f>RIGHT(MISC!C161,4)&amp;"."&amp;MISC!M161&amp;"."&amp;MISC!K161&amp;"."&amp;$C$5</f>
        <v>...Jn21</v>
      </c>
      <c r="G161" s="310">
        <f t="shared" ca="1" si="5"/>
        <v>44386</v>
      </c>
      <c r="H161" s="442">
        <f>IF(MISC!T161&gt;0,0,-MISC!T161)</f>
        <v>0</v>
      </c>
      <c r="I161" s="205">
        <f t="shared" ca="1" si="6"/>
        <v>44386</v>
      </c>
      <c r="J161" s="126">
        <v>75</v>
      </c>
      <c r="K161" s="126" t="b">
        <v>1</v>
      </c>
      <c r="L161" s="126" t="s">
        <v>4009</v>
      </c>
      <c r="M161" s="126" t="b">
        <v>1</v>
      </c>
      <c r="N161" s="126" t="s">
        <v>3687</v>
      </c>
      <c r="O161" s="309" t="str">
        <f>LEFT(MISC!D161,19)&amp;"."&amp;MiscCR!F161</f>
        <v>....Jn21</v>
      </c>
      <c r="P161" s="312">
        <f>MISC!I161</f>
        <v>0</v>
      </c>
      <c r="Q161" s="126" t="b">
        <v>1</v>
      </c>
      <c r="R161" s="126" t="b">
        <v>1</v>
      </c>
      <c r="S161" s="126" t="b">
        <v>1</v>
      </c>
    </row>
    <row r="162" spans="1:19" hidden="1" x14ac:dyDescent="0.25">
      <c r="A162" s="126" t="s">
        <v>4008</v>
      </c>
      <c r="B162" s="200">
        <v>1</v>
      </c>
      <c r="C162" s="126">
        <v>2</v>
      </c>
      <c r="D162" s="308">
        <f>MISC!J162</f>
        <v>0</v>
      </c>
      <c r="E162" s="126" t="b">
        <v>1</v>
      </c>
      <c r="F162" s="309" t="str">
        <f>RIGHT(MISC!C162,4)&amp;"."&amp;MISC!M162&amp;"."&amp;MISC!K162&amp;"."&amp;$C$5</f>
        <v>...Jn21</v>
      </c>
      <c r="G162" s="310">
        <f t="shared" ca="1" si="5"/>
        <v>44386</v>
      </c>
      <c r="H162" s="442">
        <f>IF(MISC!T162&gt;0,0,-MISC!T162)</f>
        <v>0</v>
      </c>
      <c r="I162" s="205">
        <f t="shared" ca="1" si="6"/>
        <v>44386</v>
      </c>
      <c r="J162" s="126">
        <v>76</v>
      </c>
      <c r="K162" s="126" t="b">
        <v>1</v>
      </c>
      <c r="L162" s="126" t="s">
        <v>4009</v>
      </c>
      <c r="M162" s="126" t="b">
        <v>1</v>
      </c>
      <c r="N162" s="126" t="s">
        <v>3687</v>
      </c>
      <c r="O162" s="309" t="str">
        <f>LEFT(MISC!D162,19)&amp;"."&amp;MiscCR!F162</f>
        <v>....Jn21</v>
      </c>
      <c r="P162" s="312">
        <f>MISC!I162</f>
        <v>0</v>
      </c>
      <c r="Q162" s="126" t="b">
        <v>1</v>
      </c>
      <c r="R162" s="126" t="b">
        <v>1</v>
      </c>
      <c r="S162" s="126" t="b">
        <v>1</v>
      </c>
    </row>
    <row r="163" spans="1:19" hidden="1" x14ac:dyDescent="0.25">
      <c r="A163" s="126" t="s">
        <v>4008</v>
      </c>
      <c r="B163" s="200">
        <v>1</v>
      </c>
      <c r="C163" s="126">
        <v>2</v>
      </c>
      <c r="D163" s="308">
        <f>MISC!J163</f>
        <v>0</v>
      </c>
      <c r="E163" s="126" t="b">
        <v>1</v>
      </c>
      <c r="F163" s="309" t="str">
        <f>RIGHT(MISC!C163,4)&amp;"."&amp;MISC!M163&amp;"."&amp;MISC!K163&amp;"."&amp;$C$5</f>
        <v>...Jn21</v>
      </c>
      <c r="G163" s="310">
        <f t="shared" ca="1" si="5"/>
        <v>44386</v>
      </c>
      <c r="H163" s="442">
        <f>IF(MISC!T163&gt;0,0,-MISC!T163)</f>
        <v>0</v>
      </c>
      <c r="I163" s="205">
        <f t="shared" ca="1" si="6"/>
        <v>44386</v>
      </c>
      <c r="J163" s="126">
        <v>77</v>
      </c>
      <c r="K163" s="126" t="b">
        <v>1</v>
      </c>
      <c r="L163" s="126" t="s">
        <v>4009</v>
      </c>
      <c r="M163" s="126" t="b">
        <v>1</v>
      </c>
      <c r="N163" s="126" t="s">
        <v>3687</v>
      </c>
      <c r="O163" s="309" t="str">
        <f>LEFT(MISC!D163,19)&amp;"."&amp;MiscCR!F163</f>
        <v>....Jn21</v>
      </c>
      <c r="P163" s="312">
        <f>MISC!I163</f>
        <v>0</v>
      </c>
      <c r="Q163" s="126" t="b">
        <v>1</v>
      </c>
      <c r="R163" s="126" t="b">
        <v>1</v>
      </c>
      <c r="S163" s="126" t="b">
        <v>1</v>
      </c>
    </row>
    <row r="164" spans="1:19" hidden="1" x14ac:dyDescent="0.25">
      <c r="A164" s="126" t="s">
        <v>4008</v>
      </c>
      <c r="B164" s="200">
        <v>1</v>
      </c>
      <c r="C164" s="126">
        <v>2</v>
      </c>
      <c r="D164" s="308">
        <f>MISC!J164</f>
        <v>0</v>
      </c>
      <c r="E164" s="126" t="b">
        <v>1</v>
      </c>
      <c r="F164" s="309" t="str">
        <f>RIGHT(MISC!C164,4)&amp;"."&amp;MISC!M164&amp;"."&amp;MISC!K164&amp;"."&amp;$C$5</f>
        <v>...Jn21</v>
      </c>
      <c r="G164" s="310">
        <f t="shared" ca="1" si="5"/>
        <v>44386</v>
      </c>
      <c r="H164" s="442">
        <f>IF(MISC!T164&gt;0,0,-MISC!T164)</f>
        <v>0</v>
      </c>
      <c r="I164" s="205">
        <f t="shared" ca="1" si="6"/>
        <v>44386</v>
      </c>
      <c r="J164" s="126">
        <v>78</v>
      </c>
      <c r="K164" s="126" t="b">
        <v>1</v>
      </c>
      <c r="L164" s="126" t="s">
        <v>4009</v>
      </c>
      <c r="M164" s="126" t="b">
        <v>1</v>
      </c>
      <c r="N164" s="126" t="s">
        <v>3687</v>
      </c>
      <c r="O164" s="309" t="str">
        <f>LEFT(MISC!D164,19)&amp;"."&amp;MiscCR!F164</f>
        <v>....Jn21</v>
      </c>
      <c r="P164" s="312">
        <f>MISC!I164</f>
        <v>0</v>
      </c>
      <c r="Q164" s="126" t="b">
        <v>1</v>
      </c>
      <c r="R164" s="126" t="b">
        <v>1</v>
      </c>
      <c r="S164" s="126" t="b">
        <v>1</v>
      </c>
    </row>
    <row r="165" spans="1:19" hidden="1" x14ac:dyDescent="0.25">
      <c r="A165" s="126" t="s">
        <v>4008</v>
      </c>
      <c r="B165" s="200">
        <v>1</v>
      </c>
      <c r="C165" s="126">
        <v>2</v>
      </c>
      <c r="D165" s="308">
        <f>MISC!J165</f>
        <v>0</v>
      </c>
      <c r="E165" s="126" t="b">
        <v>1</v>
      </c>
      <c r="F165" s="309" t="str">
        <f>RIGHT(MISC!C165,4)&amp;"."&amp;MISC!M165&amp;"."&amp;MISC!K165&amp;"."&amp;$C$5</f>
        <v>...Jn21</v>
      </c>
      <c r="G165" s="310">
        <f t="shared" ca="1" si="5"/>
        <v>44386</v>
      </c>
      <c r="H165" s="442">
        <f>IF(MISC!T165&gt;0,0,-MISC!T165)</f>
        <v>0</v>
      </c>
      <c r="I165" s="205">
        <f t="shared" ca="1" si="6"/>
        <v>44386</v>
      </c>
      <c r="J165" s="126">
        <v>79</v>
      </c>
      <c r="K165" s="126" t="b">
        <v>1</v>
      </c>
      <c r="L165" s="126" t="s">
        <v>4009</v>
      </c>
      <c r="M165" s="126" t="b">
        <v>1</v>
      </c>
      <c r="N165" s="126" t="s">
        <v>3687</v>
      </c>
      <c r="O165" s="309" t="str">
        <f>LEFT(MISC!D165,19)&amp;"."&amp;MiscCR!F165</f>
        <v>....Jn21</v>
      </c>
      <c r="P165" s="312">
        <f>MISC!I165</f>
        <v>0</v>
      </c>
      <c r="Q165" s="126" t="b">
        <v>1</v>
      </c>
      <c r="R165" s="126" t="b">
        <v>1</v>
      </c>
      <c r="S165" s="126" t="b">
        <v>1</v>
      </c>
    </row>
    <row r="166" spans="1:19" hidden="1" x14ac:dyDescent="0.25">
      <c r="A166" s="126" t="s">
        <v>4008</v>
      </c>
      <c r="B166" s="200">
        <v>1</v>
      </c>
      <c r="C166" s="126">
        <v>2</v>
      </c>
      <c r="D166" s="308">
        <f>MISC!J166</f>
        <v>0</v>
      </c>
      <c r="E166" s="126" t="b">
        <v>1</v>
      </c>
      <c r="F166" s="309" t="str">
        <f>RIGHT(MISC!C166,4)&amp;"."&amp;MISC!M166&amp;"."&amp;MISC!K166&amp;"."&amp;$C$5</f>
        <v>...Jn21</v>
      </c>
      <c r="G166" s="310">
        <f t="shared" ca="1" si="5"/>
        <v>44386</v>
      </c>
      <c r="H166" s="442">
        <f>IF(MISC!T166&gt;0,0,-MISC!T166)</f>
        <v>0</v>
      </c>
      <c r="I166" s="205">
        <f t="shared" ca="1" si="6"/>
        <v>44386</v>
      </c>
      <c r="J166" s="126">
        <v>80</v>
      </c>
      <c r="K166" s="126" t="b">
        <v>1</v>
      </c>
      <c r="L166" s="126" t="s">
        <v>4009</v>
      </c>
      <c r="M166" s="126" t="b">
        <v>1</v>
      </c>
      <c r="N166" s="126" t="s">
        <v>3687</v>
      </c>
      <c r="O166" s="309" t="str">
        <f>LEFT(MISC!D166,19)&amp;"."&amp;MiscCR!F166</f>
        <v>....Jn21</v>
      </c>
      <c r="P166" s="312">
        <f>MISC!I166</f>
        <v>0</v>
      </c>
      <c r="Q166" s="126" t="b">
        <v>1</v>
      </c>
      <c r="R166" s="126" t="b">
        <v>1</v>
      </c>
      <c r="S166" s="126" t="b">
        <v>1</v>
      </c>
    </row>
    <row r="167" spans="1:19" hidden="1" x14ac:dyDescent="0.25">
      <c r="A167" s="126" t="s">
        <v>4008</v>
      </c>
      <c r="B167" s="200">
        <v>1</v>
      </c>
      <c r="C167" s="126">
        <v>2</v>
      </c>
      <c r="D167" s="308">
        <f>MISC!J167</f>
        <v>0</v>
      </c>
      <c r="E167" s="126" t="b">
        <v>1</v>
      </c>
      <c r="F167" s="309" t="str">
        <f>RIGHT(MISC!C167,4)&amp;"."&amp;MISC!M167&amp;"."&amp;MISC!K167&amp;"."&amp;$C$5</f>
        <v>...Jn21</v>
      </c>
      <c r="G167" s="310">
        <f t="shared" ca="1" si="5"/>
        <v>44386</v>
      </c>
      <c r="H167" s="442">
        <f>IF(MISC!T167&gt;0,0,-MISC!T167)</f>
        <v>0</v>
      </c>
      <c r="I167" s="205">
        <f t="shared" ca="1" si="6"/>
        <v>44386</v>
      </c>
      <c r="J167" s="126">
        <v>81</v>
      </c>
      <c r="K167" s="126" t="b">
        <v>1</v>
      </c>
      <c r="L167" s="126" t="s">
        <v>4009</v>
      </c>
      <c r="M167" s="126" t="b">
        <v>1</v>
      </c>
      <c r="N167" s="126" t="s">
        <v>3687</v>
      </c>
      <c r="O167" s="309" t="str">
        <f>LEFT(MISC!D167,19)&amp;"."&amp;MiscCR!F167</f>
        <v>....Jn21</v>
      </c>
      <c r="P167" s="312">
        <f>MISC!I167</f>
        <v>0</v>
      </c>
      <c r="Q167" s="126" t="b">
        <v>1</v>
      </c>
      <c r="R167" s="126" t="b">
        <v>1</v>
      </c>
      <c r="S167" s="126" t="b">
        <v>1</v>
      </c>
    </row>
    <row r="168" spans="1:19" hidden="1" x14ac:dyDescent="0.25">
      <c r="A168" s="126" t="s">
        <v>4008</v>
      </c>
      <c r="B168" s="200">
        <v>1</v>
      </c>
      <c r="C168" s="126">
        <v>2</v>
      </c>
      <c r="D168" s="308">
        <f>MISC!J168</f>
        <v>0</v>
      </c>
      <c r="E168" s="126" t="b">
        <v>1</v>
      </c>
      <c r="F168" s="309" t="str">
        <f>RIGHT(MISC!C168,4)&amp;"."&amp;MISC!M168&amp;"."&amp;MISC!K168&amp;"."&amp;$C$5</f>
        <v>...Jn21</v>
      </c>
      <c r="G168" s="310">
        <f t="shared" ca="1" si="5"/>
        <v>44386</v>
      </c>
      <c r="H168" s="442">
        <f>IF(MISC!T168&gt;0,0,-MISC!T168)</f>
        <v>0</v>
      </c>
      <c r="I168" s="205">
        <f t="shared" ca="1" si="6"/>
        <v>44386</v>
      </c>
      <c r="J168" s="126">
        <v>82</v>
      </c>
      <c r="K168" s="126" t="b">
        <v>1</v>
      </c>
      <c r="L168" s="126" t="s">
        <v>4009</v>
      </c>
      <c r="M168" s="126" t="b">
        <v>1</v>
      </c>
      <c r="N168" s="126" t="s">
        <v>3687</v>
      </c>
      <c r="O168" s="309" t="str">
        <f>LEFT(MISC!D168,19)&amp;"."&amp;MiscCR!F168</f>
        <v>....Jn21</v>
      </c>
      <c r="P168" s="312">
        <f>MISC!I168</f>
        <v>0</v>
      </c>
      <c r="Q168" s="126" t="b">
        <v>1</v>
      </c>
      <c r="R168" s="126" t="b">
        <v>1</v>
      </c>
      <c r="S168" s="126" t="b">
        <v>1</v>
      </c>
    </row>
    <row r="169" spans="1:19" hidden="1" x14ac:dyDescent="0.25">
      <c r="A169" s="126" t="s">
        <v>4008</v>
      </c>
      <c r="B169" s="200">
        <v>1</v>
      </c>
      <c r="C169" s="126">
        <v>2</v>
      </c>
      <c r="D169" s="308">
        <f>MISC!J169</f>
        <v>0</v>
      </c>
      <c r="E169" s="126" t="b">
        <v>1</v>
      </c>
      <c r="F169" s="309" t="str">
        <f>RIGHT(MISC!C169,4)&amp;"."&amp;MISC!M169&amp;"."&amp;MISC!K169&amp;"."&amp;$C$5</f>
        <v>...Jn21</v>
      </c>
      <c r="G169" s="310">
        <f t="shared" ca="1" si="5"/>
        <v>44386</v>
      </c>
      <c r="H169" s="442">
        <f>IF(MISC!T169&gt;0,0,-MISC!T169)</f>
        <v>0</v>
      </c>
      <c r="I169" s="205">
        <f t="shared" ca="1" si="6"/>
        <v>44386</v>
      </c>
      <c r="J169" s="126">
        <v>83</v>
      </c>
      <c r="K169" s="126" t="b">
        <v>1</v>
      </c>
      <c r="L169" s="126" t="s">
        <v>4009</v>
      </c>
      <c r="M169" s="126" t="b">
        <v>1</v>
      </c>
      <c r="N169" s="126" t="s">
        <v>3687</v>
      </c>
      <c r="O169" s="309" t="str">
        <f>LEFT(MISC!D169,19)&amp;"."&amp;MiscCR!F169</f>
        <v>....Jn21</v>
      </c>
      <c r="P169" s="312">
        <f>MISC!I169</f>
        <v>0</v>
      </c>
      <c r="Q169" s="126" t="b">
        <v>1</v>
      </c>
      <c r="R169" s="126" t="b">
        <v>1</v>
      </c>
      <c r="S169" s="126" t="b">
        <v>1</v>
      </c>
    </row>
    <row r="170" spans="1:19" hidden="1" x14ac:dyDescent="0.25">
      <c r="A170" s="126" t="s">
        <v>4008</v>
      </c>
      <c r="B170" s="200">
        <v>1</v>
      </c>
      <c r="C170" s="126">
        <v>2</v>
      </c>
      <c r="D170" s="308">
        <f>MISC!J170</f>
        <v>0</v>
      </c>
      <c r="E170" s="126" t="b">
        <v>1</v>
      </c>
      <c r="F170" s="309" t="str">
        <f>RIGHT(MISC!C170,4)&amp;"."&amp;MISC!M170&amp;"."&amp;MISC!K170&amp;"."&amp;$C$5</f>
        <v>...Jn21</v>
      </c>
      <c r="G170" s="310">
        <f t="shared" ca="1" si="5"/>
        <v>44386</v>
      </c>
      <c r="H170" s="442">
        <f>IF(MISC!T170&gt;0,0,-MISC!T170)</f>
        <v>0</v>
      </c>
      <c r="I170" s="205">
        <f t="shared" ca="1" si="6"/>
        <v>44386</v>
      </c>
      <c r="J170" s="126">
        <v>84</v>
      </c>
      <c r="K170" s="126" t="b">
        <v>1</v>
      </c>
      <c r="L170" s="126" t="s">
        <v>4009</v>
      </c>
      <c r="M170" s="126" t="b">
        <v>1</v>
      </c>
      <c r="N170" s="126" t="s">
        <v>3687</v>
      </c>
      <c r="O170" s="309" t="str">
        <f>LEFT(MISC!D170,19)&amp;"."&amp;MiscCR!F170</f>
        <v>....Jn21</v>
      </c>
      <c r="P170" s="312">
        <f>MISC!I170</f>
        <v>0</v>
      </c>
      <c r="Q170" s="126" t="b">
        <v>1</v>
      </c>
      <c r="R170" s="126" t="b">
        <v>1</v>
      </c>
      <c r="S170" s="126" t="b">
        <v>1</v>
      </c>
    </row>
    <row r="171" spans="1:19" hidden="1" x14ac:dyDescent="0.25">
      <c r="A171" s="126" t="s">
        <v>4008</v>
      </c>
      <c r="B171" s="200">
        <v>1</v>
      </c>
      <c r="C171" s="126">
        <v>2</v>
      </c>
      <c r="D171" s="308">
        <f>MISC!J171</f>
        <v>0</v>
      </c>
      <c r="E171" s="126" t="b">
        <v>1</v>
      </c>
      <c r="F171" s="309" t="str">
        <f>RIGHT(MISC!C171,4)&amp;"."&amp;MISC!M171&amp;"."&amp;MISC!K171&amp;"."&amp;$C$5</f>
        <v>...Jn21</v>
      </c>
      <c r="G171" s="310">
        <f t="shared" ca="1" si="5"/>
        <v>44386</v>
      </c>
      <c r="H171" s="442">
        <f>IF(MISC!T171&gt;0,0,-MISC!T171)</f>
        <v>0</v>
      </c>
      <c r="I171" s="205">
        <f t="shared" ca="1" si="6"/>
        <v>44386</v>
      </c>
      <c r="J171" s="126">
        <v>85</v>
      </c>
      <c r="K171" s="126" t="b">
        <v>1</v>
      </c>
      <c r="L171" s="126" t="s">
        <v>4009</v>
      </c>
      <c r="M171" s="126" t="b">
        <v>1</v>
      </c>
      <c r="N171" s="126" t="s">
        <v>3687</v>
      </c>
      <c r="O171" s="309" t="str">
        <f>LEFT(MISC!D171,19)&amp;"."&amp;MiscCR!F171</f>
        <v>....Jn21</v>
      </c>
      <c r="P171" s="312">
        <f>MISC!I171</f>
        <v>0</v>
      </c>
      <c r="Q171" s="126" t="b">
        <v>1</v>
      </c>
      <c r="R171" s="126" t="b">
        <v>1</v>
      </c>
      <c r="S171" s="126" t="b">
        <v>1</v>
      </c>
    </row>
    <row r="172" spans="1:19" hidden="1" x14ac:dyDescent="0.25">
      <c r="A172" s="126" t="s">
        <v>4008</v>
      </c>
      <c r="B172" s="200">
        <v>1</v>
      </c>
      <c r="C172" s="126">
        <v>2</v>
      </c>
      <c r="D172" s="308">
        <f>MISC!J172</f>
        <v>0</v>
      </c>
      <c r="E172" s="126" t="b">
        <v>1</v>
      </c>
      <c r="F172" s="309" t="str">
        <f>RIGHT(MISC!C172,4)&amp;"."&amp;MISC!M172&amp;"."&amp;MISC!K172&amp;"."&amp;$C$5</f>
        <v>...Jn21</v>
      </c>
      <c r="G172" s="310">
        <f t="shared" ca="1" si="5"/>
        <v>44386</v>
      </c>
      <c r="H172" s="442">
        <f>IF(MISC!T172&gt;0,0,-MISC!T172)</f>
        <v>0</v>
      </c>
      <c r="I172" s="205">
        <f t="shared" ca="1" si="6"/>
        <v>44386</v>
      </c>
      <c r="J172" s="126">
        <v>86</v>
      </c>
      <c r="K172" s="126" t="b">
        <v>1</v>
      </c>
      <c r="L172" s="126" t="s">
        <v>4009</v>
      </c>
      <c r="M172" s="126" t="b">
        <v>1</v>
      </c>
      <c r="N172" s="126" t="s">
        <v>3687</v>
      </c>
      <c r="O172" s="309" t="str">
        <f>LEFT(MISC!D172,19)&amp;"."&amp;MiscCR!F172</f>
        <v>....Jn21</v>
      </c>
      <c r="P172" s="312">
        <f>MISC!I172</f>
        <v>0</v>
      </c>
      <c r="Q172" s="126" t="b">
        <v>1</v>
      </c>
      <c r="R172" s="126" t="b">
        <v>1</v>
      </c>
      <c r="S172" s="126" t="b">
        <v>1</v>
      </c>
    </row>
    <row r="173" spans="1:19" hidden="1" x14ac:dyDescent="0.25">
      <c r="A173" s="126" t="s">
        <v>4008</v>
      </c>
      <c r="B173" s="200">
        <v>1</v>
      </c>
      <c r="C173" s="126">
        <v>2</v>
      </c>
      <c r="D173" s="308">
        <f>MISC!J173</f>
        <v>0</v>
      </c>
      <c r="E173" s="126" t="b">
        <v>1</v>
      </c>
      <c r="F173" s="309" t="str">
        <f>RIGHT(MISC!C173,4)&amp;"."&amp;MISC!M173&amp;"."&amp;MISC!K173&amp;"."&amp;$C$5</f>
        <v>...Jn21</v>
      </c>
      <c r="G173" s="310">
        <f t="shared" ca="1" si="5"/>
        <v>44386</v>
      </c>
      <c r="H173" s="442">
        <f>IF(MISC!T173&gt;0,0,-MISC!T173)</f>
        <v>0</v>
      </c>
      <c r="I173" s="205">
        <f t="shared" ca="1" si="6"/>
        <v>44386</v>
      </c>
      <c r="J173" s="126">
        <v>87</v>
      </c>
      <c r="K173" s="126" t="b">
        <v>1</v>
      </c>
      <c r="L173" s="126" t="s">
        <v>4009</v>
      </c>
      <c r="M173" s="126" t="b">
        <v>1</v>
      </c>
      <c r="N173" s="126" t="s">
        <v>3687</v>
      </c>
      <c r="O173" s="309" t="str">
        <f>LEFT(MISC!D173,19)&amp;"."&amp;MiscCR!F173</f>
        <v>....Jn21</v>
      </c>
      <c r="P173" s="312">
        <f>MISC!I173</f>
        <v>0</v>
      </c>
      <c r="Q173" s="126" t="b">
        <v>1</v>
      </c>
      <c r="R173" s="126" t="b">
        <v>1</v>
      </c>
      <c r="S173" s="126" t="b">
        <v>1</v>
      </c>
    </row>
    <row r="174" spans="1:19" hidden="1" x14ac:dyDescent="0.25">
      <c r="A174" s="126" t="s">
        <v>4008</v>
      </c>
      <c r="B174" s="200">
        <v>1</v>
      </c>
      <c r="C174" s="126">
        <v>2</v>
      </c>
      <c r="D174" s="308">
        <f>MISC!J174</f>
        <v>0</v>
      </c>
      <c r="E174" s="126" t="b">
        <v>1</v>
      </c>
      <c r="F174" s="309" t="str">
        <f>RIGHT(MISC!C174,4)&amp;"."&amp;MISC!M174&amp;"."&amp;MISC!K174&amp;"."&amp;$C$5</f>
        <v>...Jn21</v>
      </c>
      <c r="G174" s="310">
        <f t="shared" ca="1" si="5"/>
        <v>44386</v>
      </c>
      <c r="H174" s="442">
        <f>IF(MISC!T174&gt;0,0,-MISC!T174)</f>
        <v>0</v>
      </c>
      <c r="I174" s="205">
        <f t="shared" ca="1" si="6"/>
        <v>44386</v>
      </c>
      <c r="J174" s="126">
        <v>88</v>
      </c>
      <c r="K174" s="126" t="b">
        <v>1</v>
      </c>
      <c r="L174" s="126" t="s">
        <v>4009</v>
      </c>
      <c r="M174" s="126" t="b">
        <v>1</v>
      </c>
      <c r="N174" s="126" t="s">
        <v>3687</v>
      </c>
      <c r="O174" s="309" t="str">
        <f>LEFT(MISC!D174,19)&amp;"."&amp;MiscCR!F174</f>
        <v>....Jn21</v>
      </c>
      <c r="P174" s="312">
        <f>MISC!I174</f>
        <v>0</v>
      </c>
      <c r="Q174" s="126" t="b">
        <v>1</v>
      </c>
      <c r="R174" s="126" t="b">
        <v>1</v>
      </c>
      <c r="S174" s="126" t="b">
        <v>1</v>
      </c>
    </row>
    <row r="175" spans="1:19" hidden="1" x14ac:dyDescent="0.25">
      <c r="A175" s="126" t="s">
        <v>4008</v>
      </c>
      <c r="B175" s="200">
        <v>1</v>
      </c>
      <c r="C175" s="126">
        <v>2</v>
      </c>
      <c r="D175" s="308">
        <f>MISC!J175</f>
        <v>0</v>
      </c>
      <c r="E175" s="126" t="b">
        <v>1</v>
      </c>
      <c r="F175" s="309" t="str">
        <f>RIGHT(MISC!C175,4)&amp;"."&amp;MISC!M175&amp;"."&amp;MISC!K175&amp;"."&amp;$C$5</f>
        <v>...Jn21</v>
      </c>
      <c r="G175" s="310">
        <f t="shared" ca="1" si="5"/>
        <v>44386</v>
      </c>
      <c r="H175" s="442">
        <f>IF(MISC!T175&gt;0,0,-MISC!T175)</f>
        <v>0</v>
      </c>
      <c r="I175" s="205">
        <f t="shared" ca="1" si="6"/>
        <v>44386</v>
      </c>
      <c r="J175" s="126">
        <v>89</v>
      </c>
      <c r="K175" s="126" t="b">
        <v>1</v>
      </c>
      <c r="L175" s="126" t="s">
        <v>4009</v>
      </c>
      <c r="M175" s="126" t="b">
        <v>1</v>
      </c>
      <c r="N175" s="126" t="s">
        <v>3687</v>
      </c>
      <c r="O175" s="309" t="str">
        <f>LEFT(MISC!D175,19)&amp;"."&amp;MiscCR!F175</f>
        <v>....Jn21</v>
      </c>
      <c r="P175" s="312">
        <f>MISC!I175</f>
        <v>0</v>
      </c>
      <c r="Q175" s="126" t="b">
        <v>1</v>
      </c>
      <c r="R175" s="126" t="b">
        <v>1</v>
      </c>
      <c r="S175" s="126" t="b">
        <v>1</v>
      </c>
    </row>
    <row r="176" spans="1:19" hidden="1" x14ac:dyDescent="0.25">
      <c r="A176" s="126" t="s">
        <v>4008</v>
      </c>
      <c r="B176" s="200">
        <v>1</v>
      </c>
      <c r="C176" s="126">
        <v>2</v>
      </c>
      <c r="D176" s="308">
        <f>MISC!J176</f>
        <v>0</v>
      </c>
      <c r="E176" s="126" t="b">
        <v>1</v>
      </c>
      <c r="F176" s="309" t="str">
        <f>RIGHT(MISC!C176,4)&amp;"."&amp;MISC!M176&amp;"."&amp;MISC!K176&amp;"."&amp;$C$5</f>
        <v>...Jn21</v>
      </c>
      <c r="G176" s="310">
        <f t="shared" ca="1" si="5"/>
        <v>44386</v>
      </c>
      <c r="H176" s="442">
        <f>IF(MISC!T176&gt;0,0,-MISC!T176)</f>
        <v>0</v>
      </c>
      <c r="I176" s="205">
        <f t="shared" ca="1" si="6"/>
        <v>44386</v>
      </c>
      <c r="J176" s="126">
        <v>90</v>
      </c>
      <c r="K176" s="126" t="b">
        <v>1</v>
      </c>
      <c r="L176" s="126" t="s">
        <v>4009</v>
      </c>
      <c r="M176" s="126" t="b">
        <v>1</v>
      </c>
      <c r="N176" s="126" t="s">
        <v>3687</v>
      </c>
      <c r="O176" s="309" t="str">
        <f>LEFT(MISC!D176,19)&amp;"."&amp;MiscCR!F176</f>
        <v>....Jn21</v>
      </c>
      <c r="P176" s="312">
        <f>MISC!I176</f>
        <v>0</v>
      </c>
      <c r="Q176" s="126" t="b">
        <v>1</v>
      </c>
      <c r="R176" s="126" t="b">
        <v>1</v>
      </c>
      <c r="S176" s="126" t="b">
        <v>1</v>
      </c>
    </row>
    <row r="177" spans="1:19" hidden="1" x14ac:dyDescent="0.25">
      <c r="A177" s="126" t="s">
        <v>4008</v>
      </c>
      <c r="B177" s="200">
        <v>1</v>
      </c>
      <c r="C177" s="126">
        <v>2</v>
      </c>
      <c r="D177" s="308">
        <f>MISC!J177</f>
        <v>0</v>
      </c>
      <c r="E177" s="126" t="b">
        <v>1</v>
      </c>
      <c r="F177" s="309" t="str">
        <f>RIGHT(MISC!C177,4)&amp;"."&amp;MISC!M177&amp;"."&amp;MISC!K177&amp;"."&amp;$C$5</f>
        <v>...Jn21</v>
      </c>
      <c r="G177" s="310">
        <f t="shared" ca="1" si="5"/>
        <v>44386</v>
      </c>
      <c r="H177" s="442">
        <f>IF(MISC!T177&gt;0,0,-MISC!T177)</f>
        <v>0</v>
      </c>
      <c r="I177" s="205">
        <f t="shared" ca="1" si="6"/>
        <v>44386</v>
      </c>
      <c r="J177" s="126">
        <v>91</v>
      </c>
      <c r="K177" s="126" t="b">
        <v>1</v>
      </c>
      <c r="L177" s="126" t="s">
        <v>4009</v>
      </c>
      <c r="M177" s="126" t="b">
        <v>1</v>
      </c>
      <c r="N177" s="126" t="s">
        <v>3687</v>
      </c>
      <c r="O177" s="309" t="str">
        <f>LEFT(MISC!D177,19)&amp;"."&amp;MiscCR!F177</f>
        <v>....Jn21</v>
      </c>
      <c r="P177" s="312">
        <f>MISC!I177</f>
        <v>0</v>
      </c>
      <c r="Q177" s="126" t="b">
        <v>1</v>
      </c>
      <c r="R177" s="126" t="b">
        <v>1</v>
      </c>
      <c r="S177" s="126" t="b">
        <v>1</v>
      </c>
    </row>
    <row r="178" spans="1:19" hidden="1" x14ac:dyDescent="0.25">
      <c r="A178" s="126" t="s">
        <v>4008</v>
      </c>
      <c r="B178" s="200">
        <v>1</v>
      </c>
      <c r="C178" s="126">
        <v>2</v>
      </c>
      <c r="D178" s="308">
        <f>MISC!J178</f>
        <v>0</v>
      </c>
      <c r="E178" s="126" t="b">
        <v>1</v>
      </c>
      <c r="F178" s="309" t="str">
        <f>RIGHT(MISC!C178,4)&amp;"."&amp;MISC!M178&amp;"."&amp;MISC!K178&amp;"."&amp;$C$5</f>
        <v>...Jn21</v>
      </c>
      <c r="G178" s="310">
        <f t="shared" ca="1" si="5"/>
        <v>44386</v>
      </c>
      <c r="H178" s="442">
        <f>IF(MISC!T178&gt;0,0,-MISC!T178)</f>
        <v>0</v>
      </c>
      <c r="I178" s="205">
        <f t="shared" ca="1" si="6"/>
        <v>44386</v>
      </c>
      <c r="J178" s="126">
        <v>92</v>
      </c>
      <c r="K178" s="126" t="b">
        <v>1</v>
      </c>
      <c r="L178" s="126" t="s">
        <v>4009</v>
      </c>
      <c r="M178" s="126" t="b">
        <v>1</v>
      </c>
      <c r="N178" s="126" t="s">
        <v>3687</v>
      </c>
      <c r="O178" s="309" t="str">
        <f>LEFT(MISC!D178,19)&amp;"."&amp;MiscCR!F178</f>
        <v>....Jn21</v>
      </c>
      <c r="P178" s="312">
        <f>MISC!I178</f>
        <v>0</v>
      </c>
      <c r="Q178" s="126" t="b">
        <v>1</v>
      </c>
      <c r="R178" s="126" t="b">
        <v>1</v>
      </c>
      <c r="S178" s="126" t="b">
        <v>1</v>
      </c>
    </row>
    <row r="179" spans="1:19" hidden="1" x14ac:dyDescent="0.25">
      <c r="A179" s="126" t="s">
        <v>4008</v>
      </c>
      <c r="B179" s="200">
        <v>1</v>
      </c>
      <c r="C179" s="126">
        <v>2</v>
      </c>
      <c r="D179" s="308">
        <f>MISC!J179</f>
        <v>0</v>
      </c>
      <c r="E179" s="126" t="b">
        <v>1</v>
      </c>
      <c r="F179" s="309" t="str">
        <f>RIGHT(MISC!C179,4)&amp;"."&amp;MISC!M179&amp;"."&amp;MISC!K179&amp;"."&amp;$C$5</f>
        <v>...Jn21</v>
      </c>
      <c r="G179" s="310">
        <f t="shared" ca="1" si="5"/>
        <v>44386</v>
      </c>
      <c r="H179" s="442">
        <f>IF(MISC!T179&gt;0,0,-MISC!T179)</f>
        <v>0</v>
      </c>
      <c r="I179" s="205">
        <f t="shared" ca="1" si="6"/>
        <v>44386</v>
      </c>
      <c r="J179" s="126">
        <v>93</v>
      </c>
      <c r="K179" s="126" t="b">
        <v>1</v>
      </c>
      <c r="L179" s="126" t="s">
        <v>4009</v>
      </c>
      <c r="M179" s="126" t="b">
        <v>1</v>
      </c>
      <c r="N179" s="126" t="s">
        <v>3687</v>
      </c>
      <c r="O179" s="309" t="str">
        <f>LEFT(MISC!D179,19)&amp;"."&amp;MiscCR!F179</f>
        <v>....Jn21</v>
      </c>
      <c r="P179" s="312">
        <f>MISC!I179</f>
        <v>0</v>
      </c>
      <c r="Q179" s="126" t="b">
        <v>1</v>
      </c>
      <c r="R179" s="126" t="b">
        <v>1</v>
      </c>
      <c r="S179" s="126" t="b">
        <v>1</v>
      </c>
    </row>
    <row r="180" spans="1:19" hidden="1" x14ac:dyDescent="0.25">
      <c r="A180" s="126" t="s">
        <v>4008</v>
      </c>
      <c r="B180" s="200">
        <v>1</v>
      </c>
      <c r="C180" s="126">
        <v>2</v>
      </c>
      <c r="D180" s="308">
        <f>MISC!J180</f>
        <v>0</v>
      </c>
      <c r="E180" s="126" t="b">
        <v>1</v>
      </c>
      <c r="F180" s="309" t="str">
        <f>RIGHT(MISC!C180,4)&amp;"."&amp;MISC!M180&amp;"."&amp;MISC!K180&amp;"."&amp;$C$5</f>
        <v>...Jn21</v>
      </c>
      <c r="G180" s="310">
        <f t="shared" ca="1" si="5"/>
        <v>44386</v>
      </c>
      <c r="H180" s="442">
        <f>IF(MISC!T180&gt;0,0,-MISC!T180)</f>
        <v>0</v>
      </c>
      <c r="I180" s="205">
        <f t="shared" ca="1" si="6"/>
        <v>44386</v>
      </c>
      <c r="J180" s="126">
        <v>94</v>
      </c>
      <c r="K180" s="126" t="b">
        <v>1</v>
      </c>
      <c r="L180" s="126" t="s">
        <v>4009</v>
      </c>
      <c r="M180" s="126" t="b">
        <v>1</v>
      </c>
      <c r="N180" s="126" t="s">
        <v>3687</v>
      </c>
      <c r="O180" s="309" t="str">
        <f>LEFT(MISC!D180,19)&amp;"."&amp;MiscCR!F180</f>
        <v>....Jn21</v>
      </c>
      <c r="P180" s="312">
        <f>MISC!I180</f>
        <v>0</v>
      </c>
      <c r="Q180" s="126" t="b">
        <v>1</v>
      </c>
      <c r="R180" s="126" t="b">
        <v>1</v>
      </c>
      <c r="S180" s="126" t="b">
        <v>1</v>
      </c>
    </row>
    <row r="181" spans="1:19" hidden="1" x14ac:dyDescent="0.25">
      <c r="A181" s="126" t="s">
        <v>4008</v>
      </c>
      <c r="B181" s="200">
        <v>1</v>
      </c>
      <c r="C181" s="126">
        <v>2</v>
      </c>
      <c r="D181" s="308">
        <f>MISC!J181</f>
        <v>0</v>
      </c>
      <c r="E181" s="126" t="b">
        <v>1</v>
      </c>
      <c r="F181" s="309" t="str">
        <f>RIGHT(MISC!C181,4)&amp;"."&amp;MISC!M181&amp;"."&amp;MISC!K181&amp;"."&amp;$C$5</f>
        <v>...Jn21</v>
      </c>
      <c r="G181" s="310">
        <f t="shared" ca="1" si="5"/>
        <v>44386</v>
      </c>
      <c r="H181" s="442">
        <f>IF(MISC!T181&gt;0,0,-MISC!T181)</f>
        <v>0</v>
      </c>
      <c r="I181" s="205">
        <f t="shared" ca="1" si="6"/>
        <v>44386</v>
      </c>
      <c r="J181" s="126">
        <v>95</v>
      </c>
      <c r="K181" s="126" t="b">
        <v>1</v>
      </c>
      <c r="L181" s="126" t="s">
        <v>4009</v>
      </c>
      <c r="M181" s="126" t="b">
        <v>1</v>
      </c>
      <c r="N181" s="126" t="s">
        <v>3687</v>
      </c>
      <c r="O181" s="309" t="str">
        <f>LEFT(MISC!D181,19)&amp;"."&amp;MiscCR!F181</f>
        <v>....Jn21</v>
      </c>
      <c r="P181" s="312">
        <f>MISC!I181</f>
        <v>0</v>
      </c>
      <c r="Q181" s="126" t="b">
        <v>1</v>
      </c>
      <c r="R181" s="126" t="b">
        <v>1</v>
      </c>
      <c r="S181" s="126" t="b">
        <v>1</v>
      </c>
    </row>
    <row r="182" spans="1:19" hidden="1" x14ac:dyDescent="0.25">
      <c r="A182" s="126" t="s">
        <v>4008</v>
      </c>
      <c r="B182" s="200">
        <v>1</v>
      </c>
      <c r="C182" s="126">
        <v>2</v>
      </c>
      <c r="D182" s="308">
        <f>MISC!J182</f>
        <v>0</v>
      </c>
      <c r="E182" s="126" t="b">
        <v>1</v>
      </c>
      <c r="F182" s="309" t="str">
        <f>RIGHT(MISC!C182,4)&amp;"."&amp;MISC!M182&amp;"."&amp;MISC!K182&amp;"."&amp;$C$5</f>
        <v>...Jn21</v>
      </c>
      <c r="G182" s="310">
        <f t="shared" ca="1" si="5"/>
        <v>44386</v>
      </c>
      <c r="H182" s="442">
        <f>IF(MISC!T182&gt;0,0,-MISC!T182)</f>
        <v>0</v>
      </c>
      <c r="I182" s="205">
        <f t="shared" ca="1" si="6"/>
        <v>44386</v>
      </c>
      <c r="J182" s="126">
        <v>96</v>
      </c>
      <c r="K182" s="126" t="b">
        <v>1</v>
      </c>
      <c r="L182" s="126" t="s">
        <v>4009</v>
      </c>
      <c r="M182" s="126" t="b">
        <v>1</v>
      </c>
      <c r="N182" s="126" t="s">
        <v>3687</v>
      </c>
      <c r="O182" s="309" t="str">
        <f>LEFT(MISC!D182,19)&amp;"."&amp;MiscCR!F182</f>
        <v>....Jn21</v>
      </c>
      <c r="P182" s="312">
        <f>MISC!I182</f>
        <v>0</v>
      </c>
      <c r="Q182" s="126" t="b">
        <v>1</v>
      </c>
      <c r="R182" s="126" t="b">
        <v>1</v>
      </c>
      <c r="S182" s="126" t="b">
        <v>1</v>
      </c>
    </row>
    <row r="183" spans="1:19" hidden="1" x14ac:dyDescent="0.25">
      <c r="A183" s="126" t="s">
        <v>4008</v>
      </c>
      <c r="B183" s="200">
        <v>1</v>
      </c>
      <c r="C183" s="126">
        <v>2</v>
      </c>
      <c r="D183" s="308">
        <f>MISC!J183</f>
        <v>0</v>
      </c>
      <c r="E183" s="126" t="b">
        <v>1</v>
      </c>
      <c r="F183" s="309" t="str">
        <f>RIGHT(MISC!C183,4)&amp;"."&amp;MISC!M183&amp;"."&amp;MISC!K183&amp;"."&amp;$C$5</f>
        <v>...Jn21</v>
      </c>
      <c r="G183" s="310">
        <f t="shared" ca="1" si="5"/>
        <v>44386</v>
      </c>
      <c r="H183" s="442">
        <f>IF(MISC!T183&gt;0,0,-MISC!T183)</f>
        <v>0</v>
      </c>
      <c r="I183" s="205">
        <f t="shared" ca="1" si="6"/>
        <v>44386</v>
      </c>
      <c r="J183" s="126">
        <v>97</v>
      </c>
      <c r="K183" s="126" t="b">
        <v>1</v>
      </c>
      <c r="L183" s="126" t="s">
        <v>4009</v>
      </c>
      <c r="M183" s="126" t="b">
        <v>1</v>
      </c>
      <c r="N183" s="126" t="s">
        <v>3687</v>
      </c>
      <c r="O183" s="309" t="str">
        <f>LEFT(MISC!D183,19)&amp;"."&amp;MiscCR!F183</f>
        <v>....Jn21</v>
      </c>
      <c r="P183" s="312">
        <f>MISC!I183</f>
        <v>0</v>
      </c>
      <c r="Q183" s="126" t="b">
        <v>1</v>
      </c>
      <c r="R183" s="126" t="b">
        <v>1</v>
      </c>
      <c r="S183" s="126" t="b">
        <v>1</v>
      </c>
    </row>
    <row r="184" spans="1:19" hidden="1" x14ac:dyDescent="0.25">
      <c r="A184" s="126" t="s">
        <v>4008</v>
      </c>
      <c r="B184" s="200">
        <v>1</v>
      </c>
      <c r="C184" s="126">
        <v>2</v>
      </c>
      <c r="D184" s="308">
        <f>MISC!J184</f>
        <v>0</v>
      </c>
      <c r="E184" s="126" t="b">
        <v>1</v>
      </c>
      <c r="F184" s="309" t="str">
        <f>RIGHT(MISC!C184,4)&amp;"."&amp;MISC!M184&amp;"."&amp;MISC!K184&amp;"."&amp;$C$5</f>
        <v>...Jn21</v>
      </c>
      <c r="G184" s="310">
        <f t="shared" ca="1" si="5"/>
        <v>44386</v>
      </c>
      <c r="H184" s="442">
        <f>IF(MISC!T184&gt;0,0,-MISC!T184)</f>
        <v>0</v>
      </c>
      <c r="I184" s="205">
        <f t="shared" ca="1" si="6"/>
        <v>44386</v>
      </c>
      <c r="J184" s="126">
        <v>98</v>
      </c>
      <c r="K184" s="126" t="b">
        <v>1</v>
      </c>
      <c r="L184" s="126" t="s">
        <v>4009</v>
      </c>
      <c r="M184" s="126" t="b">
        <v>1</v>
      </c>
      <c r="N184" s="126" t="s">
        <v>3687</v>
      </c>
      <c r="O184" s="309" t="str">
        <f>LEFT(MISC!D184,19)&amp;"."&amp;MiscCR!F184</f>
        <v>....Jn21</v>
      </c>
      <c r="P184" s="312">
        <f>MISC!I184</f>
        <v>0</v>
      </c>
      <c r="Q184" s="126" t="b">
        <v>1</v>
      </c>
      <c r="R184" s="126" t="b">
        <v>1</v>
      </c>
      <c r="S184" s="126" t="b">
        <v>1</v>
      </c>
    </row>
    <row r="185" spans="1:19" hidden="1" x14ac:dyDescent="0.25">
      <c r="A185" s="126" t="s">
        <v>4008</v>
      </c>
      <c r="B185" s="200">
        <v>1</v>
      </c>
      <c r="C185" s="126">
        <v>2</v>
      </c>
      <c r="D185" s="308">
        <f>MISC!J185</f>
        <v>0</v>
      </c>
      <c r="E185" s="126" t="b">
        <v>1</v>
      </c>
      <c r="F185" s="309" t="str">
        <f>RIGHT(MISC!C185,4)&amp;"."&amp;MISC!M185&amp;"."&amp;MISC!K185&amp;"."&amp;$C$5</f>
        <v>...Jn21</v>
      </c>
      <c r="G185" s="310">
        <f t="shared" ca="1" si="5"/>
        <v>44386</v>
      </c>
      <c r="H185" s="442">
        <f>IF(MISC!T185&gt;0,0,-MISC!T185)</f>
        <v>0</v>
      </c>
      <c r="I185" s="205">
        <f t="shared" ca="1" si="6"/>
        <v>44386</v>
      </c>
      <c r="J185" s="126">
        <v>99</v>
      </c>
      <c r="K185" s="126" t="b">
        <v>1</v>
      </c>
      <c r="L185" s="126" t="s">
        <v>4009</v>
      </c>
      <c r="M185" s="126" t="b">
        <v>1</v>
      </c>
      <c r="N185" s="126" t="s">
        <v>3687</v>
      </c>
      <c r="O185" s="309" t="str">
        <f>LEFT(MISC!D185,19)&amp;"."&amp;MiscCR!F185</f>
        <v>....Jn21</v>
      </c>
      <c r="P185" s="312">
        <f>MISC!I185</f>
        <v>0</v>
      </c>
      <c r="Q185" s="126" t="b">
        <v>1</v>
      </c>
      <c r="R185" s="126" t="b">
        <v>1</v>
      </c>
      <c r="S185" s="126" t="b">
        <v>1</v>
      </c>
    </row>
    <row r="186" spans="1:19" hidden="1" x14ac:dyDescent="0.25">
      <c r="A186" s="126" t="s">
        <v>4008</v>
      </c>
      <c r="B186" s="200">
        <v>1</v>
      </c>
      <c r="C186" s="126">
        <v>2</v>
      </c>
      <c r="D186" s="308">
        <f>MISC!J186</f>
        <v>0</v>
      </c>
      <c r="E186" s="126" t="b">
        <v>1</v>
      </c>
      <c r="F186" s="309" t="str">
        <f>RIGHT(MISC!C186,4)&amp;"."&amp;MISC!M186&amp;"."&amp;MISC!K186&amp;"."&amp;$C$5</f>
        <v>...Jn21</v>
      </c>
      <c r="G186" s="310">
        <f t="shared" ca="1" si="5"/>
        <v>44386</v>
      </c>
      <c r="H186" s="442">
        <f>IF(MISC!T186&gt;0,0,-MISC!T186)</f>
        <v>0</v>
      </c>
      <c r="I186" s="205">
        <f t="shared" ca="1" si="6"/>
        <v>44386</v>
      </c>
      <c r="J186" s="126">
        <v>100</v>
      </c>
      <c r="K186" s="126" t="b">
        <v>1</v>
      </c>
      <c r="L186" s="126" t="s">
        <v>4009</v>
      </c>
      <c r="M186" s="126" t="b">
        <v>1</v>
      </c>
      <c r="N186" s="126" t="s">
        <v>3687</v>
      </c>
      <c r="O186" s="309" t="str">
        <f>LEFT(MISC!D186,19)&amp;"."&amp;MiscCR!F186</f>
        <v>....Jn21</v>
      </c>
      <c r="P186" s="312">
        <f>MISC!I186</f>
        <v>0</v>
      </c>
      <c r="Q186" s="126" t="b">
        <v>1</v>
      </c>
      <c r="R186" s="126" t="b">
        <v>1</v>
      </c>
      <c r="S186" s="126" t="b">
        <v>1</v>
      </c>
    </row>
    <row r="187" spans="1:19" hidden="1" x14ac:dyDescent="0.25">
      <c r="A187" s="126" t="s">
        <v>4008</v>
      </c>
      <c r="B187" s="200">
        <v>1</v>
      </c>
      <c r="C187" s="126">
        <v>2</v>
      </c>
      <c r="D187" s="308">
        <f>MISC!J187</f>
        <v>0</v>
      </c>
      <c r="E187" s="126" t="b">
        <v>1</v>
      </c>
      <c r="F187" s="309" t="str">
        <f>RIGHT(MISC!C187,4)&amp;"."&amp;MISC!M187&amp;"."&amp;MISC!K187&amp;"."&amp;$C$5</f>
        <v>...Jn21</v>
      </c>
      <c r="G187" s="310">
        <f t="shared" ca="1" si="5"/>
        <v>44386</v>
      </c>
      <c r="H187" s="442">
        <f>IF(MISC!T187&gt;0,0,-MISC!T187)</f>
        <v>0</v>
      </c>
      <c r="I187" s="205">
        <f t="shared" ca="1" si="6"/>
        <v>44386</v>
      </c>
      <c r="J187" s="126">
        <v>101</v>
      </c>
      <c r="K187" s="126" t="b">
        <v>1</v>
      </c>
      <c r="L187" s="126" t="s">
        <v>4009</v>
      </c>
      <c r="M187" s="126" t="b">
        <v>1</v>
      </c>
      <c r="N187" s="126" t="s">
        <v>3687</v>
      </c>
      <c r="O187" s="309" t="str">
        <f>LEFT(MISC!D187,19)&amp;"."&amp;MiscCR!F187</f>
        <v>....Jn21</v>
      </c>
      <c r="P187" s="312">
        <f>MISC!I187</f>
        <v>0</v>
      </c>
      <c r="Q187" s="126" t="b">
        <v>1</v>
      </c>
      <c r="R187" s="126" t="b">
        <v>1</v>
      </c>
      <c r="S187" s="126" t="b">
        <v>1</v>
      </c>
    </row>
    <row r="188" spans="1:19" hidden="1" x14ac:dyDescent="0.25">
      <c r="A188" s="126" t="s">
        <v>4008</v>
      </c>
      <c r="B188" s="200">
        <v>1</v>
      </c>
      <c r="C188" s="126">
        <v>2</v>
      </c>
      <c r="D188" s="308">
        <f>MISC!J188</f>
        <v>0</v>
      </c>
      <c r="E188" s="126" t="b">
        <v>1</v>
      </c>
      <c r="F188" s="309" t="str">
        <f>RIGHT(MISC!C188,4)&amp;"."&amp;MISC!M188&amp;"."&amp;MISC!K188&amp;"."&amp;$C$5</f>
        <v>...Jn21</v>
      </c>
      <c r="G188" s="310">
        <f t="shared" ca="1" si="5"/>
        <v>44386</v>
      </c>
      <c r="H188" s="442">
        <f>IF(MISC!T188&gt;0,0,-MISC!T188)</f>
        <v>0</v>
      </c>
      <c r="I188" s="205">
        <f t="shared" ca="1" si="6"/>
        <v>44386</v>
      </c>
      <c r="J188" s="126">
        <v>102</v>
      </c>
      <c r="K188" s="126" t="b">
        <v>1</v>
      </c>
      <c r="L188" s="126" t="s">
        <v>4009</v>
      </c>
      <c r="M188" s="126" t="b">
        <v>1</v>
      </c>
      <c r="N188" s="126" t="s">
        <v>3687</v>
      </c>
      <c r="O188" s="309" t="str">
        <f>LEFT(MISC!D188,19)&amp;"."&amp;MiscCR!F188</f>
        <v>....Jn21</v>
      </c>
      <c r="P188" s="312">
        <f>MISC!I188</f>
        <v>0</v>
      </c>
      <c r="Q188" s="126" t="b">
        <v>1</v>
      </c>
      <c r="R188" s="126" t="b">
        <v>1</v>
      </c>
      <c r="S188" s="126" t="b">
        <v>1</v>
      </c>
    </row>
    <row r="189" spans="1:19" hidden="1" x14ac:dyDescent="0.25">
      <c r="A189" s="126" t="s">
        <v>4008</v>
      </c>
      <c r="B189" s="200">
        <v>1</v>
      </c>
      <c r="C189" s="126">
        <v>2</v>
      </c>
      <c r="D189" s="308">
        <f>MISC!J189</f>
        <v>0</v>
      </c>
      <c r="E189" s="126" t="b">
        <v>1</v>
      </c>
      <c r="F189" s="309" t="str">
        <f>RIGHT(MISC!C189,4)&amp;"."&amp;MISC!M189&amp;"."&amp;MISC!K189&amp;"."&amp;$C$5</f>
        <v>...Jn21</v>
      </c>
      <c r="G189" s="310">
        <f t="shared" ca="1" si="5"/>
        <v>44386</v>
      </c>
      <c r="H189" s="442">
        <f>IF(MISC!T189&gt;0,0,-MISC!T189)</f>
        <v>0</v>
      </c>
      <c r="I189" s="205">
        <f t="shared" ca="1" si="6"/>
        <v>44386</v>
      </c>
      <c r="J189" s="126">
        <v>103</v>
      </c>
      <c r="K189" s="126" t="b">
        <v>1</v>
      </c>
      <c r="L189" s="126" t="s">
        <v>4009</v>
      </c>
      <c r="M189" s="126" t="b">
        <v>1</v>
      </c>
      <c r="N189" s="126" t="s">
        <v>3687</v>
      </c>
      <c r="O189" s="309" t="str">
        <f>LEFT(MISC!D189,19)&amp;"."&amp;MiscCR!F189</f>
        <v>....Jn21</v>
      </c>
      <c r="P189" s="312">
        <f>MISC!I189</f>
        <v>0</v>
      </c>
      <c r="Q189" s="126" t="b">
        <v>1</v>
      </c>
      <c r="R189" s="126" t="b">
        <v>1</v>
      </c>
      <c r="S189" s="126" t="b">
        <v>1</v>
      </c>
    </row>
    <row r="190" spans="1:19" hidden="1" x14ac:dyDescent="0.25">
      <c r="A190" s="126" t="s">
        <v>4008</v>
      </c>
      <c r="B190" s="200">
        <v>1</v>
      </c>
      <c r="C190" s="126">
        <v>2</v>
      </c>
      <c r="D190" s="308">
        <f>MISC!J190</f>
        <v>0</v>
      </c>
      <c r="E190" s="126" t="b">
        <v>1</v>
      </c>
      <c r="F190" s="309" t="str">
        <f>RIGHT(MISC!C190,4)&amp;"."&amp;MISC!M190&amp;"."&amp;MISC!K190&amp;"."&amp;$C$5</f>
        <v>...Jn21</v>
      </c>
      <c r="G190" s="310">
        <f t="shared" ca="1" si="5"/>
        <v>44386</v>
      </c>
      <c r="H190" s="442">
        <f>IF(MISC!T190&gt;0,0,-MISC!T190)</f>
        <v>0</v>
      </c>
      <c r="I190" s="205">
        <f t="shared" ca="1" si="6"/>
        <v>44386</v>
      </c>
      <c r="J190" s="126">
        <v>104</v>
      </c>
      <c r="K190" s="126" t="b">
        <v>1</v>
      </c>
      <c r="L190" s="126" t="s">
        <v>4009</v>
      </c>
      <c r="M190" s="126" t="b">
        <v>1</v>
      </c>
      <c r="N190" s="126" t="s">
        <v>3687</v>
      </c>
      <c r="O190" s="309" t="str">
        <f>LEFT(MISC!D190,19)&amp;"."&amp;MiscCR!F190</f>
        <v>....Jn21</v>
      </c>
      <c r="P190" s="312">
        <f>MISC!I190</f>
        <v>0</v>
      </c>
      <c r="Q190" s="126" t="b">
        <v>1</v>
      </c>
      <c r="R190" s="126" t="b">
        <v>1</v>
      </c>
      <c r="S190" s="126" t="b">
        <v>1</v>
      </c>
    </row>
    <row r="191" spans="1:19" hidden="1" x14ac:dyDescent="0.25">
      <c r="A191" s="126" t="s">
        <v>4008</v>
      </c>
      <c r="B191" s="200">
        <v>1</v>
      </c>
      <c r="C191" s="126">
        <v>2</v>
      </c>
      <c r="D191" s="308">
        <f>MISC!J191</f>
        <v>0</v>
      </c>
      <c r="E191" s="126" t="b">
        <v>1</v>
      </c>
      <c r="F191" s="309" t="str">
        <f>RIGHT(MISC!C191,4)&amp;"."&amp;MISC!M191&amp;"."&amp;MISC!K191&amp;"."&amp;$C$5</f>
        <v>...Jn21</v>
      </c>
      <c r="G191" s="310">
        <f t="shared" ca="1" si="5"/>
        <v>44386</v>
      </c>
      <c r="H191" s="442">
        <f>IF(MISC!T191&gt;0,0,-MISC!T191)</f>
        <v>0</v>
      </c>
      <c r="I191" s="205">
        <f t="shared" ca="1" si="6"/>
        <v>44386</v>
      </c>
      <c r="J191" s="126">
        <v>105</v>
      </c>
      <c r="K191" s="126" t="b">
        <v>1</v>
      </c>
      <c r="L191" s="126" t="s">
        <v>4009</v>
      </c>
      <c r="M191" s="126" t="b">
        <v>1</v>
      </c>
      <c r="N191" s="126" t="s">
        <v>3687</v>
      </c>
      <c r="O191" s="309" t="str">
        <f>LEFT(MISC!D191,19)&amp;"."&amp;MiscCR!F191</f>
        <v>....Jn21</v>
      </c>
      <c r="P191" s="312">
        <f>MISC!I191</f>
        <v>0</v>
      </c>
      <c r="Q191" s="126" t="b">
        <v>1</v>
      </c>
      <c r="R191" s="126" t="b">
        <v>1</v>
      </c>
      <c r="S191" s="126" t="b">
        <v>1</v>
      </c>
    </row>
    <row r="192" spans="1:19" hidden="1" x14ac:dyDescent="0.25">
      <c r="A192" s="126" t="s">
        <v>4008</v>
      </c>
      <c r="B192" s="200">
        <v>1</v>
      </c>
      <c r="C192" s="126">
        <v>2</v>
      </c>
      <c r="D192" s="308">
        <f>MISC!J192</f>
        <v>0</v>
      </c>
      <c r="E192" s="126" t="b">
        <v>1</v>
      </c>
      <c r="F192" s="309" t="str">
        <f>RIGHT(MISC!C192,4)&amp;"."&amp;MISC!M192&amp;"."&amp;MISC!K192&amp;"."&amp;$C$5</f>
        <v>...Jn21</v>
      </c>
      <c r="G192" s="310">
        <f t="shared" ca="1" si="5"/>
        <v>44386</v>
      </c>
      <c r="H192" s="442">
        <f>IF(MISC!T192&gt;0,0,-MISC!T192)</f>
        <v>0</v>
      </c>
      <c r="I192" s="205">
        <f t="shared" ca="1" si="6"/>
        <v>44386</v>
      </c>
      <c r="J192" s="126">
        <v>106</v>
      </c>
      <c r="K192" s="126" t="b">
        <v>1</v>
      </c>
      <c r="L192" s="126" t="s">
        <v>4009</v>
      </c>
      <c r="M192" s="126" t="b">
        <v>1</v>
      </c>
      <c r="N192" s="126" t="s">
        <v>3687</v>
      </c>
      <c r="O192" s="309" t="str">
        <f>LEFT(MISC!D192,19)&amp;"."&amp;MiscCR!F192</f>
        <v>....Jn21</v>
      </c>
      <c r="P192" s="312">
        <f>MISC!I192</f>
        <v>0</v>
      </c>
      <c r="Q192" s="126" t="b">
        <v>1</v>
      </c>
      <c r="R192" s="126" t="b">
        <v>1</v>
      </c>
      <c r="S192" s="126" t="b">
        <v>1</v>
      </c>
    </row>
    <row r="193" spans="1:19" hidden="1" x14ac:dyDescent="0.25">
      <c r="A193" s="126" t="s">
        <v>4008</v>
      </c>
      <c r="B193" s="200">
        <v>1</v>
      </c>
      <c r="C193" s="126">
        <v>2</v>
      </c>
      <c r="D193" s="308">
        <f>MISC!J193</f>
        <v>0</v>
      </c>
      <c r="E193" s="126" t="b">
        <v>1</v>
      </c>
      <c r="F193" s="309" t="str">
        <f>RIGHT(MISC!C193,4)&amp;"."&amp;MISC!M193&amp;"."&amp;MISC!K193&amp;"."&amp;$C$5</f>
        <v>...Jn21</v>
      </c>
      <c r="G193" s="310">
        <f t="shared" ca="1" si="5"/>
        <v>44386</v>
      </c>
      <c r="H193" s="442">
        <f>IF(MISC!T193&gt;0,0,-MISC!T193)</f>
        <v>0</v>
      </c>
      <c r="I193" s="205">
        <f t="shared" ca="1" si="6"/>
        <v>44386</v>
      </c>
      <c r="J193" s="126">
        <v>107</v>
      </c>
      <c r="K193" s="126" t="b">
        <v>1</v>
      </c>
      <c r="L193" s="126" t="s">
        <v>4009</v>
      </c>
      <c r="M193" s="126" t="b">
        <v>1</v>
      </c>
      <c r="N193" s="126" t="s">
        <v>3687</v>
      </c>
      <c r="O193" s="309" t="str">
        <f>LEFT(MISC!D193,19)&amp;"."&amp;MiscCR!F193</f>
        <v>....Jn21</v>
      </c>
      <c r="P193" s="312">
        <f>MISC!I193</f>
        <v>0</v>
      </c>
      <c r="Q193" s="126" t="b">
        <v>1</v>
      </c>
      <c r="R193" s="126" t="b">
        <v>1</v>
      </c>
      <c r="S193" s="126" t="b">
        <v>1</v>
      </c>
    </row>
    <row r="194" spans="1:19" hidden="1" x14ac:dyDescent="0.25">
      <c r="A194" s="126" t="s">
        <v>4008</v>
      </c>
      <c r="B194" s="200">
        <v>1</v>
      </c>
      <c r="C194" s="126">
        <v>2</v>
      </c>
      <c r="D194" s="308">
        <f>MISC!J194</f>
        <v>0</v>
      </c>
      <c r="E194" s="126" t="b">
        <v>1</v>
      </c>
      <c r="F194" s="309" t="str">
        <f>RIGHT(MISC!C194,4)&amp;"."&amp;MISC!M194&amp;"."&amp;MISC!K194&amp;"."&amp;$C$5</f>
        <v>...Jn21</v>
      </c>
      <c r="G194" s="310">
        <f t="shared" ca="1" si="5"/>
        <v>44386</v>
      </c>
      <c r="H194" s="442">
        <f>IF(MISC!T194&gt;0,0,-MISC!T194)</f>
        <v>0</v>
      </c>
      <c r="I194" s="205">
        <f t="shared" ca="1" si="6"/>
        <v>44386</v>
      </c>
      <c r="J194" s="126">
        <v>108</v>
      </c>
      <c r="K194" s="126" t="b">
        <v>1</v>
      </c>
      <c r="L194" s="126" t="s">
        <v>4009</v>
      </c>
      <c r="M194" s="126" t="b">
        <v>1</v>
      </c>
      <c r="N194" s="126" t="s">
        <v>3687</v>
      </c>
      <c r="O194" s="309" t="str">
        <f>LEFT(MISC!D194,19)&amp;"."&amp;MiscCR!F194</f>
        <v>....Jn21</v>
      </c>
      <c r="P194" s="312">
        <f>MISC!I194</f>
        <v>0</v>
      </c>
      <c r="Q194" s="126" t="b">
        <v>1</v>
      </c>
      <c r="R194" s="126" t="b">
        <v>1</v>
      </c>
      <c r="S194" s="126" t="b">
        <v>1</v>
      </c>
    </row>
    <row r="195" spans="1:19" hidden="1" x14ac:dyDescent="0.25">
      <c r="A195" s="126" t="s">
        <v>4008</v>
      </c>
      <c r="B195" s="200">
        <v>1</v>
      </c>
      <c r="C195" s="126">
        <v>2</v>
      </c>
      <c r="D195" s="308">
        <f>MISC!J195</f>
        <v>0</v>
      </c>
      <c r="E195" s="126" t="b">
        <v>1</v>
      </c>
      <c r="F195" s="309" t="str">
        <f>RIGHT(MISC!C195,4)&amp;"."&amp;MISC!M195&amp;"."&amp;MISC!K195&amp;"."&amp;$C$5</f>
        <v>...Jn21</v>
      </c>
      <c r="G195" s="310">
        <f t="shared" ca="1" si="5"/>
        <v>44386</v>
      </c>
      <c r="H195" s="442">
        <f>IF(MISC!T195&gt;0,0,-MISC!T195)</f>
        <v>0</v>
      </c>
      <c r="I195" s="205">
        <f t="shared" ca="1" si="6"/>
        <v>44386</v>
      </c>
      <c r="J195" s="126">
        <v>109</v>
      </c>
      <c r="K195" s="126" t="b">
        <v>1</v>
      </c>
      <c r="L195" s="126" t="s">
        <v>4009</v>
      </c>
      <c r="M195" s="126" t="b">
        <v>1</v>
      </c>
      <c r="N195" s="126" t="s">
        <v>3687</v>
      </c>
      <c r="O195" s="309" t="str">
        <f>LEFT(MISC!D195,19)&amp;"."&amp;MiscCR!F195</f>
        <v>....Jn21</v>
      </c>
      <c r="P195" s="312">
        <f>MISC!I195</f>
        <v>0</v>
      </c>
      <c r="Q195" s="126" t="b">
        <v>1</v>
      </c>
      <c r="R195" s="126" t="b">
        <v>1</v>
      </c>
      <c r="S195" s="126" t="b">
        <v>1</v>
      </c>
    </row>
    <row r="196" spans="1:19" hidden="1" x14ac:dyDescent="0.25">
      <c r="A196" s="126" t="s">
        <v>4008</v>
      </c>
      <c r="B196" s="200">
        <v>1</v>
      </c>
      <c r="C196" s="126">
        <v>2</v>
      </c>
      <c r="D196" s="308">
        <f>MISC!J196</f>
        <v>0</v>
      </c>
      <c r="E196" s="126" t="b">
        <v>1</v>
      </c>
      <c r="F196" s="309" t="str">
        <f>RIGHT(MISC!C196,4)&amp;"."&amp;MISC!M196&amp;"."&amp;MISC!K196&amp;"."&amp;$C$5</f>
        <v>...Jn21</v>
      </c>
      <c r="G196" s="310">
        <f t="shared" ca="1" si="5"/>
        <v>44386</v>
      </c>
      <c r="H196" s="442">
        <f>IF(MISC!T196&gt;0,0,-MISC!T196)</f>
        <v>0</v>
      </c>
      <c r="I196" s="205">
        <f t="shared" ca="1" si="6"/>
        <v>44386</v>
      </c>
      <c r="J196" s="126">
        <v>110</v>
      </c>
      <c r="K196" s="126" t="b">
        <v>1</v>
      </c>
      <c r="L196" s="126" t="s">
        <v>4009</v>
      </c>
      <c r="M196" s="126" t="b">
        <v>1</v>
      </c>
      <c r="N196" s="126" t="s">
        <v>3687</v>
      </c>
      <c r="O196" s="309" t="str">
        <f>LEFT(MISC!D196,19)&amp;"."&amp;MiscCR!F196</f>
        <v>....Jn21</v>
      </c>
      <c r="P196" s="312">
        <f>MISC!I196</f>
        <v>0</v>
      </c>
      <c r="Q196" s="126" t="b">
        <v>1</v>
      </c>
      <c r="R196" s="126" t="b">
        <v>1</v>
      </c>
      <c r="S196" s="126" t="b">
        <v>1</v>
      </c>
    </row>
    <row r="197" spans="1:19" hidden="1" x14ac:dyDescent="0.25">
      <c r="A197" s="126" t="s">
        <v>4008</v>
      </c>
      <c r="B197" s="200">
        <v>1</v>
      </c>
      <c r="C197" s="126">
        <v>2</v>
      </c>
      <c r="D197" s="308">
        <f>MISC!J197</f>
        <v>0</v>
      </c>
      <c r="E197" s="126" t="b">
        <v>1</v>
      </c>
      <c r="F197" s="309" t="str">
        <f>RIGHT(MISC!C197,4)&amp;"."&amp;MISC!M197&amp;"."&amp;MISC!K197&amp;"."&amp;$C$5</f>
        <v>...Jn21</v>
      </c>
      <c r="G197" s="310">
        <f t="shared" ca="1" si="5"/>
        <v>44386</v>
      </c>
      <c r="H197" s="442">
        <f>IF(MISC!T197&gt;0,0,-MISC!T197)</f>
        <v>0</v>
      </c>
      <c r="I197" s="205">
        <f t="shared" ca="1" si="6"/>
        <v>44386</v>
      </c>
      <c r="J197" s="126">
        <v>111</v>
      </c>
      <c r="K197" s="126" t="b">
        <v>1</v>
      </c>
      <c r="L197" s="126" t="s">
        <v>4009</v>
      </c>
      <c r="M197" s="126" t="b">
        <v>1</v>
      </c>
      <c r="N197" s="126" t="s">
        <v>3687</v>
      </c>
      <c r="O197" s="309" t="str">
        <f>LEFT(MISC!D197,19)&amp;"."&amp;MiscCR!F197</f>
        <v>....Jn21</v>
      </c>
      <c r="P197" s="312">
        <f>MISC!I197</f>
        <v>0</v>
      </c>
      <c r="Q197" s="126" t="b">
        <v>1</v>
      </c>
      <c r="R197" s="126" t="b">
        <v>1</v>
      </c>
      <c r="S197" s="126" t="b">
        <v>1</v>
      </c>
    </row>
    <row r="198" spans="1:19" hidden="1" x14ac:dyDescent="0.25">
      <c r="A198" s="126" t="s">
        <v>4008</v>
      </c>
      <c r="B198" s="200">
        <v>1</v>
      </c>
      <c r="C198" s="126">
        <v>2</v>
      </c>
      <c r="D198" s="308">
        <f>MISC!J198</f>
        <v>0</v>
      </c>
      <c r="E198" s="126" t="b">
        <v>1</v>
      </c>
      <c r="F198" s="309" t="str">
        <f>RIGHT(MISC!C198,4)&amp;"."&amp;MISC!M198&amp;"."&amp;MISC!K198&amp;"."&amp;$C$5</f>
        <v>...Jn21</v>
      </c>
      <c r="G198" s="310">
        <f t="shared" ca="1" si="5"/>
        <v>44386</v>
      </c>
      <c r="H198" s="442">
        <f>IF(MISC!T198&gt;0,0,-MISC!T198)</f>
        <v>0</v>
      </c>
      <c r="I198" s="205">
        <f t="shared" ca="1" si="6"/>
        <v>44386</v>
      </c>
      <c r="J198" s="126">
        <v>112</v>
      </c>
      <c r="K198" s="126" t="b">
        <v>1</v>
      </c>
      <c r="L198" s="126" t="s">
        <v>4009</v>
      </c>
      <c r="M198" s="126" t="b">
        <v>1</v>
      </c>
      <c r="N198" s="126" t="s">
        <v>3687</v>
      </c>
      <c r="O198" s="309" t="str">
        <f>LEFT(MISC!D198,19)&amp;"."&amp;MiscCR!F198</f>
        <v>....Jn21</v>
      </c>
      <c r="P198" s="312">
        <f>MISC!I198</f>
        <v>0</v>
      </c>
      <c r="Q198" s="126" t="b">
        <v>1</v>
      </c>
      <c r="R198" s="126" t="b">
        <v>1</v>
      </c>
      <c r="S198" s="126" t="b">
        <v>1</v>
      </c>
    </row>
    <row r="199" spans="1:19" hidden="1" x14ac:dyDescent="0.25">
      <c r="A199" s="126" t="s">
        <v>4008</v>
      </c>
      <c r="B199" s="200">
        <v>1</v>
      </c>
      <c r="C199" s="126">
        <v>2</v>
      </c>
      <c r="D199" s="308">
        <f>MISC!J199</f>
        <v>0</v>
      </c>
      <c r="E199" s="126" t="b">
        <v>1</v>
      </c>
      <c r="F199" s="309" t="str">
        <f>RIGHT(MISC!C199,4)&amp;"."&amp;MISC!M199&amp;"."&amp;MISC!K199&amp;"."&amp;$C$5</f>
        <v>...Jn21</v>
      </c>
      <c r="G199" s="310">
        <f t="shared" ca="1" si="5"/>
        <v>44386</v>
      </c>
      <c r="H199" s="442">
        <f>IF(MISC!T199&gt;0,0,-MISC!T199)</f>
        <v>0</v>
      </c>
      <c r="I199" s="205">
        <f t="shared" ca="1" si="6"/>
        <v>44386</v>
      </c>
      <c r="J199" s="126">
        <v>113</v>
      </c>
      <c r="K199" s="126" t="b">
        <v>1</v>
      </c>
      <c r="L199" s="126" t="s">
        <v>4009</v>
      </c>
      <c r="M199" s="126" t="b">
        <v>1</v>
      </c>
      <c r="N199" s="126" t="s">
        <v>3687</v>
      </c>
      <c r="O199" s="309" t="str">
        <f>LEFT(MISC!D199,19)&amp;"."&amp;MiscCR!F199</f>
        <v>....Jn21</v>
      </c>
      <c r="P199" s="312">
        <f>MISC!I199</f>
        <v>0</v>
      </c>
      <c r="Q199" s="126" t="b">
        <v>1</v>
      </c>
      <c r="R199" s="126" t="b">
        <v>1</v>
      </c>
      <c r="S199" s="126" t="b">
        <v>1</v>
      </c>
    </row>
    <row r="200" spans="1:19" hidden="1" x14ac:dyDescent="0.25">
      <c r="A200" s="126" t="s">
        <v>4008</v>
      </c>
      <c r="B200" s="200">
        <v>1</v>
      </c>
      <c r="C200" s="126">
        <v>2</v>
      </c>
      <c r="D200" s="308">
        <f>MISC!J200</f>
        <v>0</v>
      </c>
      <c r="E200" s="126" t="b">
        <v>1</v>
      </c>
      <c r="F200" s="309" t="str">
        <f>RIGHT(MISC!C200,4)&amp;"."&amp;MISC!M200&amp;"."&amp;MISC!K200&amp;"."&amp;$C$5</f>
        <v>...Jn21</v>
      </c>
      <c r="G200" s="310">
        <f t="shared" ca="1" si="5"/>
        <v>44386</v>
      </c>
      <c r="H200" s="442">
        <f>IF(MISC!T200&gt;0,0,-MISC!T200)</f>
        <v>0</v>
      </c>
      <c r="I200" s="205">
        <f t="shared" ca="1" si="6"/>
        <v>44386</v>
      </c>
      <c r="J200" s="126">
        <v>114</v>
      </c>
      <c r="K200" s="126" t="b">
        <v>1</v>
      </c>
      <c r="L200" s="126" t="s">
        <v>4009</v>
      </c>
      <c r="M200" s="126" t="b">
        <v>1</v>
      </c>
      <c r="N200" s="126" t="s">
        <v>3687</v>
      </c>
      <c r="O200" s="309" t="str">
        <f>LEFT(MISC!D200,19)&amp;"."&amp;MiscCR!F200</f>
        <v>....Jn21</v>
      </c>
      <c r="P200" s="312">
        <f>MISC!I200</f>
        <v>0</v>
      </c>
      <c r="Q200" s="126" t="b">
        <v>1</v>
      </c>
      <c r="R200" s="126" t="b">
        <v>1</v>
      </c>
      <c r="S200" s="126" t="b">
        <v>1</v>
      </c>
    </row>
    <row r="201" spans="1:19" hidden="1" x14ac:dyDescent="0.25">
      <c r="A201" s="126" t="s">
        <v>4008</v>
      </c>
      <c r="B201" s="200">
        <v>1</v>
      </c>
      <c r="C201" s="126">
        <v>2</v>
      </c>
      <c r="D201" s="308">
        <f>MISC!J201</f>
        <v>0</v>
      </c>
      <c r="E201" s="126" t="b">
        <v>1</v>
      </c>
      <c r="F201" s="309" t="str">
        <f>RIGHT(MISC!C201,4)&amp;"."&amp;MISC!M201&amp;"."&amp;MISC!K201&amp;"."&amp;$C$5</f>
        <v>...Jn21</v>
      </c>
      <c r="G201" s="310">
        <f t="shared" ca="1" si="5"/>
        <v>44386</v>
      </c>
      <c r="H201" s="442">
        <f>IF(MISC!T201&gt;0,0,-MISC!T201)</f>
        <v>0</v>
      </c>
      <c r="I201" s="205">
        <f t="shared" ca="1" si="6"/>
        <v>44386</v>
      </c>
      <c r="J201" s="126">
        <v>115</v>
      </c>
      <c r="K201" s="126" t="b">
        <v>1</v>
      </c>
      <c r="L201" s="126" t="s">
        <v>4009</v>
      </c>
      <c r="M201" s="126" t="b">
        <v>1</v>
      </c>
      <c r="N201" s="126" t="s">
        <v>3687</v>
      </c>
      <c r="O201" s="309" t="str">
        <f>LEFT(MISC!D201,19)&amp;"."&amp;MiscCR!F201</f>
        <v>....Jn21</v>
      </c>
      <c r="P201" s="312">
        <f>MISC!I201</f>
        <v>0</v>
      </c>
      <c r="Q201" s="126" t="b">
        <v>1</v>
      </c>
      <c r="R201" s="126" t="b">
        <v>1</v>
      </c>
      <c r="S201" s="126" t="b">
        <v>1</v>
      </c>
    </row>
    <row r="202" spans="1:19" hidden="1" x14ac:dyDescent="0.25">
      <c r="A202" s="126" t="s">
        <v>4008</v>
      </c>
      <c r="B202" s="200">
        <v>1</v>
      </c>
      <c r="C202" s="126">
        <v>2</v>
      </c>
      <c r="D202" s="308">
        <f>MISC!J202</f>
        <v>0</v>
      </c>
      <c r="E202" s="126" t="b">
        <v>1</v>
      </c>
      <c r="F202" s="309" t="str">
        <f>RIGHT(MISC!C202,4)&amp;"."&amp;MISC!M202&amp;"."&amp;MISC!K202&amp;"."&amp;$C$5</f>
        <v>...Jn21</v>
      </c>
      <c r="G202" s="310">
        <f t="shared" ca="1" si="5"/>
        <v>44386</v>
      </c>
      <c r="H202" s="442">
        <f>IF(MISC!T202&gt;0,0,-MISC!T202)</f>
        <v>0</v>
      </c>
      <c r="I202" s="205">
        <f t="shared" ca="1" si="6"/>
        <v>44386</v>
      </c>
      <c r="J202" s="126">
        <v>116</v>
      </c>
      <c r="K202" s="126" t="b">
        <v>1</v>
      </c>
      <c r="L202" s="126" t="s">
        <v>4009</v>
      </c>
      <c r="M202" s="126" t="b">
        <v>1</v>
      </c>
      <c r="N202" s="126" t="s">
        <v>3687</v>
      </c>
      <c r="O202" s="309" t="str">
        <f>LEFT(MISC!D202,19)&amp;"."&amp;MiscCR!F202</f>
        <v>....Jn21</v>
      </c>
      <c r="P202" s="312">
        <f>MISC!I202</f>
        <v>0</v>
      </c>
      <c r="Q202" s="126" t="b">
        <v>1</v>
      </c>
      <c r="R202" s="126" t="b">
        <v>1</v>
      </c>
      <c r="S202" s="126" t="b">
        <v>1</v>
      </c>
    </row>
    <row r="203" spans="1:19" hidden="1" x14ac:dyDescent="0.25">
      <c r="A203" s="126" t="s">
        <v>4008</v>
      </c>
      <c r="B203" s="200">
        <v>1</v>
      </c>
      <c r="C203" s="126">
        <v>2</v>
      </c>
      <c r="D203" s="308">
        <f>MISC!J203</f>
        <v>0</v>
      </c>
      <c r="E203" s="126" t="b">
        <v>1</v>
      </c>
      <c r="F203" s="309" t="str">
        <f>RIGHT(MISC!C203,4)&amp;"."&amp;MISC!M203&amp;"."&amp;MISC!K203&amp;"."&amp;$C$5</f>
        <v>...Jn21</v>
      </c>
      <c r="G203" s="310">
        <f t="shared" ca="1" si="5"/>
        <v>44386</v>
      </c>
      <c r="H203" s="442">
        <f>IF(MISC!T203&gt;0,0,-MISC!T203)</f>
        <v>0</v>
      </c>
      <c r="I203" s="205">
        <f t="shared" ca="1" si="6"/>
        <v>44386</v>
      </c>
      <c r="J203" s="126">
        <v>117</v>
      </c>
      <c r="K203" s="126" t="b">
        <v>1</v>
      </c>
      <c r="L203" s="126" t="s">
        <v>4009</v>
      </c>
      <c r="M203" s="126" t="b">
        <v>1</v>
      </c>
      <c r="N203" s="126" t="s">
        <v>3687</v>
      </c>
      <c r="O203" s="309" t="str">
        <f>LEFT(MISC!D203,19)&amp;"."&amp;MiscCR!F203</f>
        <v>....Jn21</v>
      </c>
      <c r="P203" s="312">
        <f>MISC!I203</f>
        <v>0</v>
      </c>
      <c r="Q203" s="126" t="b">
        <v>1</v>
      </c>
      <c r="R203" s="126" t="b">
        <v>1</v>
      </c>
      <c r="S203" s="126" t="b">
        <v>1</v>
      </c>
    </row>
    <row r="204" spans="1:19" hidden="1" x14ac:dyDescent="0.25">
      <c r="A204" s="126" t="s">
        <v>4008</v>
      </c>
      <c r="B204" s="200">
        <v>1</v>
      </c>
      <c r="C204" s="126">
        <v>2</v>
      </c>
      <c r="D204" s="308">
        <f>MISC!J204</f>
        <v>0</v>
      </c>
      <c r="E204" s="126" t="b">
        <v>1</v>
      </c>
      <c r="F204" s="309" t="str">
        <f>RIGHT(MISC!C204,4)&amp;"."&amp;MISC!M204&amp;"."&amp;MISC!K204&amp;"."&amp;$C$5</f>
        <v>...Jn21</v>
      </c>
      <c r="G204" s="310">
        <f t="shared" ca="1" si="5"/>
        <v>44386</v>
      </c>
      <c r="H204" s="442">
        <f>IF(MISC!T204&gt;0,0,-MISC!T204)</f>
        <v>0</v>
      </c>
      <c r="I204" s="205">
        <f t="shared" ca="1" si="6"/>
        <v>44386</v>
      </c>
      <c r="J204" s="126">
        <v>118</v>
      </c>
      <c r="K204" s="126" t="b">
        <v>1</v>
      </c>
      <c r="L204" s="126" t="s">
        <v>4009</v>
      </c>
      <c r="M204" s="126" t="b">
        <v>1</v>
      </c>
      <c r="N204" s="126" t="s">
        <v>3687</v>
      </c>
      <c r="O204" s="309" t="str">
        <f>LEFT(MISC!D204,19)&amp;"."&amp;MiscCR!F204</f>
        <v>....Jn21</v>
      </c>
      <c r="P204" s="312">
        <f>MISC!I204</f>
        <v>0</v>
      </c>
      <c r="Q204" s="126" t="b">
        <v>1</v>
      </c>
      <c r="R204" s="126" t="b">
        <v>1</v>
      </c>
      <c r="S204" s="126" t="b">
        <v>1</v>
      </c>
    </row>
    <row r="205" spans="1:19" hidden="1" x14ac:dyDescent="0.25">
      <c r="A205" s="126" t="s">
        <v>4008</v>
      </c>
      <c r="B205" s="200">
        <v>1</v>
      </c>
      <c r="C205" s="126">
        <v>2</v>
      </c>
      <c r="D205" s="308">
        <f>MISC!J205</f>
        <v>0</v>
      </c>
      <c r="E205" s="126" t="b">
        <v>1</v>
      </c>
      <c r="F205" s="309" t="str">
        <f>RIGHT(MISC!C205,4)&amp;"."&amp;MISC!M205&amp;"."&amp;MISC!K205&amp;"."&amp;$C$5</f>
        <v>...Jn21</v>
      </c>
      <c r="G205" s="310">
        <f t="shared" ca="1" si="5"/>
        <v>44386</v>
      </c>
      <c r="H205" s="442">
        <f>IF(MISC!T205&gt;0,0,-MISC!T205)</f>
        <v>0</v>
      </c>
      <c r="I205" s="205">
        <f t="shared" ca="1" si="6"/>
        <v>44386</v>
      </c>
      <c r="J205" s="126">
        <v>119</v>
      </c>
      <c r="K205" s="126" t="b">
        <v>1</v>
      </c>
      <c r="L205" s="126" t="s">
        <v>4009</v>
      </c>
      <c r="M205" s="126" t="b">
        <v>1</v>
      </c>
      <c r="N205" s="126" t="s">
        <v>3687</v>
      </c>
      <c r="O205" s="309" t="str">
        <f>LEFT(MISC!D205,19)&amp;"."&amp;MiscCR!F205</f>
        <v>....Jn21</v>
      </c>
      <c r="P205" s="312">
        <f>MISC!I205</f>
        <v>0</v>
      </c>
      <c r="Q205" s="126" t="b">
        <v>1</v>
      </c>
      <c r="R205" s="126" t="b">
        <v>1</v>
      </c>
      <c r="S205" s="126" t="b">
        <v>1</v>
      </c>
    </row>
    <row r="206" spans="1:19" hidden="1" x14ac:dyDescent="0.25">
      <c r="A206" s="126" t="s">
        <v>4008</v>
      </c>
      <c r="B206" s="200">
        <v>1</v>
      </c>
      <c r="C206" s="126">
        <v>2</v>
      </c>
      <c r="D206" s="308">
        <f>MISC!J206</f>
        <v>0</v>
      </c>
      <c r="E206" s="126" t="b">
        <v>1</v>
      </c>
      <c r="F206" s="309" t="str">
        <f>RIGHT(MISC!C206,4)&amp;"."&amp;MISC!M206&amp;"."&amp;MISC!K206&amp;"."&amp;$C$5</f>
        <v>...Jn21</v>
      </c>
      <c r="G206" s="310">
        <f t="shared" ca="1" si="5"/>
        <v>44386</v>
      </c>
      <c r="H206" s="442">
        <f>IF(MISC!T206&gt;0,0,-MISC!T206)</f>
        <v>0</v>
      </c>
      <c r="I206" s="205">
        <f t="shared" ca="1" si="6"/>
        <v>44386</v>
      </c>
      <c r="J206" s="126">
        <v>120</v>
      </c>
      <c r="K206" s="126" t="b">
        <v>1</v>
      </c>
      <c r="L206" s="126" t="s">
        <v>4009</v>
      </c>
      <c r="M206" s="126" t="b">
        <v>1</v>
      </c>
      <c r="N206" s="126" t="s">
        <v>3687</v>
      </c>
      <c r="O206" s="309" t="str">
        <f>LEFT(MISC!D206,19)&amp;"."&amp;MiscCR!F206</f>
        <v>....Jn21</v>
      </c>
      <c r="P206" s="312">
        <f>MISC!I206</f>
        <v>0</v>
      </c>
      <c r="Q206" s="126" t="b">
        <v>1</v>
      </c>
      <c r="R206" s="126" t="b">
        <v>1</v>
      </c>
      <c r="S206" s="126" t="b">
        <v>1</v>
      </c>
    </row>
    <row r="207" spans="1:19" hidden="1" x14ac:dyDescent="0.25">
      <c r="A207" s="126" t="s">
        <v>4008</v>
      </c>
      <c r="B207" s="200">
        <v>1</v>
      </c>
      <c r="C207" s="126">
        <v>2</v>
      </c>
      <c r="D207" s="308">
        <f>MISC!J207</f>
        <v>0</v>
      </c>
      <c r="E207" s="126" t="b">
        <v>1</v>
      </c>
      <c r="F207" s="309" t="str">
        <f>RIGHT(MISC!C207,4)&amp;"."&amp;MISC!M207&amp;"."&amp;MISC!K207&amp;"."&amp;$C$5</f>
        <v>...Jn21</v>
      </c>
      <c r="G207" s="310">
        <f t="shared" ca="1" si="5"/>
        <v>44386</v>
      </c>
      <c r="H207" s="442">
        <f>IF(MISC!T207&gt;0,0,-MISC!T207)</f>
        <v>0</v>
      </c>
      <c r="I207" s="205">
        <f t="shared" ca="1" si="6"/>
        <v>44386</v>
      </c>
      <c r="J207" s="126">
        <v>121</v>
      </c>
      <c r="K207" s="126" t="b">
        <v>1</v>
      </c>
      <c r="L207" s="126" t="s">
        <v>4009</v>
      </c>
      <c r="M207" s="126" t="b">
        <v>1</v>
      </c>
      <c r="N207" s="126" t="s">
        <v>3687</v>
      </c>
      <c r="O207" s="309" t="str">
        <f>LEFT(MISC!D207,19)&amp;"."&amp;MiscCR!F207</f>
        <v>....Jn21</v>
      </c>
      <c r="P207" s="312">
        <f>MISC!I207</f>
        <v>0</v>
      </c>
      <c r="Q207" s="126" t="b">
        <v>1</v>
      </c>
      <c r="R207" s="126" t="b">
        <v>1</v>
      </c>
      <c r="S207" s="126" t="b">
        <v>1</v>
      </c>
    </row>
    <row r="208" spans="1:19" hidden="1" x14ac:dyDescent="0.25">
      <c r="A208" s="126" t="s">
        <v>4008</v>
      </c>
      <c r="B208" s="200">
        <v>1</v>
      </c>
      <c r="C208" s="126">
        <v>2</v>
      </c>
      <c r="D208" s="308">
        <f>MISC!J208</f>
        <v>0</v>
      </c>
      <c r="E208" s="126" t="b">
        <v>1</v>
      </c>
      <c r="F208" s="309" t="str">
        <f>RIGHT(MISC!C208,4)&amp;"."&amp;MISC!M208&amp;"."&amp;MISC!K208&amp;"."&amp;$C$5</f>
        <v>...Jn21</v>
      </c>
      <c r="G208" s="310">
        <f t="shared" ca="1" si="5"/>
        <v>44386</v>
      </c>
      <c r="H208" s="442">
        <f>IF(MISC!T208&gt;0,0,-MISC!T208)</f>
        <v>0</v>
      </c>
      <c r="I208" s="205">
        <f t="shared" ca="1" si="6"/>
        <v>44386</v>
      </c>
      <c r="J208" s="126">
        <v>122</v>
      </c>
      <c r="K208" s="126" t="b">
        <v>1</v>
      </c>
      <c r="L208" s="126" t="s">
        <v>4009</v>
      </c>
      <c r="M208" s="126" t="b">
        <v>1</v>
      </c>
      <c r="N208" s="126" t="s">
        <v>3687</v>
      </c>
      <c r="O208" s="309" t="str">
        <f>LEFT(MISC!D208,19)&amp;"."&amp;MiscCR!F208</f>
        <v>....Jn21</v>
      </c>
      <c r="P208" s="312">
        <f>MISC!I208</f>
        <v>0</v>
      </c>
      <c r="Q208" s="126" t="b">
        <v>1</v>
      </c>
      <c r="R208" s="126" t="b">
        <v>1</v>
      </c>
      <c r="S208" s="126" t="b">
        <v>1</v>
      </c>
    </row>
    <row r="209" spans="1:19" hidden="1" x14ac:dyDescent="0.25">
      <c r="A209" s="126" t="s">
        <v>4008</v>
      </c>
      <c r="B209" s="200">
        <v>1</v>
      </c>
      <c r="C209" s="126">
        <v>2</v>
      </c>
      <c r="D209" s="308">
        <f>MISC!J209</f>
        <v>0</v>
      </c>
      <c r="E209" s="126" t="b">
        <v>1</v>
      </c>
      <c r="F209" s="309" t="str">
        <f>RIGHT(MISC!C209,4)&amp;"."&amp;MISC!M209&amp;"."&amp;MISC!K209&amp;"."&amp;$C$5</f>
        <v>...Jn21</v>
      </c>
      <c r="G209" s="310">
        <f t="shared" ca="1" si="5"/>
        <v>44386</v>
      </c>
      <c r="H209" s="442">
        <f>IF(MISC!T209&gt;0,0,-MISC!T209)</f>
        <v>0</v>
      </c>
      <c r="I209" s="205">
        <f t="shared" ca="1" si="6"/>
        <v>44386</v>
      </c>
      <c r="J209" s="126">
        <v>123</v>
      </c>
      <c r="K209" s="126" t="b">
        <v>1</v>
      </c>
      <c r="L209" s="126" t="s">
        <v>4009</v>
      </c>
      <c r="M209" s="126" t="b">
        <v>1</v>
      </c>
      <c r="N209" s="126" t="s">
        <v>3687</v>
      </c>
      <c r="O209" s="309" t="str">
        <f>LEFT(MISC!D209,19)&amp;"."&amp;MiscCR!F209</f>
        <v>....Jn21</v>
      </c>
      <c r="P209" s="312">
        <f>MISC!I209</f>
        <v>0</v>
      </c>
      <c r="Q209" s="126" t="b">
        <v>1</v>
      </c>
      <c r="R209" s="126" t="b">
        <v>1</v>
      </c>
      <c r="S209" s="126" t="b">
        <v>1</v>
      </c>
    </row>
    <row r="210" spans="1:19" hidden="1" x14ac:dyDescent="0.25">
      <c r="A210" s="126" t="s">
        <v>4008</v>
      </c>
      <c r="B210" s="200">
        <v>1</v>
      </c>
      <c r="C210" s="126">
        <v>2</v>
      </c>
      <c r="D210" s="308">
        <f>MISC!J210</f>
        <v>0</v>
      </c>
      <c r="E210" s="126" t="b">
        <v>1</v>
      </c>
      <c r="F210" s="309" t="str">
        <f>RIGHT(MISC!C210,4)&amp;"."&amp;MISC!M210&amp;"."&amp;MISC!K210&amp;"."&amp;$C$5</f>
        <v>...Jn21</v>
      </c>
      <c r="G210" s="310">
        <f t="shared" ca="1" si="5"/>
        <v>44386</v>
      </c>
      <c r="H210" s="442">
        <f>IF(MISC!T210&gt;0,0,-MISC!T210)</f>
        <v>0</v>
      </c>
      <c r="I210" s="205">
        <f t="shared" ca="1" si="6"/>
        <v>44386</v>
      </c>
      <c r="J210" s="126">
        <v>124</v>
      </c>
      <c r="K210" s="126" t="b">
        <v>1</v>
      </c>
      <c r="L210" s="126" t="s">
        <v>4009</v>
      </c>
      <c r="M210" s="126" t="b">
        <v>1</v>
      </c>
      <c r="N210" s="126" t="s">
        <v>3687</v>
      </c>
      <c r="O210" s="309" t="str">
        <f>LEFT(MISC!D210,19)&amp;"."&amp;MiscCR!F210</f>
        <v>....Jn21</v>
      </c>
      <c r="P210" s="312">
        <f>MISC!I210</f>
        <v>0</v>
      </c>
      <c r="Q210" s="126" t="b">
        <v>1</v>
      </c>
      <c r="R210" s="126" t="b">
        <v>1</v>
      </c>
      <c r="S210" s="126" t="b">
        <v>1</v>
      </c>
    </row>
    <row r="211" spans="1:19" hidden="1" x14ac:dyDescent="0.25">
      <c r="A211" s="126" t="s">
        <v>4008</v>
      </c>
      <c r="B211" s="200">
        <v>1</v>
      </c>
      <c r="C211" s="126">
        <v>2</v>
      </c>
      <c r="D211" s="308">
        <f>MISC!J211</f>
        <v>0</v>
      </c>
      <c r="E211" s="126" t="b">
        <v>1</v>
      </c>
      <c r="F211" s="309" t="str">
        <f>RIGHT(MISC!C211,4)&amp;"."&amp;MISC!M211&amp;"."&amp;MISC!K211&amp;"."&amp;$C$5</f>
        <v>...Jn21</v>
      </c>
      <c r="G211" s="310">
        <f t="shared" ca="1" si="5"/>
        <v>44386</v>
      </c>
      <c r="H211" s="442">
        <f>IF(MISC!T211&gt;0,0,-MISC!T211)</f>
        <v>0</v>
      </c>
      <c r="I211" s="205">
        <f t="shared" ca="1" si="6"/>
        <v>44386</v>
      </c>
      <c r="J211" s="126">
        <v>125</v>
      </c>
      <c r="K211" s="126" t="b">
        <v>1</v>
      </c>
      <c r="L211" s="126" t="s">
        <v>4009</v>
      </c>
      <c r="M211" s="126" t="b">
        <v>1</v>
      </c>
      <c r="N211" s="126" t="s">
        <v>3687</v>
      </c>
      <c r="O211" s="309" t="str">
        <f>LEFT(MISC!D211,19)&amp;"."&amp;MiscCR!F211</f>
        <v>....Jn21</v>
      </c>
      <c r="P211" s="312">
        <f>MISC!I211</f>
        <v>0</v>
      </c>
      <c r="Q211" s="126" t="b">
        <v>1</v>
      </c>
      <c r="R211" s="126" t="b">
        <v>1</v>
      </c>
      <c r="S211" s="126" t="b">
        <v>1</v>
      </c>
    </row>
    <row r="212" spans="1:19" hidden="1" x14ac:dyDescent="0.25">
      <c r="A212" s="126" t="s">
        <v>4008</v>
      </c>
      <c r="B212" s="200">
        <v>1</v>
      </c>
      <c r="C212" s="126">
        <v>2</v>
      </c>
      <c r="D212" s="308">
        <f>MISC!J212</f>
        <v>0</v>
      </c>
      <c r="E212" s="126" t="b">
        <v>1</v>
      </c>
      <c r="F212" s="309" t="str">
        <f>RIGHT(MISC!C212,4)&amp;"."&amp;MISC!M212&amp;"."&amp;MISC!K212&amp;"."&amp;$C$5</f>
        <v>...Jn21</v>
      </c>
      <c r="G212" s="310">
        <f t="shared" ca="1" si="5"/>
        <v>44386</v>
      </c>
      <c r="H212" s="442">
        <f>IF(MISC!T212&gt;0,0,-MISC!T212)</f>
        <v>0</v>
      </c>
      <c r="I212" s="205">
        <f t="shared" ca="1" si="6"/>
        <v>44386</v>
      </c>
      <c r="J212" s="126">
        <v>126</v>
      </c>
      <c r="K212" s="126" t="b">
        <v>1</v>
      </c>
      <c r="L212" s="126" t="s">
        <v>4009</v>
      </c>
      <c r="M212" s="126" t="b">
        <v>1</v>
      </c>
      <c r="N212" s="126" t="s">
        <v>3687</v>
      </c>
      <c r="O212" s="309" t="str">
        <f>LEFT(MISC!D212,19)&amp;"."&amp;MiscCR!F212</f>
        <v>....Jn21</v>
      </c>
      <c r="P212" s="312">
        <f>MISC!I212</f>
        <v>0</v>
      </c>
      <c r="Q212" s="126" t="b">
        <v>1</v>
      </c>
      <c r="R212" s="126" t="b">
        <v>1</v>
      </c>
      <c r="S212" s="126" t="b">
        <v>1</v>
      </c>
    </row>
    <row r="213" spans="1:19" hidden="1" x14ac:dyDescent="0.25">
      <c r="A213" s="126" t="s">
        <v>4008</v>
      </c>
      <c r="B213" s="200">
        <v>1</v>
      </c>
      <c r="C213" s="126">
        <v>2</v>
      </c>
      <c r="D213" s="308">
        <f>MISC!J213</f>
        <v>0</v>
      </c>
      <c r="E213" s="126" t="b">
        <v>1</v>
      </c>
      <c r="F213" s="309" t="str">
        <f>RIGHT(MISC!C213,4)&amp;"."&amp;MISC!M213&amp;"."&amp;MISC!K213&amp;"."&amp;$C$5</f>
        <v>...Jn21</v>
      </c>
      <c r="G213" s="310">
        <f t="shared" ref="G213:G238" ca="1" si="7">TODAY()</f>
        <v>44386</v>
      </c>
      <c r="H213" s="442">
        <f>IF(MISC!T213&gt;0,0,-MISC!T213)</f>
        <v>0</v>
      </c>
      <c r="I213" s="205">
        <f t="shared" ca="1" si="6"/>
        <v>44386</v>
      </c>
      <c r="J213" s="126">
        <v>127</v>
      </c>
      <c r="K213" s="126" t="b">
        <v>1</v>
      </c>
      <c r="L213" s="126" t="s">
        <v>4009</v>
      </c>
      <c r="M213" s="126" t="b">
        <v>1</v>
      </c>
      <c r="N213" s="126" t="s">
        <v>3687</v>
      </c>
      <c r="O213" s="309" t="str">
        <f>LEFT(MISC!D213,19)&amp;"."&amp;MiscCR!F213</f>
        <v>....Jn21</v>
      </c>
      <c r="P213" s="312">
        <f>MISC!I213</f>
        <v>0</v>
      </c>
      <c r="Q213" s="126" t="b">
        <v>1</v>
      </c>
      <c r="R213" s="126" t="b">
        <v>1</v>
      </c>
      <c r="S213" s="126" t="b">
        <v>1</v>
      </c>
    </row>
    <row r="214" spans="1:19" hidden="1" x14ac:dyDescent="0.25">
      <c r="A214" s="126" t="s">
        <v>4008</v>
      </c>
      <c r="B214" s="200">
        <v>1</v>
      </c>
      <c r="C214" s="126">
        <v>2</v>
      </c>
      <c r="D214" s="308">
        <f>MISC!J214</f>
        <v>0</v>
      </c>
      <c r="E214" s="126" t="b">
        <v>1</v>
      </c>
      <c r="F214" s="309" t="str">
        <f>RIGHT(MISC!C214,4)&amp;"."&amp;MISC!M214&amp;"."&amp;MISC!K214&amp;"."&amp;$C$5</f>
        <v>...Jn21</v>
      </c>
      <c r="G214" s="310">
        <f t="shared" ca="1" si="7"/>
        <v>44386</v>
      </c>
      <c r="H214" s="442">
        <f>IF(MISC!T214&gt;0,0,-MISC!T214)</f>
        <v>0</v>
      </c>
      <c r="I214" s="205">
        <f t="shared" ca="1" si="6"/>
        <v>44386</v>
      </c>
      <c r="J214" s="126">
        <v>128</v>
      </c>
      <c r="K214" s="126" t="b">
        <v>1</v>
      </c>
      <c r="L214" s="126" t="s">
        <v>4009</v>
      </c>
      <c r="M214" s="126" t="b">
        <v>1</v>
      </c>
      <c r="N214" s="126" t="s">
        <v>3687</v>
      </c>
      <c r="O214" s="309" t="str">
        <f>LEFT(MISC!D214,19)&amp;"."&amp;MiscCR!F214</f>
        <v>....Jn21</v>
      </c>
      <c r="P214" s="312">
        <f>MISC!I214</f>
        <v>0</v>
      </c>
      <c r="Q214" s="126" t="b">
        <v>1</v>
      </c>
      <c r="R214" s="126" t="b">
        <v>1</v>
      </c>
      <c r="S214" s="126" t="b">
        <v>1</v>
      </c>
    </row>
    <row r="215" spans="1:19" hidden="1" x14ac:dyDescent="0.25">
      <c r="A215" s="126" t="s">
        <v>4008</v>
      </c>
      <c r="B215" s="200">
        <v>1</v>
      </c>
      <c r="C215" s="126">
        <v>2</v>
      </c>
      <c r="D215" s="308">
        <f>MISC!J215</f>
        <v>0</v>
      </c>
      <c r="E215" s="126" t="b">
        <v>1</v>
      </c>
      <c r="F215" s="309" t="str">
        <f>RIGHT(MISC!C215,4)&amp;"."&amp;MISC!M215&amp;"."&amp;MISC!K215&amp;"."&amp;$C$5</f>
        <v>...Jn21</v>
      </c>
      <c r="G215" s="310">
        <f t="shared" ca="1" si="7"/>
        <v>44386</v>
      </c>
      <c r="H215" s="442">
        <f>IF(MISC!T215&gt;0,0,-MISC!T215)</f>
        <v>0</v>
      </c>
      <c r="I215" s="205">
        <f t="shared" ca="1" si="6"/>
        <v>44386</v>
      </c>
      <c r="J215" s="126">
        <v>129</v>
      </c>
      <c r="K215" s="126" t="b">
        <v>1</v>
      </c>
      <c r="L215" s="126" t="s">
        <v>4009</v>
      </c>
      <c r="M215" s="126" t="b">
        <v>1</v>
      </c>
      <c r="N215" s="126" t="s">
        <v>3687</v>
      </c>
      <c r="O215" s="309" t="str">
        <f>LEFT(MISC!D215,19)&amp;"."&amp;MiscCR!F215</f>
        <v>....Jn21</v>
      </c>
      <c r="P215" s="312">
        <f>MISC!I215</f>
        <v>0</v>
      </c>
      <c r="Q215" s="126" t="b">
        <v>1</v>
      </c>
      <c r="R215" s="126" t="b">
        <v>1</v>
      </c>
      <c r="S215" s="126" t="b">
        <v>1</v>
      </c>
    </row>
    <row r="216" spans="1:19" hidden="1" x14ac:dyDescent="0.25">
      <c r="A216" s="126" t="s">
        <v>4008</v>
      </c>
      <c r="B216" s="200">
        <v>1</v>
      </c>
      <c r="C216" s="126">
        <v>2</v>
      </c>
      <c r="D216" s="308">
        <f>MISC!J216</f>
        <v>0</v>
      </c>
      <c r="E216" s="126" t="b">
        <v>1</v>
      </c>
      <c r="F216" s="309" t="str">
        <f>RIGHT(MISC!C216,4)&amp;"."&amp;MISC!M216&amp;"."&amp;MISC!K216&amp;"."&amp;$C$5</f>
        <v>...Jn21</v>
      </c>
      <c r="G216" s="310">
        <f t="shared" ca="1" si="7"/>
        <v>44386</v>
      </c>
      <c r="H216" s="442">
        <f>IF(MISC!T216&gt;0,0,-MISC!T216)</f>
        <v>0</v>
      </c>
      <c r="I216" s="205">
        <f t="shared" ca="1" si="6"/>
        <v>44386</v>
      </c>
      <c r="J216" s="126">
        <v>130</v>
      </c>
      <c r="K216" s="126" t="b">
        <v>1</v>
      </c>
      <c r="L216" s="126" t="s">
        <v>4009</v>
      </c>
      <c r="M216" s="126" t="b">
        <v>1</v>
      </c>
      <c r="N216" s="126" t="s">
        <v>3687</v>
      </c>
      <c r="O216" s="309" t="str">
        <f>LEFT(MISC!D216,19)&amp;"."&amp;MiscCR!F216</f>
        <v>....Jn21</v>
      </c>
      <c r="P216" s="312">
        <f>MISC!I216</f>
        <v>0</v>
      </c>
      <c r="Q216" s="126" t="b">
        <v>1</v>
      </c>
      <c r="R216" s="126" t="b">
        <v>1</v>
      </c>
      <c r="S216" s="126" t="b">
        <v>1</v>
      </c>
    </row>
    <row r="217" spans="1:19" hidden="1" x14ac:dyDescent="0.25">
      <c r="A217" s="126" t="s">
        <v>4008</v>
      </c>
      <c r="B217" s="200">
        <v>1</v>
      </c>
      <c r="C217" s="126">
        <v>2</v>
      </c>
      <c r="D217" s="308">
        <f>MISC!J217</f>
        <v>0</v>
      </c>
      <c r="E217" s="126" t="b">
        <v>1</v>
      </c>
      <c r="F217" s="309" t="str">
        <f>RIGHT(MISC!C217,4)&amp;"."&amp;MISC!M217&amp;"."&amp;MISC!K217&amp;"."&amp;$C$5</f>
        <v>...Jn21</v>
      </c>
      <c r="G217" s="310">
        <f t="shared" ca="1" si="7"/>
        <v>44386</v>
      </c>
      <c r="H217" s="442">
        <f>IF(MISC!T217&gt;0,0,-MISC!T217)</f>
        <v>0</v>
      </c>
      <c r="I217" s="205">
        <f t="shared" ca="1" si="6"/>
        <v>44386</v>
      </c>
      <c r="J217" s="126">
        <v>131</v>
      </c>
      <c r="K217" s="126" t="b">
        <v>1</v>
      </c>
      <c r="L217" s="126" t="s">
        <v>4009</v>
      </c>
      <c r="M217" s="126" t="b">
        <v>1</v>
      </c>
      <c r="N217" s="126" t="s">
        <v>3687</v>
      </c>
      <c r="O217" s="309" t="str">
        <f>LEFT(MISC!D217,19)&amp;"."&amp;MiscCR!F217</f>
        <v>....Jn21</v>
      </c>
      <c r="P217" s="312">
        <f>MISC!I217</f>
        <v>0</v>
      </c>
      <c r="Q217" s="126" t="b">
        <v>1</v>
      </c>
      <c r="R217" s="126" t="b">
        <v>1</v>
      </c>
      <c r="S217" s="126" t="b">
        <v>1</v>
      </c>
    </row>
    <row r="218" spans="1:19" hidden="1" x14ac:dyDescent="0.25">
      <c r="A218" s="126" t="s">
        <v>4008</v>
      </c>
      <c r="B218" s="200">
        <v>1</v>
      </c>
      <c r="C218" s="126">
        <v>2</v>
      </c>
      <c r="D218" s="308">
        <f>MISC!J218</f>
        <v>0</v>
      </c>
      <c r="E218" s="126" t="b">
        <v>1</v>
      </c>
      <c r="F218" s="309" t="str">
        <f>RIGHT(MISC!C218,4)&amp;"."&amp;MISC!M218&amp;"."&amp;MISC!K218&amp;"."&amp;$C$5</f>
        <v>...Jn21</v>
      </c>
      <c r="G218" s="310">
        <f t="shared" ca="1" si="7"/>
        <v>44386</v>
      </c>
      <c r="H218" s="442">
        <f>IF(MISC!T218&gt;0,0,-MISC!T218)</f>
        <v>0</v>
      </c>
      <c r="I218" s="205">
        <f t="shared" ref="I218:I238" ca="1" si="8">G218</f>
        <v>44386</v>
      </c>
      <c r="J218" s="126">
        <v>132</v>
      </c>
      <c r="K218" s="126" t="b">
        <v>1</v>
      </c>
      <c r="L218" s="126" t="s">
        <v>4009</v>
      </c>
      <c r="M218" s="126" t="b">
        <v>1</v>
      </c>
      <c r="N218" s="126" t="s">
        <v>3687</v>
      </c>
      <c r="O218" s="309" t="str">
        <f>LEFT(MISC!D218,19)&amp;"."&amp;MiscCR!F218</f>
        <v>....Jn21</v>
      </c>
      <c r="P218" s="312">
        <f>MISC!I218</f>
        <v>0</v>
      </c>
      <c r="Q218" s="126" t="b">
        <v>1</v>
      </c>
      <c r="R218" s="126" t="b">
        <v>1</v>
      </c>
      <c r="S218" s="126" t="b">
        <v>1</v>
      </c>
    </row>
    <row r="219" spans="1:19" hidden="1" x14ac:dyDescent="0.25">
      <c r="A219" s="126" t="s">
        <v>4008</v>
      </c>
      <c r="B219" s="200">
        <v>1</v>
      </c>
      <c r="C219" s="126">
        <v>2</v>
      </c>
      <c r="D219" s="308">
        <f>MISC!J219</f>
        <v>0</v>
      </c>
      <c r="E219" s="126" t="b">
        <v>1</v>
      </c>
      <c r="F219" s="309" t="str">
        <f>RIGHT(MISC!C219,4)&amp;"."&amp;MISC!M219&amp;"."&amp;MISC!K219&amp;"."&amp;$C$5</f>
        <v>...Jn21</v>
      </c>
      <c r="G219" s="310">
        <f t="shared" ca="1" si="7"/>
        <v>44386</v>
      </c>
      <c r="H219" s="442">
        <f>IF(MISC!T219&gt;0,0,-MISC!T219)</f>
        <v>0</v>
      </c>
      <c r="I219" s="205">
        <f t="shared" ca="1" si="8"/>
        <v>44386</v>
      </c>
      <c r="J219" s="126">
        <v>133</v>
      </c>
      <c r="K219" s="126" t="b">
        <v>1</v>
      </c>
      <c r="L219" s="126" t="s">
        <v>4009</v>
      </c>
      <c r="M219" s="126" t="b">
        <v>1</v>
      </c>
      <c r="N219" s="126" t="s">
        <v>3687</v>
      </c>
      <c r="O219" s="309" t="str">
        <f>LEFT(MISC!D219,19)&amp;"."&amp;MiscCR!F219</f>
        <v>....Jn21</v>
      </c>
      <c r="P219" s="312">
        <f>MISC!I219</f>
        <v>0</v>
      </c>
      <c r="Q219" s="126" t="b">
        <v>1</v>
      </c>
      <c r="R219" s="126" t="b">
        <v>1</v>
      </c>
      <c r="S219" s="126" t="b">
        <v>1</v>
      </c>
    </row>
    <row r="220" spans="1:19" hidden="1" x14ac:dyDescent="0.25">
      <c r="A220" s="126" t="s">
        <v>4008</v>
      </c>
      <c r="B220" s="200">
        <v>1</v>
      </c>
      <c r="C220" s="126">
        <v>2</v>
      </c>
      <c r="D220" s="308">
        <f>MISC!J220</f>
        <v>0</v>
      </c>
      <c r="E220" s="126" t="b">
        <v>1</v>
      </c>
      <c r="F220" s="309" t="str">
        <f>RIGHT(MISC!C220,4)&amp;"."&amp;MISC!M220&amp;"."&amp;MISC!K220&amp;"."&amp;$C$5</f>
        <v>...Jn21</v>
      </c>
      <c r="G220" s="310">
        <f t="shared" ca="1" si="7"/>
        <v>44386</v>
      </c>
      <c r="H220" s="442">
        <f>IF(MISC!T220&gt;0,0,-MISC!T220)</f>
        <v>0</v>
      </c>
      <c r="I220" s="205">
        <f t="shared" ca="1" si="8"/>
        <v>44386</v>
      </c>
      <c r="J220" s="126">
        <v>134</v>
      </c>
      <c r="K220" s="126" t="b">
        <v>1</v>
      </c>
      <c r="L220" s="126" t="s">
        <v>4009</v>
      </c>
      <c r="M220" s="126" t="b">
        <v>1</v>
      </c>
      <c r="N220" s="126" t="s">
        <v>3687</v>
      </c>
      <c r="O220" s="309" t="str">
        <f>LEFT(MISC!D220,19)&amp;"."&amp;MiscCR!F220</f>
        <v>....Jn21</v>
      </c>
      <c r="P220" s="312">
        <f>MISC!I220</f>
        <v>0</v>
      </c>
      <c r="Q220" s="126" t="b">
        <v>1</v>
      </c>
      <c r="R220" s="126" t="b">
        <v>1</v>
      </c>
      <c r="S220" s="126" t="b">
        <v>1</v>
      </c>
    </row>
    <row r="221" spans="1:19" hidden="1" x14ac:dyDescent="0.25">
      <c r="A221" s="126" t="s">
        <v>4008</v>
      </c>
      <c r="B221" s="200">
        <v>1</v>
      </c>
      <c r="C221" s="126">
        <v>2</v>
      </c>
      <c r="D221" s="308">
        <f>MISC!J221</f>
        <v>0</v>
      </c>
      <c r="E221" s="126" t="b">
        <v>1</v>
      </c>
      <c r="F221" s="309" t="str">
        <f>RIGHT(MISC!C221,4)&amp;"."&amp;MISC!M221&amp;"."&amp;MISC!K221&amp;"."&amp;$C$5</f>
        <v>...Jn21</v>
      </c>
      <c r="G221" s="310">
        <f t="shared" ca="1" si="7"/>
        <v>44386</v>
      </c>
      <c r="H221" s="442">
        <f>IF(MISC!T221&gt;0,0,-MISC!T221)</f>
        <v>0</v>
      </c>
      <c r="I221" s="205">
        <f t="shared" ca="1" si="8"/>
        <v>44386</v>
      </c>
      <c r="J221" s="126">
        <v>135</v>
      </c>
      <c r="K221" s="126" t="b">
        <v>1</v>
      </c>
      <c r="L221" s="126" t="s">
        <v>4009</v>
      </c>
      <c r="M221" s="126" t="b">
        <v>1</v>
      </c>
      <c r="N221" s="126" t="s">
        <v>3687</v>
      </c>
      <c r="O221" s="309" t="str">
        <f>LEFT(MISC!D221,19)&amp;"."&amp;MiscCR!F221</f>
        <v>....Jn21</v>
      </c>
      <c r="P221" s="312">
        <f>MISC!I221</f>
        <v>0</v>
      </c>
      <c r="Q221" s="126" t="b">
        <v>1</v>
      </c>
      <c r="R221" s="126" t="b">
        <v>1</v>
      </c>
      <c r="S221" s="126" t="b">
        <v>1</v>
      </c>
    </row>
    <row r="222" spans="1:19" hidden="1" x14ac:dyDescent="0.25">
      <c r="A222" s="126" t="s">
        <v>4008</v>
      </c>
      <c r="B222" s="200">
        <v>1</v>
      </c>
      <c r="C222" s="126">
        <v>2</v>
      </c>
      <c r="D222" s="308">
        <f>MISC!J222</f>
        <v>0</v>
      </c>
      <c r="E222" s="126" t="b">
        <v>1</v>
      </c>
      <c r="F222" s="309" t="str">
        <f>RIGHT(MISC!C222,4)&amp;"."&amp;MISC!M222&amp;"."&amp;MISC!K222&amp;"."&amp;$C$5</f>
        <v>...Jn21</v>
      </c>
      <c r="G222" s="310">
        <f t="shared" ca="1" si="7"/>
        <v>44386</v>
      </c>
      <c r="H222" s="442">
        <f>IF(MISC!T222&gt;0,0,-MISC!T222)</f>
        <v>0</v>
      </c>
      <c r="I222" s="205">
        <f t="shared" ca="1" si="8"/>
        <v>44386</v>
      </c>
      <c r="J222" s="126">
        <v>136</v>
      </c>
      <c r="K222" s="126" t="b">
        <v>1</v>
      </c>
      <c r="L222" s="126" t="s">
        <v>4009</v>
      </c>
      <c r="M222" s="126" t="b">
        <v>1</v>
      </c>
      <c r="N222" s="126" t="s">
        <v>3687</v>
      </c>
      <c r="O222" s="309" t="str">
        <f>LEFT(MISC!D222,19)&amp;"."&amp;MiscCR!F222</f>
        <v>....Jn21</v>
      </c>
      <c r="P222" s="312">
        <f>MISC!I222</f>
        <v>0</v>
      </c>
      <c r="Q222" s="126" t="b">
        <v>1</v>
      </c>
      <c r="R222" s="126" t="b">
        <v>1</v>
      </c>
      <c r="S222" s="126" t="b">
        <v>1</v>
      </c>
    </row>
    <row r="223" spans="1:19" hidden="1" x14ac:dyDescent="0.25">
      <c r="A223" s="126" t="s">
        <v>4008</v>
      </c>
      <c r="B223" s="200">
        <v>1</v>
      </c>
      <c r="C223" s="126">
        <v>2</v>
      </c>
      <c r="D223" s="308">
        <f>MISC!J223</f>
        <v>0</v>
      </c>
      <c r="E223" s="126" t="b">
        <v>1</v>
      </c>
      <c r="F223" s="309" t="str">
        <f>RIGHT(MISC!C223,4)&amp;"."&amp;MISC!M223&amp;"."&amp;MISC!K223&amp;"."&amp;$C$5</f>
        <v>...Jn21</v>
      </c>
      <c r="G223" s="310">
        <f t="shared" ca="1" si="7"/>
        <v>44386</v>
      </c>
      <c r="H223" s="442">
        <f>IF(MISC!T223&gt;0,0,-MISC!T223)</f>
        <v>0</v>
      </c>
      <c r="I223" s="205">
        <f t="shared" ca="1" si="8"/>
        <v>44386</v>
      </c>
      <c r="J223" s="126">
        <v>137</v>
      </c>
      <c r="K223" s="126" t="b">
        <v>1</v>
      </c>
      <c r="L223" s="126" t="s">
        <v>4009</v>
      </c>
      <c r="M223" s="126" t="b">
        <v>1</v>
      </c>
      <c r="N223" s="126" t="s">
        <v>3687</v>
      </c>
      <c r="O223" s="309" t="str">
        <f>LEFT(MISC!D223,19)&amp;"."&amp;MiscCR!F223</f>
        <v>....Jn21</v>
      </c>
      <c r="P223" s="312">
        <f>MISC!I223</f>
        <v>0</v>
      </c>
      <c r="Q223" s="126" t="b">
        <v>1</v>
      </c>
      <c r="R223" s="126" t="b">
        <v>1</v>
      </c>
      <c r="S223" s="126" t="b">
        <v>1</v>
      </c>
    </row>
    <row r="224" spans="1:19" hidden="1" x14ac:dyDescent="0.25">
      <c r="A224" s="126" t="s">
        <v>4008</v>
      </c>
      <c r="B224" s="200">
        <v>1</v>
      </c>
      <c r="C224" s="126">
        <v>2</v>
      </c>
      <c r="D224" s="308">
        <f>MISC!J224</f>
        <v>0</v>
      </c>
      <c r="E224" s="126" t="b">
        <v>1</v>
      </c>
      <c r="F224" s="309" t="str">
        <f>RIGHT(MISC!C224,4)&amp;"."&amp;MISC!M224&amp;"."&amp;MISC!K224&amp;"."&amp;$C$5</f>
        <v>...Jn21</v>
      </c>
      <c r="G224" s="310">
        <f t="shared" ca="1" si="7"/>
        <v>44386</v>
      </c>
      <c r="H224" s="442">
        <f>IF(MISC!T224&gt;0,0,-MISC!T224)</f>
        <v>0</v>
      </c>
      <c r="I224" s="205">
        <f t="shared" ca="1" si="8"/>
        <v>44386</v>
      </c>
      <c r="J224" s="126">
        <v>138</v>
      </c>
      <c r="K224" s="126" t="b">
        <v>1</v>
      </c>
      <c r="L224" s="126" t="s">
        <v>4009</v>
      </c>
      <c r="M224" s="126" t="b">
        <v>1</v>
      </c>
      <c r="N224" s="126" t="s">
        <v>3687</v>
      </c>
      <c r="O224" s="309" t="str">
        <f>LEFT(MISC!D224,19)&amp;"."&amp;MiscCR!F224</f>
        <v>....Jn21</v>
      </c>
      <c r="P224" s="312">
        <f>MISC!I224</f>
        <v>0</v>
      </c>
      <c r="Q224" s="126" t="b">
        <v>1</v>
      </c>
      <c r="R224" s="126" t="b">
        <v>1</v>
      </c>
      <c r="S224" s="126" t="b">
        <v>1</v>
      </c>
    </row>
    <row r="225" spans="1:19" hidden="1" x14ac:dyDescent="0.25">
      <c r="A225" s="126" t="s">
        <v>4008</v>
      </c>
      <c r="B225" s="200">
        <v>1</v>
      </c>
      <c r="C225" s="126">
        <v>2</v>
      </c>
      <c r="D225" s="308">
        <f>MISC!J225</f>
        <v>0</v>
      </c>
      <c r="E225" s="126" t="b">
        <v>1</v>
      </c>
      <c r="F225" s="309" t="str">
        <f>RIGHT(MISC!C225,4)&amp;"."&amp;MISC!M225&amp;"."&amp;MISC!K225&amp;"."&amp;$C$5</f>
        <v>...Jn21</v>
      </c>
      <c r="G225" s="310">
        <f t="shared" ca="1" si="7"/>
        <v>44386</v>
      </c>
      <c r="H225" s="442">
        <f>IF(MISC!T225&gt;0,0,-MISC!T225)</f>
        <v>0</v>
      </c>
      <c r="I225" s="205">
        <f t="shared" ca="1" si="8"/>
        <v>44386</v>
      </c>
      <c r="J225" s="126">
        <v>139</v>
      </c>
      <c r="K225" s="126" t="b">
        <v>1</v>
      </c>
      <c r="L225" s="126" t="s">
        <v>4009</v>
      </c>
      <c r="M225" s="126" t="b">
        <v>1</v>
      </c>
      <c r="N225" s="126" t="s">
        <v>3687</v>
      </c>
      <c r="O225" s="309" t="str">
        <f>LEFT(MISC!D225,19)&amp;"."&amp;MiscCR!F225</f>
        <v>....Jn21</v>
      </c>
      <c r="P225" s="312">
        <f>MISC!I225</f>
        <v>0</v>
      </c>
      <c r="Q225" s="126" t="b">
        <v>1</v>
      </c>
      <c r="R225" s="126" t="b">
        <v>1</v>
      </c>
      <c r="S225" s="126" t="b">
        <v>1</v>
      </c>
    </row>
    <row r="226" spans="1:19" hidden="1" x14ac:dyDescent="0.25">
      <c r="A226" s="126" t="s">
        <v>4008</v>
      </c>
      <c r="B226" s="200">
        <v>1</v>
      </c>
      <c r="C226" s="126">
        <v>2</v>
      </c>
      <c r="D226" s="308">
        <f>MISC!J226</f>
        <v>0</v>
      </c>
      <c r="E226" s="126" t="b">
        <v>1</v>
      </c>
      <c r="F226" s="309" t="str">
        <f>RIGHT(MISC!C226,4)&amp;"."&amp;MISC!M226&amp;"."&amp;MISC!K226&amp;"."&amp;$C$5</f>
        <v>...Jn21</v>
      </c>
      <c r="G226" s="310">
        <f t="shared" ca="1" si="7"/>
        <v>44386</v>
      </c>
      <c r="H226" s="442">
        <f>IF(MISC!T226&gt;0,0,-MISC!T226)</f>
        <v>0</v>
      </c>
      <c r="I226" s="205">
        <f t="shared" ca="1" si="8"/>
        <v>44386</v>
      </c>
      <c r="J226" s="126">
        <v>140</v>
      </c>
      <c r="K226" s="126" t="b">
        <v>1</v>
      </c>
      <c r="L226" s="126" t="s">
        <v>4009</v>
      </c>
      <c r="M226" s="126" t="b">
        <v>1</v>
      </c>
      <c r="N226" s="126" t="s">
        <v>3687</v>
      </c>
      <c r="O226" s="309" t="str">
        <f>LEFT(MISC!D226,19)&amp;"."&amp;MiscCR!F226</f>
        <v>....Jn21</v>
      </c>
      <c r="P226" s="312">
        <f>MISC!I226</f>
        <v>0</v>
      </c>
      <c r="Q226" s="126" t="b">
        <v>1</v>
      </c>
      <c r="R226" s="126" t="b">
        <v>1</v>
      </c>
      <c r="S226" s="126" t="b">
        <v>1</v>
      </c>
    </row>
    <row r="227" spans="1:19" hidden="1" x14ac:dyDescent="0.25">
      <c r="A227" s="126" t="s">
        <v>4008</v>
      </c>
      <c r="B227" s="200">
        <v>1</v>
      </c>
      <c r="C227" s="126">
        <v>2</v>
      </c>
      <c r="D227" s="308">
        <f>MISC!J227</f>
        <v>0</v>
      </c>
      <c r="E227" s="126" t="b">
        <v>1</v>
      </c>
      <c r="F227" s="309" t="str">
        <f>RIGHT(MISC!C227,4)&amp;"."&amp;MISC!M227&amp;"."&amp;MISC!K227&amp;"."&amp;$C$5</f>
        <v>...Jn21</v>
      </c>
      <c r="G227" s="310">
        <f t="shared" ca="1" si="7"/>
        <v>44386</v>
      </c>
      <c r="H227" s="442">
        <f>IF(MISC!T227&gt;0,0,-MISC!T227)</f>
        <v>0</v>
      </c>
      <c r="I227" s="205">
        <f t="shared" ca="1" si="8"/>
        <v>44386</v>
      </c>
      <c r="J227" s="126">
        <v>141</v>
      </c>
      <c r="K227" s="126" t="b">
        <v>1</v>
      </c>
      <c r="L227" s="126" t="s">
        <v>4009</v>
      </c>
      <c r="M227" s="126" t="b">
        <v>1</v>
      </c>
      <c r="N227" s="126" t="s">
        <v>3687</v>
      </c>
      <c r="O227" s="309" t="str">
        <f>LEFT(MISC!D227,19)&amp;"."&amp;MiscCR!F227</f>
        <v>....Jn21</v>
      </c>
      <c r="P227" s="312">
        <f>MISC!I227</f>
        <v>0</v>
      </c>
      <c r="Q227" s="126" t="b">
        <v>1</v>
      </c>
      <c r="R227" s="126" t="b">
        <v>1</v>
      </c>
      <c r="S227" s="126" t="b">
        <v>1</v>
      </c>
    </row>
    <row r="228" spans="1:19" hidden="1" x14ac:dyDescent="0.25">
      <c r="A228" s="126" t="s">
        <v>4008</v>
      </c>
      <c r="B228" s="200">
        <v>1</v>
      </c>
      <c r="C228" s="126">
        <v>2</v>
      </c>
      <c r="D228" s="308">
        <f>MISC!J228</f>
        <v>0</v>
      </c>
      <c r="E228" s="126" t="b">
        <v>1</v>
      </c>
      <c r="F228" s="309" t="str">
        <f>RIGHT(MISC!C228,4)&amp;"."&amp;MISC!M228&amp;"."&amp;MISC!K228&amp;"."&amp;$C$5</f>
        <v>...Jn21</v>
      </c>
      <c r="G228" s="310">
        <f t="shared" ca="1" si="7"/>
        <v>44386</v>
      </c>
      <c r="H228" s="442">
        <f>IF(MISC!T228&gt;0,0,-MISC!T228)</f>
        <v>0</v>
      </c>
      <c r="I228" s="205">
        <f t="shared" ca="1" si="8"/>
        <v>44386</v>
      </c>
      <c r="J228" s="126">
        <v>142</v>
      </c>
      <c r="K228" s="126" t="b">
        <v>1</v>
      </c>
      <c r="L228" s="126" t="s">
        <v>4009</v>
      </c>
      <c r="M228" s="126" t="b">
        <v>1</v>
      </c>
      <c r="N228" s="126" t="s">
        <v>3687</v>
      </c>
      <c r="O228" s="309" t="str">
        <f>LEFT(MISC!D228,19)&amp;"."&amp;MiscCR!F228</f>
        <v>....Jn21</v>
      </c>
      <c r="P228" s="312">
        <f>MISC!I228</f>
        <v>0</v>
      </c>
      <c r="Q228" s="126" t="b">
        <v>1</v>
      </c>
      <c r="R228" s="126" t="b">
        <v>1</v>
      </c>
      <c r="S228" s="126" t="b">
        <v>1</v>
      </c>
    </row>
    <row r="229" spans="1:19" hidden="1" x14ac:dyDescent="0.25">
      <c r="A229" s="126" t="s">
        <v>4008</v>
      </c>
      <c r="B229" s="200">
        <v>1</v>
      </c>
      <c r="C229" s="126">
        <v>2</v>
      </c>
      <c r="D229" s="308">
        <f>MISC!J229</f>
        <v>0</v>
      </c>
      <c r="E229" s="126" t="b">
        <v>1</v>
      </c>
      <c r="F229" s="309" t="str">
        <f>RIGHT(MISC!C229,4)&amp;"."&amp;MISC!M229&amp;"."&amp;MISC!K229&amp;"."&amp;$C$5</f>
        <v>...Jn21</v>
      </c>
      <c r="G229" s="310">
        <f t="shared" ca="1" si="7"/>
        <v>44386</v>
      </c>
      <c r="H229" s="442">
        <f>IF(MISC!T229&gt;0,0,-MISC!T229)</f>
        <v>0</v>
      </c>
      <c r="I229" s="205">
        <f t="shared" ca="1" si="8"/>
        <v>44386</v>
      </c>
      <c r="J229" s="126">
        <v>143</v>
      </c>
      <c r="K229" s="126" t="b">
        <v>1</v>
      </c>
      <c r="L229" s="126" t="s">
        <v>4009</v>
      </c>
      <c r="M229" s="126" t="b">
        <v>1</v>
      </c>
      <c r="N229" s="126" t="s">
        <v>3687</v>
      </c>
      <c r="O229" s="309" t="str">
        <f>LEFT(MISC!D229,19)&amp;"."&amp;MiscCR!F229</f>
        <v>....Jn21</v>
      </c>
      <c r="P229" s="312">
        <f>MISC!I229</f>
        <v>0</v>
      </c>
      <c r="Q229" s="126" t="b">
        <v>1</v>
      </c>
      <c r="R229" s="126" t="b">
        <v>1</v>
      </c>
      <c r="S229" s="126" t="b">
        <v>1</v>
      </c>
    </row>
    <row r="230" spans="1:19" hidden="1" x14ac:dyDescent="0.25">
      <c r="A230" s="126" t="s">
        <v>4008</v>
      </c>
      <c r="B230" s="200">
        <v>1</v>
      </c>
      <c r="C230" s="126">
        <v>2</v>
      </c>
      <c r="D230" s="308">
        <f>MISC!J230</f>
        <v>0</v>
      </c>
      <c r="E230" s="126" t="b">
        <v>1</v>
      </c>
      <c r="F230" s="309" t="str">
        <f>RIGHT(MISC!C230,4)&amp;"."&amp;MISC!M230&amp;"."&amp;MISC!K230&amp;"."&amp;$C$5</f>
        <v>...Jn21</v>
      </c>
      <c r="G230" s="310">
        <f t="shared" ca="1" si="7"/>
        <v>44386</v>
      </c>
      <c r="H230" s="442">
        <f>IF(MISC!T230&gt;0,0,-MISC!T230)</f>
        <v>0</v>
      </c>
      <c r="I230" s="205">
        <f t="shared" ca="1" si="8"/>
        <v>44386</v>
      </c>
      <c r="J230" s="126">
        <v>144</v>
      </c>
      <c r="K230" s="126" t="b">
        <v>1</v>
      </c>
      <c r="L230" s="126" t="s">
        <v>4009</v>
      </c>
      <c r="M230" s="126" t="b">
        <v>1</v>
      </c>
      <c r="N230" s="126" t="s">
        <v>3687</v>
      </c>
      <c r="O230" s="309" t="str">
        <f>LEFT(MISC!D230,19)&amp;"."&amp;MiscCR!F230</f>
        <v>....Jn21</v>
      </c>
      <c r="P230" s="312">
        <f>MISC!I230</f>
        <v>0</v>
      </c>
      <c r="Q230" s="126" t="b">
        <v>1</v>
      </c>
      <c r="R230" s="126" t="b">
        <v>1</v>
      </c>
      <c r="S230" s="126" t="b">
        <v>1</v>
      </c>
    </row>
    <row r="231" spans="1:19" hidden="1" x14ac:dyDescent="0.25">
      <c r="A231" s="126" t="s">
        <v>4008</v>
      </c>
      <c r="B231" s="200">
        <v>1</v>
      </c>
      <c r="C231" s="126">
        <v>2</v>
      </c>
      <c r="D231" s="308">
        <f>MISC!J231</f>
        <v>0</v>
      </c>
      <c r="E231" s="126" t="b">
        <v>1</v>
      </c>
      <c r="F231" s="309" t="str">
        <f>RIGHT(MISC!C231,4)&amp;"."&amp;MISC!M231&amp;"."&amp;MISC!K231&amp;"."&amp;$C$5</f>
        <v>...Jn21</v>
      </c>
      <c r="G231" s="310">
        <f t="shared" ca="1" si="7"/>
        <v>44386</v>
      </c>
      <c r="H231" s="442">
        <f>IF(MISC!T231&gt;0,0,-MISC!T231)</f>
        <v>0</v>
      </c>
      <c r="I231" s="205">
        <f t="shared" ca="1" si="8"/>
        <v>44386</v>
      </c>
      <c r="J231" s="126">
        <v>145</v>
      </c>
      <c r="K231" s="126" t="b">
        <v>1</v>
      </c>
      <c r="L231" s="126" t="s">
        <v>4009</v>
      </c>
      <c r="M231" s="126" t="b">
        <v>1</v>
      </c>
      <c r="N231" s="126" t="s">
        <v>3687</v>
      </c>
      <c r="O231" s="309" t="str">
        <f>LEFT(MISC!D231,19)&amp;"."&amp;MiscCR!F231</f>
        <v>....Jn21</v>
      </c>
      <c r="P231" s="312">
        <f>MISC!I231</f>
        <v>0</v>
      </c>
      <c r="Q231" s="126" t="b">
        <v>1</v>
      </c>
      <c r="R231" s="126" t="b">
        <v>1</v>
      </c>
      <c r="S231" s="126" t="b">
        <v>1</v>
      </c>
    </row>
    <row r="232" spans="1:19" hidden="1" x14ac:dyDescent="0.25">
      <c r="A232" s="126" t="s">
        <v>4008</v>
      </c>
      <c r="B232" s="200">
        <v>1</v>
      </c>
      <c r="C232" s="126">
        <v>2</v>
      </c>
      <c r="D232" s="308">
        <f>MISC!J232</f>
        <v>0</v>
      </c>
      <c r="E232" s="126" t="b">
        <v>1</v>
      </c>
      <c r="F232" s="309" t="str">
        <f>RIGHT(MISC!C232,4)&amp;"."&amp;MISC!M232&amp;"."&amp;MISC!K232&amp;"."&amp;$C$5</f>
        <v>...Jn21</v>
      </c>
      <c r="G232" s="310">
        <f t="shared" ca="1" si="7"/>
        <v>44386</v>
      </c>
      <c r="H232" s="442">
        <f>IF(MISC!T232&gt;0,0,-MISC!T232)</f>
        <v>0</v>
      </c>
      <c r="I232" s="205">
        <f t="shared" ca="1" si="8"/>
        <v>44386</v>
      </c>
      <c r="J232" s="126">
        <v>146</v>
      </c>
      <c r="K232" s="126" t="b">
        <v>1</v>
      </c>
      <c r="L232" s="126" t="s">
        <v>4009</v>
      </c>
      <c r="M232" s="126" t="b">
        <v>1</v>
      </c>
      <c r="N232" s="126" t="s">
        <v>3687</v>
      </c>
      <c r="O232" s="309" t="str">
        <f>LEFT(MISC!D232,19)&amp;"."&amp;MiscCR!F232</f>
        <v>....Jn21</v>
      </c>
      <c r="P232" s="312">
        <f>MISC!I232</f>
        <v>0</v>
      </c>
      <c r="Q232" s="126" t="b">
        <v>1</v>
      </c>
      <c r="R232" s="126" t="b">
        <v>1</v>
      </c>
      <c r="S232" s="126" t="b">
        <v>1</v>
      </c>
    </row>
    <row r="233" spans="1:19" hidden="1" x14ac:dyDescent="0.25">
      <c r="A233" s="126" t="s">
        <v>4008</v>
      </c>
      <c r="B233" s="200">
        <v>1</v>
      </c>
      <c r="C233" s="126">
        <v>2</v>
      </c>
      <c r="D233" s="308">
        <f>MISC!J233</f>
        <v>0</v>
      </c>
      <c r="E233" s="126" t="b">
        <v>1</v>
      </c>
      <c r="F233" s="309" t="str">
        <f>RIGHT(MISC!C233,4)&amp;"."&amp;MISC!M233&amp;"."&amp;MISC!K233&amp;"."&amp;$C$5</f>
        <v>...Jn21</v>
      </c>
      <c r="G233" s="310">
        <f t="shared" ca="1" si="7"/>
        <v>44386</v>
      </c>
      <c r="H233" s="442">
        <f>IF(MISC!T233&gt;0,0,-MISC!T233)</f>
        <v>0</v>
      </c>
      <c r="I233" s="205">
        <f t="shared" ca="1" si="8"/>
        <v>44386</v>
      </c>
      <c r="J233" s="126">
        <v>147</v>
      </c>
      <c r="K233" s="126" t="b">
        <v>1</v>
      </c>
      <c r="L233" s="126" t="s">
        <v>4009</v>
      </c>
      <c r="M233" s="126" t="b">
        <v>1</v>
      </c>
      <c r="N233" s="126" t="s">
        <v>3687</v>
      </c>
      <c r="O233" s="309" t="str">
        <f>LEFT(MISC!D233,19)&amp;"."&amp;MiscCR!F233</f>
        <v>....Jn21</v>
      </c>
      <c r="P233" s="312">
        <f>MISC!I233</f>
        <v>0</v>
      </c>
      <c r="Q233" s="126" t="b">
        <v>1</v>
      </c>
      <c r="R233" s="126" t="b">
        <v>1</v>
      </c>
      <c r="S233" s="126" t="b">
        <v>1</v>
      </c>
    </row>
    <row r="234" spans="1:19" hidden="1" x14ac:dyDescent="0.25">
      <c r="A234" s="126" t="s">
        <v>4008</v>
      </c>
      <c r="B234" s="200">
        <v>1</v>
      </c>
      <c r="C234" s="126">
        <v>2</v>
      </c>
      <c r="D234" s="308">
        <f>MISC!J234</f>
        <v>0</v>
      </c>
      <c r="E234" s="126" t="b">
        <v>1</v>
      </c>
      <c r="F234" s="309" t="str">
        <f>RIGHT(MISC!C234,4)&amp;"."&amp;MISC!M234&amp;"."&amp;MISC!K234&amp;"."&amp;$C$5</f>
        <v>...Jn21</v>
      </c>
      <c r="G234" s="310">
        <f t="shared" ca="1" si="7"/>
        <v>44386</v>
      </c>
      <c r="H234" s="442">
        <f>IF(MISC!T234&gt;0,0,-MISC!T234)</f>
        <v>0</v>
      </c>
      <c r="I234" s="205">
        <f t="shared" ca="1" si="8"/>
        <v>44386</v>
      </c>
      <c r="J234" s="126">
        <v>148</v>
      </c>
      <c r="K234" s="126" t="b">
        <v>1</v>
      </c>
      <c r="L234" s="126" t="s">
        <v>4009</v>
      </c>
      <c r="M234" s="126" t="b">
        <v>1</v>
      </c>
      <c r="N234" s="126" t="s">
        <v>3687</v>
      </c>
      <c r="O234" s="309" t="str">
        <f>LEFT(MISC!D234,19)&amp;"."&amp;MiscCR!F234</f>
        <v>....Jn21</v>
      </c>
      <c r="P234" s="312">
        <f>MISC!I234</f>
        <v>0</v>
      </c>
      <c r="Q234" s="126" t="b">
        <v>1</v>
      </c>
      <c r="R234" s="126" t="b">
        <v>1</v>
      </c>
      <c r="S234" s="126" t="b">
        <v>1</v>
      </c>
    </row>
    <row r="235" spans="1:19" hidden="1" x14ac:dyDescent="0.25">
      <c r="A235" s="126" t="s">
        <v>4008</v>
      </c>
      <c r="B235" s="200">
        <v>1</v>
      </c>
      <c r="C235" s="126">
        <v>2</v>
      </c>
      <c r="D235" s="308">
        <f>MISC!J235</f>
        <v>0</v>
      </c>
      <c r="E235" s="126" t="b">
        <v>1</v>
      </c>
      <c r="F235" s="309" t="str">
        <f>RIGHT(MISC!C235,4)&amp;"."&amp;MISC!M235&amp;"."&amp;MISC!K235&amp;"."&amp;$C$5</f>
        <v>...Jn21</v>
      </c>
      <c r="G235" s="310">
        <f t="shared" ca="1" si="7"/>
        <v>44386</v>
      </c>
      <c r="H235" s="442">
        <f>IF(MISC!T235&gt;0,0,-MISC!T235)</f>
        <v>0</v>
      </c>
      <c r="I235" s="205">
        <f t="shared" ca="1" si="8"/>
        <v>44386</v>
      </c>
      <c r="J235" s="126">
        <v>149</v>
      </c>
      <c r="K235" s="126" t="b">
        <v>1</v>
      </c>
      <c r="L235" s="126" t="s">
        <v>4009</v>
      </c>
      <c r="M235" s="126" t="b">
        <v>1</v>
      </c>
      <c r="N235" s="126" t="s">
        <v>3687</v>
      </c>
      <c r="O235" s="309" t="str">
        <f>LEFT(MISC!D235,19)&amp;"."&amp;MiscCR!F235</f>
        <v>....Jn21</v>
      </c>
      <c r="P235" s="312">
        <f>MISC!I235</f>
        <v>0</v>
      </c>
      <c r="Q235" s="126" t="b">
        <v>1</v>
      </c>
      <c r="R235" s="126" t="b">
        <v>1</v>
      </c>
      <c r="S235" s="126" t="b">
        <v>1</v>
      </c>
    </row>
    <row r="236" spans="1:19" hidden="1" x14ac:dyDescent="0.25">
      <c r="A236" s="126" t="s">
        <v>4008</v>
      </c>
      <c r="B236" s="200">
        <v>1</v>
      </c>
      <c r="C236" s="126">
        <v>2</v>
      </c>
      <c r="D236" s="308">
        <f>MISC!J236</f>
        <v>0</v>
      </c>
      <c r="E236" s="126" t="b">
        <v>1</v>
      </c>
      <c r="F236" s="309" t="str">
        <f>RIGHT(MISC!C236,4)&amp;"."&amp;MISC!M236&amp;"."&amp;MISC!K236&amp;"."&amp;$C$5</f>
        <v>...Jn21</v>
      </c>
      <c r="G236" s="310">
        <f t="shared" ca="1" si="7"/>
        <v>44386</v>
      </c>
      <c r="H236" s="442">
        <f>IF(MISC!T236&gt;0,0,-MISC!T236)</f>
        <v>0</v>
      </c>
      <c r="I236" s="205">
        <f t="shared" ca="1" si="8"/>
        <v>44386</v>
      </c>
      <c r="J236" s="126">
        <v>150</v>
      </c>
      <c r="K236" s="126" t="b">
        <v>1</v>
      </c>
      <c r="L236" s="126" t="s">
        <v>4009</v>
      </c>
      <c r="M236" s="126" t="b">
        <v>1</v>
      </c>
      <c r="N236" s="126" t="s">
        <v>3687</v>
      </c>
      <c r="O236" s="309" t="str">
        <f>LEFT(MISC!D236,19)&amp;"."&amp;MiscCR!F236</f>
        <v>....Jn21</v>
      </c>
      <c r="P236" s="312">
        <f>MISC!I236</f>
        <v>0</v>
      </c>
      <c r="Q236" s="126" t="b">
        <v>1</v>
      </c>
      <c r="R236" s="126" t="b">
        <v>1</v>
      </c>
      <c r="S236" s="126" t="b">
        <v>1</v>
      </c>
    </row>
    <row r="237" spans="1:19" hidden="1" x14ac:dyDescent="0.25">
      <c r="A237" s="126" t="s">
        <v>4008</v>
      </c>
      <c r="B237" s="200">
        <v>1</v>
      </c>
      <c r="C237" s="126">
        <v>2</v>
      </c>
      <c r="D237" s="308">
        <f>MISC!J237</f>
        <v>0</v>
      </c>
      <c r="E237" s="126" t="b">
        <v>1</v>
      </c>
      <c r="F237" s="309" t="str">
        <f>RIGHT(MISC!C237,4)&amp;"."&amp;MISC!M237&amp;"."&amp;MISC!K237&amp;"."&amp;$C$5</f>
        <v>...Jn21</v>
      </c>
      <c r="G237" s="310">
        <f t="shared" ca="1" si="7"/>
        <v>44386</v>
      </c>
      <c r="H237" s="442">
        <f>IF(MISC!T237&gt;0,0,-MISC!T237)</f>
        <v>0</v>
      </c>
      <c r="I237" s="205">
        <f t="shared" ca="1" si="8"/>
        <v>44386</v>
      </c>
      <c r="J237" s="126">
        <v>151</v>
      </c>
      <c r="K237" s="126" t="b">
        <v>1</v>
      </c>
      <c r="L237" s="126" t="s">
        <v>4009</v>
      </c>
      <c r="M237" s="126" t="b">
        <v>1</v>
      </c>
      <c r="N237" s="126" t="s">
        <v>3687</v>
      </c>
      <c r="O237" s="309" t="str">
        <f>LEFT(MISC!D237,19)&amp;"."&amp;MiscCR!F237</f>
        <v>....Jn21</v>
      </c>
      <c r="P237" s="312">
        <f>MISC!I237</f>
        <v>0</v>
      </c>
      <c r="Q237" s="126" t="b">
        <v>1</v>
      </c>
      <c r="R237" s="126" t="b">
        <v>1</v>
      </c>
      <c r="S237" s="126" t="b">
        <v>1</v>
      </c>
    </row>
    <row r="238" spans="1:19" hidden="1" x14ac:dyDescent="0.25">
      <c r="A238" s="126" t="s">
        <v>4008</v>
      </c>
      <c r="B238" s="200">
        <v>1</v>
      </c>
      <c r="C238" s="126">
        <v>2</v>
      </c>
      <c r="D238" s="308">
        <f>MISC!J238</f>
        <v>0</v>
      </c>
      <c r="E238" s="126" t="b">
        <v>1</v>
      </c>
      <c r="F238" s="309" t="str">
        <f>RIGHT(MISC!C238,4)&amp;"."&amp;MISC!M238&amp;"."&amp;MISC!K238&amp;"."&amp;$C$5</f>
        <v>...Jn21</v>
      </c>
      <c r="G238" s="310">
        <f t="shared" ca="1" si="7"/>
        <v>44386</v>
      </c>
      <c r="H238" s="442">
        <f>IF(MISC!T238&gt;0,0,-MISC!T238)</f>
        <v>0</v>
      </c>
      <c r="I238" s="205">
        <f t="shared" ca="1" si="8"/>
        <v>44386</v>
      </c>
      <c r="J238" s="126">
        <v>152</v>
      </c>
      <c r="K238" s="126" t="b">
        <v>1</v>
      </c>
      <c r="L238" s="126" t="s">
        <v>4009</v>
      </c>
      <c r="M238" s="126" t="b">
        <v>1</v>
      </c>
      <c r="N238" s="126" t="s">
        <v>3687</v>
      </c>
      <c r="O238" s="309" t="str">
        <f>LEFT(MISC!D238,19)&amp;"."&amp;MiscCR!F238</f>
        <v>....Jn21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filterColumn colId="7">
      <filters>
        <filter val="60.00"/>
        <filter val="1738.63"/>
      </filters>
    </filterColumn>
  </autoFilter>
  <mergeCells count="5">
    <mergeCell ref="A1:N1"/>
    <mergeCell ref="B3:E3"/>
    <mergeCell ref="I3:L3"/>
    <mergeCell ref="C7:D8"/>
    <mergeCell ref="C10:D11"/>
  </mergeCells>
  <conditionalFormatting sqref="H20:H304">
    <cfRule type="cellIs" dxfId="40" priority="4" operator="equal">
      <formula>0</formula>
    </cfRule>
  </conditionalFormatting>
  <conditionalFormatting sqref="C7:D8">
    <cfRule type="cellIs" dxfId="39" priority="3" operator="equal">
      <formula>"Error"</formula>
    </cfRule>
  </conditionalFormatting>
  <conditionalFormatting sqref="C10:D11">
    <cfRule type="cellIs" dxfId="38" priority="2" operator="equal">
      <formula>"Error"</formula>
    </cfRule>
  </conditionalFormatting>
  <conditionalFormatting sqref="C7:D8 C10:D11">
    <cfRule type="cellIs" dxfId="3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80"/>
  <sheetViews>
    <sheetView zoomScale="85" zoomScaleNormal="85" workbookViewId="0">
      <pane xSplit="13" ySplit="7" topLeftCell="R8" activePane="bottomRight" state="frozen"/>
      <selection pane="topRight" activeCell="E1" sqref="E1"/>
      <selection pane="bottomLeft" activeCell="A8" sqref="A8"/>
      <selection pane="bottomRight" activeCell="T8" sqref="T8"/>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4174</v>
      </c>
      <c r="B1" s="2"/>
      <c r="C1" s="2"/>
      <c r="D1" s="2"/>
      <c r="E1" s="2"/>
      <c r="F1" s="2"/>
      <c r="G1" s="2"/>
      <c r="H1" s="2"/>
      <c r="Q1" s="567" t="s">
        <v>4175</v>
      </c>
      <c r="R1" s="568"/>
      <c r="S1" s="568"/>
      <c r="T1" s="569"/>
      <c r="W1" s="570" t="s">
        <v>4176</v>
      </c>
      <c r="X1" s="570"/>
      <c r="Y1" s="570"/>
      <c r="Z1" s="570"/>
      <c r="AA1" s="570"/>
      <c r="AB1" s="570"/>
      <c r="AC1" s="570"/>
      <c r="AD1" s="570"/>
      <c r="AE1" s="570"/>
      <c r="AF1" s="570"/>
      <c r="AG1" s="570"/>
      <c r="AH1" s="570"/>
      <c r="AI1" s="570"/>
      <c r="AJ1" s="570"/>
      <c r="AK1" s="570"/>
      <c r="AL1" s="570"/>
      <c r="AM1" s="570"/>
      <c r="AZ1" s="325"/>
    </row>
    <row r="2" spans="1:69" ht="15.75" thickBot="1" x14ac:dyDescent="0.3">
      <c r="A2" s="10">
        <v>44084.664041550925</v>
      </c>
      <c r="B2" s="10"/>
      <c r="C2" s="10"/>
      <c r="D2" s="10"/>
      <c r="E2" s="10"/>
      <c r="F2" s="10"/>
      <c r="G2" s="10"/>
      <c r="H2" s="10"/>
      <c r="M2" s="326"/>
      <c r="N2" s="326"/>
      <c r="O2" s="326"/>
      <c r="P2" s="326"/>
      <c r="Q2" s="327" t="s">
        <v>31</v>
      </c>
      <c r="R2" s="328" t="s">
        <v>3644</v>
      </c>
      <c r="S2" s="328"/>
      <c r="T2" s="328" t="s">
        <v>4011</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4201</v>
      </c>
      <c r="B3" s="439"/>
      <c r="C3" s="439"/>
      <c r="D3" s="439"/>
      <c r="E3" s="439"/>
      <c r="F3" s="439"/>
      <c r="G3" s="439"/>
      <c r="H3" s="439"/>
      <c r="I3" s="332"/>
      <c r="J3" s="333"/>
      <c r="K3" s="6"/>
      <c r="L3" s="6"/>
      <c r="Q3" s="334" t="s">
        <v>30</v>
      </c>
      <c r="R3" s="335" t="s">
        <v>3640</v>
      </c>
      <c r="S3" s="335"/>
      <c r="T3" s="335" t="s">
        <v>4202</v>
      </c>
      <c r="U3" s="336" t="s">
        <v>4203</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71"/>
      <c r="AP4" s="571"/>
      <c r="AQ4" s="571"/>
      <c r="AR4" s="571"/>
      <c r="AS4" s="571"/>
      <c r="AT4" s="572"/>
      <c r="AU4" s="572"/>
      <c r="AV4" s="572"/>
      <c r="AW4" s="572"/>
      <c r="AX4" s="572"/>
      <c r="AY4" s="572"/>
      <c r="AZ4" s="325"/>
    </row>
    <row r="5" spans="1:69" ht="15.75" thickBot="1" x14ac:dyDescent="0.3">
      <c r="A5" s="340" t="s">
        <v>4180</v>
      </c>
      <c r="B5" s="341"/>
      <c r="C5" s="341"/>
      <c r="D5" s="341"/>
      <c r="E5" s="341"/>
      <c r="F5" s="341"/>
      <c r="G5" s="341"/>
      <c r="H5" s="341"/>
      <c r="I5" s="341"/>
      <c r="J5" s="342"/>
      <c r="K5" s="441"/>
      <c r="L5" s="441"/>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4185</v>
      </c>
      <c r="B6" s="345"/>
      <c r="C6" s="345"/>
      <c r="D6" s="345"/>
      <c r="E6" s="345"/>
      <c r="F6" s="345"/>
      <c r="G6" s="345"/>
      <c r="H6" s="345"/>
      <c r="I6" s="345"/>
      <c r="J6" s="346"/>
      <c r="K6" s="441"/>
      <c r="L6" s="441"/>
      <c r="M6"/>
      <c r="Q6"/>
      <c r="R6"/>
      <c r="T6"/>
      <c r="U6" s="256" t="s">
        <v>4187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40" t="s">
        <v>4191</v>
      </c>
      <c r="B7" s="440" t="s">
        <v>18</v>
      </c>
      <c r="C7" s="440" t="s">
        <v>4192</v>
      </c>
      <c r="D7" s="59" t="s">
        <v>4824</v>
      </c>
      <c r="E7" s="59" t="s">
        <v>4193</v>
      </c>
      <c r="F7" s="59" t="s">
        <v>4194</v>
      </c>
      <c r="G7" s="59" t="s">
        <v>16</v>
      </c>
      <c r="H7" s="59" t="s">
        <v>3449</v>
      </c>
      <c r="I7" s="59"/>
      <c r="J7" s="59"/>
      <c r="K7" s="59"/>
      <c r="L7" s="440"/>
      <c r="M7" s="440" t="s">
        <v>4825</v>
      </c>
      <c r="N7" s="440" t="s">
        <v>3595</v>
      </c>
      <c r="O7" s="440"/>
      <c r="P7" s="440"/>
      <c r="Q7" s="287" t="s">
        <v>26</v>
      </c>
      <c r="R7" s="287" t="s">
        <v>27</v>
      </c>
      <c r="S7" s="287" t="s">
        <v>28</v>
      </c>
      <c r="T7" s="287" t="s">
        <v>29</v>
      </c>
      <c r="U7" s="287" t="s">
        <v>30</v>
      </c>
      <c r="V7" s="287" t="s">
        <v>31</v>
      </c>
      <c r="W7" s="287" t="s">
        <v>32</v>
      </c>
      <c r="X7" s="287" t="s">
        <v>33</v>
      </c>
      <c r="Y7" s="287" t="s">
        <v>34</v>
      </c>
      <c r="Z7" s="287" t="s">
        <v>35</v>
      </c>
      <c r="AA7" s="287" t="s">
        <v>36</v>
      </c>
      <c r="AB7" s="287" t="s">
        <v>37</v>
      </c>
      <c r="AC7" s="287" t="s">
        <v>4520</v>
      </c>
      <c r="AD7" s="287" t="s">
        <v>3604</v>
      </c>
      <c r="AE7" s="287" t="s">
        <v>3605</v>
      </c>
      <c r="AF7" s="287" t="s">
        <v>3605</v>
      </c>
      <c r="AG7" s="348" t="s">
        <v>4699</v>
      </c>
      <c r="AH7" s="348" t="s">
        <v>4700</v>
      </c>
      <c r="AI7" s="348" t="s">
        <v>4701</v>
      </c>
      <c r="AJ7" s="348" t="s">
        <v>4702</v>
      </c>
      <c r="AK7" s="349"/>
      <c r="AL7" s="349"/>
      <c r="AM7" s="349"/>
      <c r="AN7" s="349"/>
      <c r="AO7" s="349"/>
      <c r="AP7" s="349"/>
      <c r="AQ7" s="343"/>
      <c r="AR7" s="272"/>
      <c r="AS7" s="349"/>
      <c r="AT7" s="349"/>
      <c r="AU7" s="349"/>
      <c r="AV7" s="351"/>
      <c r="AW7" s="256"/>
      <c r="AX7" s="256"/>
      <c r="AY7" s="256"/>
      <c r="AZ7" s="256"/>
      <c r="BA7" s="256"/>
      <c r="BB7" s="256"/>
      <c r="BC7" s="256"/>
      <c r="BD7" s="256"/>
      <c r="BE7" s="256"/>
      <c r="BF7" s="256"/>
      <c r="BG7" s="256"/>
      <c r="BH7" s="256"/>
    </row>
    <row r="8" spans="1:69" ht="15.75" thickTop="1" x14ac:dyDescent="0.25">
      <c r="A8" s="460" t="s">
        <v>4204</v>
      </c>
      <c r="B8" s="460">
        <v>543965</v>
      </c>
      <c r="C8" s="460">
        <v>400125</v>
      </c>
      <c r="D8" s="460" t="s">
        <v>189</v>
      </c>
      <c r="E8" s="460">
        <v>3023520</v>
      </c>
      <c r="F8" s="460" t="s">
        <v>412</v>
      </c>
      <c r="G8" s="460">
        <v>11431</v>
      </c>
      <c r="H8" s="463">
        <v>104885.29000000001</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8093.9453846153847</v>
      </c>
      <c r="Y8" s="52">
        <v>8093.9453846153847</v>
      </c>
      <c r="Z8" s="52">
        <v>8093.9453846153847</v>
      </c>
      <c r="AA8" s="52">
        <v>8093.9453846153847</v>
      </c>
      <c r="AB8" s="52">
        <v>8093.9453846153847</v>
      </c>
      <c r="AC8" s="52">
        <f>SUM(Q8:AB8)</f>
        <v>104885.29000000004</v>
      </c>
      <c r="AD8" s="52">
        <f>AC8-H8</f>
        <v>0</v>
      </c>
      <c r="AE8" s="52" t="s">
        <v>4205</v>
      </c>
      <c r="AF8" s="52"/>
      <c r="AG8" s="52">
        <f>SUM(Q8:S8)</f>
        <v>32039.781538461542</v>
      </c>
      <c r="AH8" s="52">
        <f>SUM(Q8:V8)</f>
        <v>56321.6176923077</v>
      </c>
      <c r="AI8" s="52">
        <f>SUM(Q8:Y8)</f>
        <v>80603.453846153861</v>
      </c>
      <c r="AJ8" s="52">
        <f>SUM(Q8:AB8)</f>
        <v>104885.29000000004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60" t="s">
        <v>4206</v>
      </c>
      <c r="B9" s="460">
        <v>543965</v>
      </c>
      <c r="C9" s="460">
        <v>400069</v>
      </c>
      <c r="D9" s="460" t="s">
        <v>192</v>
      </c>
      <c r="E9" s="460">
        <v>3023300</v>
      </c>
      <c r="F9" s="460" t="s">
        <v>412</v>
      </c>
      <c r="G9" s="460">
        <v>11431</v>
      </c>
      <c r="H9" s="463">
        <v>29976.33</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2368.4637692307692</v>
      </c>
      <c r="Y9" s="52">
        <v>2368.4637692307692</v>
      </c>
      <c r="Z9" s="52">
        <v>2368.4637692307692</v>
      </c>
      <c r="AA9" s="52">
        <v>2368.4637692307692</v>
      </c>
      <c r="AB9" s="52">
        <v>2368.4637692307692</v>
      </c>
      <c r="AC9" s="52">
        <f t="shared" ref="AC9:AC79" si="3">SUM(Q9:AB9)</f>
        <v>29976.330000000005</v>
      </c>
      <c r="AD9" s="52">
        <f t="shared" ref="AD9:AD79" si="4">AC9-H9</f>
        <v>0</v>
      </c>
      <c r="AE9" s="52" t="s">
        <v>4207</v>
      </c>
      <c r="AF9" s="52"/>
      <c r="AG9" s="52">
        <f t="shared" ref="AG9:AG79" si="5">SUM(Q9:S9)</f>
        <v>8660.1560769230782</v>
      </c>
      <c r="AH9" s="52">
        <f t="shared" ref="AH9:AH79" si="6">SUM(Q9:V9)</f>
        <v>15765.547384615387</v>
      </c>
      <c r="AI9" s="52">
        <f t="shared" ref="AI9:AI79" si="7">SUM(Q9:Y9)</f>
        <v>22870.938692307696</v>
      </c>
      <c r="AJ9" s="52">
        <f t="shared" ref="AJ9:AJ79" si="8">SUM(Q9:AB9)</f>
        <v>29976.330000000005</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60" t="s">
        <v>4208</v>
      </c>
      <c r="B10" s="460">
        <v>543965</v>
      </c>
      <c r="C10" s="460">
        <v>400015</v>
      </c>
      <c r="D10" s="460" t="s">
        <v>193</v>
      </c>
      <c r="E10" s="460">
        <v>3023317</v>
      </c>
      <c r="F10" s="460" t="s">
        <v>412</v>
      </c>
      <c r="G10" s="460">
        <v>11431</v>
      </c>
      <c r="H10" s="463">
        <v>54528</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4006.6846153846154</v>
      </c>
      <c r="Y10" s="52">
        <v>4006.6846153846154</v>
      </c>
      <c r="Z10" s="52">
        <v>4006.6846153846154</v>
      </c>
      <c r="AA10" s="52">
        <v>4006.6846153846154</v>
      </c>
      <c r="AB10" s="52">
        <v>4006.6846153846154</v>
      </c>
      <c r="AC10" s="52">
        <f t="shared" si="3"/>
        <v>54527.999999999985</v>
      </c>
      <c r="AD10" s="52">
        <f t="shared" si="4"/>
        <v>0</v>
      </c>
      <c r="AE10" s="52" t="s">
        <v>4209</v>
      </c>
      <c r="AF10" s="52"/>
      <c r="AG10" s="52">
        <f t="shared" si="5"/>
        <v>18467.83846153846</v>
      </c>
      <c r="AH10" s="52">
        <f t="shared" si="6"/>
        <v>30487.892307692309</v>
      </c>
      <c r="AI10" s="52">
        <f t="shared" si="7"/>
        <v>42507.946153846147</v>
      </c>
      <c r="AJ10" s="52">
        <f t="shared" si="8"/>
        <v>54527.999999999985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60" t="s">
        <v>4929</v>
      </c>
      <c r="B11" s="460">
        <v>543965</v>
      </c>
      <c r="C11" s="460">
        <v>400015</v>
      </c>
      <c r="D11" s="460" t="s">
        <v>193</v>
      </c>
      <c r="E11" s="460">
        <v>3023317</v>
      </c>
      <c r="F11" s="460" t="s">
        <v>4198</v>
      </c>
      <c r="G11" s="460">
        <v>10265</v>
      </c>
      <c r="H11" s="463">
        <v>2147.21</v>
      </c>
      <c r="L11" s="301">
        <f t="shared" si="0"/>
        <v>2</v>
      </c>
      <c r="M11" s="301" t="str">
        <f t="shared" si="1"/>
        <v>3317.SEN 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
        <v>4209</v>
      </c>
      <c r="AF11" s="52"/>
      <c r="AG11" s="52">
        <f t="shared" si="5"/>
        <v>214.721</v>
      </c>
      <c r="AH11" s="52">
        <f t="shared" si="6"/>
        <v>858.88400000000001</v>
      </c>
      <c r="AI11" s="52">
        <f t="shared" ref="AI11" si="9">SUM(Q11:Y11)</f>
        <v>1503.047</v>
      </c>
      <c r="AJ11" s="52">
        <f t="shared" ref="AJ11" si="10">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60" t="s">
        <v>4210</v>
      </c>
      <c r="B12" s="460">
        <v>516500</v>
      </c>
      <c r="C12" s="460">
        <v>156270</v>
      </c>
      <c r="D12" s="460" t="s">
        <v>194</v>
      </c>
      <c r="E12" s="460">
        <v>3022020</v>
      </c>
      <c r="F12" s="460" t="s">
        <v>412</v>
      </c>
      <c r="G12" s="460">
        <v>11443</v>
      </c>
      <c r="H12" s="463">
        <v>27265</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2272.0833333333335</v>
      </c>
      <c r="Y12" s="52">
        <v>2272.0833333333335</v>
      </c>
      <c r="Z12" s="52">
        <v>2272.0833333333335</v>
      </c>
      <c r="AA12" s="52">
        <v>2272.0833333333335</v>
      </c>
      <c r="AB12" s="52">
        <v>2272.0833333333335</v>
      </c>
      <c r="AC12" s="52">
        <f t="shared" si="3"/>
        <v>27264.999999999996</v>
      </c>
      <c r="AD12" s="52">
        <f t="shared" si="4"/>
        <v>0</v>
      </c>
      <c r="AE12" s="52" t="s">
        <v>4209</v>
      </c>
      <c r="AF12" s="52"/>
      <c r="AG12" s="52">
        <f t="shared" si="5"/>
        <v>6816.25</v>
      </c>
      <c r="AH12" s="52">
        <f t="shared" si="6"/>
        <v>13632.500000000002</v>
      </c>
      <c r="AI12" s="52">
        <f t="shared" si="7"/>
        <v>20448.75</v>
      </c>
      <c r="AJ12" s="52">
        <f t="shared" si="8"/>
        <v>27264.999999999996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60" t="s">
        <v>4211</v>
      </c>
      <c r="B13" s="460">
        <v>543965</v>
      </c>
      <c r="C13" s="460">
        <v>400023</v>
      </c>
      <c r="D13" s="460" t="s">
        <v>195</v>
      </c>
      <c r="E13" s="460">
        <v>3023500</v>
      </c>
      <c r="F13" s="460" t="s">
        <v>412</v>
      </c>
      <c r="G13" s="460">
        <v>11431</v>
      </c>
      <c r="H13" s="463">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372.30769230769226</v>
      </c>
      <c r="Y13" s="52">
        <v>372.30769230769226</v>
      </c>
      <c r="Z13" s="52">
        <v>372.30769230769226</v>
      </c>
      <c r="AA13" s="52">
        <v>372.30769230769226</v>
      </c>
      <c r="AB13" s="52">
        <v>372.30769230769226</v>
      </c>
      <c r="AC13" s="52">
        <f t="shared" si="3"/>
        <v>8137.0000000000009</v>
      </c>
      <c r="AD13" s="52">
        <f t="shared" si="4"/>
        <v>0</v>
      </c>
      <c r="AE13" s="52" t="s">
        <v>4209</v>
      </c>
      <c r="AF13" s="52"/>
      <c r="AG13" s="52">
        <f t="shared" si="5"/>
        <v>4786.2307692307695</v>
      </c>
      <c r="AH13" s="52">
        <f t="shared" si="6"/>
        <v>5903.1538461538466</v>
      </c>
      <c r="AI13" s="52">
        <f t="shared" si="7"/>
        <v>7020.0769230769238</v>
      </c>
      <c r="AJ13" s="52">
        <f t="shared" si="8"/>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60" t="s">
        <v>4930</v>
      </c>
      <c r="B14" s="460">
        <v>543965</v>
      </c>
      <c r="C14" s="460">
        <v>400023</v>
      </c>
      <c r="D14" s="460" t="s">
        <v>195</v>
      </c>
      <c r="E14" s="460">
        <v>3023500</v>
      </c>
      <c r="F14" s="460" t="s">
        <v>4198</v>
      </c>
      <c r="G14" s="460">
        <v>10265</v>
      </c>
      <c r="H14" s="463">
        <v>783.21</v>
      </c>
      <c r="L14" s="301">
        <f t="shared" si="0"/>
        <v>2</v>
      </c>
      <c r="M14" s="301" t="str">
        <f t="shared" si="1"/>
        <v>3500.SEN 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
        <v>4209</v>
      </c>
      <c r="AF14" s="52"/>
      <c r="AG14" s="52">
        <f t="shared" si="5"/>
        <v>78.320999999999998</v>
      </c>
      <c r="AH14" s="52">
        <f t="shared" si="6"/>
        <v>313.28399999999999</v>
      </c>
      <c r="AI14" s="52">
        <f t="shared" si="7"/>
        <v>548.24700000000007</v>
      </c>
      <c r="AJ14" s="52">
        <f t="shared" si="8"/>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60" t="s">
        <v>4213</v>
      </c>
      <c r="B15" s="460">
        <v>543965</v>
      </c>
      <c r="C15" s="460">
        <v>400107</v>
      </c>
      <c r="D15" s="460" t="s">
        <v>196</v>
      </c>
      <c r="E15" s="460">
        <v>3023514</v>
      </c>
      <c r="F15" s="460" t="s">
        <v>412</v>
      </c>
      <c r="G15" s="460">
        <v>11431</v>
      </c>
      <c r="H15" s="463">
        <v>21560</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1658.4615384615383</v>
      </c>
      <c r="Y15" s="52">
        <v>1658.4615384615383</v>
      </c>
      <c r="Z15" s="52">
        <v>1658.4615384615383</v>
      </c>
      <c r="AA15" s="52">
        <v>1658.4615384615383</v>
      </c>
      <c r="AB15" s="52">
        <v>1658.4615384615383</v>
      </c>
      <c r="AC15" s="52">
        <f t="shared" si="3"/>
        <v>21560.000000000004</v>
      </c>
      <c r="AD15" s="52">
        <f t="shared" si="4"/>
        <v>0</v>
      </c>
      <c r="AE15" s="52" t="s">
        <v>4212</v>
      </c>
      <c r="AF15" s="52"/>
      <c r="AG15" s="52">
        <f t="shared" si="5"/>
        <v>6633.8461538461534</v>
      </c>
      <c r="AH15" s="52">
        <f t="shared" si="6"/>
        <v>11609.23076923077</v>
      </c>
      <c r="AI15" s="52">
        <f t="shared" si="7"/>
        <v>16584.615384615387</v>
      </c>
      <c r="AJ15" s="52">
        <f t="shared" si="8"/>
        <v>21560.000000000004</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60" t="s">
        <v>4215</v>
      </c>
      <c r="B16" s="460">
        <v>516500</v>
      </c>
      <c r="C16" s="460">
        <v>153627</v>
      </c>
      <c r="D16" s="460" t="s">
        <v>91</v>
      </c>
      <c r="E16" s="460">
        <v>3024001</v>
      </c>
      <c r="F16" s="460" t="s">
        <v>412</v>
      </c>
      <c r="G16" s="460">
        <v>11442</v>
      </c>
      <c r="H16" s="463">
        <v>272865.99</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22769.682333333334</v>
      </c>
      <c r="Y16" s="52">
        <v>22769.682333333334</v>
      </c>
      <c r="Z16" s="52">
        <v>22769.682333333334</v>
      </c>
      <c r="AA16" s="52">
        <v>22769.682333333334</v>
      </c>
      <c r="AB16" s="52">
        <v>22769.682333333334</v>
      </c>
      <c r="AC16" s="52">
        <f t="shared" si="3"/>
        <v>272865.99</v>
      </c>
      <c r="AD16" s="52">
        <f t="shared" si="4"/>
        <v>0</v>
      </c>
      <c r="AE16" s="52" t="s">
        <v>4214</v>
      </c>
      <c r="AF16" s="52"/>
      <c r="AG16" s="52">
        <f t="shared" si="5"/>
        <v>67938.849000000002</v>
      </c>
      <c r="AH16" s="52">
        <f t="shared" si="6"/>
        <v>136247.89600000001</v>
      </c>
      <c r="AI16" s="52">
        <f t="shared" si="7"/>
        <v>204556.943</v>
      </c>
      <c r="AJ16" s="52">
        <f t="shared" si="8"/>
        <v>272865.99</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60" t="s">
        <v>4217</v>
      </c>
      <c r="B17" s="460">
        <v>516500</v>
      </c>
      <c r="C17" s="460">
        <v>159947</v>
      </c>
      <c r="D17" s="460" t="s">
        <v>97</v>
      </c>
      <c r="E17" s="460">
        <v>3024013</v>
      </c>
      <c r="F17" s="460" t="s">
        <v>412</v>
      </c>
      <c r="G17" s="460">
        <v>11442</v>
      </c>
      <c r="H17" s="463">
        <v>82216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6851.333333333333</v>
      </c>
      <c r="Y17" s="52">
        <v>6851.333333333333</v>
      </c>
      <c r="Z17" s="52">
        <v>6851.333333333333</v>
      </c>
      <c r="AA17" s="52">
        <v>6851.333333333333</v>
      </c>
      <c r="AB17" s="52">
        <v>6851.333333333333</v>
      </c>
      <c r="AC17" s="52">
        <f t="shared" si="3"/>
        <v>82216</v>
      </c>
      <c r="AD17" s="52">
        <f t="shared" si="4"/>
        <v>0</v>
      </c>
      <c r="AE17" s="52" t="s">
        <v>4216</v>
      </c>
      <c r="AF17" s="52"/>
      <c r="AG17" s="52">
        <f t="shared" si="5"/>
        <v>20554</v>
      </c>
      <c r="AH17" s="52">
        <f t="shared" si="6"/>
        <v>41108</v>
      </c>
      <c r="AI17" s="52">
        <f t="shared" si="7"/>
        <v>61662.000000000007</v>
      </c>
      <c r="AJ17" s="52">
        <f t="shared" si="8"/>
        <v>82216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60" t="s">
        <v>4219</v>
      </c>
      <c r="B18" s="460">
        <v>516500</v>
      </c>
      <c r="C18" s="460">
        <v>140909</v>
      </c>
      <c r="D18" s="460" t="s">
        <v>98</v>
      </c>
      <c r="E18" s="460">
        <v>3025406</v>
      </c>
      <c r="F18" s="460" t="s">
        <v>412</v>
      </c>
      <c r="G18" s="460">
        <v>11442</v>
      </c>
      <c r="H18" s="463">
        <v>122101.85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10161.818333333335</v>
      </c>
      <c r="Y18" s="52">
        <v>10161.818333333335</v>
      </c>
      <c r="Z18" s="52">
        <v>10161.818333333335</v>
      </c>
      <c r="AA18" s="52">
        <v>10161.818333333335</v>
      </c>
      <c r="AB18" s="52">
        <v>10161.818333333335</v>
      </c>
      <c r="AC18" s="52">
        <f t="shared" si="3"/>
        <v>122101.84999999999</v>
      </c>
      <c r="AD18" s="52">
        <f t="shared" si="4"/>
        <v>0</v>
      </c>
      <c r="AE18" s="52" t="s">
        <v>4218</v>
      </c>
      <c r="AF18" s="52"/>
      <c r="AG18" s="52">
        <f t="shared" si="5"/>
        <v>30645.485000000001</v>
      </c>
      <c r="AH18" s="52">
        <f t="shared" si="6"/>
        <v>61130.94000000001</v>
      </c>
      <c r="AI18" s="52">
        <f t="shared" si="7"/>
        <v>91616.395000000004</v>
      </c>
      <c r="AJ18" s="52">
        <f t="shared" si="8"/>
        <v>122101.84999999999</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60" t="s">
        <v>4221</v>
      </c>
      <c r="B19" s="460">
        <v>516500</v>
      </c>
      <c r="C19" s="460">
        <v>157839</v>
      </c>
      <c r="D19" s="460" t="s">
        <v>197</v>
      </c>
      <c r="E19" s="460">
        <v>3022050</v>
      </c>
      <c r="F19" s="460" t="s">
        <v>412</v>
      </c>
      <c r="G19" s="460">
        <v>11443</v>
      </c>
      <c r="H19" s="463">
        <v>35401</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2950.0833333333335</v>
      </c>
      <c r="Y19" s="52">
        <v>2950.0833333333335</v>
      </c>
      <c r="Z19" s="52">
        <v>2950.0833333333335</v>
      </c>
      <c r="AA19" s="52">
        <v>2950.0833333333335</v>
      </c>
      <c r="AB19" s="52">
        <v>2950.0833333333335</v>
      </c>
      <c r="AC19" s="52">
        <f t="shared" si="3"/>
        <v>35400.999999999993</v>
      </c>
      <c r="AD19" s="52">
        <f t="shared" si="4"/>
        <v>0</v>
      </c>
      <c r="AE19" s="52" t="s">
        <v>4220</v>
      </c>
      <c r="AF19" s="52"/>
      <c r="AG19" s="52">
        <f t="shared" si="5"/>
        <v>8850.25</v>
      </c>
      <c r="AH19" s="52">
        <f t="shared" si="6"/>
        <v>17700.5</v>
      </c>
      <c r="AI19" s="52">
        <f t="shared" si="7"/>
        <v>26550.749999999996</v>
      </c>
      <c r="AJ19" s="52">
        <f t="shared" si="8"/>
        <v>35400.999999999993</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60" t="s">
        <v>4223</v>
      </c>
      <c r="B20" s="460">
        <v>543965</v>
      </c>
      <c r="C20" s="460">
        <v>400005</v>
      </c>
      <c r="D20" s="460" t="s">
        <v>198</v>
      </c>
      <c r="E20" s="460">
        <v>3022002</v>
      </c>
      <c r="F20" s="460" t="s">
        <v>412</v>
      </c>
      <c r="G20" s="460">
        <v>11431</v>
      </c>
      <c r="H20" s="463">
        <v>61987.91</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5062.3910000000005</v>
      </c>
      <c r="Y20" s="52">
        <v>5062.3910000000005</v>
      </c>
      <c r="Z20" s="52">
        <v>5062.3910000000005</v>
      </c>
      <c r="AA20" s="52">
        <v>5062.3910000000005</v>
      </c>
      <c r="AB20" s="52">
        <v>5062.3910000000005</v>
      </c>
      <c r="AC20" s="52">
        <f t="shared" si="3"/>
        <v>61987.910000000018</v>
      </c>
      <c r="AD20" s="52">
        <f t="shared" si="4"/>
        <v>0</v>
      </c>
      <c r="AE20" s="52" t="s">
        <v>4222</v>
      </c>
      <c r="AF20" s="52"/>
      <c r="AG20" s="52">
        <f t="shared" si="5"/>
        <v>16426.391</v>
      </c>
      <c r="AH20" s="52">
        <f t="shared" si="6"/>
        <v>31613.563999999998</v>
      </c>
      <c r="AI20" s="52">
        <f t="shared" si="7"/>
        <v>46800.737000000008</v>
      </c>
      <c r="AJ20" s="52">
        <f t="shared" si="8"/>
        <v>61987.910000000018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60" t="s">
        <v>4225</v>
      </c>
      <c r="B21" s="460">
        <v>543965</v>
      </c>
      <c r="C21" s="460">
        <v>400005</v>
      </c>
      <c r="D21" s="460" t="s">
        <v>198</v>
      </c>
      <c r="E21" s="460">
        <v>3022002</v>
      </c>
      <c r="F21" s="460" t="s">
        <v>4198</v>
      </c>
      <c r="G21" s="460">
        <v>10265</v>
      </c>
      <c r="H21" s="463">
        <v>2945</v>
      </c>
      <c r="L21" s="301">
        <f t="shared" si="0"/>
        <v>2</v>
      </c>
      <c r="M21" s="301" t="str">
        <f t="shared" si="1"/>
        <v>2002.SEN 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226.53846153846152</v>
      </c>
      <c r="Y21" s="52">
        <v>226.53846153846152</v>
      </c>
      <c r="Z21" s="52">
        <v>226.53846153846152</v>
      </c>
      <c r="AA21" s="52">
        <v>226.53846153846152</v>
      </c>
      <c r="AB21" s="52">
        <v>226.53846153846152</v>
      </c>
      <c r="AC21" s="52">
        <f t="shared" si="3"/>
        <v>2944.9999999999991</v>
      </c>
      <c r="AD21" s="52">
        <f t="shared" si="4"/>
        <v>0</v>
      </c>
      <c r="AE21" s="52" t="s">
        <v>4224</v>
      </c>
      <c r="AF21" s="52"/>
      <c r="AG21" s="52">
        <f t="shared" si="5"/>
        <v>906.15384615384619</v>
      </c>
      <c r="AH21" s="52">
        <f t="shared" si="6"/>
        <v>1585.7692307692305</v>
      </c>
      <c r="AI21" s="52">
        <f t="shared" si="7"/>
        <v>2265.3846153846148</v>
      </c>
      <c r="AJ21" s="52">
        <f t="shared" si="8"/>
        <v>2944.9999999999991</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60" t="s">
        <v>4818</v>
      </c>
      <c r="B22" s="460">
        <v>543965</v>
      </c>
      <c r="C22" s="460">
        <v>400070</v>
      </c>
      <c r="D22" s="460" t="s">
        <v>199</v>
      </c>
      <c r="E22" s="460">
        <v>3022079</v>
      </c>
      <c r="F22" s="460" t="s">
        <v>412</v>
      </c>
      <c r="G22" s="460">
        <v>11431</v>
      </c>
      <c r="H22" s="463">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846.95546153846158</v>
      </c>
      <c r="Y22" s="52">
        <v>846.95546153846158</v>
      </c>
      <c r="Z22" s="52">
        <v>846.95546153846158</v>
      </c>
      <c r="AA22" s="52">
        <v>846.95546153846158</v>
      </c>
      <c r="AB22" s="52">
        <v>846.95546153846158</v>
      </c>
      <c r="AC22" s="52">
        <f t="shared" si="3"/>
        <v>9689.17</v>
      </c>
      <c r="AD22" s="52">
        <f t="shared" si="4"/>
        <v>0</v>
      </c>
      <c r="AE22" s="52" t="s">
        <v>4226</v>
      </c>
      <c r="AF22" s="52"/>
      <c r="AG22" s="52">
        <f t="shared" si="5"/>
        <v>2066.5708461538461</v>
      </c>
      <c r="AH22" s="52">
        <f t="shared" si="6"/>
        <v>4607.4372307692302</v>
      </c>
      <c r="AI22" s="52">
        <f t="shared" si="7"/>
        <v>7148.3036153846142</v>
      </c>
      <c r="AJ22" s="52">
        <f t="shared" si="8"/>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60" t="s">
        <v>4227</v>
      </c>
      <c r="B23" s="460">
        <v>543965</v>
      </c>
      <c r="C23" s="460">
        <v>400150</v>
      </c>
      <c r="D23" s="460" t="s">
        <v>200</v>
      </c>
      <c r="E23" s="460">
        <v>3023524</v>
      </c>
      <c r="F23" s="460" t="s">
        <v>412</v>
      </c>
      <c r="G23" s="460">
        <v>11431</v>
      </c>
      <c r="H23" s="463">
        <v>52752.759999999995</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3894.9529230769222</v>
      </c>
      <c r="Y23" s="52">
        <v>3894.9529230769222</v>
      </c>
      <c r="Z23" s="52">
        <v>3894.9529230769222</v>
      </c>
      <c r="AA23" s="52">
        <v>3894.9529230769222</v>
      </c>
      <c r="AB23" s="52">
        <v>3894.9529230769222</v>
      </c>
      <c r="AC23" s="52">
        <f t="shared" si="3"/>
        <v>52752.760000000009</v>
      </c>
      <c r="AD23" s="52">
        <f t="shared" si="4"/>
        <v>0</v>
      </c>
      <c r="AE23" s="52" t="s">
        <v>4228</v>
      </c>
      <c r="AF23" s="52"/>
      <c r="AG23" s="52">
        <f t="shared" si="5"/>
        <v>17698.183692307692</v>
      </c>
      <c r="AH23" s="52">
        <f t="shared" si="6"/>
        <v>29383.042461538458</v>
      </c>
      <c r="AI23" s="52">
        <f t="shared" si="7"/>
        <v>41067.901230769232</v>
      </c>
      <c r="AJ23" s="52">
        <f t="shared" si="8"/>
        <v>52752.760000000009</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60" t="s">
        <v>4230</v>
      </c>
      <c r="B24" s="460">
        <v>543965</v>
      </c>
      <c r="C24" s="460">
        <v>400051</v>
      </c>
      <c r="D24" s="460" t="s">
        <v>201</v>
      </c>
      <c r="E24" s="460">
        <v>3022003</v>
      </c>
      <c r="F24" s="460" t="s">
        <v>412</v>
      </c>
      <c r="G24" s="460">
        <v>11431</v>
      </c>
      <c r="H24" s="463">
        <v>97151.16</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7893.4236923076924</v>
      </c>
      <c r="Y24" s="52">
        <v>7893.4236923076924</v>
      </c>
      <c r="Z24" s="52">
        <v>7893.4236923076924</v>
      </c>
      <c r="AA24" s="52">
        <v>7893.4236923076924</v>
      </c>
      <c r="AB24" s="52">
        <v>7893.4236923076924</v>
      </c>
      <c r="AC24" s="52">
        <f t="shared" si="3"/>
        <v>97151.160000000018</v>
      </c>
      <c r="AD24" s="52">
        <f t="shared" si="4"/>
        <v>0</v>
      </c>
      <c r="AE24" s="52" t="s">
        <v>4229</v>
      </c>
      <c r="AF24" s="52"/>
      <c r="AG24" s="52">
        <f t="shared" si="5"/>
        <v>26110.346769230771</v>
      </c>
      <c r="AH24" s="52">
        <f t="shared" si="6"/>
        <v>49790.617846153844</v>
      </c>
      <c r="AI24" s="52">
        <f t="shared" si="7"/>
        <v>73470.888923076927</v>
      </c>
      <c r="AJ24" s="52">
        <f t="shared" si="8"/>
        <v>97151.160000000018</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60" t="s">
        <v>4819</v>
      </c>
      <c r="B25" s="460">
        <v>543965</v>
      </c>
      <c r="C25" s="460">
        <v>400051</v>
      </c>
      <c r="D25" s="460" t="s">
        <v>201</v>
      </c>
      <c r="E25" s="460">
        <v>3022003</v>
      </c>
      <c r="F25" s="460" t="s">
        <v>4198</v>
      </c>
      <c r="G25" s="460">
        <v>10265</v>
      </c>
      <c r="H25" s="463">
        <v>1840.6250000000002</v>
      </c>
      <c r="L25" s="301">
        <f t="shared" si="0"/>
        <v>2</v>
      </c>
      <c r="M25" s="301" t="str">
        <f t="shared" si="1"/>
        <v>2003.SEN 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141.58653846153848</v>
      </c>
      <c r="Y25" s="52">
        <v>141.58653846153848</v>
      </c>
      <c r="Z25" s="52">
        <v>141.58653846153848</v>
      </c>
      <c r="AA25" s="52">
        <v>141.58653846153848</v>
      </c>
      <c r="AB25" s="52">
        <v>141.58653846153848</v>
      </c>
      <c r="AC25" s="52">
        <f t="shared" si="3"/>
        <v>1840.6250000000007</v>
      </c>
      <c r="AD25" s="52">
        <f t="shared" si="4"/>
        <v>0</v>
      </c>
      <c r="AE25" s="52" t="s">
        <v>4231</v>
      </c>
      <c r="AF25" s="52"/>
      <c r="AG25" s="52">
        <f t="shared" si="5"/>
        <v>566.34615384615392</v>
      </c>
      <c r="AH25" s="52">
        <f t="shared" si="6"/>
        <v>991.10576923076928</v>
      </c>
      <c r="AI25" s="52">
        <f t="shared" si="7"/>
        <v>1415.865384615385</v>
      </c>
      <c r="AJ25" s="52">
        <f t="shared" si="8"/>
        <v>1840.6250000000007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60" t="s">
        <v>4232</v>
      </c>
      <c r="B26" s="460">
        <v>516500</v>
      </c>
      <c r="C26" s="460">
        <v>156628</v>
      </c>
      <c r="D26" s="460" t="s">
        <v>99</v>
      </c>
      <c r="E26" s="460">
        <v>3025408</v>
      </c>
      <c r="F26" s="460" t="s">
        <v>412</v>
      </c>
      <c r="G26" s="460">
        <v>11442</v>
      </c>
      <c r="H26" s="463">
        <v>24833</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2069.416666666667</v>
      </c>
      <c r="Y26" s="52">
        <v>2069.416666666667</v>
      </c>
      <c r="Z26" s="52">
        <v>2069.416666666667</v>
      </c>
      <c r="AA26" s="52">
        <v>2069.416666666667</v>
      </c>
      <c r="AB26" s="52">
        <v>2069.416666666667</v>
      </c>
      <c r="AC26" s="52">
        <f t="shared" si="3"/>
        <v>24833.000000000011</v>
      </c>
      <c r="AD26" s="52">
        <f t="shared" si="4"/>
        <v>0</v>
      </c>
      <c r="AE26" s="52" t="s">
        <v>4233</v>
      </c>
      <c r="AF26" s="52"/>
      <c r="AG26" s="52">
        <f t="shared" si="5"/>
        <v>6208.25</v>
      </c>
      <c r="AH26" s="52">
        <f t="shared" si="6"/>
        <v>12416.500000000004</v>
      </c>
      <c r="AI26" s="52">
        <f t="shared" si="7"/>
        <v>18624.750000000007</v>
      </c>
      <c r="AJ26" s="52">
        <f t="shared" si="8"/>
        <v>24833.000000000011</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60" t="s">
        <v>4234</v>
      </c>
      <c r="B27" s="460">
        <v>543965</v>
      </c>
      <c r="C27" s="460">
        <v>400024</v>
      </c>
      <c r="D27" s="460" t="s">
        <v>202</v>
      </c>
      <c r="E27" s="460">
        <v>3023511</v>
      </c>
      <c r="F27" s="460" t="s">
        <v>412</v>
      </c>
      <c r="G27" s="460">
        <v>11431</v>
      </c>
      <c r="H27" s="463">
        <v>30117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2316.6923076923076</v>
      </c>
      <c r="Y27" s="52">
        <v>2316.6923076923076</v>
      </c>
      <c r="Z27" s="52">
        <v>2316.6923076923076</v>
      </c>
      <c r="AA27" s="52">
        <v>2316.6923076923076</v>
      </c>
      <c r="AB27" s="52">
        <v>2316.6923076923076</v>
      </c>
      <c r="AC27" s="52">
        <f t="shared" si="3"/>
        <v>30117.000000000007</v>
      </c>
      <c r="AD27" s="52">
        <f t="shared" si="4"/>
        <v>0</v>
      </c>
      <c r="AE27" s="52" t="s">
        <v>4235</v>
      </c>
      <c r="AF27" s="52"/>
      <c r="AG27" s="52">
        <f t="shared" si="5"/>
        <v>9266.7692307692305</v>
      </c>
      <c r="AH27" s="52">
        <f t="shared" si="6"/>
        <v>16216.846153846156</v>
      </c>
      <c r="AI27" s="52">
        <f t="shared" si="7"/>
        <v>23166.923076923082</v>
      </c>
      <c r="AJ27" s="52">
        <f t="shared" si="8"/>
        <v>30117.000000000007</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60" t="s">
        <v>4236</v>
      </c>
      <c r="B28" s="460">
        <v>516500</v>
      </c>
      <c r="C28" s="460">
        <v>152128</v>
      </c>
      <c r="D28" s="460" t="s">
        <v>203</v>
      </c>
      <c r="E28" s="460">
        <v>3023519</v>
      </c>
      <c r="F28" s="460" t="s">
        <v>4199</v>
      </c>
      <c r="G28" s="460">
        <v>11422</v>
      </c>
      <c r="H28" s="463">
        <v>422870</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34886.774833333337</v>
      </c>
      <c r="Y28" s="52">
        <v>34886.774833333337</v>
      </c>
      <c r="Z28" s="52">
        <v>34886.774833333337</v>
      </c>
      <c r="AA28" s="52">
        <v>34886.774833333337</v>
      </c>
      <c r="AB28" s="52">
        <v>34886.774833333337</v>
      </c>
      <c r="AC28" s="52">
        <f t="shared" si="3"/>
        <v>422870</v>
      </c>
      <c r="AD28" s="52">
        <f t="shared" si="4"/>
        <v>0</v>
      </c>
      <c r="AE28" s="52" t="s">
        <v>4237</v>
      </c>
      <c r="AF28" s="52"/>
      <c r="AG28" s="52">
        <f t="shared" si="5"/>
        <v>108889.02650000001</v>
      </c>
      <c r="AH28" s="52">
        <f t="shared" si="6"/>
        <v>213549.351</v>
      </c>
      <c r="AI28" s="52">
        <f t="shared" si="7"/>
        <v>318209.67550000001</v>
      </c>
      <c r="AJ28" s="52">
        <f t="shared" si="8"/>
        <v>422870</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60" t="s">
        <v>4238</v>
      </c>
      <c r="B29" s="460">
        <v>516500</v>
      </c>
      <c r="C29" s="460">
        <v>152128</v>
      </c>
      <c r="D29" s="460" t="s">
        <v>203</v>
      </c>
      <c r="E29" s="460">
        <v>3023519</v>
      </c>
      <c r="F29" s="460" t="s">
        <v>412</v>
      </c>
      <c r="G29" s="460">
        <v>11443</v>
      </c>
      <c r="H29" s="463">
        <v>201424</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16832.883333333335</v>
      </c>
      <c r="Y29" s="52">
        <v>16832.883333333335</v>
      </c>
      <c r="Z29" s="52">
        <v>16832.883333333335</v>
      </c>
      <c r="AA29" s="52">
        <v>16832.883333333335</v>
      </c>
      <c r="AB29" s="52">
        <v>16832.883333333335</v>
      </c>
      <c r="AC29" s="52">
        <f t="shared" si="3"/>
        <v>201424</v>
      </c>
      <c r="AD29" s="52">
        <f t="shared" si="4"/>
        <v>0</v>
      </c>
      <c r="AE29" s="52" t="s">
        <v>4239</v>
      </c>
      <c r="AF29" s="52"/>
      <c r="AG29" s="52">
        <f t="shared" si="5"/>
        <v>49928.05</v>
      </c>
      <c r="AH29" s="52">
        <f t="shared" si="6"/>
        <v>100426.7</v>
      </c>
      <c r="AI29" s="52">
        <f t="shared" si="7"/>
        <v>150925.35</v>
      </c>
      <c r="AJ29" s="52">
        <f t="shared" si="8"/>
        <v>201424</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60" t="s">
        <v>4241</v>
      </c>
      <c r="B30" s="460">
        <v>516500</v>
      </c>
      <c r="C30" s="460">
        <v>152128</v>
      </c>
      <c r="D30" s="460" t="s">
        <v>203</v>
      </c>
      <c r="E30" s="460">
        <v>3023519</v>
      </c>
      <c r="F30" s="460" t="s">
        <v>4198</v>
      </c>
      <c r="G30" s="460">
        <v>10265</v>
      </c>
      <c r="H30" s="463">
        <v>24177.271428571428</v>
      </c>
      <c r="L30" s="301">
        <f t="shared" si="0"/>
        <v>3</v>
      </c>
      <c r="M30" s="301" t="str">
        <f t="shared" si="1"/>
        <v>3519.SEN 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2331.8313095238095</v>
      </c>
      <c r="Y30" s="52">
        <v>2331.8313095238095</v>
      </c>
      <c r="Z30" s="52">
        <v>2331.8313095238095</v>
      </c>
      <c r="AA30" s="52">
        <v>2331.8313095238095</v>
      </c>
      <c r="AB30" s="52">
        <v>2331.8313095238095</v>
      </c>
      <c r="AC30" s="52">
        <f t="shared" si="3"/>
        <v>24177.271428571425</v>
      </c>
      <c r="AD30" s="52">
        <f t="shared" si="4"/>
        <v>0</v>
      </c>
      <c r="AE30" s="52" t="s">
        <v>4240</v>
      </c>
      <c r="AF30" s="52"/>
      <c r="AG30" s="52">
        <f t="shared" si="5"/>
        <v>3190.789642857143</v>
      </c>
      <c r="AH30" s="52">
        <f t="shared" si="6"/>
        <v>10186.283571428572</v>
      </c>
      <c r="AI30" s="52">
        <f t="shared" si="7"/>
        <v>17181.7775</v>
      </c>
      <c r="AJ30" s="52">
        <f t="shared" si="8"/>
        <v>24177.271428571425</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60" t="s">
        <v>4243</v>
      </c>
      <c r="B31" s="460">
        <v>543965</v>
      </c>
      <c r="C31" s="460">
        <v>400102</v>
      </c>
      <c r="D31" s="460" t="s">
        <v>52</v>
      </c>
      <c r="E31" s="460">
        <v>3021000</v>
      </c>
      <c r="F31" s="460" t="s">
        <v>4198</v>
      </c>
      <c r="G31" s="460">
        <v>10265</v>
      </c>
      <c r="H31" s="463">
        <v>5236</v>
      </c>
      <c r="L31" s="301">
        <f t="shared" si="0"/>
        <v>1</v>
      </c>
      <c r="M31" s="301" t="str">
        <f t="shared" si="1"/>
        <v>1000.SEN 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416.18269230769226</v>
      </c>
      <c r="Y31" s="52">
        <v>416.18269230769226</v>
      </c>
      <c r="Z31" s="52">
        <v>416.18269230769226</v>
      </c>
      <c r="AA31" s="52">
        <v>416.18269230769226</v>
      </c>
      <c r="AB31" s="52">
        <v>416.18269230769226</v>
      </c>
      <c r="AC31" s="52">
        <f t="shared" si="3"/>
        <v>5236</v>
      </c>
      <c r="AD31" s="52">
        <f t="shared" si="4"/>
        <v>0</v>
      </c>
      <c r="AE31" s="52" t="s">
        <v>4242</v>
      </c>
      <c r="AF31" s="52"/>
      <c r="AG31" s="52">
        <f t="shared" si="5"/>
        <v>1490.3557692307691</v>
      </c>
      <c r="AH31" s="52">
        <f t="shared" si="6"/>
        <v>2738.9038461538462</v>
      </c>
      <c r="AI31" s="52">
        <f t="shared" si="7"/>
        <v>3987.4519230769233</v>
      </c>
      <c r="AJ31" s="52">
        <f t="shared" si="8"/>
        <v>5236</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60" t="s">
        <v>4245</v>
      </c>
      <c r="B32" s="460">
        <v>543965</v>
      </c>
      <c r="C32" s="460">
        <v>400057</v>
      </c>
      <c r="D32" s="460" t="s">
        <v>204</v>
      </c>
      <c r="E32" s="460">
        <v>3022008</v>
      </c>
      <c r="F32" s="460" t="s">
        <v>412</v>
      </c>
      <c r="G32" s="460">
        <v>11431</v>
      </c>
      <c r="H32" s="463">
        <v>99827.67</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7719.7054615384604</v>
      </c>
      <c r="Y32" s="52">
        <v>7719.7054615384604</v>
      </c>
      <c r="Z32" s="52">
        <v>7719.7054615384604</v>
      </c>
      <c r="AA32" s="52">
        <v>7719.7054615384604</v>
      </c>
      <c r="AB32" s="52">
        <v>7719.7054615384604</v>
      </c>
      <c r="AC32" s="52">
        <f t="shared" si="3"/>
        <v>99827.669999999969</v>
      </c>
      <c r="AD32" s="52">
        <f t="shared" si="4"/>
        <v>0</v>
      </c>
      <c r="AE32" s="52" t="s">
        <v>4244</v>
      </c>
      <c r="AF32" s="52"/>
      <c r="AG32" s="52">
        <f t="shared" si="5"/>
        <v>30350.320846153845</v>
      </c>
      <c r="AH32" s="52">
        <f t="shared" si="6"/>
        <v>53509.437230769232</v>
      </c>
      <c r="AI32" s="52">
        <f t="shared" si="7"/>
        <v>76668.553615384604</v>
      </c>
      <c r="AJ32" s="52">
        <f t="shared" si="8"/>
        <v>99827.669999999969</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60" t="s">
        <v>4248</v>
      </c>
      <c r="B33" s="460">
        <v>543965</v>
      </c>
      <c r="C33" s="460">
        <v>400040</v>
      </c>
      <c r="D33" s="460" t="s">
        <v>205</v>
      </c>
      <c r="E33" s="460">
        <v>3022007</v>
      </c>
      <c r="F33" s="460" t="s">
        <v>412</v>
      </c>
      <c r="G33" s="460">
        <v>11431</v>
      </c>
      <c r="H33" s="463">
        <v>133889</v>
      </c>
      <c r="L33" s="301">
        <f t="shared" si="0"/>
        <v>1</v>
      </c>
      <c r="M33" s="301" t="str">
        <f t="shared" si="1"/>
        <v>2007.EHCP.I03.1</v>
      </c>
      <c r="N33" s="301" t="str">
        <f t="shared" si="2"/>
        <v>11431/543965</v>
      </c>
      <c r="Q33" s="52">
        <v>20598.307692307695</v>
      </c>
      <c r="R33" s="52">
        <v>10299.153846153848</v>
      </c>
      <c r="S33" s="52">
        <v>10299.153846153846</v>
      </c>
      <c r="T33" s="52">
        <v>10299.153846153846</v>
      </c>
      <c r="U33" s="52">
        <v>10299.153846153846</v>
      </c>
      <c r="V33" s="52">
        <v>10299.153846153846</v>
      </c>
      <c r="W33" s="52">
        <v>10299.153846153846</v>
      </c>
      <c r="X33" s="52">
        <v>10299.153846153846</v>
      </c>
      <c r="Y33" s="52">
        <v>10299.153846153846</v>
      </c>
      <c r="Z33" s="52">
        <v>10299.153846153846</v>
      </c>
      <c r="AA33" s="52">
        <v>10299.153846153846</v>
      </c>
      <c r="AB33" s="52">
        <v>10299.153846153846</v>
      </c>
      <c r="AC33" s="52">
        <f t="shared" si="3"/>
        <v>133889</v>
      </c>
      <c r="AD33" s="52">
        <f t="shared" si="4"/>
        <v>0</v>
      </c>
      <c r="AE33" s="52" t="s">
        <v>4246</v>
      </c>
      <c r="AF33" s="52"/>
      <c r="AG33" s="52">
        <f t="shared" si="5"/>
        <v>41196.61538461539</v>
      </c>
      <c r="AH33" s="52">
        <f t="shared" si="6"/>
        <v>72094.076923076922</v>
      </c>
      <c r="AI33" s="52">
        <f t="shared" si="7"/>
        <v>102991.53846153845</v>
      </c>
      <c r="AJ33" s="52">
        <f t="shared" si="8"/>
        <v>133889</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60" t="s">
        <v>4250</v>
      </c>
      <c r="B34" s="460">
        <v>543965</v>
      </c>
      <c r="C34" s="460">
        <v>400061</v>
      </c>
      <c r="D34" s="460" t="s">
        <v>206</v>
      </c>
      <c r="E34" s="460">
        <v>3022009</v>
      </c>
      <c r="F34" s="460" t="s">
        <v>412</v>
      </c>
      <c r="G34" s="460">
        <v>11431</v>
      </c>
      <c r="H34" s="463">
        <v>122900</v>
      </c>
      <c r="L34" s="301">
        <f t="shared" si="0"/>
        <v>1</v>
      </c>
      <c r="M34" s="301" t="str">
        <f t="shared" si="1"/>
        <v>2009.EHCP.I03.1</v>
      </c>
      <c r="N34" s="301" t="str">
        <f t="shared" si="2"/>
        <v>11431/543965</v>
      </c>
      <c r="Q34" s="52">
        <v>17655.846153846156</v>
      </c>
      <c r="R34" s="52">
        <v>8827.923076923078</v>
      </c>
      <c r="S34" s="52">
        <v>9641.623076923077</v>
      </c>
      <c r="T34" s="52">
        <v>9641.623076923077</v>
      </c>
      <c r="U34" s="52">
        <v>9641.623076923077</v>
      </c>
      <c r="V34" s="52">
        <v>9641.623076923077</v>
      </c>
      <c r="W34" s="52">
        <v>9641.623076923077</v>
      </c>
      <c r="X34" s="52">
        <v>9641.623076923077</v>
      </c>
      <c r="Y34" s="52">
        <v>9641.623076923077</v>
      </c>
      <c r="Z34" s="52">
        <v>9641.623076923077</v>
      </c>
      <c r="AA34" s="52">
        <v>9641.623076923077</v>
      </c>
      <c r="AB34" s="52">
        <v>9641.623076923077</v>
      </c>
      <c r="AC34" s="52">
        <f t="shared" si="3"/>
        <v>122899.99999999999</v>
      </c>
      <c r="AD34" s="52">
        <f t="shared" si="4"/>
        <v>0</v>
      </c>
      <c r="AE34" s="52" t="s">
        <v>4247</v>
      </c>
      <c r="AF34" s="52"/>
      <c r="AG34" s="52">
        <f t="shared" si="5"/>
        <v>36125.392307692309</v>
      </c>
      <c r="AH34" s="52">
        <f t="shared" si="6"/>
        <v>65050.261538461535</v>
      </c>
      <c r="AI34" s="52">
        <f t="shared" si="7"/>
        <v>93975.13076923076</v>
      </c>
      <c r="AJ34" s="52">
        <f t="shared" si="8"/>
        <v>122899.99999999999</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60" t="s">
        <v>4253</v>
      </c>
      <c r="B35" s="460">
        <v>543965</v>
      </c>
      <c r="C35" s="460">
        <v>400065</v>
      </c>
      <c r="D35" s="460" t="s">
        <v>41</v>
      </c>
      <c r="E35" s="460">
        <v>3022067</v>
      </c>
      <c r="F35" s="460" t="s">
        <v>4199</v>
      </c>
      <c r="G35" s="460">
        <v>11432</v>
      </c>
      <c r="H35" s="463">
        <v>196364.16333333333</v>
      </c>
      <c r="L35" s="301">
        <f t="shared" si="0"/>
        <v>1</v>
      </c>
      <c r="M35" s="301" t="str">
        <f t="shared" si="1"/>
        <v>2067.ARPs.I03.1</v>
      </c>
      <c r="N35" s="301" t="str">
        <f t="shared" si="2"/>
        <v>11432/543965</v>
      </c>
      <c r="Q35" s="52">
        <v>24230.76923076923</v>
      </c>
      <c r="R35" s="52">
        <v>12115.384615384615</v>
      </c>
      <c r="S35" s="52">
        <v>16001.800948717948</v>
      </c>
      <c r="T35" s="52">
        <v>16001.800948717948</v>
      </c>
      <c r="U35" s="52">
        <v>16001.800948717948</v>
      </c>
      <c r="V35" s="52">
        <v>16001.800948717948</v>
      </c>
      <c r="W35" s="52">
        <v>16001.800948717948</v>
      </c>
      <c r="X35" s="52">
        <v>16001.800948717948</v>
      </c>
      <c r="Y35" s="52">
        <v>16001.800948717948</v>
      </c>
      <c r="Z35" s="52">
        <v>16001.800948717948</v>
      </c>
      <c r="AA35" s="52">
        <v>16001.800948717948</v>
      </c>
      <c r="AB35" s="52">
        <v>16001.800948717948</v>
      </c>
      <c r="AC35" s="52">
        <f t="shared" si="3"/>
        <v>196364.16333333336</v>
      </c>
      <c r="AD35" s="52">
        <f t="shared" si="4"/>
        <v>0</v>
      </c>
      <c r="AE35" s="52" t="s">
        <v>4249</v>
      </c>
      <c r="AF35" s="52"/>
      <c r="AG35" s="52">
        <f t="shared" si="5"/>
        <v>52347.954794871795</v>
      </c>
      <c r="AH35" s="52">
        <f t="shared" si="6"/>
        <v>100353.35764102565</v>
      </c>
      <c r="AI35" s="52">
        <f t="shared" si="7"/>
        <v>148358.7604871795</v>
      </c>
      <c r="AJ35" s="52">
        <f t="shared" si="8"/>
        <v>196364.16333333336</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60" t="s">
        <v>4255</v>
      </c>
      <c r="B36" s="460">
        <v>543965</v>
      </c>
      <c r="C36" s="460">
        <v>400065</v>
      </c>
      <c r="D36" s="460" t="s">
        <v>41</v>
      </c>
      <c r="E36" s="460">
        <v>3022067</v>
      </c>
      <c r="F36" s="460" t="s">
        <v>412</v>
      </c>
      <c r="G36" s="460">
        <v>11431</v>
      </c>
      <c r="H36" s="463">
        <v>51676</v>
      </c>
      <c r="L36" s="301">
        <f t="shared" si="0"/>
        <v>2</v>
      </c>
      <c r="M36" s="301" t="str">
        <f t="shared" si="1"/>
        <v>2067.EHCP.I03.2</v>
      </c>
      <c r="N36" s="301" t="str">
        <f t="shared" si="2"/>
        <v>11431/543965</v>
      </c>
      <c r="Q36" s="52">
        <v>7950.1538461538466</v>
      </c>
      <c r="R36" s="52">
        <v>3975.0769230769233</v>
      </c>
      <c r="S36" s="52">
        <v>3975.0769230769233</v>
      </c>
      <c r="T36" s="52">
        <v>3975.0769230769233</v>
      </c>
      <c r="U36" s="52">
        <v>3975.0769230769233</v>
      </c>
      <c r="V36" s="52">
        <v>3975.0769230769233</v>
      </c>
      <c r="W36" s="52">
        <v>3975.0769230769233</v>
      </c>
      <c r="X36" s="52">
        <v>3975.0769230769233</v>
      </c>
      <c r="Y36" s="52">
        <v>3975.0769230769233</v>
      </c>
      <c r="Z36" s="52">
        <v>3975.0769230769233</v>
      </c>
      <c r="AA36" s="52">
        <v>3975.0769230769233</v>
      </c>
      <c r="AB36" s="52">
        <v>3975.0769230769233</v>
      </c>
      <c r="AC36" s="52">
        <f t="shared" si="3"/>
        <v>51675.999999999993</v>
      </c>
      <c r="AD36" s="52">
        <f t="shared" si="4"/>
        <v>0</v>
      </c>
      <c r="AE36" s="52" t="s">
        <v>4251</v>
      </c>
      <c r="AF36" s="52"/>
      <c r="AG36" s="52">
        <f t="shared" si="5"/>
        <v>15900.307692307693</v>
      </c>
      <c r="AH36" s="52">
        <f t="shared" si="6"/>
        <v>27825.538461538461</v>
      </c>
      <c r="AI36" s="52">
        <f t="shared" si="7"/>
        <v>39750.769230769227</v>
      </c>
      <c r="AJ36" s="52">
        <f t="shared" si="8"/>
        <v>51675.999999999993</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60" t="s">
        <v>4257</v>
      </c>
      <c r="B37" s="460">
        <v>516500</v>
      </c>
      <c r="C37" s="460">
        <v>160141</v>
      </c>
      <c r="D37" s="460" t="s">
        <v>207</v>
      </c>
      <c r="E37" s="460">
        <v>3022010</v>
      </c>
      <c r="F37" s="460" t="s">
        <v>4199</v>
      </c>
      <c r="G37" s="460">
        <v>11422</v>
      </c>
      <c r="H37" s="463">
        <v>221100</v>
      </c>
      <c r="L37" s="301">
        <f t="shared" si="0"/>
        <v>1</v>
      </c>
      <c r="M37" s="301" t="str">
        <f t="shared" si="1"/>
        <v>2010.ARPs.I03.1</v>
      </c>
      <c r="N37" s="301" t="str">
        <f t="shared" si="2"/>
        <v>11422/516500</v>
      </c>
      <c r="Q37" s="52">
        <v>18425</v>
      </c>
      <c r="R37" s="52">
        <v>18425</v>
      </c>
      <c r="S37" s="52">
        <v>18425</v>
      </c>
      <c r="T37" s="52">
        <v>18425</v>
      </c>
      <c r="U37" s="52">
        <v>18425</v>
      </c>
      <c r="V37" s="52">
        <v>18425</v>
      </c>
      <c r="W37" s="52">
        <v>18425</v>
      </c>
      <c r="X37" s="52">
        <v>18425</v>
      </c>
      <c r="Y37" s="52">
        <v>18425</v>
      </c>
      <c r="Z37" s="52">
        <v>18425</v>
      </c>
      <c r="AA37" s="52">
        <v>18425</v>
      </c>
      <c r="AB37" s="52">
        <v>18425</v>
      </c>
      <c r="AC37" s="52">
        <f t="shared" si="3"/>
        <v>221100</v>
      </c>
      <c r="AD37" s="52">
        <f t="shared" si="4"/>
        <v>0</v>
      </c>
      <c r="AE37" s="52" t="s">
        <v>4252</v>
      </c>
      <c r="AF37" s="52"/>
      <c r="AG37" s="52">
        <f t="shared" si="5"/>
        <v>55275</v>
      </c>
      <c r="AH37" s="52">
        <f t="shared" si="6"/>
        <v>110550</v>
      </c>
      <c r="AI37" s="52">
        <f t="shared" si="7"/>
        <v>165825</v>
      </c>
      <c r="AJ37" s="52">
        <f t="shared" si="8"/>
        <v>221100</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60" t="s">
        <v>4259</v>
      </c>
      <c r="B38" s="460">
        <v>516500</v>
      </c>
      <c r="C38" s="460">
        <v>160141</v>
      </c>
      <c r="D38" s="460" t="s">
        <v>207</v>
      </c>
      <c r="E38" s="460">
        <v>3022010</v>
      </c>
      <c r="F38" s="460" t="s">
        <v>412</v>
      </c>
      <c r="G38" s="460">
        <v>11443</v>
      </c>
      <c r="H38" s="463">
        <v>63602.17</v>
      </c>
      <c r="L38" s="301">
        <f t="shared" si="0"/>
        <v>2</v>
      </c>
      <c r="M38" s="301" t="str">
        <f t="shared" si="1"/>
        <v>2010.EHCP.I03.2</v>
      </c>
      <c r="N38" s="301" t="str">
        <f t="shared" si="2"/>
        <v>11443/516500</v>
      </c>
      <c r="Q38" s="52">
        <v>6543.333333333333</v>
      </c>
      <c r="R38" s="52">
        <v>6543.333333333333</v>
      </c>
      <c r="S38" s="52">
        <v>5051.5503333333336</v>
      </c>
      <c r="T38" s="52">
        <v>5051.5503333333336</v>
      </c>
      <c r="U38" s="52">
        <v>5051.5503333333336</v>
      </c>
      <c r="V38" s="52">
        <v>5051.5503333333336</v>
      </c>
      <c r="W38" s="52">
        <v>5051.5503333333336</v>
      </c>
      <c r="X38" s="52">
        <v>5051.5503333333336</v>
      </c>
      <c r="Y38" s="52">
        <v>5051.5503333333336</v>
      </c>
      <c r="Z38" s="52">
        <v>5051.5503333333336</v>
      </c>
      <c r="AA38" s="52">
        <v>5051.5503333333336</v>
      </c>
      <c r="AB38" s="52">
        <v>5051.5503333333336</v>
      </c>
      <c r="AC38" s="52">
        <f t="shared" si="3"/>
        <v>63602.17</v>
      </c>
      <c r="AD38" s="52">
        <f t="shared" si="4"/>
        <v>0</v>
      </c>
      <c r="AE38" s="52" t="s">
        <v>4254</v>
      </c>
      <c r="AF38" s="52"/>
      <c r="AG38" s="52">
        <f t="shared" si="5"/>
        <v>18138.217000000001</v>
      </c>
      <c r="AH38" s="52">
        <f t="shared" si="6"/>
        <v>33292.868000000002</v>
      </c>
      <c r="AI38" s="52">
        <f t="shared" si="7"/>
        <v>48447.519</v>
      </c>
      <c r="AJ38" s="52">
        <f t="shared" si="8"/>
        <v>63602.17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60" t="s">
        <v>4261</v>
      </c>
      <c r="B39" s="460">
        <v>516500</v>
      </c>
      <c r="C39" s="460">
        <v>160141</v>
      </c>
      <c r="D39" s="460" t="s">
        <v>207</v>
      </c>
      <c r="E39" s="460">
        <v>3022010</v>
      </c>
      <c r="F39" s="460" t="s">
        <v>4198</v>
      </c>
      <c r="G39" s="460">
        <v>10265</v>
      </c>
      <c r="H39" s="463">
        <v>6316.25</v>
      </c>
      <c r="L39" s="301">
        <f t="shared" si="0"/>
        <v>3</v>
      </c>
      <c r="M39" s="301" t="str">
        <f t="shared" si="1"/>
        <v>2010.SEN I.I03.3</v>
      </c>
      <c r="N39" s="301" t="str">
        <f t="shared" si="2"/>
        <v>10265/516500</v>
      </c>
      <c r="Q39" s="52">
        <v>412.6875</v>
      </c>
      <c r="R39" s="52">
        <v>412.6875</v>
      </c>
      <c r="S39" s="52">
        <v>549.08749999999998</v>
      </c>
      <c r="T39" s="52">
        <v>549.08749999999998</v>
      </c>
      <c r="U39" s="52">
        <v>549.08749999999998</v>
      </c>
      <c r="V39" s="52">
        <v>549.08749999999998</v>
      </c>
      <c r="W39" s="52">
        <v>549.08749999999998</v>
      </c>
      <c r="X39" s="52">
        <v>549.08749999999998</v>
      </c>
      <c r="Y39" s="52">
        <v>549.08749999999998</v>
      </c>
      <c r="Z39" s="52">
        <v>549.08749999999998</v>
      </c>
      <c r="AA39" s="52">
        <v>549.08749999999998</v>
      </c>
      <c r="AB39" s="52">
        <v>549.08749999999998</v>
      </c>
      <c r="AC39" s="52">
        <f t="shared" si="3"/>
        <v>6316.2499999999991</v>
      </c>
      <c r="AD39" s="52">
        <f t="shared" si="4"/>
        <v>0</v>
      </c>
      <c r="AE39" s="52" t="s">
        <v>4256</v>
      </c>
      <c r="AF39" s="52"/>
      <c r="AG39" s="52">
        <f t="shared" si="5"/>
        <v>1374.4625000000001</v>
      </c>
      <c r="AH39" s="52">
        <f t="shared" si="6"/>
        <v>3021.7250000000004</v>
      </c>
      <c r="AI39" s="52">
        <f t="shared" si="7"/>
        <v>4668.9875000000002</v>
      </c>
      <c r="AJ39" s="52">
        <f t="shared" si="8"/>
        <v>6316.2499999999991</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60" t="s">
        <v>4263</v>
      </c>
      <c r="B40" s="460">
        <v>543965</v>
      </c>
      <c r="C40" s="460">
        <v>400039</v>
      </c>
      <c r="D40" s="460" t="s">
        <v>208</v>
      </c>
      <c r="E40" s="460">
        <v>3023302</v>
      </c>
      <c r="F40" s="460" t="s">
        <v>412</v>
      </c>
      <c r="G40" s="460">
        <v>11431</v>
      </c>
      <c r="H40" s="463">
        <v>71224</v>
      </c>
      <c r="L40" s="301">
        <f t="shared" si="0"/>
        <v>1</v>
      </c>
      <c r="M40" s="301" t="str">
        <f t="shared" si="1"/>
        <v>3302.EHCP.I03.1</v>
      </c>
      <c r="N40" s="301" t="str">
        <f t="shared" si="2"/>
        <v>11431/543965</v>
      </c>
      <c r="Q40" s="52">
        <v>10957.538461538463</v>
      </c>
      <c r="R40" s="52">
        <v>5478.7692307692314</v>
      </c>
      <c r="S40" s="52">
        <v>5478.7692307692305</v>
      </c>
      <c r="T40" s="52">
        <v>5478.7692307692305</v>
      </c>
      <c r="U40" s="52">
        <v>5478.7692307692305</v>
      </c>
      <c r="V40" s="52">
        <v>5478.7692307692305</v>
      </c>
      <c r="W40" s="52">
        <v>5478.7692307692305</v>
      </c>
      <c r="X40" s="52">
        <v>5478.7692307692305</v>
      </c>
      <c r="Y40" s="52">
        <v>5478.7692307692305</v>
      </c>
      <c r="Z40" s="52">
        <v>5478.7692307692305</v>
      </c>
      <c r="AA40" s="52">
        <v>5478.7692307692305</v>
      </c>
      <c r="AB40" s="52">
        <v>5478.7692307692305</v>
      </c>
      <c r="AC40" s="52">
        <f t="shared" si="3"/>
        <v>71224.000000000029</v>
      </c>
      <c r="AD40" s="52">
        <f t="shared" si="4"/>
        <v>0</v>
      </c>
      <c r="AE40" s="52" t="s">
        <v>4258</v>
      </c>
      <c r="AF40" s="52"/>
      <c r="AG40" s="52">
        <f t="shared" si="5"/>
        <v>21915.076923076926</v>
      </c>
      <c r="AH40" s="52">
        <f t="shared" si="6"/>
        <v>38351.384615384624</v>
      </c>
      <c r="AI40" s="52">
        <f t="shared" si="7"/>
        <v>54787.692307692327</v>
      </c>
      <c r="AJ40" s="52">
        <f t="shared" si="8"/>
        <v>71224.000000000029</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60" t="s">
        <v>4266</v>
      </c>
      <c r="B41" s="460">
        <v>516500</v>
      </c>
      <c r="C41" s="460">
        <v>144389</v>
      </c>
      <c r="D41" s="460" t="s">
        <v>100</v>
      </c>
      <c r="E41" s="460">
        <v>3024211</v>
      </c>
      <c r="F41" s="460" t="s">
        <v>412</v>
      </c>
      <c r="G41" s="460">
        <v>11442</v>
      </c>
      <c r="H41" s="463">
        <v>126175</v>
      </c>
      <c r="L41" s="301">
        <f t="shared" si="0"/>
        <v>1</v>
      </c>
      <c r="M41" s="301" t="str">
        <f t="shared" si="1"/>
        <v>4211.EHCP.I03.1</v>
      </c>
      <c r="N41" s="301" t="str">
        <f t="shared" si="2"/>
        <v>11442/516500</v>
      </c>
      <c r="Q41" s="52">
        <v>10514.583333333332</v>
      </c>
      <c r="R41" s="52">
        <v>10514.583333333332</v>
      </c>
      <c r="S41" s="52">
        <v>10514.583333333334</v>
      </c>
      <c r="T41" s="52">
        <v>10514.583333333334</v>
      </c>
      <c r="U41" s="52">
        <v>10514.583333333334</v>
      </c>
      <c r="V41" s="52">
        <v>10514.583333333334</v>
      </c>
      <c r="W41" s="52">
        <v>10514.583333333334</v>
      </c>
      <c r="X41" s="52">
        <v>10514.583333333334</v>
      </c>
      <c r="Y41" s="52">
        <v>10514.583333333334</v>
      </c>
      <c r="Z41" s="52">
        <v>10514.583333333334</v>
      </c>
      <c r="AA41" s="52">
        <v>10514.583333333334</v>
      </c>
      <c r="AB41" s="52">
        <v>10514.583333333334</v>
      </c>
      <c r="AC41" s="52">
        <f t="shared" si="3"/>
        <v>126174.99999999999</v>
      </c>
      <c r="AD41" s="52">
        <f t="shared" si="4"/>
        <v>0</v>
      </c>
      <c r="AE41" s="52" t="s">
        <v>4260</v>
      </c>
      <c r="AF41" s="52"/>
      <c r="AG41" s="52">
        <f t="shared" si="5"/>
        <v>31543.75</v>
      </c>
      <c r="AH41" s="52">
        <f t="shared" si="6"/>
        <v>63087.500000000007</v>
      </c>
      <c r="AI41" s="52">
        <f t="shared" si="7"/>
        <v>94631.25</v>
      </c>
      <c r="AJ41" s="52">
        <f t="shared" si="8"/>
        <v>126174.99999999999</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60" t="s">
        <v>4268</v>
      </c>
      <c r="B42" s="460">
        <v>543965</v>
      </c>
      <c r="C42" s="460">
        <v>400020</v>
      </c>
      <c r="D42" s="460" t="s">
        <v>209</v>
      </c>
      <c r="E42" s="460">
        <v>3022011</v>
      </c>
      <c r="F42" s="460" t="s">
        <v>412</v>
      </c>
      <c r="G42" s="460">
        <v>11431</v>
      </c>
      <c r="H42" s="463">
        <v>21980</v>
      </c>
      <c r="L42" s="301">
        <f t="shared" si="0"/>
        <v>1</v>
      </c>
      <c r="M42" s="301" t="str">
        <f t="shared" si="1"/>
        <v>2011.EHCP.I03.1</v>
      </c>
      <c r="N42" s="301" t="str">
        <f t="shared" si="2"/>
        <v>11431/543965</v>
      </c>
      <c r="Q42" s="52">
        <v>3381.5384615384619</v>
      </c>
      <c r="R42" s="52">
        <v>1690.7692307692309</v>
      </c>
      <c r="S42" s="52">
        <v>1690.7692307692305</v>
      </c>
      <c r="T42" s="52">
        <v>1690.7692307692305</v>
      </c>
      <c r="U42" s="52">
        <v>1690.7692307692305</v>
      </c>
      <c r="V42" s="52">
        <v>1690.7692307692305</v>
      </c>
      <c r="W42" s="52">
        <v>1690.7692307692305</v>
      </c>
      <c r="X42" s="52">
        <v>1690.7692307692305</v>
      </c>
      <c r="Y42" s="52">
        <v>1690.7692307692305</v>
      </c>
      <c r="Z42" s="52">
        <v>1690.7692307692305</v>
      </c>
      <c r="AA42" s="52">
        <v>1690.7692307692305</v>
      </c>
      <c r="AB42" s="52">
        <v>1690.7692307692305</v>
      </c>
      <c r="AC42" s="52">
        <f t="shared" si="3"/>
        <v>21979.999999999996</v>
      </c>
      <c r="AD42" s="52">
        <f t="shared" si="4"/>
        <v>0</v>
      </c>
      <c r="AE42" s="52" t="s">
        <v>4262</v>
      </c>
      <c r="AF42" s="52"/>
      <c r="AG42" s="52">
        <f t="shared" si="5"/>
        <v>6763.0769230769238</v>
      </c>
      <c r="AH42" s="52">
        <f t="shared" si="6"/>
        <v>11835.384615384615</v>
      </c>
      <c r="AI42" s="52">
        <f t="shared" si="7"/>
        <v>16907.692307692305</v>
      </c>
      <c r="AJ42" s="52">
        <f t="shared" si="8"/>
        <v>21979.999999999996</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60" t="s">
        <v>4270</v>
      </c>
      <c r="B43" s="460">
        <v>516500</v>
      </c>
      <c r="C43" s="460">
        <v>156151</v>
      </c>
      <c r="D43" s="460" t="s">
        <v>210</v>
      </c>
      <c r="E43" s="460">
        <v>3023522</v>
      </c>
      <c r="F43" s="460" t="s">
        <v>4199</v>
      </c>
      <c r="G43" s="460">
        <v>11422</v>
      </c>
      <c r="H43" s="463">
        <v>214054.91666666666</v>
      </c>
      <c r="L43" s="301">
        <f t="shared" si="0"/>
        <v>1</v>
      </c>
      <c r="M43" s="301" t="str">
        <f t="shared" si="1"/>
        <v>3522.ARPs.I03.1</v>
      </c>
      <c r="N43" s="301" t="str">
        <f t="shared" si="2"/>
        <v>11422/516500</v>
      </c>
      <c r="Q43" s="52">
        <v>17928.090277777777</v>
      </c>
      <c r="R43" s="52">
        <v>17928.090277777777</v>
      </c>
      <c r="S43" s="52">
        <v>17819.87361111111</v>
      </c>
      <c r="T43" s="52">
        <v>17819.87361111111</v>
      </c>
      <c r="U43" s="52">
        <v>17819.87361111111</v>
      </c>
      <c r="V43" s="52">
        <v>17819.87361111111</v>
      </c>
      <c r="W43" s="52">
        <v>17819.87361111111</v>
      </c>
      <c r="X43" s="52">
        <v>17819.87361111111</v>
      </c>
      <c r="Y43" s="52">
        <v>17819.87361111111</v>
      </c>
      <c r="Z43" s="52">
        <v>17819.87361111111</v>
      </c>
      <c r="AA43" s="52">
        <v>17819.87361111111</v>
      </c>
      <c r="AB43" s="52">
        <v>17819.87361111111</v>
      </c>
      <c r="AC43" s="52">
        <f t="shared" si="3"/>
        <v>214054.91666666663</v>
      </c>
      <c r="AD43" s="52">
        <f t="shared" si="4"/>
        <v>0</v>
      </c>
      <c r="AE43" s="52" t="s">
        <v>4264</v>
      </c>
      <c r="AF43" s="52"/>
      <c r="AG43" s="52">
        <f t="shared" si="5"/>
        <v>53676.054166666669</v>
      </c>
      <c r="AH43" s="52">
        <f t="shared" si="6"/>
        <v>107135.67499999999</v>
      </c>
      <c r="AI43" s="52">
        <f t="shared" si="7"/>
        <v>160595.29583333331</v>
      </c>
      <c r="AJ43" s="52">
        <f t="shared" si="8"/>
        <v>214054.91666666663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60" t="s">
        <v>4272</v>
      </c>
      <c r="B44" s="460">
        <v>516500</v>
      </c>
      <c r="C44" s="460">
        <v>156151</v>
      </c>
      <c r="D44" s="460" t="s">
        <v>210</v>
      </c>
      <c r="E44" s="460">
        <v>3023522</v>
      </c>
      <c r="F44" s="460" t="s">
        <v>412</v>
      </c>
      <c r="G44" s="460">
        <v>11443</v>
      </c>
      <c r="H44" s="463">
        <v>49915.34</v>
      </c>
      <c r="L44" s="301">
        <f t="shared" si="0"/>
        <v>2</v>
      </c>
      <c r="M44" s="301" t="str">
        <f t="shared" si="1"/>
        <v>3522.EHCP.I03.2</v>
      </c>
      <c r="N44" s="301" t="str">
        <f t="shared" si="2"/>
        <v>11443/516500</v>
      </c>
      <c r="Q44" s="52">
        <v>3628.25</v>
      </c>
      <c r="R44" s="52">
        <v>3628.25</v>
      </c>
      <c r="S44" s="52">
        <v>4265.884</v>
      </c>
      <c r="T44" s="52">
        <v>4265.884</v>
      </c>
      <c r="U44" s="52">
        <v>4265.884</v>
      </c>
      <c r="V44" s="52">
        <v>4265.884</v>
      </c>
      <c r="W44" s="52">
        <v>4265.884</v>
      </c>
      <c r="X44" s="52">
        <v>4265.884</v>
      </c>
      <c r="Y44" s="52">
        <v>4265.884</v>
      </c>
      <c r="Z44" s="52">
        <v>4265.884</v>
      </c>
      <c r="AA44" s="52">
        <v>4265.884</v>
      </c>
      <c r="AB44" s="52">
        <v>4265.884</v>
      </c>
      <c r="AC44" s="52">
        <f t="shared" si="3"/>
        <v>49915.339999999989</v>
      </c>
      <c r="AD44" s="52">
        <f t="shared" si="4"/>
        <v>0</v>
      </c>
      <c r="AE44" s="52" t="s">
        <v>4265</v>
      </c>
      <c r="AF44" s="52"/>
      <c r="AG44" s="52">
        <f t="shared" si="5"/>
        <v>11522.384</v>
      </c>
      <c r="AH44" s="52">
        <f t="shared" si="6"/>
        <v>24320.036</v>
      </c>
      <c r="AI44" s="52">
        <f t="shared" si="7"/>
        <v>37117.687999999995</v>
      </c>
      <c r="AJ44" s="52">
        <f t="shared" si="8"/>
        <v>49915.339999999989</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60" t="s">
        <v>4275</v>
      </c>
      <c r="B45" s="460">
        <v>543965</v>
      </c>
      <c r="C45" s="460">
        <v>400050</v>
      </c>
      <c r="D45" s="460" t="s">
        <v>211</v>
      </c>
      <c r="E45" s="460">
        <v>3022014</v>
      </c>
      <c r="F45" s="460" t="s">
        <v>4199</v>
      </c>
      <c r="G45" s="460">
        <v>11432</v>
      </c>
      <c r="H45" s="463">
        <v>135682.66999999998</v>
      </c>
      <c r="L45" s="301">
        <f t="shared" si="0"/>
        <v>1</v>
      </c>
      <c r="M45" s="301" t="str">
        <f t="shared" si="1"/>
        <v>2014.ARPs.I03.1</v>
      </c>
      <c r="N45" s="301" t="str">
        <f t="shared" si="2"/>
        <v>11432/543965</v>
      </c>
      <c r="Q45" s="52">
        <v>21383.384615384617</v>
      </c>
      <c r="R45" s="52">
        <v>10691.692307692309</v>
      </c>
      <c r="S45" s="52">
        <v>10360.759307692306</v>
      </c>
      <c r="T45" s="52">
        <v>10360.759307692306</v>
      </c>
      <c r="U45" s="52">
        <v>10360.759307692306</v>
      </c>
      <c r="V45" s="52">
        <v>10360.759307692306</v>
      </c>
      <c r="W45" s="52">
        <v>10360.759307692306</v>
      </c>
      <c r="X45" s="52">
        <v>10360.759307692306</v>
      </c>
      <c r="Y45" s="52">
        <v>10360.759307692306</v>
      </c>
      <c r="Z45" s="52">
        <v>10360.759307692306</v>
      </c>
      <c r="AA45" s="52">
        <v>10360.759307692306</v>
      </c>
      <c r="AB45" s="52">
        <v>10360.759307692306</v>
      </c>
      <c r="AC45" s="52">
        <f t="shared" si="3"/>
        <v>135682.66999999998</v>
      </c>
      <c r="AD45" s="52">
        <f t="shared" si="4"/>
        <v>0</v>
      </c>
      <c r="AE45" s="52" t="s">
        <v>4267</v>
      </c>
      <c r="AF45" s="52"/>
      <c r="AG45" s="52">
        <f t="shared" si="5"/>
        <v>42435.83623076923</v>
      </c>
      <c r="AH45" s="52">
        <f t="shared" si="6"/>
        <v>73518.114153846152</v>
      </c>
      <c r="AI45" s="52">
        <f t="shared" si="7"/>
        <v>104600.39207692308</v>
      </c>
      <c r="AJ45" s="52">
        <f t="shared" si="8"/>
        <v>135682.66999999998</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60" t="s">
        <v>4277</v>
      </c>
      <c r="B46" s="460">
        <v>543965</v>
      </c>
      <c r="C46" s="460">
        <v>400050</v>
      </c>
      <c r="D46" s="460" t="s">
        <v>211</v>
      </c>
      <c r="E46" s="460">
        <v>3022014</v>
      </c>
      <c r="F46" s="460" t="s">
        <v>412</v>
      </c>
      <c r="G46" s="460">
        <v>11431</v>
      </c>
      <c r="H46" s="463">
        <v>115943.66</v>
      </c>
      <c r="L46" s="301">
        <f t="shared" si="0"/>
        <v>2</v>
      </c>
      <c r="M46" s="301" t="str">
        <f t="shared" si="1"/>
        <v>2014.EHCP.I03.2</v>
      </c>
      <c r="N46" s="301" t="str">
        <f t="shared" si="2"/>
        <v>11431/543965</v>
      </c>
      <c r="Q46" s="52">
        <v>13396.461538461539</v>
      </c>
      <c r="R46" s="52">
        <v>6698.2307692307695</v>
      </c>
      <c r="S46" s="52">
        <v>9584.8967692307688</v>
      </c>
      <c r="T46" s="52">
        <v>9584.8967692307688</v>
      </c>
      <c r="U46" s="52">
        <v>9584.8967692307688</v>
      </c>
      <c r="V46" s="52">
        <v>9584.8967692307688</v>
      </c>
      <c r="W46" s="52">
        <v>9584.8967692307688</v>
      </c>
      <c r="X46" s="52">
        <v>9584.8967692307688</v>
      </c>
      <c r="Y46" s="52">
        <v>9584.8967692307688</v>
      </c>
      <c r="Z46" s="52">
        <v>9584.8967692307688</v>
      </c>
      <c r="AA46" s="52">
        <v>9584.8967692307688</v>
      </c>
      <c r="AB46" s="52">
        <v>9584.8967692307688</v>
      </c>
      <c r="AC46" s="52">
        <f t="shared" si="3"/>
        <v>115943.65999999997</v>
      </c>
      <c r="AD46" s="52">
        <f t="shared" si="4"/>
        <v>0</v>
      </c>
      <c r="AE46" s="52" t="s">
        <v>4269</v>
      </c>
      <c r="AF46" s="52"/>
      <c r="AG46" s="52">
        <f t="shared" si="5"/>
        <v>29679.589076923075</v>
      </c>
      <c r="AH46" s="52">
        <f t="shared" si="6"/>
        <v>58434.279384615387</v>
      </c>
      <c r="AI46" s="52">
        <f t="shared" si="7"/>
        <v>87188.969692307684</v>
      </c>
      <c r="AJ46" s="52">
        <f t="shared" si="8"/>
        <v>115943.65999999997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60" t="s">
        <v>4280</v>
      </c>
      <c r="B47" s="460">
        <v>516500</v>
      </c>
      <c r="C47" s="460">
        <v>140894</v>
      </c>
      <c r="D47" s="460" t="s">
        <v>101</v>
      </c>
      <c r="E47" s="460">
        <v>3024215</v>
      </c>
      <c r="F47" s="460" t="s">
        <v>412</v>
      </c>
      <c r="G47" s="460">
        <v>11442</v>
      </c>
      <c r="H47" s="463">
        <v>284482</v>
      </c>
      <c r="L47" s="301">
        <f t="shared" si="0"/>
        <v>1</v>
      </c>
      <c r="M47" s="301" t="str">
        <f t="shared" si="1"/>
        <v>4215.EHCP.I03.1</v>
      </c>
      <c r="N47" s="301" t="str">
        <f t="shared" si="2"/>
        <v>11442/516500</v>
      </c>
      <c r="Q47" s="52">
        <v>23706.833333333332</v>
      </c>
      <c r="R47" s="52">
        <v>23706.833333333332</v>
      </c>
      <c r="S47" s="52">
        <v>23706.833333333336</v>
      </c>
      <c r="T47" s="52">
        <v>23706.833333333336</v>
      </c>
      <c r="U47" s="52">
        <v>23706.833333333336</v>
      </c>
      <c r="V47" s="52">
        <v>23706.833333333336</v>
      </c>
      <c r="W47" s="52">
        <v>23706.833333333336</v>
      </c>
      <c r="X47" s="52">
        <v>23706.833333333336</v>
      </c>
      <c r="Y47" s="52">
        <v>23706.833333333336</v>
      </c>
      <c r="Z47" s="52">
        <v>23706.833333333336</v>
      </c>
      <c r="AA47" s="52">
        <v>23706.833333333336</v>
      </c>
      <c r="AB47" s="52">
        <v>23706.833333333336</v>
      </c>
      <c r="AC47" s="52">
        <f t="shared" si="3"/>
        <v>284482.00000000006</v>
      </c>
      <c r="AD47" s="52">
        <f t="shared" si="4"/>
        <v>0</v>
      </c>
      <c r="AE47" s="52" t="s">
        <v>4271</v>
      </c>
      <c r="AF47" s="52"/>
      <c r="AG47" s="52">
        <f t="shared" si="5"/>
        <v>71120.5</v>
      </c>
      <c r="AH47" s="52">
        <f t="shared" si="6"/>
        <v>142241.00000000003</v>
      </c>
      <c r="AI47" s="52">
        <f t="shared" si="7"/>
        <v>213361.50000000006</v>
      </c>
      <c r="AJ47" s="52">
        <f t="shared" si="8"/>
        <v>284482.00000000006</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60" t="s">
        <v>4282</v>
      </c>
      <c r="B48" s="460">
        <v>543965</v>
      </c>
      <c r="C48" s="460">
        <v>400059</v>
      </c>
      <c r="D48" s="460" t="s">
        <v>212</v>
      </c>
      <c r="E48" s="460">
        <v>3022015</v>
      </c>
      <c r="F48" s="460" t="s">
        <v>4199</v>
      </c>
      <c r="G48" s="460">
        <v>11432</v>
      </c>
      <c r="H48" s="463">
        <v>151448</v>
      </c>
      <c r="L48" s="301">
        <f t="shared" si="0"/>
        <v>1</v>
      </c>
      <c r="M48" s="301" t="str">
        <f t="shared" si="1"/>
        <v>2015.ARPs.I03.1</v>
      </c>
      <c r="N48" s="301" t="str">
        <f t="shared" si="2"/>
        <v>11432/543965</v>
      </c>
      <c r="Q48" s="52">
        <v>22068.923076923078</v>
      </c>
      <c r="R48" s="52">
        <v>11034.461538461539</v>
      </c>
      <c r="S48" s="52">
        <v>11834.461538461537</v>
      </c>
      <c r="T48" s="52">
        <v>11834.461538461537</v>
      </c>
      <c r="U48" s="52">
        <v>11834.461538461537</v>
      </c>
      <c r="V48" s="52">
        <v>11834.461538461537</v>
      </c>
      <c r="W48" s="52">
        <v>11834.461538461537</v>
      </c>
      <c r="X48" s="52">
        <v>11834.461538461537</v>
      </c>
      <c r="Y48" s="52">
        <v>11834.461538461537</v>
      </c>
      <c r="Z48" s="52">
        <v>11834.461538461537</v>
      </c>
      <c r="AA48" s="52">
        <v>11834.461538461537</v>
      </c>
      <c r="AB48" s="52">
        <v>11834.461538461537</v>
      </c>
      <c r="AC48" s="52">
        <f t="shared" si="3"/>
        <v>151447.99999999997</v>
      </c>
      <c r="AD48" s="52">
        <f t="shared" si="4"/>
        <v>0</v>
      </c>
      <c r="AE48" s="52" t="s">
        <v>4273</v>
      </c>
      <c r="AF48" s="52"/>
      <c r="AG48" s="52">
        <f t="shared" si="5"/>
        <v>44937.846153846156</v>
      </c>
      <c r="AH48" s="52">
        <f t="shared" si="6"/>
        <v>80441.230769230766</v>
      </c>
      <c r="AI48" s="52">
        <f t="shared" si="7"/>
        <v>115944.61538461536</v>
      </c>
      <c r="AJ48" s="52">
        <f t="shared" si="8"/>
        <v>151447.99999999997</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60" t="s">
        <v>4284</v>
      </c>
      <c r="B49" s="460">
        <v>543965</v>
      </c>
      <c r="C49" s="460">
        <v>400059</v>
      </c>
      <c r="D49" s="460" t="s">
        <v>212</v>
      </c>
      <c r="E49" s="460">
        <v>3022015</v>
      </c>
      <c r="F49" s="460" t="s">
        <v>412</v>
      </c>
      <c r="G49" s="460">
        <v>11431</v>
      </c>
      <c r="H49" s="463">
        <v>65721.66</v>
      </c>
      <c r="L49" s="301">
        <f t="shared" si="0"/>
        <v>2</v>
      </c>
      <c r="M49" s="301" t="str">
        <f t="shared" si="1"/>
        <v>2015.EHCP.I03.2</v>
      </c>
      <c r="N49" s="301" t="str">
        <f t="shared" si="2"/>
        <v>11431/543965</v>
      </c>
      <c r="Q49" s="52">
        <v>9640.923076923078</v>
      </c>
      <c r="R49" s="52">
        <v>4820.461538461539</v>
      </c>
      <c r="S49" s="52">
        <v>5126.0275384615388</v>
      </c>
      <c r="T49" s="52">
        <v>5126.0275384615388</v>
      </c>
      <c r="U49" s="52">
        <v>5126.0275384615388</v>
      </c>
      <c r="V49" s="52">
        <v>5126.0275384615388</v>
      </c>
      <c r="W49" s="52">
        <v>5126.0275384615388</v>
      </c>
      <c r="X49" s="52">
        <v>5126.0275384615388</v>
      </c>
      <c r="Y49" s="52">
        <v>5126.0275384615388</v>
      </c>
      <c r="Z49" s="52">
        <v>5126.0275384615388</v>
      </c>
      <c r="AA49" s="52">
        <v>5126.0275384615388</v>
      </c>
      <c r="AB49" s="52">
        <v>5126.0275384615388</v>
      </c>
      <c r="AC49" s="52">
        <f t="shared" si="3"/>
        <v>65721.66</v>
      </c>
      <c r="AD49" s="52">
        <f t="shared" si="4"/>
        <v>0</v>
      </c>
      <c r="AE49" s="52" t="s">
        <v>4274</v>
      </c>
      <c r="AF49" s="52"/>
      <c r="AG49" s="52">
        <f t="shared" si="5"/>
        <v>19587.412153846155</v>
      </c>
      <c r="AH49" s="52">
        <f t="shared" si="6"/>
        <v>34965.494769230769</v>
      </c>
      <c r="AI49" s="52">
        <f t="shared" si="7"/>
        <v>50343.577384615382</v>
      </c>
      <c r="AJ49" s="52">
        <f t="shared" si="8"/>
        <v>65721.66</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60" t="s">
        <v>4284</v>
      </c>
      <c r="B50" s="460">
        <v>543965</v>
      </c>
      <c r="C50" s="460">
        <v>400059</v>
      </c>
      <c r="D50" s="460" t="s">
        <v>212</v>
      </c>
      <c r="E50" s="460">
        <v>3022015</v>
      </c>
      <c r="F50" s="460" t="s">
        <v>412</v>
      </c>
      <c r="G50" s="460">
        <v>11436</v>
      </c>
      <c r="H50" s="463">
        <v>6184.51</v>
      </c>
      <c r="L50" s="301">
        <f t="shared" si="0"/>
        <v>3</v>
      </c>
      <c r="M50" s="301" t="str">
        <f t="shared" si="1"/>
        <v>2015.EHCP.I03.3</v>
      </c>
      <c r="N50" s="301" t="str">
        <f t="shared" si="2"/>
        <v>11436/543965</v>
      </c>
      <c r="Q50" s="52">
        <v>951.46307692307698</v>
      </c>
      <c r="R50" s="52">
        <v>475.73153846153849</v>
      </c>
      <c r="S50" s="52">
        <v>475.73153846153843</v>
      </c>
      <c r="T50" s="52">
        <v>475.73153846153843</v>
      </c>
      <c r="U50" s="52">
        <v>475.73153846153843</v>
      </c>
      <c r="V50" s="52">
        <v>475.73153846153843</v>
      </c>
      <c r="W50" s="52">
        <v>475.73153846153843</v>
      </c>
      <c r="X50" s="52">
        <v>475.73153846153843</v>
      </c>
      <c r="Y50" s="52">
        <v>475.73153846153843</v>
      </c>
      <c r="Z50" s="52">
        <v>475.73153846153843</v>
      </c>
      <c r="AA50" s="52">
        <v>475.73153846153843</v>
      </c>
      <c r="AB50" s="52">
        <v>475.73153846153843</v>
      </c>
      <c r="AC50" s="52">
        <f t="shared" si="3"/>
        <v>6184.51</v>
      </c>
      <c r="AD50" s="52">
        <f t="shared" si="4"/>
        <v>0</v>
      </c>
      <c r="AE50" s="52" t="s">
        <v>4276</v>
      </c>
      <c r="AF50" s="52"/>
      <c r="AG50" s="52">
        <f t="shared" si="5"/>
        <v>1902.9261538461537</v>
      </c>
      <c r="AH50" s="52">
        <f t="shared" si="6"/>
        <v>3330.1207692307694</v>
      </c>
      <c r="AI50" s="52">
        <f t="shared" si="7"/>
        <v>4757.3153846153846</v>
      </c>
      <c r="AJ50" s="52">
        <f t="shared" si="8"/>
        <v>6184.51</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60" t="s">
        <v>4287</v>
      </c>
      <c r="B51" s="460">
        <v>516500</v>
      </c>
      <c r="C51" s="460">
        <v>148020</v>
      </c>
      <c r="D51" s="460" t="s">
        <v>102</v>
      </c>
      <c r="E51" s="460">
        <v>3024210</v>
      </c>
      <c r="F51" s="460" t="s">
        <v>412</v>
      </c>
      <c r="G51" s="460">
        <v>11442</v>
      </c>
      <c r="H51" s="463">
        <v>98489</v>
      </c>
      <c r="L51" s="301">
        <f t="shared" si="0"/>
        <v>1</v>
      </c>
      <c r="M51" s="301" t="str">
        <f t="shared" si="1"/>
        <v>4210.EHCP.I03.1</v>
      </c>
      <c r="N51" s="301" t="str">
        <f t="shared" si="2"/>
        <v>11442/516500</v>
      </c>
      <c r="Q51" s="52">
        <v>8207.4166666666661</v>
      </c>
      <c r="R51" s="52">
        <v>8207.4166666666661</v>
      </c>
      <c r="S51" s="52">
        <v>8207.4166666666679</v>
      </c>
      <c r="T51" s="52">
        <v>8207.4166666666679</v>
      </c>
      <c r="U51" s="52">
        <v>8207.4166666666679</v>
      </c>
      <c r="V51" s="52">
        <v>8207.4166666666679</v>
      </c>
      <c r="W51" s="52">
        <v>8207.4166666666679</v>
      </c>
      <c r="X51" s="52">
        <v>8207.4166666666679</v>
      </c>
      <c r="Y51" s="52">
        <v>8207.4166666666679</v>
      </c>
      <c r="Z51" s="52">
        <v>8207.4166666666679</v>
      </c>
      <c r="AA51" s="52">
        <v>8207.4166666666679</v>
      </c>
      <c r="AB51" s="52">
        <v>8207.4166666666679</v>
      </c>
      <c r="AC51" s="52">
        <f t="shared" si="3"/>
        <v>98489.000000000044</v>
      </c>
      <c r="AD51" s="52">
        <f t="shared" si="4"/>
        <v>0</v>
      </c>
      <c r="AE51" s="52" t="s">
        <v>4278</v>
      </c>
      <c r="AF51" s="52"/>
      <c r="AG51" s="52">
        <f t="shared" si="5"/>
        <v>24622.25</v>
      </c>
      <c r="AH51" s="52">
        <f t="shared" si="6"/>
        <v>49244.500000000015</v>
      </c>
      <c r="AI51" s="52">
        <f t="shared" si="7"/>
        <v>73866.750000000029</v>
      </c>
      <c r="AJ51" s="52">
        <f t="shared" si="8"/>
        <v>98489.000000000044</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60" t="s">
        <v>4289</v>
      </c>
      <c r="B52" s="460">
        <v>543965</v>
      </c>
      <c r="C52" s="460">
        <v>400049</v>
      </c>
      <c r="D52" s="460" t="s">
        <v>213</v>
      </c>
      <c r="E52" s="460">
        <v>3022016</v>
      </c>
      <c r="F52" s="460" t="s">
        <v>412</v>
      </c>
      <c r="G52" s="460">
        <v>11431</v>
      </c>
      <c r="H52" s="463">
        <v>63507</v>
      </c>
      <c r="L52" s="301">
        <f t="shared" si="0"/>
        <v>1</v>
      </c>
      <c r="M52" s="301" t="str">
        <f t="shared" si="1"/>
        <v>2016.EHCP.I03.1</v>
      </c>
      <c r="N52" s="301" t="str">
        <f t="shared" si="2"/>
        <v>11431/543965</v>
      </c>
      <c r="Q52" s="52">
        <v>9770.3076923076933</v>
      </c>
      <c r="R52" s="52">
        <v>4885.1538461538466</v>
      </c>
      <c r="S52" s="52">
        <v>4885.1538461538457</v>
      </c>
      <c r="T52" s="52">
        <v>4885.1538461538457</v>
      </c>
      <c r="U52" s="52">
        <v>4885.1538461538457</v>
      </c>
      <c r="V52" s="52">
        <v>4885.1538461538457</v>
      </c>
      <c r="W52" s="52">
        <v>4885.1538461538457</v>
      </c>
      <c r="X52" s="52">
        <v>4885.1538461538457</v>
      </c>
      <c r="Y52" s="52">
        <v>4885.1538461538457</v>
      </c>
      <c r="Z52" s="52">
        <v>4885.1538461538457</v>
      </c>
      <c r="AA52" s="52">
        <v>4885.1538461538457</v>
      </c>
      <c r="AB52" s="52">
        <v>4885.1538461538457</v>
      </c>
      <c r="AC52" s="52">
        <f t="shared" si="3"/>
        <v>63506.999999999978</v>
      </c>
      <c r="AD52" s="52">
        <f t="shared" si="4"/>
        <v>0</v>
      </c>
      <c r="AE52" s="52" t="s">
        <v>4279</v>
      </c>
      <c r="AF52" s="52"/>
      <c r="AG52" s="52">
        <f t="shared" si="5"/>
        <v>19540.615384615383</v>
      </c>
      <c r="AH52" s="52">
        <f t="shared" si="6"/>
        <v>34196.076923076915</v>
      </c>
      <c r="AI52" s="52">
        <f t="shared" si="7"/>
        <v>48851.538461538446</v>
      </c>
      <c r="AJ52" s="52">
        <f t="shared" si="8"/>
        <v>63506.999999999978</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60" t="s">
        <v>4291</v>
      </c>
      <c r="B53" s="460">
        <v>543965</v>
      </c>
      <c r="C53" s="460">
        <v>400080</v>
      </c>
      <c r="D53" s="460" t="s">
        <v>214</v>
      </c>
      <c r="E53" s="460">
        <v>3022017</v>
      </c>
      <c r="F53" s="460" t="s">
        <v>412</v>
      </c>
      <c r="G53" s="460">
        <v>11431</v>
      </c>
      <c r="H53" s="463">
        <v>61827.91</v>
      </c>
      <c r="L53" s="301">
        <f t="shared" si="0"/>
        <v>1</v>
      </c>
      <c r="M53" s="301" t="str">
        <f t="shared" si="1"/>
        <v>2017.EHCP.I03.1</v>
      </c>
      <c r="N53" s="301" t="str">
        <f t="shared" si="2"/>
        <v>11431/543965</v>
      </c>
      <c r="Q53" s="52">
        <v>5885.2307692307695</v>
      </c>
      <c r="R53" s="52">
        <v>2942.6153846153848</v>
      </c>
      <c r="S53" s="52">
        <v>5300.0063846153844</v>
      </c>
      <c r="T53" s="52">
        <v>5300.0063846153844</v>
      </c>
      <c r="U53" s="52">
        <v>5300.0063846153844</v>
      </c>
      <c r="V53" s="52">
        <v>5300.0063846153844</v>
      </c>
      <c r="W53" s="52">
        <v>5300.0063846153844</v>
      </c>
      <c r="X53" s="52">
        <v>5300.0063846153844</v>
      </c>
      <c r="Y53" s="52">
        <v>5300.0063846153844</v>
      </c>
      <c r="Z53" s="52">
        <v>5300.0063846153844</v>
      </c>
      <c r="AA53" s="52">
        <v>5300.0063846153844</v>
      </c>
      <c r="AB53" s="52">
        <v>5300.0063846153844</v>
      </c>
      <c r="AC53" s="52">
        <f t="shared" si="3"/>
        <v>61827.910000000011</v>
      </c>
      <c r="AD53" s="52">
        <f t="shared" si="4"/>
        <v>0</v>
      </c>
      <c r="AE53" s="52" t="s">
        <v>4281</v>
      </c>
      <c r="AF53" s="52"/>
      <c r="AG53" s="52">
        <f t="shared" si="5"/>
        <v>14127.852538461539</v>
      </c>
      <c r="AH53" s="52">
        <f t="shared" si="6"/>
        <v>30027.871692307694</v>
      </c>
      <c r="AI53" s="52">
        <f t="shared" si="7"/>
        <v>45927.890846153852</v>
      </c>
      <c r="AJ53" s="52">
        <f t="shared" si="8"/>
        <v>61827.910000000011</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60" t="s">
        <v>4293</v>
      </c>
      <c r="B54" s="460">
        <v>543965</v>
      </c>
      <c r="C54" s="460">
        <v>400105</v>
      </c>
      <c r="D54" s="460" t="s">
        <v>215</v>
      </c>
      <c r="E54" s="460">
        <v>3022073</v>
      </c>
      <c r="F54" s="460" t="s">
        <v>412</v>
      </c>
      <c r="G54" s="460">
        <v>11431</v>
      </c>
      <c r="H54" s="463">
        <v>272575.08</v>
      </c>
      <c r="L54" s="301">
        <f t="shared" si="0"/>
        <v>1</v>
      </c>
      <c r="M54" s="301" t="str">
        <f t="shared" si="1"/>
        <v>2073.EHCP.I03.1</v>
      </c>
      <c r="N54" s="301" t="str">
        <f t="shared" si="2"/>
        <v>11431/543965</v>
      </c>
      <c r="Q54" s="52">
        <v>37635.846153846156</v>
      </c>
      <c r="R54" s="52">
        <v>18817.923076923078</v>
      </c>
      <c r="S54" s="52">
        <v>21612.131076923077</v>
      </c>
      <c r="T54" s="52">
        <v>21612.131076923077</v>
      </c>
      <c r="U54" s="52">
        <v>21612.131076923077</v>
      </c>
      <c r="V54" s="52">
        <v>21612.131076923077</v>
      </c>
      <c r="W54" s="52">
        <v>21612.131076923077</v>
      </c>
      <c r="X54" s="52">
        <v>21612.131076923077</v>
      </c>
      <c r="Y54" s="52">
        <v>21612.131076923077</v>
      </c>
      <c r="Z54" s="52">
        <v>21612.131076923077</v>
      </c>
      <c r="AA54" s="52">
        <v>21612.131076923077</v>
      </c>
      <c r="AB54" s="52">
        <v>21612.131076923077</v>
      </c>
      <c r="AC54" s="52">
        <f t="shared" si="3"/>
        <v>272575.08</v>
      </c>
      <c r="AD54" s="52">
        <f t="shared" si="4"/>
        <v>0</v>
      </c>
      <c r="AE54" s="52" t="s">
        <v>4283</v>
      </c>
      <c r="AF54" s="52"/>
      <c r="AG54" s="52">
        <f t="shared" si="5"/>
        <v>78065.900307692311</v>
      </c>
      <c r="AH54" s="52">
        <f t="shared" si="6"/>
        <v>142902.29353846156</v>
      </c>
      <c r="AI54" s="52">
        <f t="shared" si="7"/>
        <v>207738.68676923079</v>
      </c>
      <c r="AJ54" s="52">
        <f t="shared" si="8"/>
        <v>272575.08</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60" t="s">
        <v>4295</v>
      </c>
      <c r="B55" s="460">
        <v>543965</v>
      </c>
      <c r="C55" s="460">
        <v>400036</v>
      </c>
      <c r="D55" s="460" t="s">
        <v>216</v>
      </c>
      <c r="E55" s="460">
        <v>3022019</v>
      </c>
      <c r="F55" s="460" t="s">
        <v>412</v>
      </c>
      <c r="G55" s="460">
        <v>11431</v>
      </c>
      <c r="H55" s="463">
        <v>81792</v>
      </c>
      <c r="L55" s="301">
        <f t="shared" si="0"/>
        <v>1</v>
      </c>
      <c r="M55" s="301" t="str">
        <f t="shared" si="1"/>
        <v>2019.EHCP.I03.1</v>
      </c>
      <c r="N55" s="301" t="str">
        <f t="shared" si="2"/>
        <v>11431/543965</v>
      </c>
      <c r="Q55" s="52">
        <v>12583.384615384615</v>
      </c>
      <c r="R55" s="52">
        <v>6291.6923076923076</v>
      </c>
      <c r="S55" s="52">
        <v>6291.6923076923076</v>
      </c>
      <c r="T55" s="52">
        <v>6291.6923076923076</v>
      </c>
      <c r="U55" s="52">
        <v>6291.6923076923076</v>
      </c>
      <c r="V55" s="52">
        <v>6291.6923076923076</v>
      </c>
      <c r="W55" s="52">
        <v>6291.6923076923076</v>
      </c>
      <c r="X55" s="52">
        <v>6291.6923076923076</v>
      </c>
      <c r="Y55" s="52">
        <v>6291.6923076923076</v>
      </c>
      <c r="Z55" s="52">
        <v>6291.6923076923076</v>
      </c>
      <c r="AA55" s="52">
        <v>6291.6923076923076</v>
      </c>
      <c r="AB55" s="52">
        <v>6291.6923076923076</v>
      </c>
      <c r="AC55" s="52">
        <f t="shared" si="3"/>
        <v>81792</v>
      </c>
      <c r="AD55" s="52">
        <f t="shared" si="4"/>
        <v>0</v>
      </c>
      <c r="AE55" s="52" t="s">
        <v>4285</v>
      </c>
      <c r="AF55" s="52"/>
      <c r="AG55" s="52">
        <f t="shared" si="5"/>
        <v>25166.76923076923</v>
      </c>
      <c r="AH55" s="52">
        <f t="shared" si="6"/>
        <v>44041.846153846149</v>
      </c>
      <c r="AI55" s="52">
        <f t="shared" si="7"/>
        <v>62916.923076923063</v>
      </c>
      <c r="AJ55" s="52">
        <f t="shared" si="8"/>
        <v>81792</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60" t="s">
        <v>4931</v>
      </c>
      <c r="B56" s="460">
        <v>543965</v>
      </c>
      <c r="C56" s="460">
        <v>400036</v>
      </c>
      <c r="D56" s="460" t="s">
        <v>216</v>
      </c>
      <c r="E56" s="460">
        <v>3022019</v>
      </c>
      <c r="F56" s="460" t="s">
        <v>4198</v>
      </c>
      <c r="G56" s="460">
        <v>10265</v>
      </c>
      <c r="H56" s="463">
        <v>3751</v>
      </c>
      <c r="L56" s="301">
        <f t="shared" si="0"/>
        <v>2</v>
      </c>
      <c r="M56" s="301" t="str">
        <f t="shared" si="1"/>
        <v>2019.SEN I.I03.2</v>
      </c>
      <c r="N56" s="301" t="str">
        <f t="shared" si="2"/>
        <v>10265/543965</v>
      </c>
      <c r="Q56" s="52">
        <v>0</v>
      </c>
      <c r="R56" s="52">
        <v>0</v>
      </c>
      <c r="S56" s="52">
        <v>375.1</v>
      </c>
      <c r="T56" s="52">
        <v>375.1</v>
      </c>
      <c r="U56" s="52">
        <v>375.1</v>
      </c>
      <c r="V56" s="52">
        <v>375.1</v>
      </c>
      <c r="W56" s="52">
        <v>375.1</v>
      </c>
      <c r="X56" s="52">
        <v>375.1</v>
      </c>
      <c r="Y56" s="52">
        <v>375.1</v>
      </c>
      <c r="Z56" s="52">
        <v>375.1</v>
      </c>
      <c r="AA56" s="52">
        <v>375.1</v>
      </c>
      <c r="AB56" s="52">
        <v>375.1</v>
      </c>
      <c r="AC56" s="52">
        <f t="shared" si="3"/>
        <v>3750.9999999999995</v>
      </c>
      <c r="AD56" s="52">
        <f t="shared" si="4"/>
        <v>0</v>
      </c>
      <c r="AE56" s="52" t="s">
        <v>4285</v>
      </c>
      <c r="AF56" s="52"/>
      <c r="AG56" s="52">
        <f t="shared" si="5"/>
        <v>375.1</v>
      </c>
      <c r="AH56" s="52">
        <f t="shared" si="6"/>
        <v>1500.4</v>
      </c>
      <c r="AI56" s="52">
        <f t="shared" si="7"/>
        <v>2625.7</v>
      </c>
      <c r="AJ56" s="52">
        <f t="shared" si="8"/>
        <v>3750.9999999999995</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60" t="s">
        <v>4298</v>
      </c>
      <c r="B57" s="460">
        <v>516500</v>
      </c>
      <c r="C57" s="460">
        <v>151094</v>
      </c>
      <c r="D57" s="460" t="s">
        <v>217</v>
      </c>
      <c r="E57" s="460">
        <v>3022018</v>
      </c>
      <c r="F57" s="460" t="s">
        <v>412</v>
      </c>
      <c r="G57" s="460">
        <v>11443</v>
      </c>
      <c r="H57" s="463">
        <v>124231.91</v>
      </c>
      <c r="L57" s="301">
        <f t="shared" si="0"/>
        <v>1</v>
      </c>
      <c r="M57" s="301" t="str">
        <f t="shared" si="1"/>
        <v>2018.EHCP.I03.1</v>
      </c>
      <c r="N57" s="301" t="str">
        <f t="shared" si="2"/>
        <v>11443/516500</v>
      </c>
      <c r="Q57" s="52">
        <v>9731.0833333333321</v>
      </c>
      <c r="R57" s="52">
        <v>9731.0833333333321</v>
      </c>
      <c r="S57" s="52">
        <v>10476.974333333335</v>
      </c>
      <c r="T57" s="52">
        <v>10476.974333333335</v>
      </c>
      <c r="U57" s="52">
        <v>10476.974333333335</v>
      </c>
      <c r="V57" s="52">
        <v>10476.974333333335</v>
      </c>
      <c r="W57" s="52">
        <v>10476.974333333335</v>
      </c>
      <c r="X57" s="52">
        <v>10476.974333333335</v>
      </c>
      <c r="Y57" s="52">
        <v>10476.974333333335</v>
      </c>
      <c r="Z57" s="52">
        <v>10476.974333333335</v>
      </c>
      <c r="AA57" s="52">
        <v>10476.974333333335</v>
      </c>
      <c r="AB57" s="52">
        <v>10476.974333333335</v>
      </c>
      <c r="AC57" s="52">
        <f t="shared" si="3"/>
        <v>124231.90999999999</v>
      </c>
      <c r="AD57" s="52">
        <f t="shared" si="4"/>
        <v>0</v>
      </c>
      <c r="AE57" s="52" t="s">
        <v>4286</v>
      </c>
      <c r="AF57" s="52"/>
      <c r="AG57" s="52">
        <f t="shared" si="5"/>
        <v>29939.141</v>
      </c>
      <c r="AH57" s="52">
        <f t="shared" si="6"/>
        <v>61370.063999999998</v>
      </c>
      <c r="AI57" s="52">
        <f t="shared" si="7"/>
        <v>92800.986999999994</v>
      </c>
      <c r="AJ57" s="52">
        <f t="shared" si="8"/>
        <v>124231.90999999999</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60" t="s">
        <v>4300</v>
      </c>
      <c r="B58" s="460">
        <v>543965</v>
      </c>
      <c r="C58" s="460">
        <v>400042</v>
      </c>
      <c r="D58" s="460" t="s">
        <v>218</v>
      </c>
      <c r="E58" s="460">
        <v>3022021</v>
      </c>
      <c r="F58" s="460" t="s">
        <v>412</v>
      </c>
      <c r="G58" s="460">
        <v>11431</v>
      </c>
      <c r="H58" s="463">
        <v>81793</v>
      </c>
      <c r="L58" s="301">
        <f t="shared" si="0"/>
        <v>1</v>
      </c>
      <c r="M58" s="301" t="str">
        <f t="shared" si="1"/>
        <v>2021.EHCP.I03.1</v>
      </c>
      <c r="N58" s="301" t="str">
        <f t="shared" si="2"/>
        <v>11431/543965</v>
      </c>
      <c r="Q58" s="52">
        <v>13835.384615384615</v>
      </c>
      <c r="R58" s="52">
        <v>6917.6923076923076</v>
      </c>
      <c r="S58" s="52">
        <v>6103.9923076923078</v>
      </c>
      <c r="T58" s="52">
        <v>6103.9923076923078</v>
      </c>
      <c r="U58" s="52">
        <v>6103.9923076923078</v>
      </c>
      <c r="V58" s="52">
        <v>6103.9923076923078</v>
      </c>
      <c r="W58" s="52">
        <v>6103.9923076923078</v>
      </c>
      <c r="X58" s="52">
        <v>6103.9923076923078</v>
      </c>
      <c r="Y58" s="52">
        <v>6103.9923076923078</v>
      </c>
      <c r="Z58" s="52">
        <v>6103.9923076923078</v>
      </c>
      <c r="AA58" s="52">
        <v>6103.9923076923078</v>
      </c>
      <c r="AB58" s="52">
        <v>6103.9923076923078</v>
      </c>
      <c r="AC58" s="52">
        <f t="shared" si="3"/>
        <v>81793</v>
      </c>
      <c r="AD58" s="52">
        <f t="shared" si="4"/>
        <v>0</v>
      </c>
      <c r="AE58" s="52" t="s">
        <v>4288</v>
      </c>
      <c r="AF58" s="52"/>
      <c r="AG58" s="52">
        <f t="shared" si="5"/>
        <v>26857.06923076923</v>
      </c>
      <c r="AH58" s="52">
        <f t="shared" si="6"/>
        <v>45169.046153846153</v>
      </c>
      <c r="AI58" s="52">
        <f t="shared" si="7"/>
        <v>63481.023076923077</v>
      </c>
      <c r="AJ58" s="52">
        <f t="shared" si="8"/>
        <v>81793</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60" t="s">
        <v>4302</v>
      </c>
      <c r="B59" s="460">
        <v>516500</v>
      </c>
      <c r="C59" s="460">
        <v>143727</v>
      </c>
      <c r="D59" s="460" t="s">
        <v>103</v>
      </c>
      <c r="E59" s="460">
        <v>3024212</v>
      </c>
      <c r="F59" s="460" t="s">
        <v>412</v>
      </c>
      <c r="G59" s="460">
        <v>11442</v>
      </c>
      <c r="H59" s="463">
        <v>245149.08000000002</v>
      </c>
      <c r="L59" s="301">
        <f t="shared" si="0"/>
        <v>1</v>
      </c>
      <c r="M59" s="301" t="str">
        <f t="shared" si="1"/>
        <v>4212.EHCP.I03.1</v>
      </c>
      <c r="N59" s="301" t="str">
        <f t="shared" si="2"/>
        <v>11442/516500</v>
      </c>
      <c r="Q59" s="52">
        <v>19462.583333333332</v>
      </c>
      <c r="R59" s="52">
        <v>19462.583333333332</v>
      </c>
      <c r="S59" s="52">
        <v>20622.391333333337</v>
      </c>
      <c r="T59" s="52">
        <v>20622.391333333337</v>
      </c>
      <c r="U59" s="52">
        <v>20622.391333333337</v>
      </c>
      <c r="V59" s="52">
        <v>20622.391333333337</v>
      </c>
      <c r="W59" s="52">
        <v>20622.391333333337</v>
      </c>
      <c r="X59" s="52">
        <v>20622.391333333337</v>
      </c>
      <c r="Y59" s="52">
        <v>20622.391333333337</v>
      </c>
      <c r="Z59" s="52">
        <v>20622.391333333337</v>
      </c>
      <c r="AA59" s="52">
        <v>20622.391333333337</v>
      </c>
      <c r="AB59" s="52">
        <v>20622.391333333337</v>
      </c>
      <c r="AC59" s="52">
        <f t="shared" si="3"/>
        <v>245149.08000000002</v>
      </c>
      <c r="AD59" s="52">
        <f t="shared" si="4"/>
        <v>0</v>
      </c>
      <c r="AE59" s="52" t="s">
        <v>4290</v>
      </c>
      <c r="AF59" s="52"/>
      <c r="AG59" s="52">
        <f t="shared" si="5"/>
        <v>59547.558000000005</v>
      </c>
      <c r="AH59" s="52">
        <f t="shared" si="6"/>
        <v>121414.732</v>
      </c>
      <c r="AI59" s="52">
        <f t="shared" si="7"/>
        <v>183281.90600000002</v>
      </c>
      <c r="AJ59" s="52">
        <f t="shared" si="8"/>
        <v>245149.08000000002</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60" t="s">
        <v>4304</v>
      </c>
      <c r="B60" s="460">
        <v>543965</v>
      </c>
      <c r="C60" s="460">
        <v>400159</v>
      </c>
      <c r="D60" s="460" t="s">
        <v>219</v>
      </c>
      <c r="E60" s="460">
        <v>3022023</v>
      </c>
      <c r="F60" s="460" t="s">
        <v>412</v>
      </c>
      <c r="G60" s="460">
        <v>11431</v>
      </c>
      <c r="H60" s="463">
        <v>80296.160000000003</v>
      </c>
      <c r="L60" s="301">
        <f t="shared" si="0"/>
        <v>1</v>
      </c>
      <c r="M60" s="301" t="str">
        <f t="shared" si="1"/>
        <v>2023.EHCP.I03.1</v>
      </c>
      <c r="N60" s="301" t="str">
        <f t="shared" si="2"/>
        <v>11431/543965</v>
      </c>
      <c r="Q60" s="52">
        <v>14648.307692307693</v>
      </c>
      <c r="R60" s="52">
        <v>7324.1538461538466</v>
      </c>
      <c r="S60" s="52">
        <v>5832.3698461538461</v>
      </c>
      <c r="T60" s="52">
        <v>5832.3698461538461</v>
      </c>
      <c r="U60" s="52">
        <v>5832.3698461538461</v>
      </c>
      <c r="V60" s="52">
        <v>5832.3698461538461</v>
      </c>
      <c r="W60" s="52">
        <v>5832.3698461538461</v>
      </c>
      <c r="X60" s="52">
        <v>5832.3698461538461</v>
      </c>
      <c r="Y60" s="52">
        <v>5832.3698461538461</v>
      </c>
      <c r="Z60" s="52">
        <v>5832.3698461538461</v>
      </c>
      <c r="AA60" s="52">
        <v>5832.3698461538461</v>
      </c>
      <c r="AB60" s="52">
        <v>5832.3698461538461</v>
      </c>
      <c r="AC60" s="52">
        <f t="shared" si="3"/>
        <v>80296.159999999989</v>
      </c>
      <c r="AD60" s="52">
        <f t="shared" si="4"/>
        <v>0</v>
      </c>
      <c r="AE60" s="52" t="s">
        <v>4292</v>
      </c>
      <c r="AF60" s="52"/>
      <c r="AG60" s="52">
        <f t="shared" si="5"/>
        <v>27804.831384615383</v>
      </c>
      <c r="AH60" s="52">
        <f t="shared" si="6"/>
        <v>45301.940923076916</v>
      </c>
      <c r="AI60" s="52">
        <f t="shared" si="7"/>
        <v>62799.050461538449</v>
      </c>
      <c r="AJ60" s="52">
        <f t="shared" si="8"/>
        <v>80296.159999999989</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60" t="s">
        <v>4932</v>
      </c>
      <c r="B61" s="460">
        <v>543965</v>
      </c>
      <c r="C61" s="460">
        <v>400159</v>
      </c>
      <c r="D61" s="460" t="s">
        <v>219</v>
      </c>
      <c r="E61" s="460">
        <v>3022023</v>
      </c>
      <c r="F61" s="460" t="s">
        <v>4198</v>
      </c>
      <c r="G61" s="460">
        <v>10265</v>
      </c>
      <c r="H61" s="463">
        <v>6820</v>
      </c>
      <c r="L61" s="301">
        <f t="shared" si="0"/>
        <v>2</v>
      </c>
      <c r="M61" s="301" t="str">
        <f t="shared" si="1"/>
        <v>2023.SEN I.I03.2</v>
      </c>
      <c r="N61" s="301" t="str">
        <f t="shared" si="2"/>
        <v>10265/543965</v>
      </c>
      <c r="Q61" s="52">
        <v>0</v>
      </c>
      <c r="R61" s="52">
        <v>0</v>
      </c>
      <c r="S61" s="52">
        <v>682</v>
      </c>
      <c r="T61" s="52">
        <v>682</v>
      </c>
      <c r="U61" s="52">
        <v>682</v>
      </c>
      <c r="V61" s="52">
        <v>682</v>
      </c>
      <c r="W61" s="52">
        <v>682</v>
      </c>
      <c r="X61" s="52">
        <v>682</v>
      </c>
      <c r="Y61" s="52">
        <v>682</v>
      </c>
      <c r="Z61" s="52">
        <v>682</v>
      </c>
      <c r="AA61" s="52">
        <v>682</v>
      </c>
      <c r="AB61" s="52">
        <v>682</v>
      </c>
      <c r="AC61" s="52">
        <f t="shared" si="3"/>
        <v>6820</v>
      </c>
      <c r="AD61" s="52">
        <f t="shared" si="4"/>
        <v>0</v>
      </c>
      <c r="AE61" s="52"/>
      <c r="AF61" s="52"/>
      <c r="AG61" s="52">
        <f t="shared" si="5"/>
        <v>682</v>
      </c>
      <c r="AH61" s="52">
        <f t="shared" si="6"/>
        <v>2728</v>
      </c>
      <c r="AI61" s="52">
        <f t="shared" si="7"/>
        <v>4774</v>
      </c>
      <c r="AJ61" s="52">
        <f t="shared" si="8"/>
        <v>6820</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60" t="s">
        <v>4307</v>
      </c>
      <c r="B62" s="460">
        <v>516500</v>
      </c>
      <c r="C62" s="460">
        <v>143691</v>
      </c>
      <c r="D62" s="460" t="s">
        <v>220</v>
      </c>
      <c r="E62" s="460">
        <v>3022001</v>
      </c>
      <c r="F62" s="460" t="s">
        <v>412</v>
      </c>
      <c r="G62" s="460">
        <v>11443</v>
      </c>
      <c r="H62" s="463">
        <v>10990</v>
      </c>
      <c r="L62" s="301">
        <f t="shared" si="0"/>
        <v>1</v>
      </c>
      <c r="M62" s="301" t="str">
        <f t="shared" si="1"/>
        <v>2001.EHCP.I03.1</v>
      </c>
      <c r="N62" s="301" t="str">
        <f t="shared" si="2"/>
        <v>11443/516500</v>
      </c>
      <c r="Q62" s="52">
        <v>915.83333333333326</v>
      </c>
      <c r="R62" s="52">
        <v>915.83333333333326</v>
      </c>
      <c r="S62" s="52">
        <v>915.83333333333337</v>
      </c>
      <c r="T62" s="52">
        <v>915.83333333333337</v>
      </c>
      <c r="U62" s="52">
        <v>915.83333333333337</v>
      </c>
      <c r="V62" s="52">
        <v>915.83333333333337</v>
      </c>
      <c r="W62" s="52">
        <v>915.83333333333337</v>
      </c>
      <c r="X62" s="52">
        <v>915.83333333333337</v>
      </c>
      <c r="Y62" s="52">
        <v>915.83333333333337</v>
      </c>
      <c r="Z62" s="52">
        <v>915.83333333333337</v>
      </c>
      <c r="AA62" s="52">
        <v>915.83333333333337</v>
      </c>
      <c r="AB62" s="52">
        <v>915.83333333333337</v>
      </c>
      <c r="AC62" s="52">
        <f t="shared" si="3"/>
        <v>10990.000000000002</v>
      </c>
      <c r="AD62" s="52">
        <f t="shared" si="4"/>
        <v>0</v>
      </c>
      <c r="AE62" s="52" t="s">
        <v>4294</v>
      </c>
      <c r="AF62" s="52"/>
      <c r="AG62" s="52">
        <f t="shared" si="5"/>
        <v>2747.5</v>
      </c>
      <c r="AH62" s="52">
        <f t="shared" si="6"/>
        <v>5495</v>
      </c>
      <c r="AI62" s="52">
        <f t="shared" si="7"/>
        <v>8242.5</v>
      </c>
      <c r="AJ62" s="52">
        <f t="shared" si="8"/>
        <v>10990.000000000002</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60" t="s">
        <v>4309</v>
      </c>
      <c r="B63" s="460">
        <v>543965</v>
      </c>
      <c r="C63" s="460">
        <v>400047</v>
      </c>
      <c r="D63" s="460" t="s">
        <v>221</v>
      </c>
      <c r="E63" s="460">
        <v>3022024</v>
      </c>
      <c r="F63" s="460" t="s">
        <v>412</v>
      </c>
      <c r="G63" s="460">
        <v>11431</v>
      </c>
      <c r="H63" s="463">
        <v>67692.91</v>
      </c>
      <c r="L63" s="301">
        <f t="shared" si="0"/>
        <v>1</v>
      </c>
      <c r="M63" s="301" t="str">
        <f t="shared" si="1"/>
        <v>2024.EHCP.I03.1</v>
      </c>
      <c r="N63" s="301" t="str">
        <f t="shared" si="2"/>
        <v>11431/543965</v>
      </c>
      <c r="Q63" s="52">
        <v>9266.7692307692305</v>
      </c>
      <c r="R63" s="52">
        <v>4633.3846153846152</v>
      </c>
      <c r="S63" s="52">
        <v>5379.2756153846158</v>
      </c>
      <c r="T63" s="52">
        <v>5379.2756153846158</v>
      </c>
      <c r="U63" s="52">
        <v>5379.2756153846158</v>
      </c>
      <c r="V63" s="52">
        <v>5379.2756153846158</v>
      </c>
      <c r="W63" s="52">
        <v>5379.2756153846158</v>
      </c>
      <c r="X63" s="52">
        <v>5379.2756153846158</v>
      </c>
      <c r="Y63" s="52">
        <v>5379.2756153846158</v>
      </c>
      <c r="Z63" s="52">
        <v>5379.2756153846158</v>
      </c>
      <c r="AA63" s="52">
        <v>5379.2756153846158</v>
      </c>
      <c r="AB63" s="52">
        <v>5379.2756153846158</v>
      </c>
      <c r="AC63" s="52">
        <f t="shared" si="3"/>
        <v>67692.909999999989</v>
      </c>
      <c r="AD63" s="52">
        <f t="shared" si="4"/>
        <v>0</v>
      </c>
      <c r="AE63" s="52" t="s">
        <v>4296</v>
      </c>
      <c r="AF63" s="52"/>
      <c r="AG63" s="52">
        <f t="shared" si="5"/>
        <v>19279.429461538461</v>
      </c>
      <c r="AH63" s="52">
        <f t="shared" si="6"/>
        <v>35417.256307692311</v>
      </c>
      <c r="AI63" s="52">
        <f t="shared" si="7"/>
        <v>51555.08315384615</v>
      </c>
      <c r="AJ63" s="52">
        <f t="shared" si="8"/>
        <v>67692.909999999989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60" t="s">
        <v>4309</v>
      </c>
      <c r="B64" s="460">
        <v>543965</v>
      </c>
      <c r="C64" s="460">
        <v>400047</v>
      </c>
      <c r="D64" s="460" t="s">
        <v>221</v>
      </c>
      <c r="E64" s="460">
        <v>3022024</v>
      </c>
      <c r="F64" s="460" t="s">
        <v>412</v>
      </c>
      <c r="G64" s="460">
        <v>11436</v>
      </c>
      <c r="H64" s="463">
        <v>2576.88</v>
      </c>
      <c r="L64" s="301">
        <f t="shared" si="0"/>
        <v>2</v>
      </c>
      <c r="M64" s="301" t="str">
        <f t="shared" si="1"/>
        <v>2024.EHCP.I03.2</v>
      </c>
      <c r="N64" s="301" t="str">
        <f t="shared" si="2"/>
        <v>11436/543965</v>
      </c>
      <c r="Q64" s="52">
        <v>0</v>
      </c>
      <c r="R64" s="52">
        <v>0</v>
      </c>
      <c r="S64" s="52">
        <v>257.68799999999999</v>
      </c>
      <c r="T64" s="52">
        <v>257.68799999999999</v>
      </c>
      <c r="U64" s="52">
        <v>257.68799999999999</v>
      </c>
      <c r="V64" s="52">
        <v>257.68799999999999</v>
      </c>
      <c r="W64" s="52">
        <v>257.68799999999999</v>
      </c>
      <c r="X64" s="52">
        <v>257.68799999999999</v>
      </c>
      <c r="Y64" s="52">
        <v>257.68799999999999</v>
      </c>
      <c r="Z64" s="52">
        <v>257.68799999999999</v>
      </c>
      <c r="AA64" s="52">
        <v>257.68799999999999</v>
      </c>
      <c r="AB64" s="52">
        <v>257.68799999999999</v>
      </c>
      <c r="AC64" s="52">
        <f t="shared" si="3"/>
        <v>2576.8800000000006</v>
      </c>
      <c r="AD64" s="52">
        <f t="shared" si="4"/>
        <v>0</v>
      </c>
      <c r="AE64" s="52"/>
      <c r="AF64" s="52"/>
      <c r="AG64" s="52">
        <f t="shared" si="5"/>
        <v>257.68799999999999</v>
      </c>
      <c r="AH64" s="52">
        <f t="shared" si="6"/>
        <v>1030.752</v>
      </c>
      <c r="AI64" s="52">
        <f t="shared" si="7"/>
        <v>1803.8160000000003</v>
      </c>
      <c r="AJ64" s="52">
        <f t="shared" si="8"/>
        <v>2576.8800000000006</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60" t="s">
        <v>4933</v>
      </c>
      <c r="B65" s="460">
        <v>543965</v>
      </c>
      <c r="C65" s="460">
        <v>400047</v>
      </c>
      <c r="D65" s="460" t="s">
        <v>221</v>
      </c>
      <c r="E65" s="460">
        <v>3022024</v>
      </c>
      <c r="F65" s="460" t="s">
        <v>4198</v>
      </c>
      <c r="G65" s="460">
        <v>10265</v>
      </c>
      <c r="H65" s="463">
        <v>2805.5</v>
      </c>
      <c r="L65" s="301">
        <f t="shared" si="0"/>
        <v>3</v>
      </c>
      <c r="M65" s="301" t="str">
        <f t="shared" si="1"/>
        <v>2024.SEN I.I03.3</v>
      </c>
      <c r="N65" s="301" t="str">
        <f t="shared" si="2"/>
        <v>10265/543965</v>
      </c>
      <c r="Q65" s="52">
        <v>0</v>
      </c>
      <c r="R65" s="52">
        <v>0</v>
      </c>
      <c r="S65" s="52">
        <v>280.55</v>
      </c>
      <c r="T65" s="52">
        <v>280.55</v>
      </c>
      <c r="U65" s="52">
        <v>280.55</v>
      </c>
      <c r="V65" s="52">
        <v>280.55</v>
      </c>
      <c r="W65" s="52">
        <v>280.55</v>
      </c>
      <c r="X65" s="52">
        <v>280.55</v>
      </c>
      <c r="Y65" s="52">
        <v>280.55</v>
      </c>
      <c r="Z65" s="52">
        <v>280.55</v>
      </c>
      <c r="AA65" s="52">
        <v>280.55</v>
      </c>
      <c r="AB65" s="52">
        <v>280.55</v>
      </c>
      <c r="AC65" s="52">
        <f t="shared" si="3"/>
        <v>2805.5000000000005</v>
      </c>
      <c r="AD65" s="52">
        <f t="shared" si="4"/>
        <v>0</v>
      </c>
      <c r="AE65" s="52"/>
      <c r="AF65" s="52"/>
      <c r="AG65" s="52">
        <f t="shared" si="5"/>
        <v>280.55</v>
      </c>
      <c r="AH65" s="52">
        <f t="shared" si="6"/>
        <v>1122.2</v>
      </c>
      <c r="AI65" s="52">
        <f t="shared" si="7"/>
        <v>1963.85</v>
      </c>
      <c r="AJ65" s="52">
        <f t="shared" si="8"/>
        <v>2805.5000000000005</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60" t="s">
        <v>4313</v>
      </c>
      <c r="B66" s="460">
        <v>543965</v>
      </c>
      <c r="C66" s="460">
        <v>400041</v>
      </c>
      <c r="D66" s="460" t="s">
        <v>104</v>
      </c>
      <c r="E66" s="460">
        <v>3025405</v>
      </c>
      <c r="F66" s="460" t="s">
        <v>412</v>
      </c>
      <c r="G66" s="460">
        <v>11435</v>
      </c>
      <c r="H66" s="463">
        <v>108640</v>
      </c>
      <c r="L66" s="301">
        <f t="shared" si="0"/>
        <v>1</v>
      </c>
      <c r="M66" s="301" t="str">
        <f t="shared" si="1"/>
        <v>5405.EHCP.I03.1</v>
      </c>
      <c r="N66" s="301" t="str">
        <f t="shared" si="2"/>
        <v>11435/543965</v>
      </c>
      <c r="Q66" s="52">
        <v>16713.846153846156</v>
      </c>
      <c r="R66" s="52">
        <v>8356.923076923078</v>
      </c>
      <c r="S66" s="52">
        <v>8356.9230769230762</v>
      </c>
      <c r="T66" s="52">
        <v>8356.9230769230762</v>
      </c>
      <c r="U66" s="52">
        <v>8356.9230769230762</v>
      </c>
      <c r="V66" s="52">
        <v>8356.9230769230762</v>
      </c>
      <c r="W66" s="52">
        <v>8356.9230769230762</v>
      </c>
      <c r="X66" s="52">
        <v>8356.9230769230762</v>
      </c>
      <c r="Y66" s="52">
        <v>8356.9230769230762</v>
      </c>
      <c r="Z66" s="52">
        <v>8356.9230769230762</v>
      </c>
      <c r="AA66" s="52">
        <v>8356.9230769230762</v>
      </c>
      <c r="AB66" s="52">
        <v>8356.9230769230762</v>
      </c>
      <c r="AC66" s="52">
        <f t="shared" si="3"/>
        <v>108640.00000000001</v>
      </c>
      <c r="AD66" s="52">
        <f t="shared" si="4"/>
        <v>0</v>
      </c>
      <c r="AE66" s="52" t="s">
        <v>4297</v>
      </c>
      <c r="AF66" s="52"/>
      <c r="AG66" s="52">
        <f t="shared" si="5"/>
        <v>33427.692307692312</v>
      </c>
      <c r="AH66" s="52">
        <f t="shared" si="6"/>
        <v>58498.461538461546</v>
      </c>
      <c r="AI66" s="52">
        <f t="shared" si="7"/>
        <v>83569.23076923078</v>
      </c>
      <c r="AJ66" s="52">
        <f t="shared" si="8"/>
        <v>108640.00000000001</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60" t="s">
        <v>4315</v>
      </c>
      <c r="B67" s="460">
        <v>543965</v>
      </c>
      <c r="C67" s="460">
        <v>400001</v>
      </c>
      <c r="D67" s="460" t="s">
        <v>222</v>
      </c>
      <c r="E67" s="460">
        <v>3022025</v>
      </c>
      <c r="F67" s="460" t="s">
        <v>412</v>
      </c>
      <c r="G67" s="460">
        <v>11431</v>
      </c>
      <c r="H67" s="463">
        <v>62667</v>
      </c>
      <c r="L67" s="301">
        <f t="shared" si="0"/>
        <v>1</v>
      </c>
      <c r="M67" s="301" t="str">
        <f t="shared" si="1"/>
        <v>2025.EHCP.I03.1</v>
      </c>
      <c r="N67" s="301" t="str">
        <f t="shared" si="2"/>
        <v>11431/543965</v>
      </c>
      <c r="Q67" s="52">
        <v>9641.0769230769238</v>
      </c>
      <c r="R67" s="52">
        <v>4820.5384615384619</v>
      </c>
      <c r="S67" s="52">
        <v>4820.538461538461</v>
      </c>
      <c r="T67" s="52">
        <v>4820.538461538461</v>
      </c>
      <c r="U67" s="52">
        <v>4820.538461538461</v>
      </c>
      <c r="V67" s="52">
        <v>4820.538461538461</v>
      </c>
      <c r="W67" s="52">
        <v>4820.538461538461</v>
      </c>
      <c r="X67" s="52">
        <v>4820.538461538461</v>
      </c>
      <c r="Y67" s="52">
        <v>4820.538461538461</v>
      </c>
      <c r="Z67" s="52">
        <v>4820.538461538461</v>
      </c>
      <c r="AA67" s="52">
        <v>4820.538461538461</v>
      </c>
      <c r="AB67" s="52">
        <v>4820.538461538461</v>
      </c>
      <c r="AC67" s="52">
        <f t="shared" si="3"/>
        <v>62667</v>
      </c>
      <c r="AD67" s="52">
        <f t="shared" si="4"/>
        <v>0</v>
      </c>
      <c r="AE67" s="52" t="s">
        <v>4299</v>
      </c>
      <c r="AF67" s="52"/>
      <c r="AG67" s="52">
        <f t="shared" si="5"/>
        <v>19282.153846153848</v>
      </c>
      <c r="AH67" s="52">
        <f t="shared" si="6"/>
        <v>33743.769230769234</v>
      </c>
      <c r="AI67" s="52">
        <f t="shared" si="7"/>
        <v>48205.384615384617</v>
      </c>
      <c r="AJ67" s="52">
        <f t="shared" si="8"/>
        <v>62667</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60" t="s">
        <v>4317</v>
      </c>
      <c r="B68" s="460">
        <v>543965</v>
      </c>
      <c r="C68" s="460">
        <v>400033</v>
      </c>
      <c r="D68" s="460" t="s">
        <v>107</v>
      </c>
      <c r="E68" s="460">
        <v>3024003</v>
      </c>
      <c r="F68" s="460" t="s">
        <v>412</v>
      </c>
      <c r="G68" s="460">
        <v>11435</v>
      </c>
      <c r="H68" s="463">
        <v>207548</v>
      </c>
      <c r="L68" s="301">
        <f t="shared" si="0"/>
        <v>1</v>
      </c>
      <c r="M68" s="301" t="str">
        <f t="shared" si="1"/>
        <v>4003.EHCP.I03.1</v>
      </c>
      <c r="N68" s="301" t="str">
        <f t="shared" si="2"/>
        <v>11435/543965</v>
      </c>
      <c r="Q68" s="52">
        <v>31930.461538461539</v>
      </c>
      <c r="R68" s="52">
        <v>15965.23076923077</v>
      </c>
      <c r="S68" s="52">
        <v>15965.23076923077</v>
      </c>
      <c r="T68" s="52">
        <v>15965.23076923077</v>
      </c>
      <c r="U68" s="52">
        <v>15965.23076923077</v>
      </c>
      <c r="V68" s="52">
        <v>15965.23076923077</v>
      </c>
      <c r="W68" s="52">
        <v>15965.23076923077</v>
      </c>
      <c r="X68" s="52">
        <v>15965.23076923077</v>
      </c>
      <c r="Y68" s="52">
        <v>15965.23076923077</v>
      </c>
      <c r="Z68" s="52">
        <v>15965.23076923077</v>
      </c>
      <c r="AA68" s="52">
        <v>15965.23076923077</v>
      </c>
      <c r="AB68" s="52">
        <v>15965.23076923077</v>
      </c>
      <c r="AC68" s="52">
        <f t="shared" si="3"/>
        <v>207548.00000000003</v>
      </c>
      <c r="AD68" s="52">
        <f t="shared" si="4"/>
        <v>0</v>
      </c>
      <c r="AE68" s="52" t="s">
        <v>4301</v>
      </c>
      <c r="AF68" s="52"/>
      <c r="AG68" s="52">
        <f t="shared" si="5"/>
        <v>63860.923076923078</v>
      </c>
      <c r="AH68" s="52">
        <f t="shared" si="6"/>
        <v>111756.61538461538</v>
      </c>
      <c r="AI68" s="52">
        <f t="shared" si="7"/>
        <v>159652.30769230769</v>
      </c>
      <c r="AJ68" s="52">
        <f t="shared" si="8"/>
        <v>207548.00000000003</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60" t="s">
        <v>4319</v>
      </c>
      <c r="B69" s="460">
        <v>543965</v>
      </c>
      <c r="C69" s="460">
        <v>400082</v>
      </c>
      <c r="D69" s="460" t="s">
        <v>223</v>
      </c>
      <c r="E69" s="460">
        <v>3022026</v>
      </c>
      <c r="F69" s="460" t="s">
        <v>412</v>
      </c>
      <c r="G69" s="460">
        <v>11431</v>
      </c>
      <c r="H69" s="463">
        <v>64106.85</v>
      </c>
      <c r="L69" s="301">
        <f t="shared" si="0"/>
        <v>1</v>
      </c>
      <c r="M69" s="301" t="str">
        <f t="shared" si="1"/>
        <v>2026.EHCP.I03.1</v>
      </c>
      <c r="N69" s="301" t="str">
        <f t="shared" si="2"/>
        <v>11431/543965</v>
      </c>
      <c r="Q69" s="52">
        <v>9862.5923076923082</v>
      </c>
      <c r="R69" s="52">
        <v>4931.2961538461541</v>
      </c>
      <c r="S69" s="52">
        <v>4931.2961538461532</v>
      </c>
      <c r="T69" s="52">
        <v>4931.2961538461532</v>
      </c>
      <c r="U69" s="52">
        <v>4931.2961538461532</v>
      </c>
      <c r="V69" s="52">
        <v>4931.2961538461532</v>
      </c>
      <c r="W69" s="52">
        <v>4931.2961538461532</v>
      </c>
      <c r="X69" s="52">
        <v>4931.2961538461532</v>
      </c>
      <c r="Y69" s="52">
        <v>4931.2961538461532</v>
      </c>
      <c r="Z69" s="52">
        <v>4931.2961538461532</v>
      </c>
      <c r="AA69" s="52">
        <v>4931.2961538461532</v>
      </c>
      <c r="AB69" s="52">
        <v>4931.2961538461532</v>
      </c>
      <c r="AC69" s="52">
        <f t="shared" si="3"/>
        <v>64106.849999999991</v>
      </c>
      <c r="AD69" s="52">
        <f t="shared" si="4"/>
        <v>0</v>
      </c>
      <c r="AE69" s="52" t="s">
        <v>4303</v>
      </c>
      <c r="AF69" s="52"/>
      <c r="AG69" s="52">
        <f t="shared" si="5"/>
        <v>19725.184615384616</v>
      </c>
      <c r="AH69" s="52">
        <f t="shared" si="6"/>
        <v>34519.073076923072</v>
      </c>
      <c r="AI69" s="52">
        <f t="shared" si="7"/>
        <v>49312.961538461532</v>
      </c>
      <c r="AJ69" s="52">
        <f t="shared" si="8"/>
        <v>64106.849999999991</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60" t="s">
        <v>4322</v>
      </c>
      <c r="B70" s="460">
        <v>543965</v>
      </c>
      <c r="C70" s="460">
        <v>400067</v>
      </c>
      <c r="D70" s="460" t="s">
        <v>224</v>
      </c>
      <c r="E70" s="460">
        <v>3022028</v>
      </c>
      <c r="F70" s="460" t="s">
        <v>412</v>
      </c>
      <c r="G70" s="460">
        <v>11431</v>
      </c>
      <c r="H70" s="463">
        <v>57382</v>
      </c>
      <c r="L70" s="301">
        <f t="shared" si="0"/>
        <v>1</v>
      </c>
      <c r="M70" s="301" t="str">
        <f t="shared" si="1"/>
        <v>2028.EHCP.I03.1</v>
      </c>
      <c r="N70" s="301" t="str">
        <f t="shared" si="2"/>
        <v>11431/543965</v>
      </c>
      <c r="Q70" s="52">
        <v>7137.2307692307695</v>
      </c>
      <c r="R70" s="52">
        <v>3568.6153846153848</v>
      </c>
      <c r="S70" s="52">
        <v>4667.6153846153848</v>
      </c>
      <c r="T70" s="52">
        <v>4667.6153846153848</v>
      </c>
      <c r="U70" s="52">
        <v>4667.6153846153848</v>
      </c>
      <c r="V70" s="52">
        <v>4667.6153846153848</v>
      </c>
      <c r="W70" s="52">
        <v>4667.6153846153848</v>
      </c>
      <c r="X70" s="52">
        <v>4667.6153846153848</v>
      </c>
      <c r="Y70" s="52">
        <v>4667.6153846153848</v>
      </c>
      <c r="Z70" s="52">
        <v>4667.6153846153848</v>
      </c>
      <c r="AA70" s="52">
        <v>4667.6153846153848</v>
      </c>
      <c r="AB70" s="52">
        <v>4667.6153846153848</v>
      </c>
      <c r="AC70" s="52">
        <f t="shared" si="3"/>
        <v>57381.999999999985</v>
      </c>
      <c r="AD70" s="52">
        <f t="shared" si="4"/>
        <v>0</v>
      </c>
      <c r="AE70" s="52" t="s">
        <v>4305</v>
      </c>
      <c r="AF70" s="52"/>
      <c r="AG70" s="52">
        <f t="shared" si="5"/>
        <v>15373.461538461539</v>
      </c>
      <c r="AH70" s="52">
        <f t="shared" si="6"/>
        <v>29376.307692307688</v>
      </c>
      <c r="AI70" s="52">
        <f t="shared" si="7"/>
        <v>43379.153846153837</v>
      </c>
      <c r="AJ70" s="52">
        <f t="shared" si="8"/>
        <v>57381.999999999985</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60" t="s">
        <v>4324</v>
      </c>
      <c r="B71" s="460">
        <v>543965</v>
      </c>
      <c r="C71" s="460">
        <v>400002</v>
      </c>
      <c r="D71" s="460" t="s">
        <v>225</v>
      </c>
      <c r="E71" s="460">
        <v>3022027</v>
      </c>
      <c r="F71" s="460" t="s">
        <v>412</v>
      </c>
      <c r="G71" s="460">
        <v>11431</v>
      </c>
      <c r="H71" s="463">
        <v>47774.91333333333</v>
      </c>
      <c r="L71" s="301">
        <f t="shared" si="0"/>
        <v>1</v>
      </c>
      <c r="M71" s="301" t="str">
        <f t="shared" si="1"/>
        <v>2027.EHCP.I03.1</v>
      </c>
      <c r="N71" s="301" t="str">
        <f t="shared" si="2"/>
        <v>11431/543965</v>
      </c>
      <c r="Q71" s="52">
        <v>5633.4630769230771</v>
      </c>
      <c r="R71" s="52">
        <v>2816.7315384615385</v>
      </c>
      <c r="S71" s="52">
        <v>3932.4718717948717</v>
      </c>
      <c r="T71" s="52">
        <v>3932.4718717948717</v>
      </c>
      <c r="U71" s="52">
        <v>3932.4718717948717</v>
      </c>
      <c r="V71" s="52">
        <v>3932.4718717948717</v>
      </c>
      <c r="W71" s="52">
        <v>3932.4718717948717</v>
      </c>
      <c r="X71" s="52">
        <v>3932.4718717948717</v>
      </c>
      <c r="Y71" s="52">
        <v>3932.4718717948717</v>
      </c>
      <c r="Z71" s="52">
        <v>3932.4718717948717</v>
      </c>
      <c r="AA71" s="52">
        <v>3932.4718717948717</v>
      </c>
      <c r="AB71" s="52">
        <v>3932.4718717948717</v>
      </c>
      <c r="AC71" s="52">
        <f t="shared" si="3"/>
        <v>47774.913333333323</v>
      </c>
      <c r="AD71" s="52">
        <f t="shared" si="4"/>
        <v>0</v>
      </c>
      <c r="AE71" s="52" t="s">
        <v>4306</v>
      </c>
      <c r="AF71" s="52"/>
      <c r="AG71" s="52">
        <f t="shared" si="5"/>
        <v>12382.666487179486</v>
      </c>
      <c r="AH71" s="52">
        <f t="shared" si="6"/>
        <v>24180.082102564098</v>
      </c>
      <c r="AI71" s="52">
        <f t="shared" si="7"/>
        <v>35977.49771794871</v>
      </c>
      <c r="AJ71" s="52">
        <f t="shared" si="8"/>
        <v>47774.913333333323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60" t="s">
        <v>4326</v>
      </c>
      <c r="B72" s="460">
        <v>543965</v>
      </c>
      <c r="C72" s="460">
        <v>400035</v>
      </c>
      <c r="D72" s="460" t="s">
        <v>226</v>
      </c>
      <c r="E72" s="460">
        <v>3022029</v>
      </c>
      <c r="F72" s="460" t="s">
        <v>412</v>
      </c>
      <c r="G72" s="460">
        <v>11431</v>
      </c>
      <c r="H72" s="463">
        <v>148858.83000000002</v>
      </c>
      <c r="L72" s="301">
        <f t="shared" si="0"/>
        <v>1</v>
      </c>
      <c r="M72" s="301" t="str">
        <f t="shared" si="1"/>
        <v>2029.EHCP.I03.1</v>
      </c>
      <c r="N72" s="301" t="str">
        <f t="shared" si="2"/>
        <v>11431/543965</v>
      </c>
      <c r="Q72" s="52">
        <v>23605.846153846156</v>
      </c>
      <c r="R72" s="52">
        <v>11802.923076923078</v>
      </c>
      <c r="S72" s="52">
        <v>11345.006076923079</v>
      </c>
      <c r="T72" s="52">
        <v>11345.006076923079</v>
      </c>
      <c r="U72" s="52">
        <v>11345.006076923079</v>
      </c>
      <c r="V72" s="52">
        <v>11345.006076923079</v>
      </c>
      <c r="W72" s="52">
        <v>11345.006076923079</v>
      </c>
      <c r="X72" s="52">
        <v>11345.006076923079</v>
      </c>
      <c r="Y72" s="52">
        <v>11345.006076923079</v>
      </c>
      <c r="Z72" s="52">
        <v>11345.006076923079</v>
      </c>
      <c r="AA72" s="52">
        <v>11345.006076923079</v>
      </c>
      <c r="AB72" s="52">
        <v>11345.006076923079</v>
      </c>
      <c r="AC72" s="52">
        <f t="shared" si="3"/>
        <v>148858.83000000002</v>
      </c>
      <c r="AD72" s="52">
        <f t="shared" si="4"/>
        <v>0</v>
      </c>
      <c r="AE72" s="52" t="s">
        <v>4308</v>
      </c>
      <c r="AF72" s="52"/>
      <c r="AG72" s="52">
        <f t="shared" si="5"/>
        <v>46753.775307692311</v>
      </c>
      <c r="AH72" s="52">
        <f t="shared" si="6"/>
        <v>80788.793538461541</v>
      </c>
      <c r="AI72" s="52">
        <f t="shared" si="7"/>
        <v>114823.81176923077</v>
      </c>
      <c r="AJ72" s="52">
        <f t="shared" si="8"/>
        <v>148858.83000000002</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60" t="s">
        <v>4934</v>
      </c>
      <c r="B73" s="460">
        <v>543965</v>
      </c>
      <c r="C73" s="460">
        <v>400035</v>
      </c>
      <c r="D73" s="460" t="s">
        <v>226</v>
      </c>
      <c r="E73" s="460">
        <v>3022029</v>
      </c>
      <c r="F73" s="460" t="s">
        <v>4198</v>
      </c>
      <c r="G73" s="460">
        <v>10265</v>
      </c>
      <c r="H73" s="463">
        <v>8184</v>
      </c>
      <c r="L73" s="301">
        <f t="shared" ref="L73:L136" si="11">IF(D73=D72,L72+1,1)</f>
        <v>2</v>
      </c>
      <c r="M73" s="301" t="str">
        <f t="shared" ref="M73:M136" si="12">A73&amp;L73</f>
        <v>2029.SEN I.I03.2</v>
      </c>
      <c r="N73" s="301" t="str">
        <f t="shared" ref="N73:N136" si="13">G73&amp;"/"&amp;B73</f>
        <v>10265/543965</v>
      </c>
      <c r="Q73" s="52">
        <v>0</v>
      </c>
      <c r="R73" s="52">
        <v>0</v>
      </c>
      <c r="S73" s="52">
        <v>818.4</v>
      </c>
      <c r="T73" s="52">
        <v>818.4</v>
      </c>
      <c r="U73" s="52">
        <v>818.4</v>
      </c>
      <c r="V73" s="52">
        <v>818.4</v>
      </c>
      <c r="W73" s="52">
        <v>818.4</v>
      </c>
      <c r="X73" s="52">
        <v>818.4</v>
      </c>
      <c r="Y73" s="52">
        <v>818.4</v>
      </c>
      <c r="Z73" s="52">
        <v>818.4</v>
      </c>
      <c r="AA73" s="52">
        <v>818.4</v>
      </c>
      <c r="AB73" s="52">
        <v>818.4</v>
      </c>
      <c r="AC73" s="52">
        <f t="shared" si="3"/>
        <v>8183.9999999999982</v>
      </c>
      <c r="AD73" s="52">
        <f t="shared" si="4"/>
        <v>0</v>
      </c>
      <c r="AE73" s="52"/>
      <c r="AF73" s="52"/>
      <c r="AG73" s="52">
        <f t="shared" si="5"/>
        <v>818.4</v>
      </c>
      <c r="AH73" s="52">
        <f t="shared" si="6"/>
        <v>3273.6</v>
      </c>
      <c r="AI73" s="52">
        <f t="shared" si="7"/>
        <v>5728.7999999999993</v>
      </c>
      <c r="AJ73" s="52">
        <f t="shared" si="8"/>
        <v>8183.9999999999982</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60" t="s">
        <v>4332</v>
      </c>
      <c r="B74" s="460">
        <v>543965</v>
      </c>
      <c r="C74" s="460">
        <v>400102</v>
      </c>
      <c r="D74" s="460" t="s">
        <v>61</v>
      </c>
      <c r="E74" s="460">
        <v>3021001</v>
      </c>
      <c r="F74" s="460" t="s">
        <v>4198</v>
      </c>
      <c r="G74" s="460">
        <v>10265</v>
      </c>
      <c r="H74" s="463">
        <v>3522.0505813953482</v>
      </c>
      <c r="L74" s="301">
        <f t="shared" si="11"/>
        <v>1</v>
      </c>
      <c r="M74" s="301" t="str">
        <f t="shared" si="12"/>
        <v>1001.SEN I.I03.1</v>
      </c>
      <c r="N74" s="301" t="str">
        <f t="shared" si="13"/>
        <v>10265/543965</v>
      </c>
      <c r="Q74" s="52">
        <v>491.7770125223613</v>
      </c>
      <c r="R74" s="52">
        <v>245.88850626118065</v>
      </c>
      <c r="S74" s="52">
        <v>278.43850626118063</v>
      </c>
      <c r="T74" s="52">
        <v>278.43850626118063</v>
      </c>
      <c r="U74" s="52">
        <v>278.43850626118063</v>
      </c>
      <c r="V74" s="52">
        <v>278.43850626118063</v>
      </c>
      <c r="W74" s="52">
        <v>278.43850626118063</v>
      </c>
      <c r="X74" s="52">
        <v>278.43850626118063</v>
      </c>
      <c r="Y74" s="52">
        <v>278.43850626118063</v>
      </c>
      <c r="Z74" s="52">
        <v>278.43850626118063</v>
      </c>
      <c r="AA74" s="52">
        <v>278.43850626118063</v>
      </c>
      <c r="AB74" s="52">
        <v>278.43850626118063</v>
      </c>
      <c r="AC74" s="52">
        <f t="shared" si="3"/>
        <v>3522.0505813953478</v>
      </c>
      <c r="AD74" s="52">
        <f t="shared" si="4"/>
        <v>0</v>
      </c>
      <c r="AE74" s="52" t="s">
        <v>4311</v>
      </c>
      <c r="AF74" s="52"/>
      <c r="AG74" s="52">
        <f t="shared" si="5"/>
        <v>1016.1040250447227</v>
      </c>
      <c r="AH74" s="52">
        <f t="shared" si="6"/>
        <v>1851.4195438282648</v>
      </c>
      <c r="AI74" s="52">
        <f t="shared" si="7"/>
        <v>2686.7350626118064</v>
      </c>
      <c r="AJ74" s="52">
        <f t="shared" si="8"/>
        <v>3522.0505813953478</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60" t="s">
        <v>4334</v>
      </c>
      <c r="B75" s="460">
        <v>516500</v>
      </c>
      <c r="C75" s="460">
        <v>145386</v>
      </c>
      <c r="D75" s="460" t="s">
        <v>108</v>
      </c>
      <c r="E75" s="460">
        <v>3025409</v>
      </c>
      <c r="F75" s="460" t="s">
        <v>412</v>
      </c>
      <c r="G75" s="460">
        <v>11442</v>
      </c>
      <c r="H75" s="463">
        <v>286778</v>
      </c>
      <c r="L75" s="301">
        <f t="shared" si="11"/>
        <v>1</v>
      </c>
      <c r="M75" s="301" t="str">
        <f t="shared" si="12"/>
        <v>5409.EHCP.I03.1</v>
      </c>
      <c r="N75" s="301" t="str">
        <f t="shared" si="13"/>
        <v>11442/516500</v>
      </c>
      <c r="Q75" s="52">
        <v>23898.166666666664</v>
      </c>
      <c r="R75" s="52">
        <v>23898.166666666664</v>
      </c>
      <c r="S75" s="52">
        <v>23898.166666666668</v>
      </c>
      <c r="T75" s="52">
        <v>23898.166666666668</v>
      </c>
      <c r="U75" s="52">
        <v>23898.166666666668</v>
      </c>
      <c r="V75" s="52">
        <v>23898.166666666668</v>
      </c>
      <c r="W75" s="52">
        <v>23898.166666666668</v>
      </c>
      <c r="X75" s="52">
        <v>23898.166666666668</v>
      </c>
      <c r="Y75" s="52">
        <v>23898.166666666668</v>
      </c>
      <c r="Z75" s="52">
        <v>23898.166666666668</v>
      </c>
      <c r="AA75" s="52">
        <v>23898.166666666668</v>
      </c>
      <c r="AB75" s="52">
        <v>23898.166666666668</v>
      </c>
      <c r="AC75" s="52">
        <f t="shared" si="3"/>
        <v>286778</v>
      </c>
      <c r="AD75" s="52">
        <f t="shared" si="4"/>
        <v>0</v>
      </c>
      <c r="AE75" s="52" t="s">
        <v>4312</v>
      </c>
      <c r="AF75" s="52"/>
      <c r="AG75" s="52">
        <f t="shared" si="5"/>
        <v>71694.5</v>
      </c>
      <c r="AH75" s="52">
        <f t="shared" si="6"/>
        <v>143389</v>
      </c>
      <c r="AI75" s="52">
        <f t="shared" si="7"/>
        <v>215083.49999999997</v>
      </c>
      <c r="AJ75" s="52">
        <f t="shared" si="8"/>
        <v>286778</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60" t="s">
        <v>4336</v>
      </c>
      <c r="B76" s="460">
        <v>543965</v>
      </c>
      <c r="C76" s="460">
        <v>400108</v>
      </c>
      <c r="D76" s="460" t="s">
        <v>228</v>
      </c>
      <c r="E76" s="460">
        <v>3023516</v>
      </c>
      <c r="F76" s="460" t="s">
        <v>412</v>
      </c>
      <c r="G76" s="460">
        <v>11431</v>
      </c>
      <c r="H76" s="463">
        <v>67951</v>
      </c>
      <c r="L76" s="301">
        <f t="shared" si="11"/>
        <v>1</v>
      </c>
      <c r="M76" s="301" t="str">
        <f t="shared" si="12"/>
        <v>3516.EHCP.I03.1</v>
      </c>
      <c r="N76" s="301" t="str">
        <f t="shared" si="13"/>
        <v>11431/543965</v>
      </c>
      <c r="Q76" s="52">
        <v>10454</v>
      </c>
      <c r="R76" s="52">
        <v>5227</v>
      </c>
      <c r="S76" s="52">
        <v>5227</v>
      </c>
      <c r="T76" s="52">
        <v>5227</v>
      </c>
      <c r="U76" s="52">
        <v>5227</v>
      </c>
      <c r="V76" s="52">
        <v>5227</v>
      </c>
      <c r="W76" s="52">
        <v>5227</v>
      </c>
      <c r="X76" s="52">
        <v>5227</v>
      </c>
      <c r="Y76" s="52">
        <v>5227</v>
      </c>
      <c r="Z76" s="52">
        <v>5227</v>
      </c>
      <c r="AA76" s="52">
        <v>5227</v>
      </c>
      <c r="AB76" s="52">
        <v>5227</v>
      </c>
      <c r="AC76" s="52">
        <f t="shared" si="3"/>
        <v>67951</v>
      </c>
      <c r="AD76" s="52">
        <f t="shared" si="4"/>
        <v>0</v>
      </c>
      <c r="AE76" s="52" t="s">
        <v>4314</v>
      </c>
      <c r="AF76" s="52"/>
      <c r="AG76" s="52">
        <f t="shared" si="5"/>
        <v>20908</v>
      </c>
      <c r="AH76" s="52">
        <f t="shared" si="6"/>
        <v>36589</v>
      </c>
      <c r="AI76" s="52">
        <f t="shared" si="7"/>
        <v>52270</v>
      </c>
      <c r="AJ76" s="52">
        <f t="shared" si="8"/>
        <v>67951</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60" t="s">
        <v>4935</v>
      </c>
      <c r="B77" s="460">
        <v>543965</v>
      </c>
      <c r="C77" s="460">
        <v>400108</v>
      </c>
      <c r="D77" s="460" t="s">
        <v>228</v>
      </c>
      <c r="E77" s="460">
        <v>3023516</v>
      </c>
      <c r="F77" s="460" t="s">
        <v>4198</v>
      </c>
      <c r="G77" s="460">
        <v>10265</v>
      </c>
      <c r="H77" s="463">
        <v>2383.13</v>
      </c>
      <c r="L77" s="301">
        <f t="shared" si="11"/>
        <v>2</v>
      </c>
      <c r="M77" s="301" t="str">
        <f t="shared" si="12"/>
        <v>3516.SEN I.I03.2</v>
      </c>
      <c r="N77" s="301" t="str">
        <f t="shared" si="13"/>
        <v>10265/543965</v>
      </c>
      <c r="Q77" s="52">
        <v>0</v>
      </c>
      <c r="R77" s="52">
        <v>0</v>
      </c>
      <c r="S77" s="52">
        <v>238.31300000000002</v>
      </c>
      <c r="T77" s="52">
        <v>238.31300000000002</v>
      </c>
      <c r="U77" s="52">
        <v>238.31300000000002</v>
      </c>
      <c r="V77" s="52">
        <v>238.31300000000002</v>
      </c>
      <c r="W77" s="52">
        <v>238.31300000000002</v>
      </c>
      <c r="X77" s="52">
        <v>238.31300000000002</v>
      </c>
      <c r="Y77" s="52">
        <v>238.31300000000002</v>
      </c>
      <c r="Z77" s="52">
        <v>238.31300000000002</v>
      </c>
      <c r="AA77" s="52">
        <v>238.31300000000002</v>
      </c>
      <c r="AB77" s="52">
        <v>238.31300000000002</v>
      </c>
      <c r="AC77" s="52">
        <f t="shared" si="3"/>
        <v>2383.1300000000006</v>
      </c>
      <c r="AD77" s="52">
        <f t="shared" si="4"/>
        <v>0</v>
      </c>
      <c r="AE77" s="52"/>
      <c r="AF77" s="52"/>
      <c r="AG77" s="52">
        <f t="shared" si="5"/>
        <v>238.31300000000002</v>
      </c>
      <c r="AH77" s="52">
        <f t="shared" si="6"/>
        <v>953.25200000000007</v>
      </c>
      <c r="AI77" s="52">
        <f t="shared" si="7"/>
        <v>1668.1910000000003</v>
      </c>
      <c r="AJ77" s="52">
        <f t="shared" si="8"/>
        <v>2383.1300000000006</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60" t="s">
        <v>4338</v>
      </c>
      <c r="B78" s="460">
        <v>516500</v>
      </c>
      <c r="C78" s="460">
        <v>145169</v>
      </c>
      <c r="D78" s="460" t="s">
        <v>109</v>
      </c>
      <c r="E78" s="460">
        <v>3025400</v>
      </c>
      <c r="F78" s="460" t="s">
        <v>4199</v>
      </c>
      <c r="G78" s="460">
        <v>11423</v>
      </c>
      <c r="H78" s="463">
        <v>410399.58</v>
      </c>
      <c r="L78" s="301">
        <f t="shared" si="11"/>
        <v>1</v>
      </c>
      <c r="M78" s="301" t="str">
        <f t="shared" si="12"/>
        <v>5400.ARPs.I03.1</v>
      </c>
      <c r="N78" s="301" t="str">
        <f t="shared" si="13"/>
        <v>11423/516500</v>
      </c>
      <c r="Q78" s="52">
        <v>32988.333333333328</v>
      </c>
      <c r="R78" s="52">
        <v>32988.333333333328</v>
      </c>
      <c r="S78" s="52">
        <v>34442.291333333334</v>
      </c>
      <c r="T78" s="52">
        <v>34442.291333333334</v>
      </c>
      <c r="U78" s="52">
        <v>34442.291333333334</v>
      </c>
      <c r="V78" s="52">
        <v>34442.291333333334</v>
      </c>
      <c r="W78" s="52">
        <v>34442.291333333334</v>
      </c>
      <c r="X78" s="52">
        <v>34442.291333333334</v>
      </c>
      <c r="Y78" s="52">
        <v>34442.291333333334</v>
      </c>
      <c r="Z78" s="52">
        <v>34442.291333333334</v>
      </c>
      <c r="AA78" s="52">
        <v>34442.291333333334</v>
      </c>
      <c r="AB78" s="52">
        <v>34442.291333333334</v>
      </c>
      <c r="AC78" s="52">
        <f t="shared" si="3"/>
        <v>410399.58000000007</v>
      </c>
      <c r="AD78" s="52">
        <f t="shared" si="4"/>
        <v>0</v>
      </c>
      <c r="AE78" s="52" t="s">
        <v>4316</v>
      </c>
      <c r="AF78" s="52"/>
      <c r="AG78" s="52">
        <f t="shared" si="5"/>
        <v>100418.95799999998</v>
      </c>
      <c r="AH78" s="52">
        <f t="shared" si="6"/>
        <v>203745.83199999997</v>
      </c>
      <c r="AI78" s="52">
        <f t="shared" si="7"/>
        <v>307072.70600000001</v>
      </c>
      <c r="AJ78" s="52">
        <f t="shared" si="8"/>
        <v>410399.58000000007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60" t="s">
        <v>4340</v>
      </c>
      <c r="B79" s="460">
        <v>516500</v>
      </c>
      <c r="C79" s="460">
        <v>145169</v>
      </c>
      <c r="D79" s="460" t="s">
        <v>109</v>
      </c>
      <c r="E79" s="460">
        <v>3025400</v>
      </c>
      <c r="F79" s="460" t="s">
        <v>412</v>
      </c>
      <c r="G79" s="460">
        <v>11442</v>
      </c>
      <c r="H79" s="463">
        <v>296852.92</v>
      </c>
      <c r="L79" s="301">
        <f t="shared" si="11"/>
        <v>2</v>
      </c>
      <c r="M79" s="301" t="str">
        <f t="shared" si="12"/>
        <v>5400.EHCP.I03.2</v>
      </c>
      <c r="N79" s="301" t="str">
        <f t="shared" si="13"/>
        <v>11442/516500</v>
      </c>
      <c r="Q79" s="52">
        <v>24260.625</v>
      </c>
      <c r="R79" s="52">
        <v>24260.625</v>
      </c>
      <c r="S79" s="52">
        <v>24833.166999999998</v>
      </c>
      <c r="T79" s="52">
        <v>24833.166999999998</v>
      </c>
      <c r="U79" s="52">
        <v>24833.166999999998</v>
      </c>
      <c r="V79" s="52">
        <v>24833.166999999998</v>
      </c>
      <c r="W79" s="52">
        <v>24833.166999999998</v>
      </c>
      <c r="X79" s="52">
        <v>24833.166999999998</v>
      </c>
      <c r="Y79" s="52">
        <v>24833.166999999998</v>
      </c>
      <c r="Z79" s="52">
        <v>24833.166999999998</v>
      </c>
      <c r="AA79" s="52">
        <v>24833.166999999998</v>
      </c>
      <c r="AB79" s="52">
        <v>24833.166999999998</v>
      </c>
      <c r="AC79" s="52">
        <f t="shared" si="3"/>
        <v>296852.92</v>
      </c>
      <c r="AD79" s="52">
        <f t="shared" si="4"/>
        <v>0</v>
      </c>
      <c r="AE79" s="52" t="s">
        <v>4318</v>
      </c>
      <c r="AF79" s="52"/>
      <c r="AG79" s="52">
        <f t="shared" si="5"/>
        <v>73354.417000000001</v>
      </c>
      <c r="AH79" s="52">
        <f t="shared" si="6"/>
        <v>147853.91800000001</v>
      </c>
      <c r="AI79" s="52">
        <f t="shared" si="7"/>
        <v>222353.41899999997</v>
      </c>
      <c r="AJ79" s="52">
        <f t="shared" si="8"/>
        <v>296852.92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60" t="s">
        <v>4342</v>
      </c>
      <c r="B80" s="460">
        <v>543965</v>
      </c>
      <c r="C80" s="460">
        <v>400026</v>
      </c>
      <c r="D80" s="460" t="s">
        <v>229</v>
      </c>
      <c r="E80" s="460">
        <v>3022031</v>
      </c>
      <c r="F80" s="460" t="s">
        <v>412</v>
      </c>
      <c r="G80" s="460">
        <v>11431</v>
      </c>
      <c r="H80" s="463">
        <v>25907.83</v>
      </c>
      <c r="L80" s="301">
        <f t="shared" si="11"/>
        <v>1</v>
      </c>
      <c r="M80" s="301" t="str">
        <f t="shared" si="12"/>
        <v>2031.EHCP.I03.1</v>
      </c>
      <c r="N80" s="301" t="str">
        <f t="shared" si="13"/>
        <v>11431/543965</v>
      </c>
      <c r="Q80" s="52">
        <v>2942.6153846153848</v>
      </c>
      <c r="R80" s="52">
        <v>1471.3076923076924</v>
      </c>
      <c r="S80" s="52">
        <v>2149.3906923076925</v>
      </c>
      <c r="T80" s="52">
        <v>2149.3906923076925</v>
      </c>
      <c r="U80" s="52">
        <v>2149.3906923076925</v>
      </c>
      <c r="V80" s="52">
        <v>2149.3906923076925</v>
      </c>
      <c r="W80" s="52">
        <v>2149.3906923076925</v>
      </c>
      <c r="X80" s="52">
        <v>2149.3906923076925</v>
      </c>
      <c r="Y80" s="52">
        <v>2149.3906923076925</v>
      </c>
      <c r="Z80" s="52">
        <v>2149.3906923076925</v>
      </c>
      <c r="AA80" s="52">
        <v>2149.3906923076925</v>
      </c>
      <c r="AB80" s="52">
        <v>2149.3906923076925</v>
      </c>
      <c r="AC80" s="52">
        <f t="shared" ref="AC80:AC150" si="14">SUM(Q80:AB80)</f>
        <v>25907.830000000005</v>
      </c>
      <c r="AD80" s="52">
        <f t="shared" ref="AD80:AD150" si="15">AC80-H80</f>
        <v>0</v>
      </c>
      <c r="AE80" s="52" t="s">
        <v>4320</v>
      </c>
      <c r="AF80" s="52"/>
      <c r="AG80" s="52">
        <f t="shared" ref="AG80:AG150" si="16">SUM(Q80:S80)</f>
        <v>6563.31376923077</v>
      </c>
      <c r="AH80" s="52">
        <f t="shared" ref="AH80:AH150" si="17">SUM(Q80:V80)</f>
        <v>13011.485846153846</v>
      </c>
      <c r="AI80" s="52">
        <f t="shared" ref="AI80:AI150" si="18">SUM(Q80:Y80)</f>
        <v>19459.657923076924</v>
      </c>
      <c r="AJ80" s="52">
        <f t="shared" ref="AJ80:AJ150" si="19">SUM(Q80:AB80)</f>
        <v>25907.830000000005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60" t="s">
        <v>4936</v>
      </c>
      <c r="B81" s="460">
        <v>543965</v>
      </c>
      <c r="C81" s="460">
        <v>400026</v>
      </c>
      <c r="D81" s="460" t="s">
        <v>229</v>
      </c>
      <c r="E81" s="460">
        <v>3022031</v>
      </c>
      <c r="F81" s="460" t="s">
        <v>4198</v>
      </c>
      <c r="G81" s="460">
        <v>10265</v>
      </c>
      <c r="H81" s="463">
        <v>1705</v>
      </c>
      <c r="L81" s="301">
        <f t="shared" si="11"/>
        <v>2</v>
      </c>
      <c r="M81" s="301" t="str">
        <f t="shared" si="12"/>
        <v>2031.SEN I.I03.2</v>
      </c>
      <c r="N81" s="301" t="str">
        <f t="shared" si="13"/>
        <v>10265/543965</v>
      </c>
      <c r="Q81" s="52">
        <v>0</v>
      </c>
      <c r="R81" s="52">
        <v>0</v>
      </c>
      <c r="S81" s="52">
        <v>170.5</v>
      </c>
      <c r="T81" s="52">
        <v>170.5</v>
      </c>
      <c r="U81" s="52">
        <v>170.5</v>
      </c>
      <c r="V81" s="52">
        <v>170.5</v>
      </c>
      <c r="W81" s="52">
        <v>170.5</v>
      </c>
      <c r="X81" s="52">
        <v>170.5</v>
      </c>
      <c r="Y81" s="52">
        <v>170.5</v>
      </c>
      <c r="Z81" s="52">
        <v>170.5</v>
      </c>
      <c r="AA81" s="52">
        <v>170.5</v>
      </c>
      <c r="AB81" s="52">
        <v>170.5</v>
      </c>
      <c r="AC81" s="52">
        <f t="shared" si="14"/>
        <v>1705</v>
      </c>
      <c r="AD81" s="52">
        <f t="shared" si="15"/>
        <v>0</v>
      </c>
      <c r="AE81" s="52"/>
      <c r="AF81" s="52"/>
      <c r="AG81" s="52">
        <f t="shared" si="16"/>
        <v>170.5</v>
      </c>
      <c r="AH81" s="52">
        <f t="shared" si="17"/>
        <v>682</v>
      </c>
      <c r="AI81" s="52">
        <f t="shared" si="18"/>
        <v>1193.5</v>
      </c>
      <c r="AJ81" s="52">
        <f t="shared" si="19"/>
        <v>1705</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60" t="s">
        <v>4345</v>
      </c>
      <c r="B82" s="460">
        <v>543965</v>
      </c>
      <c r="C82" s="460">
        <v>400084</v>
      </c>
      <c r="D82" s="460" t="s">
        <v>231</v>
      </c>
      <c r="E82" s="460">
        <v>3022032</v>
      </c>
      <c r="F82" s="460" t="s">
        <v>412</v>
      </c>
      <c r="G82" s="460">
        <v>11431</v>
      </c>
      <c r="H82" s="463">
        <v>132111.83000000002</v>
      </c>
      <c r="L82" s="301">
        <f t="shared" si="11"/>
        <v>1</v>
      </c>
      <c r="M82" s="301" t="str">
        <f t="shared" si="12"/>
        <v>2032.EHCP.I03.1</v>
      </c>
      <c r="N82" s="301" t="str">
        <f t="shared" si="13"/>
        <v>11431/543965</v>
      </c>
      <c r="Q82" s="52">
        <v>16339.076923076924</v>
      </c>
      <c r="R82" s="52">
        <v>8169.5384615384619</v>
      </c>
      <c r="S82" s="52">
        <v>10760.321461538462</v>
      </c>
      <c r="T82" s="52">
        <v>10760.321461538462</v>
      </c>
      <c r="U82" s="52">
        <v>10760.321461538462</v>
      </c>
      <c r="V82" s="52">
        <v>10760.321461538462</v>
      </c>
      <c r="W82" s="52">
        <v>10760.321461538462</v>
      </c>
      <c r="X82" s="52">
        <v>10760.321461538462</v>
      </c>
      <c r="Y82" s="52">
        <v>10760.321461538462</v>
      </c>
      <c r="Z82" s="52">
        <v>10760.321461538462</v>
      </c>
      <c r="AA82" s="52">
        <v>10760.321461538462</v>
      </c>
      <c r="AB82" s="52">
        <v>10760.321461538462</v>
      </c>
      <c r="AC82" s="52">
        <f t="shared" si="14"/>
        <v>132111.83000000002</v>
      </c>
      <c r="AD82" s="52">
        <f t="shared" si="15"/>
        <v>0</v>
      </c>
      <c r="AE82" s="52" t="s">
        <v>4321</v>
      </c>
      <c r="AF82" s="52"/>
      <c r="AG82" s="52">
        <f t="shared" si="16"/>
        <v>35268.936846153847</v>
      </c>
      <c r="AH82" s="52">
        <f t="shared" si="17"/>
        <v>67549.901230769232</v>
      </c>
      <c r="AI82" s="52">
        <f t="shared" si="18"/>
        <v>99830.865615384624</v>
      </c>
      <c r="AJ82" s="52">
        <f t="shared" si="19"/>
        <v>132111.83000000002</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60" t="s">
        <v>4937</v>
      </c>
      <c r="B83" s="460">
        <v>543965</v>
      </c>
      <c r="C83" s="460">
        <v>400084</v>
      </c>
      <c r="D83" s="460" t="s">
        <v>231</v>
      </c>
      <c r="E83" s="460">
        <v>3022032</v>
      </c>
      <c r="F83" s="460" t="s">
        <v>4198</v>
      </c>
      <c r="G83" s="460">
        <v>10265</v>
      </c>
      <c r="H83" s="463">
        <v>11307.255000000001</v>
      </c>
      <c r="L83" s="301">
        <f t="shared" si="11"/>
        <v>2</v>
      </c>
      <c r="M83" s="301" t="str">
        <f t="shared" si="12"/>
        <v>2032.SEN I.I03.2</v>
      </c>
      <c r="N83" s="301" t="str">
        <f t="shared" si="13"/>
        <v>10265/543965</v>
      </c>
      <c r="Q83" s="52">
        <v>0</v>
      </c>
      <c r="R83" s="52">
        <v>0</v>
      </c>
      <c r="S83" s="52">
        <v>1130.7255</v>
      </c>
      <c r="T83" s="52">
        <v>1130.7255</v>
      </c>
      <c r="U83" s="52">
        <v>1130.7255</v>
      </c>
      <c r="V83" s="52">
        <v>1130.7255</v>
      </c>
      <c r="W83" s="52">
        <v>1130.7255</v>
      </c>
      <c r="X83" s="52">
        <v>1130.7255</v>
      </c>
      <c r="Y83" s="52">
        <v>1130.7255</v>
      </c>
      <c r="Z83" s="52">
        <v>1130.7255</v>
      </c>
      <c r="AA83" s="52">
        <v>1130.7255</v>
      </c>
      <c r="AB83" s="52">
        <v>1130.7255</v>
      </c>
      <c r="AC83" s="52">
        <f t="shared" si="14"/>
        <v>11307.255000000003</v>
      </c>
      <c r="AD83" s="52">
        <f t="shared" si="15"/>
        <v>0</v>
      </c>
      <c r="AE83" s="52"/>
      <c r="AF83" s="52"/>
      <c r="AG83" s="52">
        <f t="shared" si="16"/>
        <v>1130.7255</v>
      </c>
      <c r="AH83" s="52">
        <f t="shared" si="17"/>
        <v>4522.902</v>
      </c>
      <c r="AI83" s="52">
        <f t="shared" si="18"/>
        <v>7915.0785000000014</v>
      </c>
      <c r="AJ83" s="52">
        <f t="shared" si="19"/>
        <v>11307.255000000003</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60" t="s">
        <v>4348</v>
      </c>
      <c r="B84" s="460">
        <v>543965</v>
      </c>
      <c r="C84" s="460">
        <v>400008</v>
      </c>
      <c r="D84" s="460" t="s">
        <v>232</v>
      </c>
      <c r="E84" s="460">
        <v>3023304</v>
      </c>
      <c r="F84" s="460" t="s">
        <v>412</v>
      </c>
      <c r="G84" s="460">
        <v>11431</v>
      </c>
      <c r="H84" s="463">
        <v>63504.070000000007</v>
      </c>
      <c r="L84" s="301">
        <f t="shared" si="11"/>
        <v>1</v>
      </c>
      <c r="M84" s="301" t="str">
        <f t="shared" si="12"/>
        <v>3304.EHCP.I03.1</v>
      </c>
      <c r="N84" s="301" t="str">
        <f t="shared" si="13"/>
        <v>11431/543965</v>
      </c>
      <c r="Q84" s="52">
        <v>8324.3076923076933</v>
      </c>
      <c r="R84" s="52">
        <v>4162.1538461538466</v>
      </c>
      <c r="S84" s="52">
        <v>5101.7608461538466</v>
      </c>
      <c r="T84" s="52">
        <v>5101.7608461538466</v>
      </c>
      <c r="U84" s="52">
        <v>5101.7608461538466</v>
      </c>
      <c r="V84" s="52">
        <v>5101.7608461538466</v>
      </c>
      <c r="W84" s="52">
        <v>5101.7608461538466</v>
      </c>
      <c r="X84" s="52">
        <v>5101.7608461538466</v>
      </c>
      <c r="Y84" s="52">
        <v>5101.7608461538466</v>
      </c>
      <c r="Z84" s="52">
        <v>5101.7608461538466</v>
      </c>
      <c r="AA84" s="52">
        <v>5101.7608461538466</v>
      </c>
      <c r="AB84" s="52">
        <v>5101.7608461538466</v>
      </c>
      <c r="AC84" s="52">
        <f t="shared" si="14"/>
        <v>63504.070000000014</v>
      </c>
      <c r="AD84" s="52">
        <f t="shared" si="15"/>
        <v>0</v>
      </c>
      <c r="AE84" s="52" t="s">
        <v>4323</v>
      </c>
      <c r="AF84" s="52"/>
      <c r="AG84" s="52">
        <f t="shared" si="16"/>
        <v>17588.222384615387</v>
      </c>
      <c r="AH84" s="52">
        <f t="shared" si="17"/>
        <v>32893.504923076929</v>
      </c>
      <c r="AI84" s="52">
        <f t="shared" si="18"/>
        <v>48198.787461538472</v>
      </c>
      <c r="AJ84" s="52">
        <f t="shared" si="19"/>
        <v>63504.070000000014</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60" t="s">
        <v>4352</v>
      </c>
      <c r="B85" s="460">
        <v>516500</v>
      </c>
      <c r="C85" s="460">
        <v>151702</v>
      </c>
      <c r="D85" s="460" t="s">
        <v>233</v>
      </c>
      <c r="E85" s="460">
        <v>3022047</v>
      </c>
      <c r="F85" s="460" t="s">
        <v>412</v>
      </c>
      <c r="G85" s="460">
        <v>11443</v>
      </c>
      <c r="H85" s="463">
        <v>109160.91</v>
      </c>
      <c r="L85" s="301">
        <f t="shared" si="11"/>
        <v>1</v>
      </c>
      <c r="M85" s="301" t="str">
        <f t="shared" si="12"/>
        <v>2047.EHCP.I03.1</v>
      </c>
      <c r="N85" s="301" t="str">
        <f t="shared" si="13"/>
        <v>11443/516500</v>
      </c>
      <c r="Q85" s="52">
        <v>8305</v>
      </c>
      <c r="R85" s="52">
        <v>8305</v>
      </c>
      <c r="S85" s="52">
        <v>9255.0910000000003</v>
      </c>
      <c r="T85" s="52">
        <v>9255.0910000000003</v>
      </c>
      <c r="U85" s="52">
        <v>9255.0910000000003</v>
      </c>
      <c r="V85" s="52">
        <v>9255.0910000000003</v>
      </c>
      <c r="W85" s="52">
        <v>9255.0910000000003</v>
      </c>
      <c r="X85" s="52">
        <v>9255.0910000000003</v>
      </c>
      <c r="Y85" s="52">
        <v>9255.0910000000003</v>
      </c>
      <c r="Z85" s="52">
        <v>9255.0910000000003</v>
      </c>
      <c r="AA85" s="52">
        <v>9255.0910000000003</v>
      </c>
      <c r="AB85" s="52">
        <v>9255.0910000000003</v>
      </c>
      <c r="AC85" s="52">
        <f t="shared" si="14"/>
        <v>109160.91</v>
      </c>
      <c r="AD85" s="52">
        <f t="shared" si="15"/>
        <v>0</v>
      </c>
      <c r="AE85" s="52" t="s">
        <v>4325</v>
      </c>
      <c r="AF85" s="52"/>
      <c r="AG85" s="52">
        <f t="shared" si="16"/>
        <v>25865.091</v>
      </c>
      <c r="AH85" s="52">
        <f t="shared" si="17"/>
        <v>53630.364000000001</v>
      </c>
      <c r="AI85" s="52">
        <f t="shared" si="18"/>
        <v>81395.637000000002</v>
      </c>
      <c r="AJ85" s="52">
        <f t="shared" si="19"/>
        <v>109160.91</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60" t="s">
        <v>4354</v>
      </c>
      <c r="B86" s="460">
        <v>516500</v>
      </c>
      <c r="C86" s="460">
        <v>143982</v>
      </c>
      <c r="D86" s="460" t="s">
        <v>234</v>
      </c>
      <c r="E86" s="460">
        <v>3023515</v>
      </c>
      <c r="F86" s="460" t="s">
        <v>412</v>
      </c>
      <c r="G86" s="460">
        <v>11443</v>
      </c>
      <c r="H86" s="463">
        <v>46813</v>
      </c>
      <c r="L86" s="301">
        <f t="shared" si="11"/>
        <v>1</v>
      </c>
      <c r="M86" s="301" t="str">
        <f t="shared" si="12"/>
        <v>3515.EHCP.I03.1</v>
      </c>
      <c r="N86" s="301" t="str">
        <f t="shared" si="13"/>
        <v>11443/516500</v>
      </c>
      <c r="Q86" s="52">
        <v>3901.083333333333</v>
      </c>
      <c r="R86" s="52">
        <v>3901.083333333333</v>
      </c>
      <c r="S86" s="52">
        <v>3901.0833333333335</v>
      </c>
      <c r="T86" s="52">
        <v>3901.0833333333335</v>
      </c>
      <c r="U86" s="52">
        <v>3901.0833333333335</v>
      </c>
      <c r="V86" s="52">
        <v>3901.0833333333335</v>
      </c>
      <c r="W86" s="52">
        <v>3901.0833333333335</v>
      </c>
      <c r="X86" s="52">
        <v>3901.0833333333335</v>
      </c>
      <c r="Y86" s="52">
        <v>3901.0833333333335</v>
      </c>
      <c r="Z86" s="52">
        <v>3901.0833333333335</v>
      </c>
      <c r="AA86" s="52">
        <v>3901.0833333333335</v>
      </c>
      <c r="AB86" s="52">
        <v>3901.0833333333335</v>
      </c>
      <c r="AC86" s="52">
        <f t="shared" si="14"/>
        <v>46813.000000000007</v>
      </c>
      <c r="AD86" s="52">
        <f t="shared" si="15"/>
        <v>0</v>
      </c>
      <c r="AE86" s="52" t="s">
        <v>4327</v>
      </c>
      <c r="AF86" s="52"/>
      <c r="AG86" s="52">
        <f t="shared" si="16"/>
        <v>11703.25</v>
      </c>
      <c r="AH86" s="52">
        <f t="shared" si="17"/>
        <v>23406.5</v>
      </c>
      <c r="AI86" s="52">
        <f t="shared" si="18"/>
        <v>35109.75</v>
      </c>
      <c r="AJ86" s="52">
        <f t="shared" si="19"/>
        <v>46813.000000000007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60" t="s">
        <v>4356</v>
      </c>
      <c r="B87" s="460">
        <v>543965</v>
      </c>
      <c r="C87" s="460">
        <v>400140</v>
      </c>
      <c r="D87" s="460" t="s">
        <v>111</v>
      </c>
      <c r="E87" s="460">
        <v>3025427</v>
      </c>
      <c r="F87" s="460" t="s">
        <v>4199</v>
      </c>
      <c r="G87" s="460">
        <v>11434</v>
      </c>
      <c r="H87" s="463">
        <v>866678</v>
      </c>
      <c r="L87" s="301">
        <f t="shared" si="11"/>
        <v>1</v>
      </c>
      <c r="M87" s="301" t="str">
        <f t="shared" si="12"/>
        <v>5427.ARPs.I03.1</v>
      </c>
      <c r="N87" s="301" t="str">
        <f t="shared" si="13"/>
        <v>11434/543965</v>
      </c>
      <c r="Q87" s="52">
        <v>136169.38461538462</v>
      </c>
      <c r="R87" s="52">
        <v>68084.692307692312</v>
      </c>
      <c r="S87" s="52">
        <v>66242.392307692295</v>
      </c>
      <c r="T87" s="52">
        <v>66242.392307692295</v>
      </c>
      <c r="U87" s="52">
        <v>66242.392307692295</v>
      </c>
      <c r="V87" s="52">
        <v>66242.392307692295</v>
      </c>
      <c r="W87" s="52">
        <v>66242.392307692295</v>
      </c>
      <c r="X87" s="52">
        <v>66242.392307692295</v>
      </c>
      <c r="Y87" s="52">
        <v>66242.392307692295</v>
      </c>
      <c r="Z87" s="52">
        <v>66242.392307692295</v>
      </c>
      <c r="AA87" s="52">
        <v>66242.392307692295</v>
      </c>
      <c r="AB87" s="52">
        <v>66242.392307692295</v>
      </c>
      <c r="AC87" s="52">
        <f t="shared" si="14"/>
        <v>866678.00000000012</v>
      </c>
      <c r="AD87" s="52">
        <f t="shared" si="15"/>
        <v>0</v>
      </c>
      <c r="AE87" s="52" t="s">
        <v>4328</v>
      </c>
      <c r="AF87" s="52"/>
      <c r="AG87" s="52">
        <f t="shared" si="16"/>
        <v>270496.4692307692</v>
      </c>
      <c r="AH87" s="52">
        <f t="shared" si="17"/>
        <v>469223.64615384617</v>
      </c>
      <c r="AI87" s="52">
        <f t="shared" si="18"/>
        <v>667950.82307692314</v>
      </c>
      <c r="AJ87" s="52">
        <f t="shared" si="19"/>
        <v>866678.00000000012</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60" t="s">
        <v>4358</v>
      </c>
      <c r="B88" s="460">
        <v>543965</v>
      </c>
      <c r="C88" s="460">
        <v>400140</v>
      </c>
      <c r="D88" s="460" t="s">
        <v>111</v>
      </c>
      <c r="E88" s="460">
        <v>3025427</v>
      </c>
      <c r="F88" s="460" t="s">
        <v>412</v>
      </c>
      <c r="G88" s="460">
        <v>11435</v>
      </c>
      <c r="H88" s="463">
        <v>227607.59</v>
      </c>
      <c r="L88" s="301">
        <f t="shared" si="11"/>
        <v>2</v>
      </c>
      <c r="M88" s="301" t="str">
        <f t="shared" si="12"/>
        <v>5427.EHCP.I03.2</v>
      </c>
      <c r="N88" s="301" t="str">
        <f t="shared" si="13"/>
        <v>11435/543965</v>
      </c>
      <c r="Q88" s="52">
        <v>35002.769230769234</v>
      </c>
      <c r="R88" s="52">
        <v>17501.384615384617</v>
      </c>
      <c r="S88" s="52">
        <v>17510.343615384616</v>
      </c>
      <c r="T88" s="52">
        <v>17510.343615384616</v>
      </c>
      <c r="U88" s="52">
        <v>17510.343615384616</v>
      </c>
      <c r="V88" s="52">
        <v>17510.343615384616</v>
      </c>
      <c r="W88" s="52">
        <v>17510.343615384616</v>
      </c>
      <c r="X88" s="52">
        <v>17510.343615384616</v>
      </c>
      <c r="Y88" s="52">
        <v>17510.343615384616</v>
      </c>
      <c r="Z88" s="52">
        <v>17510.343615384616</v>
      </c>
      <c r="AA88" s="52">
        <v>17510.343615384616</v>
      </c>
      <c r="AB88" s="52">
        <v>17510.343615384616</v>
      </c>
      <c r="AC88" s="52">
        <f t="shared" si="14"/>
        <v>227607.59000000005</v>
      </c>
      <c r="AD88" s="52">
        <f t="shared" si="15"/>
        <v>0</v>
      </c>
      <c r="AE88" s="52" t="s">
        <v>4330</v>
      </c>
      <c r="AF88" s="52"/>
      <c r="AG88" s="52">
        <f t="shared" si="16"/>
        <v>70014.497461538471</v>
      </c>
      <c r="AH88" s="52">
        <f t="shared" si="17"/>
        <v>122545.52830769231</v>
      </c>
      <c r="AI88" s="52">
        <f t="shared" si="18"/>
        <v>175076.55915384617</v>
      </c>
      <c r="AJ88" s="52">
        <f t="shared" si="19"/>
        <v>227607.59000000005</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60" t="s">
        <v>4360</v>
      </c>
      <c r="B89" s="460">
        <v>516500</v>
      </c>
      <c r="C89" s="460">
        <v>105221</v>
      </c>
      <c r="D89" s="460" t="s">
        <v>88</v>
      </c>
      <c r="E89" s="460">
        <v>3026085</v>
      </c>
      <c r="F89" s="460" t="s">
        <v>71</v>
      </c>
      <c r="G89" s="460">
        <v>11491</v>
      </c>
      <c r="H89" s="463">
        <v>739951.25</v>
      </c>
      <c r="L89" s="301">
        <f t="shared" si="11"/>
        <v>1</v>
      </c>
      <c r="M89" s="301" t="str">
        <f t="shared" si="12"/>
        <v>6085.Speci.I03.1</v>
      </c>
      <c r="N89" s="301" t="str">
        <f t="shared" si="13"/>
        <v>11491/516500</v>
      </c>
      <c r="Q89" s="52">
        <v>60583.625</v>
      </c>
      <c r="R89" s="52">
        <v>60583.625</v>
      </c>
      <c r="S89" s="52">
        <v>61878.400000000001</v>
      </c>
      <c r="T89" s="52">
        <v>61878.400000000001</v>
      </c>
      <c r="U89" s="52">
        <v>61878.400000000001</v>
      </c>
      <c r="V89" s="52">
        <v>61878.400000000001</v>
      </c>
      <c r="W89" s="52">
        <v>61878.400000000001</v>
      </c>
      <c r="X89" s="52">
        <v>61878.400000000001</v>
      </c>
      <c r="Y89" s="52">
        <v>61878.400000000001</v>
      </c>
      <c r="Z89" s="52">
        <v>61878.400000000001</v>
      </c>
      <c r="AA89" s="52">
        <v>61878.400000000001</v>
      </c>
      <c r="AB89" s="52">
        <v>61878.400000000001</v>
      </c>
      <c r="AC89" s="52">
        <f t="shared" si="14"/>
        <v>739951.25000000012</v>
      </c>
      <c r="AD89" s="52">
        <f t="shared" si="15"/>
        <v>0</v>
      </c>
      <c r="AE89" s="52" t="s">
        <v>4331</v>
      </c>
      <c r="AF89" s="52"/>
      <c r="AG89" s="52">
        <f t="shared" si="16"/>
        <v>183045.65</v>
      </c>
      <c r="AH89" s="52">
        <f t="shared" si="17"/>
        <v>368680.85000000003</v>
      </c>
      <c r="AI89" s="52">
        <f t="shared" si="18"/>
        <v>554316.05000000005</v>
      </c>
      <c r="AJ89" s="52">
        <f t="shared" si="19"/>
        <v>739951.25000000012</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60" t="s">
        <v>4362</v>
      </c>
      <c r="B90" s="460">
        <v>543965</v>
      </c>
      <c r="C90" s="460">
        <v>400046</v>
      </c>
      <c r="D90" s="460" t="s">
        <v>235</v>
      </c>
      <c r="E90" s="460">
        <v>3022036</v>
      </c>
      <c r="F90" s="460" t="s">
        <v>4199</v>
      </c>
      <c r="G90" s="460">
        <v>11432</v>
      </c>
      <c r="H90" s="463">
        <v>252308.00999999998</v>
      </c>
      <c r="L90" s="301">
        <f t="shared" si="11"/>
        <v>1</v>
      </c>
      <c r="M90" s="301" t="str">
        <f t="shared" si="12"/>
        <v>2036.ARPs.I03.1</v>
      </c>
      <c r="N90" s="301" t="str">
        <f t="shared" si="13"/>
        <v>11432/543965</v>
      </c>
      <c r="Q90" s="52">
        <v>36044</v>
      </c>
      <c r="R90" s="52">
        <v>18022</v>
      </c>
      <c r="S90" s="52">
        <v>19824.200999999997</v>
      </c>
      <c r="T90" s="52">
        <v>19824.200999999997</v>
      </c>
      <c r="U90" s="52">
        <v>19824.200999999997</v>
      </c>
      <c r="V90" s="52">
        <v>19824.200999999997</v>
      </c>
      <c r="W90" s="52">
        <v>19824.200999999997</v>
      </c>
      <c r="X90" s="52">
        <v>19824.200999999997</v>
      </c>
      <c r="Y90" s="52">
        <v>19824.200999999997</v>
      </c>
      <c r="Z90" s="52">
        <v>19824.200999999997</v>
      </c>
      <c r="AA90" s="52">
        <v>19824.200999999997</v>
      </c>
      <c r="AB90" s="52">
        <v>19824.200999999997</v>
      </c>
      <c r="AC90" s="52">
        <f t="shared" si="14"/>
        <v>252308.01</v>
      </c>
      <c r="AD90" s="52">
        <f t="shared" si="15"/>
        <v>0</v>
      </c>
      <c r="AE90" s="52" t="s">
        <v>4333</v>
      </c>
      <c r="AF90" s="52"/>
      <c r="AG90" s="52">
        <f t="shared" si="16"/>
        <v>73890.201000000001</v>
      </c>
      <c r="AH90" s="52">
        <f t="shared" si="17"/>
        <v>133362.804</v>
      </c>
      <c r="AI90" s="52">
        <f t="shared" si="18"/>
        <v>192835.40700000001</v>
      </c>
      <c r="AJ90" s="52">
        <f t="shared" si="19"/>
        <v>252308.01</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60" t="s">
        <v>4364</v>
      </c>
      <c r="B91" s="460">
        <v>543965</v>
      </c>
      <c r="C91" s="460">
        <v>400046</v>
      </c>
      <c r="D91" s="460" t="s">
        <v>235</v>
      </c>
      <c r="E91" s="460">
        <v>3022036</v>
      </c>
      <c r="F91" s="460" t="s">
        <v>412</v>
      </c>
      <c r="G91" s="460">
        <v>11431</v>
      </c>
      <c r="H91" s="463">
        <v>63343.08</v>
      </c>
      <c r="L91" s="301">
        <f t="shared" si="11"/>
        <v>2</v>
      </c>
      <c r="M91" s="301" t="str">
        <f t="shared" si="12"/>
        <v>2036.EHCP.I03.2</v>
      </c>
      <c r="N91" s="301" t="str">
        <f t="shared" si="13"/>
        <v>11431/543965</v>
      </c>
      <c r="Q91" s="52">
        <v>10892.615384615385</v>
      </c>
      <c r="R91" s="52">
        <v>5446.3076923076924</v>
      </c>
      <c r="S91" s="52">
        <v>4700.4156923076926</v>
      </c>
      <c r="T91" s="52">
        <v>4700.4156923076926</v>
      </c>
      <c r="U91" s="52">
        <v>4700.4156923076926</v>
      </c>
      <c r="V91" s="52">
        <v>4700.4156923076926</v>
      </c>
      <c r="W91" s="52">
        <v>4700.4156923076926</v>
      </c>
      <c r="X91" s="52">
        <v>4700.4156923076926</v>
      </c>
      <c r="Y91" s="52">
        <v>4700.4156923076926</v>
      </c>
      <c r="Z91" s="52">
        <v>4700.4156923076926</v>
      </c>
      <c r="AA91" s="52">
        <v>4700.4156923076926</v>
      </c>
      <c r="AB91" s="52">
        <v>4700.4156923076926</v>
      </c>
      <c r="AC91" s="52">
        <f t="shared" si="14"/>
        <v>63343.080000000016</v>
      </c>
      <c r="AD91" s="52">
        <f t="shared" si="15"/>
        <v>0</v>
      </c>
      <c r="AE91" s="52" t="s">
        <v>4335</v>
      </c>
      <c r="AF91" s="52"/>
      <c r="AG91" s="52">
        <f t="shared" si="16"/>
        <v>21039.33876923077</v>
      </c>
      <c r="AH91" s="52">
        <f t="shared" si="17"/>
        <v>35140.585846153845</v>
      </c>
      <c r="AI91" s="52">
        <f t="shared" si="18"/>
        <v>49241.83292307693</v>
      </c>
      <c r="AJ91" s="52">
        <f t="shared" si="19"/>
        <v>63343.080000000016</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60" t="s">
        <v>4367</v>
      </c>
      <c r="B92" s="460">
        <v>516500</v>
      </c>
      <c r="C92" s="460">
        <v>400116</v>
      </c>
      <c r="D92" s="460" t="s">
        <v>316</v>
      </c>
      <c r="E92" s="460">
        <v>3026905</v>
      </c>
      <c r="F92" s="460" t="s">
        <v>4199</v>
      </c>
      <c r="G92" s="460">
        <v>11423</v>
      </c>
      <c r="H92" s="463">
        <v>24726</v>
      </c>
      <c r="L92" s="301">
        <f t="shared" si="11"/>
        <v>1</v>
      </c>
      <c r="M92" s="301" t="str">
        <f t="shared" si="12"/>
        <v>6905.ARPs.I03.1</v>
      </c>
      <c r="N92" s="301" t="str">
        <f t="shared" si="13"/>
        <v>11423/516500</v>
      </c>
      <c r="Q92" s="52">
        <v>2060.5</v>
      </c>
      <c r="R92" s="52">
        <v>2060.5</v>
      </c>
      <c r="S92" s="52">
        <v>2060.5</v>
      </c>
      <c r="T92" s="52">
        <v>2060.5</v>
      </c>
      <c r="U92" s="52">
        <v>2060.5</v>
      </c>
      <c r="V92" s="52">
        <v>2060.5</v>
      </c>
      <c r="W92" s="52">
        <v>2060.5</v>
      </c>
      <c r="X92" s="52">
        <v>2060.5</v>
      </c>
      <c r="Y92" s="52">
        <v>2060.5</v>
      </c>
      <c r="Z92" s="52">
        <v>2060.5</v>
      </c>
      <c r="AA92" s="52">
        <v>2060.5</v>
      </c>
      <c r="AB92" s="52">
        <v>2060.5</v>
      </c>
      <c r="AC92" s="52">
        <f t="shared" si="14"/>
        <v>24726</v>
      </c>
      <c r="AD92" s="52">
        <f t="shared" si="15"/>
        <v>0</v>
      </c>
      <c r="AE92" s="52" t="s">
        <v>4337</v>
      </c>
      <c r="AF92" s="52"/>
      <c r="AG92" s="52">
        <f t="shared" si="16"/>
        <v>6181.5</v>
      </c>
      <c r="AH92" s="52">
        <f t="shared" si="17"/>
        <v>12363</v>
      </c>
      <c r="AI92" s="52">
        <f t="shared" si="18"/>
        <v>18544.5</v>
      </c>
      <c r="AJ92" s="52">
        <f t="shared" si="19"/>
        <v>24726</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60" t="s">
        <v>4369</v>
      </c>
      <c r="B93" s="460">
        <v>516500</v>
      </c>
      <c r="C93" s="460">
        <v>400116</v>
      </c>
      <c r="D93" s="460" t="s">
        <v>316</v>
      </c>
      <c r="E93" s="460">
        <v>3026905</v>
      </c>
      <c r="F93" s="460" t="s">
        <v>412</v>
      </c>
      <c r="G93" s="460">
        <v>11442</v>
      </c>
      <c r="H93" s="463">
        <v>228110.75</v>
      </c>
      <c r="L93" s="301">
        <f t="shared" si="11"/>
        <v>2</v>
      </c>
      <c r="M93" s="301" t="str">
        <f t="shared" si="12"/>
        <v>6905.EHCP.I03.2</v>
      </c>
      <c r="N93" s="301" t="str">
        <f t="shared" si="13"/>
        <v>11442/516500</v>
      </c>
      <c r="Q93" s="52">
        <v>18246.666666666664</v>
      </c>
      <c r="R93" s="52">
        <v>18246.666666666664</v>
      </c>
      <c r="S93" s="52">
        <v>19161.741666666669</v>
      </c>
      <c r="T93" s="52">
        <v>19161.741666666669</v>
      </c>
      <c r="U93" s="52">
        <v>19161.741666666669</v>
      </c>
      <c r="V93" s="52">
        <v>19161.741666666669</v>
      </c>
      <c r="W93" s="52">
        <v>19161.741666666669</v>
      </c>
      <c r="X93" s="52">
        <v>19161.741666666669</v>
      </c>
      <c r="Y93" s="52">
        <v>19161.741666666669</v>
      </c>
      <c r="Z93" s="52">
        <v>19161.741666666669</v>
      </c>
      <c r="AA93" s="52">
        <v>19161.741666666669</v>
      </c>
      <c r="AB93" s="52">
        <v>19161.741666666669</v>
      </c>
      <c r="AC93" s="52">
        <f t="shared" si="14"/>
        <v>228110.75000000003</v>
      </c>
      <c r="AD93" s="52">
        <f t="shared" si="15"/>
        <v>0</v>
      </c>
      <c r="AE93" s="52" t="s">
        <v>4339</v>
      </c>
      <c r="AF93" s="52"/>
      <c r="AG93" s="52">
        <f t="shared" si="16"/>
        <v>55655.074999999997</v>
      </c>
      <c r="AH93" s="52">
        <f t="shared" si="17"/>
        <v>113140.3</v>
      </c>
      <c r="AI93" s="52">
        <f t="shared" si="18"/>
        <v>170625.52500000002</v>
      </c>
      <c r="AJ93" s="52">
        <f t="shared" si="19"/>
        <v>228110.75000000003</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60" t="s">
        <v>4369</v>
      </c>
      <c r="B94" s="460">
        <v>516500</v>
      </c>
      <c r="C94" s="460">
        <v>400116</v>
      </c>
      <c r="D94" s="460" t="s">
        <v>316</v>
      </c>
      <c r="E94" s="460">
        <v>3026905</v>
      </c>
      <c r="F94" s="460" t="s">
        <v>412</v>
      </c>
      <c r="G94" s="460">
        <v>11443</v>
      </c>
      <c r="H94" s="463">
        <v>65518</v>
      </c>
      <c r="L94" s="301">
        <f t="shared" si="11"/>
        <v>3</v>
      </c>
      <c r="M94" s="301" t="str">
        <f t="shared" si="12"/>
        <v>6905.EHCP.I03.3</v>
      </c>
      <c r="N94" s="301" t="str">
        <f t="shared" si="13"/>
        <v>11443/516500</v>
      </c>
      <c r="Q94" s="52">
        <v>5459.833333333333</v>
      </c>
      <c r="R94" s="52">
        <v>5459.833333333333</v>
      </c>
      <c r="S94" s="52">
        <v>5459.8333333333339</v>
      </c>
      <c r="T94" s="52">
        <v>5459.8333333333339</v>
      </c>
      <c r="U94" s="52">
        <v>5459.8333333333339</v>
      </c>
      <c r="V94" s="52">
        <v>5459.8333333333339</v>
      </c>
      <c r="W94" s="52">
        <v>5459.8333333333339</v>
      </c>
      <c r="X94" s="52">
        <v>5459.8333333333339</v>
      </c>
      <c r="Y94" s="52">
        <v>5459.8333333333339</v>
      </c>
      <c r="Z94" s="52">
        <v>5459.8333333333339</v>
      </c>
      <c r="AA94" s="52">
        <v>5459.8333333333339</v>
      </c>
      <c r="AB94" s="52">
        <v>5459.8333333333339</v>
      </c>
      <c r="AC94" s="52">
        <f t="shared" si="14"/>
        <v>65518.000000000022</v>
      </c>
      <c r="AD94" s="52">
        <f t="shared" si="15"/>
        <v>0</v>
      </c>
      <c r="AE94" s="52" t="s">
        <v>4341</v>
      </c>
      <c r="AF94" s="52"/>
      <c r="AG94" s="52">
        <f t="shared" si="16"/>
        <v>16379.5</v>
      </c>
      <c r="AH94" s="52">
        <f t="shared" si="17"/>
        <v>32759.000000000007</v>
      </c>
      <c r="AI94" s="52">
        <f t="shared" si="18"/>
        <v>49138.500000000015</v>
      </c>
      <c r="AJ94" s="52">
        <f t="shared" si="19"/>
        <v>65518.000000000022</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60" t="s">
        <v>4372</v>
      </c>
      <c r="B95" s="460">
        <v>543965</v>
      </c>
      <c r="C95" s="460">
        <v>400030</v>
      </c>
      <c r="D95" s="460" t="s">
        <v>236</v>
      </c>
      <c r="E95" s="460">
        <v>3022037</v>
      </c>
      <c r="F95" s="460" t="s">
        <v>412</v>
      </c>
      <c r="G95" s="460">
        <v>11431</v>
      </c>
      <c r="H95" s="463">
        <v>65519</v>
      </c>
      <c r="L95" s="301">
        <f t="shared" si="11"/>
        <v>1</v>
      </c>
      <c r="M95" s="301" t="str">
        <f t="shared" si="12"/>
        <v>2037.EHCP.I03.1</v>
      </c>
      <c r="N95" s="301" t="str">
        <f t="shared" si="13"/>
        <v>11431/543965</v>
      </c>
      <c r="Q95" s="52">
        <v>10079.846153846154</v>
      </c>
      <c r="R95" s="52">
        <v>5039.9230769230771</v>
      </c>
      <c r="S95" s="52">
        <v>5039.9230769230762</v>
      </c>
      <c r="T95" s="52">
        <v>5039.9230769230762</v>
      </c>
      <c r="U95" s="52">
        <v>5039.9230769230762</v>
      </c>
      <c r="V95" s="52">
        <v>5039.9230769230762</v>
      </c>
      <c r="W95" s="52">
        <v>5039.9230769230762</v>
      </c>
      <c r="X95" s="52">
        <v>5039.9230769230762</v>
      </c>
      <c r="Y95" s="52">
        <v>5039.9230769230762</v>
      </c>
      <c r="Z95" s="52">
        <v>5039.9230769230762</v>
      </c>
      <c r="AA95" s="52">
        <v>5039.9230769230762</v>
      </c>
      <c r="AB95" s="52">
        <v>5039.9230769230762</v>
      </c>
      <c r="AC95" s="52">
        <f t="shared" si="14"/>
        <v>65519.000000000007</v>
      </c>
      <c r="AD95" s="52">
        <f t="shared" si="15"/>
        <v>0</v>
      </c>
      <c r="AE95" s="52" t="s">
        <v>4343</v>
      </c>
      <c r="AF95" s="52"/>
      <c r="AG95" s="52">
        <f t="shared" si="16"/>
        <v>20159.692307692305</v>
      </c>
      <c r="AH95" s="52">
        <f t="shared" si="17"/>
        <v>35279.461538461539</v>
      </c>
      <c r="AI95" s="52">
        <f t="shared" si="18"/>
        <v>50399.230769230773</v>
      </c>
      <c r="AJ95" s="52">
        <f t="shared" si="19"/>
        <v>65519.000000000007</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60" t="s">
        <v>4374</v>
      </c>
      <c r="B96" s="460">
        <v>543965</v>
      </c>
      <c r="C96" s="460">
        <v>400063</v>
      </c>
      <c r="D96" s="460" t="s">
        <v>76</v>
      </c>
      <c r="E96" s="460">
        <v>3027010</v>
      </c>
      <c r="F96" s="460" t="s">
        <v>71</v>
      </c>
      <c r="G96" s="460">
        <v>11433</v>
      </c>
      <c r="H96" s="463">
        <v>2050424.33</v>
      </c>
      <c r="L96" s="301">
        <f t="shared" si="11"/>
        <v>1</v>
      </c>
      <c r="M96" s="301" t="str">
        <f t="shared" si="12"/>
        <v>7010.Speci.I03.1</v>
      </c>
      <c r="N96" s="301" t="str">
        <f t="shared" si="13"/>
        <v>11433/543965</v>
      </c>
      <c r="Q96" s="52">
        <v>315848.61538461538</v>
      </c>
      <c r="R96" s="52">
        <v>157924.30769230769</v>
      </c>
      <c r="S96" s="52">
        <v>157665.1406923077</v>
      </c>
      <c r="T96" s="52">
        <v>157665.1406923077</v>
      </c>
      <c r="U96" s="52">
        <v>157665.1406923077</v>
      </c>
      <c r="V96" s="52">
        <v>157665.1406923077</v>
      </c>
      <c r="W96" s="52">
        <v>157665.1406923077</v>
      </c>
      <c r="X96" s="52">
        <v>157665.1406923077</v>
      </c>
      <c r="Y96" s="52">
        <v>157665.1406923077</v>
      </c>
      <c r="Z96" s="52">
        <v>157665.1406923077</v>
      </c>
      <c r="AA96" s="52">
        <v>157665.1406923077</v>
      </c>
      <c r="AB96" s="52">
        <v>157665.1406923077</v>
      </c>
      <c r="AC96" s="52">
        <f t="shared" si="14"/>
        <v>2050424.3299999996</v>
      </c>
      <c r="AD96" s="52">
        <f t="shared" si="15"/>
        <v>0</v>
      </c>
      <c r="AE96" s="52" t="s">
        <v>4344</v>
      </c>
      <c r="AF96" s="52"/>
      <c r="AG96" s="52">
        <f t="shared" si="16"/>
        <v>631438.06376923074</v>
      </c>
      <c r="AH96" s="52">
        <f t="shared" si="17"/>
        <v>1104433.4858461539</v>
      </c>
      <c r="AI96" s="52">
        <f t="shared" si="18"/>
        <v>1577428.9079230768</v>
      </c>
      <c r="AJ96" s="52">
        <f t="shared" si="19"/>
        <v>2050424.3299999996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60" t="s">
        <v>4376</v>
      </c>
      <c r="B97" s="460">
        <v>543965</v>
      </c>
      <c r="C97" s="460">
        <v>400130</v>
      </c>
      <c r="D97" s="460" t="s">
        <v>237</v>
      </c>
      <c r="E97" s="460">
        <v>3023523</v>
      </c>
      <c r="F97" s="460" t="s">
        <v>412</v>
      </c>
      <c r="G97" s="460">
        <v>11431</v>
      </c>
      <c r="H97" s="463">
        <v>97646</v>
      </c>
      <c r="L97" s="301">
        <f t="shared" si="11"/>
        <v>1</v>
      </c>
      <c r="M97" s="301" t="str">
        <f t="shared" si="12"/>
        <v>3523.EHCP.I03.1</v>
      </c>
      <c r="N97" s="301" t="str">
        <f t="shared" si="13"/>
        <v>11431/543965</v>
      </c>
      <c r="Q97" s="52">
        <v>15022.461538461539</v>
      </c>
      <c r="R97" s="52">
        <v>7511.2307692307695</v>
      </c>
      <c r="S97" s="52">
        <v>7511.2307692307686</v>
      </c>
      <c r="T97" s="52">
        <v>7511.2307692307686</v>
      </c>
      <c r="U97" s="52">
        <v>7511.2307692307686</v>
      </c>
      <c r="V97" s="52">
        <v>7511.2307692307686</v>
      </c>
      <c r="W97" s="52">
        <v>7511.2307692307686</v>
      </c>
      <c r="X97" s="52">
        <v>7511.2307692307686</v>
      </c>
      <c r="Y97" s="52">
        <v>7511.2307692307686</v>
      </c>
      <c r="Z97" s="52">
        <v>7511.2307692307686</v>
      </c>
      <c r="AA97" s="52">
        <v>7511.2307692307686</v>
      </c>
      <c r="AB97" s="52">
        <v>7511.2307692307686</v>
      </c>
      <c r="AC97" s="52">
        <f t="shared" si="14"/>
        <v>97645.999999999971</v>
      </c>
      <c r="AD97" s="52">
        <f t="shared" si="15"/>
        <v>0</v>
      </c>
      <c r="AE97" s="52" t="s">
        <v>4346</v>
      </c>
      <c r="AF97" s="52"/>
      <c r="AG97" s="52">
        <f t="shared" si="16"/>
        <v>30044.923076923078</v>
      </c>
      <c r="AH97" s="52">
        <f t="shared" si="17"/>
        <v>52578.615384615376</v>
      </c>
      <c r="AI97" s="52">
        <f t="shared" si="18"/>
        <v>75112.307692307673</v>
      </c>
      <c r="AJ97" s="52">
        <f t="shared" si="19"/>
        <v>97645.999999999971</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60" t="s">
        <v>4820</v>
      </c>
      <c r="B98" s="460">
        <v>543965</v>
      </c>
      <c r="C98" s="460">
        <v>400130</v>
      </c>
      <c r="D98" s="460" t="s">
        <v>237</v>
      </c>
      <c r="E98" s="460">
        <v>3023523</v>
      </c>
      <c r="F98" s="460" t="s">
        <v>4198</v>
      </c>
      <c r="G98" s="460">
        <v>10265</v>
      </c>
      <c r="H98" s="463">
        <v>1472.5</v>
      </c>
      <c r="L98" s="301">
        <f t="shared" si="11"/>
        <v>2</v>
      </c>
      <c r="M98" s="301" t="str">
        <f t="shared" si="12"/>
        <v>3523.SEN I.I03.2</v>
      </c>
      <c r="N98" s="301" t="str">
        <f t="shared" si="13"/>
        <v>10265/543965</v>
      </c>
      <c r="Q98" s="52">
        <v>226.53846153846155</v>
      </c>
      <c r="R98" s="52">
        <v>113.26923076923077</v>
      </c>
      <c r="S98" s="52">
        <v>113.26923076923076</v>
      </c>
      <c r="T98" s="52">
        <v>113.26923076923076</v>
      </c>
      <c r="U98" s="52">
        <v>113.26923076923076</v>
      </c>
      <c r="V98" s="52">
        <v>113.26923076923076</v>
      </c>
      <c r="W98" s="52">
        <v>113.26923076923076</v>
      </c>
      <c r="X98" s="52">
        <v>113.26923076923076</v>
      </c>
      <c r="Y98" s="52">
        <v>113.26923076923076</v>
      </c>
      <c r="Z98" s="52">
        <v>113.26923076923076</v>
      </c>
      <c r="AA98" s="52">
        <v>113.26923076923076</v>
      </c>
      <c r="AB98" s="52">
        <v>113.26923076923076</v>
      </c>
      <c r="AC98" s="52">
        <f t="shared" si="14"/>
        <v>1472.4999999999995</v>
      </c>
      <c r="AD98" s="52">
        <f t="shared" si="15"/>
        <v>0</v>
      </c>
      <c r="AE98" s="52" t="s">
        <v>4347</v>
      </c>
      <c r="AF98" s="52"/>
      <c r="AG98" s="52">
        <f t="shared" si="16"/>
        <v>453.07692307692309</v>
      </c>
      <c r="AH98" s="52">
        <f t="shared" si="17"/>
        <v>792.88461538461524</v>
      </c>
      <c r="AI98" s="52">
        <f t="shared" si="18"/>
        <v>1132.6923076923074</v>
      </c>
      <c r="AJ98" s="52">
        <f t="shared" si="19"/>
        <v>1472.4999999999995</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60" t="s">
        <v>4378</v>
      </c>
      <c r="B99" s="460">
        <v>543965</v>
      </c>
      <c r="C99" s="460">
        <v>400112</v>
      </c>
      <c r="D99" s="460" t="s">
        <v>238</v>
      </c>
      <c r="E99" s="460">
        <v>3025948</v>
      </c>
      <c r="F99" s="460" t="s">
        <v>412</v>
      </c>
      <c r="G99" s="460">
        <v>11431</v>
      </c>
      <c r="H99" s="463">
        <v>21980</v>
      </c>
      <c r="L99" s="301">
        <f t="shared" si="11"/>
        <v>1</v>
      </c>
      <c r="M99" s="301" t="str">
        <f t="shared" si="12"/>
        <v>5948.EHCP.I03.1</v>
      </c>
      <c r="N99" s="301" t="str">
        <f t="shared" si="13"/>
        <v>11431/543965</v>
      </c>
      <c r="Q99" s="52">
        <v>3381.5384615384619</v>
      </c>
      <c r="R99" s="52">
        <v>1690.7692307692309</v>
      </c>
      <c r="S99" s="52">
        <v>1690.7692307692305</v>
      </c>
      <c r="T99" s="52">
        <v>1690.7692307692305</v>
      </c>
      <c r="U99" s="52">
        <v>1690.7692307692305</v>
      </c>
      <c r="V99" s="52">
        <v>1690.7692307692305</v>
      </c>
      <c r="W99" s="52">
        <v>1690.7692307692305</v>
      </c>
      <c r="X99" s="52">
        <v>1690.7692307692305</v>
      </c>
      <c r="Y99" s="52">
        <v>1690.7692307692305</v>
      </c>
      <c r="Z99" s="52">
        <v>1690.7692307692305</v>
      </c>
      <c r="AA99" s="52">
        <v>1690.7692307692305</v>
      </c>
      <c r="AB99" s="52">
        <v>1690.7692307692305</v>
      </c>
      <c r="AC99" s="52">
        <f t="shared" si="14"/>
        <v>21979.999999999996</v>
      </c>
      <c r="AD99" s="52">
        <f t="shared" si="15"/>
        <v>0</v>
      </c>
      <c r="AE99" s="52" t="s">
        <v>4349</v>
      </c>
      <c r="AF99" s="52"/>
      <c r="AG99" s="52">
        <f t="shared" si="16"/>
        <v>6763.0769230769238</v>
      </c>
      <c r="AH99" s="52">
        <f t="shared" si="17"/>
        <v>11835.384615384615</v>
      </c>
      <c r="AI99" s="52">
        <f t="shared" si="18"/>
        <v>16907.692307692305</v>
      </c>
      <c r="AJ99" s="52">
        <f t="shared" si="19"/>
        <v>21979.999999999996</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60" t="s">
        <v>4380</v>
      </c>
      <c r="B100" s="460">
        <v>543965</v>
      </c>
      <c r="C100" s="460">
        <v>400110</v>
      </c>
      <c r="D100" s="460" t="s">
        <v>239</v>
      </c>
      <c r="E100" s="460">
        <v>3025949</v>
      </c>
      <c r="F100" s="460" t="s">
        <v>412</v>
      </c>
      <c r="G100" s="460">
        <v>11431</v>
      </c>
      <c r="H100" s="463">
        <v>49245</v>
      </c>
      <c r="L100" s="301">
        <f t="shared" si="11"/>
        <v>1</v>
      </c>
      <c r="M100" s="301" t="str">
        <f t="shared" si="12"/>
        <v>5949.EHCP.I03.1</v>
      </c>
      <c r="N100" s="301" t="str">
        <f t="shared" si="13"/>
        <v>11431/543965</v>
      </c>
      <c r="Q100" s="52">
        <v>5446.6153846153848</v>
      </c>
      <c r="R100" s="52">
        <v>2723.3076923076924</v>
      </c>
      <c r="S100" s="52">
        <v>4107.5076923076922</v>
      </c>
      <c r="T100" s="52">
        <v>4107.5076923076922</v>
      </c>
      <c r="U100" s="52">
        <v>4107.5076923076922</v>
      </c>
      <c r="V100" s="52">
        <v>4107.5076923076922</v>
      </c>
      <c r="W100" s="52">
        <v>4107.5076923076922</v>
      </c>
      <c r="X100" s="52">
        <v>4107.5076923076922</v>
      </c>
      <c r="Y100" s="52">
        <v>4107.5076923076922</v>
      </c>
      <c r="Z100" s="52">
        <v>4107.5076923076922</v>
      </c>
      <c r="AA100" s="52">
        <v>4107.5076923076922</v>
      </c>
      <c r="AB100" s="52">
        <v>4107.5076923076922</v>
      </c>
      <c r="AC100" s="52">
        <f t="shared" si="14"/>
        <v>49245</v>
      </c>
      <c r="AD100" s="52">
        <f t="shared" si="15"/>
        <v>0</v>
      </c>
      <c r="AE100" s="52" t="s">
        <v>4350</v>
      </c>
      <c r="AF100" s="52"/>
      <c r="AG100" s="52">
        <f t="shared" si="16"/>
        <v>12277.43076923077</v>
      </c>
      <c r="AH100" s="52">
        <f t="shared" si="17"/>
        <v>24599.953846153847</v>
      </c>
      <c r="AI100" s="52">
        <f t="shared" si="18"/>
        <v>36922.476923076923</v>
      </c>
      <c r="AJ100" s="52">
        <f t="shared" si="19"/>
        <v>49245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60" t="s">
        <v>4382</v>
      </c>
      <c r="B101" s="460">
        <v>543965</v>
      </c>
      <c r="C101" s="460">
        <v>107953</v>
      </c>
      <c r="D101" s="460" t="s">
        <v>112</v>
      </c>
      <c r="E101" s="460">
        <v>3024004</v>
      </c>
      <c r="F101" s="460" t="s">
        <v>412</v>
      </c>
      <c r="G101" s="460">
        <v>11435</v>
      </c>
      <c r="H101" s="463">
        <v>62389</v>
      </c>
      <c r="L101" s="301">
        <f t="shared" si="11"/>
        <v>1</v>
      </c>
      <c r="M101" s="301" t="str">
        <f t="shared" si="12"/>
        <v>4004.EHCP.I03.1</v>
      </c>
      <c r="N101" s="301" t="str">
        <f t="shared" si="13"/>
        <v>11435/543965</v>
      </c>
      <c r="Q101" s="52">
        <v>9598.3076923076933</v>
      </c>
      <c r="R101" s="52">
        <v>4799.1538461538466</v>
      </c>
      <c r="S101" s="52">
        <v>4799.1538461538457</v>
      </c>
      <c r="T101" s="52">
        <v>4799.1538461538457</v>
      </c>
      <c r="U101" s="52">
        <v>4799.1538461538457</v>
      </c>
      <c r="V101" s="52">
        <v>4799.1538461538457</v>
      </c>
      <c r="W101" s="52">
        <v>4799.1538461538457</v>
      </c>
      <c r="X101" s="52">
        <v>4799.1538461538457</v>
      </c>
      <c r="Y101" s="52">
        <v>4799.1538461538457</v>
      </c>
      <c r="Z101" s="52">
        <v>4799.1538461538457</v>
      </c>
      <c r="AA101" s="52">
        <v>4799.1538461538457</v>
      </c>
      <c r="AB101" s="52">
        <v>4799.1538461538457</v>
      </c>
      <c r="AC101" s="52">
        <f t="shared" si="14"/>
        <v>62388.999999999978</v>
      </c>
      <c r="AD101" s="52">
        <f t="shared" si="15"/>
        <v>0</v>
      </c>
      <c r="AE101" s="52" t="s">
        <v>4351</v>
      </c>
      <c r="AF101" s="52"/>
      <c r="AG101" s="52">
        <f t="shared" si="16"/>
        <v>19196.615384615383</v>
      </c>
      <c r="AH101" s="52">
        <f t="shared" si="17"/>
        <v>33594.076923076915</v>
      </c>
      <c r="AI101" s="52">
        <f t="shared" si="18"/>
        <v>47991.538461538446</v>
      </c>
      <c r="AJ101" s="52">
        <f t="shared" si="19"/>
        <v>62388.999999999978</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60" t="s">
        <v>4384</v>
      </c>
      <c r="B102" s="460">
        <v>543965</v>
      </c>
      <c r="C102" s="460">
        <v>400007</v>
      </c>
      <c r="D102" s="460" t="s">
        <v>240</v>
      </c>
      <c r="E102" s="460">
        <v>3023513</v>
      </c>
      <c r="F102" s="460" t="s">
        <v>412</v>
      </c>
      <c r="G102" s="460">
        <v>11431</v>
      </c>
      <c r="H102" s="463">
        <v>82468.2</v>
      </c>
      <c r="L102" s="301">
        <f t="shared" si="11"/>
        <v>1</v>
      </c>
      <c r="M102" s="301" t="str">
        <f t="shared" si="12"/>
        <v>3513.EHCP.I03.1</v>
      </c>
      <c r="N102" s="301" t="str">
        <f t="shared" si="13"/>
        <v>11431/543965</v>
      </c>
      <c r="Q102" s="52">
        <v>12687.415384615384</v>
      </c>
      <c r="R102" s="52">
        <v>6343.707692307692</v>
      </c>
      <c r="S102" s="52">
        <v>6343.707692307692</v>
      </c>
      <c r="T102" s="52">
        <v>6343.707692307692</v>
      </c>
      <c r="U102" s="52">
        <v>6343.707692307692</v>
      </c>
      <c r="V102" s="52">
        <v>6343.707692307692</v>
      </c>
      <c r="W102" s="52">
        <v>6343.707692307692</v>
      </c>
      <c r="X102" s="52">
        <v>6343.707692307692</v>
      </c>
      <c r="Y102" s="52">
        <v>6343.707692307692</v>
      </c>
      <c r="Z102" s="52">
        <v>6343.707692307692</v>
      </c>
      <c r="AA102" s="52">
        <v>6343.707692307692</v>
      </c>
      <c r="AB102" s="52">
        <v>6343.707692307692</v>
      </c>
      <c r="AC102" s="52">
        <f t="shared" si="14"/>
        <v>82468.2</v>
      </c>
      <c r="AD102" s="52">
        <f t="shared" si="15"/>
        <v>0</v>
      </c>
      <c r="AE102" s="52" t="s">
        <v>4353</v>
      </c>
      <c r="AF102" s="52"/>
      <c r="AG102" s="52">
        <f t="shared" si="16"/>
        <v>25374.830769230768</v>
      </c>
      <c r="AH102" s="52">
        <f t="shared" si="17"/>
        <v>44405.95384615384</v>
      </c>
      <c r="AI102" s="52">
        <f t="shared" si="18"/>
        <v>63437.076923076907</v>
      </c>
      <c r="AJ102" s="52">
        <f t="shared" si="19"/>
        <v>82468.2</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60" t="s">
        <v>4938</v>
      </c>
      <c r="B103" s="460">
        <v>543965</v>
      </c>
      <c r="C103" s="460">
        <v>400007</v>
      </c>
      <c r="D103" s="460" t="s">
        <v>240</v>
      </c>
      <c r="E103" s="460">
        <v>3023513</v>
      </c>
      <c r="F103" s="460" t="s">
        <v>4198</v>
      </c>
      <c r="G103" s="460">
        <v>10265</v>
      </c>
      <c r="H103" s="463">
        <v>1364</v>
      </c>
      <c r="L103" s="301">
        <f t="shared" si="11"/>
        <v>2</v>
      </c>
      <c r="M103" s="301" t="str">
        <f t="shared" si="12"/>
        <v>3513.SEN I.I03.2</v>
      </c>
      <c r="N103" s="301" t="str">
        <f t="shared" si="13"/>
        <v>10265/543965</v>
      </c>
      <c r="Q103" s="52">
        <v>0</v>
      </c>
      <c r="R103" s="52">
        <v>0</v>
      </c>
      <c r="S103" s="52">
        <v>136.4</v>
      </c>
      <c r="T103" s="52">
        <v>136.4</v>
      </c>
      <c r="U103" s="52">
        <v>136.4</v>
      </c>
      <c r="V103" s="52">
        <v>136.4</v>
      </c>
      <c r="W103" s="52">
        <v>136.4</v>
      </c>
      <c r="X103" s="52">
        <v>136.4</v>
      </c>
      <c r="Y103" s="52">
        <v>136.4</v>
      </c>
      <c r="Z103" s="52">
        <v>136.4</v>
      </c>
      <c r="AA103" s="52">
        <v>136.4</v>
      </c>
      <c r="AB103" s="52">
        <v>136.4</v>
      </c>
      <c r="AC103" s="52">
        <f t="shared" si="14"/>
        <v>1364.0000000000002</v>
      </c>
      <c r="AD103" s="52">
        <f t="shared" si="15"/>
        <v>0</v>
      </c>
      <c r="AE103" s="52"/>
      <c r="AF103" s="52"/>
      <c r="AG103" s="52">
        <f t="shared" si="16"/>
        <v>136.4</v>
      </c>
      <c r="AH103" s="52">
        <f t="shared" si="17"/>
        <v>545.6</v>
      </c>
      <c r="AI103" s="52">
        <f t="shared" si="18"/>
        <v>954.8</v>
      </c>
      <c r="AJ103" s="52">
        <f t="shared" si="19"/>
        <v>1364.0000000000002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60" t="s">
        <v>4386</v>
      </c>
      <c r="B104" s="460">
        <v>516500</v>
      </c>
      <c r="C104" s="460">
        <v>144069</v>
      </c>
      <c r="D104" s="460" t="s">
        <v>113</v>
      </c>
      <c r="E104" s="460">
        <v>3025402</v>
      </c>
      <c r="F104" s="460" t="s">
        <v>412</v>
      </c>
      <c r="G104" s="460">
        <v>11442</v>
      </c>
      <c r="H104" s="463">
        <v>530819.92000000004</v>
      </c>
      <c r="L104" s="301">
        <f t="shared" si="11"/>
        <v>1</v>
      </c>
      <c r="M104" s="301" t="str">
        <f t="shared" si="12"/>
        <v>5402.EHCP.I03.1</v>
      </c>
      <c r="N104" s="301" t="str">
        <f t="shared" si="13"/>
        <v>11442/516500</v>
      </c>
      <c r="Q104" s="52">
        <v>45928.75</v>
      </c>
      <c r="R104" s="52">
        <v>45928.75</v>
      </c>
      <c r="S104" s="52">
        <v>43896.242000000006</v>
      </c>
      <c r="T104" s="52">
        <v>43896.242000000006</v>
      </c>
      <c r="U104" s="52">
        <v>43896.242000000006</v>
      </c>
      <c r="V104" s="52">
        <v>43896.242000000006</v>
      </c>
      <c r="W104" s="52">
        <v>43896.242000000006</v>
      </c>
      <c r="X104" s="52">
        <v>43896.242000000006</v>
      </c>
      <c r="Y104" s="52">
        <v>43896.242000000006</v>
      </c>
      <c r="Z104" s="52">
        <v>43896.242000000006</v>
      </c>
      <c r="AA104" s="52">
        <v>43896.242000000006</v>
      </c>
      <c r="AB104" s="52">
        <v>43896.242000000006</v>
      </c>
      <c r="AC104" s="52">
        <f t="shared" si="14"/>
        <v>530819.92000000016</v>
      </c>
      <c r="AD104" s="52">
        <f t="shared" si="15"/>
        <v>0</v>
      </c>
      <c r="AE104" s="52" t="s">
        <v>4355</v>
      </c>
      <c r="AF104" s="52"/>
      <c r="AG104" s="52">
        <f t="shared" si="16"/>
        <v>135753.742</v>
      </c>
      <c r="AH104" s="52">
        <f t="shared" si="17"/>
        <v>267442.46799999999</v>
      </c>
      <c r="AI104" s="52">
        <f t="shared" si="18"/>
        <v>399131.19400000008</v>
      </c>
      <c r="AJ104" s="52">
        <f t="shared" si="19"/>
        <v>530819.92000000016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60" t="s">
        <v>4388</v>
      </c>
      <c r="B105" s="460">
        <v>516500</v>
      </c>
      <c r="C105" s="460">
        <v>155126</v>
      </c>
      <c r="D105" s="460" t="s">
        <v>241</v>
      </c>
      <c r="E105" s="460">
        <v>3022048</v>
      </c>
      <c r="F105" s="460" t="s">
        <v>412</v>
      </c>
      <c r="G105" s="460">
        <v>11443</v>
      </c>
      <c r="H105" s="463">
        <v>120777.58</v>
      </c>
      <c r="L105" s="301">
        <f t="shared" si="11"/>
        <v>1</v>
      </c>
      <c r="M105" s="301" t="str">
        <f t="shared" si="12"/>
        <v>2048.EHCP.I03.1</v>
      </c>
      <c r="N105" s="301" t="str">
        <f t="shared" si="13"/>
        <v>11443/516500</v>
      </c>
      <c r="Q105" s="52">
        <v>9968.75</v>
      </c>
      <c r="R105" s="52">
        <v>9968.75</v>
      </c>
      <c r="S105" s="52">
        <v>10084.008</v>
      </c>
      <c r="T105" s="52">
        <v>10084.008</v>
      </c>
      <c r="U105" s="52">
        <v>10084.008</v>
      </c>
      <c r="V105" s="52">
        <v>10084.008</v>
      </c>
      <c r="W105" s="52">
        <v>10084.008</v>
      </c>
      <c r="X105" s="52">
        <v>10084.008</v>
      </c>
      <c r="Y105" s="52">
        <v>10084.008</v>
      </c>
      <c r="Z105" s="52">
        <v>10084.008</v>
      </c>
      <c r="AA105" s="52">
        <v>10084.008</v>
      </c>
      <c r="AB105" s="52">
        <v>10084.008</v>
      </c>
      <c r="AC105" s="52">
        <f t="shared" si="14"/>
        <v>120777.58000000002</v>
      </c>
      <c r="AD105" s="52">
        <f t="shared" si="15"/>
        <v>0</v>
      </c>
      <c r="AE105" s="52" t="s">
        <v>4357</v>
      </c>
      <c r="AF105" s="52"/>
      <c r="AG105" s="52">
        <f t="shared" si="16"/>
        <v>30021.508000000002</v>
      </c>
      <c r="AH105" s="52">
        <f t="shared" si="17"/>
        <v>60273.532000000007</v>
      </c>
      <c r="AI105" s="52">
        <f t="shared" si="18"/>
        <v>90525.556000000011</v>
      </c>
      <c r="AJ105" s="52">
        <f t="shared" si="19"/>
        <v>120777.58000000002</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60" t="s">
        <v>4390</v>
      </c>
      <c r="B106" s="460">
        <v>516500</v>
      </c>
      <c r="C106" s="460">
        <v>155126</v>
      </c>
      <c r="D106" s="460" t="s">
        <v>241</v>
      </c>
      <c r="E106" s="460">
        <v>3022048</v>
      </c>
      <c r="F106" s="460" t="s">
        <v>4198</v>
      </c>
      <c r="G106" s="460">
        <v>10265</v>
      </c>
      <c r="H106" s="463">
        <v>1472.5</v>
      </c>
      <c r="L106" s="301">
        <f t="shared" si="11"/>
        <v>2</v>
      </c>
      <c r="M106" s="301" t="str">
        <f t="shared" si="12"/>
        <v>2048.SEN I.I03.2</v>
      </c>
      <c r="N106" s="301" t="str">
        <f t="shared" si="13"/>
        <v>10265/516500</v>
      </c>
      <c r="Q106" s="52">
        <v>122.70833333333333</v>
      </c>
      <c r="R106" s="52">
        <v>122.70833333333333</v>
      </c>
      <c r="S106" s="52">
        <v>122.70833333333333</v>
      </c>
      <c r="T106" s="52">
        <v>122.70833333333333</v>
      </c>
      <c r="U106" s="52">
        <v>122.70833333333333</v>
      </c>
      <c r="V106" s="52">
        <v>122.70833333333333</v>
      </c>
      <c r="W106" s="52">
        <v>122.70833333333333</v>
      </c>
      <c r="X106" s="52">
        <v>122.70833333333333</v>
      </c>
      <c r="Y106" s="52">
        <v>122.70833333333333</v>
      </c>
      <c r="Z106" s="52">
        <v>122.70833333333333</v>
      </c>
      <c r="AA106" s="52">
        <v>122.70833333333333</v>
      </c>
      <c r="AB106" s="52">
        <v>122.70833333333333</v>
      </c>
      <c r="AC106" s="52">
        <f t="shared" si="14"/>
        <v>1472.4999999999998</v>
      </c>
      <c r="AD106" s="52">
        <f t="shared" si="15"/>
        <v>0</v>
      </c>
      <c r="AE106" s="52" t="s">
        <v>4359</v>
      </c>
      <c r="AF106" s="52"/>
      <c r="AG106" s="52">
        <f t="shared" si="16"/>
        <v>368.125</v>
      </c>
      <c r="AH106" s="52">
        <f t="shared" si="17"/>
        <v>736.25</v>
      </c>
      <c r="AI106" s="52">
        <f t="shared" si="18"/>
        <v>1104.375</v>
      </c>
      <c r="AJ106" s="52">
        <f t="shared" si="19"/>
        <v>1472.4999999999998</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60" t="s">
        <v>4392</v>
      </c>
      <c r="B107" s="460">
        <v>543965</v>
      </c>
      <c r="C107" s="460">
        <v>400086</v>
      </c>
      <c r="D107" s="460" t="s">
        <v>242</v>
      </c>
      <c r="E107" s="460">
        <v>3023305</v>
      </c>
      <c r="F107" s="460" t="s">
        <v>412</v>
      </c>
      <c r="G107" s="460">
        <v>11431</v>
      </c>
      <c r="H107" s="463">
        <v>38254</v>
      </c>
      <c r="L107" s="301">
        <f t="shared" si="11"/>
        <v>1</v>
      </c>
      <c r="M107" s="301" t="str">
        <f t="shared" si="12"/>
        <v>3305.EHCP.I03.1</v>
      </c>
      <c r="N107" s="301" t="str">
        <f t="shared" si="13"/>
        <v>11431/543965</v>
      </c>
      <c r="Q107" s="52">
        <v>5885.2307692307695</v>
      </c>
      <c r="R107" s="52">
        <v>2942.6153846153848</v>
      </c>
      <c r="S107" s="52">
        <v>2942.6153846153843</v>
      </c>
      <c r="T107" s="52">
        <v>2942.6153846153843</v>
      </c>
      <c r="U107" s="52">
        <v>2942.6153846153843</v>
      </c>
      <c r="V107" s="52">
        <v>2942.6153846153843</v>
      </c>
      <c r="W107" s="52">
        <v>2942.6153846153843</v>
      </c>
      <c r="X107" s="52">
        <v>2942.6153846153843</v>
      </c>
      <c r="Y107" s="52">
        <v>2942.6153846153843</v>
      </c>
      <c r="Z107" s="52">
        <v>2942.6153846153843</v>
      </c>
      <c r="AA107" s="52">
        <v>2942.6153846153843</v>
      </c>
      <c r="AB107" s="52">
        <v>2942.6153846153843</v>
      </c>
      <c r="AC107" s="52">
        <f t="shared" si="14"/>
        <v>38253.999999999993</v>
      </c>
      <c r="AD107" s="52">
        <f t="shared" si="15"/>
        <v>0</v>
      </c>
      <c r="AE107" s="52" t="s">
        <v>4361</v>
      </c>
      <c r="AF107" s="52"/>
      <c r="AG107" s="52">
        <f t="shared" si="16"/>
        <v>11770.461538461539</v>
      </c>
      <c r="AH107" s="52">
        <f t="shared" si="17"/>
        <v>20598.307692307691</v>
      </c>
      <c r="AI107" s="52">
        <f t="shared" si="18"/>
        <v>29426.15384615384</v>
      </c>
      <c r="AJ107" s="52">
        <f t="shared" si="19"/>
        <v>38253.999999999993</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60" t="s">
        <v>4394</v>
      </c>
      <c r="B108" s="460">
        <v>543965</v>
      </c>
      <c r="C108" s="460">
        <v>400048</v>
      </c>
      <c r="D108" s="460" t="s">
        <v>243</v>
      </c>
      <c r="E108" s="460">
        <v>3022042</v>
      </c>
      <c r="F108" s="460" t="s">
        <v>412</v>
      </c>
      <c r="G108" s="460">
        <v>11431</v>
      </c>
      <c r="H108" s="463">
        <v>89930</v>
      </c>
      <c r="L108" s="301">
        <f t="shared" si="11"/>
        <v>1</v>
      </c>
      <c r="M108" s="301" t="str">
        <f t="shared" si="12"/>
        <v>2042.EHCP.I03.1</v>
      </c>
      <c r="N108" s="301" t="str">
        <f t="shared" si="13"/>
        <v>11431/543965</v>
      </c>
      <c r="Q108" s="52">
        <v>13835.384615384615</v>
      </c>
      <c r="R108" s="52">
        <v>6917.6923076923076</v>
      </c>
      <c r="S108" s="52">
        <v>6917.6923076923076</v>
      </c>
      <c r="T108" s="52">
        <v>6917.6923076923076</v>
      </c>
      <c r="U108" s="52">
        <v>6917.6923076923076</v>
      </c>
      <c r="V108" s="52">
        <v>6917.6923076923076</v>
      </c>
      <c r="W108" s="52">
        <v>6917.6923076923076</v>
      </c>
      <c r="X108" s="52">
        <v>6917.6923076923076</v>
      </c>
      <c r="Y108" s="52">
        <v>6917.6923076923076</v>
      </c>
      <c r="Z108" s="52">
        <v>6917.6923076923076</v>
      </c>
      <c r="AA108" s="52">
        <v>6917.6923076923076</v>
      </c>
      <c r="AB108" s="52">
        <v>6917.6923076923076</v>
      </c>
      <c r="AC108" s="52">
        <f t="shared" si="14"/>
        <v>89930</v>
      </c>
      <c r="AD108" s="52">
        <f t="shared" si="15"/>
        <v>0</v>
      </c>
      <c r="AE108" s="52" t="s">
        <v>4363</v>
      </c>
      <c r="AF108" s="52"/>
      <c r="AG108" s="52">
        <f t="shared" si="16"/>
        <v>27670.76923076923</v>
      </c>
      <c r="AH108" s="52">
        <f t="shared" si="17"/>
        <v>48423.846153846149</v>
      </c>
      <c r="AI108" s="52">
        <f t="shared" si="18"/>
        <v>69176.923076923063</v>
      </c>
      <c r="AJ108" s="52">
        <f t="shared" si="19"/>
        <v>89930</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60" t="s">
        <v>4396</v>
      </c>
      <c r="B109" s="460">
        <v>543965</v>
      </c>
      <c r="C109" s="460">
        <v>400087</v>
      </c>
      <c r="D109" s="460" t="s">
        <v>244</v>
      </c>
      <c r="E109" s="460">
        <v>3022044</v>
      </c>
      <c r="F109" s="460" t="s">
        <v>412</v>
      </c>
      <c r="G109" s="460">
        <v>11431</v>
      </c>
      <c r="H109" s="463">
        <v>10990</v>
      </c>
      <c r="L109" s="301">
        <f t="shared" si="11"/>
        <v>1</v>
      </c>
      <c r="M109" s="301" t="str">
        <f t="shared" si="12"/>
        <v>2044.EHCP.I03.1</v>
      </c>
      <c r="N109" s="301" t="str">
        <f t="shared" si="13"/>
        <v>11431/543965</v>
      </c>
      <c r="Q109" s="52">
        <v>1690.7692307692309</v>
      </c>
      <c r="R109" s="52">
        <v>845.38461538461547</v>
      </c>
      <c r="S109" s="52">
        <v>845.38461538461524</v>
      </c>
      <c r="T109" s="52">
        <v>845.38461538461524</v>
      </c>
      <c r="U109" s="52">
        <v>845.38461538461524</v>
      </c>
      <c r="V109" s="52">
        <v>845.38461538461524</v>
      </c>
      <c r="W109" s="52">
        <v>845.38461538461524</v>
      </c>
      <c r="X109" s="52">
        <v>845.38461538461524</v>
      </c>
      <c r="Y109" s="52">
        <v>845.38461538461524</v>
      </c>
      <c r="Z109" s="52">
        <v>845.38461538461524</v>
      </c>
      <c r="AA109" s="52">
        <v>845.38461538461524</v>
      </c>
      <c r="AB109" s="52">
        <v>845.38461538461524</v>
      </c>
      <c r="AC109" s="52">
        <f t="shared" si="14"/>
        <v>10989.999999999998</v>
      </c>
      <c r="AD109" s="52">
        <f t="shared" si="15"/>
        <v>0</v>
      </c>
      <c r="AE109" s="52" t="s">
        <v>4365</v>
      </c>
      <c r="AF109" s="52"/>
      <c r="AG109" s="52">
        <f t="shared" si="16"/>
        <v>3381.5384615384619</v>
      </c>
      <c r="AH109" s="52">
        <f t="shared" si="17"/>
        <v>5917.6923076923076</v>
      </c>
      <c r="AI109" s="52">
        <f t="shared" si="18"/>
        <v>8453.8461538461524</v>
      </c>
      <c r="AJ109" s="52">
        <f t="shared" si="19"/>
        <v>10989.999999999998</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60" t="s">
        <v>4398</v>
      </c>
      <c r="B110" s="460">
        <v>543965</v>
      </c>
      <c r="C110" s="460">
        <v>400088</v>
      </c>
      <c r="D110" s="460" t="s">
        <v>245</v>
      </c>
      <c r="E110" s="460">
        <v>3022043</v>
      </c>
      <c r="F110" s="460" t="s">
        <v>412</v>
      </c>
      <c r="G110" s="460">
        <v>11431</v>
      </c>
      <c r="H110" s="463">
        <v>120048</v>
      </c>
      <c r="L110" s="301">
        <f t="shared" si="11"/>
        <v>1</v>
      </c>
      <c r="M110" s="301" t="str">
        <f t="shared" si="12"/>
        <v>2043.EHCP.I03.1</v>
      </c>
      <c r="N110" s="301" t="str">
        <f t="shared" si="13"/>
        <v>11431/543965</v>
      </c>
      <c r="Q110" s="52">
        <v>18468.923076923078</v>
      </c>
      <c r="R110" s="52">
        <v>9234.461538461539</v>
      </c>
      <c r="S110" s="52">
        <v>9234.4615384615372</v>
      </c>
      <c r="T110" s="52">
        <v>9234.4615384615372</v>
      </c>
      <c r="U110" s="52">
        <v>9234.4615384615372</v>
      </c>
      <c r="V110" s="52">
        <v>9234.4615384615372</v>
      </c>
      <c r="W110" s="52">
        <v>9234.4615384615372</v>
      </c>
      <c r="X110" s="52">
        <v>9234.4615384615372</v>
      </c>
      <c r="Y110" s="52">
        <v>9234.4615384615372</v>
      </c>
      <c r="Z110" s="52">
        <v>9234.4615384615372</v>
      </c>
      <c r="AA110" s="52">
        <v>9234.4615384615372</v>
      </c>
      <c r="AB110" s="52">
        <v>9234.4615384615372</v>
      </c>
      <c r="AC110" s="52">
        <f t="shared" si="14"/>
        <v>120047.99999999997</v>
      </c>
      <c r="AD110" s="52">
        <f t="shared" si="15"/>
        <v>0</v>
      </c>
      <c r="AE110" s="52" t="s">
        <v>4366</v>
      </c>
      <c r="AF110" s="52"/>
      <c r="AG110" s="52">
        <f t="shared" si="16"/>
        <v>36937.846153846156</v>
      </c>
      <c r="AH110" s="52">
        <f t="shared" si="17"/>
        <v>64641.230769230773</v>
      </c>
      <c r="AI110" s="52">
        <f t="shared" si="18"/>
        <v>92344.615384615376</v>
      </c>
      <c r="AJ110" s="52">
        <f t="shared" si="19"/>
        <v>120047.99999999997</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60" t="s">
        <v>4939</v>
      </c>
      <c r="B111" s="460">
        <v>543965</v>
      </c>
      <c r="C111" s="460">
        <v>400072</v>
      </c>
      <c r="D111" s="460" t="s">
        <v>63</v>
      </c>
      <c r="E111" s="460">
        <v>3021002</v>
      </c>
      <c r="F111" s="460" t="s">
        <v>412</v>
      </c>
      <c r="G111" s="460">
        <v>11439</v>
      </c>
      <c r="H111" s="463">
        <v>6690.38</v>
      </c>
      <c r="L111" s="301">
        <f t="shared" si="11"/>
        <v>1</v>
      </c>
      <c r="M111" s="301" t="str">
        <f t="shared" si="12"/>
        <v>1002.EHCP.I03.1</v>
      </c>
      <c r="N111" s="301" t="str">
        <f t="shared" si="13"/>
        <v>11439/543965</v>
      </c>
      <c r="Q111" s="52">
        <v>0</v>
      </c>
      <c r="R111" s="52">
        <v>0</v>
      </c>
      <c r="S111" s="52">
        <v>669.03800000000001</v>
      </c>
      <c r="T111" s="52">
        <v>669.03800000000001</v>
      </c>
      <c r="U111" s="52">
        <v>669.03800000000001</v>
      </c>
      <c r="V111" s="52">
        <v>669.03800000000001</v>
      </c>
      <c r="W111" s="52">
        <v>669.03800000000001</v>
      </c>
      <c r="X111" s="52">
        <v>669.03800000000001</v>
      </c>
      <c r="Y111" s="52">
        <v>669.03800000000001</v>
      </c>
      <c r="Z111" s="52">
        <v>669.03800000000001</v>
      </c>
      <c r="AA111" s="52">
        <v>669.03800000000001</v>
      </c>
      <c r="AB111" s="52">
        <v>669.03800000000001</v>
      </c>
      <c r="AC111" s="52">
        <f t="shared" si="14"/>
        <v>6690.380000000001</v>
      </c>
      <c r="AD111" s="52">
        <f t="shared" si="15"/>
        <v>0</v>
      </c>
      <c r="AE111" s="52"/>
      <c r="AF111" s="52"/>
      <c r="AG111" s="52">
        <f t="shared" si="16"/>
        <v>669.03800000000001</v>
      </c>
      <c r="AH111" s="52">
        <f t="shared" si="17"/>
        <v>2676.152</v>
      </c>
      <c r="AI111" s="52">
        <f t="shared" si="18"/>
        <v>4683.2659999999996</v>
      </c>
      <c r="AJ111" s="52">
        <f t="shared" si="19"/>
        <v>6690.380000000001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60" t="s">
        <v>4400</v>
      </c>
      <c r="B112" s="460">
        <v>543965</v>
      </c>
      <c r="C112" s="460">
        <v>400072</v>
      </c>
      <c r="D112" s="460" t="s">
        <v>63</v>
      </c>
      <c r="E112" s="460">
        <v>3021002</v>
      </c>
      <c r="F112" s="460" t="s">
        <v>4198</v>
      </c>
      <c r="G112" s="460">
        <v>10265</v>
      </c>
      <c r="H112" s="463">
        <v>16082.805</v>
      </c>
      <c r="L112" s="301">
        <f t="shared" si="11"/>
        <v>2</v>
      </c>
      <c r="M112" s="301" t="str">
        <f t="shared" si="12"/>
        <v>1002.SEN I.I03.2</v>
      </c>
      <c r="N112" s="301" t="str">
        <f t="shared" si="13"/>
        <v>10265/543965</v>
      </c>
      <c r="Q112" s="52">
        <v>2023.9430769230771</v>
      </c>
      <c r="R112" s="52">
        <v>1011.9715384615386</v>
      </c>
      <c r="S112" s="52">
        <v>1304.6890384615385</v>
      </c>
      <c r="T112" s="52">
        <v>1304.6890384615385</v>
      </c>
      <c r="U112" s="52">
        <v>1304.6890384615385</v>
      </c>
      <c r="V112" s="52">
        <v>1304.6890384615385</v>
      </c>
      <c r="W112" s="52">
        <v>1304.6890384615385</v>
      </c>
      <c r="X112" s="52">
        <v>1304.6890384615385</v>
      </c>
      <c r="Y112" s="52">
        <v>1304.6890384615385</v>
      </c>
      <c r="Z112" s="52">
        <v>1304.6890384615385</v>
      </c>
      <c r="AA112" s="52">
        <v>1304.6890384615385</v>
      </c>
      <c r="AB112" s="52">
        <v>1304.6890384615385</v>
      </c>
      <c r="AC112" s="52">
        <f t="shared" si="14"/>
        <v>16082.804999999997</v>
      </c>
      <c r="AD112" s="52">
        <f t="shared" si="15"/>
        <v>0</v>
      </c>
      <c r="AE112" s="52" t="s">
        <v>4368</v>
      </c>
      <c r="AF112" s="52"/>
      <c r="AG112" s="52">
        <f t="shared" si="16"/>
        <v>4340.603653846154</v>
      </c>
      <c r="AH112" s="52">
        <f t="shared" si="17"/>
        <v>8254.6707692307682</v>
      </c>
      <c r="AI112" s="52">
        <f t="shared" si="18"/>
        <v>12168.737884615382</v>
      </c>
      <c r="AJ112" s="52">
        <f t="shared" si="19"/>
        <v>16082.804999999997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60" t="s">
        <v>4402</v>
      </c>
      <c r="B113" s="460">
        <v>543965</v>
      </c>
      <c r="C113" s="460">
        <v>158733</v>
      </c>
      <c r="D113" s="460" t="s">
        <v>246</v>
      </c>
      <c r="E113" s="460">
        <v>3022053</v>
      </c>
      <c r="F113" s="460" t="s">
        <v>412</v>
      </c>
      <c r="G113" s="460">
        <v>11431</v>
      </c>
      <c r="H113" s="463">
        <v>10990</v>
      </c>
      <c r="L113" s="301">
        <f t="shared" si="11"/>
        <v>1</v>
      </c>
      <c r="M113" s="301" t="str">
        <f t="shared" si="12"/>
        <v>2053.EHCP.I03.1</v>
      </c>
      <c r="N113" s="301" t="str">
        <f t="shared" si="13"/>
        <v>11431/543965</v>
      </c>
      <c r="Q113" s="52">
        <v>1690.7692307692309</v>
      </c>
      <c r="R113" s="52">
        <v>845.38461538461547</v>
      </c>
      <c r="S113" s="52">
        <v>845.38461538461524</v>
      </c>
      <c r="T113" s="52">
        <v>845.38461538461524</v>
      </c>
      <c r="U113" s="52">
        <v>845.38461538461524</v>
      </c>
      <c r="V113" s="52">
        <v>845.38461538461524</v>
      </c>
      <c r="W113" s="52">
        <v>845.38461538461524</v>
      </c>
      <c r="X113" s="52">
        <v>845.38461538461524</v>
      </c>
      <c r="Y113" s="52">
        <v>845.38461538461524</v>
      </c>
      <c r="Z113" s="52">
        <v>845.38461538461524</v>
      </c>
      <c r="AA113" s="52">
        <v>845.38461538461524</v>
      </c>
      <c r="AB113" s="52">
        <v>845.38461538461524</v>
      </c>
      <c r="AC113" s="52">
        <f t="shared" si="14"/>
        <v>10989.999999999998</v>
      </c>
      <c r="AD113" s="52">
        <f t="shared" si="15"/>
        <v>0</v>
      </c>
      <c r="AE113" s="52" t="s">
        <v>4370</v>
      </c>
      <c r="AF113" s="52"/>
      <c r="AG113" s="52">
        <f t="shared" si="16"/>
        <v>3381.5384615384619</v>
      </c>
      <c r="AH113" s="52">
        <f t="shared" si="17"/>
        <v>5917.6923076923076</v>
      </c>
      <c r="AI113" s="52">
        <f t="shared" si="18"/>
        <v>8453.8461538461524</v>
      </c>
      <c r="AJ113" s="52">
        <f t="shared" si="19"/>
        <v>10989.999999999998</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60" t="s">
        <v>4402</v>
      </c>
      <c r="B114" s="460">
        <v>543965</v>
      </c>
      <c r="C114" s="460">
        <v>158733</v>
      </c>
      <c r="D114" s="460" t="s">
        <v>246</v>
      </c>
      <c r="E114" s="460">
        <v>3022053</v>
      </c>
      <c r="F114" s="460" t="s">
        <v>412</v>
      </c>
      <c r="G114" s="460">
        <v>11436</v>
      </c>
      <c r="H114" s="463">
        <v>4123</v>
      </c>
      <c r="L114" s="301">
        <f t="shared" si="11"/>
        <v>2</v>
      </c>
      <c r="M114" s="301" t="str">
        <f t="shared" si="12"/>
        <v>2053.EHCP.I03.2</v>
      </c>
      <c r="N114" s="301" t="str">
        <f t="shared" si="13"/>
        <v>11436/543965</v>
      </c>
      <c r="Q114" s="52">
        <v>1902.9230769230771</v>
      </c>
      <c r="R114" s="52">
        <v>951.46153846153857</v>
      </c>
      <c r="S114" s="52">
        <v>126.86153846153843</v>
      </c>
      <c r="T114" s="52">
        <v>126.86153846153843</v>
      </c>
      <c r="U114" s="52">
        <v>126.86153846153843</v>
      </c>
      <c r="V114" s="52">
        <v>126.86153846153843</v>
      </c>
      <c r="W114" s="52">
        <v>126.86153846153843</v>
      </c>
      <c r="X114" s="52">
        <v>126.86153846153843</v>
      </c>
      <c r="Y114" s="52">
        <v>126.86153846153843</v>
      </c>
      <c r="Z114" s="52">
        <v>126.86153846153843</v>
      </c>
      <c r="AA114" s="52">
        <v>126.86153846153843</v>
      </c>
      <c r="AB114" s="52">
        <v>126.86153846153843</v>
      </c>
      <c r="AC114" s="52">
        <f t="shared" si="14"/>
        <v>4123.0000000000018</v>
      </c>
      <c r="AD114" s="52">
        <f t="shared" si="15"/>
        <v>0</v>
      </c>
      <c r="AE114" s="52" t="s">
        <v>4371</v>
      </c>
      <c r="AF114" s="52"/>
      <c r="AG114" s="52">
        <f t="shared" si="16"/>
        <v>2981.2461538461539</v>
      </c>
      <c r="AH114" s="52">
        <f t="shared" si="17"/>
        <v>3361.8307692307699</v>
      </c>
      <c r="AI114" s="52">
        <f t="shared" si="18"/>
        <v>3742.4153846153858</v>
      </c>
      <c r="AJ114" s="52">
        <f t="shared" si="19"/>
        <v>4123.0000000000018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60" t="s">
        <v>4405</v>
      </c>
      <c r="B115" s="460">
        <v>543965</v>
      </c>
      <c r="C115" s="460">
        <v>400089</v>
      </c>
      <c r="D115" s="460" t="s">
        <v>247</v>
      </c>
      <c r="E115" s="460">
        <v>3022045</v>
      </c>
      <c r="F115" s="460" t="s">
        <v>412</v>
      </c>
      <c r="G115" s="460">
        <v>11431</v>
      </c>
      <c r="H115" s="463">
        <v>76956.739999999991</v>
      </c>
      <c r="L115" s="301">
        <f t="shared" si="11"/>
        <v>1</v>
      </c>
      <c r="M115" s="301" t="str">
        <f t="shared" si="12"/>
        <v>2045.EHCP.I03.1</v>
      </c>
      <c r="N115" s="301" t="str">
        <f t="shared" si="13"/>
        <v>11431/543965</v>
      </c>
      <c r="Q115" s="52">
        <v>8453.8461538461543</v>
      </c>
      <c r="R115" s="52">
        <v>4226.9230769230771</v>
      </c>
      <c r="S115" s="52">
        <v>6427.5970769230753</v>
      </c>
      <c r="T115" s="52">
        <v>6427.5970769230753</v>
      </c>
      <c r="U115" s="52">
        <v>6427.5970769230753</v>
      </c>
      <c r="V115" s="52">
        <v>6427.5970769230753</v>
      </c>
      <c r="W115" s="52">
        <v>6427.5970769230753</v>
      </c>
      <c r="X115" s="52">
        <v>6427.5970769230753</v>
      </c>
      <c r="Y115" s="52">
        <v>6427.5970769230753</v>
      </c>
      <c r="Z115" s="52">
        <v>6427.5970769230753</v>
      </c>
      <c r="AA115" s="52">
        <v>6427.5970769230753</v>
      </c>
      <c r="AB115" s="52">
        <v>6427.5970769230753</v>
      </c>
      <c r="AC115" s="52">
        <f t="shared" si="14"/>
        <v>76956.739999999991</v>
      </c>
      <c r="AD115" s="52">
        <f t="shared" si="15"/>
        <v>0</v>
      </c>
      <c r="AE115" s="52" t="s">
        <v>4373</v>
      </c>
      <c r="AF115" s="52"/>
      <c r="AG115" s="52">
        <f t="shared" si="16"/>
        <v>19108.366307692304</v>
      </c>
      <c r="AH115" s="52">
        <f t="shared" si="17"/>
        <v>38391.157538461535</v>
      </c>
      <c r="AI115" s="52">
        <f t="shared" si="18"/>
        <v>57673.948769230767</v>
      </c>
      <c r="AJ115" s="52">
        <f t="shared" si="19"/>
        <v>76956.739999999991</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60" t="s">
        <v>4405</v>
      </c>
      <c r="B116" s="460">
        <v>543965</v>
      </c>
      <c r="C116" s="460">
        <v>400089</v>
      </c>
      <c r="D116" s="460" t="s">
        <v>247</v>
      </c>
      <c r="E116" s="460">
        <v>3022045</v>
      </c>
      <c r="F116" s="460" t="s">
        <v>412</v>
      </c>
      <c r="G116" s="460">
        <v>11436</v>
      </c>
      <c r="H116" s="463">
        <v>1546.13</v>
      </c>
      <c r="L116" s="301">
        <f t="shared" si="11"/>
        <v>2</v>
      </c>
      <c r="M116" s="301" t="str">
        <f t="shared" si="12"/>
        <v>2045.EHCP.I03.2</v>
      </c>
      <c r="N116" s="301" t="str">
        <f t="shared" si="13"/>
        <v>11436/543965</v>
      </c>
      <c r="Q116" s="52">
        <v>0</v>
      </c>
      <c r="R116" s="52">
        <v>0</v>
      </c>
      <c r="S116" s="52">
        <v>154.613</v>
      </c>
      <c r="T116" s="52">
        <v>154.613</v>
      </c>
      <c r="U116" s="52">
        <v>154.613</v>
      </c>
      <c r="V116" s="52">
        <v>154.613</v>
      </c>
      <c r="W116" s="52">
        <v>154.613</v>
      </c>
      <c r="X116" s="52">
        <v>154.613</v>
      </c>
      <c r="Y116" s="52">
        <v>154.613</v>
      </c>
      <c r="Z116" s="52">
        <v>154.613</v>
      </c>
      <c r="AA116" s="52">
        <v>154.613</v>
      </c>
      <c r="AB116" s="52">
        <v>154.613</v>
      </c>
      <c r="AC116" s="52">
        <f t="shared" si="14"/>
        <v>1546.1300000000003</v>
      </c>
      <c r="AD116" s="52">
        <f t="shared" si="15"/>
        <v>0</v>
      </c>
      <c r="AE116" s="52"/>
      <c r="AF116" s="52"/>
      <c r="AG116" s="52">
        <f t="shared" si="16"/>
        <v>154.613</v>
      </c>
      <c r="AH116" s="52">
        <f t="shared" si="17"/>
        <v>618.452</v>
      </c>
      <c r="AI116" s="52">
        <f t="shared" si="18"/>
        <v>1082.2910000000002</v>
      </c>
      <c r="AJ116" s="52">
        <f t="shared" si="19"/>
        <v>1546.1300000000003</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60" t="s">
        <v>4408</v>
      </c>
      <c r="B117" s="460">
        <v>543965</v>
      </c>
      <c r="C117" s="460">
        <v>400034</v>
      </c>
      <c r="D117" s="460" t="s">
        <v>67</v>
      </c>
      <c r="E117" s="460">
        <v>3027005</v>
      </c>
      <c r="F117" s="460" t="s">
        <v>71</v>
      </c>
      <c r="G117" s="460">
        <v>11433</v>
      </c>
      <c r="H117" s="463">
        <v>1501898</v>
      </c>
      <c r="L117" s="301">
        <f t="shared" si="11"/>
        <v>1</v>
      </c>
      <c r="M117" s="301" t="str">
        <f t="shared" si="12"/>
        <v>7005.Speci.I03.1</v>
      </c>
      <c r="N117" s="301" t="str">
        <f t="shared" si="13"/>
        <v>11433/543965</v>
      </c>
      <c r="Q117" s="52">
        <v>228886.76923076925</v>
      </c>
      <c r="R117" s="52">
        <v>114443.38461538462</v>
      </c>
      <c r="S117" s="52">
        <v>115856.7846153846</v>
      </c>
      <c r="T117" s="52">
        <v>115856.7846153846</v>
      </c>
      <c r="U117" s="52">
        <v>115856.7846153846</v>
      </c>
      <c r="V117" s="52">
        <v>115856.7846153846</v>
      </c>
      <c r="W117" s="52">
        <v>115856.7846153846</v>
      </c>
      <c r="X117" s="52">
        <v>115856.7846153846</v>
      </c>
      <c r="Y117" s="52">
        <v>115856.7846153846</v>
      </c>
      <c r="Z117" s="52">
        <v>115856.7846153846</v>
      </c>
      <c r="AA117" s="52">
        <v>115856.7846153846</v>
      </c>
      <c r="AB117" s="52">
        <v>115856.7846153846</v>
      </c>
      <c r="AC117" s="52">
        <f t="shared" si="14"/>
        <v>1501898.0000000002</v>
      </c>
      <c r="AD117" s="52">
        <f t="shared" si="15"/>
        <v>0</v>
      </c>
      <c r="AE117" s="52" t="s">
        <v>4375</v>
      </c>
      <c r="AF117" s="52"/>
      <c r="AG117" s="52">
        <f t="shared" si="16"/>
        <v>459186.93846153846</v>
      </c>
      <c r="AH117" s="52">
        <f t="shared" si="17"/>
        <v>806757.29230769235</v>
      </c>
      <c r="AI117" s="52">
        <f t="shared" si="18"/>
        <v>1154327.6461538463</v>
      </c>
      <c r="AJ117" s="52">
        <f t="shared" si="19"/>
        <v>1501898.0000000002</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60" t="s">
        <v>4410</v>
      </c>
      <c r="B118" s="460">
        <v>516500</v>
      </c>
      <c r="C118" s="460">
        <v>157308</v>
      </c>
      <c r="D118" s="460" t="s">
        <v>78</v>
      </c>
      <c r="E118" s="460">
        <v>3025950</v>
      </c>
      <c r="F118" s="460" t="s">
        <v>71</v>
      </c>
      <c r="G118" s="460">
        <v>11491</v>
      </c>
      <c r="H118" s="463">
        <v>658391.66999999993</v>
      </c>
      <c r="L118" s="301">
        <f t="shared" si="11"/>
        <v>1</v>
      </c>
      <c r="M118" s="301" t="str">
        <f t="shared" si="12"/>
        <v>5950.Speci.I03.1</v>
      </c>
      <c r="N118" s="301" t="str">
        <f t="shared" si="13"/>
        <v>11491/516500</v>
      </c>
      <c r="Q118" s="52">
        <v>52580.555833333325</v>
      </c>
      <c r="R118" s="52">
        <v>52580.555833333325</v>
      </c>
      <c r="S118" s="52">
        <v>55323.055833333325</v>
      </c>
      <c r="T118" s="52">
        <v>55323.055833333325</v>
      </c>
      <c r="U118" s="52">
        <v>55323.055833333325</v>
      </c>
      <c r="V118" s="52">
        <v>55323.055833333325</v>
      </c>
      <c r="W118" s="52">
        <v>55323.055833333325</v>
      </c>
      <c r="X118" s="52">
        <v>55323.055833333325</v>
      </c>
      <c r="Y118" s="52">
        <v>55323.055833333325</v>
      </c>
      <c r="Z118" s="52">
        <v>55323.055833333325</v>
      </c>
      <c r="AA118" s="52">
        <v>55323.055833333325</v>
      </c>
      <c r="AB118" s="52">
        <v>55323.055833333325</v>
      </c>
      <c r="AC118" s="52">
        <f t="shared" si="14"/>
        <v>658391.66999999993</v>
      </c>
      <c r="AD118" s="52">
        <f t="shared" si="15"/>
        <v>0</v>
      </c>
      <c r="AE118" s="52" t="s">
        <v>4377</v>
      </c>
      <c r="AF118" s="52"/>
      <c r="AG118" s="52">
        <f t="shared" si="16"/>
        <v>160484.16749999998</v>
      </c>
      <c r="AH118" s="52">
        <f t="shared" si="17"/>
        <v>326453.33499999996</v>
      </c>
      <c r="AI118" s="52">
        <f t="shared" si="18"/>
        <v>492422.5025</v>
      </c>
      <c r="AJ118" s="52">
        <f t="shared" si="19"/>
        <v>658391.66999999993</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60" t="s">
        <v>4412</v>
      </c>
      <c r="B119" s="460">
        <v>516500</v>
      </c>
      <c r="C119" s="460">
        <v>156901</v>
      </c>
      <c r="D119" s="460" t="s">
        <v>80</v>
      </c>
      <c r="E119" s="460">
        <v>3027000</v>
      </c>
      <c r="F119" s="460" t="s">
        <v>71</v>
      </c>
      <c r="G119" s="460">
        <v>11491</v>
      </c>
      <c r="H119" s="463">
        <v>2523751.3366666669</v>
      </c>
      <c r="L119" s="301">
        <f t="shared" si="11"/>
        <v>1</v>
      </c>
      <c r="M119" s="301" t="str">
        <f t="shared" si="12"/>
        <v>7000.Speci.I03.1</v>
      </c>
      <c r="N119" s="301" t="str">
        <f t="shared" si="13"/>
        <v>11491/516500</v>
      </c>
      <c r="Q119" s="52">
        <v>208919.75</v>
      </c>
      <c r="R119" s="52">
        <v>208919.75</v>
      </c>
      <c r="S119" s="52">
        <v>210591.18366666668</v>
      </c>
      <c r="T119" s="52">
        <v>210591.18366666668</v>
      </c>
      <c r="U119" s="52">
        <v>210591.18366666668</v>
      </c>
      <c r="V119" s="52">
        <v>210591.18366666668</v>
      </c>
      <c r="W119" s="52">
        <v>210591.18366666668</v>
      </c>
      <c r="X119" s="52">
        <v>210591.18366666668</v>
      </c>
      <c r="Y119" s="52">
        <v>210591.18366666668</v>
      </c>
      <c r="Z119" s="52">
        <v>210591.18366666668</v>
      </c>
      <c r="AA119" s="52">
        <v>210591.18366666668</v>
      </c>
      <c r="AB119" s="52">
        <v>210591.18366666668</v>
      </c>
      <c r="AC119" s="52">
        <f t="shared" si="14"/>
        <v>2523751.3366666669</v>
      </c>
      <c r="AD119" s="52">
        <f t="shared" si="15"/>
        <v>0</v>
      </c>
      <c r="AE119" s="52" t="s">
        <v>4379</v>
      </c>
      <c r="AF119" s="52"/>
      <c r="AG119" s="52">
        <f t="shared" si="16"/>
        <v>628430.68366666674</v>
      </c>
      <c r="AH119" s="52">
        <f t="shared" si="17"/>
        <v>1260204.2346666669</v>
      </c>
      <c r="AI119" s="52">
        <f t="shared" si="18"/>
        <v>1891977.7856666672</v>
      </c>
      <c r="AJ119" s="52">
        <f t="shared" si="19"/>
        <v>2523751.3366666669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60" t="s">
        <v>4414</v>
      </c>
      <c r="B120" s="460">
        <v>543965</v>
      </c>
      <c r="C120" s="460">
        <v>400091</v>
      </c>
      <c r="D120" s="460" t="s">
        <v>74</v>
      </c>
      <c r="E120" s="460">
        <v>3027009</v>
      </c>
      <c r="F120" s="460" t="s">
        <v>71</v>
      </c>
      <c r="G120" s="460">
        <v>11433</v>
      </c>
      <c r="H120" s="463">
        <v>1857639.2400000002</v>
      </c>
      <c r="L120" s="301">
        <f t="shared" si="11"/>
        <v>1</v>
      </c>
      <c r="M120" s="301" t="str">
        <f t="shared" si="12"/>
        <v>7009.Speci.I03.1</v>
      </c>
      <c r="N120" s="301" t="str">
        <f t="shared" si="13"/>
        <v>11433/543965</v>
      </c>
      <c r="Q120" s="52">
        <v>289930</v>
      </c>
      <c r="R120" s="52">
        <v>144965</v>
      </c>
      <c r="S120" s="52">
        <v>142274.42400000003</v>
      </c>
      <c r="T120" s="52">
        <v>142274.42400000003</v>
      </c>
      <c r="U120" s="52">
        <v>142274.42400000003</v>
      </c>
      <c r="V120" s="52">
        <v>142274.42400000003</v>
      </c>
      <c r="W120" s="52">
        <v>142274.42400000003</v>
      </c>
      <c r="X120" s="52">
        <v>142274.42400000003</v>
      </c>
      <c r="Y120" s="52">
        <v>142274.42400000003</v>
      </c>
      <c r="Z120" s="52">
        <v>142274.42400000003</v>
      </c>
      <c r="AA120" s="52">
        <v>142274.42400000003</v>
      </c>
      <c r="AB120" s="52">
        <v>142274.42400000003</v>
      </c>
      <c r="AC120" s="52">
        <f t="shared" si="14"/>
        <v>1857639.2400000007</v>
      </c>
      <c r="AD120" s="52">
        <f t="shared" si="15"/>
        <v>0</v>
      </c>
      <c r="AE120" s="52" t="s">
        <v>4381</v>
      </c>
      <c r="AF120" s="52"/>
      <c r="AG120" s="52">
        <f t="shared" si="16"/>
        <v>577169.424</v>
      </c>
      <c r="AH120" s="52">
        <f t="shared" si="17"/>
        <v>1003992.696</v>
      </c>
      <c r="AI120" s="52">
        <f t="shared" si="18"/>
        <v>1430815.9680000003</v>
      </c>
      <c r="AJ120" s="52">
        <f t="shared" si="19"/>
        <v>1857639.2400000007</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60" t="s">
        <v>4416</v>
      </c>
      <c r="B121" s="460">
        <v>543965</v>
      </c>
      <c r="C121" s="460">
        <v>400113</v>
      </c>
      <c r="D121" s="460" t="s">
        <v>248</v>
      </c>
      <c r="E121" s="460">
        <v>3022077</v>
      </c>
      <c r="F121" s="460" t="s">
        <v>4199</v>
      </c>
      <c r="G121" s="460">
        <v>11432</v>
      </c>
      <c r="H121" s="463">
        <v>344080</v>
      </c>
      <c r="L121" s="301">
        <f t="shared" si="11"/>
        <v>1</v>
      </c>
      <c r="M121" s="301" t="str">
        <f t="shared" si="12"/>
        <v>2077.ARPs.I03.1</v>
      </c>
      <c r="N121" s="301" t="str">
        <f t="shared" si="13"/>
        <v>11432/543965</v>
      </c>
      <c r="Q121" s="52">
        <v>52935.384615384617</v>
      </c>
      <c r="R121" s="52">
        <v>26467.692307692309</v>
      </c>
      <c r="S121" s="52">
        <v>26467.692307692305</v>
      </c>
      <c r="T121" s="52">
        <v>26467.692307692305</v>
      </c>
      <c r="U121" s="52">
        <v>26467.692307692305</v>
      </c>
      <c r="V121" s="52">
        <v>26467.692307692305</v>
      </c>
      <c r="W121" s="52">
        <v>26467.692307692305</v>
      </c>
      <c r="X121" s="52">
        <v>26467.692307692305</v>
      </c>
      <c r="Y121" s="52">
        <v>26467.692307692305</v>
      </c>
      <c r="Z121" s="52">
        <v>26467.692307692305</v>
      </c>
      <c r="AA121" s="52">
        <v>26467.692307692305</v>
      </c>
      <c r="AB121" s="52">
        <v>26467.692307692305</v>
      </c>
      <c r="AC121" s="52">
        <f t="shared" si="14"/>
        <v>344080</v>
      </c>
      <c r="AD121" s="52">
        <f t="shared" si="15"/>
        <v>0</v>
      </c>
      <c r="AE121" s="52" t="s">
        <v>4383</v>
      </c>
      <c r="AF121" s="52"/>
      <c r="AG121" s="52">
        <f t="shared" si="16"/>
        <v>105870.76923076922</v>
      </c>
      <c r="AH121" s="52">
        <f t="shared" si="17"/>
        <v>185273.84615384616</v>
      </c>
      <c r="AI121" s="52">
        <f t="shared" si="18"/>
        <v>264676.92307692306</v>
      </c>
      <c r="AJ121" s="52">
        <f t="shared" si="19"/>
        <v>344080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60" t="s">
        <v>4418</v>
      </c>
      <c r="B122" s="460">
        <v>543965</v>
      </c>
      <c r="C122" s="460">
        <v>400113</v>
      </c>
      <c r="D122" s="460" t="s">
        <v>248</v>
      </c>
      <c r="E122" s="460">
        <v>3022077</v>
      </c>
      <c r="F122" s="460" t="s">
        <v>412</v>
      </c>
      <c r="G122" s="460">
        <v>11431</v>
      </c>
      <c r="H122" s="463">
        <v>355648.99666666664</v>
      </c>
      <c r="L122" s="301">
        <f t="shared" si="11"/>
        <v>2</v>
      </c>
      <c r="M122" s="301" t="str">
        <f t="shared" si="12"/>
        <v>2077.EHCP.I03.2</v>
      </c>
      <c r="N122" s="301" t="str">
        <f t="shared" si="13"/>
        <v>11431/543965</v>
      </c>
      <c r="Q122" s="52">
        <v>49634.692307692312</v>
      </c>
      <c r="R122" s="52">
        <v>24817.346153846156</v>
      </c>
      <c r="S122" s="52">
        <v>28119.695820512821</v>
      </c>
      <c r="T122" s="52">
        <v>28119.695820512821</v>
      </c>
      <c r="U122" s="52">
        <v>28119.695820512821</v>
      </c>
      <c r="V122" s="52">
        <v>28119.695820512821</v>
      </c>
      <c r="W122" s="52">
        <v>28119.695820512821</v>
      </c>
      <c r="X122" s="52">
        <v>28119.695820512821</v>
      </c>
      <c r="Y122" s="52">
        <v>28119.695820512821</v>
      </c>
      <c r="Z122" s="52">
        <v>28119.695820512821</v>
      </c>
      <c r="AA122" s="52">
        <v>28119.695820512821</v>
      </c>
      <c r="AB122" s="52">
        <v>28119.695820512821</v>
      </c>
      <c r="AC122" s="52">
        <f t="shared" si="14"/>
        <v>355648.99666666676</v>
      </c>
      <c r="AD122" s="52">
        <f t="shared" si="15"/>
        <v>0</v>
      </c>
      <c r="AE122" s="52" t="s">
        <v>4385</v>
      </c>
      <c r="AF122" s="52"/>
      <c r="AG122" s="52">
        <f t="shared" si="16"/>
        <v>102571.73428205129</v>
      </c>
      <c r="AH122" s="52">
        <f t="shared" si="17"/>
        <v>186930.82174358977</v>
      </c>
      <c r="AI122" s="52">
        <f t="shared" si="18"/>
        <v>271289.90920512826</v>
      </c>
      <c r="AJ122" s="52">
        <f t="shared" si="19"/>
        <v>355648.99666666676</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60" t="s">
        <v>4418</v>
      </c>
      <c r="B123" s="460">
        <v>543965</v>
      </c>
      <c r="C123" s="460">
        <v>400113</v>
      </c>
      <c r="D123" s="460" t="s">
        <v>248</v>
      </c>
      <c r="E123" s="460">
        <v>3022077</v>
      </c>
      <c r="F123" s="460" t="s">
        <v>412</v>
      </c>
      <c r="G123" s="460">
        <v>11436</v>
      </c>
      <c r="H123" s="463">
        <v>6184.51</v>
      </c>
      <c r="L123" s="301">
        <f t="shared" si="11"/>
        <v>3</v>
      </c>
      <c r="M123" s="301" t="str">
        <f t="shared" si="12"/>
        <v>2077.EHCP.I03.3</v>
      </c>
      <c r="N123" s="301" t="str">
        <f t="shared" si="13"/>
        <v>11436/543965</v>
      </c>
      <c r="Q123" s="52">
        <v>951.46307692307698</v>
      </c>
      <c r="R123" s="52">
        <v>475.73153846153849</v>
      </c>
      <c r="S123" s="52">
        <v>475.73153846153843</v>
      </c>
      <c r="T123" s="52">
        <v>475.73153846153843</v>
      </c>
      <c r="U123" s="52">
        <v>475.73153846153843</v>
      </c>
      <c r="V123" s="52">
        <v>475.73153846153843</v>
      </c>
      <c r="W123" s="52">
        <v>475.73153846153843</v>
      </c>
      <c r="X123" s="52">
        <v>475.73153846153843</v>
      </c>
      <c r="Y123" s="52">
        <v>475.73153846153843</v>
      </c>
      <c r="Z123" s="52">
        <v>475.73153846153843</v>
      </c>
      <c r="AA123" s="52">
        <v>475.73153846153843</v>
      </c>
      <c r="AB123" s="52">
        <v>475.73153846153843</v>
      </c>
      <c r="AC123" s="52">
        <f t="shared" si="14"/>
        <v>6184.51</v>
      </c>
      <c r="AD123" s="52">
        <f t="shared" si="15"/>
        <v>0</v>
      </c>
      <c r="AE123" s="52" t="s">
        <v>4387</v>
      </c>
      <c r="AF123" s="52"/>
      <c r="AG123" s="52">
        <f t="shared" si="16"/>
        <v>1902.9261538461537</v>
      </c>
      <c r="AH123" s="52">
        <f t="shared" si="17"/>
        <v>3330.1207692307694</v>
      </c>
      <c r="AI123" s="52">
        <f t="shared" si="18"/>
        <v>4757.3153846153846</v>
      </c>
      <c r="AJ123" s="52">
        <f t="shared" si="19"/>
        <v>6184.51</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60" t="s">
        <v>4940</v>
      </c>
      <c r="B124" s="460">
        <v>543965</v>
      </c>
      <c r="C124" s="460">
        <v>400113</v>
      </c>
      <c r="D124" s="460" t="s">
        <v>248</v>
      </c>
      <c r="E124" s="460">
        <v>3022077</v>
      </c>
      <c r="F124" s="460" t="s">
        <v>4198</v>
      </c>
      <c r="G124" s="460">
        <v>10265</v>
      </c>
      <c r="H124" s="463">
        <v>21874.375</v>
      </c>
      <c r="L124" s="301">
        <f t="shared" si="11"/>
        <v>4</v>
      </c>
      <c r="M124" s="301" t="str">
        <f t="shared" si="12"/>
        <v>2077.SEN I.I03.4</v>
      </c>
      <c r="N124" s="301" t="str">
        <f t="shared" si="13"/>
        <v>10265/543965</v>
      </c>
      <c r="Q124" s="52">
        <v>0</v>
      </c>
      <c r="R124" s="52">
        <v>0</v>
      </c>
      <c r="S124" s="52">
        <v>2187.4375</v>
      </c>
      <c r="T124" s="52">
        <v>2187.4375</v>
      </c>
      <c r="U124" s="52">
        <v>2187.4375</v>
      </c>
      <c r="V124" s="52">
        <v>2187.4375</v>
      </c>
      <c r="W124" s="52">
        <v>2187.4375</v>
      </c>
      <c r="X124" s="52">
        <v>2187.4375</v>
      </c>
      <c r="Y124" s="52">
        <v>2187.4375</v>
      </c>
      <c r="Z124" s="52">
        <v>2187.4375</v>
      </c>
      <c r="AA124" s="52">
        <v>2187.4375</v>
      </c>
      <c r="AB124" s="52">
        <v>2187.4375</v>
      </c>
      <c r="AC124" s="52">
        <f t="shared" si="14"/>
        <v>21874.375</v>
      </c>
      <c r="AD124" s="52">
        <f t="shared" si="15"/>
        <v>0</v>
      </c>
      <c r="AE124" s="52"/>
      <c r="AF124" s="52"/>
      <c r="AG124" s="52">
        <f t="shared" si="16"/>
        <v>2187.4375</v>
      </c>
      <c r="AH124" s="52">
        <f t="shared" si="17"/>
        <v>8749.75</v>
      </c>
      <c r="AI124" s="52">
        <f t="shared" si="18"/>
        <v>15312.0625</v>
      </c>
      <c r="AJ124" s="52">
        <f t="shared" si="19"/>
        <v>21874.375</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60" t="s">
        <v>4422</v>
      </c>
      <c r="B125" s="460">
        <v>543965</v>
      </c>
      <c r="C125" s="460">
        <v>400021</v>
      </c>
      <c r="D125" s="460" t="s">
        <v>249</v>
      </c>
      <c r="E125" s="460">
        <v>3025201</v>
      </c>
      <c r="F125" s="460" t="s">
        <v>412</v>
      </c>
      <c r="G125" s="460">
        <v>11431</v>
      </c>
      <c r="H125" s="463">
        <v>73717.919999999998</v>
      </c>
      <c r="L125" s="301">
        <f t="shared" si="11"/>
        <v>1</v>
      </c>
      <c r="M125" s="301" t="str">
        <f t="shared" si="12"/>
        <v>5201.EHCP.I03.1</v>
      </c>
      <c r="N125" s="301" t="str">
        <f t="shared" si="13"/>
        <v>11431/543965</v>
      </c>
      <c r="Q125" s="52">
        <v>10014.923076923078</v>
      </c>
      <c r="R125" s="52">
        <v>5007.461538461539</v>
      </c>
      <c r="S125" s="52">
        <v>5869.5535384615378</v>
      </c>
      <c r="T125" s="52">
        <v>5869.5535384615378</v>
      </c>
      <c r="U125" s="52">
        <v>5869.5535384615378</v>
      </c>
      <c r="V125" s="52">
        <v>5869.5535384615378</v>
      </c>
      <c r="W125" s="52">
        <v>5869.5535384615378</v>
      </c>
      <c r="X125" s="52">
        <v>5869.5535384615378</v>
      </c>
      <c r="Y125" s="52">
        <v>5869.5535384615378</v>
      </c>
      <c r="Z125" s="52">
        <v>5869.5535384615378</v>
      </c>
      <c r="AA125" s="52">
        <v>5869.5535384615378</v>
      </c>
      <c r="AB125" s="52">
        <v>5869.5535384615378</v>
      </c>
      <c r="AC125" s="52">
        <f t="shared" si="14"/>
        <v>73717.919999999984</v>
      </c>
      <c r="AD125" s="52">
        <f t="shared" si="15"/>
        <v>0</v>
      </c>
      <c r="AE125" s="52" t="s">
        <v>4389</v>
      </c>
      <c r="AF125" s="52"/>
      <c r="AG125" s="52">
        <f t="shared" si="16"/>
        <v>20891.938153846153</v>
      </c>
      <c r="AH125" s="52">
        <f t="shared" si="17"/>
        <v>38500.598769230761</v>
      </c>
      <c r="AI125" s="52">
        <f t="shared" si="18"/>
        <v>56109.259384615369</v>
      </c>
      <c r="AJ125" s="52">
        <f t="shared" si="19"/>
        <v>73717.919999999984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60" t="s">
        <v>4424</v>
      </c>
      <c r="B126" s="460">
        <v>543965</v>
      </c>
      <c r="C126" s="460">
        <v>400003</v>
      </c>
      <c r="D126" s="460" t="s">
        <v>250</v>
      </c>
      <c r="E126" s="460">
        <v>3023501</v>
      </c>
      <c r="F126" s="460" t="s">
        <v>412</v>
      </c>
      <c r="G126" s="460">
        <v>11431</v>
      </c>
      <c r="H126" s="463">
        <v>46867.5</v>
      </c>
      <c r="L126" s="301">
        <f t="shared" si="11"/>
        <v>1</v>
      </c>
      <c r="M126" s="301" t="str">
        <f t="shared" si="12"/>
        <v>3501.EHCP.I03.1</v>
      </c>
      <c r="N126" s="301" t="str">
        <f t="shared" si="13"/>
        <v>11431/543965</v>
      </c>
      <c r="Q126" s="52">
        <v>7576.1538461538466</v>
      </c>
      <c r="R126" s="52">
        <v>3788.0769230769233</v>
      </c>
      <c r="S126" s="52">
        <v>3550.3269230769233</v>
      </c>
      <c r="T126" s="52">
        <v>3550.3269230769233</v>
      </c>
      <c r="U126" s="52">
        <v>3550.3269230769233</v>
      </c>
      <c r="V126" s="52">
        <v>3550.3269230769233</v>
      </c>
      <c r="W126" s="52">
        <v>3550.3269230769233</v>
      </c>
      <c r="X126" s="52">
        <v>3550.3269230769233</v>
      </c>
      <c r="Y126" s="52">
        <v>3550.3269230769233</v>
      </c>
      <c r="Z126" s="52">
        <v>3550.3269230769233</v>
      </c>
      <c r="AA126" s="52">
        <v>3550.3269230769233</v>
      </c>
      <c r="AB126" s="52">
        <v>3550.3269230769233</v>
      </c>
      <c r="AC126" s="52">
        <f t="shared" si="14"/>
        <v>46867.499999999993</v>
      </c>
      <c r="AD126" s="52">
        <f t="shared" si="15"/>
        <v>0</v>
      </c>
      <c r="AE126" s="52" t="s">
        <v>4391</v>
      </c>
      <c r="AF126" s="52"/>
      <c r="AG126" s="52">
        <f t="shared" si="16"/>
        <v>14914.557692307693</v>
      </c>
      <c r="AH126" s="52">
        <f t="shared" si="17"/>
        <v>25565.538461538461</v>
      </c>
      <c r="AI126" s="52">
        <f t="shared" si="18"/>
        <v>36216.519230769227</v>
      </c>
      <c r="AJ126" s="52">
        <f t="shared" si="19"/>
        <v>46867.499999999993</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60" t="s">
        <v>4426</v>
      </c>
      <c r="B127" s="460">
        <v>543965</v>
      </c>
      <c r="C127" s="460">
        <v>400003</v>
      </c>
      <c r="D127" s="460" t="s">
        <v>250</v>
      </c>
      <c r="E127" s="460">
        <v>3023501</v>
      </c>
      <c r="F127" s="460" t="s">
        <v>4198</v>
      </c>
      <c r="G127" s="460">
        <v>10265</v>
      </c>
      <c r="H127" s="463">
        <v>2956.63</v>
      </c>
      <c r="L127" s="301">
        <f t="shared" si="11"/>
        <v>2</v>
      </c>
      <c r="M127" s="301" t="str">
        <f t="shared" si="12"/>
        <v>3501.SEN I.I03.2</v>
      </c>
      <c r="N127" s="301" t="str">
        <f t="shared" si="13"/>
        <v>10265/543965</v>
      </c>
      <c r="Q127" s="52">
        <v>245.02000000000004</v>
      </c>
      <c r="R127" s="52">
        <v>122.51000000000002</v>
      </c>
      <c r="S127" s="52">
        <v>258.90999999999997</v>
      </c>
      <c r="T127" s="52">
        <v>258.90999999999997</v>
      </c>
      <c r="U127" s="52">
        <v>258.90999999999997</v>
      </c>
      <c r="V127" s="52">
        <v>258.90999999999997</v>
      </c>
      <c r="W127" s="52">
        <v>258.90999999999997</v>
      </c>
      <c r="X127" s="52">
        <v>258.90999999999997</v>
      </c>
      <c r="Y127" s="52">
        <v>258.90999999999997</v>
      </c>
      <c r="Z127" s="52">
        <v>258.90999999999997</v>
      </c>
      <c r="AA127" s="52">
        <v>258.90999999999997</v>
      </c>
      <c r="AB127" s="52">
        <v>258.90999999999997</v>
      </c>
      <c r="AC127" s="52">
        <f t="shared" si="14"/>
        <v>2956.6299999999992</v>
      </c>
      <c r="AD127" s="52">
        <f t="shared" si="15"/>
        <v>0</v>
      </c>
      <c r="AE127" s="52" t="s">
        <v>4393</v>
      </c>
      <c r="AF127" s="52"/>
      <c r="AG127" s="52">
        <f t="shared" si="16"/>
        <v>626.44000000000005</v>
      </c>
      <c r="AH127" s="52">
        <f t="shared" si="17"/>
        <v>1403.17</v>
      </c>
      <c r="AI127" s="52">
        <f t="shared" si="18"/>
        <v>2179.8999999999996</v>
      </c>
      <c r="AJ127" s="52">
        <f t="shared" si="19"/>
        <v>2956.6299999999992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60" t="s">
        <v>4428</v>
      </c>
      <c r="B128" s="460">
        <v>543965</v>
      </c>
      <c r="C128" s="460">
        <v>400014</v>
      </c>
      <c r="D128" s="460" t="s">
        <v>251</v>
      </c>
      <c r="E128" s="460">
        <v>3022078</v>
      </c>
      <c r="F128" s="460" t="s">
        <v>412</v>
      </c>
      <c r="G128" s="460">
        <v>11431</v>
      </c>
      <c r="H128" s="463">
        <v>74078</v>
      </c>
      <c r="L128" s="301">
        <f t="shared" si="11"/>
        <v>1</v>
      </c>
      <c r="M128" s="301" t="str">
        <f t="shared" si="12"/>
        <v>2078.EHCP.I03.1</v>
      </c>
      <c r="N128" s="301" t="str">
        <f t="shared" si="13"/>
        <v>11431/543965</v>
      </c>
      <c r="Q128" s="52">
        <v>11396.615384615385</v>
      </c>
      <c r="R128" s="52">
        <v>5698.3076923076924</v>
      </c>
      <c r="S128" s="52">
        <v>5698.3076923076924</v>
      </c>
      <c r="T128" s="52">
        <v>5698.3076923076924</v>
      </c>
      <c r="U128" s="52">
        <v>5698.3076923076924</v>
      </c>
      <c r="V128" s="52">
        <v>5698.3076923076924</v>
      </c>
      <c r="W128" s="52">
        <v>5698.3076923076924</v>
      </c>
      <c r="X128" s="52">
        <v>5698.3076923076924</v>
      </c>
      <c r="Y128" s="52">
        <v>5698.3076923076924</v>
      </c>
      <c r="Z128" s="52">
        <v>5698.3076923076924</v>
      </c>
      <c r="AA128" s="52">
        <v>5698.3076923076924</v>
      </c>
      <c r="AB128" s="52">
        <v>5698.3076923076924</v>
      </c>
      <c r="AC128" s="52">
        <f t="shared" si="14"/>
        <v>74078.000000000015</v>
      </c>
      <c r="AD128" s="52">
        <f t="shared" si="15"/>
        <v>0</v>
      </c>
      <c r="AE128" s="52" t="s">
        <v>4395</v>
      </c>
      <c r="AF128" s="52"/>
      <c r="AG128" s="52">
        <f t="shared" si="16"/>
        <v>22793.23076923077</v>
      </c>
      <c r="AH128" s="52">
        <f t="shared" si="17"/>
        <v>39888.153846153851</v>
      </c>
      <c r="AI128" s="52">
        <f t="shared" si="18"/>
        <v>56983.076923076937</v>
      </c>
      <c r="AJ128" s="52">
        <f t="shared" si="19"/>
        <v>74078.000000000015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60" t="s">
        <v>4430</v>
      </c>
      <c r="B129" s="460">
        <v>516500</v>
      </c>
      <c r="C129" s="460">
        <v>152217</v>
      </c>
      <c r="D129" s="460" t="s">
        <v>252</v>
      </c>
      <c r="E129" s="460">
        <v>3022038</v>
      </c>
      <c r="F129" s="460" t="s">
        <v>412</v>
      </c>
      <c r="G129" s="460">
        <v>11443</v>
      </c>
      <c r="H129" s="463">
        <v>78004.83</v>
      </c>
      <c r="L129" s="301">
        <f t="shared" si="11"/>
        <v>1</v>
      </c>
      <c r="M129" s="301" t="str">
        <f t="shared" si="12"/>
        <v>2038.EHCP.I03.1</v>
      </c>
      <c r="N129" s="301" t="str">
        <f t="shared" si="13"/>
        <v>11443/516500</v>
      </c>
      <c r="Q129" s="52">
        <v>5935.333333333333</v>
      </c>
      <c r="R129" s="52">
        <v>5935.333333333333</v>
      </c>
      <c r="S129" s="52">
        <v>6613.4163333333327</v>
      </c>
      <c r="T129" s="52">
        <v>6613.4163333333327</v>
      </c>
      <c r="U129" s="52">
        <v>6613.4163333333327</v>
      </c>
      <c r="V129" s="52">
        <v>6613.4163333333327</v>
      </c>
      <c r="W129" s="52">
        <v>6613.4163333333327</v>
      </c>
      <c r="X129" s="52">
        <v>6613.4163333333327</v>
      </c>
      <c r="Y129" s="52">
        <v>6613.4163333333327</v>
      </c>
      <c r="Z129" s="52">
        <v>6613.4163333333327</v>
      </c>
      <c r="AA129" s="52">
        <v>6613.4163333333327</v>
      </c>
      <c r="AB129" s="52">
        <v>6613.4163333333327</v>
      </c>
      <c r="AC129" s="52">
        <f t="shared" si="14"/>
        <v>78004.83</v>
      </c>
      <c r="AD129" s="52">
        <f t="shared" si="15"/>
        <v>0</v>
      </c>
      <c r="AE129" s="52" t="s">
        <v>4397</v>
      </c>
      <c r="AF129" s="52"/>
      <c r="AG129" s="52">
        <f t="shared" si="16"/>
        <v>18484.082999999999</v>
      </c>
      <c r="AH129" s="52">
        <f t="shared" si="17"/>
        <v>38324.332000000002</v>
      </c>
      <c r="AI129" s="52">
        <f t="shared" si="18"/>
        <v>58164.581000000006</v>
      </c>
      <c r="AJ129" s="52">
        <f t="shared" si="19"/>
        <v>78004.83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60" t="s">
        <v>4433</v>
      </c>
      <c r="B130" s="460">
        <v>543965</v>
      </c>
      <c r="C130" s="460">
        <v>400156</v>
      </c>
      <c r="D130" s="460" t="s">
        <v>313</v>
      </c>
      <c r="E130" s="460">
        <v>3021100</v>
      </c>
      <c r="F130" s="460" t="s">
        <v>4200</v>
      </c>
      <c r="G130" s="460">
        <v>11425</v>
      </c>
      <c r="H130" s="463">
        <v>921471.16999999993</v>
      </c>
      <c r="L130" s="301">
        <f t="shared" si="11"/>
        <v>1</v>
      </c>
      <c r="M130" s="301" t="str">
        <f t="shared" si="12"/>
        <v>1100.PRUs.I03.1</v>
      </c>
      <c r="N130" s="301" t="str">
        <f t="shared" si="13"/>
        <v>11425/543965</v>
      </c>
      <c r="Q130" s="52">
        <v>15072.076923076924</v>
      </c>
      <c r="R130" s="52">
        <f>7536.03846153846+12390.91+64036.36</f>
        <v>83963.308461538458</v>
      </c>
      <c r="S130" s="52">
        <v>82243.578461538447</v>
      </c>
      <c r="T130" s="52">
        <v>82243.578461538447</v>
      </c>
      <c r="U130" s="52">
        <v>82243.578461538447</v>
      </c>
      <c r="V130" s="52">
        <v>82243.578461538447</v>
      </c>
      <c r="W130" s="52">
        <v>82243.578461538447</v>
      </c>
      <c r="X130" s="52">
        <v>82243.578461538447</v>
      </c>
      <c r="Y130" s="52">
        <v>82243.578461538447</v>
      </c>
      <c r="Z130" s="52">
        <v>82243.578461538447</v>
      </c>
      <c r="AA130" s="52">
        <v>82243.578461538447</v>
      </c>
      <c r="AB130" s="52">
        <v>82243.578461538447</v>
      </c>
      <c r="AC130" s="52">
        <f t="shared" si="14"/>
        <v>921471.16999999958</v>
      </c>
      <c r="AD130" s="52">
        <f t="shared" si="15"/>
        <v>0</v>
      </c>
      <c r="AE130" s="52" t="s">
        <v>4399</v>
      </c>
      <c r="AF130" s="52"/>
      <c r="AG130" s="52">
        <f t="shared" si="16"/>
        <v>181278.96384615381</v>
      </c>
      <c r="AH130" s="52">
        <f t="shared" si="17"/>
        <v>428009.69923076907</v>
      </c>
      <c r="AI130" s="52">
        <f t="shared" si="18"/>
        <v>674740.43461538432</v>
      </c>
      <c r="AJ130" s="52">
        <f t="shared" si="19"/>
        <v>921471.16999999958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60" t="s">
        <v>4435</v>
      </c>
      <c r="B131" s="460">
        <v>516500</v>
      </c>
      <c r="C131" s="460">
        <v>144387</v>
      </c>
      <c r="D131" s="460" t="s">
        <v>114</v>
      </c>
      <c r="E131" s="460">
        <v>3024208</v>
      </c>
      <c r="F131" s="460" t="s">
        <v>412</v>
      </c>
      <c r="G131" s="460">
        <v>11442</v>
      </c>
      <c r="H131" s="463">
        <v>96059</v>
      </c>
      <c r="L131" s="301">
        <f t="shared" si="11"/>
        <v>1</v>
      </c>
      <c r="M131" s="301" t="str">
        <f t="shared" si="12"/>
        <v>4208.EHCP.I03.1</v>
      </c>
      <c r="N131" s="301" t="str">
        <f t="shared" si="13"/>
        <v>11442/516500</v>
      </c>
      <c r="Q131" s="52">
        <v>8004.9166666666661</v>
      </c>
      <c r="R131" s="52">
        <v>8004.9166666666661</v>
      </c>
      <c r="S131" s="52">
        <v>8004.916666666667</v>
      </c>
      <c r="T131" s="52">
        <v>8004.916666666667</v>
      </c>
      <c r="U131" s="52">
        <v>8004.916666666667</v>
      </c>
      <c r="V131" s="52">
        <v>8004.916666666667</v>
      </c>
      <c r="W131" s="52">
        <v>8004.916666666667</v>
      </c>
      <c r="X131" s="52">
        <v>8004.916666666667</v>
      </c>
      <c r="Y131" s="52">
        <v>8004.916666666667</v>
      </c>
      <c r="Z131" s="52">
        <v>8004.916666666667</v>
      </c>
      <c r="AA131" s="52">
        <v>8004.916666666667</v>
      </c>
      <c r="AB131" s="52">
        <v>8004.916666666667</v>
      </c>
      <c r="AC131" s="52">
        <f t="shared" si="14"/>
        <v>96059.000000000015</v>
      </c>
      <c r="AD131" s="52">
        <f t="shared" si="15"/>
        <v>0</v>
      </c>
      <c r="AE131" s="52" t="s">
        <v>4401</v>
      </c>
      <c r="AF131" s="52"/>
      <c r="AG131" s="52">
        <f t="shared" si="16"/>
        <v>24014.75</v>
      </c>
      <c r="AH131" s="52">
        <f t="shared" si="17"/>
        <v>48029.5</v>
      </c>
      <c r="AI131" s="52">
        <f t="shared" si="18"/>
        <v>72044.25</v>
      </c>
      <c r="AJ131" s="52">
        <f t="shared" si="19"/>
        <v>96059.000000000015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60" t="s">
        <v>4440</v>
      </c>
      <c r="B132" s="460">
        <v>543965</v>
      </c>
      <c r="C132" s="460">
        <v>400012</v>
      </c>
      <c r="D132" s="460" t="s">
        <v>254</v>
      </c>
      <c r="E132" s="460">
        <v>3022072</v>
      </c>
      <c r="F132" s="460" t="s">
        <v>412</v>
      </c>
      <c r="G132" s="460">
        <v>11431</v>
      </c>
      <c r="H132" s="463">
        <v>145302</v>
      </c>
      <c r="L132" s="301">
        <f t="shared" si="11"/>
        <v>1</v>
      </c>
      <c r="M132" s="301" t="str">
        <f t="shared" si="12"/>
        <v>2072.EHCP.I03.1</v>
      </c>
      <c r="N132" s="301" t="str">
        <f t="shared" si="13"/>
        <v>11431/543965</v>
      </c>
      <c r="Q132" s="52">
        <v>23606</v>
      </c>
      <c r="R132" s="52">
        <v>11803</v>
      </c>
      <c r="S132" s="52">
        <v>10989.3</v>
      </c>
      <c r="T132" s="52">
        <v>10989.3</v>
      </c>
      <c r="U132" s="52">
        <v>10989.3</v>
      </c>
      <c r="V132" s="52">
        <v>10989.3</v>
      </c>
      <c r="W132" s="52">
        <v>10989.3</v>
      </c>
      <c r="X132" s="52">
        <v>10989.3</v>
      </c>
      <c r="Y132" s="52">
        <v>10989.3</v>
      </c>
      <c r="Z132" s="52">
        <v>10989.3</v>
      </c>
      <c r="AA132" s="52">
        <v>10989.3</v>
      </c>
      <c r="AB132" s="52">
        <v>10989.3</v>
      </c>
      <c r="AC132" s="52">
        <f t="shared" si="14"/>
        <v>145302</v>
      </c>
      <c r="AD132" s="52">
        <f t="shared" si="15"/>
        <v>0</v>
      </c>
      <c r="AE132" s="52" t="s">
        <v>4403</v>
      </c>
      <c r="AF132" s="52"/>
      <c r="AG132" s="52">
        <f t="shared" si="16"/>
        <v>46398.3</v>
      </c>
      <c r="AH132" s="52">
        <f t="shared" si="17"/>
        <v>79366.200000000012</v>
      </c>
      <c r="AI132" s="52">
        <f t="shared" si="18"/>
        <v>112334.10000000002</v>
      </c>
      <c r="AJ132" s="52">
        <f t="shared" si="19"/>
        <v>145302</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60" t="s">
        <v>4941</v>
      </c>
      <c r="B133" s="460">
        <v>543965</v>
      </c>
      <c r="C133" s="460">
        <v>400012</v>
      </c>
      <c r="D133" s="460" t="s">
        <v>254</v>
      </c>
      <c r="E133" s="460">
        <v>3022072</v>
      </c>
      <c r="F133" s="460" t="s">
        <v>4198</v>
      </c>
      <c r="G133" s="460">
        <v>10265</v>
      </c>
      <c r="H133" s="463">
        <v>3410</v>
      </c>
      <c r="L133" s="301">
        <f t="shared" si="11"/>
        <v>2</v>
      </c>
      <c r="M133" s="301" t="str">
        <f t="shared" si="12"/>
        <v>2072.SEN I.I03.2</v>
      </c>
      <c r="N133" s="301" t="str">
        <f t="shared" si="13"/>
        <v>10265/543965</v>
      </c>
      <c r="Q133" s="52">
        <v>0</v>
      </c>
      <c r="R133" s="52">
        <v>0</v>
      </c>
      <c r="S133" s="52">
        <v>341</v>
      </c>
      <c r="T133" s="52">
        <v>341</v>
      </c>
      <c r="U133" s="52">
        <v>341</v>
      </c>
      <c r="V133" s="52">
        <v>341</v>
      </c>
      <c r="W133" s="52">
        <v>341</v>
      </c>
      <c r="X133" s="52">
        <v>341</v>
      </c>
      <c r="Y133" s="52">
        <v>341</v>
      </c>
      <c r="Z133" s="52">
        <v>341</v>
      </c>
      <c r="AA133" s="52">
        <v>341</v>
      </c>
      <c r="AB133" s="52">
        <v>341</v>
      </c>
      <c r="AC133" s="52">
        <f t="shared" si="14"/>
        <v>3410</v>
      </c>
      <c r="AD133" s="52">
        <f t="shared" si="15"/>
        <v>0</v>
      </c>
      <c r="AE133" s="52"/>
      <c r="AF133" s="52"/>
      <c r="AG133" s="52">
        <f t="shared" si="16"/>
        <v>341</v>
      </c>
      <c r="AH133" s="52">
        <f t="shared" si="17"/>
        <v>1364</v>
      </c>
      <c r="AI133" s="52">
        <f t="shared" si="18"/>
        <v>2387</v>
      </c>
      <c r="AJ133" s="52">
        <f t="shared" si="19"/>
        <v>3410</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60" t="s">
        <v>4442</v>
      </c>
      <c r="B134" s="460">
        <v>516500</v>
      </c>
      <c r="C134" s="460">
        <v>155029</v>
      </c>
      <c r="D134" s="460" t="s">
        <v>255</v>
      </c>
      <c r="E134" s="460">
        <v>3022004</v>
      </c>
      <c r="F134" s="460" t="s">
        <v>412</v>
      </c>
      <c r="G134" s="460">
        <v>11443</v>
      </c>
      <c r="H134" s="463">
        <v>52353.08</v>
      </c>
      <c r="L134" s="301">
        <f t="shared" si="11"/>
        <v>1</v>
      </c>
      <c r="M134" s="301" t="str">
        <f t="shared" si="12"/>
        <v>2004.EHCP.I03.1</v>
      </c>
      <c r="N134" s="301" t="str">
        <f t="shared" si="13"/>
        <v>11443/516500</v>
      </c>
      <c r="Q134" s="52">
        <v>3628.1666666666665</v>
      </c>
      <c r="R134" s="52">
        <v>3628.1666666666665</v>
      </c>
      <c r="S134" s="52">
        <v>4509.6746666666668</v>
      </c>
      <c r="T134" s="52">
        <v>4509.6746666666668</v>
      </c>
      <c r="U134" s="52">
        <v>4509.6746666666668</v>
      </c>
      <c r="V134" s="52">
        <v>4509.6746666666668</v>
      </c>
      <c r="W134" s="52">
        <v>4509.6746666666668</v>
      </c>
      <c r="X134" s="52">
        <v>4509.6746666666668</v>
      </c>
      <c r="Y134" s="52">
        <v>4509.6746666666668</v>
      </c>
      <c r="Z134" s="52">
        <v>4509.6746666666668</v>
      </c>
      <c r="AA134" s="52">
        <v>4509.6746666666668</v>
      </c>
      <c r="AB134" s="52">
        <v>4509.6746666666668</v>
      </c>
      <c r="AC134" s="52">
        <f t="shared" si="14"/>
        <v>52353.079999999994</v>
      </c>
      <c r="AD134" s="52">
        <f t="shared" si="15"/>
        <v>0</v>
      </c>
      <c r="AE134" s="52" t="s">
        <v>4404</v>
      </c>
      <c r="AF134" s="52"/>
      <c r="AG134" s="52">
        <f t="shared" si="16"/>
        <v>11766.008</v>
      </c>
      <c r="AH134" s="52">
        <f t="shared" si="17"/>
        <v>25295.031999999999</v>
      </c>
      <c r="AI134" s="52">
        <f t="shared" si="18"/>
        <v>38824.055999999997</v>
      </c>
      <c r="AJ134" s="52">
        <f t="shared" si="19"/>
        <v>52353.079999999994</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60" t="s">
        <v>4444</v>
      </c>
      <c r="B135" s="460">
        <v>543965</v>
      </c>
      <c r="C135" s="460">
        <v>400093</v>
      </c>
      <c r="D135" s="460" t="s">
        <v>256</v>
      </c>
      <c r="E135" s="460">
        <v>3023512</v>
      </c>
      <c r="F135" s="460" t="s">
        <v>412</v>
      </c>
      <c r="G135" s="460">
        <v>11431</v>
      </c>
      <c r="H135" s="463">
        <v>43539</v>
      </c>
      <c r="L135" s="301">
        <f t="shared" si="11"/>
        <v>1</v>
      </c>
      <c r="M135" s="301" t="str">
        <f t="shared" si="12"/>
        <v>3512.EHCP.I03.1</v>
      </c>
      <c r="N135" s="301" t="str">
        <f t="shared" si="13"/>
        <v>11431/543965</v>
      </c>
      <c r="Q135" s="52">
        <v>4568.6153846153848</v>
      </c>
      <c r="R135" s="52">
        <v>2284.3076923076924</v>
      </c>
      <c r="S135" s="52">
        <v>3668.6076923076921</v>
      </c>
      <c r="T135" s="52">
        <v>3668.6076923076921</v>
      </c>
      <c r="U135" s="52">
        <v>3668.6076923076921</v>
      </c>
      <c r="V135" s="52">
        <v>3668.6076923076921</v>
      </c>
      <c r="W135" s="52">
        <v>3668.6076923076921</v>
      </c>
      <c r="X135" s="52">
        <v>3668.6076923076921</v>
      </c>
      <c r="Y135" s="52">
        <v>3668.6076923076921</v>
      </c>
      <c r="Z135" s="52">
        <v>3668.6076923076921</v>
      </c>
      <c r="AA135" s="52">
        <v>3668.6076923076921</v>
      </c>
      <c r="AB135" s="52">
        <v>3668.6076923076921</v>
      </c>
      <c r="AC135" s="52">
        <f t="shared" si="14"/>
        <v>43538.999999999993</v>
      </c>
      <c r="AD135" s="52">
        <f t="shared" si="15"/>
        <v>0</v>
      </c>
      <c r="AE135" s="52" t="s">
        <v>4406</v>
      </c>
      <c r="AF135" s="52"/>
      <c r="AG135" s="52">
        <f t="shared" si="16"/>
        <v>10521.530769230769</v>
      </c>
      <c r="AH135" s="52">
        <f t="shared" si="17"/>
        <v>21527.353846153845</v>
      </c>
      <c r="AI135" s="52">
        <f t="shared" si="18"/>
        <v>32533.176923076917</v>
      </c>
      <c r="AJ135" s="52">
        <f t="shared" si="19"/>
        <v>43538.999999999993</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60" t="s">
        <v>4446</v>
      </c>
      <c r="B136" s="460">
        <v>516500</v>
      </c>
      <c r="C136" s="460">
        <v>160025</v>
      </c>
      <c r="D136" s="460" t="s">
        <v>257</v>
      </c>
      <c r="E136" s="460">
        <v>3022041</v>
      </c>
      <c r="F136" s="460" t="s">
        <v>412</v>
      </c>
      <c r="G136" s="460">
        <v>11443</v>
      </c>
      <c r="H136" s="463">
        <v>10990</v>
      </c>
      <c r="L136" s="301">
        <f t="shared" si="11"/>
        <v>1</v>
      </c>
      <c r="M136" s="301" t="str">
        <f t="shared" si="12"/>
        <v>2041.EHCP.I03.1</v>
      </c>
      <c r="N136" s="301" t="str">
        <f t="shared" si="13"/>
        <v>11443/516500</v>
      </c>
      <c r="Q136" s="52">
        <v>915.83333333333326</v>
      </c>
      <c r="R136" s="52">
        <v>915.83333333333326</v>
      </c>
      <c r="S136" s="52">
        <v>915.83333333333337</v>
      </c>
      <c r="T136" s="52">
        <v>915.83333333333337</v>
      </c>
      <c r="U136" s="52">
        <v>915.83333333333337</v>
      </c>
      <c r="V136" s="52">
        <v>915.83333333333337</v>
      </c>
      <c r="W136" s="52">
        <v>915.83333333333337</v>
      </c>
      <c r="X136" s="52">
        <v>915.83333333333337</v>
      </c>
      <c r="Y136" s="52">
        <v>915.83333333333337</v>
      </c>
      <c r="Z136" s="52">
        <v>915.83333333333337</v>
      </c>
      <c r="AA136" s="52">
        <v>915.83333333333337</v>
      </c>
      <c r="AB136" s="52">
        <v>915.83333333333337</v>
      </c>
      <c r="AC136" s="52">
        <f t="shared" si="14"/>
        <v>10990.000000000002</v>
      </c>
      <c r="AD136" s="52">
        <f t="shared" si="15"/>
        <v>0</v>
      </c>
      <c r="AE136" s="52" t="s">
        <v>4407</v>
      </c>
      <c r="AF136" s="52"/>
      <c r="AG136" s="52">
        <f t="shared" si="16"/>
        <v>2747.5</v>
      </c>
      <c r="AH136" s="52">
        <f t="shared" si="17"/>
        <v>5495</v>
      </c>
      <c r="AI136" s="52">
        <f t="shared" si="18"/>
        <v>8242.5</v>
      </c>
      <c r="AJ136" s="52">
        <f t="shared" si="19"/>
        <v>10990.000000000002</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60" t="s">
        <v>4448</v>
      </c>
      <c r="B137" s="460">
        <v>543965</v>
      </c>
      <c r="C137" s="460">
        <v>400071</v>
      </c>
      <c r="D137" s="460" t="s">
        <v>258</v>
      </c>
      <c r="E137" s="460">
        <v>3023510</v>
      </c>
      <c r="F137" s="460" t="s">
        <v>412</v>
      </c>
      <c r="G137" s="460">
        <v>11431</v>
      </c>
      <c r="H137" s="463">
        <v>78940</v>
      </c>
      <c r="L137" s="301">
        <f t="shared" ref="L137:L180" si="20">IF(D137=D136,L136+1,1)</f>
        <v>1</v>
      </c>
      <c r="M137" s="301" t="str">
        <f t="shared" ref="M137:M180" si="21">A137&amp;L137</f>
        <v>3510.EHCP.I03.1</v>
      </c>
      <c r="N137" s="301" t="str">
        <f t="shared" ref="N137:N180" si="22">G137&amp;"/"&amp;B137</f>
        <v>11431/543965</v>
      </c>
      <c r="Q137" s="52">
        <v>12144.615384615385</v>
      </c>
      <c r="R137" s="52">
        <v>6072.3076923076924</v>
      </c>
      <c r="S137" s="52">
        <v>6072.3076923076924</v>
      </c>
      <c r="T137" s="52">
        <v>6072.3076923076924</v>
      </c>
      <c r="U137" s="52">
        <v>6072.3076923076924</v>
      </c>
      <c r="V137" s="52">
        <v>6072.3076923076924</v>
      </c>
      <c r="W137" s="52">
        <v>6072.3076923076924</v>
      </c>
      <c r="X137" s="52">
        <v>6072.3076923076924</v>
      </c>
      <c r="Y137" s="52">
        <v>6072.3076923076924</v>
      </c>
      <c r="Z137" s="52">
        <v>6072.3076923076924</v>
      </c>
      <c r="AA137" s="52">
        <v>6072.3076923076924</v>
      </c>
      <c r="AB137" s="52">
        <v>6072.3076923076924</v>
      </c>
      <c r="AC137" s="52">
        <f t="shared" si="14"/>
        <v>78940</v>
      </c>
      <c r="AD137" s="52">
        <f t="shared" si="15"/>
        <v>0</v>
      </c>
      <c r="AE137" s="52" t="s">
        <v>4409</v>
      </c>
      <c r="AF137" s="52"/>
      <c r="AG137" s="52">
        <f t="shared" si="16"/>
        <v>24289.23076923077</v>
      </c>
      <c r="AH137" s="52">
        <f t="shared" si="17"/>
        <v>42506.153846153851</v>
      </c>
      <c r="AI137" s="52">
        <f t="shared" si="18"/>
        <v>60723.076923076937</v>
      </c>
      <c r="AJ137" s="52">
        <f t="shared" si="19"/>
        <v>78940</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60" t="s">
        <v>4450</v>
      </c>
      <c r="B138" s="460">
        <v>516500</v>
      </c>
      <c r="C138" s="460">
        <v>158756</v>
      </c>
      <c r="D138" s="460" t="s">
        <v>116</v>
      </c>
      <c r="E138" s="460">
        <v>3024011</v>
      </c>
      <c r="F138" s="460" t="s">
        <v>412</v>
      </c>
      <c r="G138" s="460">
        <v>11442</v>
      </c>
      <c r="H138" s="463">
        <v>127879.5</v>
      </c>
      <c r="L138" s="301">
        <f t="shared" si="20"/>
        <v>1</v>
      </c>
      <c r="M138" s="301" t="str">
        <f t="shared" si="21"/>
        <v>4011.EHCP.I03.1</v>
      </c>
      <c r="N138" s="301" t="str">
        <f t="shared" si="22"/>
        <v>11442/516500</v>
      </c>
      <c r="Q138" s="52">
        <v>10004.166666666666</v>
      </c>
      <c r="R138" s="52">
        <v>10004.166666666666</v>
      </c>
      <c r="S138" s="52">
        <v>10787.116666666667</v>
      </c>
      <c r="T138" s="52">
        <v>10787.116666666667</v>
      </c>
      <c r="U138" s="52">
        <v>10787.116666666667</v>
      </c>
      <c r="V138" s="52">
        <v>10787.116666666667</v>
      </c>
      <c r="W138" s="52">
        <v>10787.116666666667</v>
      </c>
      <c r="X138" s="52">
        <v>10787.116666666667</v>
      </c>
      <c r="Y138" s="52">
        <v>10787.116666666667</v>
      </c>
      <c r="Z138" s="52">
        <v>10787.116666666667</v>
      </c>
      <c r="AA138" s="52">
        <v>10787.116666666667</v>
      </c>
      <c r="AB138" s="52">
        <v>10787.116666666667</v>
      </c>
      <c r="AC138" s="52">
        <f t="shared" si="14"/>
        <v>127879.50000000001</v>
      </c>
      <c r="AD138" s="52">
        <f t="shared" si="15"/>
        <v>0</v>
      </c>
      <c r="AE138" s="52" t="s">
        <v>4411</v>
      </c>
      <c r="AF138" s="52"/>
      <c r="AG138" s="52">
        <f t="shared" si="16"/>
        <v>30795.449999999997</v>
      </c>
      <c r="AH138" s="52">
        <f t="shared" si="17"/>
        <v>63156.800000000003</v>
      </c>
      <c r="AI138" s="52">
        <f t="shared" si="18"/>
        <v>95518.150000000009</v>
      </c>
      <c r="AJ138" s="52">
        <f t="shared" si="19"/>
        <v>127879.50000000001</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60" t="s">
        <v>4452</v>
      </c>
      <c r="B139" s="460">
        <v>543965</v>
      </c>
      <c r="C139" s="460">
        <v>400096</v>
      </c>
      <c r="D139" s="460" t="s">
        <v>259</v>
      </c>
      <c r="E139" s="460">
        <v>3023502</v>
      </c>
      <c r="F139" s="460" t="s">
        <v>412</v>
      </c>
      <c r="G139" s="460">
        <v>11431</v>
      </c>
      <c r="H139" s="463">
        <v>79361</v>
      </c>
      <c r="L139" s="301">
        <f t="shared" si="20"/>
        <v>1</v>
      </c>
      <c r="M139" s="301" t="str">
        <f t="shared" si="21"/>
        <v>3502.EHCP.I03.1</v>
      </c>
      <c r="N139" s="301" t="str">
        <f t="shared" si="22"/>
        <v>11431/543965</v>
      </c>
      <c r="Q139" s="52">
        <v>12209.384615384615</v>
      </c>
      <c r="R139" s="52">
        <v>6104.6923076923076</v>
      </c>
      <c r="S139" s="52">
        <v>6104.6923076923076</v>
      </c>
      <c r="T139" s="52">
        <v>6104.6923076923076</v>
      </c>
      <c r="U139" s="52">
        <v>6104.6923076923076</v>
      </c>
      <c r="V139" s="52">
        <v>6104.6923076923076</v>
      </c>
      <c r="W139" s="52">
        <v>6104.6923076923076</v>
      </c>
      <c r="X139" s="52">
        <v>6104.6923076923076</v>
      </c>
      <c r="Y139" s="52">
        <v>6104.6923076923076</v>
      </c>
      <c r="Z139" s="52">
        <v>6104.6923076923076</v>
      </c>
      <c r="AA139" s="52">
        <v>6104.6923076923076</v>
      </c>
      <c r="AB139" s="52">
        <v>6104.6923076923076</v>
      </c>
      <c r="AC139" s="52">
        <f t="shared" si="14"/>
        <v>79361</v>
      </c>
      <c r="AD139" s="52">
        <f t="shared" si="15"/>
        <v>0</v>
      </c>
      <c r="AE139" s="52" t="s">
        <v>4413</v>
      </c>
      <c r="AF139" s="52"/>
      <c r="AG139" s="52">
        <f t="shared" si="16"/>
        <v>24418.76923076923</v>
      </c>
      <c r="AH139" s="52">
        <f t="shared" si="17"/>
        <v>42732.846153846149</v>
      </c>
      <c r="AI139" s="52">
        <f t="shared" si="18"/>
        <v>61046.923076923063</v>
      </c>
      <c r="AJ139" s="52">
        <f t="shared" si="19"/>
        <v>79361</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60" t="s">
        <v>4455</v>
      </c>
      <c r="B140" s="460">
        <v>516500</v>
      </c>
      <c r="C140" s="460">
        <v>156093</v>
      </c>
      <c r="D140" s="460" t="s">
        <v>117</v>
      </c>
      <c r="E140" s="460">
        <v>3024000</v>
      </c>
      <c r="F140" s="460" t="s">
        <v>412</v>
      </c>
      <c r="G140" s="460">
        <v>11442</v>
      </c>
      <c r="H140" s="463">
        <v>27265</v>
      </c>
      <c r="L140" s="301">
        <f t="shared" si="20"/>
        <v>1</v>
      </c>
      <c r="M140" s="301" t="str">
        <f t="shared" si="21"/>
        <v>4000.EHCP.I03.1</v>
      </c>
      <c r="N140" s="301" t="str">
        <f t="shared" si="22"/>
        <v>11442/516500</v>
      </c>
      <c r="Q140" s="52">
        <v>2950.1666666666665</v>
      </c>
      <c r="R140" s="52">
        <v>2950.1666666666665</v>
      </c>
      <c r="S140" s="52">
        <v>2136.4666666666667</v>
      </c>
      <c r="T140" s="52">
        <v>2136.4666666666667</v>
      </c>
      <c r="U140" s="52">
        <v>2136.4666666666667</v>
      </c>
      <c r="V140" s="52">
        <v>2136.4666666666667</v>
      </c>
      <c r="W140" s="52">
        <v>2136.4666666666667</v>
      </c>
      <c r="X140" s="52">
        <v>2136.4666666666667</v>
      </c>
      <c r="Y140" s="52">
        <v>2136.4666666666667</v>
      </c>
      <c r="Z140" s="52">
        <v>2136.4666666666667</v>
      </c>
      <c r="AA140" s="52">
        <v>2136.4666666666667</v>
      </c>
      <c r="AB140" s="52">
        <v>2136.4666666666667</v>
      </c>
      <c r="AC140" s="52">
        <f t="shared" si="14"/>
        <v>27265.000000000004</v>
      </c>
      <c r="AD140" s="52">
        <f t="shared" si="15"/>
        <v>0</v>
      </c>
      <c r="AE140" s="52" t="s">
        <v>4415</v>
      </c>
      <c r="AF140" s="52"/>
      <c r="AG140" s="52">
        <f t="shared" si="16"/>
        <v>8036.7999999999993</v>
      </c>
      <c r="AH140" s="52">
        <f t="shared" si="17"/>
        <v>14446.2</v>
      </c>
      <c r="AI140" s="52">
        <f t="shared" si="18"/>
        <v>20855.600000000002</v>
      </c>
      <c r="AJ140" s="52">
        <f t="shared" si="19"/>
        <v>27265.000000000004</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60" t="s">
        <v>4457</v>
      </c>
      <c r="B141" s="460">
        <v>543965</v>
      </c>
      <c r="C141" s="460">
        <v>400062</v>
      </c>
      <c r="D141" s="460" t="s">
        <v>260</v>
      </c>
      <c r="E141" s="460">
        <v>3023315</v>
      </c>
      <c r="F141" s="460" t="s">
        <v>412</v>
      </c>
      <c r="G141" s="460">
        <v>11431</v>
      </c>
      <c r="H141" s="463">
        <v>16275</v>
      </c>
      <c r="L141" s="301">
        <f t="shared" si="20"/>
        <v>1</v>
      </c>
      <c r="M141" s="301" t="str">
        <f t="shared" si="21"/>
        <v>3315.EHCP.I03.1</v>
      </c>
      <c r="N141" s="301" t="str">
        <f t="shared" si="22"/>
        <v>11431/543965</v>
      </c>
      <c r="Q141" s="52">
        <v>2503.8461538461538</v>
      </c>
      <c r="R141" s="52">
        <v>1251.9230769230769</v>
      </c>
      <c r="S141" s="52">
        <v>1251.9230769230769</v>
      </c>
      <c r="T141" s="52">
        <v>1251.9230769230769</v>
      </c>
      <c r="U141" s="52">
        <v>1251.9230769230769</v>
      </c>
      <c r="V141" s="52">
        <v>1251.9230769230769</v>
      </c>
      <c r="W141" s="52">
        <v>1251.9230769230769</v>
      </c>
      <c r="X141" s="52">
        <v>1251.9230769230769</v>
      </c>
      <c r="Y141" s="52">
        <v>1251.9230769230769</v>
      </c>
      <c r="Z141" s="52">
        <v>1251.9230769230769</v>
      </c>
      <c r="AA141" s="52">
        <v>1251.9230769230769</v>
      </c>
      <c r="AB141" s="52">
        <v>1251.9230769230769</v>
      </c>
      <c r="AC141" s="52">
        <f t="shared" si="14"/>
        <v>16274.999999999996</v>
      </c>
      <c r="AD141" s="52">
        <f t="shared" si="15"/>
        <v>0</v>
      </c>
      <c r="AE141" s="52" t="s">
        <v>4417</v>
      </c>
      <c r="AF141" s="52"/>
      <c r="AG141" s="52">
        <f t="shared" si="16"/>
        <v>5007.6923076923076</v>
      </c>
      <c r="AH141" s="52">
        <f t="shared" si="17"/>
        <v>8763.461538461539</v>
      </c>
      <c r="AI141" s="52">
        <f t="shared" si="18"/>
        <v>12519.230769230768</v>
      </c>
      <c r="AJ141" s="52">
        <f t="shared" si="19"/>
        <v>16274.999999999996</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60" t="s">
        <v>4459</v>
      </c>
      <c r="B142" s="460">
        <v>543965</v>
      </c>
      <c r="C142" s="460">
        <v>400064</v>
      </c>
      <c r="D142" s="460" t="s">
        <v>261</v>
      </c>
      <c r="E142" s="460">
        <v>3023504</v>
      </c>
      <c r="F142" s="460" t="s">
        <v>412</v>
      </c>
      <c r="G142" s="460">
        <v>11431</v>
      </c>
      <c r="H142" s="463">
        <v>67090.59</v>
      </c>
      <c r="L142" s="301">
        <f t="shared" si="20"/>
        <v>1</v>
      </c>
      <c r="M142" s="301" t="str">
        <f t="shared" si="21"/>
        <v>3504.EHCP.I03.1</v>
      </c>
      <c r="N142" s="301" t="str">
        <f t="shared" si="22"/>
        <v>11431/543965</v>
      </c>
      <c r="Q142" s="52">
        <v>8324.461538461539</v>
      </c>
      <c r="R142" s="52">
        <v>4162.2307692307695</v>
      </c>
      <c r="S142" s="52">
        <v>5460.3897692307683</v>
      </c>
      <c r="T142" s="52">
        <v>5460.3897692307683</v>
      </c>
      <c r="U142" s="52">
        <v>5460.3897692307683</v>
      </c>
      <c r="V142" s="52">
        <v>5460.3897692307683</v>
      </c>
      <c r="W142" s="52">
        <v>5460.3897692307683</v>
      </c>
      <c r="X142" s="52">
        <v>5460.3897692307683</v>
      </c>
      <c r="Y142" s="52">
        <v>5460.3897692307683</v>
      </c>
      <c r="Z142" s="52">
        <v>5460.3897692307683</v>
      </c>
      <c r="AA142" s="52">
        <v>5460.3897692307683</v>
      </c>
      <c r="AB142" s="52">
        <v>5460.3897692307683</v>
      </c>
      <c r="AC142" s="52">
        <f t="shared" si="14"/>
        <v>67090.589999999982</v>
      </c>
      <c r="AD142" s="52">
        <f t="shared" si="15"/>
        <v>0</v>
      </c>
      <c r="AE142" s="52" t="s">
        <v>4419</v>
      </c>
      <c r="AF142" s="52"/>
      <c r="AG142" s="52">
        <f t="shared" si="16"/>
        <v>17947.082076923078</v>
      </c>
      <c r="AH142" s="52">
        <f t="shared" si="17"/>
        <v>34328.251384615382</v>
      </c>
      <c r="AI142" s="52">
        <f t="shared" si="18"/>
        <v>50709.420692307678</v>
      </c>
      <c r="AJ142" s="52">
        <f t="shared" si="19"/>
        <v>67090.589999999982</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60" t="s">
        <v>4461</v>
      </c>
      <c r="B143" s="460">
        <v>543965</v>
      </c>
      <c r="C143" s="460">
        <v>400098</v>
      </c>
      <c r="D143" s="460" t="s">
        <v>262</v>
      </c>
      <c r="E143" s="460">
        <v>3023309</v>
      </c>
      <c r="F143" s="460" t="s">
        <v>412</v>
      </c>
      <c r="G143" s="460">
        <v>11431</v>
      </c>
      <c r="H143" s="463">
        <v>38254</v>
      </c>
      <c r="L143" s="301">
        <f t="shared" si="20"/>
        <v>1</v>
      </c>
      <c r="M143" s="301" t="str">
        <f t="shared" si="21"/>
        <v>3309.EHCP.I03.1</v>
      </c>
      <c r="N143" s="301" t="str">
        <f t="shared" si="22"/>
        <v>11431/543965</v>
      </c>
      <c r="Q143" s="52">
        <v>5885.2307692307695</v>
      </c>
      <c r="R143" s="52">
        <v>2942.6153846153848</v>
      </c>
      <c r="S143" s="52">
        <v>2942.6153846153843</v>
      </c>
      <c r="T143" s="52">
        <v>2942.6153846153843</v>
      </c>
      <c r="U143" s="52">
        <v>2942.6153846153843</v>
      </c>
      <c r="V143" s="52">
        <v>2942.6153846153843</v>
      </c>
      <c r="W143" s="52">
        <v>2942.6153846153843</v>
      </c>
      <c r="X143" s="52">
        <v>2942.6153846153843</v>
      </c>
      <c r="Y143" s="52">
        <v>2942.6153846153843</v>
      </c>
      <c r="Z143" s="52">
        <v>2942.6153846153843</v>
      </c>
      <c r="AA143" s="52">
        <v>2942.6153846153843</v>
      </c>
      <c r="AB143" s="52">
        <v>2942.6153846153843</v>
      </c>
      <c r="AC143" s="52">
        <f t="shared" si="14"/>
        <v>38253.999999999993</v>
      </c>
      <c r="AD143" s="52">
        <f t="shared" si="15"/>
        <v>0</v>
      </c>
      <c r="AE143" s="52" t="s">
        <v>4420</v>
      </c>
      <c r="AF143" s="52"/>
      <c r="AG143" s="52">
        <f t="shared" si="16"/>
        <v>11770.461538461539</v>
      </c>
      <c r="AH143" s="52">
        <f t="shared" si="17"/>
        <v>20598.307692307691</v>
      </c>
      <c r="AI143" s="52">
        <f t="shared" si="18"/>
        <v>29426.15384615384</v>
      </c>
      <c r="AJ143" s="52">
        <f t="shared" si="19"/>
        <v>38253.999999999993</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60" t="s">
        <v>4821</v>
      </c>
      <c r="B144" s="460">
        <v>543965</v>
      </c>
      <c r="C144" s="460">
        <v>400098</v>
      </c>
      <c r="D144" s="460" t="s">
        <v>262</v>
      </c>
      <c r="E144" s="460">
        <v>3023309</v>
      </c>
      <c r="F144" s="460" t="s">
        <v>4198</v>
      </c>
      <c r="G144" s="460">
        <v>10265</v>
      </c>
      <c r="H144" s="463">
        <v>5394</v>
      </c>
      <c r="L144" s="301">
        <f t="shared" si="20"/>
        <v>2</v>
      </c>
      <c r="M144" s="301" t="str">
        <f t="shared" si="21"/>
        <v>3309.SEN I.I03.2</v>
      </c>
      <c r="N144" s="301" t="str">
        <f t="shared" si="22"/>
        <v>10265/543965</v>
      </c>
      <c r="Q144" s="52">
        <v>829.84615384615392</v>
      </c>
      <c r="R144" s="52">
        <v>414.92307692307696</v>
      </c>
      <c r="S144" s="52">
        <v>414.92307692307696</v>
      </c>
      <c r="T144" s="52">
        <v>414.92307692307696</v>
      </c>
      <c r="U144" s="52">
        <v>414.92307692307696</v>
      </c>
      <c r="V144" s="52">
        <v>414.92307692307696</v>
      </c>
      <c r="W144" s="52">
        <v>414.92307692307696</v>
      </c>
      <c r="X144" s="52">
        <v>414.92307692307696</v>
      </c>
      <c r="Y144" s="52">
        <v>414.92307692307696</v>
      </c>
      <c r="Z144" s="52">
        <v>414.92307692307696</v>
      </c>
      <c r="AA144" s="52">
        <v>414.92307692307696</v>
      </c>
      <c r="AB144" s="52">
        <v>414.92307692307696</v>
      </c>
      <c r="AC144" s="52">
        <f t="shared" si="14"/>
        <v>5394.0000000000018</v>
      </c>
      <c r="AD144" s="52">
        <f t="shared" si="15"/>
        <v>0</v>
      </c>
      <c r="AE144" s="52" t="s">
        <v>4421</v>
      </c>
      <c r="AF144" s="52"/>
      <c r="AG144" s="52">
        <f t="shared" si="16"/>
        <v>1659.6923076923078</v>
      </c>
      <c r="AH144" s="52">
        <f t="shared" si="17"/>
        <v>2904.461538461539</v>
      </c>
      <c r="AI144" s="52">
        <f t="shared" si="18"/>
        <v>4149.2307692307704</v>
      </c>
      <c r="AJ144" s="52">
        <f t="shared" si="19"/>
        <v>5394.0000000000018</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60" t="s">
        <v>4463</v>
      </c>
      <c r="B145" s="460">
        <v>543965</v>
      </c>
      <c r="C145" s="460">
        <v>400114</v>
      </c>
      <c r="D145" s="460" t="s">
        <v>263</v>
      </c>
      <c r="E145" s="460">
        <v>3023307</v>
      </c>
      <c r="F145" s="460" t="s">
        <v>412</v>
      </c>
      <c r="G145" s="460">
        <v>11431</v>
      </c>
      <c r="H145" s="463">
        <v>5285</v>
      </c>
      <c r="L145" s="301">
        <f t="shared" si="20"/>
        <v>1</v>
      </c>
      <c r="M145" s="301" t="str">
        <f t="shared" si="21"/>
        <v>3307.EHCP.I03.1</v>
      </c>
      <c r="N145" s="301" t="str">
        <f t="shared" si="22"/>
        <v>11431/543965</v>
      </c>
      <c r="Q145" s="52">
        <v>813.07692307692309</v>
      </c>
      <c r="R145" s="52">
        <v>406.53846153846155</v>
      </c>
      <c r="S145" s="52">
        <v>406.53846153846155</v>
      </c>
      <c r="T145" s="52">
        <v>406.53846153846155</v>
      </c>
      <c r="U145" s="52">
        <v>406.53846153846155</v>
      </c>
      <c r="V145" s="52">
        <v>406.53846153846155</v>
      </c>
      <c r="W145" s="52">
        <v>406.53846153846155</v>
      </c>
      <c r="X145" s="52">
        <v>406.53846153846155</v>
      </c>
      <c r="Y145" s="52">
        <v>406.53846153846155</v>
      </c>
      <c r="Z145" s="52">
        <v>406.53846153846155</v>
      </c>
      <c r="AA145" s="52">
        <v>406.53846153846155</v>
      </c>
      <c r="AB145" s="52">
        <v>406.53846153846155</v>
      </c>
      <c r="AC145" s="52">
        <f t="shared" si="14"/>
        <v>5285</v>
      </c>
      <c r="AD145" s="52">
        <f t="shared" si="15"/>
        <v>0</v>
      </c>
      <c r="AE145" s="52" t="s">
        <v>4423</v>
      </c>
      <c r="AF145" s="52"/>
      <c r="AG145" s="52">
        <f t="shared" si="16"/>
        <v>1626.1538461538462</v>
      </c>
      <c r="AH145" s="52">
        <f t="shared" si="17"/>
        <v>2845.7692307692305</v>
      </c>
      <c r="AI145" s="52">
        <f t="shared" si="18"/>
        <v>4065.3846153846148</v>
      </c>
      <c r="AJ145" s="52">
        <f t="shared" si="19"/>
        <v>5285</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60" t="s">
        <v>4465</v>
      </c>
      <c r="B146" s="460">
        <v>543965</v>
      </c>
      <c r="C146" s="460">
        <v>400066</v>
      </c>
      <c r="D146" s="460" t="s">
        <v>264</v>
      </c>
      <c r="E146" s="460">
        <v>3023509</v>
      </c>
      <c r="F146" s="460" t="s">
        <v>412</v>
      </c>
      <c r="G146" s="460">
        <v>11431</v>
      </c>
      <c r="H146" s="463">
        <v>89453.66</v>
      </c>
      <c r="L146" s="301">
        <f t="shared" si="20"/>
        <v>1</v>
      </c>
      <c r="M146" s="301" t="str">
        <f t="shared" si="21"/>
        <v>3509.EHCP.I03.1</v>
      </c>
      <c r="N146" s="301" t="str">
        <f t="shared" si="22"/>
        <v>11431/543965</v>
      </c>
      <c r="Q146" s="52">
        <v>13396.461538461539</v>
      </c>
      <c r="R146" s="52">
        <v>6698.2307692307695</v>
      </c>
      <c r="S146" s="52">
        <v>6935.8967692307688</v>
      </c>
      <c r="T146" s="52">
        <v>6935.8967692307688</v>
      </c>
      <c r="U146" s="52">
        <v>6935.8967692307688</v>
      </c>
      <c r="V146" s="52">
        <v>6935.8967692307688</v>
      </c>
      <c r="W146" s="52">
        <v>6935.8967692307688</v>
      </c>
      <c r="X146" s="52">
        <v>6935.8967692307688</v>
      </c>
      <c r="Y146" s="52">
        <v>6935.8967692307688</v>
      </c>
      <c r="Z146" s="52">
        <v>6935.8967692307688</v>
      </c>
      <c r="AA146" s="52">
        <v>6935.8967692307688</v>
      </c>
      <c r="AB146" s="52">
        <v>6935.8967692307688</v>
      </c>
      <c r="AC146" s="52">
        <f t="shared" si="14"/>
        <v>89453.659999999989</v>
      </c>
      <c r="AD146" s="52">
        <f t="shared" si="15"/>
        <v>0</v>
      </c>
      <c r="AE146" s="52" t="s">
        <v>4425</v>
      </c>
      <c r="AF146" s="52"/>
      <c r="AG146" s="52">
        <f t="shared" si="16"/>
        <v>27030.589076923075</v>
      </c>
      <c r="AH146" s="52">
        <f t="shared" si="17"/>
        <v>47838.279384615387</v>
      </c>
      <c r="AI146" s="52">
        <f t="shared" si="18"/>
        <v>68645.969692307699</v>
      </c>
      <c r="AJ146" s="52">
        <f t="shared" si="19"/>
        <v>89453.659999999989</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60" t="s">
        <v>4467</v>
      </c>
      <c r="B147" s="460">
        <v>543965</v>
      </c>
      <c r="C147" s="460">
        <v>400102</v>
      </c>
      <c r="D147" s="460" t="s">
        <v>62</v>
      </c>
      <c r="E147" s="460">
        <v>3021003</v>
      </c>
      <c r="F147" s="460" t="s">
        <v>412</v>
      </c>
      <c r="G147" s="460">
        <v>11439</v>
      </c>
      <c r="H147" s="463">
        <v>6184.51</v>
      </c>
      <c r="L147" s="301">
        <f t="shared" si="20"/>
        <v>1</v>
      </c>
      <c r="M147" s="301" t="str">
        <f t="shared" si="21"/>
        <v>1003.EHCP.I03.1</v>
      </c>
      <c r="N147" s="301" t="str">
        <f t="shared" si="22"/>
        <v>11439/543965</v>
      </c>
      <c r="Q147" s="52">
        <v>951.46307692307698</v>
      </c>
      <c r="R147" s="52">
        <v>475.73153846153849</v>
      </c>
      <c r="S147" s="52">
        <v>475.73153846153843</v>
      </c>
      <c r="T147" s="52">
        <v>475.73153846153843</v>
      </c>
      <c r="U147" s="52">
        <v>475.73153846153843</v>
      </c>
      <c r="V147" s="52">
        <v>475.73153846153843</v>
      </c>
      <c r="W147" s="52">
        <v>475.73153846153843</v>
      </c>
      <c r="X147" s="52">
        <v>475.73153846153843</v>
      </c>
      <c r="Y147" s="52">
        <v>475.73153846153843</v>
      </c>
      <c r="Z147" s="52">
        <v>475.73153846153843</v>
      </c>
      <c r="AA147" s="52">
        <v>475.73153846153843</v>
      </c>
      <c r="AB147" s="52">
        <v>475.73153846153843</v>
      </c>
      <c r="AC147" s="52">
        <f t="shared" si="14"/>
        <v>6184.51</v>
      </c>
      <c r="AD147" s="52">
        <f t="shared" si="15"/>
        <v>0</v>
      </c>
      <c r="AE147" s="52" t="s">
        <v>4427</v>
      </c>
      <c r="AF147" s="52"/>
      <c r="AG147" s="52">
        <f t="shared" si="16"/>
        <v>1902.9261538461537</v>
      </c>
      <c r="AH147" s="52">
        <f t="shared" si="17"/>
        <v>3330.1207692307694</v>
      </c>
      <c r="AI147" s="52">
        <f t="shared" si="18"/>
        <v>4757.3153846153846</v>
      </c>
      <c r="AJ147" s="52">
        <f t="shared" si="19"/>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60" t="s">
        <v>4469</v>
      </c>
      <c r="B148" s="460">
        <v>543965</v>
      </c>
      <c r="C148" s="460">
        <v>400102</v>
      </c>
      <c r="D148" s="460" t="s">
        <v>62</v>
      </c>
      <c r="E148" s="460">
        <v>3021003</v>
      </c>
      <c r="F148" s="460" t="s">
        <v>4198</v>
      </c>
      <c r="G148" s="460">
        <v>10265</v>
      </c>
      <c r="H148" s="463">
        <v>7796.5</v>
      </c>
      <c r="L148" s="301">
        <f t="shared" si="20"/>
        <v>2</v>
      </c>
      <c r="M148" s="301" t="str">
        <f t="shared" si="21"/>
        <v>1003.SEN I.I03.2</v>
      </c>
      <c r="N148" s="301" t="str">
        <f t="shared" si="22"/>
        <v>10265/543965</v>
      </c>
      <c r="Q148" s="52">
        <v>453.07692307692309</v>
      </c>
      <c r="R148" s="52">
        <v>226.53846153846155</v>
      </c>
      <c r="S148" s="52">
        <v>711.68846153846152</v>
      </c>
      <c r="T148" s="52">
        <v>711.68846153846152</v>
      </c>
      <c r="U148" s="52">
        <v>711.68846153846152</v>
      </c>
      <c r="V148" s="52">
        <v>711.68846153846152</v>
      </c>
      <c r="W148" s="52">
        <v>711.68846153846152</v>
      </c>
      <c r="X148" s="52">
        <v>711.68846153846152</v>
      </c>
      <c r="Y148" s="52">
        <v>711.68846153846152</v>
      </c>
      <c r="Z148" s="52">
        <v>711.68846153846152</v>
      </c>
      <c r="AA148" s="52">
        <v>711.68846153846152</v>
      </c>
      <c r="AB148" s="52">
        <v>711.68846153846152</v>
      </c>
      <c r="AC148" s="52">
        <f t="shared" si="14"/>
        <v>7796.5</v>
      </c>
      <c r="AD148" s="52">
        <f t="shared" si="15"/>
        <v>0</v>
      </c>
      <c r="AE148" s="52" t="s">
        <v>4429</v>
      </c>
      <c r="AF148" s="52"/>
      <c r="AG148" s="52">
        <f t="shared" si="16"/>
        <v>1391.3038461538463</v>
      </c>
      <c r="AH148" s="52">
        <f t="shared" si="17"/>
        <v>3526.3692307692309</v>
      </c>
      <c r="AI148" s="52">
        <f t="shared" si="18"/>
        <v>5661.4346153846154</v>
      </c>
      <c r="AJ148" s="52">
        <f t="shared" si="19"/>
        <v>7796.5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60" t="s">
        <v>4471</v>
      </c>
      <c r="B149" s="460">
        <v>543965</v>
      </c>
      <c r="C149" s="460">
        <v>400135</v>
      </c>
      <c r="D149" s="460" t="s">
        <v>318</v>
      </c>
      <c r="E149" s="460">
        <v>3023521</v>
      </c>
      <c r="F149" s="460" t="s">
        <v>412</v>
      </c>
      <c r="G149" s="460">
        <v>11431</v>
      </c>
      <c r="H149" s="463">
        <v>100919</v>
      </c>
      <c r="L149" s="301">
        <f t="shared" si="20"/>
        <v>1</v>
      </c>
      <c r="M149" s="301" t="str">
        <f t="shared" si="21"/>
        <v>3521.EHCP.I03.1</v>
      </c>
      <c r="N149" s="301" t="str">
        <f t="shared" si="22"/>
        <v>11431/543965</v>
      </c>
      <c r="Q149" s="52">
        <v>15526</v>
      </c>
      <c r="R149" s="52">
        <v>7763</v>
      </c>
      <c r="S149" s="52">
        <v>7763</v>
      </c>
      <c r="T149" s="52">
        <v>7763</v>
      </c>
      <c r="U149" s="52">
        <v>7763</v>
      </c>
      <c r="V149" s="52">
        <v>7763</v>
      </c>
      <c r="W149" s="52">
        <v>7763</v>
      </c>
      <c r="X149" s="52">
        <v>7763</v>
      </c>
      <c r="Y149" s="52">
        <v>7763</v>
      </c>
      <c r="Z149" s="52">
        <v>7763</v>
      </c>
      <c r="AA149" s="52">
        <v>7763</v>
      </c>
      <c r="AB149" s="52">
        <v>7763</v>
      </c>
      <c r="AC149" s="52">
        <f t="shared" si="14"/>
        <v>100919</v>
      </c>
      <c r="AD149" s="52">
        <f t="shared" si="15"/>
        <v>0</v>
      </c>
      <c r="AE149" s="52" t="s">
        <v>4431</v>
      </c>
      <c r="AF149" s="52"/>
      <c r="AG149" s="52">
        <f t="shared" si="16"/>
        <v>31052</v>
      </c>
      <c r="AH149" s="52">
        <f t="shared" si="17"/>
        <v>54341</v>
      </c>
      <c r="AI149" s="52">
        <f t="shared" si="18"/>
        <v>77630</v>
      </c>
      <c r="AJ149" s="52">
        <f t="shared" si="19"/>
        <v>100919</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60" t="s">
        <v>4471</v>
      </c>
      <c r="B150" s="460">
        <v>543965</v>
      </c>
      <c r="C150" s="460">
        <v>400135</v>
      </c>
      <c r="D150" s="460" t="s">
        <v>318</v>
      </c>
      <c r="E150" s="460">
        <v>3023521</v>
      </c>
      <c r="F150" s="460" t="s">
        <v>412</v>
      </c>
      <c r="G150" s="460">
        <v>11435</v>
      </c>
      <c r="H150" s="463">
        <v>128646.83</v>
      </c>
      <c r="L150" s="301">
        <f t="shared" si="20"/>
        <v>2</v>
      </c>
      <c r="M150" s="301" t="str">
        <f t="shared" si="21"/>
        <v>3521.EHCP.I03.2</v>
      </c>
      <c r="N150" s="301" t="str">
        <f t="shared" si="22"/>
        <v>11435/543965</v>
      </c>
      <c r="Q150" s="52">
        <v>20469.384615384617</v>
      </c>
      <c r="R150" s="52">
        <v>10234.692307692309</v>
      </c>
      <c r="S150" s="52">
        <v>9794.2753076923073</v>
      </c>
      <c r="T150" s="52">
        <v>9794.2753076923073</v>
      </c>
      <c r="U150" s="52">
        <v>9794.2753076923073</v>
      </c>
      <c r="V150" s="52">
        <v>9794.2753076923073</v>
      </c>
      <c r="W150" s="52">
        <v>9794.2753076923073</v>
      </c>
      <c r="X150" s="52">
        <v>9794.2753076923073</v>
      </c>
      <c r="Y150" s="52">
        <v>9794.2753076923073</v>
      </c>
      <c r="Z150" s="52">
        <v>9794.2753076923073</v>
      </c>
      <c r="AA150" s="52">
        <v>9794.2753076923073</v>
      </c>
      <c r="AB150" s="52">
        <v>9794.2753076923073</v>
      </c>
      <c r="AC150" s="52">
        <f t="shared" si="14"/>
        <v>128646.83000000003</v>
      </c>
      <c r="AD150" s="52">
        <f t="shared" si="15"/>
        <v>0</v>
      </c>
      <c r="AE150" s="52" t="s">
        <v>4432</v>
      </c>
      <c r="AF150" s="52"/>
      <c r="AG150" s="52">
        <f t="shared" si="16"/>
        <v>40498.352230769233</v>
      </c>
      <c r="AH150" s="52">
        <f t="shared" si="17"/>
        <v>69881.178153846166</v>
      </c>
      <c r="AI150" s="52">
        <f t="shared" si="18"/>
        <v>99264.004076923098</v>
      </c>
      <c r="AJ150" s="52">
        <f t="shared" si="19"/>
        <v>128646.83000000003</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60" t="s">
        <v>4474</v>
      </c>
      <c r="B151" s="460">
        <v>543965</v>
      </c>
      <c r="C151" s="460">
        <v>400058</v>
      </c>
      <c r="D151" s="460" t="s">
        <v>265</v>
      </c>
      <c r="E151" s="460">
        <v>3023311</v>
      </c>
      <c r="F151" s="460" t="s">
        <v>412</v>
      </c>
      <c r="G151" s="460">
        <v>11431</v>
      </c>
      <c r="H151" s="463">
        <v>78921.59</v>
      </c>
      <c r="L151" s="301">
        <f t="shared" si="20"/>
        <v>1</v>
      </c>
      <c r="M151" s="301" t="str">
        <f t="shared" si="21"/>
        <v>3311.EHCP.I03.1</v>
      </c>
      <c r="N151" s="301" t="str">
        <f t="shared" si="22"/>
        <v>11431/543965</v>
      </c>
      <c r="Q151" s="52">
        <v>10144.615384615385</v>
      </c>
      <c r="R151" s="52">
        <v>5072.3076923076924</v>
      </c>
      <c r="S151" s="52">
        <v>6370.466692307692</v>
      </c>
      <c r="T151" s="52">
        <v>6370.466692307692</v>
      </c>
      <c r="U151" s="52">
        <v>6370.466692307692</v>
      </c>
      <c r="V151" s="52">
        <v>6370.466692307692</v>
      </c>
      <c r="W151" s="52">
        <v>6370.466692307692</v>
      </c>
      <c r="X151" s="52">
        <v>6370.466692307692</v>
      </c>
      <c r="Y151" s="52">
        <v>6370.466692307692</v>
      </c>
      <c r="Z151" s="52">
        <v>6370.466692307692</v>
      </c>
      <c r="AA151" s="52">
        <v>6370.466692307692</v>
      </c>
      <c r="AB151" s="52">
        <v>6370.466692307692</v>
      </c>
      <c r="AC151" s="52">
        <f t="shared" ref="AC151:AC179" si="23">SUM(Q151:AB151)</f>
        <v>78921.59</v>
      </c>
      <c r="AD151" s="52">
        <f t="shared" ref="AD151:AD179" si="24">AC151-H151</f>
        <v>0</v>
      </c>
      <c r="AE151" s="52" t="s">
        <v>4434</v>
      </c>
      <c r="AF151" s="52"/>
      <c r="AG151" s="52">
        <f t="shared" ref="AG151:AG179" si="25">SUM(Q151:S151)</f>
        <v>21587.389769230769</v>
      </c>
      <c r="AH151" s="52">
        <f t="shared" ref="AH151:AH179" si="26">SUM(Q151:V151)</f>
        <v>40698.78984615385</v>
      </c>
      <c r="AI151" s="52">
        <f t="shared" ref="AI151:AI179" si="27">SUM(Q151:Y151)</f>
        <v>59810.189923076934</v>
      </c>
      <c r="AJ151" s="52">
        <f t="shared" ref="AJ151:AJ179" si="28">SUM(Q151:AB151)</f>
        <v>78921.59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60" t="s">
        <v>4476</v>
      </c>
      <c r="B152" s="460">
        <v>543965</v>
      </c>
      <c r="C152" s="460">
        <v>400017</v>
      </c>
      <c r="D152" s="460" t="s">
        <v>266</v>
      </c>
      <c r="E152" s="460">
        <v>3023312</v>
      </c>
      <c r="F152" s="460" t="s">
        <v>412</v>
      </c>
      <c r="G152" s="460">
        <v>11431</v>
      </c>
      <c r="H152" s="463">
        <v>24412</v>
      </c>
      <c r="L152" s="301">
        <f t="shared" si="20"/>
        <v>1</v>
      </c>
      <c r="M152" s="301" t="str">
        <f t="shared" si="21"/>
        <v>3312.EHCP.I03.1</v>
      </c>
      <c r="N152" s="301" t="str">
        <f t="shared" si="22"/>
        <v>11431/543965</v>
      </c>
      <c r="Q152" s="52">
        <v>3755.6923076923081</v>
      </c>
      <c r="R152" s="52">
        <v>1877.846153846154</v>
      </c>
      <c r="S152" s="52">
        <v>1877.8461538461538</v>
      </c>
      <c r="T152" s="52">
        <v>1877.8461538461538</v>
      </c>
      <c r="U152" s="52">
        <v>1877.8461538461538</v>
      </c>
      <c r="V152" s="52">
        <v>1877.8461538461538</v>
      </c>
      <c r="W152" s="52">
        <v>1877.8461538461538</v>
      </c>
      <c r="X152" s="52">
        <v>1877.8461538461538</v>
      </c>
      <c r="Y152" s="52">
        <v>1877.8461538461538</v>
      </c>
      <c r="Z152" s="52">
        <v>1877.8461538461538</v>
      </c>
      <c r="AA152" s="52">
        <v>1877.8461538461538</v>
      </c>
      <c r="AB152" s="52">
        <v>1877.8461538461538</v>
      </c>
      <c r="AC152" s="52">
        <f t="shared" si="23"/>
        <v>24411.999999999996</v>
      </c>
      <c r="AD152" s="52">
        <f t="shared" si="24"/>
        <v>0</v>
      </c>
      <c r="AE152" s="52" t="s">
        <v>4436</v>
      </c>
      <c r="AF152" s="52"/>
      <c r="AG152" s="52">
        <f t="shared" si="25"/>
        <v>7511.3846153846152</v>
      </c>
      <c r="AH152" s="52">
        <f t="shared" si="26"/>
        <v>13144.923076923078</v>
      </c>
      <c r="AI152" s="52">
        <f t="shared" si="27"/>
        <v>18778.461538461539</v>
      </c>
      <c r="AJ152" s="52">
        <f t="shared" si="28"/>
        <v>24411.999999999996</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60" t="s">
        <v>4478</v>
      </c>
      <c r="B153" s="460">
        <v>543965</v>
      </c>
      <c r="C153" s="460">
        <v>400094</v>
      </c>
      <c r="D153" s="460" t="s">
        <v>267</v>
      </c>
      <c r="E153" s="460">
        <v>3023314</v>
      </c>
      <c r="F153" s="460" t="s">
        <v>412</v>
      </c>
      <c r="G153" s="460">
        <v>11431</v>
      </c>
      <c r="H153" s="463">
        <v>35402</v>
      </c>
      <c r="L153" s="301">
        <f t="shared" si="20"/>
        <v>1</v>
      </c>
      <c r="M153" s="301" t="str">
        <f t="shared" si="21"/>
        <v>3314.EHCP.I03.1</v>
      </c>
      <c r="N153" s="301" t="str">
        <f t="shared" si="22"/>
        <v>11431/543965</v>
      </c>
      <c r="Q153" s="52">
        <v>5446.461538461539</v>
      </c>
      <c r="R153" s="52">
        <v>2723.2307692307695</v>
      </c>
      <c r="S153" s="52">
        <v>2723.2307692307691</v>
      </c>
      <c r="T153" s="52">
        <v>2723.2307692307691</v>
      </c>
      <c r="U153" s="52">
        <v>2723.2307692307691</v>
      </c>
      <c r="V153" s="52">
        <v>2723.2307692307691</v>
      </c>
      <c r="W153" s="52">
        <v>2723.2307692307691</v>
      </c>
      <c r="X153" s="52">
        <v>2723.2307692307691</v>
      </c>
      <c r="Y153" s="52">
        <v>2723.2307692307691</v>
      </c>
      <c r="Z153" s="52">
        <v>2723.2307692307691</v>
      </c>
      <c r="AA153" s="52">
        <v>2723.2307692307691</v>
      </c>
      <c r="AB153" s="52">
        <v>2723.2307692307691</v>
      </c>
      <c r="AC153" s="52">
        <f t="shared" si="23"/>
        <v>35402</v>
      </c>
      <c r="AD153" s="52">
        <f t="shared" si="24"/>
        <v>0</v>
      </c>
      <c r="AE153" s="52" t="s">
        <v>4437</v>
      </c>
      <c r="AF153" s="52"/>
      <c r="AG153" s="52">
        <f t="shared" si="25"/>
        <v>10892.923076923078</v>
      </c>
      <c r="AH153" s="52">
        <f t="shared" si="26"/>
        <v>19062.615384615387</v>
      </c>
      <c r="AI153" s="52">
        <f t="shared" si="27"/>
        <v>27232.307692307695</v>
      </c>
      <c r="AJ153" s="52">
        <f t="shared" si="28"/>
        <v>35402</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60" t="s">
        <v>4480</v>
      </c>
      <c r="B154" s="460">
        <v>543965</v>
      </c>
      <c r="C154" s="460">
        <v>400006</v>
      </c>
      <c r="D154" s="460" t="s">
        <v>268</v>
      </c>
      <c r="E154" s="460">
        <v>3023313</v>
      </c>
      <c r="F154" s="460" t="s">
        <v>412</v>
      </c>
      <c r="G154" s="460">
        <v>11431</v>
      </c>
      <c r="H154" s="463">
        <v>40192.160000000003</v>
      </c>
      <c r="L154" s="301">
        <f t="shared" si="20"/>
        <v>1</v>
      </c>
      <c r="M154" s="301" t="str">
        <f t="shared" si="21"/>
        <v>3313.EHCP.I03.1</v>
      </c>
      <c r="N154" s="301" t="str">
        <f t="shared" si="22"/>
        <v>11431/543965</v>
      </c>
      <c r="Q154" s="52">
        <v>4633.5384615384619</v>
      </c>
      <c r="R154" s="52">
        <v>2316.7692307692309</v>
      </c>
      <c r="S154" s="52">
        <v>3324.1852307692307</v>
      </c>
      <c r="T154" s="52">
        <v>3324.1852307692307</v>
      </c>
      <c r="U154" s="52">
        <v>3324.1852307692307</v>
      </c>
      <c r="V154" s="52">
        <v>3324.1852307692307</v>
      </c>
      <c r="W154" s="52">
        <v>3324.1852307692307</v>
      </c>
      <c r="X154" s="52">
        <v>3324.1852307692307</v>
      </c>
      <c r="Y154" s="52">
        <v>3324.1852307692307</v>
      </c>
      <c r="Z154" s="52">
        <v>3324.1852307692307</v>
      </c>
      <c r="AA154" s="52">
        <v>3324.1852307692307</v>
      </c>
      <c r="AB154" s="52">
        <v>3324.1852307692307</v>
      </c>
      <c r="AC154" s="52">
        <f t="shared" si="23"/>
        <v>40192.160000000003</v>
      </c>
      <c r="AD154" s="52">
        <f t="shared" si="24"/>
        <v>0</v>
      </c>
      <c r="AE154" s="52" t="s">
        <v>4438</v>
      </c>
      <c r="AF154" s="52"/>
      <c r="AG154" s="52">
        <f t="shared" si="25"/>
        <v>10274.492923076923</v>
      </c>
      <c r="AH154" s="52">
        <f t="shared" si="26"/>
        <v>20247.048615384618</v>
      </c>
      <c r="AI154" s="52">
        <f t="shared" si="27"/>
        <v>30219.604307692312</v>
      </c>
      <c r="AJ154" s="52">
        <f t="shared" si="28"/>
        <v>40192.160000000003</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60" t="s">
        <v>4482</v>
      </c>
      <c r="B155" s="460">
        <v>543965</v>
      </c>
      <c r="C155" s="460">
        <v>400037</v>
      </c>
      <c r="D155" s="460" t="s">
        <v>269</v>
      </c>
      <c r="E155" s="460">
        <v>3023507</v>
      </c>
      <c r="F155" s="460" t="s">
        <v>412</v>
      </c>
      <c r="G155" s="460">
        <v>11431</v>
      </c>
      <c r="H155" s="463">
        <v>70802</v>
      </c>
      <c r="L155" s="301">
        <f t="shared" si="20"/>
        <v>1</v>
      </c>
      <c r="M155" s="301" t="str">
        <f t="shared" si="21"/>
        <v>3507.EHCP.I03.1</v>
      </c>
      <c r="N155" s="301" t="str">
        <f t="shared" si="22"/>
        <v>11431/543965</v>
      </c>
      <c r="Q155" s="52">
        <v>10892.615384615385</v>
      </c>
      <c r="R155" s="52">
        <v>5446.3076923076924</v>
      </c>
      <c r="S155" s="52">
        <v>5446.3076923076924</v>
      </c>
      <c r="T155" s="52">
        <v>5446.3076923076924</v>
      </c>
      <c r="U155" s="52">
        <v>5446.3076923076924</v>
      </c>
      <c r="V155" s="52">
        <v>5446.3076923076924</v>
      </c>
      <c r="W155" s="52">
        <v>5446.3076923076924</v>
      </c>
      <c r="X155" s="52">
        <v>5446.3076923076924</v>
      </c>
      <c r="Y155" s="52">
        <v>5446.3076923076924</v>
      </c>
      <c r="Z155" s="52">
        <v>5446.3076923076924</v>
      </c>
      <c r="AA155" s="52">
        <v>5446.3076923076924</v>
      </c>
      <c r="AB155" s="52">
        <v>5446.3076923076924</v>
      </c>
      <c r="AC155" s="52">
        <f t="shared" si="23"/>
        <v>70802.000000000015</v>
      </c>
      <c r="AD155" s="52">
        <f t="shared" si="24"/>
        <v>0</v>
      </c>
      <c r="AE155" s="52" t="s">
        <v>4439</v>
      </c>
      <c r="AF155" s="52"/>
      <c r="AG155" s="52">
        <f t="shared" si="25"/>
        <v>21785.23076923077</v>
      </c>
      <c r="AH155" s="52">
        <f t="shared" si="26"/>
        <v>38124.153846153844</v>
      </c>
      <c r="AI155" s="52">
        <f t="shared" si="27"/>
        <v>54463.076923076929</v>
      </c>
      <c r="AJ155" s="52">
        <f t="shared" si="28"/>
        <v>70802.000000000015</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60" t="s">
        <v>4483</v>
      </c>
      <c r="B156" s="460">
        <v>543965</v>
      </c>
      <c r="C156" s="460">
        <v>400009</v>
      </c>
      <c r="D156" s="460" t="s">
        <v>270</v>
      </c>
      <c r="E156" s="460">
        <v>3023506</v>
      </c>
      <c r="F156" s="460" t="s">
        <v>412</v>
      </c>
      <c r="G156" s="460">
        <v>11431</v>
      </c>
      <c r="H156" s="463">
        <v>73656</v>
      </c>
      <c r="L156" s="301">
        <f t="shared" si="20"/>
        <v>1</v>
      </c>
      <c r="M156" s="301" t="str">
        <f t="shared" si="21"/>
        <v>3506.EHCP.I03.1</v>
      </c>
      <c r="N156" s="301" t="str">
        <f t="shared" si="22"/>
        <v>11431/543965</v>
      </c>
      <c r="Q156" s="52">
        <v>10079.846153846154</v>
      </c>
      <c r="R156" s="52">
        <v>5039.9230769230771</v>
      </c>
      <c r="S156" s="52">
        <v>5853.623076923077</v>
      </c>
      <c r="T156" s="52">
        <v>5853.623076923077</v>
      </c>
      <c r="U156" s="52">
        <v>5853.623076923077</v>
      </c>
      <c r="V156" s="52">
        <v>5853.623076923077</v>
      </c>
      <c r="W156" s="52">
        <v>5853.623076923077</v>
      </c>
      <c r="X156" s="52">
        <v>5853.623076923077</v>
      </c>
      <c r="Y156" s="52">
        <v>5853.623076923077</v>
      </c>
      <c r="Z156" s="52">
        <v>5853.623076923077</v>
      </c>
      <c r="AA156" s="52">
        <v>5853.623076923077</v>
      </c>
      <c r="AB156" s="52">
        <v>5853.623076923077</v>
      </c>
      <c r="AC156" s="52">
        <f t="shared" si="23"/>
        <v>73655.999999999985</v>
      </c>
      <c r="AD156" s="52">
        <f t="shared" si="24"/>
        <v>0</v>
      </c>
      <c r="AE156" s="52" t="s">
        <v>4441</v>
      </c>
      <c r="AF156" s="52"/>
      <c r="AG156" s="52">
        <f t="shared" si="25"/>
        <v>20973.392307692309</v>
      </c>
      <c r="AH156" s="52">
        <f t="shared" si="26"/>
        <v>38534.261538461535</v>
      </c>
      <c r="AI156" s="52">
        <f t="shared" si="27"/>
        <v>56095.13076923076</v>
      </c>
      <c r="AJ156" s="52">
        <f t="shared" si="28"/>
        <v>73655.999999999985</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60" t="s">
        <v>4484</v>
      </c>
      <c r="B157" s="460">
        <v>543965</v>
      </c>
      <c r="C157" s="460">
        <v>400013</v>
      </c>
      <c r="D157" s="460" t="s">
        <v>119</v>
      </c>
      <c r="E157" s="460">
        <v>3025407</v>
      </c>
      <c r="F157" s="460" t="s">
        <v>412</v>
      </c>
      <c r="G157" s="460">
        <v>11435</v>
      </c>
      <c r="H157" s="463">
        <v>169973.08000000002</v>
      </c>
      <c r="L157" s="301">
        <f t="shared" si="20"/>
        <v>1</v>
      </c>
      <c r="M157" s="301" t="str">
        <f t="shared" si="21"/>
        <v>5407.EHCP.I03.1</v>
      </c>
      <c r="N157" s="301" t="str">
        <f t="shared" si="22"/>
        <v>11435/543965</v>
      </c>
      <c r="Q157" s="52">
        <v>24793.538461538465</v>
      </c>
      <c r="R157" s="52">
        <v>12396.769230769232</v>
      </c>
      <c r="S157" s="52">
        <v>13278.277230769232</v>
      </c>
      <c r="T157" s="52">
        <v>13278.277230769232</v>
      </c>
      <c r="U157" s="52">
        <v>13278.277230769232</v>
      </c>
      <c r="V157" s="52">
        <v>13278.277230769232</v>
      </c>
      <c r="W157" s="52">
        <v>13278.277230769232</v>
      </c>
      <c r="X157" s="52">
        <v>13278.277230769232</v>
      </c>
      <c r="Y157" s="52">
        <v>13278.277230769232</v>
      </c>
      <c r="Z157" s="52">
        <v>13278.277230769232</v>
      </c>
      <c r="AA157" s="52">
        <v>13278.277230769232</v>
      </c>
      <c r="AB157" s="52">
        <v>13278.277230769232</v>
      </c>
      <c r="AC157" s="52">
        <f t="shared" si="23"/>
        <v>169973.08000000002</v>
      </c>
      <c r="AD157" s="52">
        <f t="shared" si="24"/>
        <v>0</v>
      </c>
      <c r="AE157" s="52" t="s">
        <v>4443</v>
      </c>
      <c r="AF157" s="52"/>
      <c r="AG157" s="52">
        <f t="shared" si="25"/>
        <v>50468.584923076924</v>
      </c>
      <c r="AH157" s="52">
        <f t="shared" si="26"/>
        <v>90303.416615384631</v>
      </c>
      <c r="AI157" s="52">
        <f t="shared" si="27"/>
        <v>130138.24830769234</v>
      </c>
      <c r="AJ157" s="52">
        <f t="shared" si="28"/>
        <v>169973.08000000002</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60" t="s">
        <v>4485</v>
      </c>
      <c r="B158" s="460">
        <v>516500</v>
      </c>
      <c r="C158" s="460">
        <v>157542</v>
      </c>
      <c r="D158" s="460" t="s">
        <v>271</v>
      </c>
      <c r="E158" s="460">
        <v>3022051</v>
      </c>
      <c r="F158" s="460" t="s">
        <v>4199</v>
      </c>
      <c r="G158" s="460">
        <v>11422</v>
      </c>
      <c r="H158" s="463">
        <v>146946.75</v>
      </c>
      <c r="L158" s="301">
        <f t="shared" si="20"/>
        <v>1</v>
      </c>
      <c r="M158" s="301" t="str">
        <f t="shared" si="21"/>
        <v>2051.ARPs.I03.1</v>
      </c>
      <c r="N158" s="301" t="str">
        <f t="shared" si="22"/>
        <v>11422/516500</v>
      </c>
      <c r="Q158" s="52">
        <v>12955.145833333332</v>
      </c>
      <c r="R158" s="52">
        <v>12955.145833333332</v>
      </c>
      <c r="S158" s="52">
        <v>12103.645833333334</v>
      </c>
      <c r="T158" s="52">
        <v>12103.645833333334</v>
      </c>
      <c r="U158" s="52">
        <v>12103.645833333334</v>
      </c>
      <c r="V158" s="52">
        <v>12103.645833333334</v>
      </c>
      <c r="W158" s="52">
        <v>12103.645833333334</v>
      </c>
      <c r="X158" s="52">
        <v>12103.645833333334</v>
      </c>
      <c r="Y158" s="52">
        <v>12103.645833333334</v>
      </c>
      <c r="Z158" s="52">
        <v>12103.645833333334</v>
      </c>
      <c r="AA158" s="52">
        <v>12103.645833333334</v>
      </c>
      <c r="AB158" s="52">
        <v>12103.645833333334</v>
      </c>
      <c r="AC158" s="52">
        <f t="shared" si="23"/>
        <v>146946.75</v>
      </c>
      <c r="AD158" s="52">
        <f t="shared" si="24"/>
        <v>0</v>
      </c>
      <c r="AE158" s="52" t="s">
        <v>4445</v>
      </c>
      <c r="AF158" s="52"/>
      <c r="AG158" s="52">
        <f t="shared" si="25"/>
        <v>38013.9375</v>
      </c>
      <c r="AH158" s="52">
        <f t="shared" si="26"/>
        <v>74324.875</v>
      </c>
      <c r="AI158" s="52">
        <f t="shared" si="27"/>
        <v>110635.81249999999</v>
      </c>
      <c r="AJ158" s="52">
        <f t="shared" si="28"/>
        <v>146946.75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60" t="s">
        <v>4486</v>
      </c>
      <c r="B159" s="460">
        <v>516500</v>
      </c>
      <c r="C159" s="460">
        <v>157542</v>
      </c>
      <c r="D159" s="460" t="s">
        <v>271</v>
      </c>
      <c r="E159" s="460">
        <v>3022051</v>
      </c>
      <c r="F159" s="460" t="s">
        <v>412</v>
      </c>
      <c r="G159" s="460">
        <v>11443</v>
      </c>
      <c r="H159" s="463">
        <v>106625</v>
      </c>
      <c r="L159" s="301">
        <f t="shared" si="20"/>
        <v>2</v>
      </c>
      <c r="M159" s="301" t="str">
        <f t="shared" si="21"/>
        <v>2051.EHCP.I03.2</v>
      </c>
      <c r="N159" s="301" t="str">
        <f t="shared" si="22"/>
        <v>11443/516500</v>
      </c>
      <c r="Q159" s="52">
        <v>8885.4166666666661</v>
      </c>
      <c r="R159" s="52">
        <v>8885.4166666666661</v>
      </c>
      <c r="S159" s="52">
        <v>8885.4166666666679</v>
      </c>
      <c r="T159" s="52">
        <v>8885.4166666666679</v>
      </c>
      <c r="U159" s="52">
        <v>8885.4166666666679</v>
      </c>
      <c r="V159" s="52">
        <v>8885.4166666666679</v>
      </c>
      <c r="W159" s="52">
        <v>8885.4166666666679</v>
      </c>
      <c r="X159" s="52">
        <v>8885.4166666666679</v>
      </c>
      <c r="Y159" s="52">
        <v>8885.4166666666679</v>
      </c>
      <c r="Z159" s="52">
        <v>8885.4166666666679</v>
      </c>
      <c r="AA159" s="52">
        <v>8885.4166666666679</v>
      </c>
      <c r="AB159" s="52">
        <v>8885.4166666666679</v>
      </c>
      <c r="AC159" s="52">
        <f t="shared" si="23"/>
        <v>106625.00000000004</v>
      </c>
      <c r="AD159" s="52">
        <f t="shared" si="24"/>
        <v>0</v>
      </c>
      <c r="AE159" s="52" t="s">
        <v>4447</v>
      </c>
      <c r="AF159" s="52"/>
      <c r="AG159" s="52">
        <f t="shared" si="25"/>
        <v>26656.25</v>
      </c>
      <c r="AH159" s="52">
        <f t="shared" si="26"/>
        <v>53312.500000000015</v>
      </c>
      <c r="AI159" s="52">
        <f t="shared" si="27"/>
        <v>79968.750000000029</v>
      </c>
      <c r="AJ159" s="52">
        <f t="shared" si="28"/>
        <v>106625.00000000004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60" t="s">
        <v>4942</v>
      </c>
      <c r="B160" s="460">
        <v>516500</v>
      </c>
      <c r="C160" s="460">
        <v>157542</v>
      </c>
      <c r="D160" s="460" t="s">
        <v>271</v>
      </c>
      <c r="E160" s="460">
        <v>3022051</v>
      </c>
      <c r="F160" s="460" t="s">
        <v>4198</v>
      </c>
      <c r="G160" s="460">
        <v>10265</v>
      </c>
      <c r="H160" s="463">
        <v>1705</v>
      </c>
      <c r="L160" s="301">
        <f t="shared" si="20"/>
        <v>3</v>
      </c>
      <c r="M160" s="301" t="str">
        <f t="shared" si="21"/>
        <v>2051.SEN I.I03.3</v>
      </c>
      <c r="N160" s="301" t="str">
        <f t="shared" si="22"/>
        <v>10265/516500</v>
      </c>
      <c r="Q160" s="52">
        <v>0</v>
      </c>
      <c r="R160" s="52">
        <v>0</v>
      </c>
      <c r="S160" s="52">
        <v>170.5</v>
      </c>
      <c r="T160" s="52">
        <v>170.5</v>
      </c>
      <c r="U160" s="52">
        <v>170.5</v>
      </c>
      <c r="V160" s="52">
        <v>170.5</v>
      </c>
      <c r="W160" s="52">
        <v>170.5</v>
      </c>
      <c r="X160" s="52">
        <v>170.5</v>
      </c>
      <c r="Y160" s="52">
        <v>170.5</v>
      </c>
      <c r="Z160" s="52">
        <v>170.5</v>
      </c>
      <c r="AA160" s="52">
        <v>170.5</v>
      </c>
      <c r="AB160" s="52">
        <v>170.5</v>
      </c>
      <c r="AC160" s="52">
        <f t="shared" si="23"/>
        <v>1705</v>
      </c>
      <c r="AD160" s="52">
        <f t="shared" si="24"/>
        <v>0</v>
      </c>
      <c r="AE160" s="52"/>
      <c r="AF160" s="52"/>
      <c r="AG160" s="52">
        <f t="shared" si="25"/>
        <v>170.5</v>
      </c>
      <c r="AH160" s="52">
        <f t="shared" si="26"/>
        <v>682</v>
      </c>
      <c r="AI160" s="52">
        <f t="shared" si="27"/>
        <v>1193.5</v>
      </c>
      <c r="AJ160" s="52">
        <f t="shared" si="28"/>
        <v>1705</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60" t="s">
        <v>4487</v>
      </c>
      <c r="B161" s="460">
        <v>543965</v>
      </c>
      <c r="C161" s="460">
        <v>400038</v>
      </c>
      <c r="D161" s="460" t="s">
        <v>272</v>
      </c>
      <c r="E161" s="460">
        <v>3022070</v>
      </c>
      <c r="F161" s="460" t="s">
        <v>412</v>
      </c>
      <c r="G161" s="460">
        <v>11431</v>
      </c>
      <c r="H161" s="463">
        <v>47070.080000000002</v>
      </c>
      <c r="L161" s="301">
        <f t="shared" si="20"/>
        <v>1</v>
      </c>
      <c r="M161" s="301" t="str">
        <f t="shared" si="21"/>
        <v>2070.EHCP.I03.1</v>
      </c>
      <c r="N161" s="301" t="str">
        <f t="shared" si="22"/>
        <v>11431/543965</v>
      </c>
      <c r="Q161" s="52">
        <v>7137.2307692307695</v>
      </c>
      <c r="R161" s="52">
        <v>3568.6153846153848</v>
      </c>
      <c r="S161" s="52">
        <v>3636.4233846153847</v>
      </c>
      <c r="T161" s="52">
        <v>3636.4233846153847</v>
      </c>
      <c r="U161" s="52">
        <v>3636.4233846153847</v>
      </c>
      <c r="V161" s="52">
        <v>3636.4233846153847</v>
      </c>
      <c r="W161" s="52">
        <v>3636.4233846153847</v>
      </c>
      <c r="X161" s="52">
        <v>3636.4233846153847</v>
      </c>
      <c r="Y161" s="52">
        <v>3636.4233846153847</v>
      </c>
      <c r="Z161" s="52">
        <v>3636.4233846153847</v>
      </c>
      <c r="AA161" s="52">
        <v>3636.4233846153847</v>
      </c>
      <c r="AB161" s="52">
        <v>3636.4233846153847</v>
      </c>
      <c r="AC161" s="52">
        <f t="shared" si="23"/>
        <v>47070.080000000009</v>
      </c>
      <c r="AD161" s="52">
        <f t="shared" si="24"/>
        <v>0</v>
      </c>
      <c r="AE161" s="52" t="s">
        <v>4449</v>
      </c>
      <c r="AF161" s="52"/>
      <c r="AG161" s="52">
        <f t="shared" si="25"/>
        <v>14342.26953846154</v>
      </c>
      <c r="AH161" s="52">
        <f t="shared" si="26"/>
        <v>25251.539692307691</v>
      </c>
      <c r="AI161" s="52">
        <f t="shared" si="27"/>
        <v>36160.809846153847</v>
      </c>
      <c r="AJ161" s="52">
        <f t="shared" si="28"/>
        <v>47070.080000000009</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60" t="s">
        <v>4487</v>
      </c>
      <c r="B162" s="460">
        <v>543965</v>
      </c>
      <c r="C162" s="460">
        <v>400038</v>
      </c>
      <c r="D162" s="460" t="s">
        <v>272</v>
      </c>
      <c r="E162" s="460">
        <v>3022070</v>
      </c>
      <c r="F162" s="460" t="s">
        <v>412</v>
      </c>
      <c r="G162" s="460">
        <v>11436</v>
      </c>
      <c r="H162" s="463">
        <v>8246.01</v>
      </c>
      <c r="L162" s="301">
        <f t="shared" si="20"/>
        <v>2</v>
      </c>
      <c r="M162" s="301" t="str">
        <f t="shared" si="21"/>
        <v>2070.EHCP.I03.2</v>
      </c>
      <c r="N162" s="301" t="str">
        <f t="shared" si="22"/>
        <v>11436/543965</v>
      </c>
      <c r="Q162" s="52">
        <v>951.46307692307698</v>
      </c>
      <c r="R162" s="52">
        <v>475.73153846153849</v>
      </c>
      <c r="S162" s="52">
        <v>681.88153846153841</v>
      </c>
      <c r="T162" s="52">
        <v>681.88153846153841</v>
      </c>
      <c r="U162" s="52">
        <v>681.88153846153841</v>
      </c>
      <c r="V162" s="52">
        <v>681.88153846153841</v>
      </c>
      <c r="W162" s="52">
        <v>681.88153846153841</v>
      </c>
      <c r="X162" s="52">
        <v>681.88153846153841</v>
      </c>
      <c r="Y162" s="52">
        <v>681.88153846153841</v>
      </c>
      <c r="Z162" s="52">
        <v>681.88153846153841</v>
      </c>
      <c r="AA162" s="52">
        <v>681.88153846153841</v>
      </c>
      <c r="AB162" s="52">
        <v>681.88153846153841</v>
      </c>
      <c r="AC162" s="52">
        <f t="shared" si="23"/>
        <v>8246.0099999999984</v>
      </c>
      <c r="AD162" s="52">
        <f t="shared" si="24"/>
        <v>0</v>
      </c>
      <c r="AE162" s="52" t="s">
        <v>4451</v>
      </c>
      <c r="AF162" s="52"/>
      <c r="AG162" s="52">
        <f t="shared" si="25"/>
        <v>2109.0761538461538</v>
      </c>
      <c r="AH162" s="52">
        <f t="shared" si="26"/>
        <v>4154.7207692307684</v>
      </c>
      <c r="AI162" s="52">
        <f t="shared" si="27"/>
        <v>6200.3653846153829</v>
      </c>
      <c r="AJ162" s="52">
        <f t="shared" si="28"/>
        <v>8246.0099999999984</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60" t="s">
        <v>4488</v>
      </c>
      <c r="B163" s="460">
        <v>543965</v>
      </c>
      <c r="C163" s="460">
        <v>400038</v>
      </c>
      <c r="D163" s="460" t="s">
        <v>272</v>
      </c>
      <c r="E163" s="460">
        <v>3022070</v>
      </c>
      <c r="F163" s="460" t="s">
        <v>4198</v>
      </c>
      <c r="G163" s="460">
        <v>10265</v>
      </c>
      <c r="H163" s="463">
        <v>1472.5</v>
      </c>
      <c r="L163" s="301">
        <f t="shared" si="20"/>
        <v>3</v>
      </c>
      <c r="M163" s="301" t="str">
        <f t="shared" si="21"/>
        <v>2070.SEN I.I03.3</v>
      </c>
      <c r="N163" s="301" t="str">
        <f t="shared" si="22"/>
        <v>10265/543965</v>
      </c>
      <c r="Q163" s="52">
        <v>226.53846153846155</v>
      </c>
      <c r="R163" s="52">
        <v>113.26923076923077</v>
      </c>
      <c r="S163" s="52">
        <v>113.26923076923076</v>
      </c>
      <c r="T163" s="52">
        <v>113.26923076923076</v>
      </c>
      <c r="U163" s="52">
        <v>113.26923076923076</v>
      </c>
      <c r="V163" s="52">
        <v>113.26923076923076</v>
      </c>
      <c r="W163" s="52">
        <v>113.26923076923076</v>
      </c>
      <c r="X163" s="52">
        <v>113.26923076923076</v>
      </c>
      <c r="Y163" s="52">
        <v>113.26923076923076</v>
      </c>
      <c r="Z163" s="52">
        <v>113.26923076923076</v>
      </c>
      <c r="AA163" s="52">
        <v>113.26923076923076</v>
      </c>
      <c r="AB163" s="52">
        <v>113.26923076923076</v>
      </c>
      <c r="AC163" s="52">
        <f t="shared" si="23"/>
        <v>1472.4999999999995</v>
      </c>
      <c r="AD163" s="52">
        <f t="shared" si="24"/>
        <v>0</v>
      </c>
      <c r="AE163" s="52" t="s">
        <v>4453</v>
      </c>
      <c r="AF163" s="52"/>
      <c r="AG163" s="52">
        <f t="shared" si="25"/>
        <v>453.07692307692309</v>
      </c>
      <c r="AH163" s="52">
        <f t="shared" si="26"/>
        <v>792.88461538461524</v>
      </c>
      <c r="AI163" s="52">
        <f t="shared" si="27"/>
        <v>1132.6923076923074</v>
      </c>
      <c r="AJ163" s="52">
        <f t="shared" si="28"/>
        <v>1472.4999999999995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60" t="s">
        <v>4489</v>
      </c>
      <c r="B164" s="460">
        <v>516500</v>
      </c>
      <c r="C164" s="460">
        <v>144388</v>
      </c>
      <c r="D164" s="460" t="s">
        <v>120</v>
      </c>
      <c r="E164" s="460">
        <v>3024010</v>
      </c>
      <c r="F164" s="460" t="s">
        <v>412</v>
      </c>
      <c r="G164" s="460">
        <v>11442</v>
      </c>
      <c r="H164" s="463">
        <v>185987</v>
      </c>
      <c r="L164" s="301">
        <f t="shared" si="20"/>
        <v>1</v>
      </c>
      <c r="M164" s="301" t="str">
        <f t="shared" si="21"/>
        <v>4010.EHCP.I03.1</v>
      </c>
      <c r="N164" s="301" t="str">
        <f t="shared" si="22"/>
        <v>11442/516500</v>
      </c>
      <c r="Q164" s="52">
        <v>15498.916666666666</v>
      </c>
      <c r="R164" s="52">
        <v>15498.916666666666</v>
      </c>
      <c r="S164" s="52">
        <v>15498.916666666666</v>
      </c>
      <c r="T164" s="52">
        <v>15498.916666666666</v>
      </c>
      <c r="U164" s="52">
        <v>15498.916666666666</v>
      </c>
      <c r="V164" s="52">
        <v>15498.916666666666</v>
      </c>
      <c r="W164" s="52">
        <v>15498.916666666666</v>
      </c>
      <c r="X164" s="52">
        <v>15498.916666666666</v>
      </c>
      <c r="Y164" s="52">
        <v>15498.916666666666</v>
      </c>
      <c r="Z164" s="52">
        <v>15498.916666666666</v>
      </c>
      <c r="AA164" s="52">
        <v>15498.916666666666</v>
      </c>
      <c r="AB164" s="52">
        <v>15498.916666666666</v>
      </c>
      <c r="AC164" s="52">
        <f t="shared" si="23"/>
        <v>185986.99999999997</v>
      </c>
      <c r="AD164" s="52">
        <f t="shared" si="24"/>
        <v>0</v>
      </c>
      <c r="AE164" s="52" t="s">
        <v>4454</v>
      </c>
      <c r="AF164" s="52"/>
      <c r="AG164" s="52">
        <f t="shared" si="25"/>
        <v>46496.75</v>
      </c>
      <c r="AH164" s="52">
        <f t="shared" si="26"/>
        <v>92993.5</v>
      </c>
      <c r="AI164" s="52">
        <f t="shared" si="27"/>
        <v>139490.25</v>
      </c>
      <c r="AJ164" s="52">
        <f t="shared" si="28"/>
        <v>185986.99999999997</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60" t="s">
        <v>4490</v>
      </c>
      <c r="B165" s="460">
        <v>543965</v>
      </c>
      <c r="C165" s="460">
        <v>400100</v>
      </c>
      <c r="D165" s="460" t="s">
        <v>273</v>
      </c>
      <c r="E165" s="460">
        <v>3023316</v>
      </c>
      <c r="F165" s="460" t="s">
        <v>412</v>
      </c>
      <c r="G165" s="460">
        <v>11431</v>
      </c>
      <c r="H165" s="463">
        <v>18707</v>
      </c>
      <c r="L165" s="301">
        <f t="shared" si="20"/>
        <v>1</v>
      </c>
      <c r="M165" s="301" t="str">
        <f t="shared" si="21"/>
        <v>3316.EHCP.I03.1</v>
      </c>
      <c r="N165" s="301" t="str">
        <f t="shared" si="22"/>
        <v>11431/543965</v>
      </c>
      <c r="Q165" s="52">
        <v>2878</v>
      </c>
      <c r="R165" s="52">
        <v>1439</v>
      </c>
      <c r="S165" s="52">
        <v>1439</v>
      </c>
      <c r="T165" s="52">
        <v>1439</v>
      </c>
      <c r="U165" s="52">
        <v>1439</v>
      </c>
      <c r="V165" s="52">
        <v>1439</v>
      </c>
      <c r="W165" s="52">
        <v>1439</v>
      </c>
      <c r="X165" s="52">
        <v>1439</v>
      </c>
      <c r="Y165" s="52">
        <v>1439</v>
      </c>
      <c r="Z165" s="52">
        <v>1439</v>
      </c>
      <c r="AA165" s="52">
        <v>1439</v>
      </c>
      <c r="AB165" s="52">
        <v>1439</v>
      </c>
      <c r="AC165" s="52">
        <f t="shared" si="23"/>
        <v>18707</v>
      </c>
      <c r="AD165" s="52">
        <f t="shared" si="24"/>
        <v>0</v>
      </c>
      <c r="AE165" s="52" t="s">
        <v>4456</v>
      </c>
      <c r="AF165" s="52"/>
      <c r="AG165" s="52">
        <f t="shared" si="25"/>
        <v>5756</v>
      </c>
      <c r="AH165" s="52">
        <f t="shared" si="26"/>
        <v>10073</v>
      </c>
      <c r="AI165" s="52">
        <f t="shared" si="27"/>
        <v>14390</v>
      </c>
      <c r="AJ165" s="52">
        <f t="shared" si="28"/>
        <v>18707</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60" t="s">
        <v>4491</v>
      </c>
      <c r="B166" s="460">
        <v>543965</v>
      </c>
      <c r="C166" s="460">
        <v>400101</v>
      </c>
      <c r="D166" s="460" t="s">
        <v>274</v>
      </c>
      <c r="E166" s="460">
        <v>3022055</v>
      </c>
      <c r="F166" s="460" t="s">
        <v>412</v>
      </c>
      <c r="G166" s="460">
        <v>11431</v>
      </c>
      <c r="H166" s="463">
        <v>57381</v>
      </c>
      <c r="L166" s="301">
        <f t="shared" si="20"/>
        <v>1</v>
      </c>
      <c r="M166" s="301" t="str">
        <f t="shared" si="21"/>
        <v>2055.EHCP.I03.1</v>
      </c>
      <c r="N166" s="301" t="str">
        <f t="shared" si="22"/>
        <v>11431/543965</v>
      </c>
      <c r="Q166" s="52">
        <v>8389.0769230769238</v>
      </c>
      <c r="R166" s="52">
        <v>4194.5384615384619</v>
      </c>
      <c r="S166" s="52">
        <v>4479.7384615384608</v>
      </c>
      <c r="T166" s="52">
        <v>4479.7384615384608</v>
      </c>
      <c r="U166" s="52">
        <v>4479.7384615384608</v>
      </c>
      <c r="V166" s="52">
        <v>4479.7384615384608</v>
      </c>
      <c r="W166" s="52">
        <v>4479.7384615384608</v>
      </c>
      <c r="X166" s="52">
        <v>4479.7384615384608</v>
      </c>
      <c r="Y166" s="52">
        <v>4479.7384615384608</v>
      </c>
      <c r="Z166" s="52">
        <v>4479.7384615384608</v>
      </c>
      <c r="AA166" s="52">
        <v>4479.7384615384608</v>
      </c>
      <c r="AB166" s="52">
        <v>4479.7384615384608</v>
      </c>
      <c r="AC166" s="52">
        <f t="shared" si="23"/>
        <v>57380.999999999985</v>
      </c>
      <c r="AD166" s="52">
        <f t="shared" si="24"/>
        <v>0</v>
      </c>
      <c r="AE166" s="52" t="s">
        <v>4458</v>
      </c>
      <c r="AF166" s="52"/>
      <c r="AG166" s="52">
        <f t="shared" si="25"/>
        <v>17063.353846153848</v>
      </c>
      <c r="AH166" s="52">
        <f t="shared" si="26"/>
        <v>30502.569230769233</v>
      </c>
      <c r="AI166" s="52">
        <f t="shared" si="27"/>
        <v>43941.784615384611</v>
      </c>
      <c r="AJ166" s="52">
        <f t="shared" si="28"/>
        <v>57380.999999999985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60" t="s">
        <v>4492</v>
      </c>
      <c r="B167" s="460">
        <v>543965</v>
      </c>
      <c r="C167" s="460">
        <v>400053</v>
      </c>
      <c r="D167" s="460" t="s">
        <v>275</v>
      </c>
      <c r="E167" s="460">
        <v>3022057</v>
      </c>
      <c r="F167" s="460" t="s">
        <v>412</v>
      </c>
      <c r="G167" s="460">
        <v>11431</v>
      </c>
      <c r="H167" s="463">
        <v>144312.66999999998</v>
      </c>
      <c r="L167" s="301">
        <f t="shared" si="20"/>
        <v>1</v>
      </c>
      <c r="M167" s="301" t="str">
        <f t="shared" si="21"/>
        <v>2057.EHCP.I03.1</v>
      </c>
      <c r="N167" s="301" t="str">
        <f t="shared" si="22"/>
        <v>11431/543965</v>
      </c>
      <c r="Q167" s="52">
        <v>20598.461538461539</v>
      </c>
      <c r="R167" s="52">
        <v>10299.23076923077</v>
      </c>
      <c r="S167" s="52">
        <v>11341.497769230768</v>
      </c>
      <c r="T167" s="52">
        <v>11341.497769230768</v>
      </c>
      <c r="U167" s="52">
        <v>11341.497769230768</v>
      </c>
      <c r="V167" s="52">
        <v>11341.497769230768</v>
      </c>
      <c r="W167" s="52">
        <v>11341.497769230768</v>
      </c>
      <c r="X167" s="52">
        <v>11341.497769230768</v>
      </c>
      <c r="Y167" s="52">
        <v>11341.497769230768</v>
      </c>
      <c r="Z167" s="52">
        <v>11341.497769230768</v>
      </c>
      <c r="AA167" s="52">
        <v>11341.497769230768</v>
      </c>
      <c r="AB167" s="52">
        <v>11341.497769230768</v>
      </c>
      <c r="AC167" s="52">
        <f t="shared" si="23"/>
        <v>144312.67000000001</v>
      </c>
      <c r="AD167" s="52">
        <f t="shared" si="24"/>
        <v>0</v>
      </c>
      <c r="AE167" s="52" t="s">
        <v>4460</v>
      </c>
      <c r="AF167" s="52"/>
      <c r="AG167" s="52">
        <f t="shared" si="25"/>
        <v>42239.190076923078</v>
      </c>
      <c r="AH167" s="52">
        <f t="shared" si="26"/>
        <v>76263.683384615375</v>
      </c>
      <c r="AI167" s="52">
        <f t="shared" si="27"/>
        <v>110288.17669230769</v>
      </c>
      <c r="AJ167" s="52">
        <f t="shared" si="28"/>
        <v>144312.67000000001</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60" t="s">
        <v>4943</v>
      </c>
      <c r="B168" s="460">
        <v>543965</v>
      </c>
      <c r="C168" s="460">
        <v>400053</v>
      </c>
      <c r="D168" s="460" t="s">
        <v>275</v>
      </c>
      <c r="E168" s="460">
        <v>3022057</v>
      </c>
      <c r="F168" s="460" t="s">
        <v>4198</v>
      </c>
      <c r="G168" s="460">
        <v>10265</v>
      </c>
      <c r="H168" s="463">
        <v>2534.25</v>
      </c>
      <c r="L168" s="301">
        <f t="shared" si="20"/>
        <v>2</v>
      </c>
      <c r="M168" s="301" t="str">
        <f t="shared" si="21"/>
        <v>2057.SEN I.I03.2</v>
      </c>
      <c r="N168" s="301" t="str">
        <f t="shared" si="22"/>
        <v>10265/543965</v>
      </c>
      <c r="Q168" s="52">
        <v>0</v>
      </c>
      <c r="R168" s="52">
        <v>0</v>
      </c>
      <c r="S168" s="52">
        <v>253.42500000000001</v>
      </c>
      <c r="T168" s="52">
        <v>253.42500000000001</v>
      </c>
      <c r="U168" s="52">
        <v>253.42500000000001</v>
      </c>
      <c r="V168" s="52">
        <v>253.42500000000001</v>
      </c>
      <c r="W168" s="52">
        <v>253.42500000000001</v>
      </c>
      <c r="X168" s="52">
        <v>253.42500000000001</v>
      </c>
      <c r="Y168" s="52">
        <v>253.42500000000001</v>
      </c>
      <c r="Z168" s="52">
        <v>253.42500000000001</v>
      </c>
      <c r="AA168" s="52">
        <v>253.42500000000001</v>
      </c>
      <c r="AB168" s="52">
        <v>253.42500000000001</v>
      </c>
      <c r="AC168" s="52">
        <f t="shared" si="23"/>
        <v>2534.25</v>
      </c>
      <c r="AD168" s="52">
        <f t="shared" si="24"/>
        <v>0</v>
      </c>
      <c r="AE168" s="52"/>
      <c r="AF168" s="52"/>
      <c r="AG168" s="52">
        <f t="shared" si="25"/>
        <v>253.42500000000001</v>
      </c>
      <c r="AH168" s="52">
        <f t="shared" si="26"/>
        <v>1013.7</v>
      </c>
      <c r="AI168" s="52">
        <f t="shared" si="27"/>
        <v>1773.9749999999999</v>
      </c>
      <c r="AJ168" s="52">
        <f t="shared" si="28"/>
        <v>2534.25</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60" t="s">
        <v>4822</v>
      </c>
      <c r="B169" s="460">
        <v>516500</v>
      </c>
      <c r="C169" s="460">
        <v>157055</v>
      </c>
      <c r="D169" s="460" t="s">
        <v>276</v>
      </c>
      <c r="E169" s="460">
        <v>3022049</v>
      </c>
      <c r="F169" s="460" t="s">
        <v>412</v>
      </c>
      <c r="G169" s="460">
        <v>11443</v>
      </c>
      <c r="H169" s="463">
        <v>35401</v>
      </c>
      <c r="L169" s="301">
        <f t="shared" si="20"/>
        <v>1</v>
      </c>
      <c r="M169" s="301" t="str">
        <f t="shared" si="21"/>
        <v>2049.EHCP.I03.1</v>
      </c>
      <c r="N169" s="301" t="str">
        <f t="shared" si="22"/>
        <v>11443/516500</v>
      </c>
      <c r="Q169" s="52">
        <v>2950.083333333333</v>
      </c>
      <c r="R169" s="52">
        <v>2950.083333333333</v>
      </c>
      <c r="S169" s="52">
        <v>2950.0833333333335</v>
      </c>
      <c r="T169" s="52">
        <v>2950.0833333333335</v>
      </c>
      <c r="U169" s="52">
        <v>2950.0833333333335</v>
      </c>
      <c r="V169" s="52">
        <v>2950.0833333333335</v>
      </c>
      <c r="W169" s="52">
        <v>2950.0833333333335</v>
      </c>
      <c r="X169" s="52">
        <v>2950.0833333333335</v>
      </c>
      <c r="Y169" s="52">
        <v>2950.0833333333335</v>
      </c>
      <c r="Z169" s="52">
        <v>2950.0833333333335</v>
      </c>
      <c r="AA169" s="52">
        <v>2950.0833333333335</v>
      </c>
      <c r="AB169" s="52">
        <v>2950.0833333333335</v>
      </c>
      <c r="AC169" s="52">
        <f t="shared" si="23"/>
        <v>35400.999999999993</v>
      </c>
      <c r="AD169" s="52">
        <f t="shared" si="24"/>
        <v>0</v>
      </c>
      <c r="AE169" s="52" t="s">
        <v>4462</v>
      </c>
      <c r="AF169" s="52"/>
      <c r="AG169" s="52">
        <f t="shared" si="25"/>
        <v>8850.25</v>
      </c>
      <c r="AH169" s="52">
        <f t="shared" si="26"/>
        <v>17700.5</v>
      </c>
      <c r="AI169" s="52">
        <f t="shared" si="27"/>
        <v>26550.749999999996</v>
      </c>
      <c r="AJ169" s="52">
        <f t="shared" si="28"/>
        <v>35400.999999999993</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60" t="s">
        <v>4493</v>
      </c>
      <c r="B170" s="460">
        <v>543965</v>
      </c>
      <c r="C170" s="460">
        <v>400111</v>
      </c>
      <c r="D170" s="460" t="s">
        <v>277</v>
      </c>
      <c r="E170" s="460">
        <v>3022076</v>
      </c>
      <c r="F170" s="460" t="s">
        <v>412</v>
      </c>
      <c r="G170" s="460">
        <v>11431</v>
      </c>
      <c r="H170" s="463">
        <v>76508</v>
      </c>
      <c r="L170" s="301">
        <f t="shared" si="20"/>
        <v>1</v>
      </c>
      <c r="M170" s="301" t="str">
        <f t="shared" si="21"/>
        <v>2076.EHCP.I03.1</v>
      </c>
      <c r="N170" s="301" t="str">
        <f t="shared" si="22"/>
        <v>11431/543965</v>
      </c>
      <c r="Q170" s="52">
        <v>11770.461538461539</v>
      </c>
      <c r="R170" s="52">
        <v>5885.2307692307695</v>
      </c>
      <c r="S170" s="52">
        <v>5885.2307692307686</v>
      </c>
      <c r="T170" s="52">
        <v>5885.2307692307686</v>
      </c>
      <c r="U170" s="52">
        <v>5885.2307692307686</v>
      </c>
      <c r="V170" s="52">
        <v>5885.2307692307686</v>
      </c>
      <c r="W170" s="52">
        <v>5885.2307692307686</v>
      </c>
      <c r="X170" s="52">
        <v>5885.2307692307686</v>
      </c>
      <c r="Y170" s="52">
        <v>5885.2307692307686</v>
      </c>
      <c r="Z170" s="52">
        <v>5885.2307692307686</v>
      </c>
      <c r="AA170" s="52">
        <v>5885.2307692307686</v>
      </c>
      <c r="AB170" s="52">
        <v>5885.2307692307686</v>
      </c>
      <c r="AC170" s="52">
        <f t="shared" si="23"/>
        <v>76507.999999999985</v>
      </c>
      <c r="AD170" s="52">
        <f t="shared" si="24"/>
        <v>0</v>
      </c>
      <c r="AE170" s="52" t="s">
        <v>4464</v>
      </c>
      <c r="AF170" s="52"/>
      <c r="AG170" s="52">
        <f t="shared" si="25"/>
        <v>23540.923076923078</v>
      </c>
      <c r="AH170" s="52">
        <f t="shared" si="26"/>
        <v>41196.615384615383</v>
      </c>
      <c r="AI170" s="52">
        <f t="shared" si="27"/>
        <v>58852.307692307681</v>
      </c>
      <c r="AJ170" s="52">
        <f t="shared" si="28"/>
        <v>76507.999999999985</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60" t="s">
        <v>4823</v>
      </c>
      <c r="B171" s="460">
        <v>543965</v>
      </c>
      <c r="C171" s="460">
        <v>400111</v>
      </c>
      <c r="D171" s="460" t="s">
        <v>277</v>
      </c>
      <c r="E171" s="460">
        <v>3022076</v>
      </c>
      <c r="F171" s="460" t="s">
        <v>4198</v>
      </c>
      <c r="G171" s="460">
        <v>10265</v>
      </c>
      <c r="H171" s="463">
        <v>2654.38</v>
      </c>
      <c r="L171" s="301">
        <f t="shared" si="20"/>
        <v>2</v>
      </c>
      <c r="M171" s="301" t="str">
        <f t="shared" si="21"/>
        <v>2076.SEN I.I03.2</v>
      </c>
      <c r="N171" s="301" t="str">
        <f t="shared" si="22"/>
        <v>10265/543965</v>
      </c>
      <c r="Q171" s="52">
        <v>408.36615384615391</v>
      </c>
      <c r="R171" s="52">
        <v>204.18307692307695</v>
      </c>
      <c r="S171" s="52">
        <v>204.18307692307692</v>
      </c>
      <c r="T171" s="52">
        <v>204.18307692307692</v>
      </c>
      <c r="U171" s="52">
        <v>204.18307692307692</v>
      </c>
      <c r="V171" s="52">
        <v>204.18307692307692</v>
      </c>
      <c r="W171" s="52">
        <v>204.18307692307692</v>
      </c>
      <c r="X171" s="52">
        <v>204.18307692307692</v>
      </c>
      <c r="Y171" s="52">
        <v>204.18307692307692</v>
      </c>
      <c r="Z171" s="52">
        <v>204.18307692307692</v>
      </c>
      <c r="AA171" s="52">
        <v>204.18307692307692</v>
      </c>
      <c r="AB171" s="52">
        <v>204.18307692307692</v>
      </c>
      <c r="AC171" s="52">
        <f t="shared" si="23"/>
        <v>2654.38</v>
      </c>
      <c r="AD171" s="52">
        <f t="shared" si="24"/>
        <v>0</v>
      </c>
      <c r="AE171" s="52" t="s">
        <v>4466</v>
      </c>
      <c r="AF171" s="52"/>
      <c r="AG171" s="52">
        <f t="shared" si="25"/>
        <v>816.73230769230781</v>
      </c>
      <c r="AH171" s="52">
        <f t="shared" si="26"/>
        <v>1429.2815384615385</v>
      </c>
      <c r="AI171" s="52">
        <f t="shared" si="27"/>
        <v>2041.8307692307692</v>
      </c>
      <c r="AJ171" s="52">
        <f t="shared" si="28"/>
        <v>2654.38</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60" t="s">
        <v>4494</v>
      </c>
      <c r="B172" s="460">
        <v>516500</v>
      </c>
      <c r="C172" s="460">
        <v>144062</v>
      </c>
      <c r="D172" s="460" t="s">
        <v>121</v>
      </c>
      <c r="E172" s="460">
        <v>3024012</v>
      </c>
      <c r="F172" s="460" t="s">
        <v>4199</v>
      </c>
      <c r="G172" s="460">
        <v>11423</v>
      </c>
      <c r="H172" s="463">
        <v>111909</v>
      </c>
      <c r="L172" s="301">
        <f t="shared" si="20"/>
        <v>1</v>
      </c>
      <c r="M172" s="301" t="str">
        <f t="shared" si="21"/>
        <v>4012.ARPs.I03.1</v>
      </c>
      <c r="N172" s="301" t="str">
        <f t="shared" si="22"/>
        <v>11423/516500</v>
      </c>
      <c r="Q172" s="52">
        <v>9325.75</v>
      </c>
      <c r="R172" s="52">
        <v>9325.75</v>
      </c>
      <c r="S172" s="52">
        <v>9325.75</v>
      </c>
      <c r="T172" s="52">
        <v>9325.75</v>
      </c>
      <c r="U172" s="52">
        <v>9325.75</v>
      </c>
      <c r="V172" s="52">
        <v>9325.75</v>
      </c>
      <c r="W172" s="52">
        <v>9325.75</v>
      </c>
      <c r="X172" s="52">
        <v>9325.75</v>
      </c>
      <c r="Y172" s="52">
        <v>9325.75</v>
      </c>
      <c r="Z172" s="52">
        <v>9325.75</v>
      </c>
      <c r="AA172" s="52">
        <v>9325.75</v>
      </c>
      <c r="AB172" s="52">
        <v>9325.75</v>
      </c>
      <c r="AC172" s="52">
        <f t="shared" si="23"/>
        <v>111909</v>
      </c>
      <c r="AD172" s="52">
        <f t="shared" si="24"/>
        <v>0</v>
      </c>
      <c r="AE172" s="52" t="s">
        <v>4468</v>
      </c>
      <c r="AF172" s="52"/>
      <c r="AG172" s="52">
        <f t="shared" si="25"/>
        <v>27977.25</v>
      </c>
      <c r="AH172" s="52">
        <f t="shared" si="26"/>
        <v>55954.5</v>
      </c>
      <c r="AI172" s="52">
        <f t="shared" si="27"/>
        <v>83931.75</v>
      </c>
      <c r="AJ172" s="52">
        <f t="shared" si="28"/>
        <v>111909</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60" t="s">
        <v>4495</v>
      </c>
      <c r="B173" s="460">
        <v>516500</v>
      </c>
      <c r="C173" s="460">
        <v>144062</v>
      </c>
      <c r="D173" s="460" t="s">
        <v>121</v>
      </c>
      <c r="E173" s="460">
        <v>3024012</v>
      </c>
      <c r="F173" s="460" t="s">
        <v>412</v>
      </c>
      <c r="G173" s="460">
        <v>11442</v>
      </c>
      <c r="H173" s="463">
        <v>135902</v>
      </c>
      <c r="L173" s="301">
        <f t="shared" si="20"/>
        <v>2</v>
      </c>
      <c r="M173" s="301" t="str">
        <f t="shared" si="21"/>
        <v>4012.EHCP.I03.2</v>
      </c>
      <c r="N173" s="301" t="str">
        <f t="shared" si="22"/>
        <v>11442/516500</v>
      </c>
      <c r="Q173" s="52">
        <v>11325.166666666666</v>
      </c>
      <c r="R173" s="52">
        <v>11325.166666666666</v>
      </c>
      <c r="S173" s="52">
        <v>11325.166666666668</v>
      </c>
      <c r="T173" s="52">
        <v>11325.166666666668</v>
      </c>
      <c r="U173" s="52">
        <v>11325.166666666668</v>
      </c>
      <c r="V173" s="52">
        <v>11325.166666666668</v>
      </c>
      <c r="W173" s="52">
        <v>11325.166666666668</v>
      </c>
      <c r="X173" s="52">
        <v>11325.166666666668</v>
      </c>
      <c r="Y173" s="52">
        <v>11325.166666666668</v>
      </c>
      <c r="Z173" s="52">
        <v>11325.166666666668</v>
      </c>
      <c r="AA173" s="52">
        <v>11325.166666666668</v>
      </c>
      <c r="AB173" s="52">
        <v>11325.166666666668</v>
      </c>
      <c r="AC173" s="52">
        <f t="shared" si="23"/>
        <v>135902.00000000003</v>
      </c>
      <c r="AD173" s="52">
        <f t="shared" si="24"/>
        <v>0</v>
      </c>
      <c r="AE173" s="52" t="s">
        <v>4470</v>
      </c>
      <c r="AF173" s="52"/>
      <c r="AG173" s="52">
        <f t="shared" si="25"/>
        <v>33975.5</v>
      </c>
      <c r="AH173" s="52">
        <f t="shared" si="26"/>
        <v>67951.000000000015</v>
      </c>
      <c r="AI173" s="52">
        <f t="shared" si="27"/>
        <v>101926.50000000003</v>
      </c>
      <c r="AJ173" s="52">
        <f t="shared" si="28"/>
        <v>135902.00000000003</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60" t="s">
        <v>4496</v>
      </c>
      <c r="B174" s="460">
        <v>543965</v>
      </c>
      <c r="C174" s="460">
        <v>400011</v>
      </c>
      <c r="D174" s="460" t="s">
        <v>278</v>
      </c>
      <c r="E174" s="460">
        <v>3022060</v>
      </c>
      <c r="F174" s="460" t="s">
        <v>412</v>
      </c>
      <c r="G174" s="460">
        <v>11431</v>
      </c>
      <c r="H174" s="463">
        <v>129892.17</v>
      </c>
      <c r="L174" s="301">
        <f t="shared" si="20"/>
        <v>1</v>
      </c>
      <c r="M174" s="301" t="str">
        <f t="shared" si="21"/>
        <v>2060.EHCP.I03.1</v>
      </c>
      <c r="N174" s="301" t="str">
        <f t="shared" si="22"/>
        <v>11431/543965</v>
      </c>
      <c r="Q174" s="52">
        <v>18030</v>
      </c>
      <c r="R174" s="52">
        <v>9015</v>
      </c>
      <c r="S174" s="52">
        <v>10284.717000000001</v>
      </c>
      <c r="T174" s="52">
        <v>10284.717000000001</v>
      </c>
      <c r="U174" s="52">
        <v>10284.717000000001</v>
      </c>
      <c r="V174" s="52">
        <v>10284.717000000001</v>
      </c>
      <c r="W174" s="52">
        <v>10284.717000000001</v>
      </c>
      <c r="X174" s="52">
        <v>10284.717000000001</v>
      </c>
      <c r="Y174" s="52">
        <v>10284.717000000001</v>
      </c>
      <c r="Z174" s="52">
        <v>10284.717000000001</v>
      </c>
      <c r="AA174" s="52">
        <v>10284.717000000001</v>
      </c>
      <c r="AB174" s="52">
        <v>10284.717000000001</v>
      </c>
      <c r="AC174" s="52">
        <f t="shared" si="23"/>
        <v>129892.17000000004</v>
      </c>
      <c r="AD174" s="52">
        <f t="shared" si="24"/>
        <v>0</v>
      </c>
      <c r="AE174" s="52" t="s">
        <v>4472</v>
      </c>
      <c r="AF174" s="52"/>
      <c r="AG174" s="52">
        <f t="shared" si="25"/>
        <v>37329.717000000004</v>
      </c>
      <c r="AH174" s="52">
        <f t="shared" si="26"/>
        <v>68183.868000000017</v>
      </c>
      <c r="AI174" s="52">
        <f t="shared" si="27"/>
        <v>99038.019000000029</v>
      </c>
      <c r="AJ174" s="52">
        <f t="shared" si="28"/>
        <v>129892.17000000004</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60" t="s">
        <v>4497</v>
      </c>
      <c r="B175" s="460">
        <v>543965</v>
      </c>
      <c r="C175" s="460">
        <v>400011</v>
      </c>
      <c r="D175" s="460" t="s">
        <v>278</v>
      </c>
      <c r="E175" s="460">
        <v>3022060</v>
      </c>
      <c r="F175" s="460" t="s">
        <v>4198</v>
      </c>
      <c r="G175" s="460">
        <v>10265</v>
      </c>
      <c r="H175" s="463">
        <v>3681.2500000000005</v>
      </c>
      <c r="L175" s="301">
        <f t="shared" si="20"/>
        <v>2</v>
      </c>
      <c r="M175" s="301" t="str">
        <f t="shared" si="21"/>
        <v>2060.SEN I.I03.2</v>
      </c>
      <c r="N175" s="301" t="str">
        <f t="shared" si="22"/>
        <v>10265/543965</v>
      </c>
      <c r="Q175" s="52">
        <v>566.34615384615392</v>
      </c>
      <c r="R175" s="52">
        <v>283.17307692307696</v>
      </c>
      <c r="S175" s="52">
        <v>283.17307692307696</v>
      </c>
      <c r="T175" s="52">
        <v>283.17307692307696</v>
      </c>
      <c r="U175" s="52">
        <v>283.17307692307696</v>
      </c>
      <c r="V175" s="52">
        <v>283.17307692307696</v>
      </c>
      <c r="W175" s="52">
        <v>283.17307692307696</v>
      </c>
      <c r="X175" s="52">
        <v>283.17307692307696</v>
      </c>
      <c r="Y175" s="52">
        <v>283.17307692307696</v>
      </c>
      <c r="Z175" s="52">
        <v>283.17307692307696</v>
      </c>
      <c r="AA175" s="52">
        <v>283.17307692307696</v>
      </c>
      <c r="AB175" s="52">
        <v>283.17307692307696</v>
      </c>
      <c r="AC175" s="52">
        <f t="shared" si="23"/>
        <v>3681.2500000000014</v>
      </c>
      <c r="AD175" s="52">
        <f t="shared" si="24"/>
        <v>0</v>
      </c>
      <c r="AE175" s="52" t="s">
        <v>4473</v>
      </c>
      <c r="AF175" s="52"/>
      <c r="AG175" s="52">
        <f t="shared" si="25"/>
        <v>1132.6923076923078</v>
      </c>
      <c r="AH175" s="52">
        <f t="shared" si="26"/>
        <v>1982.2115384615386</v>
      </c>
      <c r="AI175" s="52">
        <f t="shared" si="27"/>
        <v>2831.73076923077</v>
      </c>
      <c r="AJ175" s="52">
        <f t="shared" si="28"/>
        <v>3681.2500000000014</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60" t="s">
        <v>4498</v>
      </c>
      <c r="B176" s="460">
        <v>543965</v>
      </c>
      <c r="C176" s="460">
        <v>400117</v>
      </c>
      <c r="D176" s="460" t="s">
        <v>279</v>
      </c>
      <c r="E176" s="460">
        <v>3023518</v>
      </c>
      <c r="F176" s="460" t="s">
        <v>412</v>
      </c>
      <c r="G176" s="460">
        <v>11431</v>
      </c>
      <c r="H176" s="463">
        <v>27264</v>
      </c>
      <c r="L176" s="301">
        <f t="shared" si="20"/>
        <v>1</v>
      </c>
      <c r="M176" s="301" t="str">
        <f t="shared" si="21"/>
        <v>3518.EHCP.I03.1</v>
      </c>
      <c r="N176" s="301" t="str">
        <f t="shared" si="22"/>
        <v>11431/543965</v>
      </c>
      <c r="Q176" s="52">
        <v>4194.461538461539</v>
      </c>
      <c r="R176" s="52">
        <v>2097.2307692307695</v>
      </c>
      <c r="S176" s="52">
        <v>2097.2307692307691</v>
      </c>
      <c r="T176" s="52">
        <v>2097.2307692307691</v>
      </c>
      <c r="U176" s="52">
        <v>2097.2307692307691</v>
      </c>
      <c r="V176" s="52">
        <v>2097.2307692307691</v>
      </c>
      <c r="W176" s="52">
        <v>2097.2307692307691</v>
      </c>
      <c r="X176" s="52">
        <v>2097.2307692307691</v>
      </c>
      <c r="Y176" s="52">
        <v>2097.2307692307691</v>
      </c>
      <c r="Z176" s="52">
        <v>2097.2307692307691</v>
      </c>
      <c r="AA176" s="52">
        <v>2097.2307692307691</v>
      </c>
      <c r="AB176" s="52">
        <v>2097.2307692307691</v>
      </c>
      <c r="AC176" s="52">
        <f t="shared" si="23"/>
        <v>27264.000000000004</v>
      </c>
      <c r="AD176" s="52">
        <f t="shared" si="24"/>
        <v>0</v>
      </c>
      <c r="AE176" s="52" t="s">
        <v>4475</v>
      </c>
      <c r="AF176" s="52"/>
      <c r="AG176" s="52">
        <f t="shared" si="25"/>
        <v>8388.923076923078</v>
      </c>
      <c r="AH176" s="52">
        <f t="shared" si="26"/>
        <v>14680.615384615387</v>
      </c>
      <c r="AI176" s="52">
        <f t="shared" si="27"/>
        <v>20972.307692307695</v>
      </c>
      <c r="AJ176" s="52">
        <f t="shared" si="28"/>
        <v>27264.000000000004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60" t="s">
        <v>4499</v>
      </c>
      <c r="B177" s="460">
        <v>543965</v>
      </c>
      <c r="C177" s="460">
        <v>400004</v>
      </c>
      <c r="D177" s="460" t="s">
        <v>280</v>
      </c>
      <c r="E177" s="460">
        <v>3022054</v>
      </c>
      <c r="F177" s="460" t="s">
        <v>412</v>
      </c>
      <c r="G177" s="460">
        <v>11431</v>
      </c>
      <c r="H177" s="463">
        <v>69026.83</v>
      </c>
      <c r="L177" s="301">
        <f t="shared" si="20"/>
        <v>1</v>
      </c>
      <c r="M177" s="301" t="str">
        <f t="shared" si="21"/>
        <v>2054.EHCP.I03.1</v>
      </c>
      <c r="N177" s="301" t="str">
        <f t="shared" si="22"/>
        <v>11431/543965</v>
      </c>
      <c r="Q177" s="52">
        <v>10828.153846153848</v>
      </c>
      <c r="R177" s="52">
        <v>5414.0769230769238</v>
      </c>
      <c r="S177" s="52">
        <v>5278.4599230769227</v>
      </c>
      <c r="T177" s="52">
        <v>5278.4599230769227</v>
      </c>
      <c r="U177" s="52">
        <v>5278.4599230769227</v>
      </c>
      <c r="V177" s="52">
        <v>5278.4599230769227</v>
      </c>
      <c r="W177" s="52">
        <v>5278.4599230769227</v>
      </c>
      <c r="X177" s="52">
        <v>5278.4599230769227</v>
      </c>
      <c r="Y177" s="52">
        <v>5278.4599230769227</v>
      </c>
      <c r="Z177" s="52">
        <v>5278.4599230769227</v>
      </c>
      <c r="AA177" s="52">
        <v>5278.4599230769227</v>
      </c>
      <c r="AB177" s="52">
        <v>5278.4599230769227</v>
      </c>
      <c r="AC177" s="52">
        <f t="shared" si="23"/>
        <v>69026.83</v>
      </c>
      <c r="AD177" s="52">
        <f t="shared" si="24"/>
        <v>0</v>
      </c>
      <c r="AE177" s="52" t="s">
        <v>4477</v>
      </c>
      <c r="AF177" s="52"/>
      <c r="AG177" s="52">
        <f t="shared" si="25"/>
        <v>21520.690692307693</v>
      </c>
      <c r="AH177" s="52">
        <f t="shared" si="26"/>
        <v>37356.07046153846</v>
      </c>
      <c r="AI177" s="52">
        <f t="shared" si="27"/>
        <v>53191.450230769231</v>
      </c>
      <c r="AJ177" s="52">
        <f t="shared" si="28"/>
        <v>69026.83</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60" t="s">
        <v>4500</v>
      </c>
      <c r="B178" s="460">
        <v>516500</v>
      </c>
      <c r="C178" s="460">
        <v>128957</v>
      </c>
      <c r="D178" s="460" t="s">
        <v>319</v>
      </c>
      <c r="E178" s="460">
        <v>3026906</v>
      </c>
      <c r="F178" s="460" t="s">
        <v>412</v>
      </c>
      <c r="G178" s="460">
        <v>11442</v>
      </c>
      <c r="H178" s="463">
        <v>231138.34000000003</v>
      </c>
      <c r="L178" s="301">
        <f t="shared" si="20"/>
        <v>1</v>
      </c>
      <c r="M178" s="301" t="str">
        <f t="shared" si="21"/>
        <v>6906.EHCP.I03.1</v>
      </c>
      <c r="N178" s="301" t="str">
        <f t="shared" si="22"/>
        <v>11442/516500</v>
      </c>
      <c r="Q178" s="52">
        <v>18722.083333333332</v>
      </c>
      <c r="R178" s="52">
        <v>18722.083333333332</v>
      </c>
      <c r="S178" s="52">
        <v>19369.417333333338</v>
      </c>
      <c r="T178" s="52">
        <v>19369.417333333338</v>
      </c>
      <c r="U178" s="52">
        <v>19369.417333333338</v>
      </c>
      <c r="V178" s="52">
        <v>19369.417333333338</v>
      </c>
      <c r="W178" s="52">
        <v>19369.417333333338</v>
      </c>
      <c r="X178" s="52">
        <v>19369.417333333338</v>
      </c>
      <c r="Y178" s="52">
        <v>19369.417333333338</v>
      </c>
      <c r="Z178" s="52">
        <v>19369.417333333338</v>
      </c>
      <c r="AA178" s="52">
        <v>19369.417333333338</v>
      </c>
      <c r="AB178" s="52">
        <v>19369.417333333338</v>
      </c>
      <c r="AC178" s="52">
        <f t="shared" si="23"/>
        <v>231138.34000000011</v>
      </c>
      <c r="AD178" s="52">
        <f t="shared" si="24"/>
        <v>0</v>
      </c>
      <c r="AE178" s="52" t="s">
        <v>4479</v>
      </c>
      <c r="AF178" s="52"/>
      <c r="AG178" s="52">
        <f t="shared" si="25"/>
        <v>56813.584000000003</v>
      </c>
      <c r="AH178" s="52">
        <f t="shared" si="26"/>
        <v>114921.83600000004</v>
      </c>
      <c r="AI178" s="52">
        <f t="shared" si="27"/>
        <v>173030.08800000008</v>
      </c>
      <c r="AJ178" s="52">
        <f t="shared" si="28"/>
        <v>231138.34000000011</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60" t="s">
        <v>4500</v>
      </c>
      <c r="B179" s="460">
        <v>516500</v>
      </c>
      <c r="C179" s="460">
        <v>128957</v>
      </c>
      <c r="D179" s="460" t="s">
        <v>319</v>
      </c>
      <c r="E179" s="460">
        <v>3026906</v>
      </c>
      <c r="F179" s="460" t="s">
        <v>412</v>
      </c>
      <c r="G179" s="460">
        <v>11443</v>
      </c>
      <c r="H179" s="463">
        <v>100919</v>
      </c>
      <c r="L179" s="301">
        <f t="shared" si="20"/>
        <v>2</v>
      </c>
      <c r="M179" s="301" t="str">
        <f t="shared" si="21"/>
        <v>6906.EHCP.I03.2</v>
      </c>
      <c r="N179" s="301" t="str">
        <f t="shared" si="22"/>
        <v>11443/516500</v>
      </c>
      <c r="Q179" s="52">
        <v>7731.833333333333</v>
      </c>
      <c r="R179" s="52">
        <v>7731.833333333333</v>
      </c>
      <c r="S179" s="52">
        <v>8545.5333333333328</v>
      </c>
      <c r="T179" s="52">
        <v>8545.5333333333328</v>
      </c>
      <c r="U179" s="52">
        <v>8545.5333333333328</v>
      </c>
      <c r="V179" s="52">
        <v>8545.5333333333328</v>
      </c>
      <c r="W179" s="52">
        <v>8545.5333333333328</v>
      </c>
      <c r="X179" s="52">
        <v>8545.5333333333328</v>
      </c>
      <c r="Y179" s="52">
        <v>8545.5333333333328</v>
      </c>
      <c r="Z179" s="52">
        <v>8545.5333333333328</v>
      </c>
      <c r="AA179" s="52">
        <v>8545.5333333333328</v>
      </c>
      <c r="AB179" s="52">
        <v>8545.5333333333328</v>
      </c>
      <c r="AC179" s="52">
        <f t="shared" si="23"/>
        <v>100918.99999999997</v>
      </c>
      <c r="AD179" s="52">
        <f t="shared" si="24"/>
        <v>0</v>
      </c>
      <c r="AE179" s="52" t="s">
        <v>4481</v>
      </c>
      <c r="AF179" s="52"/>
      <c r="AG179" s="52">
        <f t="shared" si="25"/>
        <v>24009.199999999997</v>
      </c>
      <c r="AH179" s="52">
        <f t="shared" si="26"/>
        <v>49645.799999999996</v>
      </c>
      <c r="AI179" s="52">
        <f t="shared" si="27"/>
        <v>75282.399999999994</v>
      </c>
      <c r="AJ179" s="52">
        <f t="shared" si="28"/>
        <v>100918.99999999997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60" t="s">
        <v>4329</v>
      </c>
      <c r="B180" s="460">
        <v>516500</v>
      </c>
      <c r="C180" s="460">
        <v>148347</v>
      </c>
      <c r="D180" s="161" t="s">
        <v>227</v>
      </c>
      <c r="E180" s="460">
        <v>3022030</v>
      </c>
      <c r="F180" s="460" t="s">
        <v>412</v>
      </c>
      <c r="G180" s="460">
        <v>11443</v>
      </c>
      <c r="H180" s="463">
        <v>0</v>
      </c>
      <c r="L180" s="301">
        <f t="shared" si="20"/>
        <v>1</v>
      </c>
      <c r="M180" s="301" t="str">
        <f t="shared" si="21"/>
        <v>2030.EHCP.I03.1</v>
      </c>
      <c r="N180" s="301" t="str">
        <f t="shared" si="22"/>
        <v>11443/516500</v>
      </c>
      <c r="Q180" s="52">
        <v>678.08333333333326</v>
      </c>
      <c r="R180" s="52">
        <v>678.08333333333326</v>
      </c>
      <c r="S180" s="52">
        <v>-1356.17</v>
      </c>
      <c r="T180" s="52"/>
      <c r="U180" s="52"/>
      <c r="V180" s="52"/>
      <c r="W180" s="52"/>
      <c r="X180" s="52"/>
      <c r="Y180" s="52"/>
      <c r="Z180" s="52"/>
      <c r="AA180" s="52"/>
      <c r="AB180" s="52"/>
      <c r="AC180" s="52">
        <f>SUM(Q180:AB180)</f>
        <v>-3.3333333335576754E-3</v>
      </c>
      <c r="AD180" s="52">
        <f>AC180-H180</f>
        <v>-3.3333333335576754E-3</v>
      </c>
      <c r="AE180" s="52" t="s">
        <v>4310</v>
      </c>
      <c r="AF180" s="52"/>
      <c r="AG180" s="52">
        <f>SUM(Q180:S180)</f>
        <v>-3.3333333335576754E-3</v>
      </c>
      <c r="AH180" s="52">
        <f>SUM(Q180:V180)</f>
        <v>-3.3333333335576754E-3</v>
      </c>
      <c r="AI180" s="52">
        <f>SUM(Q180:Y180)</f>
        <v>-3.3333333335576754E-3</v>
      </c>
      <c r="AJ180" s="52">
        <f>SUM(Q180:AB180)</f>
        <v>-3.3333333335576754E-3</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sheetData>
  <autoFilter ref="A7:BQ180"/>
  <mergeCells count="4">
    <mergeCell ref="Q1:T1"/>
    <mergeCell ref="W1:AM1"/>
    <mergeCell ref="AO4:AS4"/>
    <mergeCell ref="AT4:AY4"/>
  </mergeCells>
  <conditionalFormatting sqref="AM5">
    <cfRule type="cellIs" dxfId="36" priority="7" operator="equal">
      <formula>"OK"</formula>
    </cfRule>
  </conditionalFormatting>
  <conditionalFormatting sqref="AS3">
    <cfRule type="cellIs" dxfId="35" priority="6" operator="equal">
      <formula>"OK"</formula>
    </cfRule>
  </conditionalFormatting>
  <conditionalFormatting sqref="BQ3">
    <cfRule type="cellIs" dxfId="34" priority="3" operator="equal">
      <formula>"OK"</formula>
    </cfRule>
  </conditionalFormatting>
  <conditionalFormatting sqref="AY3">
    <cfRule type="cellIs" dxfId="33" priority="5" operator="equal">
      <formula>"OK"</formula>
    </cfRule>
  </conditionalFormatting>
  <conditionalFormatting sqref="BA3">
    <cfRule type="cellIs" dxfId="32" priority="4" operator="equal">
      <formula>"OK"</formula>
    </cfRule>
  </conditionalFormatting>
  <conditionalFormatting sqref="AM4">
    <cfRule type="cellIs" dxfId="31" priority="2" operator="equal">
      <formula>"OK"</formula>
    </cfRule>
  </conditionalFormatting>
  <conditionalFormatting sqref="I3">
    <cfRule type="cellIs" dxfId="30"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96" t="s">
        <v>4060</v>
      </c>
      <c r="B1" s="496"/>
      <c r="C1" s="496"/>
      <c r="D1" s="496"/>
    </row>
    <row r="2" spans="1:4" x14ac:dyDescent="0.25">
      <c r="A2" s="496" t="s">
        <v>4061</v>
      </c>
      <c r="B2" s="496"/>
      <c r="C2" s="496"/>
      <c r="D2" s="496"/>
    </row>
    <row r="3" spans="1:4" x14ac:dyDescent="0.25">
      <c r="A3" s="497">
        <f ca="1">NOW()</f>
        <v>44386.471130208331</v>
      </c>
      <c r="B3" s="497"/>
    </row>
    <row r="4" spans="1:4" x14ac:dyDescent="0.25">
      <c r="B4" s="247" t="s">
        <v>4062</v>
      </c>
      <c r="C4" s="248" t="s">
        <v>4063</v>
      </c>
      <c r="D4" s="248" t="s">
        <v>4064</v>
      </c>
    </row>
    <row r="5" spans="1:4" ht="75" x14ac:dyDescent="0.25">
      <c r="A5" s="246">
        <v>1</v>
      </c>
      <c r="B5" s="249" t="s">
        <v>4065</v>
      </c>
      <c r="C5" s="249" t="s">
        <v>4066</v>
      </c>
      <c r="D5" s="249" t="s">
        <v>4067</v>
      </c>
    </row>
    <row r="6" spans="1:4" ht="90" x14ac:dyDescent="0.25">
      <c r="A6" s="246">
        <v>2</v>
      </c>
      <c r="B6" s="245" t="s">
        <v>4068</v>
      </c>
      <c r="C6" s="249" t="s">
        <v>4069</v>
      </c>
      <c r="D6" s="249" t="s">
        <v>4070</v>
      </c>
    </row>
    <row r="7" spans="1:4" ht="45" x14ac:dyDescent="0.25">
      <c r="A7" s="246">
        <v>3</v>
      </c>
      <c r="B7" s="245" t="s">
        <v>4071</v>
      </c>
      <c r="C7" s="249" t="s">
        <v>4072</v>
      </c>
      <c r="D7" s="249" t="s">
        <v>4073</v>
      </c>
    </row>
    <row r="8" spans="1:4" x14ac:dyDescent="0.25">
      <c r="A8" s="246">
        <v>4</v>
      </c>
      <c r="B8" s="250"/>
      <c r="C8" s="250"/>
      <c r="D8" s="250"/>
    </row>
    <row r="9" spans="1:4" x14ac:dyDescent="0.25">
      <c r="B9" s="250" t="s">
        <v>4074</v>
      </c>
      <c r="C9" s="250"/>
      <c r="D9" s="250"/>
    </row>
    <row r="10" spans="1:4" ht="60" x14ac:dyDescent="0.25">
      <c r="A10" s="246">
        <v>5</v>
      </c>
      <c r="B10" s="245" t="s">
        <v>4075</v>
      </c>
      <c r="C10" s="245" t="s">
        <v>4076</v>
      </c>
      <c r="D10" s="245" t="str">
        <f t="shared" ref="D10:D16" si="0">C10</f>
        <v>This tab should continue to show announcements and notes on changes during the year.</v>
      </c>
    </row>
    <row r="11" spans="1:4" ht="30" x14ac:dyDescent="0.25">
      <c r="A11" s="246">
        <v>6</v>
      </c>
      <c r="B11" s="245" t="s">
        <v>4077</v>
      </c>
      <c r="C11" s="245" t="s">
        <v>4078</v>
      </c>
      <c r="D11" s="245" t="str">
        <f t="shared" si="0"/>
        <v>This tab will be needed to offer guidance on using the new system and understanding allocations.</v>
      </c>
    </row>
    <row r="12" spans="1:4" ht="45" x14ac:dyDescent="0.25">
      <c r="A12" s="246">
        <v>7</v>
      </c>
      <c r="B12" s="245" t="s">
        <v>4079</v>
      </c>
      <c r="C12" s="245" t="s">
        <v>4080</v>
      </c>
      <c r="D12" s="245" t="str">
        <f t="shared" si="0"/>
        <v>This tab should be provided to direct schools to where they can get more information about the allocations.  The links will be mostly to GOV.UK</v>
      </c>
    </row>
    <row r="13" spans="1:4" ht="45" x14ac:dyDescent="0.25">
      <c r="A13" s="246">
        <v>8</v>
      </c>
      <c r="B13" s="245" t="s">
        <v>4081</v>
      </c>
      <c r="C13" s="245" t="s">
        <v>4082</v>
      </c>
      <c r="D13" s="245" t="str">
        <f t="shared" si="0"/>
        <v>SCHOOLREPORT is the equivalent although it concentrates more on payments than allocations.</v>
      </c>
    </row>
    <row r="14" spans="1:4" ht="60" x14ac:dyDescent="0.25">
      <c r="A14" s="246">
        <v>9</v>
      </c>
      <c r="B14" s="245" t="s">
        <v>4083</v>
      </c>
      <c r="C14" s="245" t="s">
        <v>4084</v>
      </c>
      <c r="D14" s="245" t="str">
        <f t="shared" si="0"/>
        <v>The new system does not have any version control built in.  This means that it will not be so easy for schools to see changes made during the year.</v>
      </c>
    </row>
    <row r="15" spans="1:4" ht="60" x14ac:dyDescent="0.25">
      <c r="A15" s="246">
        <v>10</v>
      </c>
      <c r="B15" s="245" t="s">
        <v>4085</v>
      </c>
      <c r="C15" s="245" t="s">
        <v>4086</v>
      </c>
      <c r="D15" s="245" t="str">
        <f t="shared" si="0"/>
        <v>SCHOOLREPORT lists the allocations - but at a less detailed level and without showing when changes have been made mid year</v>
      </c>
    </row>
    <row r="16" spans="1:4" ht="45" x14ac:dyDescent="0.25">
      <c r="A16" s="246">
        <v>11</v>
      </c>
      <c r="B16" s="245" t="s">
        <v>4087</v>
      </c>
      <c r="C16" s="245" t="s">
        <v>4088</v>
      </c>
      <c r="D16" s="245" t="str">
        <f t="shared" si="0"/>
        <v>SCHOOLREPORT shows CFR codes</v>
      </c>
    </row>
    <row r="17" spans="1:4" ht="90" x14ac:dyDescent="0.25">
      <c r="A17" s="246">
        <v>12</v>
      </c>
      <c r="B17" s="245" t="s">
        <v>4089</v>
      </c>
      <c r="C17" s="245" t="s">
        <v>4090</v>
      </c>
      <c r="D17" s="245" t="s">
        <v>4091</v>
      </c>
    </row>
    <row r="18" spans="1:4" ht="45" x14ac:dyDescent="0.25">
      <c r="A18" s="246">
        <v>13</v>
      </c>
      <c r="B18" s="245" t="s">
        <v>4092</v>
      </c>
      <c r="C18" s="245" t="s">
        <v>4093</v>
      </c>
      <c r="D18" s="245" t="str">
        <f>C18</f>
        <v>SCHOOLREPORT provides most of this information.</v>
      </c>
    </row>
    <row r="19" spans="1:4" ht="90" x14ac:dyDescent="0.25">
      <c r="A19" s="246">
        <v>14</v>
      </c>
      <c r="B19" s="245" t="s">
        <v>4094</v>
      </c>
      <c r="C19" s="245" t="s">
        <v>4095</v>
      </c>
      <c r="D19" s="245" t="s">
        <v>4096</v>
      </c>
    </row>
    <row r="20" spans="1:4" ht="45" x14ac:dyDescent="0.25">
      <c r="A20" s="246">
        <v>15</v>
      </c>
      <c r="B20" s="245" t="s">
        <v>4097</v>
      </c>
      <c r="C20" s="245" t="s">
        <v>4098</v>
      </c>
      <c r="D20" s="245" t="s">
        <v>4099</v>
      </c>
    </row>
    <row r="21" spans="1:4" ht="45" x14ac:dyDescent="0.25">
      <c r="A21" s="246">
        <v>16</v>
      </c>
      <c r="B21" s="245" t="s">
        <v>4100</v>
      </c>
      <c r="C21" s="245" t="s">
        <v>4101</v>
      </c>
      <c r="D21" s="245" t="str">
        <f>C21</f>
        <v>This will now be shown in a separate system for SEN topups, but will look much the same</v>
      </c>
    </row>
    <row r="22" spans="1:4" ht="45" x14ac:dyDescent="0.25">
      <c r="A22" s="246">
        <v>17</v>
      </c>
      <c r="B22" s="245" t="s">
        <v>4102</v>
      </c>
      <c r="C22" s="245" t="s">
        <v>4098</v>
      </c>
      <c r="D22" s="245" t="s">
        <v>4103</v>
      </c>
    </row>
    <row r="23" spans="1:4" ht="45" x14ac:dyDescent="0.25">
      <c r="A23" s="246">
        <v>18</v>
      </c>
      <c r="B23" s="245" t="s">
        <v>4104</v>
      </c>
      <c r="C23" s="245" t="s">
        <v>4105</v>
      </c>
      <c r="D23" s="245" t="str">
        <f>C23</f>
        <v>This will now be shown in a separate system for SEN topups. Only topup rates will be listed - not place rates</v>
      </c>
    </row>
    <row r="24" spans="1:4" ht="45" x14ac:dyDescent="0.25">
      <c r="A24" s="246">
        <v>19</v>
      </c>
      <c r="B24" s="245" t="s">
        <v>4106</v>
      </c>
      <c r="C24" s="245" t="s">
        <v>4098</v>
      </c>
      <c r="D24" s="245" t="s">
        <v>4107</v>
      </c>
    </row>
    <row r="25" spans="1:4" ht="45" x14ac:dyDescent="0.25">
      <c r="A25" s="246">
        <v>20</v>
      </c>
      <c r="B25" s="245" t="s">
        <v>4108</v>
      </c>
      <c r="C25" s="245" t="s">
        <v>4109</v>
      </c>
      <c r="D25" s="245" t="str">
        <f>C25</f>
        <v>No equivalent in the new system.</v>
      </c>
    </row>
    <row r="26" spans="1:4" ht="30" x14ac:dyDescent="0.25">
      <c r="A26" s="246">
        <v>21</v>
      </c>
      <c r="B26" s="245" t="s">
        <v>4110</v>
      </c>
      <c r="C26" s="245" t="s">
        <v>4109</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01"/>
  <sheetViews>
    <sheetView topLeftCell="A154" workbookViewId="0">
      <selection activeCell="R20" sqref="A20:R1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4031</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SUMIF('HN TOPUPS April Sheet'!T8:T180,"&gt;0")</f>
        <v>2000745.2463371528</v>
      </c>
      <c r="C7" s="539" t="str">
        <f>IF(ROUND(ABS(B7-B8),0)&gt;0,"Error","OK")</f>
        <v>OK</v>
      </c>
      <c r="D7" s="540"/>
      <c r="P7" s="30" t="s">
        <v>3639</v>
      </c>
      <c r="Q7" s="30">
        <v>21</v>
      </c>
      <c r="R7" s="30" t="s">
        <v>4713</v>
      </c>
      <c r="S7" s="30" t="s">
        <v>3630</v>
      </c>
    </row>
    <row r="8" spans="1:22" ht="16.5" thickTop="1" thickBot="1" x14ac:dyDescent="0.3">
      <c r="A8" s="83" t="s">
        <v>3642</v>
      </c>
      <c r="B8" s="85">
        <f>SUM(G20:G545)</f>
        <v>2000745.2463371528</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COUNTIF('HN TOPUPS April Sheet'!T8:T500,"&gt;0")</f>
        <v>172</v>
      </c>
      <c r="C10" s="539" t="str">
        <f>IF(ROUND(ABS(B10-B11),0)&gt;0,"Error","OK")</f>
        <v>OK</v>
      </c>
      <c r="D10" s="540"/>
      <c r="P10" s="30" t="s">
        <v>3650</v>
      </c>
      <c r="Q10" s="30">
        <v>24</v>
      </c>
      <c r="R10" s="30" t="s">
        <v>4716</v>
      </c>
      <c r="S10" s="30" t="s">
        <v>3641</v>
      </c>
    </row>
    <row r="11" spans="1:22" ht="16.5" thickTop="1" thickBot="1" x14ac:dyDescent="0.3">
      <c r="A11" s="83" t="s">
        <v>3653</v>
      </c>
      <c r="B11" s="83">
        <f>COUNTIF(G20:G201,"&gt;0")</f>
        <v>172</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2000745.2463371528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3520.EHCP.I03.1.Jl21</v>
      </c>
      <c r="F20" s="122">
        <f ca="1">TODAY()</f>
        <v>44386</v>
      </c>
      <c r="G20" s="123">
        <f>IF('HN TOPUPS April Sheet'!T8&lt;0,0,'HN TOPUPS April Sheet'!T8)</f>
        <v>8093.9453846153847</v>
      </c>
      <c r="H20" s="124">
        <f ca="1">F20</f>
        <v>44386</v>
      </c>
      <c r="I20" s="125">
        <v>0</v>
      </c>
      <c r="J20" s="121" t="str">
        <f>LEFT('HN TOPUPS April Sheet'!D8,16)&amp;"."&amp;'HN TopUpPay'!E20</f>
        <v>Akiva School.3520.EHCP.I03.1.Jl21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03">
        <f>'HN TOPUPS April Sheet'!C9</f>
        <v>400069</v>
      </c>
      <c r="D21" s="120" t="b">
        <v>1</v>
      </c>
      <c r="E21" s="304" t="str">
        <f>'HN TOPUPS April Sheet'!M9&amp;"."&amp;'HN TopUpPay'!$C$5</f>
        <v>3300.EHCP.I03.1.Jl21</v>
      </c>
      <c r="F21" s="305">
        <f t="shared" ref="F21:F84" ca="1" si="0">TODAY()</f>
        <v>44386</v>
      </c>
      <c r="G21" s="306">
        <f>IF('HN TOPUPS April Sheet'!T9&lt;0,0,'HN TOPUPS April Sheet'!T9)</f>
        <v>2368.4637692307692</v>
      </c>
      <c r="H21" s="124">
        <f t="shared" ref="H21:H84" ca="1" si="1">F21</f>
        <v>44386</v>
      </c>
      <c r="I21" s="125">
        <v>0</v>
      </c>
      <c r="J21" s="304" t="str">
        <f>LEFT('HN TOPUPS April Sheet'!D9,16)&amp;"."&amp;'HN TopUpPay'!E21</f>
        <v>All Saints' CE P.3300.EHCP.I03.1.Jl21</v>
      </c>
      <c r="K21" s="120" t="b">
        <v>1</v>
      </c>
      <c r="L21" s="126" t="s">
        <v>3686</v>
      </c>
      <c r="M21" s="120" t="b">
        <v>1</v>
      </c>
      <c r="N21" s="120" t="s">
        <v>3687</v>
      </c>
      <c r="O21" s="307" t="str">
        <f>'HN TOPUPS April Sheet'!N9</f>
        <v>11431/543965</v>
      </c>
      <c r="P21" s="120" t="b">
        <v>1</v>
      </c>
      <c r="Q21" s="120" t="b">
        <v>1</v>
      </c>
      <c r="R21" s="120" t="b">
        <v>1</v>
      </c>
      <c r="T21" s="11"/>
      <c r="U21" s="1"/>
    </row>
    <row r="22" spans="1:21" x14ac:dyDescent="0.25">
      <c r="A22" s="117">
        <v>1</v>
      </c>
      <c r="B22" s="118">
        <v>2</v>
      </c>
      <c r="C22" s="303">
        <f>'HN TOPUPS April Sheet'!C10</f>
        <v>400015</v>
      </c>
      <c r="D22" s="120" t="b">
        <v>1</v>
      </c>
      <c r="E22" s="304" t="str">
        <f>'HN TOPUPS April Sheet'!M10&amp;"."&amp;'HN TopUpPay'!$C$5</f>
        <v>3317.EHCP.I03.1.Jl21</v>
      </c>
      <c r="F22" s="305">
        <f t="shared" ca="1" si="0"/>
        <v>44386</v>
      </c>
      <c r="G22" s="306">
        <f>IF('HN TOPUPS April Sheet'!T10&lt;0,0,'HN TOPUPS April Sheet'!T10)</f>
        <v>4006.6846153846154</v>
      </c>
      <c r="H22" s="124">
        <f t="shared" ca="1" si="1"/>
        <v>44386</v>
      </c>
      <c r="I22" s="125">
        <v>0</v>
      </c>
      <c r="J22" s="304" t="str">
        <f>LEFT('HN TOPUPS April Sheet'!D10,16)&amp;"."&amp;'HN TopUpPay'!E22</f>
        <v>All Saints' CE P.3317.EHCP.I03.1.Jl21</v>
      </c>
      <c r="K22" s="120" t="b">
        <v>1</v>
      </c>
      <c r="L22" s="126" t="s">
        <v>3686</v>
      </c>
      <c r="M22" s="120" t="b">
        <v>1</v>
      </c>
      <c r="N22" s="120" t="s">
        <v>3687</v>
      </c>
      <c r="O22" s="307" t="str">
        <f>'HN TOPUPS April Sheet'!N10</f>
        <v>11431/543965</v>
      </c>
      <c r="P22" s="120" t="b">
        <v>1</v>
      </c>
      <c r="Q22" s="120" t="b">
        <v>1</v>
      </c>
      <c r="R22" s="120" t="b">
        <v>1</v>
      </c>
      <c r="T22" s="11"/>
      <c r="U22" s="1"/>
    </row>
    <row r="23" spans="1:21" x14ac:dyDescent="0.25">
      <c r="A23" s="117">
        <v>1</v>
      </c>
      <c r="B23" s="118">
        <v>2</v>
      </c>
      <c r="C23" s="303">
        <f>'HN TOPUPS April Sheet'!C11</f>
        <v>400015</v>
      </c>
      <c r="D23" s="120" t="b">
        <v>1</v>
      </c>
      <c r="E23" s="304" t="str">
        <f>'HN TOPUPS April Sheet'!M11&amp;"."&amp;'HN TopUpPay'!$C$5</f>
        <v>3317.SEN I.I03.2.Jl21</v>
      </c>
      <c r="F23" s="305">
        <f t="shared" ca="1" si="0"/>
        <v>44386</v>
      </c>
      <c r="G23" s="306">
        <f>IF('HN TOPUPS April Sheet'!T11&lt;0,0,'HN TOPUPS April Sheet'!T11)</f>
        <v>214.721</v>
      </c>
      <c r="H23" s="124">
        <f t="shared" ca="1" si="1"/>
        <v>44386</v>
      </c>
      <c r="I23" s="125">
        <v>0</v>
      </c>
      <c r="J23" s="304" t="str">
        <f>LEFT('HN TOPUPS April Sheet'!D11,16)&amp;"."&amp;'HN TopUpPay'!E23</f>
        <v>All Saints' CE P.3317.SEN I.I03.2.Jl21</v>
      </c>
      <c r="K23" s="120" t="b">
        <v>1</v>
      </c>
      <c r="L23" s="126" t="s">
        <v>3686</v>
      </c>
      <c r="M23" s="120" t="b">
        <v>1</v>
      </c>
      <c r="N23" s="120" t="s">
        <v>3687</v>
      </c>
      <c r="O23" s="307" t="str">
        <f>'HN TOPUPS April Sheet'!N11</f>
        <v>10265/543965</v>
      </c>
      <c r="P23" s="120" t="b">
        <v>1</v>
      </c>
      <c r="Q23" s="120" t="b">
        <v>1</v>
      </c>
      <c r="R23" s="120" t="b">
        <v>1</v>
      </c>
    </row>
    <row r="24" spans="1:21" x14ac:dyDescent="0.25">
      <c r="A24" s="117">
        <v>1</v>
      </c>
      <c r="B24" s="118">
        <v>2</v>
      </c>
      <c r="C24" s="303">
        <f>'HN TOPUPS April Sheet'!C12</f>
        <v>156270</v>
      </c>
      <c r="D24" s="120" t="b">
        <v>1</v>
      </c>
      <c r="E24" s="304" t="str">
        <f>'HN TOPUPS April Sheet'!M12&amp;"."&amp;'HN TopUpPay'!$C$5</f>
        <v>2020.EHCP.I03.1.Jl21</v>
      </c>
      <c r="F24" s="305">
        <f t="shared" ca="1" si="0"/>
        <v>44386</v>
      </c>
      <c r="G24" s="306">
        <f>IF('HN TOPUPS April Sheet'!T12&lt;0,0,'HN TOPUPS April Sheet'!T12)</f>
        <v>2272.0833333333335</v>
      </c>
      <c r="H24" s="124">
        <f t="shared" ca="1" si="1"/>
        <v>44386</v>
      </c>
      <c r="I24" s="125">
        <v>0</v>
      </c>
      <c r="J24" s="304" t="str">
        <f>LEFT('HN TOPUPS April Sheet'!D12,16)&amp;"."&amp;'HN TopUpPay'!E24</f>
        <v>Alma Primary.2020.EHCP.I03.1.Jl21</v>
      </c>
      <c r="K24" s="120" t="b">
        <v>1</v>
      </c>
      <c r="L24" s="126" t="s">
        <v>3686</v>
      </c>
      <c r="M24" s="120" t="b">
        <v>1</v>
      </c>
      <c r="N24" s="120" t="s">
        <v>3687</v>
      </c>
      <c r="O24" s="307" t="str">
        <f>'HN TOPUPS April Sheet'!N12</f>
        <v>11443/516500</v>
      </c>
      <c r="P24" s="120" t="b">
        <v>1</v>
      </c>
      <c r="Q24" s="120" t="b">
        <v>1</v>
      </c>
      <c r="R24" s="120" t="b">
        <v>1</v>
      </c>
    </row>
    <row r="25" spans="1:21" x14ac:dyDescent="0.25">
      <c r="A25" s="117">
        <v>1</v>
      </c>
      <c r="B25" s="118">
        <v>2</v>
      </c>
      <c r="C25" s="303">
        <f>'HN TOPUPS April Sheet'!C13</f>
        <v>400023</v>
      </c>
      <c r="D25" s="120" t="b">
        <v>1</v>
      </c>
      <c r="E25" s="304" t="str">
        <f>'HN TOPUPS April Sheet'!M13&amp;"."&amp;'HN TopUpPay'!$C$5</f>
        <v>3500.EHCP.I03.1.Jl21</v>
      </c>
      <c r="F25" s="305">
        <f t="shared" ca="1" si="0"/>
        <v>44386</v>
      </c>
      <c r="G25" s="306">
        <f>IF('HN TOPUPS April Sheet'!T13&lt;0,0,'HN TOPUPS April Sheet'!T13)</f>
        <v>372.30769230769226</v>
      </c>
      <c r="H25" s="124">
        <f t="shared" ca="1" si="1"/>
        <v>44386</v>
      </c>
      <c r="I25" s="125">
        <v>0</v>
      </c>
      <c r="J25" s="304" t="str">
        <f>LEFT('HN TOPUPS April Sheet'!D13,16)&amp;"."&amp;'HN TopUpPay'!E25</f>
        <v>Annunciation Cat.3500.EHCP.I03.1.Jl21</v>
      </c>
      <c r="K25" s="120" t="b">
        <v>1</v>
      </c>
      <c r="L25" s="126" t="s">
        <v>3686</v>
      </c>
      <c r="M25" s="120" t="b">
        <v>1</v>
      </c>
      <c r="N25" s="120" t="s">
        <v>3687</v>
      </c>
      <c r="O25" s="307" t="str">
        <f>'HN TOPUPS April Sheet'!N13</f>
        <v>11431/543965</v>
      </c>
      <c r="P25" s="120" t="b">
        <v>1</v>
      </c>
      <c r="Q25" s="120" t="b">
        <v>1</v>
      </c>
      <c r="R25" s="120" t="b">
        <v>1</v>
      </c>
    </row>
    <row r="26" spans="1:21" x14ac:dyDescent="0.25">
      <c r="A26" s="117">
        <v>1</v>
      </c>
      <c r="B26" s="118">
        <v>2</v>
      </c>
      <c r="C26" s="303">
        <f>'HN TOPUPS April Sheet'!C14</f>
        <v>400023</v>
      </c>
      <c r="D26" s="120" t="b">
        <v>1</v>
      </c>
      <c r="E26" s="304" t="str">
        <f>'HN TOPUPS April Sheet'!M14&amp;"."&amp;'HN TopUpPay'!$C$5</f>
        <v>3500.SEN I.I03.2.Jl21</v>
      </c>
      <c r="F26" s="305">
        <f t="shared" ca="1" si="0"/>
        <v>44386</v>
      </c>
      <c r="G26" s="306">
        <f>IF('HN TOPUPS April Sheet'!T14&lt;0,0,'HN TOPUPS April Sheet'!T14)</f>
        <v>78.320999999999998</v>
      </c>
      <c r="H26" s="124">
        <f t="shared" ca="1" si="1"/>
        <v>44386</v>
      </c>
      <c r="I26" s="125">
        <v>0</v>
      </c>
      <c r="J26" s="304" t="str">
        <f>LEFT('HN TOPUPS April Sheet'!D14,16)&amp;"."&amp;'HN TopUpPay'!E26</f>
        <v>Annunciation Cat.3500.SEN I.I03.2.Jl21</v>
      </c>
      <c r="K26" s="120" t="b">
        <v>1</v>
      </c>
      <c r="L26" s="126" t="s">
        <v>3686</v>
      </c>
      <c r="M26" s="120" t="b">
        <v>1</v>
      </c>
      <c r="N26" s="120" t="s">
        <v>3687</v>
      </c>
      <c r="O26" s="307" t="str">
        <f>'HN TOPUPS April Sheet'!N14</f>
        <v>10265/543965</v>
      </c>
      <c r="P26" s="120" t="b">
        <v>1</v>
      </c>
      <c r="Q26" s="120" t="b">
        <v>1</v>
      </c>
      <c r="R26" s="120" t="b">
        <v>1</v>
      </c>
    </row>
    <row r="27" spans="1:21" x14ac:dyDescent="0.25">
      <c r="A27" s="117">
        <v>1</v>
      </c>
      <c r="B27" s="118">
        <v>2</v>
      </c>
      <c r="C27" s="303">
        <f>'HN TOPUPS April Sheet'!C15</f>
        <v>400107</v>
      </c>
      <c r="D27" s="120" t="b">
        <v>1</v>
      </c>
      <c r="E27" s="304" t="str">
        <f>'HN TOPUPS April Sheet'!M15&amp;"."&amp;'HN TopUpPay'!$C$5</f>
        <v>3514.EHCP.I03.1.Jl21</v>
      </c>
      <c r="F27" s="305">
        <f t="shared" ca="1" si="0"/>
        <v>44386</v>
      </c>
      <c r="G27" s="306">
        <f>IF('HN TOPUPS April Sheet'!T15&lt;0,0,'HN TOPUPS April Sheet'!T15)</f>
        <v>1658.4615384615383</v>
      </c>
      <c r="H27" s="124">
        <f t="shared" ca="1" si="1"/>
        <v>44386</v>
      </c>
      <c r="I27" s="125">
        <v>0</v>
      </c>
      <c r="J27" s="304" t="str">
        <f>LEFT('HN TOPUPS April Sheet'!D15,16)&amp;"."&amp;'HN TopUpPay'!E27</f>
        <v>Annunciation Cat.3514.EHCP.I03.1.Jl21</v>
      </c>
      <c r="K27" s="120" t="b">
        <v>1</v>
      </c>
      <c r="L27" s="126" t="s">
        <v>3686</v>
      </c>
      <c r="M27" s="120" t="b">
        <v>1</v>
      </c>
      <c r="N27" s="120" t="s">
        <v>3687</v>
      </c>
      <c r="O27" s="307" t="str">
        <f>'HN TOPUPS April Sheet'!N15</f>
        <v>11431/543965</v>
      </c>
      <c r="P27" s="120" t="b">
        <v>1</v>
      </c>
      <c r="Q27" s="120" t="b">
        <v>1</v>
      </c>
      <c r="R27" s="120" t="b">
        <v>1</v>
      </c>
    </row>
    <row r="28" spans="1:21" x14ac:dyDescent="0.25">
      <c r="A28" s="117">
        <v>1</v>
      </c>
      <c r="B28" s="118">
        <v>2</v>
      </c>
      <c r="C28" s="303">
        <f>'HN TOPUPS April Sheet'!C16</f>
        <v>153627</v>
      </c>
      <c r="D28" s="120" t="b">
        <v>1</v>
      </c>
      <c r="E28" s="304" t="str">
        <f>'HN TOPUPS April Sheet'!M16&amp;"."&amp;'HN TopUpPay'!$C$5</f>
        <v>4001.EHCP.I03.1.Jl21</v>
      </c>
      <c r="F28" s="305">
        <f t="shared" ca="1" si="0"/>
        <v>44386</v>
      </c>
      <c r="G28" s="306">
        <f>IF('HN TOPUPS April Sheet'!T16&lt;0,0,'HN TOPUPS April Sheet'!T16)</f>
        <v>22769.682333333334</v>
      </c>
      <c r="H28" s="124">
        <f t="shared" ca="1" si="1"/>
        <v>44386</v>
      </c>
      <c r="I28" s="125">
        <v>0</v>
      </c>
      <c r="J28" s="304" t="str">
        <f>LEFT('HN TOPUPS April Sheet'!D16,16)&amp;"."&amp;'HN TopUpPay'!E28</f>
        <v>Archer Academy.4001.EHCP.I03.1.Jl21</v>
      </c>
      <c r="K28" s="120" t="b">
        <v>1</v>
      </c>
      <c r="L28" s="126" t="s">
        <v>3686</v>
      </c>
      <c r="M28" s="120" t="b">
        <v>1</v>
      </c>
      <c r="N28" s="120" t="s">
        <v>3687</v>
      </c>
      <c r="O28" s="307" t="str">
        <f>'HN TOPUPS April Sheet'!N16</f>
        <v>11442/516500</v>
      </c>
      <c r="P28" s="120" t="b">
        <v>1</v>
      </c>
      <c r="Q28" s="120" t="b">
        <v>1</v>
      </c>
      <c r="R28" s="120" t="b">
        <v>1</v>
      </c>
    </row>
    <row r="29" spans="1:21" x14ac:dyDescent="0.25">
      <c r="A29" s="117">
        <v>1</v>
      </c>
      <c r="B29" s="118">
        <v>2</v>
      </c>
      <c r="C29" s="303">
        <f>'HN TOPUPS April Sheet'!C17</f>
        <v>159947</v>
      </c>
      <c r="D29" s="120" t="b">
        <v>1</v>
      </c>
      <c r="E29" s="304" t="str">
        <f>'HN TOPUPS April Sheet'!M17&amp;"."&amp;'HN TopUpPay'!$C$5</f>
        <v>4013.EHCP.I03.1.Jl21</v>
      </c>
      <c r="F29" s="305">
        <f t="shared" ca="1" si="0"/>
        <v>44386</v>
      </c>
      <c r="G29" s="306">
        <f>IF('HN TOPUPS April Sheet'!T17&lt;0,0,'HN TOPUPS April Sheet'!T17)</f>
        <v>6851.333333333333</v>
      </c>
      <c r="H29" s="124">
        <f t="shared" ca="1" si="1"/>
        <v>44386</v>
      </c>
      <c r="I29" s="125">
        <v>0</v>
      </c>
      <c r="J29" s="304" t="str">
        <f>LEFT('HN TOPUPS April Sheet'!D17,16)&amp;"."&amp;'HN TopUpPay'!E29</f>
        <v>ARK Pioneer Acad.4013.EHCP.I03.1.Jl21</v>
      </c>
      <c r="K29" s="120" t="b">
        <v>1</v>
      </c>
      <c r="L29" s="126" t="s">
        <v>3686</v>
      </c>
      <c r="M29" s="120" t="b">
        <v>1</v>
      </c>
      <c r="N29" s="120" t="s">
        <v>3687</v>
      </c>
      <c r="O29" s="307" t="str">
        <f>'HN TOPUPS April Sheet'!N17</f>
        <v>11442/516500</v>
      </c>
      <c r="P29" s="120" t="b">
        <v>1</v>
      </c>
      <c r="Q29" s="120" t="b">
        <v>1</v>
      </c>
      <c r="R29" s="120" t="b">
        <v>1</v>
      </c>
    </row>
    <row r="30" spans="1:21" x14ac:dyDescent="0.25">
      <c r="A30" s="117">
        <v>1</v>
      </c>
      <c r="B30" s="118">
        <v>2</v>
      </c>
      <c r="C30" s="303">
        <f>'HN TOPUPS April Sheet'!C18</f>
        <v>140909</v>
      </c>
      <c r="D30" s="120" t="b">
        <v>1</v>
      </c>
      <c r="E30" s="304" t="str">
        <f>'HN TOPUPS April Sheet'!M18&amp;"."&amp;'HN TopUpPay'!$C$5</f>
        <v>5406.EHCP.I03.1.Jl21</v>
      </c>
      <c r="F30" s="305">
        <f t="shared" ca="1" si="0"/>
        <v>44386</v>
      </c>
      <c r="G30" s="306">
        <f>IF('HN TOPUPS April Sheet'!T18&lt;0,0,'HN TOPUPS April Sheet'!T18)</f>
        <v>10161.818333333335</v>
      </c>
      <c r="H30" s="124">
        <f t="shared" ca="1" si="1"/>
        <v>44386</v>
      </c>
      <c r="I30" s="125">
        <v>0</v>
      </c>
      <c r="J30" s="304" t="str">
        <f>LEFT('HN TOPUPS April Sheet'!D18,16)&amp;"."&amp;'HN TopUpPay'!E30</f>
        <v>Ashmole Academy.5406.EHCP.I03.1.Jl21</v>
      </c>
      <c r="K30" s="120" t="b">
        <v>1</v>
      </c>
      <c r="L30" s="126" t="s">
        <v>3686</v>
      </c>
      <c r="M30" s="120" t="b">
        <v>1</v>
      </c>
      <c r="N30" s="120" t="s">
        <v>3687</v>
      </c>
      <c r="O30" s="307" t="str">
        <f>'HN TOPUPS April Sheet'!N18</f>
        <v>11442/516500</v>
      </c>
      <c r="P30" s="120" t="b">
        <v>1</v>
      </c>
      <c r="Q30" s="120" t="b">
        <v>1</v>
      </c>
      <c r="R30" s="120" t="b">
        <v>1</v>
      </c>
    </row>
    <row r="31" spans="1:21" x14ac:dyDescent="0.25">
      <c r="A31" s="117">
        <v>1</v>
      </c>
      <c r="B31" s="118">
        <v>2</v>
      </c>
      <c r="C31" s="303">
        <f>'HN TOPUPS April Sheet'!C19</f>
        <v>157839</v>
      </c>
      <c r="D31" s="120" t="b">
        <v>1</v>
      </c>
      <c r="E31" s="304" t="str">
        <f>'HN TOPUPS April Sheet'!M19&amp;"."&amp;'HN TopUpPay'!$C$5</f>
        <v>2050.EHCP.I03.1.Jl21</v>
      </c>
      <c r="F31" s="305">
        <f t="shared" ca="1" si="0"/>
        <v>44386</v>
      </c>
      <c r="G31" s="306">
        <f>IF('HN TOPUPS April Sheet'!T19&lt;0,0,'HN TOPUPS April Sheet'!T19)</f>
        <v>2950.0833333333335</v>
      </c>
      <c r="H31" s="124">
        <f t="shared" ca="1" si="1"/>
        <v>44386</v>
      </c>
      <c r="I31" s="125">
        <v>0</v>
      </c>
      <c r="J31" s="304" t="str">
        <f>LEFT('HN TOPUPS April Sheet'!D19,16)&amp;"."&amp;'HN TopUpPay'!E31</f>
        <v>Ashmole Primary .2050.EHCP.I03.1.Jl21</v>
      </c>
      <c r="K31" s="120" t="b">
        <v>1</v>
      </c>
      <c r="L31" s="126" t="s">
        <v>3686</v>
      </c>
      <c r="M31" s="120" t="b">
        <v>1</v>
      </c>
      <c r="N31" s="120" t="s">
        <v>3687</v>
      </c>
      <c r="O31" s="307" t="str">
        <f>'HN TOPUPS April Sheet'!N19</f>
        <v>11443/516500</v>
      </c>
      <c r="P31" s="120" t="b">
        <v>1</v>
      </c>
      <c r="Q31" s="120" t="b">
        <v>1</v>
      </c>
      <c r="R31" s="120" t="b">
        <v>1</v>
      </c>
    </row>
    <row r="32" spans="1:21" x14ac:dyDescent="0.25">
      <c r="A32" s="117">
        <v>1</v>
      </c>
      <c r="B32" s="118">
        <v>2</v>
      </c>
      <c r="C32" s="303">
        <f>'HN TOPUPS April Sheet'!C20</f>
        <v>400005</v>
      </c>
      <c r="D32" s="120" t="b">
        <v>1</v>
      </c>
      <c r="E32" s="304" t="str">
        <f>'HN TOPUPS April Sheet'!M20&amp;"."&amp;'HN TopUpPay'!$C$5</f>
        <v>2002.EHCP.I03.1.Jl21</v>
      </c>
      <c r="F32" s="305">
        <f t="shared" ca="1" si="0"/>
        <v>44386</v>
      </c>
      <c r="G32" s="306">
        <f>IF('HN TOPUPS April Sheet'!T20&lt;0,0,'HN TOPUPS April Sheet'!T20)</f>
        <v>5062.3910000000005</v>
      </c>
      <c r="H32" s="124">
        <f t="shared" ca="1" si="1"/>
        <v>44386</v>
      </c>
      <c r="I32" s="125">
        <v>0</v>
      </c>
      <c r="J32" s="304" t="str">
        <f>LEFT('HN TOPUPS April Sheet'!D20,16)&amp;"."&amp;'HN TopUpPay'!E32</f>
        <v>Barnfield School.2002.EHCP.I03.1.Jl21</v>
      </c>
      <c r="K32" s="120" t="b">
        <v>1</v>
      </c>
      <c r="L32" s="126" t="s">
        <v>3686</v>
      </c>
      <c r="M32" s="120" t="b">
        <v>1</v>
      </c>
      <c r="N32" s="120" t="s">
        <v>3687</v>
      </c>
      <c r="O32" s="307" t="str">
        <f>'HN TOPUPS April Sheet'!N20</f>
        <v>11431/543965</v>
      </c>
      <c r="P32" s="120" t="b">
        <v>1</v>
      </c>
      <c r="Q32" s="120" t="b">
        <v>1</v>
      </c>
      <c r="R32" s="120" t="b">
        <v>1</v>
      </c>
    </row>
    <row r="33" spans="1:18" x14ac:dyDescent="0.25">
      <c r="A33" s="117">
        <v>1</v>
      </c>
      <c r="B33" s="118">
        <v>2</v>
      </c>
      <c r="C33" s="303">
        <f>'HN TOPUPS April Sheet'!C21</f>
        <v>400005</v>
      </c>
      <c r="D33" s="120" t="b">
        <v>1</v>
      </c>
      <c r="E33" s="304" t="str">
        <f>'HN TOPUPS April Sheet'!M21&amp;"."&amp;'HN TopUpPay'!$C$5</f>
        <v>2002.SEN I.I03.2.Jl21</v>
      </c>
      <c r="F33" s="305">
        <f t="shared" ca="1" si="0"/>
        <v>44386</v>
      </c>
      <c r="G33" s="306">
        <f>IF('HN TOPUPS April Sheet'!T21&lt;0,0,'HN TOPUPS April Sheet'!T21)</f>
        <v>226.53846153846152</v>
      </c>
      <c r="H33" s="124">
        <f t="shared" ca="1" si="1"/>
        <v>44386</v>
      </c>
      <c r="I33" s="125">
        <v>0</v>
      </c>
      <c r="J33" s="304" t="str">
        <f>LEFT('HN TOPUPS April Sheet'!D21,16)&amp;"."&amp;'HN TopUpPay'!E33</f>
        <v>Barnfield School.2002.SEN I.I03.2.Jl21</v>
      </c>
      <c r="K33" s="120" t="b">
        <v>1</v>
      </c>
      <c r="L33" s="126" t="s">
        <v>3686</v>
      </c>
      <c r="M33" s="120" t="b">
        <v>1</v>
      </c>
      <c r="N33" s="120" t="s">
        <v>3687</v>
      </c>
      <c r="O33" s="307" t="str">
        <f>'HN TOPUPS April Sheet'!N21</f>
        <v>10265/543965</v>
      </c>
      <c r="P33" s="120" t="b">
        <v>1</v>
      </c>
      <c r="Q33" s="120" t="b">
        <v>1</v>
      </c>
      <c r="R33" s="120" t="b">
        <v>1</v>
      </c>
    </row>
    <row r="34" spans="1:18" x14ac:dyDescent="0.25">
      <c r="A34" s="117">
        <v>1</v>
      </c>
      <c r="B34" s="118">
        <v>2</v>
      </c>
      <c r="C34" s="303">
        <f>'HN TOPUPS April Sheet'!C22</f>
        <v>400070</v>
      </c>
      <c r="D34" s="120" t="b">
        <v>1</v>
      </c>
      <c r="E34" s="304" t="str">
        <f>'HN TOPUPS April Sheet'!M22&amp;"."&amp;'HN TopUpPay'!$C$5</f>
        <v>2079.EHCP.I03.1.Jl21</v>
      </c>
      <c r="F34" s="305">
        <f t="shared" ca="1" si="0"/>
        <v>44386</v>
      </c>
      <c r="G34" s="306">
        <f>IF('HN TOPUPS April Sheet'!T22&lt;0,0,'HN TOPUPS April Sheet'!T22)</f>
        <v>846.95546153846158</v>
      </c>
      <c r="H34" s="124">
        <f t="shared" ca="1" si="1"/>
        <v>44386</v>
      </c>
      <c r="I34" s="125">
        <v>0</v>
      </c>
      <c r="J34" s="304" t="str">
        <f>LEFT('HN TOPUPS April Sheet'!D22,16)&amp;"."&amp;'HN TopUpPay'!E34</f>
        <v>Beis Yaakov.2079.EHCP.I03.1.Jl21</v>
      </c>
      <c r="K34" s="120" t="b">
        <v>1</v>
      </c>
      <c r="L34" s="126" t="s">
        <v>3686</v>
      </c>
      <c r="M34" s="120" t="b">
        <v>1</v>
      </c>
      <c r="N34" s="120" t="s">
        <v>3687</v>
      </c>
      <c r="O34" s="307" t="str">
        <f>'HN TOPUPS April Sheet'!N22</f>
        <v>11431/543965</v>
      </c>
      <c r="P34" s="120" t="b">
        <v>1</v>
      </c>
      <c r="Q34" s="120" t="b">
        <v>1</v>
      </c>
      <c r="R34" s="120" t="b">
        <v>1</v>
      </c>
    </row>
    <row r="35" spans="1:18" x14ac:dyDescent="0.25">
      <c r="A35" s="117">
        <v>1</v>
      </c>
      <c r="B35" s="118">
        <v>2</v>
      </c>
      <c r="C35" s="303">
        <f>'HN TOPUPS April Sheet'!C23</f>
        <v>400150</v>
      </c>
      <c r="D35" s="120" t="b">
        <v>1</v>
      </c>
      <c r="E35" s="304" t="str">
        <f>'HN TOPUPS April Sheet'!M23&amp;"."&amp;'HN TopUpPay'!$C$5</f>
        <v>3524.EHCP.I03.1.Jl21</v>
      </c>
      <c r="F35" s="305">
        <f t="shared" ca="1" si="0"/>
        <v>44386</v>
      </c>
      <c r="G35" s="306">
        <f>IF('HN TOPUPS April Sheet'!T23&lt;0,0,'HN TOPUPS April Sheet'!T23)</f>
        <v>3894.9529230769222</v>
      </c>
      <c r="H35" s="124">
        <f t="shared" ca="1" si="1"/>
        <v>44386</v>
      </c>
      <c r="I35" s="125">
        <v>0</v>
      </c>
      <c r="J35" s="304" t="str">
        <f>LEFT('HN TOPUPS April Sheet'!D23,16)&amp;"."&amp;'HN TopUpPay'!E35</f>
        <v>Beit Shvidler Pr.3524.EHCP.I03.1.Jl21</v>
      </c>
      <c r="K35" s="120" t="b">
        <v>1</v>
      </c>
      <c r="L35" s="126" t="s">
        <v>3686</v>
      </c>
      <c r="M35" s="120" t="b">
        <v>1</v>
      </c>
      <c r="N35" s="120" t="s">
        <v>3687</v>
      </c>
      <c r="O35" s="307" t="str">
        <f>'HN TOPUPS April Sheet'!N23</f>
        <v>11431/543965</v>
      </c>
      <c r="P35" s="120" t="b">
        <v>1</v>
      </c>
      <c r="Q35" s="120" t="b">
        <v>1</v>
      </c>
      <c r="R35" s="120" t="b">
        <v>1</v>
      </c>
    </row>
    <row r="36" spans="1:18" x14ac:dyDescent="0.25">
      <c r="A36" s="117">
        <v>1</v>
      </c>
      <c r="B36" s="118">
        <v>2</v>
      </c>
      <c r="C36" s="303">
        <f>'HN TOPUPS April Sheet'!C24</f>
        <v>400051</v>
      </c>
      <c r="D36" s="120" t="b">
        <v>1</v>
      </c>
      <c r="E36" s="304" t="str">
        <f>'HN TOPUPS April Sheet'!M24&amp;"."&amp;'HN TopUpPay'!$C$5</f>
        <v>2003.EHCP.I03.1.Jl21</v>
      </c>
      <c r="F36" s="305">
        <f t="shared" ca="1" si="0"/>
        <v>44386</v>
      </c>
      <c r="G36" s="306">
        <f>IF('HN TOPUPS April Sheet'!T24&lt;0,0,'HN TOPUPS April Sheet'!T24)</f>
        <v>7893.4236923076924</v>
      </c>
      <c r="H36" s="124">
        <f t="shared" ca="1" si="1"/>
        <v>44386</v>
      </c>
      <c r="I36" s="125">
        <v>0</v>
      </c>
      <c r="J36" s="304" t="str">
        <f>LEFT('HN TOPUPS April Sheet'!D24,16)&amp;"."&amp;'HN TopUpPay'!E36</f>
        <v>Bell Lane Primar.2003.EHCP.I03.1.Jl21</v>
      </c>
      <c r="K36" s="120" t="b">
        <v>1</v>
      </c>
      <c r="L36" s="126" t="s">
        <v>3686</v>
      </c>
      <c r="M36" s="120" t="b">
        <v>1</v>
      </c>
      <c r="N36" s="120" t="s">
        <v>3687</v>
      </c>
      <c r="O36" s="307" t="str">
        <f>'HN TOPUPS April Sheet'!N24</f>
        <v>11431/543965</v>
      </c>
      <c r="P36" s="120" t="b">
        <v>1</v>
      </c>
      <c r="Q36" s="120" t="b">
        <v>1</v>
      </c>
      <c r="R36" s="120" t="b">
        <v>1</v>
      </c>
    </row>
    <row r="37" spans="1:18" x14ac:dyDescent="0.25">
      <c r="A37" s="117">
        <v>1</v>
      </c>
      <c r="B37" s="118">
        <v>2</v>
      </c>
      <c r="C37" s="303">
        <f>'HN TOPUPS April Sheet'!C25</f>
        <v>400051</v>
      </c>
      <c r="D37" s="120" t="b">
        <v>1</v>
      </c>
      <c r="E37" s="304" t="str">
        <f>'HN TOPUPS April Sheet'!M25&amp;"."&amp;'HN TopUpPay'!$C$5</f>
        <v>2003.SEN I.I03.2.Jl21</v>
      </c>
      <c r="F37" s="305">
        <f t="shared" ca="1" si="0"/>
        <v>44386</v>
      </c>
      <c r="G37" s="306">
        <f>IF('HN TOPUPS April Sheet'!T25&lt;0,0,'HN TOPUPS April Sheet'!T25)</f>
        <v>141.58653846153848</v>
      </c>
      <c r="H37" s="124">
        <f t="shared" ca="1" si="1"/>
        <v>44386</v>
      </c>
      <c r="I37" s="125">
        <v>0</v>
      </c>
      <c r="J37" s="304" t="str">
        <f>LEFT('HN TOPUPS April Sheet'!D25,16)&amp;"."&amp;'HN TopUpPay'!E37</f>
        <v>Bell Lane Primar.2003.SEN I.I03.2.Jl21</v>
      </c>
      <c r="K37" s="120" t="b">
        <v>1</v>
      </c>
      <c r="L37" s="126" t="s">
        <v>3686</v>
      </c>
      <c r="M37" s="120" t="b">
        <v>1</v>
      </c>
      <c r="N37" s="120" t="s">
        <v>3687</v>
      </c>
      <c r="O37" s="307" t="str">
        <f>'HN TOPUPS April Sheet'!N25</f>
        <v>10265/543965</v>
      </c>
      <c r="P37" s="120" t="b">
        <v>1</v>
      </c>
      <c r="Q37" s="120" t="b">
        <v>1</v>
      </c>
      <c r="R37" s="120" t="b">
        <v>1</v>
      </c>
    </row>
    <row r="38" spans="1:18" x14ac:dyDescent="0.25">
      <c r="A38" s="117">
        <v>1</v>
      </c>
      <c r="B38" s="118">
        <v>2</v>
      </c>
      <c r="C38" s="303">
        <f>'HN TOPUPS April Sheet'!C26</f>
        <v>156628</v>
      </c>
      <c r="D38" s="120" t="b">
        <v>1</v>
      </c>
      <c r="E38" s="304" t="str">
        <f>'HN TOPUPS April Sheet'!M26&amp;"."&amp;'HN TopUpPay'!$C$5</f>
        <v>5408.EHCP.I03.1.Jl21</v>
      </c>
      <c r="F38" s="305">
        <f t="shared" ca="1" si="0"/>
        <v>44386</v>
      </c>
      <c r="G38" s="306">
        <f>IF('HN TOPUPS April Sheet'!T26&lt;0,0,'HN TOPUPS April Sheet'!T26)</f>
        <v>2069.416666666667</v>
      </c>
      <c r="H38" s="124">
        <f t="shared" ca="1" si="1"/>
        <v>44386</v>
      </c>
      <c r="I38" s="125">
        <v>0</v>
      </c>
      <c r="J38" s="304" t="str">
        <f>LEFT('HN TOPUPS April Sheet'!D26,16)&amp;"."&amp;'HN TopUpPay'!E38</f>
        <v>Bishop Douglass .5408.EHCP.I03.1.Jl21</v>
      </c>
      <c r="K38" s="120" t="b">
        <v>1</v>
      </c>
      <c r="L38" s="126" t="s">
        <v>3686</v>
      </c>
      <c r="M38" s="120" t="b">
        <v>1</v>
      </c>
      <c r="N38" s="120" t="s">
        <v>3687</v>
      </c>
      <c r="O38" s="307" t="str">
        <f>'HN TOPUPS April Sheet'!N26</f>
        <v>11442/516500</v>
      </c>
      <c r="P38" s="120" t="b">
        <v>1</v>
      </c>
      <c r="Q38" s="120" t="b">
        <v>1</v>
      </c>
      <c r="R38" s="120" t="b">
        <v>1</v>
      </c>
    </row>
    <row r="39" spans="1:18" x14ac:dyDescent="0.25">
      <c r="A39" s="117">
        <v>1</v>
      </c>
      <c r="B39" s="118">
        <v>2</v>
      </c>
      <c r="C39" s="303">
        <f>'HN TOPUPS April Sheet'!C27</f>
        <v>400024</v>
      </c>
      <c r="D39" s="120" t="b">
        <v>1</v>
      </c>
      <c r="E39" s="304" t="str">
        <f>'HN TOPUPS April Sheet'!M27&amp;"."&amp;'HN TopUpPay'!$C$5</f>
        <v>3511.EHCP.I03.1.Jl21</v>
      </c>
      <c r="F39" s="305">
        <f t="shared" ca="1" si="0"/>
        <v>44386</v>
      </c>
      <c r="G39" s="306">
        <f>IF('HN TOPUPS April Sheet'!T27&lt;0,0,'HN TOPUPS April Sheet'!T27)</f>
        <v>2316.6923076923076</v>
      </c>
      <c r="H39" s="124">
        <f t="shared" ca="1" si="1"/>
        <v>44386</v>
      </c>
      <c r="I39" s="125">
        <v>0</v>
      </c>
      <c r="J39" s="304" t="str">
        <f>LEFT('HN TOPUPS April Sheet'!D27,16)&amp;"."&amp;'HN TopUpPay'!E39</f>
        <v>Blessed Dominic .3511.EHCP.I03.1.Jl21</v>
      </c>
      <c r="K39" s="120" t="b">
        <v>1</v>
      </c>
      <c r="L39" s="126" t="s">
        <v>3686</v>
      </c>
      <c r="M39" s="120" t="b">
        <v>1</v>
      </c>
      <c r="N39" s="120" t="s">
        <v>3687</v>
      </c>
      <c r="O39" s="307" t="str">
        <f>'HN TOPUPS April Sheet'!N27</f>
        <v>11431/543965</v>
      </c>
      <c r="P39" s="120" t="b">
        <v>1</v>
      </c>
      <c r="Q39" s="120" t="b">
        <v>1</v>
      </c>
      <c r="R39" s="120" t="b">
        <v>1</v>
      </c>
    </row>
    <row r="40" spans="1:18" x14ac:dyDescent="0.25">
      <c r="A40" s="117">
        <v>1</v>
      </c>
      <c r="B40" s="118">
        <v>2</v>
      </c>
      <c r="C40" s="303">
        <f>'HN TOPUPS April Sheet'!C28</f>
        <v>152128</v>
      </c>
      <c r="D40" s="120" t="b">
        <v>1</v>
      </c>
      <c r="E40" s="304" t="str">
        <f>'HN TOPUPS April Sheet'!M28&amp;"."&amp;'HN TopUpPay'!$C$5</f>
        <v>3519.ARPs.I03.1.Jl21</v>
      </c>
      <c r="F40" s="305">
        <f t="shared" ca="1" si="0"/>
        <v>44386</v>
      </c>
      <c r="G40" s="306">
        <f>IF('HN TOPUPS April Sheet'!T28&lt;0,0,'HN TOPUPS April Sheet'!T28)</f>
        <v>34886.774833333337</v>
      </c>
      <c r="H40" s="124">
        <f t="shared" ca="1" si="1"/>
        <v>44386</v>
      </c>
      <c r="I40" s="125">
        <v>0</v>
      </c>
      <c r="J40" s="304" t="str">
        <f>LEFT('HN TOPUPS April Sheet'!D28,16)&amp;"."&amp;'HN TopUpPay'!E40</f>
        <v>Broadfields Prim.3519.ARPs.I03.1.Jl21</v>
      </c>
      <c r="K40" s="120" t="b">
        <v>1</v>
      </c>
      <c r="L40" s="126" t="s">
        <v>3686</v>
      </c>
      <c r="M40" s="120" t="b">
        <v>1</v>
      </c>
      <c r="N40" s="120" t="s">
        <v>3687</v>
      </c>
      <c r="O40" s="307" t="str">
        <f>'HN TOPUPS April Sheet'!N28</f>
        <v>11422/516500</v>
      </c>
      <c r="P40" s="120" t="b">
        <v>1</v>
      </c>
      <c r="Q40" s="120" t="b">
        <v>1</v>
      </c>
      <c r="R40" s="120" t="b">
        <v>1</v>
      </c>
    </row>
    <row r="41" spans="1:18" x14ac:dyDescent="0.25">
      <c r="A41" s="117">
        <v>1</v>
      </c>
      <c r="B41" s="118">
        <v>2</v>
      </c>
      <c r="C41" s="303">
        <f>'HN TOPUPS April Sheet'!C29</f>
        <v>152128</v>
      </c>
      <c r="D41" s="120" t="b">
        <v>1</v>
      </c>
      <c r="E41" s="304" t="str">
        <f>'HN TOPUPS April Sheet'!M29&amp;"."&amp;'HN TopUpPay'!$C$5</f>
        <v>3519.EHCP.I03.2.Jl21</v>
      </c>
      <c r="F41" s="305">
        <f t="shared" ca="1" si="0"/>
        <v>44386</v>
      </c>
      <c r="G41" s="306">
        <f>IF('HN TOPUPS April Sheet'!T29&lt;0,0,'HN TOPUPS April Sheet'!T29)</f>
        <v>16832.883333333335</v>
      </c>
      <c r="H41" s="124">
        <f t="shared" ca="1" si="1"/>
        <v>44386</v>
      </c>
      <c r="I41" s="125">
        <v>0</v>
      </c>
      <c r="J41" s="304" t="str">
        <f>LEFT('HN TOPUPS April Sheet'!D29,16)&amp;"."&amp;'HN TopUpPay'!E41</f>
        <v>Broadfields Prim.3519.EHCP.I03.2.Jl21</v>
      </c>
      <c r="K41" s="120" t="b">
        <v>1</v>
      </c>
      <c r="L41" s="126" t="s">
        <v>3686</v>
      </c>
      <c r="M41" s="120" t="b">
        <v>1</v>
      </c>
      <c r="N41" s="120" t="s">
        <v>3687</v>
      </c>
      <c r="O41" s="307" t="str">
        <f>'HN TOPUPS April Sheet'!N29</f>
        <v>11443/516500</v>
      </c>
      <c r="P41" s="120" t="b">
        <v>1</v>
      </c>
      <c r="Q41" s="120" t="b">
        <v>1</v>
      </c>
      <c r="R41" s="120" t="b">
        <v>1</v>
      </c>
    </row>
    <row r="42" spans="1:18" x14ac:dyDescent="0.25">
      <c r="A42" s="117">
        <v>1</v>
      </c>
      <c r="B42" s="118">
        <v>2</v>
      </c>
      <c r="C42" s="303">
        <f>'HN TOPUPS April Sheet'!C30</f>
        <v>152128</v>
      </c>
      <c r="D42" s="120" t="b">
        <v>1</v>
      </c>
      <c r="E42" s="304" t="str">
        <f>'HN TOPUPS April Sheet'!M30&amp;"."&amp;'HN TopUpPay'!$C$5</f>
        <v>3519.SEN I.I03.3.Jl21</v>
      </c>
      <c r="F42" s="305">
        <f t="shared" ca="1" si="0"/>
        <v>44386</v>
      </c>
      <c r="G42" s="306">
        <f>IF('HN TOPUPS April Sheet'!T30&lt;0,0,'HN TOPUPS April Sheet'!T30)</f>
        <v>2331.8313095238095</v>
      </c>
      <c r="H42" s="124">
        <f t="shared" ca="1" si="1"/>
        <v>44386</v>
      </c>
      <c r="I42" s="125">
        <v>0</v>
      </c>
      <c r="J42" s="304" t="str">
        <f>LEFT('HN TOPUPS April Sheet'!D30,16)&amp;"."&amp;'HN TopUpPay'!E42</f>
        <v>Broadfields Prim.3519.SEN I.I03.3.Jl21</v>
      </c>
      <c r="K42" s="120" t="b">
        <v>1</v>
      </c>
      <c r="L42" s="126" t="s">
        <v>3686</v>
      </c>
      <c r="M42" s="120" t="b">
        <v>1</v>
      </c>
      <c r="N42" s="120" t="s">
        <v>3687</v>
      </c>
      <c r="O42" s="307" t="str">
        <f>'HN TOPUPS April Sheet'!N30</f>
        <v>10265/516500</v>
      </c>
      <c r="P42" s="120" t="b">
        <v>1</v>
      </c>
      <c r="Q42" s="120" t="b">
        <v>1</v>
      </c>
      <c r="R42" s="120" t="b">
        <v>1</v>
      </c>
    </row>
    <row r="43" spans="1:18" x14ac:dyDescent="0.25">
      <c r="A43" s="117">
        <v>1</v>
      </c>
      <c r="B43" s="118">
        <v>2</v>
      </c>
      <c r="C43" s="303">
        <f>'HN TOPUPS April Sheet'!C31</f>
        <v>400102</v>
      </c>
      <c r="D43" s="120" t="b">
        <v>1</v>
      </c>
      <c r="E43" s="304" t="str">
        <f>'HN TOPUPS April Sheet'!M31&amp;"."&amp;'HN TopUpPay'!$C$5</f>
        <v>1000.SEN I.I03.1.Jl21</v>
      </c>
      <c r="F43" s="305">
        <f t="shared" ca="1" si="0"/>
        <v>44386</v>
      </c>
      <c r="G43" s="306">
        <f>IF('HN TOPUPS April Sheet'!T31&lt;0,0,'HN TOPUPS April Sheet'!T31)</f>
        <v>416.18269230769226</v>
      </c>
      <c r="H43" s="124">
        <f t="shared" ca="1" si="1"/>
        <v>44386</v>
      </c>
      <c r="I43" s="125">
        <v>0</v>
      </c>
      <c r="J43" s="304" t="str">
        <f>LEFT('HN TOPUPS April Sheet'!D31,16)&amp;"."&amp;'HN TopUpPay'!E43</f>
        <v>Brookhill Nurser.1000.SEN I.I03.1.Jl21</v>
      </c>
      <c r="K43" s="120" t="b">
        <v>1</v>
      </c>
      <c r="L43" s="126" t="s">
        <v>3686</v>
      </c>
      <c r="M43" s="120" t="b">
        <v>1</v>
      </c>
      <c r="N43" s="120" t="s">
        <v>3687</v>
      </c>
      <c r="O43" s="307" t="str">
        <f>'HN TOPUPS April Sheet'!N31</f>
        <v>10265/543965</v>
      </c>
      <c r="P43" s="120" t="b">
        <v>1</v>
      </c>
      <c r="Q43" s="120" t="b">
        <v>1</v>
      </c>
      <c r="R43" s="120" t="b">
        <v>1</v>
      </c>
    </row>
    <row r="44" spans="1:18" x14ac:dyDescent="0.25">
      <c r="A44" s="117">
        <v>1</v>
      </c>
      <c r="B44" s="118">
        <v>2</v>
      </c>
      <c r="C44" s="303">
        <f>'HN TOPUPS April Sheet'!C32</f>
        <v>400057</v>
      </c>
      <c r="D44" s="120" t="b">
        <v>1</v>
      </c>
      <c r="E44" s="304" t="str">
        <f>'HN TOPUPS April Sheet'!M32&amp;"."&amp;'HN TopUpPay'!$C$5</f>
        <v>2008.EHCP.I03.1.Jl21</v>
      </c>
      <c r="F44" s="305">
        <f t="shared" ca="1" si="0"/>
        <v>44386</v>
      </c>
      <c r="G44" s="306">
        <f>IF('HN TOPUPS April Sheet'!T32&lt;0,0,'HN TOPUPS April Sheet'!T32)</f>
        <v>7719.7054615384604</v>
      </c>
      <c r="H44" s="124">
        <f t="shared" ca="1" si="1"/>
        <v>44386</v>
      </c>
      <c r="I44" s="125">
        <v>0</v>
      </c>
      <c r="J44" s="304" t="str">
        <f>LEFT('HN TOPUPS April Sheet'!D32,16)&amp;"."&amp;'HN TopUpPay'!E44</f>
        <v>Brookland Infant.2008.EHCP.I03.1.Jl21</v>
      </c>
      <c r="K44" s="120" t="b">
        <v>1</v>
      </c>
      <c r="L44" s="126" t="s">
        <v>3686</v>
      </c>
      <c r="M44" s="120" t="b">
        <v>1</v>
      </c>
      <c r="N44" s="120" t="s">
        <v>3687</v>
      </c>
      <c r="O44" s="307" t="str">
        <f>'HN TOPUPS April Sheet'!N32</f>
        <v>11431/543965</v>
      </c>
      <c r="P44" s="120" t="b">
        <v>1</v>
      </c>
      <c r="Q44" s="120" t="b">
        <v>1</v>
      </c>
      <c r="R44" s="120" t="b">
        <v>1</v>
      </c>
    </row>
    <row r="45" spans="1:18" x14ac:dyDescent="0.25">
      <c r="A45" s="117">
        <v>1</v>
      </c>
      <c r="B45" s="118">
        <v>2</v>
      </c>
      <c r="C45" s="303">
        <f>'HN TOPUPS April Sheet'!C33</f>
        <v>400040</v>
      </c>
      <c r="D45" s="120" t="b">
        <v>1</v>
      </c>
      <c r="E45" s="304" t="str">
        <f>'HN TOPUPS April Sheet'!M33&amp;"."&amp;'HN TopUpPay'!$C$5</f>
        <v>2007.EHCP.I03.1.Jl21</v>
      </c>
      <c r="F45" s="305">
        <f t="shared" ca="1" si="0"/>
        <v>44386</v>
      </c>
      <c r="G45" s="306">
        <f>IF('HN TOPUPS April Sheet'!T33&lt;0,0,'HN TOPUPS April Sheet'!T33)</f>
        <v>10299.153846153846</v>
      </c>
      <c r="H45" s="124">
        <f t="shared" ca="1" si="1"/>
        <v>44386</v>
      </c>
      <c r="I45" s="125">
        <v>0</v>
      </c>
      <c r="J45" s="304" t="str">
        <f>LEFT('HN TOPUPS April Sheet'!D33,16)&amp;"."&amp;'HN TopUpPay'!E45</f>
        <v>Brookland Junior.2007.EHCP.I03.1.Jl21</v>
      </c>
      <c r="K45" s="120" t="b">
        <v>1</v>
      </c>
      <c r="L45" s="126" t="s">
        <v>3686</v>
      </c>
      <c r="M45" s="120" t="b">
        <v>1</v>
      </c>
      <c r="N45" s="120" t="s">
        <v>3687</v>
      </c>
      <c r="O45" s="307" t="str">
        <f>'HN TOPUPS April Sheet'!N33</f>
        <v>11431/543965</v>
      </c>
      <c r="P45" s="120" t="b">
        <v>1</v>
      </c>
      <c r="Q45" s="120" t="b">
        <v>1</v>
      </c>
      <c r="R45" s="120" t="b">
        <v>1</v>
      </c>
    </row>
    <row r="46" spans="1:18" x14ac:dyDescent="0.25">
      <c r="A46" s="117">
        <v>1</v>
      </c>
      <c r="B46" s="118">
        <v>2</v>
      </c>
      <c r="C46" s="303">
        <f>'HN TOPUPS April Sheet'!C34</f>
        <v>400061</v>
      </c>
      <c r="D46" s="120" t="b">
        <v>1</v>
      </c>
      <c r="E46" s="304" t="str">
        <f>'HN TOPUPS April Sheet'!M34&amp;"."&amp;'HN TopUpPay'!$C$5</f>
        <v>2009.EHCP.I03.1.Jl21</v>
      </c>
      <c r="F46" s="305">
        <f t="shared" ca="1" si="0"/>
        <v>44386</v>
      </c>
      <c r="G46" s="306">
        <f>IF('HN TOPUPS April Sheet'!T34&lt;0,0,'HN TOPUPS April Sheet'!T34)</f>
        <v>9641.623076923077</v>
      </c>
      <c r="H46" s="124">
        <f t="shared" ca="1" si="1"/>
        <v>44386</v>
      </c>
      <c r="I46" s="125">
        <v>0</v>
      </c>
      <c r="J46" s="304" t="str">
        <f>LEFT('HN TOPUPS April Sheet'!D34,16)&amp;"."&amp;'HN TopUpPay'!E46</f>
        <v>Brunswick Park P.2009.EHCP.I03.1.Jl21</v>
      </c>
      <c r="K46" s="120" t="b">
        <v>1</v>
      </c>
      <c r="L46" s="126" t="s">
        <v>3686</v>
      </c>
      <c r="M46" s="120" t="b">
        <v>1</v>
      </c>
      <c r="N46" s="120" t="s">
        <v>3687</v>
      </c>
      <c r="O46" s="307" t="str">
        <f>'HN TOPUPS April Sheet'!N34</f>
        <v>11431/543965</v>
      </c>
      <c r="P46" s="120" t="b">
        <v>1</v>
      </c>
      <c r="Q46" s="120" t="b">
        <v>1</v>
      </c>
      <c r="R46" s="120" t="b">
        <v>1</v>
      </c>
    </row>
    <row r="47" spans="1:18" x14ac:dyDescent="0.25">
      <c r="A47" s="117">
        <v>1</v>
      </c>
      <c r="B47" s="118">
        <v>2</v>
      </c>
      <c r="C47" s="303">
        <f>'HN TOPUPS April Sheet'!C35</f>
        <v>400065</v>
      </c>
      <c r="D47" s="120" t="b">
        <v>1</v>
      </c>
      <c r="E47" s="304" t="str">
        <f>'HN TOPUPS April Sheet'!M35&amp;"."&amp;'HN TopUpPay'!$C$5</f>
        <v>2067.ARPs.I03.1.Jl21</v>
      </c>
      <c r="F47" s="305">
        <f t="shared" ca="1" si="0"/>
        <v>44386</v>
      </c>
      <c r="G47" s="306">
        <f>IF('HN TOPUPS April Sheet'!T35&lt;0,0,'HN TOPUPS April Sheet'!T35)</f>
        <v>16001.800948717948</v>
      </c>
      <c r="H47" s="124">
        <f t="shared" ca="1" si="1"/>
        <v>44386</v>
      </c>
      <c r="I47" s="125">
        <v>0</v>
      </c>
      <c r="J47" s="304" t="str">
        <f>LEFT('HN TOPUPS April Sheet'!D35,16)&amp;"."&amp;'HN TopUpPay'!E47</f>
        <v>Chalgrove Primar.2067.ARPs.I03.1.Jl21</v>
      </c>
      <c r="K47" s="120" t="b">
        <v>1</v>
      </c>
      <c r="L47" s="126" t="s">
        <v>3686</v>
      </c>
      <c r="M47" s="120" t="b">
        <v>1</v>
      </c>
      <c r="N47" s="120" t="s">
        <v>3687</v>
      </c>
      <c r="O47" s="307" t="str">
        <f>'HN TOPUPS April Sheet'!N35</f>
        <v>11432/543965</v>
      </c>
      <c r="P47" s="120" t="b">
        <v>1</v>
      </c>
      <c r="Q47" s="120" t="b">
        <v>1</v>
      </c>
      <c r="R47" s="120" t="b">
        <v>1</v>
      </c>
    </row>
    <row r="48" spans="1:18" x14ac:dyDescent="0.25">
      <c r="A48" s="117">
        <v>1</v>
      </c>
      <c r="B48" s="118">
        <v>2</v>
      </c>
      <c r="C48" s="303">
        <f>'HN TOPUPS April Sheet'!C36</f>
        <v>400065</v>
      </c>
      <c r="D48" s="120" t="b">
        <v>1</v>
      </c>
      <c r="E48" s="304" t="str">
        <f>'HN TOPUPS April Sheet'!M36&amp;"."&amp;'HN TopUpPay'!$C$5</f>
        <v>2067.EHCP.I03.2.Jl21</v>
      </c>
      <c r="F48" s="305">
        <f t="shared" ca="1" si="0"/>
        <v>44386</v>
      </c>
      <c r="G48" s="306">
        <f>IF('HN TOPUPS April Sheet'!T36&lt;0,0,'HN TOPUPS April Sheet'!T36)</f>
        <v>3975.0769230769233</v>
      </c>
      <c r="H48" s="124">
        <f t="shared" ca="1" si="1"/>
        <v>44386</v>
      </c>
      <c r="I48" s="125">
        <v>0</v>
      </c>
      <c r="J48" s="304" t="str">
        <f>LEFT('HN TOPUPS April Sheet'!D36,16)&amp;"."&amp;'HN TopUpPay'!E48</f>
        <v>Chalgrove Primar.2067.EHCP.I03.2.Jl21</v>
      </c>
      <c r="K48" s="120" t="b">
        <v>1</v>
      </c>
      <c r="L48" s="126" t="s">
        <v>3686</v>
      </c>
      <c r="M48" s="120" t="b">
        <v>1</v>
      </c>
      <c r="N48" s="120" t="s">
        <v>3687</v>
      </c>
      <c r="O48" s="307" t="str">
        <f>'HN TOPUPS April Sheet'!N36</f>
        <v>11431/543965</v>
      </c>
      <c r="P48" s="120" t="b">
        <v>1</v>
      </c>
      <c r="Q48" s="120" t="b">
        <v>1</v>
      </c>
      <c r="R48" s="120" t="b">
        <v>1</v>
      </c>
    </row>
    <row r="49" spans="1:18" x14ac:dyDescent="0.25">
      <c r="A49" s="117">
        <v>1</v>
      </c>
      <c r="B49" s="118">
        <v>2</v>
      </c>
      <c r="C49" s="303">
        <f>'HN TOPUPS April Sheet'!C37</f>
        <v>160141</v>
      </c>
      <c r="D49" s="120" t="b">
        <v>1</v>
      </c>
      <c r="E49" s="304" t="str">
        <f>'HN TOPUPS April Sheet'!M37&amp;"."&amp;'HN TopUpPay'!$C$5</f>
        <v>2010.ARPs.I03.1.Jl21</v>
      </c>
      <c r="F49" s="305">
        <f t="shared" ca="1" si="0"/>
        <v>44386</v>
      </c>
      <c r="G49" s="306">
        <f>IF('HN TOPUPS April Sheet'!T37&lt;0,0,'HN TOPUPS April Sheet'!T37)</f>
        <v>18425</v>
      </c>
      <c r="H49" s="124">
        <f t="shared" ca="1" si="1"/>
        <v>44386</v>
      </c>
      <c r="I49" s="125">
        <v>0</v>
      </c>
      <c r="J49" s="304" t="str">
        <f>LEFT('HN TOPUPS April Sheet'!D37,16)&amp;"."&amp;'HN TopUpPay'!E49</f>
        <v>Child's Hill Aca.2010.ARPs.I03.1.Jl21</v>
      </c>
      <c r="K49" s="120" t="b">
        <v>1</v>
      </c>
      <c r="L49" s="126" t="s">
        <v>3686</v>
      </c>
      <c r="M49" s="120" t="b">
        <v>1</v>
      </c>
      <c r="N49" s="120" t="s">
        <v>3687</v>
      </c>
      <c r="O49" s="307" t="str">
        <f>'HN TOPUPS April Sheet'!N37</f>
        <v>11422/516500</v>
      </c>
      <c r="P49" s="120" t="b">
        <v>1</v>
      </c>
      <c r="Q49" s="120" t="b">
        <v>1</v>
      </c>
      <c r="R49" s="120" t="b">
        <v>1</v>
      </c>
    </row>
    <row r="50" spans="1:18" x14ac:dyDescent="0.25">
      <c r="A50" s="117">
        <v>1</v>
      </c>
      <c r="B50" s="118">
        <v>2</v>
      </c>
      <c r="C50" s="303">
        <f>'HN TOPUPS April Sheet'!C38</f>
        <v>160141</v>
      </c>
      <c r="D50" s="120" t="b">
        <v>1</v>
      </c>
      <c r="E50" s="304" t="str">
        <f>'HN TOPUPS April Sheet'!M38&amp;"."&amp;'HN TopUpPay'!$C$5</f>
        <v>2010.EHCP.I03.2.Jl21</v>
      </c>
      <c r="F50" s="305">
        <f t="shared" ca="1" si="0"/>
        <v>44386</v>
      </c>
      <c r="G50" s="306">
        <f>IF('HN TOPUPS April Sheet'!T38&lt;0,0,'HN TOPUPS April Sheet'!T38)</f>
        <v>5051.5503333333336</v>
      </c>
      <c r="H50" s="124">
        <f t="shared" ca="1" si="1"/>
        <v>44386</v>
      </c>
      <c r="I50" s="125">
        <v>0</v>
      </c>
      <c r="J50" s="304" t="str">
        <f>LEFT('HN TOPUPS April Sheet'!D38,16)&amp;"."&amp;'HN TopUpPay'!E50</f>
        <v>Child's Hill Aca.2010.EHCP.I03.2.Jl21</v>
      </c>
      <c r="K50" s="120" t="b">
        <v>1</v>
      </c>
      <c r="L50" s="126" t="s">
        <v>3686</v>
      </c>
      <c r="M50" s="120" t="b">
        <v>1</v>
      </c>
      <c r="N50" s="120" t="s">
        <v>3687</v>
      </c>
      <c r="O50" s="307" t="str">
        <f>'HN TOPUPS April Sheet'!N38</f>
        <v>11443/516500</v>
      </c>
      <c r="P50" s="120" t="b">
        <v>1</v>
      </c>
      <c r="Q50" s="120" t="b">
        <v>1</v>
      </c>
      <c r="R50" s="120" t="b">
        <v>1</v>
      </c>
    </row>
    <row r="51" spans="1:18" x14ac:dyDescent="0.25">
      <c r="A51" s="117">
        <v>1</v>
      </c>
      <c r="B51" s="118">
        <v>2</v>
      </c>
      <c r="C51" s="303">
        <f>'HN TOPUPS April Sheet'!C39</f>
        <v>160141</v>
      </c>
      <c r="D51" s="120" t="b">
        <v>1</v>
      </c>
      <c r="E51" s="304" t="str">
        <f>'HN TOPUPS April Sheet'!M39&amp;"."&amp;'HN TopUpPay'!$C$5</f>
        <v>2010.SEN I.I03.3.Jl21</v>
      </c>
      <c r="F51" s="305">
        <f t="shared" ca="1" si="0"/>
        <v>44386</v>
      </c>
      <c r="G51" s="306">
        <f>IF('HN TOPUPS April Sheet'!T39&lt;0,0,'HN TOPUPS April Sheet'!T39)</f>
        <v>549.08749999999998</v>
      </c>
      <c r="H51" s="124">
        <f t="shared" ca="1" si="1"/>
        <v>44386</v>
      </c>
      <c r="I51" s="125">
        <v>0</v>
      </c>
      <c r="J51" s="304" t="str">
        <f>LEFT('HN TOPUPS April Sheet'!D39,16)&amp;"."&amp;'HN TopUpPay'!E51</f>
        <v>Child's Hill Aca.2010.SEN I.I03.3.Jl21</v>
      </c>
      <c r="K51" s="120" t="b">
        <v>1</v>
      </c>
      <c r="L51" s="126" t="s">
        <v>3686</v>
      </c>
      <c r="M51" s="120" t="b">
        <v>1</v>
      </c>
      <c r="N51" s="120" t="s">
        <v>3687</v>
      </c>
      <c r="O51" s="307" t="str">
        <f>'HN TOPUPS April Sheet'!N39</f>
        <v>10265/516500</v>
      </c>
      <c r="P51" s="120" t="b">
        <v>1</v>
      </c>
      <c r="Q51" s="120" t="b">
        <v>1</v>
      </c>
      <c r="R51" s="120" t="b">
        <v>1</v>
      </c>
    </row>
    <row r="52" spans="1:18" x14ac:dyDescent="0.25">
      <c r="A52" s="117">
        <v>1</v>
      </c>
      <c r="B52" s="118">
        <v>2</v>
      </c>
      <c r="C52" s="303">
        <f>'HN TOPUPS April Sheet'!C40</f>
        <v>400039</v>
      </c>
      <c r="D52" s="120" t="b">
        <v>1</v>
      </c>
      <c r="E52" s="304" t="str">
        <f>'HN TOPUPS April Sheet'!M40&amp;"."&amp;'HN TopUpPay'!$C$5</f>
        <v>3302.EHCP.I03.1.Jl21</v>
      </c>
      <c r="F52" s="305">
        <f t="shared" ca="1" si="0"/>
        <v>44386</v>
      </c>
      <c r="G52" s="306">
        <f>IF('HN TOPUPS April Sheet'!T40&lt;0,0,'HN TOPUPS April Sheet'!T40)</f>
        <v>5478.7692307692305</v>
      </c>
      <c r="H52" s="124">
        <f t="shared" ca="1" si="1"/>
        <v>44386</v>
      </c>
      <c r="I52" s="125">
        <v>0</v>
      </c>
      <c r="J52" s="304" t="str">
        <f>LEFT('HN TOPUPS April Sheet'!D40,16)&amp;"."&amp;'HN TopUpPay'!E52</f>
        <v>Christ Church CE.3302.EHCP.I03.1.Jl21</v>
      </c>
      <c r="K52" s="120" t="b">
        <v>1</v>
      </c>
      <c r="L52" s="126" t="s">
        <v>3686</v>
      </c>
      <c r="M52" s="120" t="b">
        <v>1</v>
      </c>
      <c r="N52" s="120" t="s">
        <v>3687</v>
      </c>
      <c r="O52" s="307" t="str">
        <f>'HN TOPUPS April Sheet'!N40</f>
        <v>11431/543965</v>
      </c>
      <c r="P52" s="120" t="b">
        <v>1</v>
      </c>
      <c r="Q52" s="120" t="b">
        <v>1</v>
      </c>
      <c r="R52" s="120" t="b">
        <v>1</v>
      </c>
    </row>
    <row r="53" spans="1:18" x14ac:dyDescent="0.25">
      <c r="A53" s="117">
        <v>1</v>
      </c>
      <c r="B53" s="118">
        <v>2</v>
      </c>
      <c r="C53" s="303">
        <f>'HN TOPUPS April Sheet'!C41</f>
        <v>144389</v>
      </c>
      <c r="D53" s="120" t="b">
        <v>1</v>
      </c>
      <c r="E53" s="304" t="str">
        <f>'HN TOPUPS April Sheet'!M41&amp;"."&amp;'HN TopUpPay'!$C$5</f>
        <v>4211.EHCP.I03.1.Jl21</v>
      </c>
      <c r="F53" s="305">
        <f t="shared" ca="1" si="0"/>
        <v>44386</v>
      </c>
      <c r="G53" s="306">
        <f>IF('HN TOPUPS April Sheet'!T41&lt;0,0,'HN TOPUPS April Sheet'!T41)</f>
        <v>10514.583333333334</v>
      </c>
      <c r="H53" s="124">
        <f t="shared" ca="1" si="1"/>
        <v>44386</v>
      </c>
      <c r="I53" s="125">
        <v>0</v>
      </c>
      <c r="J53" s="304" t="str">
        <f>LEFT('HN TOPUPS April Sheet'!D41,16)&amp;"."&amp;'HN TopUpPay'!E53</f>
        <v>Christ's College.4211.EHCP.I03.1.Jl21</v>
      </c>
      <c r="K53" s="120" t="b">
        <v>1</v>
      </c>
      <c r="L53" s="126" t="s">
        <v>3686</v>
      </c>
      <c r="M53" s="120" t="b">
        <v>1</v>
      </c>
      <c r="N53" s="120" t="s">
        <v>3687</v>
      </c>
      <c r="O53" s="307" t="str">
        <f>'HN TOPUPS April Sheet'!N41</f>
        <v>11442/516500</v>
      </c>
      <c r="P53" s="120" t="b">
        <v>1</v>
      </c>
      <c r="Q53" s="120" t="b">
        <v>1</v>
      </c>
      <c r="R53" s="120" t="b">
        <v>1</v>
      </c>
    </row>
    <row r="54" spans="1:18" x14ac:dyDescent="0.25">
      <c r="A54" s="117">
        <v>1</v>
      </c>
      <c r="B54" s="118">
        <v>2</v>
      </c>
      <c r="C54" s="303">
        <f>'HN TOPUPS April Sheet'!C42</f>
        <v>400020</v>
      </c>
      <c r="D54" s="120" t="b">
        <v>1</v>
      </c>
      <c r="E54" s="304" t="str">
        <f>'HN TOPUPS April Sheet'!M42&amp;"."&amp;'HN TopUpPay'!$C$5</f>
        <v>2011.EHCP.I03.1.Jl21</v>
      </c>
      <c r="F54" s="305">
        <f t="shared" ca="1" si="0"/>
        <v>44386</v>
      </c>
      <c r="G54" s="306">
        <f>IF('HN TOPUPS April Sheet'!T42&lt;0,0,'HN TOPUPS April Sheet'!T42)</f>
        <v>1690.7692307692305</v>
      </c>
      <c r="H54" s="124">
        <f t="shared" ca="1" si="1"/>
        <v>44386</v>
      </c>
      <c r="I54" s="125">
        <v>0</v>
      </c>
      <c r="J54" s="304" t="str">
        <f>LEFT('HN TOPUPS April Sheet'!D42,16)&amp;"."&amp;'HN TopUpPay'!E54</f>
        <v>Church Hill Prim.2011.EHCP.I03.1.Jl21</v>
      </c>
      <c r="K54" s="120" t="b">
        <v>1</v>
      </c>
      <c r="L54" s="126" t="s">
        <v>3686</v>
      </c>
      <c r="M54" s="120" t="b">
        <v>1</v>
      </c>
      <c r="N54" s="120" t="s">
        <v>3687</v>
      </c>
      <c r="O54" s="307" t="str">
        <f>'HN TOPUPS April Sheet'!N42</f>
        <v>11431/543965</v>
      </c>
      <c r="P54" s="120" t="b">
        <v>1</v>
      </c>
      <c r="Q54" s="120" t="b">
        <v>1</v>
      </c>
      <c r="R54" s="120" t="b">
        <v>1</v>
      </c>
    </row>
    <row r="55" spans="1:18" x14ac:dyDescent="0.25">
      <c r="A55" s="117">
        <v>1</v>
      </c>
      <c r="B55" s="118">
        <v>2</v>
      </c>
      <c r="C55" s="303">
        <f>'HN TOPUPS April Sheet'!C43</f>
        <v>156151</v>
      </c>
      <c r="D55" s="120" t="b">
        <v>1</v>
      </c>
      <c r="E55" s="304" t="str">
        <f>'HN TOPUPS April Sheet'!M43&amp;"."&amp;'HN TopUpPay'!$C$5</f>
        <v>3522.ARPs.I03.1.Jl21</v>
      </c>
      <c r="F55" s="305">
        <f t="shared" ca="1" si="0"/>
        <v>44386</v>
      </c>
      <c r="G55" s="306">
        <f>IF('HN TOPUPS April Sheet'!T43&lt;0,0,'HN TOPUPS April Sheet'!T43)</f>
        <v>17819.87361111111</v>
      </c>
      <c r="H55" s="124">
        <f t="shared" ca="1" si="1"/>
        <v>44386</v>
      </c>
      <c r="I55" s="125">
        <v>0</v>
      </c>
      <c r="J55" s="304" t="str">
        <f>LEFT('HN TOPUPS April Sheet'!D43,16)&amp;"."&amp;'HN TopUpPay'!E55</f>
        <v>Claremont Academ.3522.ARPs.I03.1.Jl21</v>
      </c>
      <c r="K55" s="120" t="b">
        <v>1</v>
      </c>
      <c r="L55" s="126" t="s">
        <v>3686</v>
      </c>
      <c r="M55" s="120" t="b">
        <v>1</v>
      </c>
      <c r="N55" s="120" t="s">
        <v>3687</v>
      </c>
      <c r="O55" s="307" t="str">
        <f>'HN TOPUPS April Sheet'!N43</f>
        <v>11422/516500</v>
      </c>
      <c r="P55" s="120" t="b">
        <v>1</v>
      </c>
      <c r="Q55" s="120" t="b">
        <v>1</v>
      </c>
      <c r="R55" s="120" t="b">
        <v>1</v>
      </c>
    </row>
    <row r="56" spans="1:18" x14ac:dyDescent="0.25">
      <c r="A56" s="117">
        <v>1</v>
      </c>
      <c r="B56" s="118">
        <v>2</v>
      </c>
      <c r="C56" s="303">
        <f>'HN TOPUPS April Sheet'!C44</f>
        <v>156151</v>
      </c>
      <c r="D56" s="120" t="b">
        <v>1</v>
      </c>
      <c r="E56" s="304" t="str">
        <f>'HN TOPUPS April Sheet'!M44&amp;"."&amp;'HN TopUpPay'!$C$5</f>
        <v>3522.EHCP.I03.2.Jl21</v>
      </c>
      <c r="F56" s="305">
        <f t="shared" ca="1" si="0"/>
        <v>44386</v>
      </c>
      <c r="G56" s="306">
        <f>IF('HN TOPUPS April Sheet'!T44&lt;0,0,'HN TOPUPS April Sheet'!T44)</f>
        <v>4265.884</v>
      </c>
      <c r="H56" s="124">
        <f t="shared" ca="1" si="1"/>
        <v>44386</v>
      </c>
      <c r="I56" s="125">
        <v>0</v>
      </c>
      <c r="J56" s="304" t="str">
        <f>LEFT('HN TOPUPS April Sheet'!D44,16)&amp;"."&amp;'HN TopUpPay'!E56</f>
        <v>Claremont Academ.3522.EHCP.I03.2.Jl21</v>
      </c>
      <c r="K56" s="120" t="b">
        <v>1</v>
      </c>
      <c r="L56" s="126" t="s">
        <v>3686</v>
      </c>
      <c r="M56" s="120" t="b">
        <v>1</v>
      </c>
      <c r="N56" s="120" t="s">
        <v>3687</v>
      </c>
      <c r="O56" s="307" t="str">
        <f>'HN TOPUPS April Sheet'!N44</f>
        <v>11443/516500</v>
      </c>
      <c r="P56" s="120" t="b">
        <v>1</v>
      </c>
      <c r="Q56" s="120" t="b">
        <v>1</v>
      </c>
      <c r="R56" s="120" t="b">
        <v>1</v>
      </c>
    </row>
    <row r="57" spans="1:18" x14ac:dyDescent="0.25">
      <c r="A57" s="117">
        <v>1</v>
      </c>
      <c r="B57" s="118">
        <v>2</v>
      </c>
      <c r="C57" s="303">
        <f>'HN TOPUPS April Sheet'!C45</f>
        <v>400050</v>
      </c>
      <c r="D57" s="120" t="b">
        <v>1</v>
      </c>
      <c r="E57" s="304" t="str">
        <f>'HN TOPUPS April Sheet'!M45&amp;"."&amp;'HN TopUpPay'!$C$5</f>
        <v>2014.ARPs.I03.1.Jl21</v>
      </c>
      <c r="F57" s="305">
        <f t="shared" ca="1" si="0"/>
        <v>44386</v>
      </c>
      <c r="G57" s="306">
        <f>IF('HN TOPUPS April Sheet'!T45&lt;0,0,'HN TOPUPS April Sheet'!T45)</f>
        <v>10360.759307692306</v>
      </c>
      <c r="H57" s="124">
        <f t="shared" ca="1" si="1"/>
        <v>44386</v>
      </c>
      <c r="I57" s="125">
        <v>0</v>
      </c>
      <c r="J57" s="304" t="str">
        <f>LEFT('HN TOPUPS April Sheet'!D45,16)&amp;"."&amp;'HN TopUpPay'!E57</f>
        <v>Colindale School.2014.ARPs.I03.1.Jl21</v>
      </c>
      <c r="K57" s="120" t="b">
        <v>1</v>
      </c>
      <c r="L57" s="126" t="s">
        <v>3686</v>
      </c>
      <c r="M57" s="120" t="b">
        <v>1</v>
      </c>
      <c r="N57" s="120" t="s">
        <v>3687</v>
      </c>
      <c r="O57" s="307" t="str">
        <f>'HN TOPUPS April Sheet'!N45</f>
        <v>11432/543965</v>
      </c>
      <c r="P57" s="120" t="b">
        <v>1</v>
      </c>
      <c r="Q57" s="120" t="b">
        <v>1</v>
      </c>
      <c r="R57" s="120" t="b">
        <v>1</v>
      </c>
    </row>
    <row r="58" spans="1:18" x14ac:dyDescent="0.25">
      <c r="A58" s="117">
        <v>1</v>
      </c>
      <c r="B58" s="118">
        <v>2</v>
      </c>
      <c r="C58" s="303">
        <f>'HN TOPUPS April Sheet'!C46</f>
        <v>400050</v>
      </c>
      <c r="D58" s="120" t="b">
        <v>1</v>
      </c>
      <c r="E58" s="304" t="str">
        <f>'HN TOPUPS April Sheet'!M46&amp;"."&amp;'HN TopUpPay'!$C$5</f>
        <v>2014.EHCP.I03.2.Jl21</v>
      </c>
      <c r="F58" s="305">
        <f t="shared" ca="1" si="0"/>
        <v>44386</v>
      </c>
      <c r="G58" s="306">
        <f>IF('HN TOPUPS April Sheet'!T46&lt;0,0,'HN TOPUPS April Sheet'!T46)</f>
        <v>9584.8967692307688</v>
      </c>
      <c r="H58" s="124">
        <f t="shared" ca="1" si="1"/>
        <v>44386</v>
      </c>
      <c r="I58" s="125">
        <v>0</v>
      </c>
      <c r="J58" s="304" t="str">
        <f>LEFT('HN TOPUPS April Sheet'!D46,16)&amp;"."&amp;'HN TopUpPay'!E58</f>
        <v>Colindale School.2014.EHCP.I03.2.Jl21</v>
      </c>
      <c r="K58" s="120" t="b">
        <v>1</v>
      </c>
      <c r="L58" s="126" t="s">
        <v>3686</v>
      </c>
      <c r="M58" s="120" t="b">
        <v>1</v>
      </c>
      <c r="N58" s="120" t="s">
        <v>3687</v>
      </c>
      <c r="O58" s="307" t="str">
        <f>'HN TOPUPS April Sheet'!N46</f>
        <v>11431/543965</v>
      </c>
      <c r="P58" s="120" t="b">
        <v>1</v>
      </c>
      <c r="Q58" s="120" t="b">
        <v>1</v>
      </c>
      <c r="R58" s="120" t="b">
        <v>1</v>
      </c>
    </row>
    <row r="59" spans="1:18" x14ac:dyDescent="0.25">
      <c r="A59" s="117">
        <v>1</v>
      </c>
      <c r="B59" s="118">
        <v>2</v>
      </c>
      <c r="C59" s="303">
        <f>'HN TOPUPS April Sheet'!C47</f>
        <v>140894</v>
      </c>
      <c r="D59" s="120" t="b">
        <v>1</v>
      </c>
      <c r="E59" s="304" t="str">
        <f>'HN TOPUPS April Sheet'!M47&amp;"."&amp;'HN TopUpPay'!$C$5</f>
        <v>4215.EHCP.I03.1.Jl21</v>
      </c>
      <c r="F59" s="305">
        <f t="shared" ca="1" si="0"/>
        <v>44386</v>
      </c>
      <c r="G59" s="306">
        <f>IF('HN TOPUPS April Sheet'!T47&lt;0,0,'HN TOPUPS April Sheet'!T47)</f>
        <v>23706.833333333336</v>
      </c>
      <c r="H59" s="124">
        <f t="shared" ca="1" si="1"/>
        <v>44386</v>
      </c>
      <c r="I59" s="125">
        <v>0</v>
      </c>
      <c r="J59" s="304" t="str">
        <f>LEFT('HN TOPUPS April Sheet'!D47,16)&amp;"."&amp;'HN TopUpPay'!E59</f>
        <v>Compton School.4215.EHCP.I03.1.Jl21</v>
      </c>
      <c r="K59" s="120" t="b">
        <v>1</v>
      </c>
      <c r="L59" s="126" t="s">
        <v>3686</v>
      </c>
      <c r="M59" s="120" t="b">
        <v>1</v>
      </c>
      <c r="N59" s="120" t="s">
        <v>3687</v>
      </c>
      <c r="O59" s="307" t="str">
        <f>'HN TOPUPS April Sheet'!N47</f>
        <v>11442/516500</v>
      </c>
      <c r="P59" s="120" t="b">
        <v>1</v>
      </c>
      <c r="Q59" s="120" t="b">
        <v>1</v>
      </c>
      <c r="R59" s="120" t="b">
        <v>1</v>
      </c>
    </row>
    <row r="60" spans="1:18" x14ac:dyDescent="0.25">
      <c r="A60" s="117">
        <v>1</v>
      </c>
      <c r="B60" s="118">
        <v>2</v>
      </c>
      <c r="C60" s="303">
        <f>'HN TOPUPS April Sheet'!C48</f>
        <v>400059</v>
      </c>
      <c r="D60" s="120" t="b">
        <v>1</v>
      </c>
      <c r="E60" s="304" t="str">
        <f>'HN TOPUPS April Sheet'!M48&amp;"."&amp;'HN TopUpPay'!$C$5</f>
        <v>2015.ARPs.I03.1.Jl21</v>
      </c>
      <c r="F60" s="305">
        <f t="shared" ca="1" si="0"/>
        <v>44386</v>
      </c>
      <c r="G60" s="306">
        <f>IF('HN TOPUPS April Sheet'!T48&lt;0,0,'HN TOPUPS April Sheet'!T48)</f>
        <v>11834.461538461537</v>
      </c>
      <c r="H60" s="124">
        <f t="shared" ca="1" si="1"/>
        <v>44386</v>
      </c>
      <c r="I60" s="125">
        <v>0</v>
      </c>
      <c r="J60" s="304" t="str">
        <f>LEFT('HN TOPUPS April Sheet'!D48,16)&amp;"."&amp;'HN TopUpPay'!E60</f>
        <v>Coppetts Wood.2015.ARPs.I03.1.Jl21</v>
      </c>
      <c r="K60" s="120" t="b">
        <v>1</v>
      </c>
      <c r="L60" s="126" t="s">
        <v>3686</v>
      </c>
      <c r="M60" s="120" t="b">
        <v>1</v>
      </c>
      <c r="N60" s="120" t="s">
        <v>3687</v>
      </c>
      <c r="O60" s="307" t="str">
        <f>'HN TOPUPS April Sheet'!N48</f>
        <v>11432/543965</v>
      </c>
      <c r="P60" s="120" t="b">
        <v>1</v>
      </c>
      <c r="Q60" s="120" t="b">
        <v>1</v>
      </c>
      <c r="R60" s="120" t="b">
        <v>1</v>
      </c>
    </row>
    <row r="61" spans="1:18" x14ac:dyDescent="0.25">
      <c r="A61" s="117">
        <v>1</v>
      </c>
      <c r="B61" s="118">
        <v>2</v>
      </c>
      <c r="C61" s="303">
        <f>'HN TOPUPS April Sheet'!C49</f>
        <v>400059</v>
      </c>
      <c r="D61" s="120" t="b">
        <v>1</v>
      </c>
      <c r="E61" s="304" t="str">
        <f>'HN TOPUPS April Sheet'!M49&amp;"."&amp;'HN TopUpPay'!$C$5</f>
        <v>2015.EHCP.I03.2.Jl21</v>
      </c>
      <c r="F61" s="305">
        <f t="shared" ca="1" si="0"/>
        <v>44386</v>
      </c>
      <c r="G61" s="306">
        <f>IF('HN TOPUPS April Sheet'!T49&lt;0,0,'HN TOPUPS April Sheet'!T49)</f>
        <v>5126.0275384615388</v>
      </c>
      <c r="H61" s="124">
        <f t="shared" ca="1" si="1"/>
        <v>44386</v>
      </c>
      <c r="I61" s="125">
        <v>0</v>
      </c>
      <c r="J61" s="304" t="str">
        <f>LEFT('HN TOPUPS April Sheet'!D49,16)&amp;"."&amp;'HN TopUpPay'!E61</f>
        <v>Coppetts Wood.2015.EHCP.I03.2.Jl21</v>
      </c>
      <c r="K61" s="120" t="b">
        <v>1</v>
      </c>
      <c r="L61" s="126" t="s">
        <v>3686</v>
      </c>
      <c r="M61" s="120" t="b">
        <v>1</v>
      </c>
      <c r="N61" s="120" t="s">
        <v>3687</v>
      </c>
      <c r="O61" s="307" t="str">
        <f>'HN TOPUPS April Sheet'!N49</f>
        <v>11431/543965</v>
      </c>
      <c r="P61" s="120" t="b">
        <v>1</v>
      </c>
      <c r="Q61" s="120" t="b">
        <v>1</v>
      </c>
      <c r="R61" s="120" t="b">
        <v>1</v>
      </c>
    </row>
    <row r="62" spans="1:18" x14ac:dyDescent="0.25">
      <c r="A62" s="117">
        <v>1</v>
      </c>
      <c r="B62" s="118">
        <v>2</v>
      </c>
      <c r="C62" s="303">
        <f>'HN TOPUPS April Sheet'!C50</f>
        <v>400059</v>
      </c>
      <c r="D62" s="120" t="b">
        <v>1</v>
      </c>
      <c r="E62" s="304" t="str">
        <f>'HN TOPUPS April Sheet'!M50&amp;"."&amp;'HN TopUpPay'!$C$5</f>
        <v>2015.EHCP.I03.3.Jl21</v>
      </c>
      <c r="F62" s="305">
        <f t="shared" ca="1" si="0"/>
        <v>44386</v>
      </c>
      <c r="G62" s="306">
        <f>IF('HN TOPUPS April Sheet'!T50&lt;0,0,'HN TOPUPS April Sheet'!T50)</f>
        <v>475.73153846153843</v>
      </c>
      <c r="H62" s="124">
        <f t="shared" ca="1" si="1"/>
        <v>44386</v>
      </c>
      <c r="I62" s="125">
        <v>0</v>
      </c>
      <c r="J62" s="304" t="str">
        <f>LEFT('HN TOPUPS April Sheet'!D50,16)&amp;"."&amp;'HN TopUpPay'!E62</f>
        <v>Coppetts Wood.2015.EHCP.I03.3.Jl21</v>
      </c>
      <c r="K62" s="120" t="b">
        <v>1</v>
      </c>
      <c r="L62" s="126" t="s">
        <v>3686</v>
      </c>
      <c r="M62" s="120" t="b">
        <v>1</v>
      </c>
      <c r="N62" s="120" t="s">
        <v>3687</v>
      </c>
      <c r="O62" s="307" t="str">
        <f>'HN TOPUPS April Sheet'!N50</f>
        <v>11436/543965</v>
      </c>
      <c r="P62" s="120" t="b">
        <v>1</v>
      </c>
      <c r="Q62" s="120" t="b">
        <v>1</v>
      </c>
      <c r="R62" s="120" t="b">
        <v>1</v>
      </c>
    </row>
    <row r="63" spans="1:18" x14ac:dyDescent="0.25">
      <c r="A63" s="117">
        <v>1</v>
      </c>
      <c r="B63" s="118">
        <v>2</v>
      </c>
      <c r="C63" s="303">
        <f>'HN TOPUPS April Sheet'!C51</f>
        <v>148020</v>
      </c>
      <c r="D63" s="120" t="b">
        <v>1</v>
      </c>
      <c r="E63" s="304" t="str">
        <f>'HN TOPUPS April Sheet'!M51&amp;"."&amp;'HN TopUpPay'!$C$5</f>
        <v>4210.EHCP.I03.1.Jl21</v>
      </c>
      <c r="F63" s="305">
        <f t="shared" ca="1" si="0"/>
        <v>44386</v>
      </c>
      <c r="G63" s="306">
        <f>IF('HN TOPUPS April Sheet'!T51&lt;0,0,'HN TOPUPS April Sheet'!T51)</f>
        <v>8207.4166666666679</v>
      </c>
      <c r="H63" s="124">
        <f t="shared" ca="1" si="1"/>
        <v>44386</v>
      </c>
      <c r="I63" s="125">
        <v>0</v>
      </c>
      <c r="J63" s="304" t="str">
        <f>LEFT('HN TOPUPS April Sheet'!D51,16)&amp;"."&amp;'HN TopUpPay'!E63</f>
        <v>Copthall School.4210.EHCP.I03.1.Jl21</v>
      </c>
      <c r="K63" s="120" t="b">
        <v>1</v>
      </c>
      <c r="L63" s="126" t="s">
        <v>3686</v>
      </c>
      <c r="M63" s="120" t="b">
        <v>1</v>
      </c>
      <c r="N63" s="120" t="s">
        <v>3687</v>
      </c>
      <c r="O63" s="307" t="str">
        <f>'HN TOPUPS April Sheet'!N51</f>
        <v>11442/516500</v>
      </c>
      <c r="P63" s="120" t="b">
        <v>1</v>
      </c>
      <c r="Q63" s="120" t="b">
        <v>1</v>
      </c>
      <c r="R63" s="120" t="b">
        <v>1</v>
      </c>
    </row>
    <row r="64" spans="1:18" x14ac:dyDescent="0.25">
      <c r="A64" s="117">
        <v>1</v>
      </c>
      <c r="B64" s="118">
        <v>2</v>
      </c>
      <c r="C64" s="303">
        <f>'HN TOPUPS April Sheet'!C52</f>
        <v>400049</v>
      </c>
      <c r="D64" s="120" t="b">
        <v>1</v>
      </c>
      <c r="E64" s="304" t="str">
        <f>'HN TOPUPS April Sheet'!M52&amp;"."&amp;'HN TopUpPay'!$C$5</f>
        <v>2016.EHCP.I03.1.Jl21</v>
      </c>
      <c r="F64" s="305">
        <f t="shared" ca="1" si="0"/>
        <v>44386</v>
      </c>
      <c r="G64" s="306">
        <f>IF('HN TOPUPS April Sheet'!T52&lt;0,0,'HN TOPUPS April Sheet'!T52)</f>
        <v>4885.1538461538457</v>
      </c>
      <c r="H64" s="124">
        <f t="shared" ca="1" si="1"/>
        <v>44386</v>
      </c>
      <c r="I64" s="125">
        <v>0</v>
      </c>
      <c r="J64" s="304" t="str">
        <f>LEFT('HN TOPUPS April Sheet'!D52,16)&amp;"."&amp;'HN TopUpPay'!E64</f>
        <v>Courtland School.2016.EHCP.I03.1.Jl21</v>
      </c>
      <c r="K64" s="120" t="b">
        <v>1</v>
      </c>
      <c r="L64" s="126" t="s">
        <v>3686</v>
      </c>
      <c r="M64" s="120" t="b">
        <v>1</v>
      </c>
      <c r="N64" s="120" t="s">
        <v>3687</v>
      </c>
      <c r="O64" s="307" t="str">
        <f>'HN TOPUPS April Sheet'!N52</f>
        <v>11431/543965</v>
      </c>
      <c r="P64" s="120" t="b">
        <v>1</v>
      </c>
      <c r="Q64" s="120" t="b">
        <v>1</v>
      </c>
      <c r="R64" s="120" t="b">
        <v>1</v>
      </c>
    </row>
    <row r="65" spans="1:18" x14ac:dyDescent="0.25">
      <c r="A65" s="117">
        <v>1</v>
      </c>
      <c r="B65" s="118">
        <v>2</v>
      </c>
      <c r="C65" s="303">
        <f>'HN TOPUPS April Sheet'!C53</f>
        <v>400080</v>
      </c>
      <c r="D65" s="120" t="b">
        <v>1</v>
      </c>
      <c r="E65" s="304" t="str">
        <f>'HN TOPUPS April Sheet'!M53&amp;"."&amp;'HN TopUpPay'!$C$5</f>
        <v>2017.EHCP.I03.1.Jl21</v>
      </c>
      <c r="F65" s="305">
        <f t="shared" ca="1" si="0"/>
        <v>44386</v>
      </c>
      <c r="G65" s="306">
        <f>IF('HN TOPUPS April Sheet'!T53&lt;0,0,'HN TOPUPS April Sheet'!T53)</f>
        <v>5300.0063846153844</v>
      </c>
      <c r="H65" s="124">
        <f t="shared" ca="1" si="1"/>
        <v>44386</v>
      </c>
      <c r="I65" s="125">
        <v>0</v>
      </c>
      <c r="J65" s="304" t="str">
        <f>LEFT('HN TOPUPS April Sheet'!D53,16)&amp;"."&amp;'HN TopUpPay'!E65</f>
        <v>Cromer Road Prim.2017.EHCP.I03.1.Jl21</v>
      </c>
      <c r="K65" s="120" t="b">
        <v>1</v>
      </c>
      <c r="L65" s="126" t="s">
        <v>3686</v>
      </c>
      <c r="M65" s="120" t="b">
        <v>1</v>
      </c>
      <c r="N65" s="120" t="s">
        <v>3687</v>
      </c>
      <c r="O65" s="307" t="str">
        <f>'HN TOPUPS April Sheet'!N53</f>
        <v>11431/543965</v>
      </c>
      <c r="P65" s="120" t="b">
        <v>1</v>
      </c>
      <c r="Q65" s="120" t="b">
        <v>1</v>
      </c>
      <c r="R65" s="120" t="b">
        <v>1</v>
      </c>
    </row>
    <row r="66" spans="1:18" x14ac:dyDescent="0.25">
      <c r="A66" s="117">
        <v>1</v>
      </c>
      <c r="B66" s="118">
        <v>2</v>
      </c>
      <c r="C66" s="303">
        <f>'HN TOPUPS April Sheet'!C54</f>
        <v>400105</v>
      </c>
      <c r="D66" s="120" t="b">
        <v>1</v>
      </c>
      <c r="E66" s="304" t="str">
        <f>'HN TOPUPS April Sheet'!M54&amp;"."&amp;'HN TopUpPay'!$C$5</f>
        <v>2073.EHCP.I03.1.Jl21</v>
      </c>
      <c r="F66" s="305">
        <f t="shared" ca="1" si="0"/>
        <v>44386</v>
      </c>
      <c r="G66" s="306">
        <f>IF('HN TOPUPS April Sheet'!T54&lt;0,0,'HN TOPUPS April Sheet'!T54)</f>
        <v>21612.131076923077</v>
      </c>
      <c r="H66" s="124">
        <f t="shared" ca="1" si="1"/>
        <v>44386</v>
      </c>
      <c r="I66" s="125">
        <v>0</v>
      </c>
      <c r="J66" s="304" t="str">
        <f>LEFT('HN TOPUPS April Sheet'!D54,16)&amp;"."&amp;'HN TopUpPay'!E66</f>
        <v>Danegrove JMI Sc.2073.EHCP.I03.1.Jl21</v>
      </c>
      <c r="K66" s="120" t="b">
        <v>1</v>
      </c>
      <c r="L66" s="126" t="s">
        <v>3686</v>
      </c>
      <c r="M66" s="120" t="b">
        <v>1</v>
      </c>
      <c r="N66" s="120" t="s">
        <v>3687</v>
      </c>
      <c r="O66" s="307" t="str">
        <f>'HN TOPUPS April Sheet'!N54</f>
        <v>11431/543965</v>
      </c>
      <c r="P66" s="120" t="b">
        <v>1</v>
      </c>
      <c r="Q66" s="120" t="b">
        <v>1</v>
      </c>
      <c r="R66" s="120" t="b">
        <v>1</v>
      </c>
    </row>
    <row r="67" spans="1:18" x14ac:dyDescent="0.25">
      <c r="A67" s="117">
        <v>1</v>
      </c>
      <c r="B67" s="118">
        <v>2</v>
      </c>
      <c r="C67" s="303">
        <f>'HN TOPUPS April Sheet'!C55</f>
        <v>400036</v>
      </c>
      <c r="D67" s="120" t="b">
        <v>1</v>
      </c>
      <c r="E67" s="304" t="str">
        <f>'HN TOPUPS April Sheet'!M55&amp;"."&amp;'HN TopUpPay'!$C$5</f>
        <v>2019.EHCP.I03.1.Jl21</v>
      </c>
      <c r="F67" s="305">
        <f t="shared" ca="1" si="0"/>
        <v>44386</v>
      </c>
      <c r="G67" s="306">
        <f>IF('HN TOPUPS April Sheet'!T55&lt;0,0,'HN TOPUPS April Sheet'!T55)</f>
        <v>6291.6923076923076</v>
      </c>
      <c r="H67" s="124">
        <f t="shared" ca="1" si="1"/>
        <v>44386</v>
      </c>
      <c r="I67" s="125">
        <v>0</v>
      </c>
      <c r="J67" s="304" t="str">
        <f>LEFT('HN TOPUPS April Sheet'!D55,16)&amp;"."&amp;'HN TopUpPay'!E67</f>
        <v>Deansbrook Infan.2019.EHCP.I03.1.Jl21</v>
      </c>
      <c r="K67" s="120" t="b">
        <v>1</v>
      </c>
      <c r="L67" s="126" t="s">
        <v>3686</v>
      </c>
      <c r="M67" s="120" t="b">
        <v>1</v>
      </c>
      <c r="N67" s="120" t="s">
        <v>3687</v>
      </c>
      <c r="O67" s="307" t="str">
        <f>'HN TOPUPS April Sheet'!N55</f>
        <v>11431/543965</v>
      </c>
      <c r="P67" s="120" t="b">
        <v>1</v>
      </c>
      <c r="Q67" s="120" t="b">
        <v>1</v>
      </c>
      <c r="R67" s="120" t="b">
        <v>1</v>
      </c>
    </row>
    <row r="68" spans="1:18" x14ac:dyDescent="0.25">
      <c r="A68" s="117">
        <v>1</v>
      </c>
      <c r="B68" s="118">
        <v>2</v>
      </c>
      <c r="C68" s="303">
        <f>'HN TOPUPS April Sheet'!C56</f>
        <v>400036</v>
      </c>
      <c r="D68" s="120" t="b">
        <v>1</v>
      </c>
      <c r="E68" s="304" t="str">
        <f>'HN TOPUPS April Sheet'!M56&amp;"."&amp;'HN TopUpPay'!$C$5</f>
        <v>2019.SEN I.I03.2.Jl21</v>
      </c>
      <c r="F68" s="305">
        <f t="shared" ca="1" si="0"/>
        <v>44386</v>
      </c>
      <c r="G68" s="306">
        <f>IF('HN TOPUPS April Sheet'!T56&lt;0,0,'HN TOPUPS April Sheet'!T56)</f>
        <v>375.1</v>
      </c>
      <c r="H68" s="124">
        <f t="shared" ca="1" si="1"/>
        <v>44386</v>
      </c>
      <c r="I68" s="125">
        <v>0</v>
      </c>
      <c r="J68" s="304" t="str">
        <f>LEFT('HN TOPUPS April Sheet'!D56,16)&amp;"."&amp;'HN TopUpPay'!E68</f>
        <v>Deansbrook Infan.2019.SEN I.I03.2.Jl21</v>
      </c>
      <c r="K68" s="120" t="b">
        <v>1</v>
      </c>
      <c r="L68" s="126" t="s">
        <v>3686</v>
      </c>
      <c r="M68" s="120" t="b">
        <v>1</v>
      </c>
      <c r="N68" s="120" t="s">
        <v>3687</v>
      </c>
      <c r="O68" s="307" t="str">
        <f>'HN TOPUPS April Sheet'!N56</f>
        <v>10265/543965</v>
      </c>
      <c r="P68" s="120" t="b">
        <v>1</v>
      </c>
      <c r="Q68" s="120" t="b">
        <v>1</v>
      </c>
      <c r="R68" s="120" t="b">
        <v>1</v>
      </c>
    </row>
    <row r="69" spans="1:18" x14ac:dyDescent="0.25">
      <c r="A69" s="117">
        <v>1</v>
      </c>
      <c r="B69" s="118">
        <v>2</v>
      </c>
      <c r="C69" s="303">
        <f>'HN TOPUPS April Sheet'!C57</f>
        <v>151094</v>
      </c>
      <c r="D69" s="120" t="b">
        <v>1</v>
      </c>
      <c r="E69" s="304" t="str">
        <f>'HN TOPUPS April Sheet'!M57&amp;"."&amp;'HN TopUpPay'!$C$5</f>
        <v>2018.EHCP.I03.1.Jl21</v>
      </c>
      <c r="F69" s="305">
        <f t="shared" ca="1" si="0"/>
        <v>44386</v>
      </c>
      <c r="G69" s="306">
        <f>IF('HN TOPUPS April Sheet'!T57&lt;0,0,'HN TOPUPS April Sheet'!T57)</f>
        <v>10476.974333333335</v>
      </c>
      <c r="H69" s="124">
        <f t="shared" ca="1" si="1"/>
        <v>44386</v>
      </c>
      <c r="I69" s="125">
        <v>0</v>
      </c>
      <c r="J69" s="304" t="str">
        <f>LEFT('HN TOPUPS April Sheet'!D57,16)&amp;"."&amp;'HN TopUpPay'!E69</f>
        <v>Deansbrook Junio.2018.EHCP.I03.1.Jl21</v>
      </c>
      <c r="K69" s="120" t="b">
        <v>1</v>
      </c>
      <c r="L69" s="126" t="s">
        <v>3686</v>
      </c>
      <c r="M69" s="120" t="b">
        <v>1</v>
      </c>
      <c r="N69" s="120" t="s">
        <v>3687</v>
      </c>
      <c r="O69" s="307" t="str">
        <f>'HN TOPUPS April Sheet'!N57</f>
        <v>11443/516500</v>
      </c>
      <c r="P69" s="120" t="b">
        <v>1</v>
      </c>
      <c r="Q69" s="120" t="b">
        <v>1</v>
      </c>
      <c r="R69" s="120" t="b">
        <v>1</v>
      </c>
    </row>
    <row r="70" spans="1:18" x14ac:dyDescent="0.25">
      <c r="A70" s="117">
        <v>1</v>
      </c>
      <c r="B70" s="118">
        <v>2</v>
      </c>
      <c r="C70" s="303">
        <f>'HN TOPUPS April Sheet'!C58</f>
        <v>400042</v>
      </c>
      <c r="D70" s="120" t="b">
        <v>1</v>
      </c>
      <c r="E70" s="304" t="str">
        <f>'HN TOPUPS April Sheet'!M58&amp;"."&amp;'HN TopUpPay'!$C$5</f>
        <v>2021.EHCP.I03.1.Jl21</v>
      </c>
      <c r="F70" s="305">
        <f t="shared" ca="1" si="0"/>
        <v>44386</v>
      </c>
      <c r="G70" s="306">
        <f>IF('HN TOPUPS April Sheet'!T58&lt;0,0,'HN TOPUPS April Sheet'!T58)</f>
        <v>6103.9923076923078</v>
      </c>
      <c r="H70" s="124">
        <f t="shared" ca="1" si="1"/>
        <v>44386</v>
      </c>
      <c r="I70" s="125">
        <v>0</v>
      </c>
      <c r="J70" s="304" t="str">
        <f>LEFT('HN TOPUPS April Sheet'!D58,16)&amp;"."&amp;'HN TopUpPay'!E70</f>
        <v>Dollis Primary S.2021.EHCP.I03.1.Jl21</v>
      </c>
      <c r="K70" s="120" t="b">
        <v>1</v>
      </c>
      <c r="L70" s="126" t="s">
        <v>3686</v>
      </c>
      <c r="M70" s="120" t="b">
        <v>1</v>
      </c>
      <c r="N70" s="120" t="s">
        <v>3687</v>
      </c>
      <c r="O70" s="307" t="str">
        <f>'HN TOPUPS April Sheet'!N58</f>
        <v>11431/543965</v>
      </c>
      <c r="P70" s="120" t="b">
        <v>1</v>
      </c>
      <c r="Q70" s="120" t="b">
        <v>1</v>
      </c>
      <c r="R70" s="120" t="b">
        <v>1</v>
      </c>
    </row>
    <row r="71" spans="1:18" x14ac:dyDescent="0.25">
      <c r="A71" s="117">
        <v>1</v>
      </c>
      <c r="B71" s="118">
        <v>2</v>
      </c>
      <c r="C71" s="303">
        <f>'HN TOPUPS April Sheet'!C59</f>
        <v>143727</v>
      </c>
      <c r="D71" s="120" t="b">
        <v>1</v>
      </c>
      <c r="E71" s="304" t="str">
        <f>'HN TOPUPS April Sheet'!M59&amp;"."&amp;'HN TopUpPay'!$C$5</f>
        <v>4212.EHCP.I03.1.Jl21</v>
      </c>
      <c r="F71" s="305">
        <f t="shared" ca="1" si="0"/>
        <v>44386</v>
      </c>
      <c r="G71" s="306">
        <f>IF('HN TOPUPS April Sheet'!T59&lt;0,0,'HN TOPUPS April Sheet'!T59)</f>
        <v>20622.391333333337</v>
      </c>
      <c r="H71" s="124">
        <f t="shared" ca="1" si="1"/>
        <v>44386</v>
      </c>
      <c r="I71" s="125">
        <v>0</v>
      </c>
      <c r="J71" s="304" t="str">
        <f>LEFT('HN TOPUPS April Sheet'!D59,16)&amp;"."&amp;'HN TopUpPay'!E71</f>
        <v>East Barnet Scho.4212.EHCP.I03.1.Jl21</v>
      </c>
      <c r="K71" s="120" t="b">
        <v>1</v>
      </c>
      <c r="L71" s="126" t="s">
        <v>3686</v>
      </c>
      <c r="M71" s="120" t="b">
        <v>1</v>
      </c>
      <c r="N71" s="120" t="s">
        <v>3687</v>
      </c>
      <c r="O71" s="307" t="str">
        <f>'HN TOPUPS April Sheet'!N59</f>
        <v>11442/516500</v>
      </c>
      <c r="P71" s="120" t="b">
        <v>1</v>
      </c>
      <c r="Q71" s="120" t="b">
        <v>1</v>
      </c>
      <c r="R71" s="120" t="b">
        <v>1</v>
      </c>
    </row>
    <row r="72" spans="1:18" x14ac:dyDescent="0.25">
      <c r="A72" s="117">
        <v>1</v>
      </c>
      <c r="B72" s="118">
        <v>2</v>
      </c>
      <c r="C72" s="303">
        <f>'HN TOPUPS April Sheet'!C60</f>
        <v>400159</v>
      </c>
      <c r="D72" s="120" t="b">
        <v>1</v>
      </c>
      <c r="E72" s="304" t="str">
        <f>'HN TOPUPS April Sheet'!M60&amp;"."&amp;'HN TopUpPay'!$C$5</f>
        <v>2023.EHCP.I03.1.Jl21</v>
      </c>
      <c r="F72" s="305">
        <f t="shared" ca="1" si="0"/>
        <v>44386</v>
      </c>
      <c r="G72" s="306">
        <f>IF('HN TOPUPS April Sheet'!T60&lt;0,0,'HN TOPUPS April Sheet'!T60)</f>
        <v>5832.3698461538461</v>
      </c>
      <c r="H72" s="124">
        <f t="shared" ca="1" si="1"/>
        <v>44386</v>
      </c>
      <c r="I72" s="125">
        <v>0</v>
      </c>
      <c r="J72" s="304" t="str">
        <f>LEFT('HN TOPUPS April Sheet'!D60,16)&amp;"."&amp;'HN TopUpPay'!E72</f>
        <v>Edgware Primary .2023.EHCP.I03.1.Jl21</v>
      </c>
      <c r="K72" s="120" t="b">
        <v>1</v>
      </c>
      <c r="L72" s="126" t="s">
        <v>3686</v>
      </c>
      <c r="M72" s="120" t="b">
        <v>1</v>
      </c>
      <c r="N72" s="120" t="s">
        <v>3687</v>
      </c>
      <c r="O72" s="307" t="str">
        <f>'HN TOPUPS April Sheet'!N60</f>
        <v>11431/543965</v>
      </c>
      <c r="P72" s="120" t="b">
        <v>1</v>
      </c>
      <c r="Q72" s="120" t="b">
        <v>1</v>
      </c>
      <c r="R72" s="120" t="b">
        <v>1</v>
      </c>
    </row>
    <row r="73" spans="1:18" x14ac:dyDescent="0.25">
      <c r="A73" s="117">
        <v>1</v>
      </c>
      <c r="B73" s="118">
        <v>2</v>
      </c>
      <c r="C73" s="303">
        <f>'HN TOPUPS April Sheet'!C61</f>
        <v>400159</v>
      </c>
      <c r="D73" s="120" t="b">
        <v>1</v>
      </c>
      <c r="E73" s="304" t="str">
        <f>'HN TOPUPS April Sheet'!M61&amp;"."&amp;'HN TopUpPay'!$C$5</f>
        <v>2023.SEN I.I03.2.Jl21</v>
      </c>
      <c r="F73" s="305">
        <f t="shared" ca="1" si="0"/>
        <v>44386</v>
      </c>
      <c r="G73" s="306">
        <f>IF('HN TOPUPS April Sheet'!T61&lt;0,0,'HN TOPUPS April Sheet'!T61)</f>
        <v>682</v>
      </c>
      <c r="H73" s="124">
        <f t="shared" ca="1" si="1"/>
        <v>44386</v>
      </c>
      <c r="I73" s="125">
        <v>0</v>
      </c>
      <c r="J73" s="304" t="str">
        <f>LEFT('HN TOPUPS April Sheet'!D61,16)&amp;"."&amp;'HN TopUpPay'!E73</f>
        <v>Edgware Primary .2023.SEN I.I03.2.Jl21</v>
      </c>
      <c r="K73" s="120" t="b">
        <v>1</v>
      </c>
      <c r="L73" s="126" t="s">
        <v>3686</v>
      </c>
      <c r="M73" s="120" t="b">
        <v>1</v>
      </c>
      <c r="N73" s="120" t="s">
        <v>3687</v>
      </c>
      <c r="O73" s="307" t="str">
        <f>'HN TOPUPS April Sheet'!N61</f>
        <v>10265/543965</v>
      </c>
      <c r="P73" s="120" t="b">
        <v>1</v>
      </c>
      <c r="Q73" s="120" t="b">
        <v>1</v>
      </c>
      <c r="R73" s="120" t="b">
        <v>1</v>
      </c>
    </row>
    <row r="74" spans="1:18" x14ac:dyDescent="0.25">
      <c r="A74" s="117">
        <v>1</v>
      </c>
      <c r="B74" s="118">
        <v>2</v>
      </c>
      <c r="C74" s="303">
        <f>'HN TOPUPS April Sheet'!C62</f>
        <v>143691</v>
      </c>
      <c r="D74" s="120" t="b">
        <v>1</v>
      </c>
      <c r="E74" s="304" t="str">
        <f>'HN TOPUPS April Sheet'!M62&amp;"."&amp;'HN TopUpPay'!$C$5</f>
        <v>2001.EHCP.I03.1.Jl21</v>
      </c>
      <c r="F74" s="305">
        <f t="shared" ca="1" si="0"/>
        <v>44386</v>
      </c>
      <c r="G74" s="306">
        <f>IF('HN TOPUPS April Sheet'!T62&lt;0,0,'HN TOPUPS April Sheet'!T62)</f>
        <v>915.83333333333337</v>
      </c>
      <c r="H74" s="124">
        <f t="shared" ca="1" si="1"/>
        <v>44386</v>
      </c>
      <c r="I74" s="125">
        <v>0</v>
      </c>
      <c r="J74" s="304" t="str">
        <f>LEFT('HN TOPUPS April Sheet'!D62,16)&amp;"."&amp;'HN TopUpPay'!E74</f>
        <v>Etz Chaim Jewish.2001.EHCP.I03.1.Jl21</v>
      </c>
      <c r="K74" s="120" t="b">
        <v>1</v>
      </c>
      <c r="L74" s="126" t="s">
        <v>3686</v>
      </c>
      <c r="M74" s="120" t="b">
        <v>1</v>
      </c>
      <c r="N74" s="120" t="s">
        <v>3687</v>
      </c>
      <c r="O74" s="307" t="str">
        <f>'HN TOPUPS April Sheet'!N62</f>
        <v>11443/516500</v>
      </c>
      <c r="P74" s="120" t="b">
        <v>1</v>
      </c>
      <c r="Q74" s="120" t="b">
        <v>1</v>
      </c>
      <c r="R74" s="120" t="b">
        <v>1</v>
      </c>
    </row>
    <row r="75" spans="1:18" x14ac:dyDescent="0.25">
      <c r="A75" s="117">
        <v>1</v>
      </c>
      <c r="B75" s="118">
        <v>2</v>
      </c>
      <c r="C75" s="303">
        <f>'HN TOPUPS April Sheet'!C63</f>
        <v>400047</v>
      </c>
      <c r="D75" s="120" t="b">
        <v>1</v>
      </c>
      <c r="E75" s="304" t="str">
        <f>'HN TOPUPS April Sheet'!M63&amp;"."&amp;'HN TopUpPay'!$C$5</f>
        <v>2024.EHCP.I03.1.Jl21</v>
      </c>
      <c r="F75" s="305">
        <f t="shared" ca="1" si="0"/>
        <v>44386</v>
      </c>
      <c r="G75" s="306">
        <f>IF('HN TOPUPS April Sheet'!T63&lt;0,0,'HN TOPUPS April Sheet'!T63)</f>
        <v>5379.2756153846158</v>
      </c>
      <c r="H75" s="124">
        <f t="shared" ca="1" si="1"/>
        <v>44386</v>
      </c>
      <c r="I75" s="125">
        <v>0</v>
      </c>
      <c r="J75" s="304" t="str">
        <f>LEFT('HN TOPUPS April Sheet'!D63,16)&amp;"."&amp;'HN TopUpPay'!E75</f>
        <v>Fairway Primary .2024.EHCP.I03.1.Jl21</v>
      </c>
      <c r="K75" s="120" t="b">
        <v>1</v>
      </c>
      <c r="L75" s="126" t="s">
        <v>3686</v>
      </c>
      <c r="M75" s="120" t="b">
        <v>1</v>
      </c>
      <c r="N75" s="120" t="s">
        <v>3687</v>
      </c>
      <c r="O75" s="307" t="str">
        <f>'HN TOPUPS April Sheet'!N63</f>
        <v>11431/543965</v>
      </c>
      <c r="P75" s="120" t="b">
        <v>1</v>
      </c>
      <c r="Q75" s="120" t="b">
        <v>1</v>
      </c>
      <c r="R75" s="120" t="b">
        <v>1</v>
      </c>
    </row>
    <row r="76" spans="1:18" x14ac:dyDescent="0.25">
      <c r="A76" s="117">
        <v>1</v>
      </c>
      <c r="B76" s="118">
        <v>2</v>
      </c>
      <c r="C76" s="303">
        <f>'HN TOPUPS April Sheet'!C64</f>
        <v>400047</v>
      </c>
      <c r="D76" s="120" t="b">
        <v>1</v>
      </c>
      <c r="E76" s="304" t="str">
        <f>'HN TOPUPS April Sheet'!M64&amp;"."&amp;'HN TopUpPay'!$C$5</f>
        <v>2024.EHCP.I03.2.Jl21</v>
      </c>
      <c r="F76" s="305">
        <f t="shared" ca="1" si="0"/>
        <v>44386</v>
      </c>
      <c r="G76" s="306">
        <f>IF('HN TOPUPS April Sheet'!T64&lt;0,0,'HN TOPUPS April Sheet'!T64)</f>
        <v>257.68799999999999</v>
      </c>
      <c r="H76" s="124">
        <f t="shared" ca="1" si="1"/>
        <v>44386</v>
      </c>
      <c r="I76" s="125">
        <v>0</v>
      </c>
      <c r="J76" s="304" t="str">
        <f>LEFT('HN TOPUPS April Sheet'!D64,16)&amp;"."&amp;'HN TopUpPay'!E76</f>
        <v>Fairway Primary .2024.EHCP.I03.2.Jl21</v>
      </c>
      <c r="K76" s="120" t="b">
        <v>1</v>
      </c>
      <c r="L76" s="126" t="s">
        <v>3686</v>
      </c>
      <c r="M76" s="120" t="b">
        <v>1</v>
      </c>
      <c r="N76" s="120" t="s">
        <v>3687</v>
      </c>
      <c r="O76" s="307" t="str">
        <f>'HN TOPUPS April Sheet'!N64</f>
        <v>11436/543965</v>
      </c>
      <c r="P76" s="120" t="b">
        <v>1</v>
      </c>
      <c r="Q76" s="120" t="b">
        <v>1</v>
      </c>
      <c r="R76" s="120" t="b">
        <v>1</v>
      </c>
    </row>
    <row r="77" spans="1:18" x14ac:dyDescent="0.25">
      <c r="A77" s="117">
        <v>1</v>
      </c>
      <c r="B77" s="118">
        <v>2</v>
      </c>
      <c r="C77" s="303">
        <f>'HN TOPUPS April Sheet'!C65</f>
        <v>400047</v>
      </c>
      <c r="D77" s="120" t="b">
        <v>1</v>
      </c>
      <c r="E77" s="304" t="str">
        <f>'HN TOPUPS April Sheet'!M65&amp;"."&amp;'HN TopUpPay'!$C$5</f>
        <v>2024.SEN I.I03.3.Jl21</v>
      </c>
      <c r="F77" s="305">
        <f t="shared" ca="1" si="0"/>
        <v>44386</v>
      </c>
      <c r="G77" s="306">
        <f>IF('HN TOPUPS April Sheet'!T65&lt;0,0,'HN TOPUPS April Sheet'!T65)</f>
        <v>280.55</v>
      </c>
      <c r="H77" s="124">
        <f t="shared" ca="1" si="1"/>
        <v>44386</v>
      </c>
      <c r="I77" s="125">
        <v>0</v>
      </c>
      <c r="J77" s="304" t="str">
        <f>LEFT('HN TOPUPS April Sheet'!D65,16)&amp;"."&amp;'HN TopUpPay'!E77</f>
        <v>Fairway Primary .2024.SEN I.I03.3.Jl21</v>
      </c>
      <c r="K77" s="120" t="b">
        <v>1</v>
      </c>
      <c r="L77" s="126" t="s">
        <v>3686</v>
      </c>
      <c r="M77" s="120" t="b">
        <v>1</v>
      </c>
      <c r="N77" s="120" t="s">
        <v>3687</v>
      </c>
      <c r="O77" s="307" t="str">
        <f>'HN TOPUPS April Sheet'!N65</f>
        <v>10265/543965</v>
      </c>
      <c r="P77" s="120" t="b">
        <v>1</v>
      </c>
      <c r="Q77" s="120" t="b">
        <v>1</v>
      </c>
      <c r="R77" s="120" t="b">
        <v>1</v>
      </c>
    </row>
    <row r="78" spans="1:18" x14ac:dyDescent="0.25">
      <c r="A78" s="117">
        <v>1</v>
      </c>
      <c r="B78" s="118">
        <v>2</v>
      </c>
      <c r="C78" s="303">
        <f>'HN TOPUPS April Sheet'!C66</f>
        <v>400041</v>
      </c>
      <c r="D78" s="120" t="b">
        <v>1</v>
      </c>
      <c r="E78" s="304" t="str">
        <f>'HN TOPUPS April Sheet'!M66&amp;"."&amp;'HN TopUpPay'!$C$5</f>
        <v>5405.EHCP.I03.1.Jl21</v>
      </c>
      <c r="F78" s="305">
        <f t="shared" ca="1" si="0"/>
        <v>44386</v>
      </c>
      <c r="G78" s="306">
        <f>IF('HN TOPUPS April Sheet'!T66&lt;0,0,'HN TOPUPS April Sheet'!T66)</f>
        <v>8356.9230769230762</v>
      </c>
      <c r="H78" s="124">
        <f t="shared" ca="1" si="1"/>
        <v>44386</v>
      </c>
      <c r="I78" s="125">
        <v>0</v>
      </c>
      <c r="J78" s="304" t="str">
        <f>LEFT('HN TOPUPS April Sheet'!D66,16)&amp;"."&amp;'HN TopUpPay'!E78</f>
        <v>Finchley Catholi.5405.EHCP.I03.1.Jl21</v>
      </c>
      <c r="K78" s="120" t="b">
        <v>1</v>
      </c>
      <c r="L78" s="126" t="s">
        <v>3686</v>
      </c>
      <c r="M78" s="120" t="b">
        <v>1</v>
      </c>
      <c r="N78" s="120" t="s">
        <v>3687</v>
      </c>
      <c r="O78" s="307" t="str">
        <f>'HN TOPUPS April Sheet'!N66</f>
        <v>11435/543965</v>
      </c>
      <c r="P78" s="120" t="b">
        <v>1</v>
      </c>
      <c r="Q78" s="120" t="b">
        <v>1</v>
      </c>
      <c r="R78" s="120" t="b">
        <v>1</v>
      </c>
    </row>
    <row r="79" spans="1:18" x14ac:dyDescent="0.25">
      <c r="A79" s="117">
        <v>1</v>
      </c>
      <c r="B79" s="118">
        <v>2</v>
      </c>
      <c r="C79" s="303">
        <f>'HN TOPUPS April Sheet'!C67</f>
        <v>400001</v>
      </c>
      <c r="D79" s="120" t="b">
        <v>1</v>
      </c>
      <c r="E79" s="304" t="str">
        <f>'HN TOPUPS April Sheet'!M67&amp;"."&amp;'HN TopUpPay'!$C$5</f>
        <v>2025.EHCP.I03.1.Jl21</v>
      </c>
      <c r="F79" s="305">
        <f t="shared" ca="1" si="0"/>
        <v>44386</v>
      </c>
      <c r="G79" s="306">
        <f>IF('HN TOPUPS April Sheet'!T67&lt;0,0,'HN TOPUPS April Sheet'!T67)</f>
        <v>4820.538461538461</v>
      </c>
      <c r="H79" s="124">
        <f t="shared" ca="1" si="1"/>
        <v>44386</v>
      </c>
      <c r="I79" s="125">
        <v>0</v>
      </c>
      <c r="J79" s="304" t="str">
        <f>LEFT('HN TOPUPS April Sheet'!D67,16)&amp;"."&amp;'HN TopUpPay'!E79</f>
        <v>Foulds.2025.EHCP.I03.1.Jl21</v>
      </c>
      <c r="K79" s="120" t="b">
        <v>1</v>
      </c>
      <c r="L79" s="126" t="s">
        <v>3686</v>
      </c>
      <c r="M79" s="120" t="b">
        <v>1</v>
      </c>
      <c r="N79" s="120" t="s">
        <v>3687</v>
      </c>
      <c r="O79" s="307" t="str">
        <f>'HN TOPUPS April Sheet'!N67</f>
        <v>11431/543965</v>
      </c>
      <c r="P79" s="120" t="b">
        <v>1</v>
      </c>
      <c r="Q79" s="120" t="b">
        <v>1</v>
      </c>
      <c r="R79" s="120" t="b">
        <v>1</v>
      </c>
    </row>
    <row r="80" spans="1:18" x14ac:dyDescent="0.25">
      <c r="A80" s="117">
        <v>1</v>
      </c>
      <c r="B80" s="118">
        <v>2</v>
      </c>
      <c r="C80" s="303">
        <f>'HN TOPUPS April Sheet'!C68</f>
        <v>400033</v>
      </c>
      <c r="D80" s="120" t="b">
        <v>1</v>
      </c>
      <c r="E80" s="304" t="str">
        <f>'HN TOPUPS April Sheet'!M68&amp;"."&amp;'HN TopUpPay'!$C$5</f>
        <v>4003.EHCP.I03.1.Jl21</v>
      </c>
      <c r="F80" s="305">
        <f t="shared" ca="1" si="0"/>
        <v>44386</v>
      </c>
      <c r="G80" s="306">
        <f>IF('HN TOPUPS April Sheet'!T68&lt;0,0,'HN TOPUPS April Sheet'!T68)</f>
        <v>15965.23076923077</v>
      </c>
      <c r="H80" s="124">
        <f t="shared" ca="1" si="1"/>
        <v>44386</v>
      </c>
      <c r="I80" s="125">
        <v>0</v>
      </c>
      <c r="J80" s="304" t="str">
        <f>LEFT('HN TOPUPS April Sheet'!D68,16)&amp;"."&amp;'HN TopUpPay'!E80</f>
        <v>Friern Barnet Sc.4003.EHCP.I03.1.Jl21</v>
      </c>
      <c r="K80" s="120" t="b">
        <v>1</v>
      </c>
      <c r="L80" s="126" t="s">
        <v>3686</v>
      </c>
      <c r="M80" s="120" t="b">
        <v>1</v>
      </c>
      <c r="N80" s="120" t="s">
        <v>3687</v>
      </c>
      <c r="O80" s="307" t="str">
        <f>'HN TOPUPS April Sheet'!N68</f>
        <v>11435/543965</v>
      </c>
      <c r="P80" s="120" t="b">
        <v>1</v>
      </c>
      <c r="Q80" s="120" t="b">
        <v>1</v>
      </c>
      <c r="R80" s="120" t="b">
        <v>1</v>
      </c>
    </row>
    <row r="81" spans="1:18" x14ac:dyDescent="0.25">
      <c r="A81" s="117">
        <v>1</v>
      </c>
      <c r="B81" s="118">
        <v>2</v>
      </c>
      <c r="C81" s="303">
        <f>'HN TOPUPS April Sheet'!C69</f>
        <v>400082</v>
      </c>
      <c r="D81" s="120" t="b">
        <v>1</v>
      </c>
      <c r="E81" s="304" t="str">
        <f>'HN TOPUPS April Sheet'!M69&amp;"."&amp;'HN TopUpPay'!$C$5</f>
        <v>2026.EHCP.I03.1.Jl21</v>
      </c>
      <c r="F81" s="305">
        <f t="shared" ca="1" si="0"/>
        <v>44386</v>
      </c>
      <c r="G81" s="306">
        <f>IF('HN TOPUPS April Sheet'!T69&lt;0,0,'HN TOPUPS April Sheet'!T69)</f>
        <v>4931.2961538461532</v>
      </c>
      <c r="H81" s="124">
        <f t="shared" ca="1" si="1"/>
        <v>44386</v>
      </c>
      <c r="I81" s="125">
        <v>0</v>
      </c>
      <c r="J81" s="304" t="str">
        <f>LEFT('HN TOPUPS April Sheet'!D69,16)&amp;"."&amp;'HN TopUpPay'!E81</f>
        <v>Frith Manor Scho.2026.EHCP.I03.1.Jl21</v>
      </c>
      <c r="K81" s="120" t="b">
        <v>1</v>
      </c>
      <c r="L81" s="126" t="s">
        <v>3686</v>
      </c>
      <c r="M81" s="120" t="b">
        <v>1</v>
      </c>
      <c r="N81" s="120" t="s">
        <v>3687</v>
      </c>
      <c r="O81" s="307" t="str">
        <f>'HN TOPUPS April Sheet'!N69</f>
        <v>11431/543965</v>
      </c>
      <c r="P81" s="120" t="b">
        <v>1</v>
      </c>
      <c r="Q81" s="120" t="b">
        <v>1</v>
      </c>
      <c r="R81" s="120" t="b">
        <v>1</v>
      </c>
    </row>
    <row r="82" spans="1:18" x14ac:dyDescent="0.25">
      <c r="A82" s="117">
        <v>1</v>
      </c>
      <c r="B82" s="118">
        <v>2</v>
      </c>
      <c r="C82" s="303">
        <f>'HN TOPUPS April Sheet'!C70</f>
        <v>400067</v>
      </c>
      <c r="D82" s="120" t="b">
        <v>1</v>
      </c>
      <c r="E82" s="304" t="str">
        <f>'HN TOPUPS April Sheet'!M70&amp;"."&amp;'HN TopUpPay'!$C$5</f>
        <v>2028.EHCP.I03.1.Jl21</v>
      </c>
      <c r="F82" s="305">
        <f t="shared" ca="1" si="0"/>
        <v>44386</v>
      </c>
      <c r="G82" s="306">
        <f>IF('HN TOPUPS April Sheet'!T70&lt;0,0,'HN TOPUPS April Sheet'!T70)</f>
        <v>4667.6153846153848</v>
      </c>
      <c r="H82" s="124">
        <f t="shared" ca="1" si="1"/>
        <v>44386</v>
      </c>
      <c r="I82" s="125">
        <v>0</v>
      </c>
      <c r="J82" s="304" t="str">
        <f>LEFT('HN TOPUPS April Sheet'!D70,16)&amp;"."&amp;'HN TopUpPay'!E82</f>
        <v>Garden Suburb In.2028.EHCP.I03.1.Jl21</v>
      </c>
      <c r="K82" s="120" t="b">
        <v>1</v>
      </c>
      <c r="L82" s="126" t="s">
        <v>3686</v>
      </c>
      <c r="M82" s="120" t="b">
        <v>1</v>
      </c>
      <c r="N82" s="120" t="s">
        <v>3687</v>
      </c>
      <c r="O82" s="307" t="str">
        <f>'HN TOPUPS April Sheet'!N70</f>
        <v>11431/543965</v>
      </c>
      <c r="P82" s="120" t="b">
        <v>1</v>
      </c>
      <c r="Q82" s="120" t="b">
        <v>1</v>
      </c>
      <c r="R82" s="120" t="b">
        <v>1</v>
      </c>
    </row>
    <row r="83" spans="1:18" x14ac:dyDescent="0.25">
      <c r="A83" s="117">
        <v>1</v>
      </c>
      <c r="B83" s="118">
        <v>2</v>
      </c>
      <c r="C83" s="303">
        <f>'HN TOPUPS April Sheet'!C71</f>
        <v>400002</v>
      </c>
      <c r="D83" s="120" t="b">
        <v>1</v>
      </c>
      <c r="E83" s="304" t="str">
        <f>'HN TOPUPS April Sheet'!M71&amp;"."&amp;'HN TopUpPay'!$C$5</f>
        <v>2027.EHCP.I03.1.Jl21</v>
      </c>
      <c r="F83" s="305">
        <f t="shared" ca="1" si="0"/>
        <v>44386</v>
      </c>
      <c r="G83" s="306">
        <f>IF('HN TOPUPS April Sheet'!T71&lt;0,0,'HN TOPUPS April Sheet'!T71)</f>
        <v>3932.4718717948717</v>
      </c>
      <c r="H83" s="124">
        <f t="shared" ca="1" si="1"/>
        <v>44386</v>
      </c>
      <c r="I83" s="125">
        <v>0</v>
      </c>
      <c r="J83" s="304" t="str">
        <f>LEFT('HN TOPUPS April Sheet'!D71,16)&amp;"."&amp;'HN TopUpPay'!E83</f>
        <v>Garden Suburb Ju.2027.EHCP.I03.1.Jl21</v>
      </c>
      <c r="K83" s="120" t="b">
        <v>1</v>
      </c>
      <c r="L83" s="126" t="s">
        <v>3686</v>
      </c>
      <c r="M83" s="120" t="b">
        <v>1</v>
      </c>
      <c r="N83" s="120" t="s">
        <v>3687</v>
      </c>
      <c r="O83" s="307" t="str">
        <f>'HN TOPUPS April Sheet'!N71</f>
        <v>11431/543965</v>
      </c>
      <c r="P83" s="120" t="b">
        <v>1</v>
      </c>
      <c r="Q83" s="120" t="b">
        <v>1</v>
      </c>
      <c r="R83" s="120" t="b">
        <v>1</v>
      </c>
    </row>
    <row r="84" spans="1:18" x14ac:dyDescent="0.25">
      <c r="A84" s="117">
        <v>1</v>
      </c>
      <c r="B84" s="118">
        <v>2</v>
      </c>
      <c r="C84" s="303">
        <f>'HN TOPUPS April Sheet'!C72</f>
        <v>400035</v>
      </c>
      <c r="D84" s="120" t="b">
        <v>1</v>
      </c>
      <c r="E84" s="304" t="str">
        <f>'HN TOPUPS April Sheet'!M72&amp;"."&amp;'HN TopUpPay'!$C$5</f>
        <v>2029.EHCP.I03.1.Jl21</v>
      </c>
      <c r="F84" s="305">
        <f t="shared" ca="1" si="0"/>
        <v>44386</v>
      </c>
      <c r="G84" s="306">
        <f>IF('HN TOPUPS April Sheet'!T72&lt;0,0,'HN TOPUPS April Sheet'!T72)</f>
        <v>11345.006076923079</v>
      </c>
      <c r="H84" s="124">
        <f t="shared" ca="1" si="1"/>
        <v>44386</v>
      </c>
      <c r="I84" s="125">
        <v>0</v>
      </c>
      <c r="J84" s="304" t="str">
        <f>LEFT('HN TOPUPS April Sheet'!D72,16)&amp;"."&amp;'HN TopUpPay'!E84</f>
        <v>Goldbeaters Prim.2029.EHCP.I03.1.Jl21</v>
      </c>
      <c r="K84" s="120" t="b">
        <v>1</v>
      </c>
      <c r="L84" s="126" t="s">
        <v>3686</v>
      </c>
      <c r="M84" s="120" t="b">
        <v>1</v>
      </c>
      <c r="N84" s="120" t="s">
        <v>3687</v>
      </c>
      <c r="O84" s="307" t="str">
        <f>'HN TOPUPS April Sheet'!N72</f>
        <v>11431/543965</v>
      </c>
      <c r="P84" s="120" t="b">
        <v>1</v>
      </c>
      <c r="Q84" s="120" t="b">
        <v>1</v>
      </c>
      <c r="R84" s="120" t="b">
        <v>1</v>
      </c>
    </row>
    <row r="85" spans="1:18" x14ac:dyDescent="0.25">
      <c r="A85" s="117">
        <v>1</v>
      </c>
      <c r="B85" s="118">
        <v>2</v>
      </c>
      <c r="C85" s="303">
        <f>'HN TOPUPS April Sheet'!C73</f>
        <v>400035</v>
      </c>
      <c r="D85" s="120" t="b">
        <v>1</v>
      </c>
      <c r="E85" s="304" t="str">
        <f>'HN TOPUPS April Sheet'!M73&amp;"."&amp;'HN TopUpPay'!$C$5</f>
        <v>2029.SEN I.I03.2.Jl21</v>
      </c>
      <c r="F85" s="305">
        <f t="shared" ref="F85:F148" ca="1" si="2">TODAY()</f>
        <v>44386</v>
      </c>
      <c r="G85" s="306">
        <f>IF('HN TOPUPS April Sheet'!T73&lt;0,0,'HN TOPUPS April Sheet'!T73)</f>
        <v>818.4</v>
      </c>
      <c r="H85" s="124">
        <f t="shared" ref="H85:H148" ca="1" si="3">F85</f>
        <v>44386</v>
      </c>
      <c r="I85" s="125">
        <v>0</v>
      </c>
      <c r="J85" s="304" t="str">
        <f>LEFT('HN TOPUPS April Sheet'!D73,16)&amp;"."&amp;'HN TopUpPay'!E85</f>
        <v>Goldbeaters Prim.2029.SEN I.I03.2.Jl21</v>
      </c>
      <c r="K85" s="120" t="b">
        <v>1</v>
      </c>
      <c r="L85" s="126" t="s">
        <v>3686</v>
      </c>
      <c r="M85" s="120" t="b">
        <v>1</v>
      </c>
      <c r="N85" s="120" t="s">
        <v>3687</v>
      </c>
      <c r="O85" s="307" t="str">
        <f>'HN TOPUPS April Sheet'!N73</f>
        <v>10265/543965</v>
      </c>
      <c r="P85" s="120" t="b">
        <v>1</v>
      </c>
      <c r="Q85" s="120" t="b">
        <v>1</v>
      </c>
      <c r="R85" s="120" t="b">
        <v>1</v>
      </c>
    </row>
    <row r="86" spans="1:18" x14ac:dyDescent="0.25">
      <c r="A86" s="117">
        <v>1</v>
      </c>
      <c r="B86" s="118">
        <v>2</v>
      </c>
      <c r="C86" s="303">
        <f>'HN TOPUPS April Sheet'!C74</f>
        <v>400102</v>
      </c>
      <c r="D86" s="120" t="b">
        <v>1</v>
      </c>
      <c r="E86" s="304" t="str">
        <f>'HN TOPUPS April Sheet'!M74&amp;"."&amp;'HN TopUpPay'!$C$5</f>
        <v>1001.SEN I.I03.1.Jl21</v>
      </c>
      <c r="F86" s="305">
        <f t="shared" ca="1" si="2"/>
        <v>44386</v>
      </c>
      <c r="G86" s="306">
        <f>IF('HN TOPUPS April Sheet'!T74&lt;0,0,'HN TOPUPS April Sheet'!T74)</f>
        <v>278.43850626118063</v>
      </c>
      <c r="H86" s="124">
        <f t="shared" ca="1" si="3"/>
        <v>44386</v>
      </c>
      <c r="I86" s="125">
        <v>0</v>
      </c>
      <c r="J86" s="304" t="str">
        <f>LEFT('HN TOPUPS April Sheet'!D74,16)&amp;"."&amp;'HN TopUpPay'!E86</f>
        <v>Hampden Way Nurs.1001.SEN I.I03.1.Jl21</v>
      </c>
      <c r="K86" s="120" t="b">
        <v>1</v>
      </c>
      <c r="L86" s="126" t="s">
        <v>3686</v>
      </c>
      <c r="M86" s="120" t="b">
        <v>1</v>
      </c>
      <c r="N86" s="120" t="s">
        <v>3687</v>
      </c>
      <c r="O86" s="307" t="str">
        <f>'HN TOPUPS April Sheet'!N74</f>
        <v>10265/543965</v>
      </c>
      <c r="P86" s="120" t="b">
        <v>1</v>
      </c>
      <c r="Q86" s="120" t="b">
        <v>1</v>
      </c>
      <c r="R86" s="120" t="b">
        <v>1</v>
      </c>
    </row>
    <row r="87" spans="1:18" x14ac:dyDescent="0.25">
      <c r="A87" s="117">
        <v>1</v>
      </c>
      <c r="B87" s="118">
        <v>2</v>
      </c>
      <c r="C87" s="303">
        <f>'HN TOPUPS April Sheet'!C75</f>
        <v>145386</v>
      </c>
      <c r="D87" s="120" t="b">
        <v>1</v>
      </c>
      <c r="E87" s="304" t="str">
        <f>'HN TOPUPS April Sheet'!M75&amp;"."&amp;'HN TopUpPay'!$C$5</f>
        <v>5409.EHCP.I03.1.Jl21</v>
      </c>
      <c r="F87" s="305">
        <f t="shared" ca="1" si="2"/>
        <v>44386</v>
      </c>
      <c r="G87" s="306">
        <f>IF('HN TOPUPS April Sheet'!T75&lt;0,0,'HN TOPUPS April Sheet'!T75)</f>
        <v>23898.166666666668</v>
      </c>
      <c r="H87" s="124">
        <f t="shared" ca="1" si="3"/>
        <v>44386</v>
      </c>
      <c r="I87" s="125">
        <v>0</v>
      </c>
      <c r="J87" s="304" t="str">
        <f>LEFT('HN TOPUPS April Sheet'!D75,16)&amp;"."&amp;'HN TopUpPay'!E87</f>
        <v>Hasmonean High S.5409.EHCP.I03.1.Jl21</v>
      </c>
      <c r="K87" s="120" t="b">
        <v>1</v>
      </c>
      <c r="L87" s="126" t="s">
        <v>3686</v>
      </c>
      <c r="M87" s="120" t="b">
        <v>1</v>
      </c>
      <c r="N87" s="120" t="s">
        <v>3687</v>
      </c>
      <c r="O87" s="307" t="str">
        <f>'HN TOPUPS April Sheet'!N75</f>
        <v>11442/516500</v>
      </c>
      <c r="P87" s="120" t="b">
        <v>1</v>
      </c>
      <c r="Q87" s="120" t="b">
        <v>1</v>
      </c>
      <c r="R87" s="120" t="b">
        <v>1</v>
      </c>
    </row>
    <row r="88" spans="1:18" x14ac:dyDescent="0.25">
      <c r="A88" s="117">
        <v>1</v>
      </c>
      <c r="B88" s="118">
        <v>2</v>
      </c>
      <c r="C88" s="303">
        <f>'HN TOPUPS April Sheet'!C76</f>
        <v>400108</v>
      </c>
      <c r="D88" s="120" t="b">
        <v>1</v>
      </c>
      <c r="E88" s="304" t="str">
        <f>'HN TOPUPS April Sheet'!M76&amp;"."&amp;'HN TopUpPay'!$C$5</f>
        <v>3516.EHCP.I03.1.Jl21</v>
      </c>
      <c r="F88" s="305">
        <f t="shared" ca="1" si="2"/>
        <v>44386</v>
      </c>
      <c r="G88" s="306">
        <f>IF('HN TOPUPS April Sheet'!T76&lt;0,0,'HN TOPUPS April Sheet'!T76)</f>
        <v>5227</v>
      </c>
      <c r="H88" s="124">
        <f t="shared" ca="1" si="3"/>
        <v>44386</v>
      </c>
      <c r="I88" s="125">
        <v>0</v>
      </c>
      <c r="J88" s="304" t="str">
        <f>LEFT('HN TOPUPS April Sheet'!D76,16)&amp;"."&amp;'HN TopUpPay'!E88</f>
        <v>Hasmonean Primar.3516.EHCP.I03.1.Jl21</v>
      </c>
      <c r="K88" s="120" t="b">
        <v>1</v>
      </c>
      <c r="L88" s="126" t="s">
        <v>3686</v>
      </c>
      <c r="M88" s="120" t="b">
        <v>1</v>
      </c>
      <c r="N88" s="120" t="s">
        <v>3687</v>
      </c>
      <c r="O88" s="307" t="str">
        <f>'HN TOPUPS April Sheet'!N76</f>
        <v>11431/543965</v>
      </c>
      <c r="P88" s="120" t="b">
        <v>1</v>
      </c>
      <c r="Q88" s="120" t="b">
        <v>1</v>
      </c>
      <c r="R88" s="120" t="b">
        <v>1</v>
      </c>
    </row>
    <row r="89" spans="1:18" x14ac:dyDescent="0.25">
      <c r="A89" s="117">
        <v>1</v>
      </c>
      <c r="B89" s="118">
        <v>2</v>
      </c>
      <c r="C89" s="303">
        <f>'HN TOPUPS April Sheet'!C77</f>
        <v>400108</v>
      </c>
      <c r="D89" s="120" t="b">
        <v>1</v>
      </c>
      <c r="E89" s="304" t="str">
        <f>'HN TOPUPS April Sheet'!M77&amp;"."&amp;'HN TopUpPay'!$C$5</f>
        <v>3516.SEN I.I03.2.Jl21</v>
      </c>
      <c r="F89" s="305">
        <f t="shared" ca="1" si="2"/>
        <v>44386</v>
      </c>
      <c r="G89" s="306">
        <f>IF('HN TOPUPS April Sheet'!T77&lt;0,0,'HN TOPUPS April Sheet'!T77)</f>
        <v>238.31300000000002</v>
      </c>
      <c r="H89" s="124">
        <f t="shared" ca="1" si="3"/>
        <v>44386</v>
      </c>
      <c r="I89" s="125">
        <v>0</v>
      </c>
      <c r="J89" s="304" t="str">
        <f>LEFT('HN TOPUPS April Sheet'!D77,16)&amp;"."&amp;'HN TopUpPay'!E89</f>
        <v>Hasmonean Primar.3516.SEN I.I03.2.Jl21</v>
      </c>
      <c r="K89" s="120" t="b">
        <v>1</v>
      </c>
      <c r="L89" s="126" t="s">
        <v>3686</v>
      </c>
      <c r="M89" s="120" t="b">
        <v>1</v>
      </c>
      <c r="N89" s="120" t="s">
        <v>3687</v>
      </c>
      <c r="O89" s="307" t="str">
        <f>'HN TOPUPS April Sheet'!N77</f>
        <v>10265/543965</v>
      </c>
      <c r="P89" s="120" t="b">
        <v>1</v>
      </c>
      <c r="Q89" s="120" t="b">
        <v>1</v>
      </c>
      <c r="R89" s="120" t="b">
        <v>1</v>
      </c>
    </row>
    <row r="90" spans="1:18" x14ac:dyDescent="0.25">
      <c r="A90" s="117">
        <v>1</v>
      </c>
      <c r="B90" s="118">
        <v>2</v>
      </c>
      <c r="C90" s="303">
        <f>'HN TOPUPS April Sheet'!C78</f>
        <v>145169</v>
      </c>
      <c r="D90" s="120" t="b">
        <v>1</v>
      </c>
      <c r="E90" s="304" t="str">
        <f>'HN TOPUPS April Sheet'!M78&amp;"."&amp;'HN TopUpPay'!$C$5</f>
        <v>5400.ARPs.I03.1.Jl21</v>
      </c>
      <c r="F90" s="305">
        <f t="shared" ca="1" si="2"/>
        <v>44386</v>
      </c>
      <c r="G90" s="306">
        <f>IF('HN TOPUPS April Sheet'!T78&lt;0,0,'HN TOPUPS April Sheet'!T78)</f>
        <v>34442.291333333334</v>
      </c>
      <c r="H90" s="124">
        <f t="shared" ca="1" si="3"/>
        <v>44386</v>
      </c>
      <c r="I90" s="125">
        <v>0</v>
      </c>
      <c r="J90" s="304" t="str">
        <f>LEFT('HN TOPUPS April Sheet'!D78,16)&amp;"."&amp;'HN TopUpPay'!E90</f>
        <v>Hendon School.5400.ARPs.I03.1.Jl21</v>
      </c>
      <c r="K90" s="120" t="b">
        <v>1</v>
      </c>
      <c r="L90" s="126" t="s">
        <v>3686</v>
      </c>
      <c r="M90" s="120" t="b">
        <v>1</v>
      </c>
      <c r="N90" s="120" t="s">
        <v>3687</v>
      </c>
      <c r="O90" s="307" t="str">
        <f>'HN TOPUPS April Sheet'!N78</f>
        <v>11423/516500</v>
      </c>
      <c r="P90" s="120" t="b">
        <v>1</v>
      </c>
      <c r="Q90" s="120" t="b">
        <v>1</v>
      </c>
      <c r="R90" s="120" t="b">
        <v>1</v>
      </c>
    </row>
    <row r="91" spans="1:18" x14ac:dyDescent="0.25">
      <c r="A91" s="117">
        <v>1</v>
      </c>
      <c r="B91" s="118">
        <v>2</v>
      </c>
      <c r="C91" s="303">
        <f>'HN TOPUPS April Sheet'!C79</f>
        <v>145169</v>
      </c>
      <c r="D91" s="120" t="b">
        <v>1</v>
      </c>
      <c r="E91" s="304" t="str">
        <f>'HN TOPUPS April Sheet'!M79&amp;"."&amp;'HN TopUpPay'!$C$5</f>
        <v>5400.EHCP.I03.2.Jl21</v>
      </c>
      <c r="F91" s="305">
        <f t="shared" ca="1" si="2"/>
        <v>44386</v>
      </c>
      <c r="G91" s="306">
        <f>IF('HN TOPUPS April Sheet'!T79&lt;0,0,'HN TOPUPS April Sheet'!T79)</f>
        <v>24833.166999999998</v>
      </c>
      <c r="H91" s="124">
        <f t="shared" ca="1" si="3"/>
        <v>44386</v>
      </c>
      <c r="I91" s="125">
        <v>0</v>
      </c>
      <c r="J91" s="304" t="str">
        <f>LEFT('HN TOPUPS April Sheet'!D79,16)&amp;"."&amp;'HN TopUpPay'!E91</f>
        <v>Hendon School.5400.EHCP.I03.2.Jl21</v>
      </c>
      <c r="K91" s="120" t="b">
        <v>1</v>
      </c>
      <c r="L91" s="126" t="s">
        <v>3686</v>
      </c>
      <c r="M91" s="120" t="b">
        <v>1</v>
      </c>
      <c r="N91" s="120" t="s">
        <v>3687</v>
      </c>
      <c r="O91" s="307" t="str">
        <f>'HN TOPUPS April Sheet'!N79</f>
        <v>11442/516500</v>
      </c>
      <c r="P91" s="120" t="b">
        <v>1</v>
      </c>
      <c r="Q91" s="120" t="b">
        <v>1</v>
      </c>
      <c r="R91" s="120" t="b">
        <v>1</v>
      </c>
    </row>
    <row r="92" spans="1:18" x14ac:dyDescent="0.25">
      <c r="A92" s="117">
        <v>1</v>
      </c>
      <c r="B92" s="118">
        <v>2</v>
      </c>
      <c r="C92" s="303">
        <f>'HN TOPUPS April Sheet'!C80</f>
        <v>400026</v>
      </c>
      <c r="D92" s="120" t="b">
        <v>1</v>
      </c>
      <c r="E92" s="304" t="str">
        <f>'HN TOPUPS April Sheet'!M80&amp;"."&amp;'HN TopUpPay'!$C$5</f>
        <v>2031.EHCP.I03.1.Jl21</v>
      </c>
      <c r="F92" s="305">
        <f t="shared" ca="1" si="2"/>
        <v>44386</v>
      </c>
      <c r="G92" s="306">
        <f>IF('HN TOPUPS April Sheet'!T80&lt;0,0,'HN TOPUPS April Sheet'!T80)</f>
        <v>2149.3906923076925</v>
      </c>
      <c r="H92" s="124">
        <f t="shared" ca="1" si="3"/>
        <v>44386</v>
      </c>
      <c r="I92" s="125">
        <v>0</v>
      </c>
      <c r="J92" s="304" t="str">
        <f>LEFT('HN TOPUPS April Sheet'!D80,16)&amp;"."&amp;'HN TopUpPay'!E92</f>
        <v>Hollickwood JMI .2031.EHCP.I03.1.Jl21</v>
      </c>
      <c r="K92" s="120" t="b">
        <v>1</v>
      </c>
      <c r="L92" s="126" t="s">
        <v>3686</v>
      </c>
      <c r="M92" s="120" t="b">
        <v>1</v>
      </c>
      <c r="N92" s="120" t="s">
        <v>3687</v>
      </c>
      <c r="O92" s="307" t="str">
        <f>'HN TOPUPS April Sheet'!N80</f>
        <v>11431/543965</v>
      </c>
      <c r="P92" s="120" t="b">
        <v>1</v>
      </c>
      <c r="Q92" s="120" t="b">
        <v>1</v>
      </c>
      <c r="R92" s="120" t="b">
        <v>1</v>
      </c>
    </row>
    <row r="93" spans="1:18" x14ac:dyDescent="0.25">
      <c r="A93" s="117">
        <v>1</v>
      </c>
      <c r="B93" s="118">
        <v>2</v>
      </c>
      <c r="C93" s="303">
        <f>'HN TOPUPS April Sheet'!C81</f>
        <v>400026</v>
      </c>
      <c r="D93" s="120" t="b">
        <v>1</v>
      </c>
      <c r="E93" s="304" t="str">
        <f>'HN TOPUPS April Sheet'!M81&amp;"."&amp;'HN TopUpPay'!$C$5</f>
        <v>2031.SEN I.I03.2.Jl21</v>
      </c>
      <c r="F93" s="305">
        <f t="shared" ca="1" si="2"/>
        <v>44386</v>
      </c>
      <c r="G93" s="306">
        <f>IF('HN TOPUPS April Sheet'!T81&lt;0,0,'HN TOPUPS April Sheet'!T81)</f>
        <v>170.5</v>
      </c>
      <c r="H93" s="124">
        <f t="shared" ca="1" si="3"/>
        <v>44386</v>
      </c>
      <c r="I93" s="125">
        <v>0</v>
      </c>
      <c r="J93" s="304" t="str">
        <f>LEFT('HN TOPUPS April Sheet'!D81,16)&amp;"."&amp;'HN TopUpPay'!E93</f>
        <v>Hollickwood JMI .2031.SEN I.I03.2.Jl21</v>
      </c>
      <c r="K93" s="120" t="b">
        <v>1</v>
      </c>
      <c r="L93" s="126" t="s">
        <v>3686</v>
      </c>
      <c r="M93" s="120" t="b">
        <v>1</v>
      </c>
      <c r="N93" s="120" t="s">
        <v>3687</v>
      </c>
      <c r="O93" s="307" t="str">
        <f>'HN TOPUPS April Sheet'!N81</f>
        <v>10265/543965</v>
      </c>
      <c r="P93" s="120" t="b">
        <v>1</v>
      </c>
      <c r="Q93" s="120" t="b">
        <v>1</v>
      </c>
      <c r="R93" s="120" t="b">
        <v>1</v>
      </c>
    </row>
    <row r="94" spans="1:18" x14ac:dyDescent="0.25">
      <c r="A94" s="117">
        <v>1</v>
      </c>
      <c r="B94" s="118">
        <v>2</v>
      </c>
      <c r="C94" s="303">
        <f>'HN TOPUPS April Sheet'!C82</f>
        <v>400084</v>
      </c>
      <c r="D94" s="120" t="b">
        <v>1</v>
      </c>
      <c r="E94" s="304" t="str">
        <f>'HN TOPUPS April Sheet'!M82&amp;"."&amp;'HN TopUpPay'!$C$5</f>
        <v>2032.EHCP.I03.1.Jl21</v>
      </c>
      <c r="F94" s="305">
        <f t="shared" ca="1" si="2"/>
        <v>44386</v>
      </c>
      <c r="G94" s="306">
        <f>IF('HN TOPUPS April Sheet'!T82&lt;0,0,'HN TOPUPS April Sheet'!T82)</f>
        <v>10760.321461538462</v>
      </c>
      <c r="H94" s="124">
        <f t="shared" ca="1" si="3"/>
        <v>44386</v>
      </c>
      <c r="I94" s="125">
        <v>0</v>
      </c>
      <c r="J94" s="304" t="str">
        <f>LEFT('HN TOPUPS April Sheet'!D82,16)&amp;"."&amp;'HN TopUpPay'!E94</f>
        <v>Holly Park Schoo.2032.EHCP.I03.1.Jl21</v>
      </c>
      <c r="K94" s="120" t="b">
        <v>1</v>
      </c>
      <c r="L94" s="126" t="s">
        <v>3686</v>
      </c>
      <c r="M94" s="120" t="b">
        <v>1</v>
      </c>
      <c r="N94" s="120" t="s">
        <v>3687</v>
      </c>
      <c r="O94" s="307" t="str">
        <f>'HN TOPUPS April Sheet'!N82</f>
        <v>11431/543965</v>
      </c>
      <c r="P94" s="120" t="b">
        <v>1</v>
      </c>
      <c r="Q94" s="120" t="b">
        <v>1</v>
      </c>
      <c r="R94" s="120" t="b">
        <v>1</v>
      </c>
    </row>
    <row r="95" spans="1:18" x14ac:dyDescent="0.25">
      <c r="A95" s="117">
        <v>1</v>
      </c>
      <c r="B95" s="118">
        <v>2</v>
      </c>
      <c r="C95" s="303">
        <f>'HN TOPUPS April Sheet'!C83</f>
        <v>400084</v>
      </c>
      <c r="D95" s="120" t="b">
        <v>1</v>
      </c>
      <c r="E95" s="304" t="str">
        <f>'HN TOPUPS April Sheet'!M83&amp;"."&amp;'HN TopUpPay'!$C$5</f>
        <v>2032.SEN I.I03.2.Jl21</v>
      </c>
      <c r="F95" s="305">
        <f t="shared" ca="1" si="2"/>
        <v>44386</v>
      </c>
      <c r="G95" s="306">
        <f>IF('HN TOPUPS April Sheet'!T83&lt;0,0,'HN TOPUPS April Sheet'!T83)</f>
        <v>1130.7255</v>
      </c>
      <c r="H95" s="124">
        <f t="shared" ca="1" si="3"/>
        <v>44386</v>
      </c>
      <c r="I95" s="125">
        <v>0</v>
      </c>
      <c r="J95" s="304" t="str">
        <f>LEFT('HN TOPUPS April Sheet'!D83,16)&amp;"."&amp;'HN TopUpPay'!E95</f>
        <v>Holly Park Schoo.2032.SEN I.I03.2.Jl21</v>
      </c>
      <c r="K95" s="120" t="b">
        <v>1</v>
      </c>
      <c r="L95" s="126" t="s">
        <v>3686</v>
      </c>
      <c r="M95" s="120" t="b">
        <v>1</v>
      </c>
      <c r="N95" s="120" t="s">
        <v>3687</v>
      </c>
      <c r="O95" s="307" t="str">
        <f>'HN TOPUPS April Sheet'!N83</f>
        <v>10265/543965</v>
      </c>
      <c r="P95" s="120" t="b">
        <v>1</v>
      </c>
      <c r="Q95" s="120" t="b">
        <v>1</v>
      </c>
      <c r="R95" s="120" t="b">
        <v>1</v>
      </c>
    </row>
    <row r="96" spans="1:18" x14ac:dyDescent="0.25">
      <c r="A96" s="117">
        <v>1</v>
      </c>
      <c r="B96" s="118">
        <v>2</v>
      </c>
      <c r="C96" s="303">
        <f>'HN TOPUPS April Sheet'!C84</f>
        <v>400008</v>
      </c>
      <c r="D96" s="120" t="b">
        <v>1</v>
      </c>
      <c r="E96" s="304" t="str">
        <f>'HN TOPUPS April Sheet'!M84&amp;"."&amp;'HN TopUpPay'!$C$5</f>
        <v>3304.EHCP.I03.1.Jl21</v>
      </c>
      <c r="F96" s="305">
        <f t="shared" ca="1" si="2"/>
        <v>44386</v>
      </c>
      <c r="G96" s="306">
        <f>IF('HN TOPUPS April Sheet'!T84&lt;0,0,'HN TOPUPS April Sheet'!T84)</f>
        <v>5101.7608461538466</v>
      </c>
      <c r="H96" s="124">
        <f t="shared" ca="1" si="3"/>
        <v>44386</v>
      </c>
      <c r="I96" s="125">
        <v>0</v>
      </c>
      <c r="J96" s="304" t="str">
        <f>LEFT('HN TOPUPS April Sheet'!D84,16)&amp;"."&amp;'HN TopUpPay'!E96</f>
        <v>Holy Trinity Sch.3304.EHCP.I03.1.Jl21</v>
      </c>
      <c r="K96" s="120" t="b">
        <v>1</v>
      </c>
      <c r="L96" s="126" t="s">
        <v>3686</v>
      </c>
      <c r="M96" s="120" t="b">
        <v>1</v>
      </c>
      <c r="N96" s="120" t="s">
        <v>3687</v>
      </c>
      <c r="O96" s="307" t="str">
        <f>'HN TOPUPS April Sheet'!N84</f>
        <v>11431/543965</v>
      </c>
      <c r="P96" s="120" t="b">
        <v>1</v>
      </c>
      <c r="Q96" s="120" t="b">
        <v>1</v>
      </c>
      <c r="R96" s="120" t="b">
        <v>1</v>
      </c>
    </row>
    <row r="97" spans="1:18" x14ac:dyDescent="0.25">
      <c r="A97" s="117">
        <v>1</v>
      </c>
      <c r="B97" s="118">
        <v>2</v>
      </c>
      <c r="C97" s="303">
        <f>'HN TOPUPS April Sheet'!C85</f>
        <v>151702</v>
      </c>
      <c r="D97" s="120" t="b">
        <v>1</v>
      </c>
      <c r="E97" s="304" t="str">
        <f>'HN TOPUPS April Sheet'!M85&amp;"."&amp;'HN TopUpPay'!$C$5</f>
        <v>2047.EHCP.I03.1.Jl21</v>
      </c>
      <c r="F97" s="305">
        <f t="shared" ca="1" si="2"/>
        <v>44386</v>
      </c>
      <c r="G97" s="306">
        <f>IF('HN TOPUPS April Sheet'!T85&lt;0,0,'HN TOPUPS April Sheet'!T85)</f>
        <v>9255.0910000000003</v>
      </c>
      <c r="H97" s="124">
        <f t="shared" ca="1" si="3"/>
        <v>44386</v>
      </c>
      <c r="I97" s="125">
        <v>0</v>
      </c>
      <c r="J97" s="304" t="str">
        <f>LEFT('HN TOPUPS April Sheet'!D85,16)&amp;"."&amp;'HN TopUpPay'!E97</f>
        <v>Hyde School.2047.EHCP.I03.1.Jl21</v>
      </c>
      <c r="K97" s="120" t="b">
        <v>1</v>
      </c>
      <c r="L97" s="126" t="s">
        <v>3686</v>
      </c>
      <c r="M97" s="120" t="b">
        <v>1</v>
      </c>
      <c r="N97" s="120" t="s">
        <v>3687</v>
      </c>
      <c r="O97" s="307" t="str">
        <f>'HN TOPUPS April Sheet'!N85</f>
        <v>11443/516500</v>
      </c>
      <c r="P97" s="120" t="b">
        <v>1</v>
      </c>
      <c r="Q97" s="120" t="b">
        <v>1</v>
      </c>
      <c r="R97" s="120" t="b">
        <v>1</v>
      </c>
    </row>
    <row r="98" spans="1:18" x14ac:dyDescent="0.25">
      <c r="A98" s="117">
        <v>1</v>
      </c>
      <c r="B98" s="118">
        <v>2</v>
      </c>
      <c r="C98" s="303">
        <f>'HN TOPUPS April Sheet'!C86</f>
        <v>143982</v>
      </c>
      <c r="D98" s="120" t="b">
        <v>1</v>
      </c>
      <c r="E98" s="304" t="str">
        <f>'HN TOPUPS April Sheet'!M86&amp;"."&amp;'HN TopUpPay'!$C$5</f>
        <v>3515.EHCP.I03.1.Jl21</v>
      </c>
      <c r="F98" s="305">
        <f t="shared" ca="1" si="2"/>
        <v>44386</v>
      </c>
      <c r="G98" s="306">
        <f>IF('HN TOPUPS April Sheet'!T86&lt;0,0,'HN TOPUPS April Sheet'!T86)</f>
        <v>3901.0833333333335</v>
      </c>
      <c r="H98" s="124">
        <f t="shared" ca="1" si="3"/>
        <v>44386</v>
      </c>
      <c r="I98" s="125">
        <v>0</v>
      </c>
      <c r="J98" s="304" t="str">
        <f>LEFT('HN TOPUPS April Sheet'!D86,16)&amp;"."&amp;'HN TopUpPay'!E98</f>
        <v>Independent Jewi.3515.EHCP.I03.1.Jl21</v>
      </c>
      <c r="K98" s="120" t="b">
        <v>1</v>
      </c>
      <c r="L98" s="126" t="s">
        <v>3686</v>
      </c>
      <c r="M98" s="120" t="b">
        <v>1</v>
      </c>
      <c r="N98" s="120" t="s">
        <v>3687</v>
      </c>
      <c r="O98" s="307" t="str">
        <f>'HN TOPUPS April Sheet'!N86</f>
        <v>11443/516500</v>
      </c>
      <c r="P98" s="120" t="b">
        <v>1</v>
      </c>
      <c r="Q98" s="120" t="b">
        <v>1</v>
      </c>
      <c r="R98" s="120" t="b">
        <v>1</v>
      </c>
    </row>
    <row r="99" spans="1:18" x14ac:dyDescent="0.25">
      <c r="A99" s="117">
        <v>1</v>
      </c>
      <c r="B99" s="118">
        <v>2</v>
      </c>
      <c r="C99" s="303">
        <f>'HN TOPUPS April Sheet'!C87</f>
        <v>400140</v>
      </c>
      <c r="D99" s="120" t="b">
        <v>1</v>
      </c>
      <c r="E99" s="304" t="str">
        <f>'HN TOPUPS April Sheet'!M87&amp;"."&amp;'HN TopUpPay'!$C$5</f>
        <v>5427.ARPs.I03.1.Jl21</v>
      </c>
      <c r="F99" s="305">
        <f t="shared" ca="1" si="2"/>
        <v>44386</v>
      </c>
      <c r="G99" s="306">
        <f>IF('HN TOPUPS April Sheet'!T87&lt;0,0,'HN TOPUPS April Sheet'!T87)</f>
        <v>66242.392307692295</v>
      </c>
      <c r="H99" s="124">
        <f t="shared" ca="1" si="3"/>
        <v>44386</v>
      </c>
      <c r="I99" s="125">
        <v>0</v>
      </c>
      <c r="J99" s="304" t="str">
        <f>LEFT('HN TOPUPS April Sheet'!D87,16)&amp;"."&amp;'HN TopUpPay'!E99</f>
        <v>JCoSS.5427.ARPs.I03.1.Jl21</v>
      </c>
      <c r="K99" s="120" t="b">
        <v>1</v>
      </c>
      <c r="L99" s="126" t="s">
        <v>3686</v>
      </c>
      <c r="M99" s="120" t="b">
        <v>1</v>
      </c>
      <c r="N99" s="120" t="s">
        <v>3687</v>
      </c>
      <c r="O99" s="307" t="str">
        <f>'HN TOPUPS April Sheet'!N87</f>
        <v>11434/543965</v>
      </c>
      <c r="P99" s="120" t="b">
        <v>1</v>
      </c>
      <c r="Q99" s="120" t="b">
        <v>1</v>
      </c>
      <c r="R99" s="120" t="b">
        <v>1</v>
      </c>
    </row>
    <row r="100" spans="1:18" x14ac:dyDescent="0.25">
      <c r="A100" s="117">
        <v>1</v>
      </c>
      <c r="B100" s="118">
        <v>2</v>
      </c>
      <c r="C100" s="303">
        <f>'HN TOPUPS April Sheet'!C88</f>
        <v>400140</v>
      </c>
      <c r="D100" s="120" t="b">
        <v>1</v>
      </c>
      <c r="E100" s="304" t="str">
        <f>'HN TOPUPS April Sheet'!M88&amp;"."&amp;'HN TopUpPay'!$C$5</f>
        <v>5427.EHCP.I03.2.Jl21</v>
      </c>
      <c r="F100" s="305">
        <f t="shared" ca="1" si="2"/>
        <v>44386</v>
      </c>
      <c r="G100" s="306">
        <f>IF('HN TOPUPS April Sheet'!T88&lt;0,0,'HN TOPUPS April Sheet'!T88)</f>
        <v>17510.343615384616</v>
      </c>
      <c r="H100" s="124">
        <f t="shared" ca="1" si="3"/>
        <v>44386</v>
      </c>
      <c r="I100" s="125">
        <v>0</v>
      </c>
      <c r="J100" s="304" t="str">
        <f>LEFT('HN TOPUPS April Sheet'!D88,16)&amp;"."&amp;'HN TopUpPay'!E100</f>
        <v>JCoSS.5427.EHCP.I03.2.Jl21</v>
      </c>
      <c r="K100" s="120" t="b">
        <v>1</v>
      </c>
      <c r="L100" s="126" t="s">
        <v>3686</v>
      </c>
      <c r="M100" s="120" t="b">
        <v>1</v>
      </c>
      <c r="N100" s="120" t="s">
        <v>3687</v>
      </c>
      <c r="O100" s="307" t="str">
        <f>'HN TOPUPS April Sheet'!N88</f>
        <v>11435/543965</v>
      </c>
      <c r="P100" s="120" t="b">
        <v>1</v>
      </c>
      <c r="Q100" s="120" t="b">
        <v>1</v>
      </c>
      <c r="R100" s="120" t="b">
        <v>1</v>
      </c>
    </row>
    <row r="101" spans="1:18" x14ac:dyDescent="0.25">
      <c r="A101" s="117">
        <v>1</v>
      </c>
      <c r="B101" s="118">
        <v>2</v>
      </c>
      <c r="C101" s="303">
        <f>'HN TOPUPS April Sheet'!C89</f>
        <v>105221</v>
      </c>
      <c r="D101" s="120" t="b">
        <v>1</v>
      </c>
      <c r="E101" s="304" t="str">
        <f>'HN TOPUPS April Sheet'!M89&amp;"."&amp;'HN TopUpPay'!$C$5</f>
        <v>6085.Speci.I03.1.Jl21</v>
      </c>
      <c r="F101" s="305">
        <f t="shared" ca="1" si="2"/>
        <v>44386</v>
      </c>
      <c r="G101" s="306">
        <f>IF('HN TOPUPS April Sheet'!T89&lt;0,0,'HN TOPUPS April Sheet'!T89)</f>
        <v>61878.400000000001</v>
      </c>
      <c r="H101" s="124">
        <f t="shared" ca="1" si="3"/>
        <v>44386</v>
      </c>
      <c r="I101" s="125">
        <v>0</v>
      </c>
      <c r="J101" s="304" t="str">
        <f>LEFT('HN TOPUPS April Sheet'!D89,16)&amp;"."&amp;'HN TopUpPay'!E101</f>
        <v>Kisharon Inclusi.6085.Speci.I03.1.Jl21</v>
      </c>
      <c r="K101" s="120" t="b">
        <v>1</v>
      </c>
      <c r="L101" s="126" t="s">
        <v>3686</v>
      </c>
      <c r="M101" s="120" t="b">
        <v>1</v>
      </c>
      <c r="N101" s="120" t="s">
        <v>3687</v>
      </c>
      <c r="O101" s="307" t="str">
        <f>'HN TOPUPS April Sheet'!N89</f>
        <v>11491/516500</v>
      </c>
      <c r="P101" s="120" t="b">
        <v>1</v>
      </c>
      <c r="Q101" s="120" t="b">
        <v>1</v>
      </c>
      <c r="R101" s="120" t="b">
        <v>1</v>
      </c>
    </row>
    <row r="102" spans="1:18" x14ac:dyDescent="0.25">
      <c r="A102" s="117">
        <v>1</v>
      </c>
      <c r="B102" s="118">
        <v>2</v>
      </c>
      <c r="C102" s="303">
        <f>'HN TOPUPS April Sheet'!C90</f>
        <v>400046</v>
      </c>
      <c r="D102" s="120" t="b">
        <v>1</v>
      </c>
      <c r="E102" s="304" t="str">
        <f>'HN TOPUPS April Sheet'!M90&amp;"."&amp;'HN TopUpPay'!$C$5</f>
        <v>2036.ARPs.I03.1.Jl21</v>
      </c>
      <c r="F102" s="305">
        <f t="shared" ca="1" si="2"/>
        <v>44386</v>
      </c>
      <c r="G102" s="306">
        <f>IF('HN TOPUPS April Sheet'!T90&lt;0,0,'HN TOPUPS April Sheet'!T90)</f>
        <v>19824.200999999997</v>
      </c>
      <c r="H102" s="124">
        <f t="shared" ca="1" si="3"/>
        <v>44386</v>
      </c>
      <c r="I102" s="125">
        <v>0</v>
      </c>
      <c r="J102" s="304" t="str">
        <f>LEFT('HN TOPUPS April Sheet'!D90,16)&amp;"."&amp;'HN TopUpPay'!E102</f>
        <v>Livingstone Scho.2036.ARPs.I03.1.Jl21</v>
      </c>
      <c r="K102" s="120" t="b">
        <v>1</v>
      </c>
      <c r="L102" s="126" t="s">
        <v>3686</v>
      </c>
      <c r="M102" s="120" t="b">
        <v>1</v>
      </c>
      <c r="N102" s="120" t="s">
        <v>3687</v>
      </c>
      <c r="O102" s="307" t="str">
        <f>'HN TOPUPS April Sheet'!N90</f>
        <v>11432/543965</v>
      </c>
      <c r="P102" s="120" t="b">
        <v>1</v>
      </c>
      <c r="Q102" s="120" t="b">
        <v>1</v>
      </c>
      <c r="R102" s="120" t="b">
        <v>1</v>
      </c>
    </row>
    <row r="103" spans="1:18" x14ac:dyDescent="0.25">
      <c r="A103" s="117">
        <v>1</v>
      </c>
      <c r="B103" s="118">
        <v>2</v>
      </c>
      <c r="C103" s="303">
        <f>'HN TOPUPS April Sheet'!C91</f>
        <v>400046</v>
      </c>
      <c r="D103" s="120" t="b">
        <v>1</v>
      </c>
      <c r="E103" s="304" t="str">
        <f>'HN TOPUPS April Sheet'!M91&amp;"."&amp;'HN TopUpPay'!$C$5</f>
        <v>2036.EHCP.I03.2.Jl21</v>
      </c>
      <c r="F103" s="305">
        <f t="shared" ca="1" si="2"/>
        <v>44386</v>
      </c>
      <c r="G103" s="306">
        <f>IF('HN TOPUPS April Sheet'!T91&lt;0,0,'HN TOPUPS April Sheet'!T91)</f>
        <v>4700.4156923076926</v>
      </c>
      <c r="H103" s="124">
        <f t="shared" ca="1" si="3"/>
        <v>44386</v>
      </c>
      <c r="I103" s="125">
        <v>0</v>
      </c>
      <c r="J103" s="304" t="str">
        <f>LEFT('HN TOPUPS April Sheet'!D91,16)&amp;"."&amp;'HN TopUpPay'!E103</f>
        <v>Livingstone Scho.2036.EHCP.I03.2.Jl21</v>
      </c>
      <c r="K103" s="120" t="b">
        <v>1</v>
      </c>
      <c r="L103" s="126" t="s">
        <v>3686</v>
      </c>
      <c r="M103" s="120" t="b">
        <v>1</v>
      </c>
      <c r="N103" s="120" t="s">
        <v>3687</v>
      </c>
      <c r="O103" s="307" t="str">
        <f>'HN TOPUPS April Sheet'!N91</f>
        <v>11431/543965</v>
      </c>
      <c r="P103" s="120" t="b">
        <v>1</v>
      </c>
      <c r="Q103" s="120" t="b">
        <v>1</v>
      </c>
      <c r="R103" s="120" t="b">
        <v>1</v>
      </c>
    </row>
    <row r="104" spans="1:18" x14ac:dyDescent="0.25">
      <c r="A104" s="117">
        <v>1</v>
      </c>
      <c r="B104" s="118">
        <v>2</v>
      </c>
      <c r="C104" s="303">
        <f>'HN TOPUPS April Sheet'!C92</f>
        <v>400116</v>
      </c>
      <c r="D104" s="120" t="b">
        <v>1</v>
      </c>
      <c r="E104" s="304" t="str">
        <f>'HN TOPUPS April Sheet'!M92&amp;"."&amp;'HN TopUpPay'!$C$5</f>
        <v>6905.ARPs.I03.1.Jl21</v>
      </c>
      <c r="F104" s="305">
        <f t="shared" ca="1" si="2"/>
        <v>44386</v>
      </c>
      <c r="G104" s="306">
        <f>IF('HN TOPUPS April Sheet'!T92&lt;0,0,'HN TOPUPS April Sheet'!T92)</f>
        <v>2060.5</v>
      </c>
      <c r="H104" s="124">
        <f t="shared" ca="1" si="3"/>
        <v>44386</v>
      </c>
      <c r="I104" s="125">
        <v>0</v>
      </c>
      <c r="J104" s="304" t="str">
        <f>LEFT('HN TOPUPS April Sheet'!D92,16)&amp;"."&amp;'HN TopUpPay'!E104</f>
        <v>London Academy.6905.ARPs.I03.1.Jl21</v>
      </c>
      <c r="K104" s="120" t="b">
        <v>1</v>
      </c>
      <c r="L104" s="126" t="s">
        <v>3686</v>
      </c>
      <c r="M104" s="120" t="b">
        <v>1</v>
      </c>
      <c r="N104" s="120" t="s">
        <v>3687</v>
      </c>
      <c r="O104" s="307" t="str">
        <f>'HN TOPUPS April Sheet'!N92</f>
        <v>11423/516500</v>
      </c>
      <c r="P104" s="120" t="b">
        <v>1</v>
      </c>
      <c r="Q104" s="120" t="b">
        <v>1</v>
      </c>
      <c r="R104" s="120" t="b">
        <v>1</v>
      </c>
    </row>
    <row r="105" spans="1:18" x14ac:dyDescent="0.25">
      <c r="A105" s="117">
        <v>1</v>
      </c>
      <c r="B105" s="118">
        <v>2</v>
      </c>
      <c r="C105" s="303">
        <f>'HN TOPUPS April Sheet'!C93</f>
        <v>400116</v>
      </c>
      <c r="D105" s="120" t="b">
        <v>1</v>
      </c>
      <c r="E105" s="304" t="str">
        <f>'HN TOPUPS April Sheet'!M93&amp;"."&amp;'HN TopUpPay'!$C$5</f>
        <v>6905.EHCP.I03.2.Jl21</v>
      </c>
      <c r="F105" s="305">
        <f t="shared" ca="1" si="2"/>
        <v>44386</v>
      </c>
      <c r="G105" s="306">
        <f>IF('HN TOPUPS April Sheet'!T93&lt;0,0,'HN TOPUPS April Sheet'!T93)</f>
        <v>19161.741666666669</v>
      </c>
      <c r="H105" s="124">
        <f t="shared" ca="1" si="3"/>
        <v>44386</v>
      </c>
      <c r="I105" s="125">
        <v>0</v>
      </c>
      <c r="J105" s="304" t="str">
        <f>LEFT('HN TOPUPS April Sheet'!D93,16)&amp;"."&amp;'HN TopUpPay'!E105</f>
        <v>London Academy.6905.EHCP.I03.2.Jl21</v>
      </c>
      <c r="K105" s="120" t="b">
        <v>1</v>
      </c>
      <c r="L105" s="126" t="s">
        <v>3686</v>
      </c>
      <c r="M105" s="120" t="b">
        <v>1</v>
      </c>
      <c r="N105" s="120" t="s">
        <v>3687</v>
      </c>
      <c r="O105" s="307" t="str">
        <f>'HN TOPUPS April Sheet'!N93</f>
        <v>11442/516500</v>
      </c>
      <c r="P105" s="120" t="b">
        <v>1</v>
      </c>
      <c r="Q105" s="120" t="b">
        <v>1</v>
      </c>
      <c r="R105" s="120" t="b">
        <v>1</v>
      </c>
    </row>
    <row r="106" spans="1:18" x14ac:dyDescent="0.25">
      <c r="A106" s="117">
        <v>1</v>
      </c>
      <c r="B106" s="118">
        <v>2</v>
      </c>
      <c r="C106" s="303">
        <f>'HN TOPUPS April Sheet'!C94</f>
        <v>400116</v>
      </c>
      <c r="D106" s="120" t="b">
        <v>1</v>
      </c>
      <c r="E106" s="304" t="str">
        <f>'HN TOPUPS April Sheet'!M94&amp;"."&amp;'HN TopUpPay'!$C$5</f>
        <v>6905.EHCP.I03.3.Jl21</v>
      </c>
      <c r="F106" s="305">
        <f t="shared" ca="1" si="2"/>
        <v>44386</v>
      </c>
      <c r="G106" s="306">
        <f>IF('HN TOPUPS April Sheet'!T94&lt;0,0,'HN TOPUPS April Sheet'!T94)</f>
        <v>5459.8333333333339</v>
      </c>
      <c r="H106" s="124">
        <f t="shared" ca="1" si="3"/>
        <v>44386</v>
      </c>
      <c r="I106" s="125">
        <v>0</v>
      </c>
      <c r="J106" s="304" t="str">
        <f>LEFT('HN TOPUPS April Sheet'!D94,16)&amp;"."&amp;'HN TopUpPay'!E106</f>
        <v>London Academy.6905.EHCP.I03.3.Jl21</v>
      </c>
      <c r="K106" s="120" t="b">
        <v>1</v>
      </c>
      <c r="L106" s="126" t="s">
        <v>3686</v>
      </c>
      <c r="M106" s="120" t="b">
        <v>1</v>
      </c>
      <c r="N106" s="120" t="s">
        <v>3687</v>
      </c>
      <c r="O106" s="307" t="str">
        <f>'HN TOPUPS April Sheet'!N94</f>
        <v>11443/516500</v>
      </c>
      <c r="P106" s="120" t="b">
        <v>1</v>
      </c>
      <c r="Q106" s="120" t="b">
        <v>1</v>
      </c>
      <c r="R106" s="120" t="b">
        <v>1</v>
      </c>
    </row>
    <row r="107" spans="1:18" x14ac:dyDescent="0.25">
      <c r="A107" s="117">
        <v>1</v>
      </c>
      <c r="B107" s="118">
        <v>2</v>
      </c>
      <c r="C107" s="303">
        <f>'HN TOPUPS April Sheet'!C95</f>
        <v>400030</v>
      </c>
      <c r="D107" s="120" t="b">
        <v>1</v>
      </c>
      <c r="E107" s="304" t="str">
        <f>'HN TOPUPS April Sheet'!M95&amp;"."&amp;'HN TopUpPay'!$C$5</f>
        <v>2037.EHCP.I03.1.Jl21</v>
      </c>
      <c r="F107" s="305">
        <f t="shared" ca="1" si="2"/>
        <v>44386</v>
      </c>
      <c r="G107" s="306">
        <f>IF('HN TOPUPS April Sheet'!T95&lt;0,0,'HN TOPUPS April Sheet'!T95)</f>
        <v>5039.9230769230762</v>
      </c>
      <c r="H107" s="124">
        <f t="shared" ca="1" si="3"/>
        <v>44386</v>
      </c>
      <c r="I107" s="125">
        <v>0</v>
      </c>
      <c r="J107" s="304" t="str">
        <f>LEFT('HN TOPUPS April Sheet'!D95,16)&amp;"."&amp;'HN TopUpPay'!E107</f>
        <v>Manorside Primar.2037.EHCP.I03.1.Jl21</v>
      </c>
      <c r="K107" s="120" t="b">
        <v>1</v>
      </c>
      <c r="L107" s="126" t="s">
        <v>3686</v>
      </c>
      <c r="M107" s="120" t="b">
        <v>1</v>
      </c>
      <c r="N107" s="120" t="s">
        <v>3687</v>
      </c>
      <c r="O107" s="307" t="str">
        <f>'HN TOPUPS April Sheet'!N95</f>
        <v>11431/543965</v>
      </c>
      <c r="P107" s="120" t="b">
        <v>1</v>
      </c>
      <c r="Q107" s="120" t="b">
        <v>1</v>
      </c>
      <c r="R107" s="120" t="b">
        <v>1</v>
      </c>
    </row>
    <row r="108" spans="1:18" x14ac:dyDescent="0.25">
      <c r="A108" s="117">
        <v>1</v>
      </c>
      <c r="B108" s="118">
        <v>2</v>
      </c>
      <c r="C108" s="303">
        <f>'HN TOPUPS April Sheet'!C96</f>
        <v>400063</v>
      </c>
      <c r="D108" s="120" t="b">
        <v>1</v>
      </c>
      <c r="E108" s="304" t="str">
        <f>'HN TOPUPS April Sheet'!M96&amp;"."&amp;'HN TopUpPay'!$C$5</f>
        <v>7010.Speci.I03.1.Jl21</v>
      </c>
      <c r="F108" s="305">
        <f t="shared" ca="1" si="2"/>
        <v>44386</v>
      </c>
      <c r="G108" s="306">
        <f>IF('HN TOPUPS April Sheet'!T96&lt;0,0,'HN TOPUPS April Sheet'!T96)</f>
        <v>157665.1406923077</v>
      </c>
      <c r="H108" s="124">
        <f t="shared" ca="1" si="3"/>
        <v>44386</v>
      </c>
      <c r="I108" s="125">
        <v>0</v>
      </c>
      <c r="J108" s="304" t="str">
        <f>LEFT('HN TOPUPS April Sheet'!D96,16)&amp;"."&amp;'HN TopUpPay'!E108</f>
        <v>Mapledown.7010.Speci.I03.1.Jl21</v>
      </c>
      <c r="K108" s="120" t="b">
        <v>1</v>
      </c>
      <c r="L108" s="126" t="s">
        <v>3686</v>
      </c>
      <c r="M108" s="120" t="b">
        <v>1</v>
      </c>
      <c r="N108" s="120" t="s">
        <v>3687</v>
      </c>
      <c r="O108" s="307" t="str">
        <f>'HN TOPUPS April Sheet'!N96</f>
        <v>11433/543965</v>
      </c>
      <c r="P108" s="120" t="b">
        <v>1</v>
      </c>
      <c r="Q108" s="120" t="b">
        <v>1</v>
      </c>
      <c r="R108" s="120" t="b">
        <v>1</v>
      </c>
    </row>
    <row r="109" spans="1:18" x14ac:dyDescent="0.25">
      <c r="A109" s="117">
        <v>1</v>
      </c>
      <c r="B109" s="118">
        <v>2</v>
      </c>
      <c r="C109" s="303">
        <f>'HN TOPUPS April Sheet'!C97</f>
        <v>400130</v>
      </c>
      <c r="D109" s="120" t="b">
        <v>1</v>
      </c>
      <c r="E109" s="304" t="str">
        <f>'HN TOPUPS April Sheet'!M97&amp;"."&amp;'HN TopUpPay'!$C$5</f>
        <v>3523.EHCP.I03.1.Jl21</v>
      </c>
      <c r="F109" s="305">
        <f t="shared" ca="1" si="2"/>
        <v>44386</v>
      </c>
      <c r="G109" s="306">
        <f>IF('HN TOPUPS April Sheet'!T97&lt;0,0,'HN TOPUPS April Sheet'!T97)</f>
        <v>7511.2307692307686</v>
      </c>
      <c r="H109" s="124">
        <f t="shared" ca="1" si="3"/>
        <v>44386</v>
      </c>
      <c r="I109" s="125">
        <v>0</v>
      </c>
      <c r="J109" s="304" t="str">
        <f>LEFT('HN TOPUPS April Sheet'!D97,16)&amp;"."&amp;'HN TopUpPay'!E109</f>
        <v>Martin Primary S.3523.EHCP.I03.1.Jl21</v>
      </c>
      <c r="K109" s="120" t="b">
        <v>1</v>
      </c>
      <c r="L109" s="126" t="s">
        <v>3686</v>
      </c>
      <c r="M109" s="120" t="b">
        <v>1</v>
      </c>
      <c r="N109" s="120" t="s">
        <v>3687</v>
      </c>
      <c r="O109" s="307" t="str">
        <f>'HN TOPUPS April Sheet'!N97</f>
        <v>11431/543965</v>
      </c>
      <c r="P109" s="120" t="b">
        <v>1</v>
      </c>
      <c r="Q109" s="120" t="b">
        <v>1</v>
      </c>
      <c r="R109" s="120" t="b">
        <v>1</v>
      </c>
    </row>
    <row r="110" spans="1:18" x14ac:dyDescent="0.25">
      <c r="A110" s="117">
        <v>1</v>
      </c>
      <c r="B110" s="118">
        <v>2</v>
      </c>
      <c r="C110" s="303">
        <f>'HN TOPUPS April Sheet'!C98</f>
        <v>400130</v>
      </c>
      <c r="D110" s="120" t="b">
        <v>1</v>
      </c>
      <c r="E110" s="304" t="str">
        <f>'HN TOPUPS April Sheet'!M98&amp;"."&amp;'HN TopUpPay'!$C$5</f>
        <v>3523.SEN I.I03.2.Jl21</v>
      </c>
      <c r="F110" s="305">
        <f t="shared" ca="1" si="2"/>
        <v>44386</v>
      </c>
      <c r="G110" s="306">
        <f>IF('HN TOPUPS April Sheet'!T98&lt;0,0,'HN TOPUPS April Sheet'!T98)</f>
        <v>113.26923076923076</v>
      </c>
      <c r="H110" s="124">
        <f t="shared" ca="1" si="3"/>
        <v>44386</v>
      </c>
      <c r="I110" s="125">
        <v>0</v>
      </c>
      <c r="J110" s="304" t="str">
        <f>LEFT('HN TOPUPS April Sheet'!D98,16)&amp;"."&amp;'HN TopUpPay'!E110</f>
        <v>Martin Primary S.3523.SEN I.I03.2.Jl21</v>
      </c>
      <c r="K110" s="120" t="b">
        <v>1</v>
      </c>
      <c r="L110" s="126" t="s">
        <v>3686</v>
      </c>
      <c r="M110" s="120" t="b">
        <v>1</v>
      </c>
      <c r="N110" s="120" t="s">
        <v>3687</v>
      </c>
      <c r="O110" s="307" t="str">
        <f>'HN TOPUPS April Sheet'!N98</f>
        <v>10265/543965</v>
      </c>
      <c r="P110" s="120" t="b">
        <v>1</v>
      </c>
      <c r="Q110" s="120" t="b">
        <v>1</v>
      </c>
      <c r="R110" s="120" t="b">
        <v>1</v>
      </c>
    </row>
    <row r="111" spans="1:18" x14ac:dyDescent="0.25">
      <c r="A111" s="117">
        <v>1</v>
      </c>
      <c r="B111" s="118">
        <v>2</v>
      </c>
      <c r="C111" s="303">
        <f>'HN TOPUPS April Sheet'!C99</f>
        <v>400112</v>
      </c>
      <c r="D111" s="120" t="b">
        <v>1</v>
      </c>
      <c r="E111" s="304" t="str">
        <f>'HN TOPUPS April Sheet'!M99&amp;"."&amp;'HN TopUpPay'!$C$5</f>
        <v>5948.EHCP.I03.1.Jl21</v>
      </c>
      <c r="F111" s="305">
        <f t="shared" ca="1" si="2"/>
        <v>44386</v>
      </c>
      <c r="G111" s="306">
        <f>IF('HN TOPUPS April Sheet'!T99&lt;0,0,'HN TOPUPS April Sheet'!T99)</f>
        <v>1690.7692307692305</v>
      </c>
      <c r="H111" s="124">
        <f t="shared" ca="1" si="3"/>
        <v>44386</v>
      </c>
      <c r="I111" s="125">
        <v>0</v>
      </c>
      <c r="J111" s="304" t="str">
        <f>LEFT('HN TOPUPS April Sheet'!D99,16)&amp;"."&amp;'HN TopUpPay'!E111</f>
        <v>Mathilda Marks-K.5948.EHCP.I03.1.Jl21</v>
      </c>
      <c r="K111" s="120" t="b">
        <v>1</v>
      </c>
      <c r="L111" s="126" t="s">
        <v>3686</v>
      </c>
      <c r="M111" s="120" t="b">
        <v>1</v>
      </c>
      <c r="N111" s="120" t="s">
        <v>3687</v>
      </c>
      <c r="O111" s="307" t="str">
        <f>'HN TOPUPS April Sheet'!N99</f>
        <v>11431/543965</v>
      </c>
      <c r="P111" s="120" t="b">
        <v>1</v>
      </c>
      <c r="Q111" s="120" t="b">
        <v>1</v>
      </c>
      <c r="R111" s="120" t="b">
        <v>1</v>
      </c>
    </row>
    <row r="112" spans="1:18" x14ac:dyDescent="0.25">
      <c r="A112" s="117">
        <v>1</v>
      </c>
      <c r="B112" s="118">
        <v>2</v>
      </c>
      <c r="C112" s="303">
        <f>'HN TOPUPS April Sheet'!C100</f>
        <v>400110</v>
      </c>
      <c r="D112" s="120" t="b">
        <v>1</v>
      </c>
      <c r="E112" s="304" t="str">
        <f>'HN TOPUPS April Sheet'!M100&amp;"."&amp;'HN TopUpPay'!$C$5</f>
        <v>5949.EHCP.I03.1.Jl21</v>
      </c>
      <c r="F112" s="305">
        <f t="shared" ca="1" si="2"/>
        <v>44386</v>
      </c>
      <c r="G112" s="306">
        <f>IF('HN TOPUPS April Sheet'!T100&lt;0,0,'HN TOPUPS April Sheet'!T100)</f>
        <v>4107.5076923076922</v>
      </c>
      <c r="H112" s="124">
        <f t="shared" ca="1" si="3"/>
        <v>44386</v>
      </c>
      <c r="I112" s="125">
        <v>0</v>
      </c>
      <c r="J112" s="304" t="str">
        <f>LEFT('HN TOPUPS April Sheet'!D100,16)&amp;"."&amp;'HN TopUpPay'!E112</f>
        <v>Menorah Foundati.5949.EHCP.I03.1.Jl21</v>
      </c>
      <c r="K112" s="120" t="b">
        <v>1</v>
      </c>
      <c r="L112" s="126" t="s">
        <v>3686</v>
      </c>
      <c r="M112" s="120" t="b">
        <v>1</v>
      </c>
      <c r="N112" s="120" t="s">
        <v>3687</v>
      </c>
      <c r="O112" s="307" t="str">
        <f>'HN TOPUPS April Sheet'!N100</f>
        <v>11431/543965</v>
      </c>
      <c r="P112" s="120" t="b">
        <v>1</v>
      </c>
      <c r="Q112" s="120" t="b">
        <v>1</v>
      </c>
      <c r="R112" s="120" t="b">
        <v>1</v>
      </c>
    </row>
    <row r="113" spans="1:18" x14ac:dyDescent="0.25">
      <c r="A113" s="117">
        <v>1</v>
      </c>
      <c r="B113" s="118">
        <v>2</v>
      </c>
      <c r="C113" s="303">
        <f>'HN TOPUPS April Sheet'!C101</f>
        <v>107953</v>
      </c>
      <c r="D113" s="120" t="b">
        <v>1</v>
      </c>
      <c r="E113" s="304" t="str">
        <f>'HN TOPUPS April Sheet'!M101&amp;"."&amp;'HN TopUpPay'!$C$5</f>
        <v>4004.EHCP.I03.1.Jl21</v>
      </c>
      <c r="F113" s="305">
        <f t="shared" ca="1" si="2"/>
        <v>44386</v>
      </c>
      <c r="G113" s="306">
        <f>IF('HN TOPUPS April Sheet'!T101&lt;0,0,'HN TOPUPS April Sheet'!T101)</f>
        <v>4799.1538461538457</v>
      </c>
      <c r="H113" s="124">
        <f t="shared" ca="1" si="3"/>
        <v>44386</v>
      </c>
      <c r="I113" s="125">
        <v>0</v>
      </c>
      <c r="J113" s="304" t="str">
        <f>LEFT('HN TOPUPS April Sheet'!D101,16)&amp;"."&amp;'HN TopUpPay'!E113</f>
        <v>Menorah High Sch.4004.EHCP.I03.1.Jl21</v>
      </c>
      <c r="K113" s="120" t="b">
        <v>1</v>
      </c>
      <c r="L113" s="126" t="s">
        <v>3686</v>
      </c>
      <c r="M113" s="120" t="b">
        <v>1</v>
      </c>
      <c r="N113" s="120" t="s">
        <v>3687</v>
      </c>
      <c r="O113" s="307" t="str">
        <f>'HN TOPUPS April Sheet'!N101</f>
        <v>11435/543965</v>
      </c>
      <c r="P113" s="120" t="b">
        <v>1</v>
      </c>
      <c r="Q113" s="120" t="b">
        <v>1</v>
      </c>
      <c r="R113" s="120" t="b">
        <v>1</v>
      </c>
    </row>
    <row r="114" spans="1:18" x14ac:dyDescent="0.25">
      <c r="A114" s="117">
        <v>1</v>
      </c>
      <c r="B114" s="118">
        <v>2</v>
      </c>
      <c r="C114" s="303">
        <f>'HN TOPUPS April Sheet'!C102</f>
        <v>400007</v>
      </c>
      <c r="D114" s="120" t="b">
        <v>1</v>
      </c>
      <c r="E114" s="304" t="str">
        <f>'HN TOPUPS April Sheet'!M102&amp;"."&amp;'HN TopUpPay'!$C$5</f>
        <v>3513.EHCP.I03.1.Jl21</v>
      </c>
      <c r="F114" s="305">
        <f t="shared" ca="1" si="2"/>
        <v>44386</v>
      </c>
      <c r="G114" s="306">
        <f>IF('HN TOPUPS April Sheet'!T102&lt;0,0,'HN TOPUPS April Sheet'!T102)</f>
        <v>6343.707692307692</v>
      </c>
      <c r="H114" s="124">
        <f t="shared" ca="1" si="3"/>
        <v>44386</v>
      </c>
      <c r="I114" s="125">
        <v>0</v>
      </c>
      <c r="J114" s="304" t="str">
        <f>LEFT('HN TOPUPS April Sheet'!D102,16)&amp;"."&amp;'HN TopUpPay'!E114</f>
        <v>Menorah Primary .3513.EHCP.I03.1.Jl21</v>
      </c>
      <c r="K114" s="120" t="b">
        <v>1</v>
      </c>
      <c r="L114" s="126" t="s">
        <v>3686</v>
      </c>
      <c r="M114" s="120" t="b">
        <v>1</v>
      </c>
      <c r="N114" s="120" t="s">
        <v>3687</v>
      </c>
      <c r="O114" s="307" t="str">
        <f>'HN TOPUPS April Sheet'!N102</f>
        <v>11431/543965</v>
      </c>
      <c r="P114" s="120" t="b">
        <v>1</v>
      </c>
      <c r="Q114" s="120" t="b">
        <v>1</v>
      </c>
      <c r="R114" s="120" t="b">
        <v>1</v>
      </c>
    </row>
    <row r="115" spans="1:18" x14ac:dyDescent="0.25">
      <c r="A115" s="117">
        <v>1</v>
      </c>
      <c r="B115" s="118">
        <v>2</v>
      </c>
      <c r="C115" s="303">
        <f>'HN TOPUPS April Sheet'!C103</f>
        <v>400007</v>
      </c>
      <c r="D115" s="120" t="b">
        <v>1</v>
      </c>
      <c r="E115" s="304" t="str">
        <f>'HN TOPUPS April Sheet'!M103&amp;"."&amp;'HN TopUpPay'!$C$5</f>
        <v>3513.SEN I.I03.2.Jl21</v>
      </c>
      <c r="F115" s="305">
        <f t="shared" ca="1" si="2"/>
        <v>44386</v>
      </c>
      <c r="G115" s="306">
        <f>IF('HN TOPUPS April Sheet'!T103&lt;0,0,'HN TOPUPS April Sheet'!T103)</f>
        <v>136.4</v>
      </c>
      <c r="H115" s="124">
        <f t="shared" ca="1" si="3"/>
        <v>44386</v>
      </c>
      <c r="I115" s="125">
        <v>0</v>
      </c>
      <c r="J115" s="304" t="str">
        <f>LEFT('HN TOPUPS April Sheet'!D103,16)&amp;"."&amp;'HN TopUpPay'!E115</f>
        <v>Menorah Primary .3513.SEN I.I03.2.Jl21</v>
      </c>
      <c r="K115" s="120" t="b">
        <v>1</v>
      </c>
      <c r="L115" s="126" t="s">
        <v>3686</v>
      </c>
      <c r="M115" s="120" t="b">
        <v>1</v>
      </c>
      <c r="N115" s="120" t="s">
        <v>3687</v>
      </c>
      <c r="O115" s="307" t="str">
        <f>'HN TOPUPS April Sheet'!N103</f>
        <v>10265/543965</v>
      </c>
      <c r="P115" s="120" t="b">
        <v>1</v>
      </c>
      <c r="Q115" s="120" t="b">
        <v>1</v>
      </c>
      <c r="R115" s="120" t="b">
        <v>1</v>
      </c>
    </row>
    <row r="116" spans="1:18" x14ac:dyDescent="0.25">
      <c r="A116" s="117">
        <v>1</v>
      </c>
      <c r="B116" s="118">
        <v>2</v>
      </c>
      <c r="C116" s="303">
        <f>'HN TOPUPS April Sheet'!C104</f>
        <v>144069</v>
      </c>
      <c r="D116" s="120" t="b">
        <v>1</v>
      </c>
      <c r="E116" s="304" t="str">
        <f>'HN TOPUPS April Sheet'!M104&amp;"."&amp;'HN TopUpPay'!$C$5</f>
        <v>5402.EHCP.I03.1.Jl21</v>
      </c>
      <c r="F116" s="305">
        <f t="shared" ca="1" si="2"/>
        <v>44386</v>
      </c>
      <c r="G116" s="306">
        <f>IF('HN TOPUPS April Sheet'!T104&lt;0,0,'HN TOPUPS April Sheet'!T104)</f>
        <v>43896.242000000006</v>
      </c>
      <c r="H116" s="124">
        <f t="shared" ca="1" si="3"/>
        <v>44386</v>
      </c>
      <c r="I116" s="125">
        <v>0</v>
      </c>
      <c r="J116" s="304" t="str">
        <f>LEFT('HN TOPUPS April Sheet'!D104,16)&amp;"."&amp;'HN TopUpPay'!E116</f>
        <v>Mill Hill County.5402.EHCP.I03.1.Jl21</v>
      </c>
      <c r="K116" s="120" t="b">
        <v>1</v>
      </c>
      <c r="L116" s="126" t="s">
        <v>3686</v>
      </c>
      <c r="M116" s="120" t="b">
        <v>1</v>
      </c>
      <c r="N116" s="120" t="s">
        <v>3687</v>
      </c>
      <c r="O116" s="307" t="str">
        <f>'HN TOPUPS April Sheet'!N104</f>
        <v>11442/516500</v>
      </c>
      <c r="P116" s="120" t="b">
        <v>1</v>
      </c>
      <c r="Q116" s="120" t="b">
        <v>1</v>
      </c>
      <c r="R116" s="120" t="b">
        <v>1</v>
      </c>
    </row>
    <row r="117" spans="1:18" x14ac:dyDescent="0.25">
      <c r="A117" s="117">
        <v>1</v>
      </c>
      <c r="B117" s="118">
        <v>2</v>
      </c>
      <c r="C117" s="303">
        <f>'HN TOPUPS April Sheet'!C105</f>
        <v>155126</v>
      </c>
      <c r="D117" s="120" t="b">
        <v>1</v>
      </c>
      <c r="E117" s="304" t="str">
        <f>'HN TOPUPS April Sheet'!M105&amp;"."&amp;'HN TopUpPay'!$C$5</f>
        <v>2048.EHCP.I03.1.Jl21</v>
      </c>
      <c r="F117" s="305">
        <f t="shared" ca="1" si="2"/>
        <v>44386</v>
      </c>
      <c r="G117" s="306">
        <f>IF('HN TOPUPS April Sheet'!T105&lt;0,0,'HN TOPUPS April Sheet'!T105)</f>
        <v>10084.008</v>
      </c>
      <c r="H117" s="124">
        <f t="shared" ca="1" si="3"/>
        <v>44386</v>
      </c>
      <c r="I117" s="125">
        <v>0</v>
      </c>
      <c r="J117" s="304" t="str">
        <f>LEFT('HN TOPUPS April Sheet'!D105,16)&amp;"."&amp;'HN TopUpPay'!E117</f>
        <v>Millbrook Park C.2048.EHCP.I03.1.Jl21</v>
      </c>
      <c r="K117" s="120" t="b">
        <v>1</v>
      </c>
      <c r="L117" s="126" t="s">
        <v>3686</v>
      </c>
      <c r="M117" s="120" t="b">
        <v>1</v>
      </c>
      <c r="N117" s="120" t="s">
        <v>3687</v>
      </c>
      <c r="O117" s="307" t="str">
        <f>'HN TOPUPS April Sheet'!N105</f>
        <v>11443/516500</v>
      </c>
      <c r="P117" s="120" t="b">
        <v>1</v>
      </c>
      <c r="Q117" s="120" t="b">
        <v>1</v>
      </c>
      <c r="R117" s="120" t="b">
        <v>1</v>
      </c>
    </row>
    <row r="118" spans="1:18" x14ac:dyDescent="0.25">
      <c r="A118" s="117">
        <v>1</v>
      </c>
      <c r="B118" s="118">
        <v>2</v>
      </c>
      <c r="C118" s="303">
        <f>'HN TOPUPS April Sheet'!C106</f>
        <v>155126</v>
      </c>
      <c r="D118" s="120" t="b">
        <v>1</v>
      </c>
      <c r="E118" s="304" t="str">
        <f>'HN TOPUPS April Sheet'!M106&amp;"."&amp;'HN TopUpPay'!$C$5</f>
        <v>2048.SEN I.I03.2.Jl21</v>
      </c>
      <c r="F118" s="305">
        <f t="shared" ca="1" si="2"/>
        <v>44386</v>
      </c>
      <c r="G118" s="306">
        <f>IF('HN TOPUPS April Sheet'!T106&lt;0,0,'HN TOPUPS April Sheet'!T106)</f>
        <v>122.70833333333333</v>
      </c>
      <c r="H118" s="124">
        <f t="shared" ca="1" si="3"/>
        <v>44386</v>
      </c>
      <c r="I118" s="125">
        <v>0</v>
      </c>
      <c r="J118" s="304" t="str">
        <f>LEFT('HN TOPUPS April Sheet'!D106,16)&amp;"."&amp;'HN TopUpPay'!E118</f>
        <v>Millbrook Park C.2048.SEN I.I03.2.Jl21</v>
      </c>
      <c r="K118" s="120" t="b">
        <v>1</v>
      </c>
      <c r="L118" s="126" t="s">
        <v>3686</v>
      </c>
      <c r="M118" s="120" t="b">
        <v>1</v>
      </c>
      <c r="N118" s="120" t="s">
        <v>3687</v>
      </c>
      <c r="O118" s="307" t="str">
        <f>'HN TOPUPS April Sheet'!N106</f>
        <v>10265/516500</v>
      </c>
      <c r="P118" s="120" t="b">
        <v>1</v>
      </c>
      <c r="Q118" s="120" t="b">
        <v>1</v>
      </c>
      <c r="R118" s="120" t="b">
        <v>1</v>
      </c>
    </row>
    <row r="119" spans="1:18" x14ac:dyDescent="0.25">
      <c r="A119" s="117">
        <v>1</v>
      </c>
      <c r="B119" s="118">
        <v>2</v>
      </c>
      <c r="C119" s="303">
        <f>'HN TOPUPS April Sheet'!C107</f>
        <v>400086</v>
      </c>
      <c r="D119" s="120" t="b">
        <v>1</v>
      </c>
      <c r="E119" s="304" t="str">
        <f>'HN TOPUPS April Sheet'!M107&amp;"."&amp;'HN TopUpPay'!$C$5</f>
        <v>3305.EHCP.I03.1.Jl21</v>
      </c>
      <c r="F119" s="305">
        <f t="shared" ca="1" si="2"/>
        <v>44386</v>
      </c>
      <c r="G119" s="306">
        <f>IF('HN TOPUPS April Sheet'!T107&lt;0,0,'HN TOPUPS April Sheet'!T107)</f>
        <v>2942.6153846153843</v>
      </c>
      <c r="H119" s="124">
        <f t="shared" ca="1" si="3"/>
        <v>44386</v>
      </c>
      <c r="I119" s="125">
        <v>0</v>
      </c>
      <c r="J119" s="304" t="str">
        <f>LEFT('HN TOPUPS April Sheet'!D107,16)&amp;"."&amp;'HN TopUpPay'!E119</f>
        <v>Monken Hadley C .3305.EHCP.I03.1.Jl21</v>
      </c>
      <c r="K119" s="120" t="b">
        <v>1</v>
      </c>
      <c r="L119" s="126" t="s">
        <v>3686</v>
      </c>
      <c r="M119" s="120" t="b">
        <v>1</v>
      </c>
      <c r="N119" s="120" t="s">
        <v>3687</v>
      </c>
      <c r="O119" s="307" t="str">
        <f>'HN TOPUPS April Sheet'!N107</f>
        <v>11431/543965</v>
      </c>
      <c r="P119" s="120" t="b">
        <v>1</v>
      </c>
      <c r="Q119" s="120" t="b">
        <v>1</v>
      </c>
      <c r="R119" s="120" t="b">
        <v>1</v>
      </c>
    </row>
    <row r="120" spans="1:18" x14ac:dyDescent="0.25">
      <c r="A120" s="117">
        <v>1</v>
      </c>
      <c r="B120" s="118">
        <v>2</v>
      </c>
      <c r="C120" s="303">
        <f>'HN TOPUPS April Sheet'!C108</f>
        <v>400048</v>
      </c>
      <c r="D120" s="120" t="b">
        <v>1</v>
      </c>
      <c r="E120" s="304" t="str">
        <f>'HN TOPUPS April Sheet'!M108&amp;"."&amp;'HN TopUpPay'!$C$5</f>
        <v>2042.EHCP.I03.1.Jl21</v>
      </c>
      <c r="F120" s="305">
        <f t="shared" ca="1" si="2"/>
        <v>44386</v>
      </c>
      <c r="G120" s="306">
        <f>IF('HN TOPUPS April Sheet'!T108&lt;0,0,'HN TOPUPS April Sheet'!T108)</f>
        <v>6917.6923076923076</v>
      </c>
      <c r="H120" s="124">
        <f t="shared" ca="1" si="3"/>
        <v>44386</v>
      </c>
      <c r="I120" s="125">
        <v>0</v>
      </c>
      <c r="J120" s="304" t="str">
        <f>LEFT('HN TOPUPS April Sheet'!D108,16)&amp;"."&amp;'HN TopUpPay'!E120</f>
        <v>Monkfrith School.2042.EHCP.I03.1.Jl21</v>
      </c>
      <c r="K120" s="120" t="b">
        <v>1</v>
      </c>
      <c r="L120" s="126" t="s">
        <v>3686</v>
      </c>
      <c r="M120" s="120" t="b">
        <v>1</v>
      </c>
      <c r="N120" s="120" t="s">
        <v>3687</v>
      </c>
      <c r="O120" s="307" t="str">
        <f>'HN TOPUPS April Sheet'!N108</f>
        <v>11431/543965</v>
      </c>
      <c r="P120" s="120" t="b">
        <v>1</v>
      </c>
      <c r="Q120" s="120" t="b">
        <v>1</v>
      </c>
      <c r="R120" s="120" t="b">
        <v>1</v>
      </c>
    </row>
    <row r="121" spans="1:18" x14ac:dyDescent="0.25">
      <c r="A121" s="117">
        <v>1</v>
      </c>
      <c r="B121" s="118">
        <v>2</v>
      </c>
      <c r="C121" s="303">
        <f>'HN TOPUPS April Sheet'!C109</f>
        <v>400087</v>
      </c>
      <c r="D121" s="120" t="b">
        <v>1</v>
      </c>
      <c r="E121" s="304" t="str">
        <f>'HN TOPUPS April Sheet'!M109&amp;"."&amp;'HN TopUpPay'!$C$5</f>
        <v>2044.EHCP.I03.1.Jl21</v>
      </c>
      <c r="F121" s="305">
        <f t="shared" ca="1" si="2"/>
        <v>44386</v>
      </c>
      <c r="G121" s="306">
        <f>IF('HN TOPUPS April Sheet'!T109&lt;0,0,'HN TOPUPS April Sheet'!T109)</f>
        <v>845.38461538461524</v>
      </c>
      <c r="H121" s="124">
        <f t="shared" ca="1" si="3"/>
        <v>44386</v>
      </c>
      <c r="I121" s="125">
        <v>0</v>
      </c>
      <c r="J121" s="304" t="str">
        <f>LEFT('HN TOPUPS April Sheet'!D109,16)&amp;"."&amp;'HN TopUpPay'!E121</f>
        <v>Moss Hall Infant.2044.EHCP.I03.1.Jl21</v>
      </c>
      <c r="K121" s="120" t="b">
        <v>1</v>
      </c>
      <c r="L121" s="126" t="s">
        <v>3686</v>
      </c>
      <c r="M121" s="120" t="b">
        <v>1</v>
      </c>
      <c r="N121" s="120" t="s">
        <v>3687</v>
      </c>
      <c r="O121" s="307" t="str">
        <f>'HN TOPUPS April Sheet'!N109</f>
        <v>11431/543965</v>
      </c>
      <c r="P121" s="120" t="b">
        <v>1</v>
      </c>
      <c r="Q121" s="120" t="b">
        <v>1</v>
      </c>
      <c r="R121" s="120" t="b">
        <v>1</v>
      </c>
    </row>
    <row r="122" spans="1:18" x14ac:dyDescent="0.25">
      <c r="A122" s="117">
        <v>1</v>
      </c>
      <c r="B122" s="118">
        <v>2</v>
      </c>
      <c r="C122" s="303">
        <f>'HN TOPUPS April Sheet'!C110</f>
        <v>400088</v>
      </c>
      <c r="D122" s="120" t="b">
        <v>1</v>
      </c>
      <c r="E122" s="304" t="str">
        <f>'HN TOPUPS April Sheet'!M110&amp;"."&amp;'HN TopUpPay'!$C$5</f>
        <v>2043.EHCP.I03.1.Jl21</v>
      </c>
      <c r="F122" s="305">
        <f t="shared" ca="1" si="2"/>
        <v>44386</v>
      </c>
      <c r="G122" s="306">
        <f>IF('HN TOPUPS April Sheet'!T110&lt;0,0,'HN TOPUPS April Sheet'!T110)</f>
        <v>9234.4615384615372</v>
      </c>
      <c r="H122" s="124">
        <f t="shared" ca="1" si="3"/>
        <v>44386</v>
      </c>
      <c r="I122" s="125">
        <v>0</v>
      </c>
      <c r="J122" s="304" t="str">
        <f>LEFT('HN TOPUPS April Sheet'!D110,16)&amp;"."&amp;'HN TopUpPay'!E122</f>
        <v>Moss Hall Junior.2043.EHCP.I03.1.Jl21</v>
      </c>
      <c r="K122" s="120" t="b">
        <v>1</v>
      </c>
      <c r="L122" s="126" t="s">
        <v>3686</v>
      </c>
      <c r="M122" s="120" t="b">
        <v>1</v>
      </c>
      <c r="N122" s="120" t="s">
        <v>3687</v>
      </c>
      <c r="O122" s="307" t="str">
        <f>'HN TOPUPS April Sheet'!N110</f>
        <v>11431/543965</v>
      </c>
      <c r="P122" s="120" t="b">
        <v>1</v>
      </c>
      <c r="Q122" s="120" t="b">
        <v>1</v>
      </c>
      <c r="R122" s="120" t="b">
        <v>1</v>
      </c>
    </row>
    <row r="123" spans="1:18" x14ac:dyDescent="0.25">
      <c r="A123" s="117">
        <v>1</v>
      </c>
      <c r="B123" s="118">
        <v>2</v>
      </c>
      <c r="C123" s="303">
        <f>'HN TOPUPS April Sheet'!C111</f>
        <v>400072</v>
      </c>
      <c r="D123" s="120" t="b">
        <v>1</v>
      </c>
      <c r="E123" s="304" t="str">
        <f>'HN TOPUPS April Sheet'!M111&amp;"."&amp;'HN TopUpPay'!$C$5</f>
        <v>1002.EHCP.I03.1.Jl21</v>
      </c>
      <c r="F123" s="305">
        <f t="shared" ca="1" si="2"/>
        <v>44386</v>
      </c>
      <c r="G123" s="306">
        <f>IF('HN TOPUPS April Sheet'!T111&lt;0,0,'HN TOPUPS April Sheet'!T111)</f>
        <v>669.03800000000001</v>
      </c>
      <c r="H123" s="124">
        <f t="shared" ca="1" si="3"/>
        <v>44386</v>
      </c>
      <c r="I123" s="125">
        <v>0</v>
      </c>
      <c r="J123" s="304" t="str">
        <f>LEFT('HN TOPUPS April Sheet'!D111,16)&amp;"."&amp;'HN TopUpPay'!E123</f>
        <v>Moss Hall Nurser.1002.EHCP.I03.1.Jl21</v>
      </c>
      <c r="K123" s="120" t="b">
        <v>1</v>
      </c>
      <c r="L123" s="126" t="s">
        <v>3686</v>
      </c>
      <c r="M123" s="120" t="b">
        <v>1</v>
      </c>
      <c r="N123" s="120" t="s">
        <v>3687</v>
      </c>
      <c r="O123" s="307" t="str">
        <f>'HN TOPUPS April Sheet'!N111</f>
        <v>11439/543965</v>
      </c>
      <c r="P123" s="120" t="b">
        <v>1</v>
      </c>
      <c r="Q123" s="120" t="b">
        <v>1</v>
      </c>
      <c r="R123" s="120" t="b">
        <v>1</v>
      </c>
    </row>
    <row r="124" spans="1:18" x14ac:dyDescent="0.25">
      <c r="A124" s="117">
        <v>1</v>
      </c>
      <c r="B124" s="118">
        <v>2</v>
      </c>
      <c r="C124" s="303">
        <f>'HN TOPUPS April Sheet'!C112</f>
        <v>400072</v>
      </c>
      <c r="D124" s="120" t="b">
        <v>1</v>
      </c>
      <c r="E124" s="304" t="str">
        <f>'HN TOPUPS April Sheet'!M112&amp;"."&amp;'HN TopUpPay'!$C$5</f>
        <v>1002.SEN I.I03.2.Jl21</v>
      </c>
      <c r="F124" s="305">
        <f t="shared" ca="1" si="2"/>
        <v>44386</v>
      </c>
      <c r="G124" s="306">
        <f>IF('HN TOPUPS April Sheet'!T112&lt;0,0,'HN TOPUPS April Sheet'!T112)</f>
        <v>1304.6890384615385</v>
      </c>
      <c r="H124" s="124">
        <f t="shared" ca="1" si="3"/>
        <v>44386</v>
      </c>
      <c r="I124" s="125">
        <v>0</v>
      </c>
      <c r="J124" s="304" t="str">
        <f>LEFT('HN TOPUPS April Sheet'!D112,16)&amp;"."&amp;'HN TopUpPay'!E124</f>
        <v>Moss Hall Nurser.1002.SEN I.I03.2.Jl21</v>
      </c>
      <c r="K124" s="120" t="b">
        <v>1</v>
      </c>
      <c r="L124" s="126" t="s">
        <v>3686</v>
      </c>
      <c r="M124" s="120" t="b">
        <v>1</v>
      </c>
      <c r="N124" s="120" t="s">
        <v>3687</v>
      </c>
      <c r="O124" s="307" t="str">
        <f>'HN TOPUPS April Sheet'!N112</f>
        <v>10265/543965</v>
      </c>
      <c r="P124" s="120" t="b">
        <v>1</v>
      </c>
      <c r="Q124" s="120" t="b">
        <v>1</v>
      </c>
      <c r="R124" s="120" t="b">
        <v>1</v>
      </c>
    </row>
    <row r="125" spans="1:18" x14ac:dyDescent="0.25">
      <c r="A125" s="117">
        <v>1</v>
      </c>
      <c r="B125" s="118">
        <v>2</v>
      </c>
      <c r="C125" s="303">
        <f>'HN TOPUPS April Sheet'!C113</f>
        <v>158733</v>
      </c>
      <c r="D125" s="120" t="b">
        <v>1</v>
      </c>
      <c r="E125" s="304" t="str">
        <f>'HN TOPUPS April Sheet'!M113&amp;"."&amp;'HN TopUpPay'!$C$5</f>
        <v>2053.EHCP.I03.1.Jl21</v>
      </c>
      <c r="F125" s="305">
        <f t="shared" ca="1" si="2"/>
        <v>44386</v>
      </c>
      <c r="G125" s="306">
        <f>IF('HN TOPUPS April Sheet'!T113&lt;0,0,'HN TOPUPS April Sheet'!T113)</f>
        <v>845.38461538461524</v>
      </c>
      <c r="H125" s="124">
        <f t="shared" ca="1" si="3"/>
        <v>44386</v>
      </c>
      <c r="I125" s="125">
        <v>0</v>
      </c>
      <c r="J125" s="304" t="str">
        <f>LEFT('HN TOPUPS April Sheet'!D113,16)&amp;"."&amp;'HN TopUpPay'!E125</f>
        <v>Noam Primary Sch.2053.EHCP.I03.1.Jl21</v>
      </c>
      <c r="K125" s="120" t="b">
        <v>1</v>
      </c>
      <c r="L125" s="126" t="s">
        <v>3686</v>
      </c>
      <c r="M125" s="120" t="b">
        <v>1</v>
      </c>
      <c r="N125" s="120" t="s">
        <v>3687</v>
      </c>
      <c r="O125" s="307" t="str">
        <f>'HN TOPUPS April Sheet'!N113</f>
        <v>11431/543965</v>
      </c>
      <c r="P125" s="120" t="b">
        <v>1</v>
      </c>
      <c r="Q125" s="120" t="b">
        <v>1</v>
      </c>
      <c r="R125" s="120" t="b">
        <v>1</v>
      </c>
    </row>
    <row r="126" spans="1:18" x14ac:dyDescent="0.25">
      <c r="A126" s="117">
        <v>1</v>
      </c>
      <c r="B126" s="118">
        <v>2</v>
      </c>
      <c r="C126" s="303">
        <f>'HN TOPUPS April Sheet'!C114</f>
        <v>158733</v>
      </c>
      <c r="D126" s="120" t="b">
        <v>1</v>
      </c>
      <c r="E126" s="304" t="str">
        <f>'HN TOPUPS April Sheet'!M114&amp;"."&amp;'HN TopUpPay'!$C$5</f>
        <v>2053.EHCP.I03.2.Jl21</v>
      </c>
      <c r="F126" s="305">
        <f t="shared" ca="1" si="2"/>
        <v>44386</v>
      </c>
      <c r="G126" s="306">
        <f>IF('HN TOPUPS April Sheet'!T114&lt;0,0,'HN TOPUPS April Sheet'!T114)</f>
        <v>126.86153846153843</v>
      </c>
      <c r="H126" s="124">
        <f t="shared" ca="1" si="3"/>
        <v>44386</v>
      </c>
      <c r="I126" s="125">
        <v>0</v>
      </c>
      <c r="J126" s="304" t="str">
        <f>LEFT('HN TOPUPS April Sheet'!D114,16)&amp;"."&amp;'HN TopUpPay'!E126</f>
        <v>Noam Primary Sch.2053.EHCP.I03.2.Jl21</v>
      </c>
      <c r="K126" s="120" t="b">
        <v>1</v>
      </c>
      <c r="L126" s="126" t="s">
        <v>3686</v>
      </c>
      <c r="M126" s="120" t="b">
        <v>1</v>
      </c>
      <c r="N126" s="120" t="s">
        <v>3687</v>
      </c>
      <c r="O126" s="307" t="str">
        <f>'HN TOPUPS April Sheet'!N114</f>
        <v>11436/543965</v>
      </c>
      <c r="P126" s="120" t="b">
        <v>1</v>
      </c>
      <c r="Q126" s="120" t="b">
        <v>1</v>
      </c>
      <c r="R126" s="120" t="b">
        <v>1</v>
      </c>
    </row>
    <row r="127" spans="1:18" x14ac:dyDescent="0.25">
      <c r="A127" s="117">
        <v>1</v>
      </c>
      <c r="B127" s="118">
        <v>2</v>
      </c>
      <c r="C127" s="303">
        <f>'HN TOPUPS April Sheet'!C115</f>
        <v>400089</v>
      </c>
      <c r="D127" s="120" t="b">
        <v>1</v>
      </c>
      <c r="E127" s="304" t="str">
        <f>'HN TOPUPS April Sheet'!M115&amp;"."&amp;'HN TopUpPay'!$C$5</f>
        <v>2045.EHCP.I03.1.Jl21</v>
      </c>
      <c r="F127" s="305">
        <f t="shared" ca="1" si="2"/>
        <v>44386</v>
      </c>
      <c r="G127" s="306">
        <f>IF('HN TOPUPS April Sheet'!T115&lt;0,0,'HN TOPUPS April Sheet'!T115)</f>
        <v>6427.5970769230753</v>
      </c>
      <c r="H127" s="124">
        <f t="shared" ca="1" si="3"/>
        <v>44386</v>
      </c>
      <c r="I127" s="125">
        <v>0</v>
      </c>
      <c r="J127" s="304" t="str">
        <f>LEFT('HN TOPUPS April Sheet'!D115,16)&amp;"."&amp;'HN TopUpPay'!E127</f>
        <v>Northside School.2045.EHCP.I03.1.Jl21</v>
      </c>
      <c r="K127" s="120" t="b">
        <v>1</v>
      </c>
      <c r="L127" s="126" t="s">
        <v>3686</v>
      </c>
      <c r="M127" s="120" t="b">
        <v>1</v>
      </c>
      <c r="N127" s="120" t="s">
        <v>3687</v>
      </c>
      <c r="O127" s="307" t="str">
        <f>'HN TOPUPS April Sheet'!N115</f>
        <v>11431/543965</v>
      </c>
      <c r="P127" s="120" t="b">
        <v>1</v>
      </c>
      <c r="Q127" s="120" t="b">
        <v>1</v>
      </c>
      <c r="R127" s="120" t="b">
        <v>1</v>
      </c>
    </row>
    <row r="128" spans="1:18" x14ac:dyDescent="0.25">
      <c r="A128" s="117">
        <v>1</v>
      </c>
      <c r="B128" s="118">
        <v>2</v>
      </c>
      <c r="C128" s="303">
        <f>'HN TOPUPS April Sheet'!C116</f>
        <v>400089</v>
      </c>
      <c r="D128" s="120" t="b">
        <v>1</v>
      </c>
      <c r="E128" s="304" t="str">
        <f>'HN TOPUPS April Sheet'!M116&amp;"."&amp;'HN TopUpPay'!$C$5</f>
        <v>2045.EHCP.I03.2.Jl21</v>
      </c>
      <c r="F128" s="305">
        <f t="shared" ca="1" si="2"/>
        <v>44386</v>
      </c>
      <c r="G128" s="306">
        <f>IF('HN TOPUPS April Sheet'!T116&lt;0,0,'HN TOPUPS April Sheet'!T116)</f>
        <v>154.613</v>
      </c>
      <c r="H128" s="124">
        <f t="shared" ca="1" si="3"/>
        <v>44386</v>
      </c>
      <c r="I128" s="125">
        <v>0</v>
      </c>
      <c r="J128" s="304" t="str">
        <f>LEFT('HN TOPUPS April Sheet'!D116,16)&amp;"."&amp;'HN TopUpPay'!E128</f>
        <v>Northside School.2045.EHCP.I03.2.Jl21</v>
      </c>
      <c r="K128" s="120" t="b">
        <v>1</v>
      </c>
      <c r="L128" s="126" t="s">
        <v>3686</v>
      </c>
      <c r="M128" s="120" t="b">
        <v>1</v>
      </c>
      <c r="N128" s="120" t="s">
        <v>3687</v>
      </c>
      <c r="O128" s="307" t="str">
        <f>'HN TOPUPS April Sheet'!N116</f>
        <v>11436/543965</v>
      </c>
      <c r="P128" s="120" t="b">
        <v>1</v>
      </c>
      <c r="Q128" s="120" t="b">
        <v>1</v>
      </c>
      <c r="R128" s="120" t="b">
        <v>1</v>
      </c>
    </row>
    <row r="129" spans="1:18" x14ac:dyDescent="0.25">
      <c r="A129" s="117">
        <v>1</v>
      </c>
      <c r="B129" s="118">
        <v>2</v>
      </c>
      <c r="C129" s="303">
        <f>'HN TOPUPS April Sheet'!C117</f>
        <v>400034</v>
      </c>
      <c r="D129" s="120" t="b">
        <v>1</v>
      </c>
      <c r="E129" s="304" t="str">
        <f>'HN TOPUPS April Sheet'!M117&amp;"."&amp;'HN TopUpPay'!$C$5</f>
        <v>7005.Speci.I03.1.Jl21</v>
      </c>
      <c r="F129" s="305">
        <f t="shared" ca="1" si="2"/>
        <v>44386</v>
      </c>
      <c r="G129" s="306">
        <f>IF('HN TOPUPS April Sheet'!T117&lt;0,0,'HN TOPUPS April Sheet'!T117)</f>
        <v>115856.7846153846</v>
      </c>
      <c r="H129" s="124">
        <f t="shared" ca="1" si="3"/>
        <v>44386</v>
      </c>
      <c r="I129" s="125">
        <v>0</v>
      </c>
      <c r="J129" s="304" t="str">
        <f>LEFT('HN TOPUPS April Sheet'!D117,16)&amp;"."&amp;'HN TopUpPay'!E129</f>
        <v>Northway.7005.Speci.I03.1.Jl21</v>
      </c>
      <c r="K129" s="120" t="b">
        <v>1</v>
      </c>
      <c r="L129" s="126" t="s">
        <v>3686</v>
      </c>
      <c r="M129" s="120" t="b">
        <v>1</v>
      </c>
      <c r="N129" s="120" t="s">
        <v>3687</v>
      </c>
      <c r="O129" s="307" t="str">
        <f>'HN TOPUPS April Sheet'!N117</f>
        <v>11433/543965</v>
      </c>
      <c r="P129" s="120" t="b">
        <v>1</v>
      </c>
      <c r="Q129" s="120" t="b">
        <v>1</v>
      </c>
      <c r="R129" s="120" t="b">
        <v>1</v>
      </c>
    </row>
    <row r="130" spans="1:18" x14ac:dyDescent="0.25">
      <c r="A130" s="117">
        <v>1</v>
      </c>
      <c r="B130" s="118">
        <v>2</v>
      </c>
      <c r="C130" s="303">
        <f>'HN TOPUPS April Sheet'!C118</f>
        <v>157308</v>
      </c>
      <c r="D130" s="120" t="b">
        <v>1</v>
      </c>
      <c r="E130" s="304" t="str">
        <f>'HN TOPUPS April Sheet'!M118&amp;"."&amp;'HN TopUpPay'!$C$5</f>
        <v>5950.Speci.I03.1.Jl21</v>
      </c>
      <c r="F130" s="305">
        <f t="shared" ca="1" si="2"/>
        <v>44386</v>
      </c>
      <c r="G130" s="306">
        <f>IF('HN TOPUPS April Sheet'!T118&lt;0,0,'HN TOPUPS April Sheet'!T118)</f>
        <v>55323.055833333325</v>
      </c>
      <c r="H130" s="124">
        <f t="shared" ca="1" si="3"/>
        <v>44386</v>
      </c>
      <c r="I130" s="125">
        <v>0</v>
      </c>
      <c r="J130" s="304" t="str">
        <f>LEFT('HN TOPUPS April Sheet'!D118,16)&amp;"."&amp;'HN TopUpPay'!E130</f>
        <v>Oak Hill School.5950.Speci.I03.1.Jl21</v>
      </c>
      <c r="K130" s="120" t="b">
        <v>1</v>
      </c>
      <c r="L130" s="126" t="s">
        <v>3686</v>
      </c>
      <c r="M130" s="120" t="b">
        <v>1</v>
      </c>
      <c r="N130" s="120" t="s">
        <v>3687</v>
      </c>
      <c r="O130" s="307" t="str">
        <f>'HN TOPUPS April Sheet'!N118</f>
        <v>11491/516500</v>
      </c>
      <c r="P130" s="120" t="b">
        <v>1</v>
      </c>
      <c r="Q130" s="120" t="b">
        <v>1</v>
      </c>
      <c r="R130" s="120" t="b">
        <v>1</v>
      </c>
    </row>
    <row r="131" spans="1:18" x14ac:dyDescent="0.25">
      <c r="A131" s="117">
        <v>1</v>
      </c>
      <c r="B131" s="118">
        <v>2</v>
      </c>
      <c r="C131" s="303">
        <f>'HN TOPUPS April Sheet'!C119</f>
        <v>156901</v>
      </c>
      <c r="D131" s="120" t="b">
        <v>1</v>
      </c>
      <c r="E131" s="304" t="str">
        <f>'HN TOPUPS April Sheet'!M119&amp;"."&amp;'HN TopUpPay'!$C$5</f>
        <v>7000.Speci.I03.1.Jl21</v>
      </c>
      <c r="F131" s="305">
        <f t="shared" ca="1" si="2"/>
        <v>44386</v>
      </c>
      <c r="G131" s="306">
        <f>IF('HN TOPUPS April Sheet'!T119&lt;0,0,'HN TOPUPS April Sheet'!T119)</f>
        <v>210591.18366666668</v>
      </c>
      <c r="H131" s="124">
        <f t="shared" ca="1" si="3"/>
        <v>44386</v>
      </c>
      <c r="I131" s="125">
        <v>0</v>
      </c>
      <c r="J131" s="304" t="str">
        <f>LEFT('HN TOPUPS April Sheet'!D119,16)&amp;"."&amp;'HN TopUpPay'!E131</f>
        <v>Oak Lodge Academ.7000.Speci.I03.1.Jl21</v>
      </c>
      <c r="K131" s="120" t="b">
        <v>1</v>
      </c>
      <c r="L131" s="126" t="s">
        <v>3686</v>
      </c>
      <c r="M131" s="120" t="b">
        <v>1</v>
      </c>
      <c r="N131" s="120" t="s">
        <v>3687</v>
      </c>
      <c r="O131" s="307" t="str">
        <f>'HN TOPUPS April Sheet'!N119</f>
        <v>11491/516500</v>
      </c>
      <c r="P131" s="120" t="b">
        <v>1</v>
      </c>
      <c r="Q131" s="120" t="b">
        <v>1</v>
      </c>
      <c r="R131" s="120" t="b">
        <v>1</v>
      </c>
    </row>
    <row r="132" spans="1:18" x14ac:dyDescent="0.25">
      <c r="A132" s="117">
        <v>1</v>
      </c>
      <c r="B132" s="118">
        <v>2</v>
      </c>
      <c r="C132" s="303">
        <f>'HN TOPUPS April Sheet'!C120</f>
        <v>400091</v>
      </c>
      <c r="D132" s="120" t="b">
        <v>1</v>
      </c>
      <c r="E132" s="304" t="str">
        <f>'HN TOPUPS April Sheet'!M120&amp;"."&amp;'HN TopUpPay'!$C$5</f>
        <v>7009.Speci.I03.1.Jl21</v>
      </c>
      <c r="F132" s="305">
        <f t="shared" ca="1" si="2"/>
        <v>44386</v>
      </c>
      <c r="G132" s="306">
        <f>IF('HN TOPUPS April Sheet'!T120&lt;0,0,'HN TOPUPS April Sheet'!T120)</f>
        <v>142274.42400000003</v>
      </c>
      <c r="H132" s="124">
        <f t="shared" ca="1" si="3"/>
        <v>44386</v>
      </c>
      <c r="I132" s="125">
        <v>0</v>
      </c>
      <c r="J132" s="304" t="str">
        <f>LEFT('HN TOPUPS April Sheet'!D120,16)&amp;"."&amp;'HN TopUpPay'!E132</f>
        <v>Oakleigh.7009.Speci.I03.1.Jl21</v>
      </c>
      <c r="K132" s="120" t="b">
        <v>1</v>
      </c>
      <c r="L132" s="126" t="s">
        <v>3686</v>
      </c>
      <c r="M132" s="120" t="b">
        <v>1</v>
      </c>
      <c r="N132" s="120" t="s">
        <v>3687</v>
      </c>
      <c r="O132" s="307" t="str">
        <f>'HN TOPUPS April Sheet'!N120</f>
        <v>11433/543965</v>
      </c>
      <c r="P132" s="120" t="b">
        <v>1</v>
      </c>
      <c r="Q132" s="120" t="b">
        <v>1</v>
      </c>
      <c r="R132" s="120" t="b">
        <v>1</v>
      </c>
    </row>
    <row r="133" spans="1:18" x14ac:dyDescent="0.25">
      <c r="A133" s="117">
        <v>1</v>
      </c>
      <c r="B133" s="118">
        <v>2</v>
      </c>
      <c r="C133" s="303">
        <f>'HN TOPUPS April Sheet'!C121</f>
        <v>400113</v>
      </c>
      <c r="D133" s="120" t="b">
        <v>1</v>
      </c>
      <c r="E133" s="304" t="str">
        <f>'HN TOPUPS April Sheet'!M121&amp;"."&amp;'HN TopUpPay'!$C$5</f>
        <v>2077.ARPs.I03.1.Jl21</v>
      </c>
      <c r="F133" s="305">
        <f t="shared" ca="1" si="2"/>
        <v>44386</v>
      </c>
      <c r="G133" s="306">
        <f>IF('HN TOPUPS April Sheet'!T121&lt;0,0,'HN TOPUPS April Sheet'!T121)</f>
        <v>26467.692307692305</v>
      </c>
      <c r="H133" s="124">
        <f t="shared" ca="1" si="3"/>
        <v>44386</v>
      </c>
      <c r="I133" s="125">
        <v>0</v>
      </c>
      <c r="J133" s="304" t="str">
        <f>LEFT('HN TOPUPS April Sheet'!D121,16)&amp;"."&amp;'HN TopUpPay'!E133</f>
        <v>Orion Primary Sc.2077.ARPs.I03.1.Jl21</v>
      </c>
      <c r="K133" s="120" t="b">
        <v>1</v>
      </c>
      <c r="L133" s="126" t="s">
        <v>3686</v>
      </c>
      <c r="M133" s="120" t="b">
        <v>1</v>
      </c>
      <c r="N133" s="120" t="s">
        <v>3687</v>
      </c>
      <c r="O133" s="307" t="str">
        <f>'HN TOPUPS April Sheet'!N121</f>
        <v>11432/543965</v>
      </c>
      <c r="P133" s="120" t="b">
        <v>1</v>
      </c>
      <c r="Q133" s="120" t="b">
        <v>1</v>
      </c>
      <c r="R133" s="120" t="b">
        <v>1</v>
      </c>
    </row>
    <row r="134" spans="1:18" x14ac:dyDescent="0.25">
      <c r="A134" s="117">
        <v>1</v>
      </c>
      <c r="B134" s="118">
        <v>2</v>
      </c>
      <c r="C134" s="303">
        <f>'HN TOPUPS April Sheet'!C122</f>
        <v>400113</v>
      </c>
      <c r="D134" s="120" t="b">
        <v>1</v>
      </c>
      <c r="E134" s="304" t="str">
        <f>'HN TOPUPS April Sheet'!M122&amp;"."&amp;'HN TopUpPay'!$C$5</f>
        <v>2077.EHCP.I03.2.Jl21</v>
      </c>
      <c r="F134" s="305">
        <f t="shared" ca="1" si="2"/>
        <v>44386</v>
      </c>
      <c r="G134" s="306">
        <f>IF('HN TOPUPS April Sheet'!T122&lt;0,0,'HN TOPUPS April Sheet'!T122)</f>
        <v>28119.695820512821</v>
      </c>
      <c r="H134" s="124">
        <f t="shared" ca="1" si="3"/>
        <v>44386</v>
      </c>
      <c r="I134" s="125">
        <v>0</v>
      </c>
      <c r="J134" s="304" t="str">
        <f>LEFT('HN TOPUPS April Sheet'!D122,16)&amp;"."&amp;'HN TopUpPay'!E134</f>
        <v>Orion Primary Sc.2077.EHCP.I03.2.Jl21</v>
      </c>
      <c r="K134" s="120" t="b">
        <v>1</v>
      </c>
      <c r="L134" s="126" t="s">
        <v>3686</v>
      </c>
      <c r="M134" s="120" t="b">
        <v>1</v>
      </c>
      <c r="N134" s="120" t="s">
        <v>3687</v>
      </c>
      <c r="O134" s="307" t="str">
        <f>'HN TOPUPS April Sheet'!N122</f>
        <v>11431/543965</v>
      </c>
      <c r="P134" s="120" t="b">
        <v>1</v>
      </c>
      <c r="Q134" s="120" t="b">
        <v>1</v>
      </c>
      <c r="R134" s="120" t="b">
        <v>1</v>
      </c>
    </row>
    <row r="135" spans="1:18" x14ac:dyDescent="0.25">
      <c r="A135" s="117">
        <v>1</v>
      </c>
      <c r="B135" s="118">
        <v>2</v>
      </c>
      <c r="C135" s="303">
        <f>'HN TOPUPS April Sheet'!C123</f>
        <v>400113</v>
      </c>
      <c r="D135" s="120" t="b">
        <v>1</v>
      </c>
      <c r="E135" s="304" t="str">
        <f>'HN TOPUPS April Sheet'!M123&amp;"."&amp;'HN TopUpPay'!$C$5</f>
        <v>2077.EHCP.I03.3.Jl21</v>
      </c>
      <c r="F135" s="305">
        <f t="shared" ca="1" si="2"/>
        <v>44386</v>
      </c>
      <c r="G135" s="306">
        <f>IF('HN TOPUPS April Sheet'!T123&lt;0,0,'HN TOPUPS April Sheet'!T123)</f>
        <v>475.73153846153843</v>
      </c>
      <c r="H135" s="124">
        <f t="shared" ca="1" si="3"/>
        <v>44386</v>
      </c>
      <c r="I135" s="125">
        <v>0</v>
      </c>
      <c r="J135" s="304" t="str">
        <f>LEFT('HN TOPUPS April Sheet'!D123,16)&amp;"."&amp;'HN TopUpPay'!E135</f>
        <v>Orion Primary Sc.2077.EHCP.I03.3.Jl21</v>
      </c>
      <c r="K135" s="120" t="b">
        <v>1</v>
      </c>
      <c r="L135" s="126" t="s">
        <v>3686</v>
      </c>
      <c r="M135" s="120" t="b">
        <v>1</v>
      </c>
      <c r="N135" s="120" t="s">
        <v>3687</v>
      </c>
      <c r="O135" s="307" t="str">
        <f>'HN TOPUPS April Sheet'!N123</f>
        <v>11436/543965</v>
      </c>
      <c r="P135" s="120" t="b">
        <v>1</v>
      </c>
      <c r="Q135" s="120" t="b">
        <v>1</v>
      </c>
      <c r="R135" s="120" t="b">
        <v>1</v>
      </c>
    </row>
    <row r="136" spans="1:18" x14ac:dyDescent="0.25">
      <c r="A136" s="117">
        <v>1</v>
      </c>
      <c r="B136" s="118">
        <v>2</v>
      </c>
      <c r="C136" s="303">
        <f>'HN TOPUPS April Sheet'!C124</f>
        <v>400113</v>
      </c>
      <c r="D136" s="120" t="b">
        <v>1</v>
      </c>
      <c r="E136" s="304" t="str">
        <f>'HN TOPUPS April Sheet'!M124&amp;"."&amp;'HN TopUpPay'!$C$5</f>
        <v>2077.SEN I.I03.4.Jl21</v>
      </c>
      <c r="F136" s="305">
        <f t="shared" ca="1" si="2"/>
        <v>44386</v>
      </c>
      <c r="G136" s="306">
        <f>IF('HN TOPUPS April Sheet'!T124&lt;0,0,'HN TOPUPS April Sheet'!T124)</f>
        <v>2187.4375</v>
      </c>
      <c r="H136" s="124">
        <f t="shared" ca="1" si="3"/>
        <v>44386</v>
      </c>
      <c r="I136" s="125">
        <v>0</v>
      </c>
      <c r="J136" s="304" t="str">
        <f>LEFT('HN TOPUPS April Sheet'!D124,16)&amp;"."&amp;'HN TopUpPay'!E136</f>
        <v>Orion Primary Sc.2077.SEN I.I03.4.Jl21</v>
      </c>
      <c r="K136" s="120" t="b">
        <v>1</v>
      </c>
      <c r="L136" s="126" t="s">
        <v>3686</v>
      </c>
      <c r="M136" s="120" t="b">
        <v>1</v>
      </c>
      <c r="N136" s="120" t="s">
        <v>3687</v>
      </c>
      <c r="O136" s="307" t="str">
        <f>'HN TOPUPS April Sheet'!N124</f>
        <v>10265/543965</v>
      </c>
      <c r="P136" s="120" t="b">
        <v>1</v>
      </c>
      <c r="Q136" s="120" t="b">
        <v>1</v>
      </c>
      <c r="R136" s="120" t="b">
        <v>1</v>
      </c>
    </row>
    <row r="137" spans="1:18" x14ac:dyDescent="0.25">
      <c r="A137" s="117">
        <v>1</v>
      </c>
      <c r="B137" s="118">
        <v>2</v>
      </c>
      <c r="C137" s="303">
        <f>'HN TOPUPS April Sheet'!C125</f>
        <v>400021</v>
      </c>
      <c r="D137" s="120" t="b">
        <v>1</v>
      </c>
      <c r="E137" s="304" t="str">
        <f>'HN TOPUPS April Sheet'!M125&amp;"."&amp;'HN TopUpPay'!$C$5</f>
        <v>5201.EHCP.I03.1.Jl21</v>
      </c>
      <c r="F137" s="305">
        <f t="shared" ca="1" si="2"/>
        <v>44386</v>
      </c>
      <c r="G137" s="306">
        <f>IF('HN TOPUPS April Sheet'!T125&lt;0,0,'HN TOPUPS April Sheet'!T125)</f>
        <v>5869.5535384615378</v>
      </c>
      <c r="H137" s="124">
        <f t="shared" ca="1" si="3"/>
        <v>44386</v>
      </c>
      <c r="I137" s="125">
        <v>0</v>
      </c>
      <c r="J137" s="304" t="str">
        <f>LEFT('HN TOPUPS April Sheet'!D125,16)&amp;"."&amp;'HN TopUpPay'!E137</f>
        <v>Osidge Primary S.5201.EHCP.I03.1.Jl21</v>
      </c>
      <c r="K137" s="120" t="b">
        <v>1</v>
      </c>
      <c r="L137" s="126" t="s">
        <v>3686</v>
      </c>
      <c r="M137" s="120" t="b">
        <v>1</v>
      </c>
      <c r="N137" s="120" t="s">
        <v>3687</v>
      </c>
      <c r="O137" s="307" t="str">
        <f>'HN TOPUPS April Sheet'!N125</f>
        <v>11431/543965</v>
      </c>
      <c r="P137" s="120" t="b">
        <v>1</v>
      </c>
      <c r="Q137" s="120" t="b">
        <v>1</v>
      </c>
      <c r="R137" s="120" t="b">
        <v>1</v>
      </c>
    </row>
    <row r="138" spans="1:18" x14ac:dyDescent="0.25">
      <c r="A138" s="117">
        <v>1</v>
      </c>
      <c r="B138" s="118">
        <v>2</v>
      </c>
      <c r="C138" s="303">
        <f>'HN TOPUPS April Sheet'!C126</f>
        <v>400003</v>
      </c>
      <c r="D138" s="120" t="b">
        <v>1</v>
      </c>
      <c r="E138" s="304" t="str">
        <f>'HN TOPUPS April Sheet'!M126&amp;"."&amp;'HN TopUpPay'!$C$5</f>
        <v>3501.EHCP.I03.1.Jl21</v>
      </c>
      <c r="F138" s="305">
        <f t="shared" ca="1" si="2"/>
        <v>44386</v>
      </c>
      <c r="G138" s="306">
        <f>IF('HN TOPUPS April Sheet'!T126&lt;0,0,'HN TOPUPS April Sheet'!T126)</f>
        <v>3550.3269230769233</v>
      </c>
      <c r="H138" s="124">
        <f t="shared" ca="1" si="3"/>
        <v>44386</v>
      </c>
      <c r="I138" s="125">
        <v>0</v>
      </c>
      <c r="J138" s="304" t="str">
        <f>LEFT('HN TOPUPS April Sheet'!D126,16)&amp;"."&amp;'HN TopUpPay'!E138</f>
        <v>Our Lady of Lour.3501.EHCP.I03.1.Jl21</v>
      </c>
      <c r="K138" s="120" t="b">
        <v>1</v>
      </c>
      <c r="L138" s="126" t="s">
        <v>3686</v>
      </c>
      <c r="M138" s="120" t="b">
        <v>1</v>
      </c>
      <c r="N138" s="120" t="s">
        <v>3687</v>
      </c>
      <c r="O138" s="307" t="str">
        <f>'HN TOPUPS April Sheet'!N126</f>
        <v>11431/543965</v>
      </c>
      <c r="P138" s="120" t="b">
        <v>1</v>
      </c>
      <c r="Q138" s="120" t="b">
        <v>1</v>
      </c>
      <c r="R138" s="120" t="b">
        <v>1</v>
      </c>
    </row>
    <row r="139" spans="1:18" x14ac:dyDescent="0.25">
      <c r="A139" s="117">
        <v>1</v>
      </c>
      <c r="B139" s="118">
        <v>2</v>
      </c>
      <c r="C139" s="303">
        <f>'HN TOPUPS April Sheet'!C127</f>
        <v>400003</v>
      </c>
      <c r="D139" s="120" t="b">
        <v>1</v>
      </c>
      <c r="E139" s="304" t="str">
        <f>'HN TOPUPS April Sheet'!M127&amp;"."&amp;'HN TopUpPay'!$C$5</f>
        <v>3501.SEN I.I03.2.Jl21</v>
      </c>
      <c r="F139" s="305">
        <f t="shared" ca="1" si="2"/>
        <v>44386</v>
      </c>
      <c r="G139" s="306">
        <f>IF('HN TOPUPS April Sheet'!T127&lt;0,0,'HN TOPUPS April Sheet'!T127)</f>
        <v>258.90999999999997</v>
      </c>
      <c r="H139" s="124">
        <f t="shared" ca="1" si="3"/>
        <v>44386</v>
      </c>
      <c r="I139" s="125">
        <v>0</v>
      </c>
      <c r="J139" s="304" t="str">
        <f>LEFT('HN TOPUPS April Sheet'!D127,16)&amp;"."&amp;'HN TopUpPay'!E139</f>
        <v>Our Lady of Lour.3501.SEN I.I03.2.Jl21</v>
      </c>
      <c r="K139" s="120" t="b">
        <v>1</v>
      </c>
      <c r="L139" s="126" t="s">
        <v>3686</v>
      </c>
      <c r="M139" s="120" t="b">
        <v>1</v>
      </c>
      <c r="N139" s="120" t="s">
        <v>3687</v>
      </c>
      <c r="O139" s="307" t="str">
        <f>'HN TOPUPS April Sheet'!N127</f>
        <v>10265/543965</v>
      </c>
      <c r="P139" s="120" t="b">
        <v>1</v>
      </c>
      <c r="Q139" s="120" t="b">
        <v>1</v>
      </c>
      <c r="R139" s="120" t="b">
        <v>1</v>
      </c>
    </row>
    <row r="140" spans="1:18" x14ac:dyDescent="0.25">
      <c r="A140" s="117">
        <v>1</v>
      </c>
      <c r="B140" s="118">
        <v>2</v>
      </c>
      <c r="C140" s="303">
        <f>'HN TOPUPS April Sheet'!C128</f>
        <v>400014</v>
      </c>
      <c r="D140" s="120" t="b">
        <v>1</v>
      </c>
      <c r="E140" s="304" t="str">
        <f>'HN TOPUPS April Sheet'!M128&amp;"."&amp;'HN TopUpPay'!$C$5</f>
        <v>2078.EHCP.I03.1.Jl21</v>
      </c>
      <c r="F140" s="305">
        <f t="shared" ca="1" si="2"/>
        <v>44386</v>
      </c>
      <c r="G140" s="306">
        <f>IF('HN TOPUPS April Sheet'!T128&lt;0,0,'HN TOPUPS April Sheet'!T128)</f>
        <v>5698.3076923076924</v>
      </c>
      <c r="H140" s="124">
        <f t="shared" ca="1" si="3"/>
        <v>44386</v>
      </c>
      <c r="I140" s="125">
        <v>0</v>
      </c>
      <c r="J140" s="304" t="str">
        <f>LEFT('HN TOPUPS April Sheet'!D128,16)&amp;"."&amp;'HN TopUpPay'!E140</f>
        <v>Pardes House Sch.2078.EHCP.I03.1.Jl21</v>
      </c>
      <c r="K140" s="120" t="b">
        <v>1</v>
      </c>
      <c r="L140" s="126" t="s">
        <v>3686</v>
      </c>
      <c r="M140" s="120" t="b">
        <v>1</v>
      </c>
      <c r="N140" s="120" t="s">
        <v>3687</v>
      </c>
      <c r="O140" s="307" t="str">
        <f>'HN TOPUPS April Sheet'!N128</f>
        <v>11431/543965</v>
      </c>
      <c r="P140" s="120" t="b">
        <v>1</v>
      </c>
      <c r="Q140" s="120" t="b">
        <v>1</v>
      </c>
      <c r="R140" s="120" t="b">
        <v>1</v>
      </c>
    </row>
    <row r="141" spans="1:18" x14ac:dyDescent="0.25">
      <c r="A141" s="117">
        <v>1</v>
      </c>
      <c r="B141" s="118">
        <v>2</v>
      </c>
      <c r="C141" s="303">
        <f>'HN TOPUPS April Sheet'!C129</f>
        <v>152217</v>
      </c>
      <c r="D141" s="120" t="b">
        <v>1</v>
      </c>
      <c r="E141" s="304" t="str">
        <f>'HN TOPUPS April Sheet'!M129&amp;"."&amp;'HN TopUpPay'!$C$5</f>
        <v>2038.EHCP.I03.1.Jl21</v>
      </c>
      <c r="F141" s="305">
        <f t="shared" ca="1" si="2"/>
        <v>44386</v>
      </c>
      <c r="G141" s="306">
        <f>IF('HN TOPUPS April Sheet'!T129&lt;0,0,'HN TOPUPS April Sheet'!T129)</f>
        <v>6613.4163333333327</v>
      </c>
      <c r="H141" s="124">
        <f t="shared" ca="1" si="3"/>
        <v>44386</v>
      </c>
      <c r="I141" s="125">
        <v>0</v>
      </c>
      <c r="J141" s="304" t="str">
        <f>LEFT('HN TOPUPS April Sheet'!D129,16)&amp;"."&amp;'HN TopUpPay'!E141</f>
        <v>Parkfield Primar.2038.EHCP.I03.1.Jl21</v>
      </c>
      <c r="K141" s="120" t="b">
        <v>1</v>
      </c>
      <c r="L141" s="126" t="s">
        <v>3686</v>
      </c>
      <c r="M141" s="120" t="b">
        <v>1</v>
      </c>
      <c r="N141" s="120" t="s">
        <v>3687</v>
      </c>
      <c r="O141" s="307" t="str">
        <f>'HN TOPUPS April Sheet'!N129</f>
        <v>11443/516500</v>
      </c>
      <c r="P141" s="120" t="b">
        <v>1</v>
      </c>
      <c r="Q141" s="120" t="b">
        <v>1</v>
      </c>
      <c r="R141" s="120" t="b">
        <v>1</v>
      </c>
    </row>
    <row r="142" spans="1:18" x14ac:dyDescent="0.25">
      <c r="A142" s="117">
        <v>1</v>
      </c>
      <c r="B142" s="118">
        <v>2</v>
      </c>
      <c r="C142" s="303">
        <f>'HN TOPUPS April Sheet'!C130</f>
        <v>400156</v>
      </c>
      <c r="D142" s="120" t="b">
        <v>1</v>
      </c>
      <c r="E142" s="304" t="str">
        <f>'HN TOPUPS April Sheet'!M130&amp;"."&amp;'HN TopUpPay'!$C$5</f>
        <v>1100.PRUs.I03.1.Jl21</v>
      </c>
      <c r="F142" s="305">
        <f t="shared" ca="1" si="2"/>
        <v>44386</v>
      </c>
      <c r="G142" s="306">
        <f>IF('HN TOPUPS April Sheet'!T130&lt;0,0,'HN TOPUPS April Sheet'!T130)</f>
        <v>82243.578461538447</v>
      </c>
      <c r="H142" s="124">
        <f t="shared" ca="1" si="3"/>
        <v>44386</v>
      </c>
      <c r="I142" s="125">
        <v>0</v>
      </c>
      <c r="J142" s="304" t="str">
        <f>LEFT('HN TOPUPS April Sheet'!D130,16)&amp;"."&amp;'HN TopUpPay'!E142</f>
        <v>Pavilion.1100.PRUs.I03.1.Jl21</v>
      </c>
      <c r="K142" s="120" t="b">
        <v>1</v>
      </c>
      <c r="L142" s="126" t="s">
        <v>3686</v>
      </c>
      <c r="M142" s="120" t="b">
        <v>1</v>
      </c>
      <c r="N142" s="120" t="s">
        <v>3687</v>
      </c>
      <c r="O142" s="307" t="str">
        <f>'HN TOPUPS April Sheet'!N130</f>
        <v>11425/543965</v>
      </c>
      <c r="P142" s="120" t="b">
        <v>1</v>
      </c>
      <c r="Q142" s="120" t="b">
        <v>1</v>
      </c>
      <c r="R142" s="120" t="b">
        <v>1</v>
      </c>
    </row>
    <row r="143" spans="1:18" x14ac:dyDescent="0.25">
      <c r="A143" s="117">
        <v>1</v>
      </c>
      <c r="B143" s="118">
        <v>2</v>
      </c>
      <c r="C143" s="303">
        <f>'HN TOPUPS April Sheet'!C131</f>
        <v>144387</v>
      </c>
      <c r="D143" s="120" t="b">
        <v>1</v>
      </c>
      <c r="E143" s="304" t="str">
        <f>'HN TOPUPS April Sheet'!M131&amp;"."&amp;'HN TopUpPay'!$C$5</f>
        <v>4208.EHCP.I03.1.Jl21</v>
      </c>
      <c r="F143" s="305">
        <f t="shared" ca="1" si="2"/>
        <v>44386</v>
      </c>
      <c r="G143" s="306">
        <f>IF('HN TOPUPS April Sheet'!T131&lt;0,0,'HN TOPUPS April Sheet'!T131)</f>
        <v>8004.916666666667</v>
      </c>
      <c r="H143" s="124">
        <f t="shared" ca="1" si="3"/>
        <v>44386</v>
      </c>
      <c r="I143" s="125">
        <v>0</v>
      </c>
      <c r="J143" s="304" t="str">
        <f>LEFT('HN TOPUPS April Sheet'!D131,16)&amp;"."&amp;'HN TopUpPay'!E143</f>
        <v>Queen Elizabeth'.4208.EHCP.I03.1.Jl21</v>
      </c>
      <c r="K143" s="120" t="b">
        <v>1</v>
      </c>
      <c r="L143" s="126" t="s">
        <v>3686</v>
      </c>
      <c r="M143" s="120" t="b">
        <v>1</v>
      </c>
      <c r="N143" s="120" t="s">
        <v>3687</v>
      </c>
      <c r="O143" s="307" t="str">
        <f>'HN TOPUPS April Sheet'!N131</f>
        <v>11442/516500</v>
      </c>
      <c r="P143" s="120" t="b">
        <v>1</v>
      </c>
      <c r="Q143" s="120" t="b">
        <v>1</v>
      </c>
      <c r="R143" s="120" t="b">
        <v>1</v>
      </c>
    </row>
    <row r="144" spans="1:18" x14ac:dyDescent="0.25">
      <c r="A144" s="117">
        <v>1</v>
      </c>
      <c r="B144" s="118">
        <v>2</v>
      </c>
      <c r="C144" s="303">
        <f>'HN TOPUPS April Sheet'!C132</f>
        <v>400012</v>
      </c>
      <c r="D144" s="120" t="b">
        <v>1</v>
      </c>
      <c r="E144" s="304" t="str">
        <f>'HN TOPUPS April Sheet'!M132&amp;"."&amp;'HN TopUpPay'!$C$5</f>
        <v>2072.EHCP.I03.1.Jl21</v>
      </c>
      <c r="F144" s="305">
        <f t="shared" ca="1" si="2"/>
        <v>44386</v>
      </c>
      <c r="G144" s="306">
        <f>IF('HN TOPUPS April Sheet'!T132&lt;0,0,'HN TOPUPS April Sheet'!T132)</f>
        <v>10989.3</v>
      </c>
      <c r="H144" s="124">
        <f t="shared" ca="1" si="3"/>
        <v>44386</v>
      </c>
      <c r="I144" s="125">
        <v>0</v>
      </c>
      <c r="J144" s="304" t="str">
        <f>LEFT('HN TOPUPS April Sheet'!D132,16)&amp;"."&amp;'HN TopUpPay'!E144</f>
        <v>Queenswell Junio.2072.EHCP.I03.1.Jl21</v>
      </c>
      <c r="K144" s="120" t="b">
        <v>1</v>
      </c>
      <c r="L144" s="126" t="s">
        <v>3686</v>
      </c>
      <c r="M144" s="120" t="b">
        <v>1</v>
      </c>
      <c r="N144" s="120" t="s">
        <v>3687</v>
      </c>
      <c r="O144" s="307" t="str">
        <f>'HN TOPUPS April Sheet'!N132</f>
        <v>11431/543965</v>
      </c>
      <c r="P144" s="120" t="b">
        <v>1</v>
      </c>
      <c r="Q144" s="120" t="b">
        <v>1</v>
      </c>
      <c r="R144" s="120" t="b">
        <v>1</v>
      </c>
    </row>
    <row r="145" spans="1:18" x14ac:dyDescent="0.25">
      <c r="A145" s="117">
        <v>1</v>
      </c>
      <c r="B145" s="118">
        <v>2</v>
      </c>
      <c r="C145" s="303">
        <f>'HN TOPUPS April Sheet'!C133</f>
        <v>400012</v>
      </c>
      <c r="D145" s="120" t="b">
        <v>1</v>
      </c>
      <c r="E145" s="304" t="str">
        <f>'HN TOPUPS April Sheet'!M133&amp;"."&amp;'HN TopUpPay'!$C$5</f>
        <v>2072.SEN I.I03.2.Jl21</v>
      </c>
      <c r="F145" s="305">
        <f t="shared" ca="1" si="2"/>
        <v>44386</v>
      </c>
      <c r="G145" s="306">
        <f>IF('HN TOPUPS April Sheet'!T133&lt;0,0,'HN TOPUPS April Sheet'!T133)</f>
        <v>341</v>
      </c>
      <c r="H145" s="124">
        <f t="shared" ca="1" si="3"/>
        <v>44386</v>
      </c>
      <c r="I145" s="125">
        <v>0</v>
      </c>
      <c r="J145" s="304" t="str">
        <f>LEFT('HN TOPUPS April Sheet'!D133,16)&amp;"."&amp;'HN TopUpPay'!E145</f>
        <v>Queenswell Junio.2072.SEN I.I03.2.Jl21</v>
      </c>
      <c r="K145" s="120" t="b">
        <v>1</v>
      </c>
      <c r="L145" s="126" t="s">
        <v>3686</v>
      </c>
      <c r="M145" s="120" t="b">
        <v>1</v>
      </c>
      <c r="N145" s="120" t="s">
        <v>3687</v>
      </c>
      <c r="O145" s="307" t="str">
        <f>'HN TOPUPS April Sheet'!N133</f>
        <v>10265/543965</v>
      </c>
      <c r="P145" s="120" t="b">
        <v>1</v>
      </c>
      <c r="Q145" s="120" t="b">
        <v>1</v>
      </c>
      <c r="R145" s="120" t="b">
        <v>1</v>
      </c>
    </row>
    <row r="146" spans="1:18" x14ac:dyDescent="0.25">
      <c r="A146" s="117">
        <v>1</v>
      </c>
      <c r="B146" s="118">
        <v>2</v>
      </c>
      <c r="C146" s="303">
        <f>'HN TOPUPS April Sheet'!C134</f>
        <v>155029</v>
      </c>
      <c r="D146" s="120" t="b">
        <v>1</v>
      </c>
      <c r="E146" s="304" t="str">
        <f>'HN TOPUPS April Sheet'!M134&amp;"."&amp;'HN TopUpPay'!$C$5</f>
        <v>2004.EHCP.I03.1.Jl21</v>
      </c>
      <c r="F146" s="305">
        <f t="shared" ca="1" si="2"/>
        <v>44386</v>
      </c>
      <c r="G146" s="306">
        <f>IF('HN TOPUPS April Sheet'!T134&lt;0,0,'HN TOPUPS April Sheet'!T134)</f>
        <v>4509.6746666666668</v>
      </c>
      <c r="H146" s="124">
        <f t="shared" ca="1" si="3"/>
        <v>44386</v>
      </c>
      <c r="I146" s="125">
        <v>0</v>
      </c>
      <c r="J146" s="304" t="str">
        <f>LEFT('HN TOPUPS April Sheet'!D134,16)&amp;"."&amp;'HN TopUpPay'!E146</f>
        <v>Rimon Jewish Pri.2004.EHCP.I03.1.Jl21</v>
      </c>
      <c r="K146" s="120" t="b">
        <v>1</v>
      </c>
      <c r="L146" s="126" t="s">
        <v>3686</v>
      </c>
      <c r="M146" s="120" t="b">
        <v>1</v>
      </c>
      <c r="N146" s="120" t="s">
        <v>3687</v>
      </c>
      <c r="O146" s="307" t="str">
        <f>'HN TOPUPS April Sheet'!N134</f>
        <v>11443/516500</v>
      </c>
      <c r="P146" s="120" t="b">
        <v>1</v>
      </c>
      <c r="Q146" s="120" t="b">
        <v>1</v>
      </c>
      <c r="R146" s="120" t="b">
        <v>1</v>
      </c>
    </row>
    <row r="147" spans="1:18" x14ac:dyDescent="0.25">
      <c r="A147" s="117">
        <v>1</v>
      </c>
      <c r="B147" s="118">
        <v>2</v>
      </c>
      <c r="C147" s="303">
        <f>'HN TOPUPS April Sheet'!C135</f>
        <v>400093</v>
      </c>
      <c r="D147" s="120" t="b">
        <v>1</v>
      </c>
      <c r="E147" s="304" t="str">
        <f>'HN TOPUPS April Sheet'!M135&amp;"."&amp;'HN TopUpPay'!$C$5</f>
        <v>3512.EHCP.I03.1.Jl21</v>
      </c>
      <c r="F147" s="305">
        <f t="shared" ca="1" si="2"/>
        <v>44386</v>
      </c>
      <c r="G147" s="306">
        <f>IF('HN TOPUPS April Sheet'!T135&lt;0,0,'HN TOPUPS April Sheet'!T135)</f>
        <v>3668.6076923076921</v>
      </c>
      <c r="H147" s="124">
        <f t="shared" ca="1" si="3"/>
        <v>44386</v>
      </c>
      <c r="I147" s="125">
        <v>0</v>
      </c>
      <c r="J147" s="304" t="str">
        <f>LEFT('HN TOPUPS April Sheet'!D135,16)&amp;"."&amp;'HN TopUpPay'!E147</f>
        <v>Rosh Pinah.3512.EHCP.I03.1.Jl21</v>
      </c>
      <c r="K147" s="120" t="b">
        <v>1</v>
      </c>
      <c r="L147" s="126" t="s">
        <v>3686</v>
      </c>
      <c r="M147" s="120" t="b">
        <v>1</v>
      </c>
      <c r="N147" s="120" t="s">
        <v>3687</v>
      </c>
      <c r="O147" s="307" t="str">
        <f>'HN TOPUPS April Sheet'!N135</f>
        <v>11431/543965</v>
      </c>
      <c r="P147" s="120" t="b">
        <v>1</v>
      </c>
      <c r="Q147" s="120" t="b">
        <v>1</v>
      </c>
      <c r="R147" s="120" t="b">
        <v>1</v>
      </c>
    </row>
    <row r="148" spans="1:18" x14ac:dyDescent="0.25">
      <c r="A148" s="117">
        <v>1</v>
      </c>
      <c r="B148" s="118">
        <v>2</v>
      </c>
      <c r="C148" s="303">
        <f>'HN TOPUPS April Sheet'!C136</f>
        <v>160025</v>
      </c>
      <c r="D148" s="120" t="b">
        <v>1</v>
      </c>
      <c r="E148" s="304" t="str">
        <f>'HN TOPUPS April Sheet'!M136&amp;"."&amp;'HN TopUpPay'!$C$5</f>
        <v>2041.EHCP.I03.1.Jl21</v>
      </c>
      <c r="F148" s="305">
        <f t="shared" ca="1" si="2"/>
        <v>44386</v>
      </c>
      <c r="G148" s="306">
        <f>IF('HN TOPUPS April Sheet'!T136&lt;0,0,'HN TOPUPS April Sheet'!T136)</f>
        <v>915.83333333333337</v>
      </c>
      <c r="H148" s="124">
        <f t="shared" ca="1" si="3"/>
        <v>44386</v>
      </c>
      <c r="I148" s="125">
        <v>0</v>
      </c>
      <c r="J148" s="304" t="str">
        <f>LEFT('HN TOPUPS April Sheet'!D136,16)&amp;"."&amp;'HN TopUpPay'!E148</f>
        <v>Sacks Morasha Ac.2041.EHCP.I03.1.Jl21</v>
      </c>
      <c r="K148" s="120" t="b">
        <v>1</v>
      </c>
      <c r="L148" s="126" t="s">
        <v>3686</v>
      </c>
      <c r="M148" s="120" t="b">
        <v>1</v>
      </c>
      <c r="N148" s="120" t="s">
        <v>3687</v>
      </c>
      <c r="O148" s="307" t="str">
        <f>'HN TOPUPS April Sheet'!N136</f>
        <v>11443/516500</v>
      </c>
      <c r="P148" s="120" t="b">
        <v>1</v>
      </c>
      <c r="Q148" s="120" t="b">
        <v>1</v>
      </c>
      <c r="R148" s="120" t="b">
        <v>1</v>
      </c>
    </row>
    <row r="149" spans="1:18" x14ac:dyDescent="0.25">
      <c r="A149" s="117">
        <v>1</v>
      </c>
      <c r="B149" s="118">
        <v>2</v>
      </c>
      <c r="C149" s="303">
        <f>'HN TOPUPS April Sheet'!C137</f>
        <v>400071</v>
      </c>
      <c r="D149" s="120" t="b">
        <v>1</v>
      </c>
      <c r="E149" s="304" t="str">
        <f>'HN TOPUPS April Sheet'!M137&amp;"."&amp;'HN TopUpPay'!$C$5</f>
        <v>3510.EHCP.I03.1.Jl21</v>
      </c>
      <c r="F149" s="305">
        <f t="shared" ref="F149:F201" ca="1" si="4">TODAY()</f>
        <v>44386</v>
      </c>
      <c r="G149" s="306">
        <f>IF('HN TOPUPS April Sheet'!T137&lt;0,0,'HN TOPUPS April Sheet'!T137)</f>
        <v>6072.3076923076924</v>
      </c>
      <c r="H149" s="124">
        <f t="shared" ref="H149:H201" ca="1" si="5">F149</f>
        <v>44386</v>
      </c>
      <c r="I149" s="125">
        <v>0</v>
      </c>
      <c r="J149" s="304" t="str">
        <f>LEFT('HN TOPUPS April Sheet'!D137,16)&amp;"."&amp;'HN TopUpPay'!E149</f>
        <v>Sacred Heart Sch.3510.EHCP.I03.1.Jl21</v>
      </c>
      <c r="K149" s="120" t="b">
        <v>1</v>
      </c>
      <c r="L149" s="126" t="s">
        <v>3686</v>
      </c>
      <c r="M149" s="120" t="b">
        <v>1</v>
      </c>
      <c r="N149" s="120" t="s">
        <v>3687</v>
      </c>
      <c r="O149" s="307" t="str">
        <f>'HN TOPUPS April Sheet'!N137</f>
        <v>11431/543965</v>
      </c>
      <c r="P149" s="120" t="b">
        <v>1</v>
      </c>
      <c r="Q149" s="120" t="b">
        <v>1</v>
      </c>
      <c r="R149" s="120" t="b">
        <v>1</v>
      </c>
    </row>
    <row r="150" spans="1:18" x14ac:dyDescent="0.25">
      <c r="A150" s="117">
        <v>1</v>
      </c>
      <c r="B150" s="118">
        <v>2</v>
      </c>
      <c r="C150" s="303">
        <f>'HN TOPUPS April Sheet'!C138</f>
        <v>158756</v>
      </c>
      <c r="D150" s="120" t="b">
        <v>1</v>
      </c>
      <c r="E150" s="304" t="str">
        <f>'HN TOPUPS April Sheet'!M138&amp;"."&amp;'HN TopUpPay'!$C$5</f>
        <v>4011.EHCP.I03.1.Jl21</v>
      </c>
      <c r="F150" s="305">
        <f t="shared" ca="1" si="4"/>
        <v>44386</v>
      </c>
      <c r="G150" s="306">
        <f>IF('HN TOPUPS April Sheet'!T138&lt;0,0,'HN TOPUPS April Sheet'!T138)</f>
        <v>10787.116666666667</v>
      </c>
      <c r="H150" s="124">
        <f t="shared" ca="1" si="5"/>
        <v>44386</v>
      </c>
      <c r="I150" s="125">
        <v>0</v>
      </c>
      <c r="J150" s="304" t="str">
        <f>LEFT('HN TOPUPS April Sheet'!D138,16)&amp;"."&amp;'HN TopUpPay'!E150</f>
        <v>Saracens High Sc.4011.EHCP.I03.1.Jl21</v>
      </c>
      <c r="K150" s="120" t="b">
        <v>1</v>
      </c>
      <c r="L150" s="126" t="s">
        <v>3686</v>
      </c>
      <c r="M150" s="120" t="b">
        <v>1</v>
      </c>
      <c r="N150" s="120" t="s">
        <v>3687</v>
      </c>
      <c r="O150" s="307" t="str">
        <f>'HN TOPUPS April Sheet'!N138</f>
        <v>11442/516500</v>
      </c>
      <c r="P150" s="120" t="b">
        <v>1</v>
      </c>
      <c r="Q150" s="120" t="b">
        <v>1</v>
      </c>
      <c r="R150" s="120" t="b">
        <v>1</v>
      </c>
    </row>
    <row r="151" spans="1:18" x14ac:dyDescent="0.25">
      <c r="A151" s="117">
        <v>1</v>
      </c>
      <c r="B151" s="118">
        <v>2</v>
      </c>
      <c r="C151" s="303">
        <f>'HN TOPUPS April Sheet'!C139</f>
        <v>400096</v>
      </c>
      <c r="D151" s="120" t="b">
        <v>1</v>
      </c>
      <c r="E151" s="304" t="str">
        <f>'HN TOPUPS April Sheet'!M139&amp;"."&amp;'HN TopUpPay'!$C$5</f>
        <v>3502.EHCP.I03.1.Jl21</v>
      </c>
      <c r="F151" s="305">
        <f t="shared" ca="1" si="4"/>
        <v>44386</v>
      </c>
      <c r="G151" s="306">
        <f>IF('HN TOPUPS April Sheet'!T139&lt;0,0,'HN TOPUPS April Sheet'!T139)</f>
        <v>6104.6923076923076</v>
      </c>
      <c r="H151" s="124">
        <f t="shared" ca="1" si="5"/>
        <v>44386</v>
      </c>
      <c r="I151" s="125">
        <v>0</v>
      </c>
      <c r="J151" s="304" t="str">
        <f>LEFT('HN TOPUPS April Sheet'!D139,16)&amp;"."&amp;'HN TopUpPay'!E151</f>
        <v>St Agnes RC Prim.3502.EHCP.I03.1.Jl21</v>
      </c>
      <c r="K151" s="120" t="b">
        <v>1</v>
      </c>
      <c r="L151" s="126" t="s">
        <v>3686</v>
      </c>
      <c r="M151" s="120" t="b">
        <v>1</v>
      </c>
      <c r="N151" s="120" t="s">
        <v>3687</v>
      </c>
      <c r="O151" s="307" t="str">
        <f>'HN TOPUPS April Sheet'!N139</f>
        <v>11431/543965</v>
      </c>
      <c r="P151" s="120" t="b">
        <v>1</v>
      </c>
      <c r="Q151" s="120" t="b">
        <v>1</v>
      </c>
      <c r="R151" s="120" t="b">
        <v>1</v>
      </c>
    </row>
    <row r="152" spans="1:18" x14ac:dyDescent="0.25">
      <c r="A152" s="117">
        <v>1</v>
      </c>
      <c r="B152" s="118">
        <v>2</v>
      </c>
      <c r="C152" s="303">
        <f>'HN TOPUPS April Sheet'!C140</f>
        <v>156093</v>
      </c>
      <c r="D152" s="120" t="b">
        <v>1</v>
      </c>
      <c r="E152" s="304" t="str">
        <f>'HN TOPUPS April Sheet'!M140&amp;"."&amp;'HN TopUpPay'!$C$5</f>
        <v>4000.EHCP.I03.1.Jl21</v>
      </c>
      <c r="F152" s="305">
        <f t="shared" ca="1" si="4"/>
        <v>44386</v>
      </c>
      <c r="G152" s="306">
        <f>IF('HN TOPUPS April Sheet'!T140&lt;0,0,'HN TOPUPS April Sheet'!T140)</f>
        <v>2136.4666666666667</v>
      </c>
      <c r="H152" s="124">
        <f t="shared" ca="1" si="5"/>
        <v>44386</v>
      </c>
      <c r="I152" s="125">
        <v>0</v>
      </c>
      <c r="J152" s="304" t="str">
        <f>LEFT('HN TOPUPS April Sheet'!D140,16)&amp;"."&amp;'HN TopUpPay'!E152</f>
        <v>St Andrew the Ap.4000.EHCP.I03.1.Jl21</v>
      </c>
      <c r="K152" s="120" t="b">
        <v>1</v>
      </c>
      <c r="L152" s="126" t="s">
        <v>3686</v>
      </c>
      <c r="M152" s="120" t="b">
        <v>1</v>
      </c>
      <c r="N152" s="120" t="s">
        <v>3687</v>
      </c>
      <c r="O152" s="307" t="str">
        <f>'HN TOPUPS April Sheet'!N140</f>
        <v>11442/516500</v>
      </c>
      <c r="P152" s="120" t="b">
        <v>1</v>
      </c>
      <c r="Q152" s="120" t="b">
        <v>1</v>
      </c>
      <c r="R152" s="120" t="b">
        <v>1</v>
      </c>
    </row>
    <row r="153" spans="1:18" x14ac:dyDescent="0.25">
      <c r="A153" s="117">
        <v>1</v>
      </c>
      <c r="B153" s="118">
        <v>2</v>
      </c>
      <c r="C153" s="303">
        <f>'HN TOPUPS April Sheet'!C141</f>
        <v>400062</v>
      </c>
      <c r="D153" s="120" t="b">
        <v>1</v>
      </c>
      <c r="E153" s="304" t="str">
        <f>'HN TOPUPS April Sheet'!M141&amp;"."&amp;'HN TopUpPay'!$C$5</f>
        <v>3315.EHCP.I03.1.Jl21</v>
      </c>
      <c r="F153" s="305">
        <f t="shared" ca="1" si="4"/>
        <v>44386</v>
      </c>
      <c r="G153" s="306">
        <f>IF('HN TOPUPS April Sheet'!T141&lt;0,0,'HN TOPUPS April Sheet'!T141)</f>
        <v>1251.9230769230769</v>
      </c>
      <c r="H153" s="124">
        <f t="shared" ca="1" si="5"/>
        <v>44386</v>
      </c>
      <c r="I153" s="125">
        <v>0</v>
      </c>
      <c r="J153" s="304" t="str">
        <f>LEFT('HN TOPUPS April Sheet'!D141,16)&amp;"."&amp;'HN TopUpPay'!E153</f>
        <v>St Andrew's C E.3315.EHCP.I03.1.Jl21</v>
      </c>
      <c r="K153" s="120" t="b">
        <v>1</v>
      </c>
      <c r="L153" s="126" t="s">
        <v>3686</v>
      </c>
      <c r="M153" s="120" t="b">
        <v>1</v>
      </c>
      <c r="N153" s="120" t="s">
        <v>3687</v>
      </c>
      <c r="O153" s="307" t="str">
        <f>'HN TOPUPS April Sheet'!N141</f>
        <v>11431/543965</v>
      </c>
      <c r="P153" s="120" t="b">
        <v>1</v>
      </c>
      <c r="Q153" s="120" t="b">
        <v>1</v>
      </c>
      <c r="R153" s="120" t="b">
        <v>1</v>
      </c>
    </row>
    <row r="154" spans="1:18" x14ac:dyDescent="0.25">
      <c r="A154" s="117">
        <v>1</v>
      </c>
      <c r="B154" s="118">
        <v>2</v>
      </c>
      <c r="C154" s="303">
        <f>'HN TOPUPS April Sheet'!C142</f>
        <v>400064</v>
      </c>
      <c r="D154" s="120" t="b">
        <v>1</v>
      </c>
      <c r="E154" s="304" t="str">
        <f>'HN TOPUPS April Sheet'!M142&amp;"."&amp;'HN TopUpPay'!$C$5</f>
        <v>3504.EHCP.I03.1.Jl21</v>
      </c>
      <c r="F154" s="305">
        <f t="shared" ca="1" si="4"/>
        <v>44386</v>
      </c>
      <c r="G154" s="306">
        <f>IF('HN TOPUPS April Sheet'!T142&lt;0,0,'HN TOPUPS April Sheet'!T142)</f>
        <v>5460.3897692307683</v>
      </c>
      <c r="H154" s="124">
        <f t="shared" ca="1" si="5"/>
        <v>44386</v>
      </c>
      <c r="I154" s="125">
        <v>0</v>
      </c>
      <c r="J154" s="304" t="str">
        <f>LEFT('HN TOPUPS April Sheet'!D142,16)&amp;"."&amp;'HN TopUpPay'!E154</f>
        <v>St Catherines R .3504.EHCP.I03.1.Jl21</v>
      </c>
      <c r="K154" s="120" t="b">
        <v>1</v>
      </c>
      <c r="L154" s="126" t="s">
        <v>3686</v>
      </c>
      <c r="M154" s="120" t="b">
        <v>1</v>
      </c>
      <c r="N154" s="120" t="s">
        <v>3687</v>
      </c>
      <c r="O154" s="307" t="str">
        <f>'HN TOPUPS April Sheet'!N142</f>
        <v>11431/543965</v>
      </c>
      <c r="P154" s="120" t="b">
        <v>1</v>
      </c>
      <c r="Q154" s="120" t="b">
        <v>1</v>
      </c>
      <c r="R154" s="120" t="b">
        <v>1</v>
      </c>
    </row>
    <row r="155" spans="1:18" x14ac:dyDescent="0.25">
      <c r="A155" s="117">
        <v>1</v>
      </c>
      <c r="B155" s="118">
        <v>2</v>
      </c>
      <c r="C155" s="303">
        <f>'HN TOPUPS April Sheet'!C143</f>
        <v>400098</v>
      </c>
      <c r="D155" s="120" t="b">
        <v>1</v>
      </c>
      <c r="E155" s="304" t="str">
        <f>'HN TOPUPS April Sheet'!M143&amp;"."&amp;'HN TopUpPay'!$C$5</f>
        <v>3309.EHCP.I03.1.Jl21</v>
      </c>
      <c r="F155" s="305">
        <f t="shared" ca="1" si="4"/>
        <v>44386</v>
      </c>
      <c r="G155" s="306">
        <f>IF('HN TOPUPS April Sheet'!T143&lt;0,0,'HN TOPUPS April Sheet'!T143)</f>
        <v>2942.6153846153843</v>
      </c>
      <c r="H155" s="124">
        <f t="shared" ca="1" si="5"/>
        <v>44386</v>
      </c>
      <c r="I155" s="125">
        <v>0</v>
      </c>
      <c r="J155" s="304" t="str">
        <f>LEFT('HN TOPUPS April Sheet'!D143,16)&amp;"."&amp;'HN TopUpPay'!E155</f>
        <v>St Johns CE N20.3309.EHCP.I03.1.Jl21</v>
      </c>
      <c r="K155" s="120" t="b">
        <v>1</v>
      </c>
      <c r="L155" s="126" t="s">
        <v>3686</v>
      </c>
      <c r="M155" s="120" t="b">
        <v>1</v>
      </c>
      <c r="N155" s="120" t="s">
        <v>3687</v>
      </c>
      <c r="O155" s="307" t="str">
        <f>'HN TOPUPS April Sheet'!N143</f>
        <v>11431/543965</v>
      </c>
      <c r="P155" s="120" t="b">
        <v>1</v>
      </c>
      <c r="Q155" s="120" t="b">
        <v>1</v>
      </c>
      <c r="R155" s="120" t="b">
        <v>1</v>
      </c>
    </row>
    <row r="156" spans="1:18" x14ac:dyDescent="0.25">
      <c r="A156" s="117">
        <v>1</v>
      </c>
      <c r="B156" s="118">
        <v>2</v>
      </c>
      <c r="C156" s="303">
        <f>'HN TOPUPS April Sheet'!C144</f>
        <v>400098</v>
      </c>
      <c r="D156" s="120" t="b">
        <v>1</v>
      </c>
      <c r="E156" s="304" t="str">
        <f>'HN TOPUPS April Sheet'!M144&amp;"."&amp;'HN TopUpPay'!$C$5</f>
        <v>3309.SEN I.I03.2.Jl21</v>
      </c>
      <c r="F156" s="305">
        <f t="shared" ca="1" si="4"/>
        <v>44386</v>
      </c>
      <c r="G156" s="306">
        <f>IF('HN TOPUPS April Sheet'!T144&lt;0,0,'HN TOPUPS April Sheet'!T144)</f>
        <v>414.92307692307696</v>
      </c>
      <c r="H156" s="124">
        <f t="shared" ca="1" si="5"/>
        <v>44386</v>
      </c>
      <c r="I156" s="125">
        <v>0</v>
      </c>
      <c r="J156" s="304" t="str">
        <f>LEFT('HN TOPUPS April Sheet'!D144,16)&amp;"."&amp;'HN TopUpPay'!E156</f>
        <v>St Johns CE N20.3309.SEN I.I03.2.Jl21</v>
      </c>
      <c r="K156" s="120" t="b">
        <v>1</v>
      </c>
      <c r="L156" s="126" t="s">
        <v>3686</v>
      </c>
      <c r="M156" s="120" t="b">
        <v>1</v>
      </c>
      <c r="N156" s="120" t="s">
        <v>3687</v>
      </c>
      <c r="O156" s="307" t="str">
        <f>'HN TOPUPS April Sheet'!N144</f>
        <v>10265/543965</v>
      </c>
      <c r="P156" s="120" t="b">
        <v>1</v>
      </c>
      <c r="Q156" s="120" t="b">
        <v>1</v>
      </c>
      <c r="R156" s="120" t="b">
        <v>1</v>
      </c>
    </row>
    <row r="157" spans="1:18" x14ac:dyDescent="0.25">
      <c r="A157" s="117">
        <v>1</v>
      </c>
      <c r="B157" s="118">
        <v>2</v>
      </c>
      <c r="C157" s="303">
        <f>'HN TOPUPS April Sheet'!C145</f>
        <v>400114</v>
      </c>
      <c r="D157" s="120" t="b">
        <v>1</v>
      </c>
      <c r="E157" s="304" t="str">
        <f>'HN TOPUPS April Sheet'!M145&amp;"."&amp;'HN TopUpPay'!$C$5</f>
        <v>3307.EHCP.I03.1.Jl21</v>
      </c>
      <c r="F157" s="305">
        <f t="shared" ca="1" si="4"/>
        <v>44386</v>
      </c>
      <c r="G157" s="306">
        <f>IF('HN TOPUPS April Sheet'!T145&lt;0,0,'HN TOPUPS April Sheet'!T145)</f>
        <v>406.53846153846155</v>
      </c>
      <c r="H157" s="124">
        <f t="shared" ca="1" si="5"/>
        <v>44386</v>
      </c>
      <c r="I157" s="125">
        <v>0</v>
      </c>
      <c r="J157" s="304" t="str">
        <f>LEFT('HN TOPUPS April Sheet'!D145,16)&amp;"."&amp;'HN TopUpPay'!E157</f>
        <v>St John's CE Sch.3307.EHCP.I03.1.Jl21</v>
      </c>
      <c r="K157" s="120" t="b">
        <v>1</v>
      </c>
      <c r="L157" s="126" t="s">
        <v>3686</v>
      </c>
      <c r="M157" s="120" t="b">
        <v>1</v>
      </c>
      <c r="N157" s="120" t="s">
        <v>3687</v>
      </c>
      <c r="O157" s="307" t="str">
        <f>'HN TOPUPS April Sheet'!N145</f>
        <v>11431/543965</v>
      </c>
      <c r="P157" s="120" t="b">
        <v>1</v>
      </c>
      <c r="Q157" s="120" t="b">
        <v>1</v>
      </c>
      <c r="R157" s="120" t="b">
        <v>1</v>
      </c>
    </row>
    <row r="158" spans="1:18" x14ac:dyDescent="0.25">
      <c r="A158" s="117">
        <v>1</v>
      </c>
      <c r="B158" s="118">
        <v>2</v>
      </c>
      <c r="C158" s="303">
        <f>'HN TOPUPS April Sheet'!C146</f>
        <v>400066</v>
      </c>
      <c r="D158" s="120" t="b">
        <v>1</v>
      </c>
      <c r="E158" s="304" t="str">
        <f>'HN TOPUPS April Sheet'!M146&amp;"."&amp;'HN TopUpPay'!$C$5</f>
        <v>3509.EHCP.I03.1.Jl21</v>
      </c>
      <c r="F158" s="305">
        <f t="shared" ca="1" si="4"/>
        <v>44386</v>
      </c>
      <c r="G158" s="306">
        <f>IF('HN TOPUPS April Sheet'!T146&lt;0,0,'HN TOPUPS April Sheet'!T146)</f>
        <v>6935.8967692307688</v>
      </c>
      <c r="H158" s="124">
        <f t="shared" ca="1" si="5"/>
        <v>44386</v>
      </c>
      <c r="I158" s="125">
        <v>0</v>
      </c>
      <c r="J158" s="304" t="str">
        <f>LEFT('HN TOPUPS April Sheet'!D146,16)&amp;"."&amp;'HN TopUpPay'!E158</f>
        <v>St Joseph's Prim.3509.EHCP.I03.1.Jl21</v>
      </c>
      <c r="K158" s="120" t="b">
        <v>1</v>
      </c>
      <c r="L158" s="126" t="s">
        <v>3686</v>
      </c>
      <c r="M158" s="120" t="b">
        <v>1</v>
      </c>
      <c r="N158" s="120" t="s">
        <v>3687</v>
      </c>
      <c r="O158" s="307" t="str">
        <f>'HN TOPUPS April Sheet'!N146</f>
        <v>11431/543965</v>
      </c>
      <c r="P158" s="120" t="b">
        <v>1</v>
      </c>
      <c r="Q158" s="120" t="b">
        <v>1</v>
      </c>
      <c r="R158" s="120" t="b">
        <v>1</v>
      </c>
    </row>
    <row r="159" spans="1:18" x14ac:dyDescent="0.25">
      <c r="A159" s="117">
        <v>1</v>
      </c>
      <c r="B159" s="118">
        <v>2</v>
      </c>
      <c r="C159" s="303">
        <f>'HN TOPUPS April Sheet'!C147</f>
        <v>400102</v>
      </c>
      <c r="D159" s="120" t="b">
        <v>1</v>
      </c>
      <c r="E159" s="304" t="str">
        <f>'HN TOPUPS April Sheet'!M147&amp;"."&amp;'HN TopUpPay'!$C$5</f>
        <v>1003.EHCP.I03.1.Jl21</v>
      </c>
      <c r="F159" s="305">
        <f t="shared" ca="1" si="4"/>
        <v>44386</v>
      </c>
      <c r="G159" s="306">
        <f>IF('HN TOPUPS April Sheet'!T147&lt;0,0,'HN TOPUPS April Sheet'!T147)</f>
        <v>475.73153846153843</v>
      </c>
      <c r="H159" s="124">
        <f t="shared" ca="1" si="5"/>
        <v>44386</v>
      </c>
      <c r="I159" s="125">
        <v>0</v>
      </c>
      <c r="J159" s="304" t="str">
        <f>LEFT('HN TOPUPS April Sheet'!D147,16)&amp;"."&amp;'HN TopUpPay'!E159</f>
        <v>St Margaret's Nu.1003.EHCP.I03.1.Jl21</v>
      </c>
      <c r="K159" s="120" t="b">
        <v>1</v>
      </c>
      <c r="L159" s="126" t="s">
        <v>3686</v>
      </c>
      <c r="M159" s="120" t="b">
        <v>1</v>
      </c>
      <c r="N159" s="120" t="s">
        <v>3687</v>
      </c>
      <c r="O159" s="307" t="str">
        <f>'HN TOPUPS April Sheet'!N147</f>
        <v>11439/543965</v>
      </c>
      <c r="P159" s="120" t="b">
        <v>1</v>
      </c>
      <c r="Q159" s="120" t="b">
        <v>1</v>
      </c>
      <c r="R159" s="120" t="b">
        <v>1</v>
      </c>
    </row>
    <row r="160" spans="1:18" x14ac:dyDescent="0.25">
      <c r="A160" s="117">
        <v>1</v>
      </c>
      <c r="B160" s="118">
        <v>2</v>
      </c>
      <c r="C160" s="303">
        <f>'HN TOPUPS April Sheet'!C148</f>
        <v>400102</v>
      </c>
      <c r="D160" s="120" t="b">
        <v>1</v>
      </c>
      <c r="E160" s="304" t="str">
        <f>'HN TOPUPS April Sheet'!M148&amp;"."&amp;'HN TopUpPay'!$C$5</f>
        <v>1003.SEN I.I03.2.Jl21</v>
      </c>
      <c r="F160" s="305">
        <f t="shared" ca="1" si="4"/>
        <v>44386</v>
      </c>
      <c r="G160" s="306">
        <f>IF('HN TOPUPS April Sheet'!T148&lt;0,0,'HN TOPUPS April Sheet'!T148)</f>
        <v>711.68846153846152</v>
      </c>
      <c r="H160" s="124">
        <f t="shared" ca="1" si="5"/>
        <v>44386</v>
      </c>
      <c r="I160" s="125">
        <v>0</v>
      </c>
      <c r="J160" s="304" t="str">
        <f>LEFT('HN TOPUPS April Sheet'!D148,16)&amp;"."&amp;'HN TopUpPay'!E160</f>
        <v>St Margaret's Nu.1003.SEN I.I03.2.Jl21</v>
      </c>
      <c r="K160" s="120" t="b">
        <v>1</v>
      </c>
      <c r="L160" s="126" t="s">
        <v>3686</v>
      </c>
      <c r="M160" s="120" t="b">
        <v>1</v>
      </c>
      <c r="N160" s="120" t="s">
        <v>3687</v>
      </c>
      <c r="O160" s="307" t="str">
        <f>'HN TOPUPS April Sheet'!N148</f>
        <v>10265/543965</v>
      </c>
      <c r="P160" s="120" t="b">
        <v>1</v>
      </c>
      <c r="Q160" s="120" t="b">
        <v>1</v>
      </c>
      <c r="R160" s="120" t="b">
        <v>1</v>
      </c>
    </row>
    <row r="161" spans="1:18" x14ac:dyDescent="0.25">
      <c r="A161" s="117">
        <v>1</v>
      </c>
      <c r="B161" s="118">
        <v>2</v>
      </c>
      <c r="C161" s="303">
        <f>'HN TOPUPS April Sheet'!C149</f>
        <v>400135</v>
      </c>
      <c r="D161" s="120" t="b">
        <v>1</v>
      </c>
      <c r="E161" s="304" t="str">
        <f>'HN TOPUPS April Sheet'!M149&amp;"."&amp;'HN TopUpPay'!$C$5</f>
        <v>3521.EHCP.I03.1.Jl21</v>
      </c>
      <c r="F161" s="305">
        <f t="shared" ca="1" si="4"/>
        <v>44386</v>
      </c>
      <c r="G161" s="306">
        <f>IF('HN TOPUPS April Sheet'!T149&lt;0,0,'HN TOPUPS April Sheet'!T149)</f>
        <v>7763</v>
      </c>
      <c r="H161" s="124">
        <f t="shared" ca="1" si="5"/>
        <v>44386</v>
      </c>
      <c r="I161" s="125">
        <v>0</v>
      </c>
      <c r="J161" s="304" t="str">
        <f>LEFT('HN TOPUPS April Sheet'!D149,16)&amp;"."&amp;'HN TopUpPay'!E161</f>
        <v>St Mary's &amp; St J.3521.EHCP.I03.1.Jl21</v>
      </c>
      <c r="K161" s="120" t="b">
        <v>1</v>
      </c>
      <c r="L161" s="126" t="s">
        <v>3686</v>
      </c>
      <c r="M161" s="120" t="b">
        <v>1</v>
      </c>
      <c r="N161" s="120" t="s">
        <v>3687</v>
      </c>
      <c r="O161" s="307" t="str">
        <f>'HN TOPUPS April Sheet'!N149</f>
        <v>11431/543965</v>
      </c>
      <c r="P161" s="120" t="b">
        <v>1</v>
      </c>
      <c r="Q161" s="120" t="b">
        <v>1</v>
      </c>
      <c r="R161" s="120" t="b">
        <v>1</v>
      </c>
    </row>
    <row r="162" spans="1:18" x14ac:dyDescent="0.25">
      <c r="A162" s="117">
        <v>1</v>
      </c>
      <c r="B162" s="118">
        <v>2</v>
      </c>
      <c r="C162" s="303">
        <f>'HN TOPUPS April Sheet'!C150</f>
        <v>400135</v>
      </c>
      <c r="D162" s="120" t="b">
        <v>1</v>
      </c>
      <c r="E162" s="304" t="str">
        <f>'HN TOPUPS April Sheet'!M150&amp;"."&amp;'HN TopUpPay'!$C$5</f>
        <v>3521.EHCP.I03.2.Jl21</v>
      </c>
      <c r="F162" s="305">
        <f t="shared" ca="1" si="4"/>
        <v>44386</v>
      </c>
      <c r="G162" s="306">
        <f>IF('HN TOPUPS April Sheet'!T150&lt;0,0,'HN TOPUPS April Sheet'!T150)</f>
        <v>9794.2753076923073</v>
      </c>
      <c r="H162" s="124">
        <f t="shared" ca="1" si="5"/>
        <v>44386</v>
      </c>
      <c r="I162" s="125">
        <v>0</v>
      </c>
      <c r="J162" s="304" t="str">
        <f>LEFT('HN TOPUPS April Sheet'!D150,16)&amp;"."&amp;'HN TopUpPay'!E162</f>
        <v>St Mary's &amp; St J.3521.EHCP.I03.2.Jl21</v>
      </c>
      <c r="K162" s="120" t="b">
        <v>1</v>
      </c>
      <c r="L162" s="126" t="s">
        <v>3686</v>
      </c>
      <c r="M162" s="120" t="b">
        <v>1</v>
      </c>
      <c r="N162" s="120" t="s">
        <v>3687</v>
      </c>
      <c r="O162" s="307" t="str">
        <f>'HN TOPUPS April Sheet'!N150</f>
        <v>11435/543965</v>
      </c>
      <c r="P162" s="120" t="b">
        <v>1</v>
      </c>
      <c r="Q162" s="120" t="b">
        <v>1</v>
      </c>
      <c r="R162" s="120" t="b">
        <v>1</v>
      </c>
    </row>
    <row r="163" spans="1:18" x14ac:dyDescent="0.25">
      <c r="A163" s="117">
        <v>1</v>
      </c>
      <c r="B163" s="118">
        <v>2</v>
      </c>
      <c r="C163" s="303">
        <f>'HN TOPUPS April Sheet'!C151</f>
        <v>400058</v>
      </c>
      <c r="D163" s="120" t="b">
        <v>1</v>
      </c>
      <c r="E163" s="304" t="str">
        <f>'HN TOPUPS April Sheet'!M151&amp;"."&amp;'HN TopUpPay'!$C$5</f>
        <v>3311.EHCP.I03.1.Jl21</v>
      </c>
      <c r="F163" s="305">
        <f t="shared" ca="1" si="4"/>
        <v>44386</v>
      </c>
      <c r="G163" s="306">
        <f>IF('HN TOPUPS April Sheet'!T151&lt;0,0,'HN TOPUPS April Sheet'!T151)</f>
        <v>6370.466692307692</v>
      </c>
      <c r="H163" s="124">
        <f t="shared" ca="1" si="5"/>
        <v>44386</v>
      </c>
      <c r="I163" s="125">
        <v>0</v>
      </c>
      <c r="J163" s="304" t="str">
        <f>LEFT('HN TOPUPS April Sheet'!D151,16)&amp;"."&amp;'HN TopUpPay'!E163</f>
        <v>St Mary's C E Pr.3311.EHCP.I03.1.Jl21</v>
      </c>
      <c r="K163" s="120" t="b">
        <v>1</v>
      </c>
      <c r="L163" s="126" t="s">
        <v>3686</v>
      </c>
      <c r="M163" s="120" t="b">
        <v>1</v>
      </c>
      <c r="N163" s="120" t="s">
        <v>3687</v>
      </c>
      <c r="O163" s="307" t="str">
        <f>'HN TOPUPS April Sheet'!N151</f>
        <v>11431/543965</v>
      </c>
      <c r="P163" s="120" t="b">
        <v>1</v>
      </c>
      <c r="Q163" s="120" t="b">
        <v>1</v>
      </c>
      <c r="R163" s="120" t="b">
        <v>1</v>
      </c>
    </row>
    <row r="164" spans="1:18" x14ac:dyDescent="0.25">
      <c r="A164" s="117">
        <v>1</v>
      </c>
      <c r="B164" s="118">
        <v>2</v>
      </c>
      <c r="C164" s="303">
        <f>'HN TOPUPS April Sheet'!C152</f>
        <v>400017</v>
      </c>
      <c r="D164" s="120" t="b">
        <v>1</v>
      </c>
      <c r="E164" s="304" t="str">
        <f>'HN TOPUPS April Sheet'!M152&amp;"."&amp;'HN TopUpPay'!$C$5</f>
        <v>3312.EHCP.I03.1.Jl21</v>
      </c>
      <c r="F164" s="305">
        <f t="shared" ca="1" si="4"/>
        <v>44386</v>
      </c>
      <c r="G164" s="306">
        <f>IF('HN TOPUPS April Sheet'!T152&lt;0,0,'HN TOPUPS April Sheet'!T152)</f>
        <v>1877.8461538461538</v>
      </c>
      <c r="H164" s="124">
        <f t="shared" ca="1" si="5"/>
        <v>44386</v>
      </c>
      <c r="I164" s="125">
        <v>0</v>
      </c>
      <c r="J164" s="304" t="str">
        <f>LEFT('HN TOPUPS April Sheet'!D152,16)&amp;"."&amp;'HN TopUpPay'!E164</f>
        <v>St Mary's School.3312.EHCP.I03.1.Jl21</v>
      </c>
      <c r="K164" s="120" t="b">
        <v>1</v>
      </c>
      <c r="L164" s="126" t="s">
        <v>3686</v>
      </c>
      <c r="M164" s="120" t="b">
        <v>1</v>
      </c>
      <c r="N164" s="120" t="s">
        <v>3687</v>
      </c>
      <c r="O164" s="307" t="str">
        <f>'HN TOPUPS April Sheet'!N152</f>
        <v>11431/543965</v>
      </c>
      <c r="P164" s="120" t="b">
        <v>1</v>
      </c>
      <c r="Q164" s="120" t="b">
        <v>1</v>
      </c>
      <c r="R164" s="120" t="b">
        <v>1</v>
      </c>
    </row>
    <row r="165" spans="1:18" x14ac:dyDescent="0.25">
      <c r="A165" s="117">
        <v>1</v>
      </c>
      <c r="B165" s="118">
        <v>2</v>
      </c>
      <c r="C165" s="303">
        <f>'HN TOPUPS April Sheet'!C153</f>
        <v>400094</v>
      </c>
      <c r="D165" s="120" t="b">
        <v>1</v>
      </c>
      <c r="E165" s="304" t="str">
        <f>'HN TOPUPS April Sheet'!M153&amp;"."&amp;'HN TopUpPay'!$C$5</f>
        <v>3314.EHCP.I03.1.Jl21</v>
      </c>
      <c r="F165" s="305">
        <f t="shared" ca="1" si="4"/>
        <v>44386</v>
      </c>
      <c r="G165" s="306">
        <f>IF('HN TOPUPS April Sheet'!T153&lt;0,0,'HN TOPUPS April Sheet'!T153)</f>
        <v>2723.2307692307691</v>
      </c>
      <c r="H165" s="124">
        <f t="shared" ca="1" si="5"/>
        <v>44386</v>
      </c>
      <c r="I165" s="125">
        <v>0</v>
      </c>
      <c r="J165" s="304" t="str">
        <f>LEFT('HN TOPUPS April Sheet'!D153,16)&amp;"."&amp;'HN TopUpPay'!E165</f>
        <v>St Pauls CE Prim.3314.EHCP.I03.1.Jl21</v>
      </c>
      <c r="K165" s="120" t="b">
        <v>1</v>
      </c>
      <c r="L165" s="126" t="s">
        <v>3686</v>
      </c>
      <c r="M165" s="120" t="b">
        <v>1</v>
      </c>
      <c r="N165" s="120" t="s">
        <v>3687</v>
      </c>
      <c r="O165" s="307" t="str">
        <f>'HN TOPUPS April Sheet'!N153</f>
        <v>11431/543965</v>
      </c>
      <c r="P165" s="120" t="b">
        <v>1</v>
      </c>
      <c r="Q165" s="120" t="b">
        <v>1</v>
      </c>
      <c r="R165" s="120" t="b">
        <v>1</v>
      </c>
    </row>
    <row r="166" spans="1:18" x14ac:dyDescent="0.25">
      <c r="A166" s="117">
        <v>1</v>
      </c>
      <c r="B166" s="118">
        <v>2</v>
      </c>
      <c r="C166" s="303">
        <f>'HN TOPUPS April Sheet'!C154</f>
        <v>400006</v>
      </c>
      <c r="D166" s="120" t="b">
        <v>1</v>
      </c>
      <c r="E166" s="304" t="str">
        <f>'HN TOPUPS April Sheet'!M154&amp;"."&amp;'HN TopUpPay'!$C$5</f>
        <v>3313.EHCP.I03.1.Jl21</v>
      </c>
      <c r="F166" s="305">
        <f t="shared" ca="1" si="4"/>
        <v>44386</v>
      </c>
      <c r="G166" s="306">
        <f>IF('HN TOPUPS April Sheet'!T154&lt;0,0,'HN TOPUPS April Sheet'!T154)</f>
        <v>3324.1852307692307</v>
      </c>
      <c r="H166" s="124">
        <f t="shared" ca="1" si="5"/>
        <v>44386</v>
      </c>
      <c r="I166" s="125">
        <v>0</v>
      </c>
      <c r="J166" s="304" t="str">
        <f>LEFT('HN TOPUPS April Sheet'!D154,16)&amp;"."&amp;'HN TopUpPay'!E166</f>
        <v>St Paul's School.3313.EHCP.I03.1.Jl21</v>
      </c>
      <c r="K166" s="120" t="b">
        <v>1</v>
      </c>
      <c r="L166" s="126" t="s">
        <v>3686</v>
      </c>
      <c r="M166" s="120" t="b">
        <v>1</v>
      </c>
      <c r="N166" s="120" t="s">
        <v>3687</v>
      </c>
      <c r="O166" s="307" t="str">
        <f>'HN TOPUPS April Sheet'!N154</f>
        <v>11431/543965</v>
      </c>
      <c r="P166" s="120" t="b">
        <v>1</v>
      </c>
      <c r="Q166" s="120" t="b">
        <v>1</v>
      </c>
      <c r="R166" s="120" t="b">
        <v>1</v>
      </c>
    </row>
    <row r="167" spans="1:18" x14ac:dyDescent="0.25">
      <c r="A167" s="117">
        <v>1</v>
      </c>
      <c r="B167" s="118">
        <v>2</v>
      </c>
      <c r="C167" s="303">
        <f>'HN TOPUPS April Sheet'!C155</f>
        <v>400037</v>
      </c>
      <c r="D167" s="120" t="b">
        <v>1</v>
      </c>
      <c r="E167" s="304" t="str">
        <f>'HN TOPUPS April Sheet'!M155&amp;"."&amp;'HN TopUpPay'!$C$5</f>
        <v>3507.EHCP.I03.1.Jl21</v>
      </c>
      <c r="F167" s="305">
        <f t="shared" ca="1" si="4"/>
        <v>44386</v>
      </c>
      <c r="G167" s="306">
        <f>IF('HN TOPUPS April Sheet'!T155&lt;0,0,'HN TOPUPS April Sheet'!T155)</f>
        <v>5446.3076923076924</v>
      </c>
      <c r="H167" s="124">
        <f t="shared" ca="1" si="5"/>
        <v>44386</v>
      </c>
      <c r="I167" s="125">
        <v>0</v>
      </c>
      <c r="J167" s="304" t="str">
        <f>LEFT('HN TOPUPS April Sheet'!D155,16)&amp;"."&amp;'HN TopUpPay'!E167</f>
        <v>St Theresa's R.C.3507.EHCP.I03.1.Jl21</v>
      </c>
      <c r="K167" s="120" t="b">
        <v>1</v>
      </c>
      <c r="L167" s="126" t="s">
        <v>3686</v>
      </c>
      <c r="M167" s="120" t="b">
        <v>1</v>
      </c>
      <c r="N167" s="120" t="s">
        <v>3687</v>
      </c>
      <c r="O167" s="307" t="str">
        <f>'HN TOPUPS April Sheet'!N155</f>
        <v>11431/543965</v>
      </c>
      <c r="P167" s="120" t="b">
        <v>1</v>
      </c>
      <c r="Q167" s="120" t="b">
        <v>1</v>
      </c>
      <c r="R167" s="120" t="b">
        <v>1</v>
      </c>
    </row>
    <row r="168" spans="1:18" x14ac:dyDescent="0.25">
      <c r="A168" s="117">
        <v>1</v>
      </c>
      <c r="B168" s="118">
        <v>2</v>
      </c>
      <c r="C168" s="303">
        <f>'HN TOPUPS April Sheet'!C156</f>
        <v>400009</v>
      </c>
      <c r="D168" s="120" t="b">
        <v>1</v>
      </c>
      <c r="E168" s="304" t="str">
        <f>'HN TOPUPS April Sheet'!M156&amp;"."&amp;'HN TopUpPay'!$C$5</f>
        <v>3506.EHCP.I03.1.Jl21</v>
      </c>
      <c r="F168" s="305">
        <f t="shared" ca="1" si="4"/>
        <v>44386</v>
      </c>
      <c r="G168" s="306">
        <f>IF('HN TOPUPS April Sheet'!T156&lt;0,0,'HN TOPUPS April Sheet'!T156)</f>
        <v>5853.623076923077</v>
      </c>
      <c r="H168" s="124">
        <f t="shared" ca="1" si="5"/>
        <v>44386</v>
      </c>
      <c r="I168" s="125">
        <v>0</v>
      </c>
      <c r="J168" s="304" t="str">
        <f>LEFT('HN TOPUPS April Sheet'!D156,16)&amp;"."&amp;'HN TopUpPay'!E168</f>
        <v>St Vincent's Cat.3506.EHCP.I03.1.Jl21</v>
      </c>
      <c r="K168" s="120" t="b">
        <v>1</v>
      </c>
      <c r="L168" s="126" t="s">
        <v>3686</v>
      </c>
      <c r="M168" s="120" t="b">
        <v>1</v>
      </c>
      <c r="N168" s="120" t="s">
        <v>3687</v>
      </c>
      <c r="O168" s="307" t="str">
        <f>'HN TOPUPS April Sheet'!N156</f>
        <v>11431/543965</v>
      </c>
      <c r="P168" s="120" t="b">
        <v>1</v>
      </c>
      <c r="Q168" s="120" t="b">
        <v>1</v>
      </c>
      <c r="R168" s="120" t="b">
        <v>1</v>
      </c>
    </row>
    <row r="169" spans="1:18" x14ac:dyDescent="0.25">
      <c r="A169" s="117">
        <v>1</v>
      </c>
      <c r="B169" s="118">
        <v>2</v>
      </c>
      <c r="C169" s="303">
        <f>'HN TOPUPS April Sheet'!C157</f>
        <v>400013</v>
      </c>
      <c r="D169" s="120" t="b">
        <v>1</v>
      </c>
      <c r="E169" s="304" t="str">
        <f>'HN TOPUPS April Sheet'!M157&amp;"."&amp;'HN TopUpPay'!$C$5</f>
        <v>5407.EHCP.I03.1.Jl21</v>
      </c>
      <c r="F169" s="305">
        <f t="shared" ca="1" si="4"/>
        <v>44386</v>
      </c>
      <c r="G169" s="306">
        <f>IF('HN TOPUPS April Sheet'!T157&lt;0,0,'HN TOPUPS April Sheet'!T157)</f>
        <v>13278.277230769232</v>
      </c>
      <c r="H169" s="124">
        <f t="shared" ca="1" si="5"/>
        <v>44386</v>
      </c>
      <c r="I169" s="125">
        <v>0</v>
      </c>
      <c r="J169" s="304" t="str">
        <f>LEFT('HN TOPUPS April Sheet'!D157,16)&amp;"."&amp;'HN TopUpPay'!E169</f>
        <v>St. James' Catho.5407.EHCP.I03.1.Jl21</v>
      </c>
      <c r="K169" s="120" t="b">
        <v>1</v>
      </c>
      <c r="L169" s="126" t="s">
        <v>3686</v>
      </c>
      <c r="M169" s="120" t="b">
        <v>1</v>
      </c>
      <c r="N169" s="120" t="s">
        <v>3687</v>
      </c>
      <c r="O169" s="307" t="str">
        <f>'HN TOPUPS April Sheet'!N157</f>
        <v>11435/543965</v>
      </c>
      <c r="P169" s="120" t="b">
        <v>1</v>
      </c>
      <c r="Q169" s="120" t="b">
        <v>1</v>
      </c>
      <c r="R169" s="120" t="b">
        <v>1</v>
      </c>
    </row>
    <row r="170" spans="1:18" x14ac:dyDescent="0.25">
      <c r="A170" s="117">
        <v>1</v>
      </c>
      <c r="B170" s="118">
        <v>2</v>
      </c>
      <c r="C170" s="303">
        <f>'HN TOPUPS April Sheet'!C158</f>
        <v>157542</v>
      </c>
      <c r="D170" s="120" t="b">
        <v>1</v>
      </c>
      <c r="E170" s="304" t="str">
        <f>'HN TOPUPS April Sheet'!M158&amp;"."&amp;'HN TopUpPay'!$C$5</f>
        <v>2051.ARPs.I03.1.Jl21</v>
      </c>
      <c r="F170" s="305">
        <f t="shared" ca="1" si="4"/>
        <v>44386</v>
      </c>
      <c r="G170" s="306">
        <f>IF('HN TOPUPS April Sheet'!T158&lt;0,0,'HN TOPUPS April Sheet'!T158)</f>
        <v>12103.645833333334</v>
      </c>
      <c r="H170" s="124">
        <f t="shared" ca="1" si="5"/>
        <v>44386</v>
      </c>
      <c r="I170" s="125">
        <v>0</v>
      </c>
      <c r="J170" s="304" t="str">
        <f>LEFT('HN TOPUPS April Sheet'!D158,16)&amp;"."&amp;'HN TopUpPay'!E170</f>
        <v>Summerside Prima.2051.ARPs.I03.1.Jl21</v>
      </c>
      <c r="K170" s="120" t="b">
        <v>1</v>
      </c>
      <c r="L170" s="126" t="s">
        <v>3686</v>
      </c>
      <c r="M170" s="120" t="b">
        <v>1</v>
      </c>
      <c r="N170" s="120" t="s">
        <v>3687</v>
      </c>
      <c r="O170" s="307" t="str">
        <f>'HN TOPUPS April Sheet'!N158</f>
        <v>11422/516500</v>
      </c>
      <c r="P170" s="120" t="b">
        <v>1</v>
      </c>
      <c r="Q170" s="120" t="b">
        <v>1</v>
      </c>
      <c r="R170" s="120" t="b">
        <v>1</v>
      </c>
    </row>
    <row r="171" spans="1:18" x14ac:dyDescent="0.25">
      <c r="A171" s="117">
        <v>1</v>
      </c>
      <c r="B171" s="118">
        <v>2</v>
      </c>
      <c r="C171" s="303">
        <f>'HN TOPUPS April Sheet'!C159</f>
        <v>157542</v>
      </c>
      <c r="D171" s="120" t="b">
        <v>1</v>
      </c>
      <c r="E171" s="304" t="str">
        <f>'HN TOPUPS April Sheet'!M159&amp;"."&amp;'HN TopUpPay'!$C$5</f>
        <v>2051.EHCP.I03.2.Jl21</v>
      </c>
      <c r="F171" s="305">
        <f t="shared" ca="1" si="4"/>
        <v>44386</v>
      </c>
      <c r="G171" s="306">
        <f>IF('HN TOPUPS April Sheet'!T159&lt;0,0,'HN TOPUPS April Sheet'!T159)</f>
        <v>8885.4166666666679</v>
      </c>
      <c r="H171" s="124">
        <f t="shared" ca="1" si="5"/>
        <v>44386</v>
      </c>
      <c r="I171" s="125">
        <v>0</v>
      </c>
      <c r="J171" s="304" t="str">
        <f>LEFT('HN TOPUPS April Sheet'!D159,16)&amp;"."&amp;'HN TopUpPay'!E171</f>
        <v>Summerside Prima.2051.EHCP.I03.2.Jl21</v>
      </c>
      <c r="K171" s="120" t="b">
        <v>1</v>
      </c>
      <c r="L171" s="126" t="s">
        <v>3686</v>
      </c>
      <c r="M171" s="120" t="b">
        <v>1</v>
      </c>
      <c r="N171" s="120" t="s">
        <v>3687</v>
      </c>
      <c r="O171" s="307" t="str">
        <f>'HN TOPUPS April Sheet'!N159</f>
        <v>11443/516500</v>
      </c>
      <c r="P171" s="120" t="b">
        <v>1</v>
      </c>
      <c r="Q171" s="120" t="b">
        <v>1</v>
      </c>
      <c r="R171" s="120" t="b">
        <v>1</v>
      </c>
    </row>
    <row r="172" spans="1:18" x14ac:dyDescent="0.25">
      <c r="A172" s="117">
        <v>1</v>
      </c>
      <c r="B172" s="118">
        <v>2</v>
      </c>
      <c r="C172" s="303">
        <f>'HN TOPUPS April Sheet'!C160</f>
        <v>157542</v>
      </c>
      <c r="D172" s="120" t="b">
        <v>1</v>
      </c>
      <c r="E172" s="304" t="str">
        <f>'HN TOPUPS April Sheet'!M160&amp;"."&amp;'HN TopUpPay'!$C$5</f>
        <v>2051.SEN I.I03.3.Jl21</v>
      </c>
      <c r="F172" s="305">
        <f t="shared" ca="1" si="4"/>
        <v>44386</v>
      </c>
      <c r="G172" s="306">
        <f>IF('HN TOPUPS April Sheet'!T160&lt;0,0,'HN TOPUPS April Sheet'!T160)</f>
        <v>170.5</v>
      </c>
      <c r="H172" s="124">
        <f t="shared" ca="1" si="5"/>
        <v>44386</v>
      </c>
      <c r="I172" s="125">
        <v>0</v>
      </c>
      <c r="J172" s="304" t="str">
        <f>LEFT('HN TOPUPS April Sheet'!D160,16)&amp;"."&amp;'HN TopUpPay'!E172</f>
        <v>Summerside Prima.2051.SEN I.I03.3.Jl21</v>
      </c>
      <c r="K172" s="120" t="b">
        <v>1</v>
      </c>
      <c r="L172" s="126" t="s">
        <v>3686</v>
      </c>
      <c r="M172" s="120" t="b">
        <v>1</v>
      </c>
      <c r="N172" s="120" t="s">
        <v>3687</v>
      </c>
      <c r="O172" s="307" t="str">
        <f>'HN TOPUPS April Sheet'!N160</f>
        <v>10265/516500</v>
      </c>
      <c r="P172" s="120" t="b">
        <v>1</v>
      </c>
      <c r="Q172" s="120" t="b">
        <v>1</v>
      </c>
      <c r="R172" s="120" t="b">
        <v>1</v>
      </c>
    </row>
    <row r="173" spans="1:18" x14ac:dyDescent="0.25">
      <c r="A173" s="117">
        <v>1</v>
      </c>
      <c r="B173" s="118">
        <v>2</v>
      </c>
      <c r="C173" s="303">
        <f>'HN TOPUPS April Sheet'!C161</f>
        <v>400038</v>
      </c>
      <c r="D173" s="120" t="b">
        <v>1</v>
      </c>
      <c r="E173" s="304" t="str">
        <f>'HN TOPUPS April Sheet'!M161&amp;"."&amp;'HN TopUpPay'!$C$5</f>
        <v>2070.EHCP.I03.1.Jl21</v>
      </c>
      <c r="F173" s="305">
        <f t="shared" ca="1" si="4"/>
        <v>44386</v>
      </c>
      <c r="G173" s="306">
        <f>IF('HN TOPUPS April Sheet'!T161&lt;0,0,'HN TOPUPS April Sheet'!T161)</f>
        <v>3636.4233846153847</v>
      </c>
      <c r="H173" s="124">
        <f t="shared" ca="1" si="5"/>
        <v>44386</v>
      </c>
      <c r="I173" s="125">
        <v>0</v>
      </c>
      <c r="J173" s="304" t="str">
        <f>LEFT('HN TOPUPS April Sheet'!D161,16)&amp;"."&amp;'HN TopUpPay'!E173</f>
        <v>Sunnyfields Prim.2070.EHCP.I03.1.Jl21</v>
      </c>
      <c r="K173" s="120" t="b">
        <v>1</v>
      </c>
      <c r="L173" s="126" t="s">
        <v>3686</v>
      </c>
      <c r="M173" s="120" t="b">
        <v>1</v>
      </c>
      <c r="N173" s="120" t="s">
        <v>3687</v>
      </c>
      <c r="O173" s="307" t="str">
        <f>'HN TOPUPS April Sheet'!N161</f>
        <v>11431/543965</v>
      </c>
      <c r="P173" s="120" t="b">
        <v>1</v>
      </c>
      <c r="Q173" s="120" t="b">
        <v>1</v>
      </c>
      <c r="R173" s="120" t="b">
        <v>1</v>
      </c>
    </row>
    <row r="174" spans="1:18" x14ac:dyDescent="0.25">
      <c r="A174" s="117">
        <v>1</v>
      </c>
      <c r="B174" s="118">
        <v>2</v>
      </c>
      <c r="C174" s="303">
        <f>'HN TOPUPS April Sheet'!C162</f>
        <v>400038</v>
      </c>
      <c r="D174" s="120" t="b">
        <v>1</v>
      </c>
      <c r="E174" s="304" t="str">
        <f>'HN TOPUPS April Sheet'!M162&amp;"."&amp;'HN TopUpPay'!$C$5</f>
        <v>2070.EHCP.I03.2.Jl21</v>
      </c>
      <c r="F174" s="305">
        <f t="shared" ca="1" si="4"/>
        <v>44386</v>
      </c>
      <c r="G174" s="306">
        <f>IF('HN TOPUPS April Sheet'!T162&lt;0,0,'HN TOPUPS April Sheet'!T162)</f>
        <v>681.88153846153841</v>
      </c>
      <c r="H174" s="124">
        <f t="shared" ca="1" si="5"/>
        <v>44386</v>
      </c>
      <c r="I174" s="125">
        <v>0</v>
      </c>
      <c r="J174" s="304" t="str">
        <f>LEFT('HN TOPUPS April Sheet'!D162,16)&amp;"."&amp;'HN TopUpPay'!E174</f>
        <v>Sunnyfields Prim.2070.EHCP.I03.2.Jl21</v>
      </c>
      <c r="K174" s="120" t="b">
        <v>1</v>
      </c>
      <c r="L174" s="126" t="s">
        <v>3686</v>
      </c>
      <c r="M174" s="120" t="b">
        <v>1</v>
      </c>
      <c r="N174" s="120" t="s">
        <v>3687</v>
      </c>
      <c r="O174" s="307" t="str">
        <f>'HN TOPUPS April Sheet'!N162</f>
        <v>11436/543965</v>
      </c>
      <c r="P174" s="120" t="b">
        <v>1</v>
      </c>
      <c r="Q174" s="120" t="b">
        <v>1</v>
      </c>
      <c r="R174" s="120" t="b">
        <v>1</v>
      </c>
    </row>
    <row r="175" spans="1:18" x14ac:dyDescent="0.25">
      <c r="A175" s="117">
        <v>1</v>
      </c>
      <c r="B175" s="118">
        <v>2</v>
      </c>
      <c r="C175" s="303">
        <f>'HN TOPUPS April Sheet'!C163</f>
        <v>400038</v>
      </c>
      <c r="D175" s="120" t="b">
        <v>1</v>
      </c>
      <c r="E175" s="304" t="str">
        <f>'HN TOPUPS April Sheet'!M163&amp;"."&amp;'HN TopUpPay'!$C$5</f>
        <v>2070.SEN I.I03.3.Jl21</v>
      </c>
      <c r="F175" s="305">
        <f t="shared" ca="1" si="4"/>
        <v>44386</v>
      </c>
      <c r="G175" s="306">
        <f>IF('HN TOPUPS April Sheet'!T163&lt;0,0,'HN TOPUPS April Sheet'!T163)</f>
        <v>113.26923076923076</v>
      </c>
      <c r="H175" s="124">
        <f t="shared" ca="1" si="5"/>
        <v>44386</v>
      </c>
      <c r="I175" s="125">
        <v>0</v>
      </c>
      <c r="J175" s="304" t="str">
        <f>LEFT('HN TOPUPS April Sheet'!D163,16)&amp;"."&amp;'HN TopUpPay'!E175</f>
        <v>Sunnyfields Prim.2070.SEN I.I03.3.Jl21</v>
      </c>
      <c r="K175" s="120" t="b">
        <v>1</v>
      </c>
      <c r="L175" s="126" t="s">
        <v>3686</v>
      </c>
      <c r="M175" s="120" t="b">
        <v>1</v>
      </c>
      <c r="N175" s="120" t="s">
        <v>3687</v>
      </c>
      <c r="O175" s="307" t="str">
        <f>'HN TOPUPS April Sheet'!N163</f>
        <v>10265/543965</v>
      </c>
      <c r="P175" s="120" t="b">
        <v>1</v>
      </c>
      <c r="Q175" s="120" t="b">
        <v>1</v>
      </c>
      <c r="R175" s="120" t="b">
        <v>1</v>
      </c>
    </row>
    <row r="176" spans="1:18" x14ac:dyDescent="0.25">
      <c r="A176" s="117">
        <v>1</v>
      </c>
      <c r="B176" s="118">
        <v>2</v>
      </c>
      <c r="C176" s="303">
        <f>'HN TOPUPS April Sheet'!C164</f>
        <v>144388</v>
      </c>
      <c r="D176" s="120" t="b">
        <v>1</v>
      </c>
      <c r="E176" s="304" t="str">
        <f>'HN TOPUPS April Sheet'!M164&amp;"."&amp;'HN TopUpPay'!$C$5</f>
        <v>4010.EHCP.I03.1.Jl21</v>
      </c>
      <c r="F176" s="305">
        <f t="shared" ca="1" si="4"/>
        <v>44386</v>
      </c>
      <c r="G176" s="306">
        <f>IF('HN TOPUPS April Sheet'!T164&lt;0,0,'HN TOPUPS April Sheet'!T164)</f>
        <v>15498.916666666666</v>
      </c>
      <c r="H176" s="124">
        <f t="shared" ca="1" si="5"/>
        <v>44386</v>
      </c>
      <c r="I176" s="125">
        <v>0</v>
      </c>
      <c r="J176" s="304" t="str">
        <f>LEFT('HN TOPUPS April Sheet'!D164,16)&amp;"."&amp;'HN TopUpPay'!E176</f>
        <v>Totteridge Acade.4010.EHCP.I03.1.Jl21</v>
      </c>
      <c r="K176" s="120" t="b">
        <v>1</v>
      </c>
      <c r="L176" s="126" t="s">
        <v>3686</v>
      </c>
      <c r="M176" s="120" t="b">
        <v>1</v>
      </c>
      <c r="N176" s="120" t="s">
        <v>3687</v>
      </c>
      <c r="O176" s="307" t="str">
        <f>'HN TOPUPS April Sheet'!N164</f>
        <v>11442/516500</v>
      </c>
      <c r="P176" s="120" t="b">
        <v>1</v>
      </c>
      <c r="Q176" s="120" t="b">
        <v>1</v>
      </c>
      <c r="R176" s="120" t="b">
        <v>1</v>
      </c>
    </row>
    <row r="177" spans="1:18" x14ac:dyDescent="0.25">
      <c r="A177" s="117">
        <v>1</v>
      </c>
      <c r="B177" s="118">
        <v>2</v>
      </c>
      <c r="C177" s="303">
        <f>'HN TOPUPS April Sheet'!C165</f>
        <v>400100</v>
      </c>
      <c r="D177" s="120" t="b">
        <v>1</v>
      </c>
      <c r="E177" s="304" t="str">
        <f>'HN TOPUPS April Sheet'!M165&amp;"."&amp;'HN TopUpPay'!$C$5</f>
        <v>3316.EHCP.I03.1.Jl21</v>
      </c>
      <c r="F177" s="305">
        <f t="shared" ca="1" si="4"/>
        <v>44386</v>
      </c>
      <c r="G177" s="306">
        <f>IF('HN TOPUPS April Sheet'!T165&lt;0,0,'HN TOPUPS April Sheet'!T165)</f>
        <v>1439</v>
      </c>
      <c r="H177" s="124">
        <f t="shared" ca="1" si="5"/>
        <v>44386</v>
      </c>
      <c r="I177" s="125">
        <v>0</v>
      </c>
      <c r="J177" s="304" t="str">
        <f>LEFT('HN TOPUPS April Sheet'!D165,16)&amp;"."&amp;'HN TopUpPay'!E177</f>
        <v>Trent  C of E Pr.3316.EHCP.I03.1.Jl21</v>
      </c>
      <c r="K177" s="120" t="b">
        <v>1</v>
      </c>
      <c r="L177" s="126" t="s">
        <v>3686</v>
      </c>
      <c r="M177" s="120" t="b">
        <v>1</v>
      </c>
      <c r="N177" s="120" t="s">
        <v>3687</v>
      </c>
      <c r="O177" s="307" t="str">
        <f>'HN TOPUPS April Sheet'!N165</f>
        <v>11431/543965</v>
      </c>
      <c r="P177" s="120" t="b">
        <v>1</v>
      </c>
      <c r="Q177" s="120" t="b">
        <v>1</v>
      </c>
      <c r="R177" s="120" t="b">
        <v>1</v>
      </c>
    </row>
    <row r="178" spans="1:18" x14ac:dyDescent="0.25">
      <c r="A178" s="117">
        <v>1</v>
      </c>
      <c r="B178" s="118">
        <v>2</v>
      </c>
      <c r="C178" s="303">
        <f>'HN TOPUPS April Sheet'!C166</f>
        <v>400101</v>
      </c>
      <c r="D178" s="120" t="b">
        <v>1</v>
      </c>
      <c r="E178" s="304" t="str">
        <f>'HN TOPUPS April Sheet'!M166&amp;"."&amp;'HN TopUpPay'!$C$5</f>
        <v>2055.EHCP.I03.1.Jl21</v>
      </c>
      <c r="F178" s="305">
        <f t="shared" ca="1" si="4"/>
        <v>44386</v>
      </c>
      <c r="G178" s="306">
        <f>IF('HN TOPUPS April Sheet'!T166&lt;0,0,'HN TOPUPS April Sheet'!T166)</f>
        <v>4479.7384615384608</v>
      </c>
      <c r="H178" s="124">
        <f t="shared" ca="1" si="5"/>
        <v>44386</v>
      </c>
      <c r="I178" s="125">
        <v>0</v>
      </c>
      <c r="J178" s="304" t="str">
        <f>LEFT('HN TOPUPS April Sheet'!D166,16)&amp;"."&amp;'HN TopUpPay'!E178</f>
        <v>Tudor School.2055.EHCP.I03.1.Jl21</v>
      </c>
      <c r="K178" s="120" t="b">
        <v>1</v>
      </c>
      <c r="L178" s="126" t="s">
        <v>3686</v>
      </c>
      <c r="M178" s="120" t="b">
        <v>1</v>
      </c>
      <c r="N178" s="120" t="s">
        <v>3687</v>
      </c>
      <c r="O178" s="307" t="str">
        <f>'HN TOPUPS April Sheet'!N166</f>
        <v>11431/543965</v>
      </c>
      <c r="P178" s="120" t="b">
        <v>1</v>
      </c>
      <c r="Q178" s="120" t="b">
        <v>1</v>
      </c>
      <c r="R178" s="120" t="b">
        <v>1</v>
      </c>
    </row>
    <row r="179" spans="1:18" x14ac:dyDescent="0.25">
      <c r="A179" s="117">
        <v>1</v>
      </c>
      <c r="B179" s="118">
        <v>2</v>
      </c>
      <c r="C179" s="303">
        <f>'HN TOPUPS April Sheet'!C167</f>
        <v>400053</v>
      </c>
      <c r="D179" s="120" t="b">
        <v>1</v>
      </c>
      <c r="E179" s="304" t="str">
        <f>'HN TOPUPS April Sheet'!M167&amp;"."&amp;'HN TopUpPay'!$C$5</f>
        <v>2057.EHCP.I03.1.Jl21</v>
      </c>
      <c r="F179" s="305">
        <f t="shared" ca="1" si="4"/>
        <v>44386</v>
      </c>
      <c r="G179" s="306">
        <f>IF('HN TOPUPS April Sheet'!T167&lt;0,0,'HN TOPUPS April Sheet'!T167)</f>
        <v>11341.497769230768</v>
      </c>
      <c r="H179" s="124">
        <f t="shared" ca="1" si="5"/>
        <v>44386</v>
      </c>
      <c r="I179" s="125">
        <v>0</v>
      </c>
      <c r="J179" s="304" t="str">
        <f>LEFT('HN TOPUPS April Sheet'!D167,16)&amp;"."&amp;'HN TopUpPay'!E179</f>
        <v>Underhill School.2057.EHCP.I03.1.Jl21</v>
      </c>
      <c r="K179" s="120" t="b">
        <v>1</v>
      </c>
      <c r="L179" s="126" t="s">
        <v>3686</v>
      </c>
      <c r="M179" s="120" t="b">
        <v>1</v>
      </c>
      <c r="N179" s="120" t="s">
        <v>3687</v>
      </c>
      <c r="O179" s="307" t="str">
        <f>'HN TOPUPS April Sheet'!N167</f>
        <v>11431/543965</v>
      </c>
      <c r="P179" s="120" t="b">
        <v>1</v>
      </c>
      <c r="Q179" s="120" t="b">
        <v>1</v>
      </c>
      <c r="R179" s="120" t="b">
        <v>1</v>
      </c>
    </row>
    <row r="180" spans="1:18" x14ac:dyDescent="0.25">
      <c r="A180" s="117">
        <v>1</v>
      </c>
      <c r="B180" s="118">
        <v>2</v>
      </c>
      <c r="C180" s="303">
        <f>'HN TOPUPS April Sheet'!C168</f>
        <v>400053</v>
      </c>
      <c r="D180" s="120" t="b">
        <v>1</v>
      </c>
      <c r="E180" s="304" t="str">
        <f>'HN TOPUPS April Sheet'!M168&amp;"."&amp;'HN TopUpPay'!$C$5</f>
        <v>2057.SEN I.I03.2.Jl21</v>
      </c>
      <c r="F180" s="305">
        <f t="shared" ca="1" si="4"/>
        <v>44386</v>
      </c>
      <c r="G180" s="306">
        <f>IF('HN TOPUPS April Sheet'!T168&lt;0,0,'HN TOPUPS April Sheet'!T168)</f>
        <v>253.42500000000001</v>
      </c>
      <c r="H180" s="124">
        <f t="shared" ca="1" si="5"/>
        <v>44386</v>
      </c>
      <c r="I180" s="125">
        <v>0</v>
      </c>
      <c r="J180" s="304" t="str">
        <f>LEFT('HN TOPUPS April Sheet'!D168,16)&amp;"."&amp;'HN TopUpPay'!E180</f>
        <v>Underhill School.2057.SEN I.I03.2.Jl21</v>
      </c>
      <c r="K180" s="120" t="b">
        <v>1</v>
      </c>
      <c r="L180" s="126" t="s">
        <v>3686</v>
      </c>
      <c r="M180" s="120" t="b">
        <v>1</v>
      </c>
      <c r="N180" s="120" t="s">
        <v>3687</v>
      </c>
      <c r="O180" s="307" t="str">
        <f>'HN TOPUPS April Sheet'!N168</f>
        <v>10265/543965</v>
      </c>
      <c r="P180" s="120" t="b">
        <v>1</v>
      </c>
      <c r="Q180" s="120" t="b">
        <v>1</v>
      </c>
      <c r="R180" s="120" t="b">
        <v>1</v>
      </c>
    </row>
    <row r="181" spans="1:18" x14ac:dyDescent="0.25">
      <c r="A181" s="117">
        <v>1</v>
      </c>
      <c r="B181" s="118">
        <v>2</v>
      </c>
      <c r="C181" s="303">
        <f>'HN TOPUPS April Sheet'!C169</f>
        <v>157055</v>
      </c>
      <c r="D181" s="120" t="b">
        <v>1</v>
      </c>
      <c r="E181" s="304" t="str">
        <f>'HN TOPUPS April Sheet'!M169&amp;"."&amp;'HN TopUpPay'!$C$5</f>
        <v>2049.EHCP.I03.1.Jl21</v>
      </c>
      <c r="F181" s="305">
        <f t="shared" ca="1" si="4"/>
        <v>44386</v>
      </c>
      <c r="G181" s="306">
        <f>IF('HN TOPUPS April Sheet'!T169&lt;0,0,'HN TOPUPS April Sheet'!T169)</f>
        <v>2950.0833333333335</v>
      </c>
      <c r="H181" s="124">
        <f t="shared" ca="1" si="5"/>
        <v>44386</v>
      </c>
      <c r="I181" s="125">
        <v>0</v>
      </c>
      <c r="J181" s="304" t="str">
        <f>LEFT('HN TOPUPS April Sheet'!D169,16)&amp;"."&amp;'HN TopUpPay'!E181</f>
        <v>Watling Park Fre.2049.EHCP.I03.1.Jl21</v>
      </c>
      <c r="K181" s="120" t="b">
        <v>1</v>
      </c>
      <c r="L181" s="126" t="s">
        <v>3686</v>
      </c>
      <c r="M181" s="120" t="b">
        <v>1</v>
      </c>
      <c r="N181" s="120" t="s">
        <v>3687</v>
      </c>
      <c r="O181" s="307" t="str">
        <f>'HN TOPUPS April Sheet'!N169</f>
        <v>11443/516500</v>
      </c>
      <c r="P181" s="120" t="b">
        <v>1</v>
      </c>
      <c r="Q181" s="120" t="b">
        <v>1</v>
      </c>
      <c r="R181" s="120" t="b">
        <v>1</v>
      </c>
    </row>
    <row r="182" spans="1:18" x14ac:dyDescent="0.25">
      <c r="A182" s="117">
        <v>1</v>
      </c>
      <c r="B182" s="118">
        <v>2</v>
      </c>
      <c r="C182" s="303">
        <f>'HN TOPUPS April Sheet'!C170</f>
        <v>400111</v>
      </c>
      <c r="D182" s="120" t="b">
        <v>1</v>
      </c>
      <c r="E182" s="304" t="str">
        <f>'HN TOPUPS April Sheet'!M170&amp;"."&amp;'HN TopUpPay'!$C$5</f>
        <v>2076.EHCP.I03.1.Jl21</v>
      </c>
      <c r="F182" s="305">
        <f t="shared" ca="1" si="4"/>
        <v>44386</v>
      </c>
      <c r="G182" s="306">
        <f>IF('HN TOPUPS April Sheet'!T170&lt;0,0,'HN TOPUPS April Sheet'!T170)</f>
        <v>5885.2307692307686</v>
      </c>
      <c r="H182" s="124">
        <f t="shared" ca="1" si="5"/>
        <v>44386</v>
      </c>
      <c r="I182" s="125">
        <v>0</v>
      </c>
      <c r="J182" s="304" t="str">
        <f>LEFT('HN TOPUPS April Sheet'!D170,16)&amp;"."&amp;'HN TopUpPay'!E182</f>
        <v>Wessex  Gardens .2076.EHCP.I03.1.Jl21</v>
      </c>
      <c r="K182" s="120" t="b">
        <v>1</v>
      </c>
      <c r="L182" s="126" t="s">
        <v>3686</v>
      </c>
      <c r="M182" s="120" t="b">
        <v>1</v>
      </c>
      <c r="N182" s="120" t="s">
        <v>3687</v>
      </c>
      <c r="O182" s="307" t="str">
        <f>'HN TOPUPS April Sheet'!N170</f>
        <v>11431/543965</v>
      </c>
      <c r="P182" s="120" t="b">
        <v>1</v>
      </c>
      <c r="Q182" s="120" t="b">
        <v>1</v>
      </c>
      <c r="R182" s="120" t="b">
        <v>1</v>
      </c>
    </row>
    <row r="183" spans="1:18" x14ac:dyDescent="0.25">
      <c r="A183" s="117">
        <v>1</v>
      </c>
      <c r="B183" s="118">
        <v>2</v>
      </c>
      <c r="C183" s="303">
        <f>'HN TOPUPS April Sheet'!C171</f>
        <v>400111</v>
      </c>
      <c r="D183" s="120" t="b">
        <v>1</v>
      </c>
      <c r="E183" s="304" t="str">
        <f>'HN TOPUPS April Sheet'!M171&amp;"."&amp;'HN TopUpPay'!$C$5</f>
        <v>2076.SEN I.I03.2.Jl21</v>
      </c>
      <c r="F183" s="305">
        <f t="shared" ca="1" si="4"/>
        <v>44386</v>
      </c>
      <c r="G183" s="306">
        <f>IF('HN TOPUPS April Sheet'!T171&lt;0,0,'HN TOPUPS April Sheet'!T171)</f>
        <v>204.18307692307692</v>
      </c>
      <c r="H183" s="124">
        <f t="shared" ca="1" si="5"/>
        <v>44386</v>
      </c>
      <c r="I183" s="125">
        <v>0</v>
      </c>
      <c r="J183" s="304" t="str">
        <f>LEFT('HN TOPUPS April Sheet'!D171,16)&amp;"."&amp;'HN TopUpPay'!E183</f>
        <v>Wessex  Gardens .2076.SEN I.I03.2.Jl21</v>
      </c>
      <c r="K183" s="120" t="b">
        <v>1</v>
      </c>
      <c r="L183" s="126" t="s">
        <v>3686</v>
      </c>
      <c r="M183" s="120" t="b">
        <v>1</v>
      </c>
      <c r="N183" s="120" t="s">
        <v>3687</v>
      </c>
      <c r="O183" s="307" t="str">
        <f>'HN TOPUPS April Sheet'!N171</f>
        <v>10265/543965</v>
      </c>
      <c r="P183" s="120" t="b">
        <v>1</v>
      </c>
      <c r="Q183" s="120" t="b">
        <v>1</v>
      </c>
      <c r="R183" s="120" t="b">
        <v>1</v>
      </c>
    </row>
    <row r="184" spans="1:18" x14ac:dyDescent="0.25">
      <c r="A184" s="117">
        <v>1</v>
      </c>
      <c r="B184" s="118">
        <v>2</v>
      </c>
      <c r="C184" s="303">
        <f>'HN TOPUPS April Sheet'!C172</f>
        <v>144062</v>
      </c>
      <c r="D184" s="120" t="b">
        <v>1</v>
      </c>
      <c r="E184" s="304" t="str">
        <f>'HN TOPUPS April Sheet'!M172&amp;"."&amp;'HN TopUpPay'!$C$5</f>
        <v>4012.ARPs.I03.1.Jl21</v>
      </c>
      <c r="F184" s="305">
        <f t="shared" ca="1" si="4"/>
        <v>44386</v>
      </c>
      <c r="G184" s="306">
        <f>IF('HN TOPUPS April Sheet'!T172&lt;0,0,'HN TOPUPS April Sheet'!T172)</f>
        <v>9325.75</v>
      </c>
      <c r="H184" s="124">
        <f t="shared" ca="1" si="5"/>
        <v>44386</v>
      </c>
      <c r="I184" s="125">
        <v>0</v>
      </c>
      <c r="J184" s="304" t="str">
        <f>LEFT('HN TOPUPS April Sheet'!D172,16)&amp;"."&amp;'HN TopUpPay'!E184</f>
        <v>Whitefield Schoo.4012.ARPs.I03.1.Jl21</v>
      </c>
      <c r="K184" s="120" t="b">
        <v>1</v>
      </c>
      <c r="L184" s="126" t="s">
        <v>3686</v>
      </c>
      <c r="M184" s="120" t="b">
        <v>1</v>
      </c>
      <c r="N184" s="120" t="s">
        <v>3687</v>
      </c>
      <c r="O184" s="307" t="str">
        <f>'HN TOPUPS April Sheet'!N172</f>
        <v>11423/516500</v>
      </c>
      <c r="P184" s="120" t="b">
        <v>1</v>
      </c>
      <c r="Q184" s="120" t="b">
        <v>1</v>
      </c>
      <c r="R184" s="120" t="b">
        <v>1</v>
      </c>
    </row>
    <row r="185" spans="1:18" x14ac:dyDescent="0.25">
      <c r="A185" s="117">
        <v>1</v>
      </c>
      <c r="B185" s="118">
        <v>2</v>
      </c>
      <c r="C185" s="303">
        <f>'HN TOPUPS April Sheet'!C173</f>
        <v>144062</v>
      </c>
      <c r="D185" s="120" t="b">
        <v>1</v>
      </c>
      <c r="E185" s="304" t="str">
        <f>'HN TOPUPS April Sheet'!M173&amp;"."&amp;'HN TopUpPay'!$C$5</f>
        <v>4012.EHCP.I03.2.Jl21</v>
      </c>
      <c r="F185" s="305">
        <f t="shared" ca="1" si="4"/>
        <v>44386</v>
      </c>
      <c r="G185" s="306">
        <f>IF('HN TOPUPS April Sheet'!T173&lt;0,0,'HN TOPUPS April Sheet'!T173)</f>
        <v>11325.166666666668</v>
      </c>
      <c r="H185" s="124">
        <f t="shared" ca="1" si="5"/>
        <v>44386</v>
      </c>
      <c r="I185" s="125">
        <v>0</v>
      </c>
      <c r="J185" s="304" t="str">
        <f>LEFT('HN TOPUPS April Sheet'!D173,16)&amp;"."&amp;'HN TopUpPay'!E185</f>
        <v>Whitefield Schoo.4012.EHCP.I03.2.Jl21</v>
      </c>
      <c r="K185" s="120" t="b">
        <v>1</v>
      </c>
      <c r="L185" s="126" t="s">
        <v>3686</v>
      </c>
      <c r="M185" s="120" t="b">
        <v>1</v>
      </c>
      <c r="N185" s="120" t="s">
        <v>3687</v>
      </c>
      <c r="O185" s="307" t="str">
        <f>'HN TOPUPS April Sheet'!N173</f>
        <v>11442/516500</v>
      </c>
      <c r="P185" s="120" t="b">
        <v>1</v>
      </c>
      <c r="Q185" s="120" t="b">
        <v>1</v>
      </c>
      <c r="R185" s="120" t="b">
        <v>1</v>
      </c>
    </row>
    <row r="186" spans="1:18" x14ac:dyDescent="0.25">
      <c r="A186" s="117">
        <v>1</v>
      </c>
      <c r="B186" s="118">
        <v>2</v>
      </c>
      <c r="C186" s="303">
        <f>'HN TOPUPS April Sheet'!C174</f>
        <v>400011</v>
      </c>
      <c r="D186" s="120" t="b">
        <v>1</v>
      </c>
      <c r="E186" s="304" t="str">
        <f>'HN TOPUPS April Sheet'!M174&amp;"."&amp;'HN TopUpPay'!$C$5</f>
        <v>2060.EHCP.I03.1.Jl21</v>
      </c>
      <c r="F186" s="305">
        <f t="shared" ca="1" si="4"/>
        <v>44386</v>
      </c>
      <c r="G186" s="306">
        <f>IF('HN TOPUPS April Sheet'!T174&lt;0,0,'HN TOPUPS April Sheet'!T174)</f>
        <v>10284.717000000001</v>
      </c>
      <c r="H186" s="124">
        <f t="shared" ca="1" si="5"/>
        <v>44386</v>
      </c>
      <c r="I186" s="125">
        <v>0</v>
      </c>
      <c r="J186" s="304" t="str">
        <f>LEFT('HN TOPUPS April Sheet'!D174,16)&amp;"."&amp;'HN TopUpPay'!E186</f>
        <v>Whitings Hill Pr.2060.EHCP.I03.1.Jl21</v>
      </c>
      <c r="K186" s="120" t="b">
        <v>1</v>
      </c>
      <c r="L186" s="126" t="s">
        <v>3686</v>
      </c>
      <c r="M186" s="120" t="b">
        <v>1</v>
      </c>
      <c r="N186" s="120" t="s">
        <v>3687</v>
      </c>
      <c r="O186" s="307" t="str">
        <f>'HN TOPUPS April Sheet'!N174</f>
        <v>11431/543965</v>
      </c>
      <c r="P186" s="120" t="b">
        <v>1</v>
      </c>
      <c r="Q186" s="120" t="b">
        <v>1</v>
      </c>
      <c r="R186" s="120" t="b">
        <v>1</v>
      </c>
    </row>
    <row r="187" spans="1:18" x14ac:dyDescent="0.25">
      <c r="A187" s="117">
        <v>1</v>
      </c>
      <c r="B187" s="118">
        <v>2</v>
      </c>
      <c r="C187" s="303">
        <f>'HN TOPUPS April Sheet'!C175</f>
        <v>400011</v>
      </c>
      <c r="D187" s="120" t="b">
        <v>1</v>
      </c>
      <c r="E187" s="304" t="str">
        <f>'HN TOPUPS April Sheet'!M175&amp;"."&amp;'HN TopUpPay'!$C$5</f>
        <v>2060.SEN I.I03.2.Jl21</v>
      </c>
      <c r="F187" s="305">
        <f t="shared" ca="1" si="4"/>
        <v>44386</v>
      </c>
      <c r="G187" s="306">
        <f>IF('HN TOPUPS April Sheet'!T175&lt;0,0,'HN TOPUPS April Sheet'!T175)</f>
        <v>283.17307692307696</v>
      </c>
      <c r="H187" s="124">
        <f t="shared" ca="1" si="5"/>
        <v>44386</v>
      </c>
      <c r="I187" s="125">
        <v>0</v>
      </c>
      <c r="J187" s="304" t="str">
        <f>LEFT('HN TOPUPS April Sheet'!D175,16)&amp;"."&amp;'HN TopUpPay'!E187</f>
        <v>Whitings Hill Pr.2060.SEN I.I03.2.Jl21</v>
      </c>
      <c r="K187" s="120" t="b">
        <v>1</v>
      </c>
      <c r="L187" s="126" t="s">
        <v>3686</v>
      </c>
      <c r="M187" s="120" t="b">
        <v>1</v>
      </c>
      <c r="N187" s="120" t="s">
        <v>3687</v>
      </c>
      <c r="O187" s="307" t="str">
        <f>'HN TOPUPS April Sheet'!N175</f>
        <v>10265/543965</v>
      </c>
      <c r="P187" s="120" t="b">
        <v>1</v>
      </c>
      <c r="Q187" s="120" t="b">
        <v>1</v>
      </c>
      <c r="R187" s="120" t="b">
        <v>1</v>
      </c>
    </row>
    <row r="188" spans="1:18" x14ac:dyDescent="0.25">
      <c r="A188" s="117">
        <v>1</v>
      </c>
      <c r="B188" s="118">
        <v>2</v>
      </c>
      <c r="C188" s="303">
        <f>'HN TOPUPS April Sheet'!C176</f>
        <v>400117</v>
      </c>
      <c r="D188" s="120" t="b">
        <v>1</v>
      </c>
      <c r="E188" s="304" t="str">
        <f>'HN TOPUPS April Sheet'!M176&amp;"."&amp;'HN TopUpPay'!$C$5</f>
        <v>3518.EHCP.I03.1.Jl21</v>
      </c>
      <c r="F188" s="305">
        <f t="shared" ca="1" si="4"/>
        <v>44386</v>
      </c>
      <c r="G188" s="306">
        <f>IF('HN TOPUPS April Sheet'!T176&lt;0,0,'HN TOPUPS April Sheet'!T176)</f>
        <v>2097.2307692307691</v>
      </c>
      <c r="H188" s="124">
        <f t="shared" ca="1" si="5"/>
        <v>44386</v>
      </c>
      <c r="I188" s="125">
        <v>0</v>
      </c>
      <c r="J188" s="304" t="str">
        <f>LEFT('HN TOPUPS April Sheet'!D176,16)&amp;"."&amp;'HN TopUpPay'!E188</f>
        <v>Woodcroft Primar.3518.EHCP.I03.1.Jl21</v>
      </c>
      <c r="K188" s="120" t="b">
        <v>1</v>
      </c>
      <c r="L188" s="126" t="s">
        <v>3686</v>
      </c>
      <c r="M188" s="120" t="b">
        <v>1</v>
      </c>
      <c r="N188" s="120" t="s">
        <v>3687</v>
      </c>
      <c r="O188" s="307" t="str">
        <f>'HN TOPUPS April Sheet'!N176</f>
        <v>11431/543965</v>
      </c>
      <c r="P188" s="120" t="b">
        <v>1</v>
      </c>
      <c r="Q188" s="120" t="b">
        <v>1</v>
      </c>
      <c r="R188" s="120" t="b">
        <v>1</v>
      </c>
    </row>
    <row r="189" spans="1:18" x14ac:dyDescent="0.25">
      <c r="A189" s="117">
        <v>1</v>
      </c>
      <c r="B189" s="118">
        <v>2</v>
      </c>
      <c r="C189" s="303">
        <f>'HN TOPUPS April Sheet'!C177</f>
        <v>400004</v>
      </c>
      <c r="D189" s="120" t="b">
        <v>1</v>
      </c>
      <c r="E189" s="304" t="str">
        <f>'HN TOPUPS April Sheet'!M177&amp;"."&amp;'HN TopUpPay'!$C$5</f>
        <v>2054.EHCP.I03.1.Jl21</v>
      </c>
      <c r="F189" s="305">
        <f t="shared" ca="1" si="4"/>
        <v>44386</v>
      </c>
      <c r="G189" s="306">
        <f>IF('HN TOPUPS April Sheet'!T177&lt;0,0,'HN TOPUPS April Sheet'!T177)</f>
        <v>5278.4599230769227</v>
      </c>
      <c r="H189" s="124">
        <f t="shared" ca="1" si="5"/>
        <v>44386</v>
      </c>
      <c r="I189" s="125">
        <v>0</v>
      </c>
      <c r="J189" s="304" t="str">
        <f>LEFT('HN TOPUPS April Sheet'!D177,16)&amp;"."&amp;'HN TopUpPay'!E189</f>
        <v>Woodridge  Prima.2054.EHCP.I03.1.Jl21</v>
      </c>
      <c r="K189" s="120" t="b">
        <v>1</v>
      </c>
      <c r="L189" s="126" t="s">
        <v>3686</v>
      </c>
      <c r="M189" s="120" t="b">
        <v>1</v>
      </c>
      <c r="N189" s="120" t="s">
        <v>3687</v>
      </c>
      <c r="O189" s="307" t="str">
        <f>'HN TOPUPS April Sheet'!N177</f>
        <v>11431/543965</v>
      </c>
      <c r="P189" s="120" t="b">
        <v>1</v>
      </c>
      <c r="Q189" s="120" t="b">
        <v>1</v>
      </c>
      <c r="R189" s="120" t="b">
        <v>1</v>
      </c>
    </row>
    <row r="190" spans="1:18" x14ac:dyDescent="0.25">
      <c r="A190" s="117">
        <v>1</v>
      </c>
      <c r="B190" s="118">
        <v>2</v>
      </c>
      <c r="C190" s="303">
        <f>'HN TOPUPS April Sheet'!C178</f>
        <v>128957</v>
      </c>
      <c r="D190" s="120" t="b">
        <v>1</v>
      </c>
      <c r="E190" s="304" t="str">
        <f>'HN TOPUPS April Sheet'!M178&amp;"."&amp;'HN TopUpPay'!$C$5</f>
        <v>6906.EHCP.I03.1.Jl21</v>
      </c>
      <c r="F190" s="305">
        <f t="shared" ca="1" si="4"/>
        <v>44386</v>
      </c>
      <c r="G190" s="306">
        <f>IF('HN TOPUPS April Sheet'!T178&lt;0,0,'HN TOPUPS April Sheet'!T178)</f>
        <v>19369.417333333338</v>
      </c>
      <c r="H190" s="124">
        <f t="shared" ca="1" si="5"/>
        <v>44386</v>
      </c>
      <c r="I190" s="125">
        <v>0</v>
      </c>
      <c r="J190" s="304" t="str">
        <f>LEFT('HN TOPUPS April Sheet'!D178,16)&amp;"."&amp;'HN TopUpPay'!E190</f>
        <v>Wren Academy.6906.EHCP.I03.1.Jl21</v>
      </c>
      <c r="K190" s="120" t="b">
        <v>1</v>
      </c>
      <c r="L190" s="126" t="s">
        <v>3686</v>
      </c>
      <c r="M190" s="120" t="b">
        <v>1</v>
      </c>
      <c r="N190" s="120" t="s">
        <v>3687</v>
      </c>
      <c r="O190" s="307" t="str">
        <f>'HN TOPUPS April Sheet'!N178</f>
        <v>11442/516500</v>
      </c>
      <c r="P190" s="120" t="b">
        <v>1</v>
      </c>
      <c r="Q190" s="120" t="b">
        <v>1</v>
      </c>
      <c r="R190" s="120" t="b">
        <v>1</v>
      </c>
    </row>
    <row r="191" spans="1:18" x14ac:dyDescent="0.25">
      <c r="A191" s="117">
        <v>1</v>
      </c>
      <c r="B191" s="118">
        <v>2</v>
      </c>
      <c r="C191" s="303">
        <f>'HN TOPUPS April Sheet'!C179</f>
        <v>128957</v>
      </c>
      <c r="D191" s="120" t="b">
        <v>1</v>
      </c>
      <c r="E191" s="304" t="str">
        <f>'HN TOPUPS April Sheet'!M179&amp;"."&amp;'HN TopUpPay'!$C$5</f>
        <v>6906.EHCP.I03.2.Jl21</v>
      </c>
      <c r="F191" s="305">
        <f t="shared" ca="1" si="4"/>
        <v>44386</v>
      </c>
      <c r="G191" s="306">
        <f>IF('HN TOPUPS April Sheet'!T179&lt;0,0,'HN TOPUPS April Sheet'!T179)</f>
        <v>8545.5333333333328</v>
      </c>
      <c r="H191" s="124">
        <f t="shared" ca="1" si="5"/>
        <v>44386</v>
      </c>
      <c r="I191" s="125">
        <v>0</v>
      </c>
      <c r="J191" s="304" t="str">
        <f>LEFT('HN TOPUPS April Sheet'!D179,16)&amp;"."&amp;'HN TopUpPay'!E191</f>
        <v>Wren Academy.6906.EHCP.I03.2.Jl21</v>
      </c>
      <c r="K191" s="120" t="b">
        <v>1</v>
      </c>
      <c r="L191" s="126" t="s">
        <v>3686</v>
      </c>
      <c r="M191" s="120" t="b">
        <v>1</v>
      </c>
      <c r="N191" s="120" t="s">
        <v>3687</v>
      </c>
      <c r="O191" s="307" t="str">
        <f>'HN TOPUPS April Sheet'!N179</f>
        <v>11443/516500</v>
      </c>
      <c r="P191" s="120" t="b">
        <v>1</v>
      </c>
      <c r="Q191" s="120" t="b">
        <v>1</v>
      </c>
      <c r="R191" s="120" t="b">
        <v>1</v>
      </c>
    </row>
    <row r="192" spans="1:18" hidden="1" x14ac:dyDescent="0.25">
      <c r="A192" s="117">
        <v>1</v>
      </c>
      <c r="B192" s="118">
        <v>2</v>
      </c>
      <c r="C192" s="303">
        <f>'HN TOPUPS April Sheet'!C180</f>
        <v>148347</v>
      </c>
      <c r="D192" s="120" t="b">
        <v>1</v>
      </c>
      <c r="E192" s="304" t="str">
        <f>'HN TOPUPS April Sheet'!M180&amp;"."&amp;'HN TopUpPay'!$C$5</f>
        <v>2030.EHCP.I03.1.Jl21</v>
      </c>
      <c r="F192" s="305">
        <f t="shared" ca="1" si="4"/>
        <v>44386</v>
      </c>
      <c r="G192" s="306">
        <f>IF('HN TOPUPS April Sheet'!T180&lt;0,0,'HN TOPUPS April Sheet'!T180)</f>
        <v>0</v>
      </c>
      <c r="H192" s="124">
        <f t="shared" ca="1" si="5"/>
        <v>44386</v>
      </c>
      <c r="I192" s="125">
        <v>0</v>
      </c>
      <c r="J192" s="304" t="str">
        <f>LEFT('HN TOPUPS April Sheet'!D180,16)&amp;"."&amp;'HN TopUpPay'!E192</f>
        <v>Grasvenor Avenue.2030.EHCP.I03.1.Jl21</v>
      </c>
      <c r="K192" s="120" t="b">
        <v>1</v>
      </c>
      <c r="L192" s="126" t="s">
        <v>3686</v>
      </c>
      <c r="M192" s="120" t="b">
        <v>1</v>
      </c>
      <c r="N192" s="120" t="s">
        <v>3687</v>
      </c>
      <c r="O192" s="307" t="str">
        <f>'HN TOPUPS April Sheet'!N180</f>
        <v>11443/516500</v>
      </c>
      <c r="P192" s="120" t="b">
        <v>1</v>
      </c>
      <c r="Q192" s="120" t="b">
        <v>1</v>
      </c>
      <c r="R192" s="120" t="b">
        <v>1</v>
      </c>
    </row>
    <row r="193" spans="1:18" hidden="1" x14ac:dyDescent="0.25">
      <c r="A193" s="117">
        <v>1</v>
      </c>
      <c r="B193" s="118">
        <v>2</v>
      </c>
      <c r="C193" s="303">
        <f>'HN TOPUPS April Sheet'!C181</f>
        <v>0</v>
      </c>
      <c r="D193" s="120" t="b">
        <v>1</v>
      </c>
      <c r="E193" s="304" t="str">
        <f>'HN TOPUPS April Sheet'!M181&amp;"."&amp;'HN TopUpPay'!$C$5</f>
        <v>.Jl21</v>
      </c>
      <c r="F193" s="305">
        <f t="shared" ca="1" si="4"/>
        <v>44386</v>
      </c>
      <c r="G193" s="306">
        <f>IF('HN TOPUPS April Sheet'!T181&lt;0,0,'HN TOPUPS April Sheet'!T181)</f>
        <v>0</v>
      </c>
      <c r="H193" s="124">
        <f t="shared" ca="1" si="5"/>
        <v>44386</v>
      </c>
      <c r="I193" s="125">
        <v>0</v>
      </c>
      <c r="J193" s="304" t="str">
        <f>LEFT('HN TOPUPS April Sheet'!D181,16)&amp;"."&amp;'HN TopUpPay'!E193</f>
        <v>..Jl21</v>
      </c>
      <c r="K193" s="120" t="b">
        <v>1</v>
      </c>
      <c r="L193" s="126" t="s">
        <v>3686</v>
      </c>
      <c r="M193" s="120" t="b">
        <v>1</v>
      </c>
      <c r="N193" s="120" t="s">
        <v>3687</v>
      </c>
      <c r="O193" s="307">
        <f>'HN TOPUPS April Sheet'!N181</f>
        <v>0</v>
      </c>
      <c r="P193" s="120" t="b">
        <v>1</v>
      </c>
      <c r="Q193" s="120" t="b">
        <v>1</v>
      </c>
      <c r="R193" s="120" t="b">
        <v>1</v>
      </c>
    </row>
    <row r="194" spans="1:18" hidden="1" x14ac:dyDescent="0.25">
      <c r="A194" s="117">
        <v>1</v>
      </c>
      <c r="B194" s="118">
        <v>2</v>
      </c>
      <c r="C194" s="303">
        <f>'HN TOPUPS April Sheet'!C182</f>
        <v>0</v>
      </c>
      <c r="D194" s="120" t="b">
        <v>1</v>
      </c>
      <c r="E194" s="304" t="str">
        <f>'HN TOPUPS April Sheet'!M182&amp;"."&amp;'HN TopUpPay'!$C$5</f>
        <v>.Jl21</v>
      </c>
      <c r="F194" s="305">
        <f t="shared" ca="1" si="4"/>
        <v>44386</v>
      </c>
      <c r="G194" s="306">
        <f>IF('HN TOPUPS April Sheet'!T182&lt;0,0,'HN TOPUPS April Sheet'!T182)</f>
        <v>0</v>
      </c>
      <c r="H194" s="124">
        <f t="shared" ca="1" si="5"/>
        <v>44386</v>
      </c>
      <c r="I194" s="125">
        <v>0</v>
      </c>
      <c r="J194" s="304" t="str">
        <f>LEFT('HN TOPUPS April Sheet'!D182,16)&amp;"."&amp;'HN TopUpPay'!E194</f>
        <v>..Jl21</v>
      </c>
      <c r="K194" s="120" t="b">
        <v>1</v>
      </c>
      <c r="L194" s="126" t="s">
        <v>3686</v>
      </c>
      <c r="M194" s="120" t="b">
        <v>1</v>
      </c>
      <c r="N194" s="120" t="s">
        <v>3687</v>
      </c>
      <c r="O194" s="307">
        <f>'HN TOPUPS April Sheet'!N182</f>
        <v>0</v>
      </c>
      <c r="P194" s="120" t="b">
        <v>1</v>
      </c>
      <c r="Q194" s="120" t="b">
        <v>1</v>
      </c>
      <c r="R194" s="120" t="b">
        <v>1</v>
      </c>
    </row>
    <row r="195" spans="1:18" hidden="1" x14ac:dyDescent="0.25">
      <c r="A195" s="117">
        <v>1</v>
      </c>
      <c r="B195" s="118">
        <v>2</v>
      </c>
      <c r="C195" s="303">
        <f>'HN TOPUPS April Sheet'!C183</f>
        <v>0</v>
      </c>
      <c r="D195" s="120" t="b">
        <v>1</v>
      </c>
      <c r="E195" s="304" t="str">
        <f>'HN TOPUPS April Sheet'!M183&amp;"."&amp;'HN TopUpPay'!$C$5</f>
        <v>.Jl21</v>
      </c>
      <c r="F195" s="305">
        <f t="shared" ca="1" si="4"/>
        <v>44386</v>
      </c>
      <c r="G195" s="306">
        <f>IF('HN TOPUPS April Sheet'!T183&lt;0,0,'HN TOPUPS April Sheet'!T183)</f>
        <v>0</v>
      </c>
      <c r="H195" s="124">
        <f t="shared" ca="1" si="5"/>
        <v>44386</v>
      </c>
      <c r="I195" s="125">
        <v>0</v>
      </c>
      <c r="J195" s="304" t="str">
        <f>LEFT('HN TOPUPS April Sheet'!D183,16)&amp;"."&amp;'HN TopUpPay'!E195</f>
        <v>..Jl21</v>
      </c>
      <c r="K195" s="120" t="b">
        <v>1</v>
      </c>
      <c r="L195" s="126" t="s">
        <v>3686</v>
      </c>
      <c r="M195" s="120" t="b">
        <v>1</v>
      </c>
      <c r="N195" s="120" t="s">
        <v>3687</v>
      </c>
      <c r="O195" s="307">
        <f>'HN TOPUPS April Sheet'!N183</f>
        <v>0</v>
      </c>
      <c r="P195" s="120" t="b">
        <v>1</v>
      </c>
      <c r="Q195" s="120" t="b">
        <v>1</v>
      </c>
      <c r="R195" s="120" t="b">
        <v>1</v>
      </c>
    </row>
    <row r="196" spans="1:18" hidden="1" x14ac:dyDescent="0.25">
      <c r="A196" s="117">
        <v>1</v>
      </c>
      <c r="B196" s="118">
        <v>2</v>
      </c>
      <c r="C196" s="303">
        <f>'HN TOPUPS April Sheet'!C184</f>
        <v>0</v>
      </c>
      <c r="D196" s="120" t="b">
        <v>1</v>
      </c>
      <c r="E196" s="304" t="str">
        <f>'HN TOPUPS April Sheet'!M184&amp;"."&amp;'HN TopUpPay'!$C$5</f>
        <v>.Jl21</v>
      </c>
      <c r="F196" s="305">
        <f t="shared" ca="1" si="4"/>
        <v>44386</v>
      </c>
      <c r="G196" s="306">
        <f>IF('HN TOPUPS April Sheet'!T184&lt;0,0,'HN TOPUPS April Sheet'!T184)</f>
        <v>0</v>
      </c>
      <c r="H196" s="124">
        <f t="shared" ca="1" si="5"/>
        <v>44386</v>
      </c>
      <c r="I196" s="125">
        <v>0</v>
      </c>
      <c r="J196" s="304" t="str">
        <f>LEFT('HN TOPUPS April Sheet'!D184,16)&amp;"."&amp;'HN TopUpPay'!E196</f>
        <v>..Jl21</v>
      </c>
      <c r="K196" s="120" t="b">
        <v>1</v>
      </c>
      <c r="L196" s="126" t="s">
        <v>3686</v>
      </c>
      <c r="M196" s="120" t="b">
        <v>1</v>
      </c>
      <c r="N196" s="120" t="s">
        <v>3687</v>
      </c>
      <c r="O196" s="307">
        <f>'HN TOPUPS April Sheet'!N184</f>
        <v>0</v>
      </c>
      <c r="P196" s="120" t="b">
        <v>1</v>
      </c>
      <c r="Q196" s="120" t="b">
        <v>1</v>
      </c>
      <c r="R196" s="120" t="b">
        <v>1</v>
      </c>
    </row>
    <row r="197" spans="1:18" hidden="1" x14ac:dyDescent="0.25">
      <c r="A197" s="117">
        <v>1</v>
      </c>
      <c r="B197" s="118">
        <v>2</v>
      </c>
      <c r="C197" s="303">
        <f>'HN TOPUPS April Sheet'!C185</f>
        <v>0</v>
      </c>
      <c r="D197" s="120" t="b">
        <v>1</v>
      </c>
      <c r="E197" s="304" t="str">
        <f>'HN TOPUPS April Sheet'!M185&amp;"."&amp;'HN TopUpPay'!$C$5</f>
        <v>.Jl21</v>
      </c>
      <c r="F197" s="305">
        <f t="shared" ca="1" si="4"/>
        <v>44386</v>
      </c>
      <c r="G197" s="306">
        <f>IF('HN TOPUPS April Sheet'!T185&lt;0,0,'HN TOPUPS April Sheet'!T185)</f>
        <v>0</v>
      </c>
      <c r="H197" s="124">
        <f t="shared" ca="1" si="5"/>
        <v>44386</v>
      </c>
      <c r="I197" s="125">
        <v>0</v>
      </c>
      <c r="J197" s="304" t="str">
        <f>LEFT('HN TOPUPS April Sheet'!D185,16)&amp;"."&amp;'HN TopUpPay'!E197</f>
        <v>..Jl21</v>
      </c>
      <c r="K197" s="120" t="b">
        <v>1</v>
      </c>
      <c r="L197" s="126" t="s">
        <v>3686</v>
      </c>
      <c r="M197" s="120" t="b">
        <v>1</v>
      </c>
      <c r="N197" s="120" t="s">
        <v>3687</v>
      </c>
      <c r="O197" s="307">
        <f>'HN TOPUPS April Sheet'!N185</f>
        <v>0</v>
      </c>
      <c r="P197" s="120" t="b">
        <v>1</v>
      </c>
      <c r="Q197" s="120" t="b">
        <v>1</v>
      </c>
      <c r="R197" s="120" t="b">
        <v>1</v>
      </c>
    </row>
    <row r="198" spans="1:18" hidden="1" x14ac:dyDescent="0.25">
      <c r="A198" s="117">
        <v>1</v>
      </c>
      <c r="B198" s="118">
        <v>2</v>
      </c>
      <c r="C198" s="303">
        <f>'HN TOPUPS April Sheet'!C186</f>
        <v>0</v>
      </c>
      <c r="D198" s="120" t="b">
        <v>1</v>
      </c>
      <c r="E198" s="304" t="str">
        <f>'HN TOPUPS April Sheet'!M186&amp;"."&amp;'HN TopUpPay'!$C$5</f>
        <v>.Jl21</v>
      </c>
      <c r="F198" s="305">
        <f t="shared" ca="1" si="4"/>
        <v>44386</v>
      </c>
      <c r="G198" s="306">
        <f>IF('HN TOPUPS April Sheet'!T186&lt;0,0,'HN TOPUPS April Sheet'!T186)</f>
        <v>0</v>
      </c>
      <c r="H198" s="124">
        <f t="shared" ca="1" si="5"/>
        <v>44386</v>
      </c>
      <c r="I198" s="125">
        <v>0</v>
      </c>
      <c r="J198" s="304" t="str">
        <f>LEFT('HN TOPUPS April Sheet'!D186,16)&amp;"."&amp;'HN TopUpPay'!E198</f>
        <v>..Jl21</v>
      </c>
      <c r="K198" s="120" t="b">
        <v>1</v>
      </c>
      <c r="L198" s="126" t="s">
        <v>3686</v>
      </c>
      <c r="M198" s="120" t="b">
        <v>1</v>
      </c>
      <c r="N198" s="120" t="s">
        <v>3687</v>
      </c>
      <c r="O198" s="307">
        <f>'HN TOPUPS April Sheet'!N186</f>
        <v>0</v>
      </c>
      <c r="P198" s="120" t="b">
        <v>1</v>
      </c>
      <c r="Q198" s="120" t="b">
        <v>1</v>
      </c>
      <c r="R198" s="120" t="b">
        <v>1</v>
      </c>
    </row>
    <row r="199" spans="1:18" hidden="1" x14ac:dyDescent="0.25">
      <c r="A199" s="117">
        <v>1</v>
      </c>
      <c r="B199" s="118">
        <v>2</v>
      </c>
      <c r="C199" s="303">
        <f>'HN TOPUPS April Sheet'!C187</f>
        <v>0</v>
      </c>
      <c r="D199" s="120" t="b">
        <v>1</v>
      </c>
      <c r="E199" s="304" t="str">
        <f>'HN TOPUPS April Sheet'!M187&amp;"."&amp;'HN TopUpPay'!$C$5</f>
        <v>.Jl21</v>
      </c>
      <c r="F199" s="305">
        <f t="shared" ca="1" si="4"/>
        <v>44386</v>
      </c>
      <c r="G199" s="306">
        <f>IF('HN TOPUPS April Sheet'!T187&lt;0,0,'HN TOPUPS April Sheet'!T187)</f>
        <v>0</v>
      </c>
      <c r="H199" s="124">
        <f t="shared" ca="1" si="5"/>
        <v>44386</v>
      </c>
      <c r="I199" s="125">
        <v>0</v>
      </c>
      <c r="J199" s="304" t="str">
        <f>LEFT('HN TOPUPS April Sheet'!D187,16)&amp;"."&amp;'HN TopUpPay'!E199</f>
        <v>..Jl21</v>
      </c>
      <c r="K199" s="120" t="b">
        <v>1</v>
      </c>
      <c r="L199" s="126" t="s">
        <v>3686</v>
      </c>
      <c r="M199" s="120" t="b">
        <v>1</v>
      </c>
      <c r="N199" s="120" t="s">
        <v>3687</v>
      </c>
      <c r="O199" s="307">
        <f>'HN TOPUPS April Sheet'!N187</f>
        <v>0</v>
      </c>
      <c r="P199" s="120" t="b">
        <v>1</v>
      </c>
      <c r="Q199" s="120" t="b">
        <v>1</v>
      </c>
      <c r="R199" s="120" t="b">
        <v>1</v>
      </c>
    </row>
    <row r="200" spans="1:18" hidden="1" x14ac:dyDescent="0.25">
      <c r="A200" s="117">
        <v>1</v>
      </c>
      <c r="B200" s="118">
        <v>2</v>
      </c>
      <c r="C200" s="303">
        <f>'HN TOPUPS April Sheet'!C188</f>
        <v>0</v>
      </c>
      <c r="D200" s="120" t="b">
        <v>1</v>
      </c>
      <c r="E200" s="304" t="str">
        <f>'HN TOPUPS April Sheet'!M188&amp;"."&amp;'HN TopUpPay'!$C$5</f>
        <v>.Jl21</v>
      </c>
      <c r="F200" s="305">
        <f t="shared" ca="1" si="4"/>
        <v>44386</v>
      </c>
      <c r="G200" s="306">
        <f>IF('HN TOPUPS April Sheet'!T188&lt;0,0,'HN TOPUPS April Sheet'!T188)</f>
        <v>0</v>
      </c>
      <c r="H200" s="124">
        <f t="shared" ca="1" si="5"/>
        <v>44386</v>
      </c>
      <c r="I200" s="125">
        <v>0</v>
      </c>
      <c r="J200" s="304" t="str">
        <f>LEFT('HN TOPUPS April Sheet'!D188,16)&amp;"."&amp;'HN TopUpPay'!E200</f>
        <v>..Jl21</v>
      </c>
      <c r="K200" s="120" t="b">
        <v>1</v>
      </c>
      <c r="L200" s="126" t="s">
        <v>3686</v>
      </c>
      <c r="M200" s="120" t="b">
        <v>1</v>
      </c>
      <c r="N200" s="120" t="s">
        <v>3687</v>
      </c>
      <c r="O200" s="307">
        <f>'HN TOPUPS April Sheet'!N188</f>
        <v>0</v>
      </c>
      <c r="P200" s="120" t="b">
        <v>1</v>
      </c>
      <c r="Q200" s="120" t="b">
        <v>1</v>
      </c>
      <c r="R200" s="120" t="b">
        <v>1</v>
      </c>
    </row>
    <row r="201" spans="1:18" hidden="1" x14ac:dyDescent="0.25">
      <c r="A201" s="117">
        <v>1</v>
      </c>
      <c r="B201" s="118">
        <v>2</v>
      </c>
      <c r="C201" s="303">
        <f>'HN TOPUPS April Sheet'!C189</f>
        <v>0</v>
      </c>
      <c r="D201" s="120" t="b">
        <v>1</v>
      </c>
      <c r="E201" s="304" t="str">
        <f>'HN TOPUPS April Sheet'!M189&amp;"."&amp;'HN TopUpPay'!$C$5</f>
        <v>.Jl21</v>
      </c>
      <c r="F201" s="305">
        <f t="shared" ca="1" si="4"/>
        <v>44386</v>
      </c>
      <c r="G201" s="306">
        <f>IF('HN TOPUPS April Sheet'!T189&lt;0,0,'HN TOPUPS April Sheet'!T189)</f>
        <v>0</v>
      </c>
      <c r="H201" s="124">
        <f t="shared" ca="1" si="5"/>
        <v>44386</v>
      </c>
      <c r="I201" s="125">
        <v>0</v>
      </c>
      <c r="J201" s="304" t="str">
        <f>LEFT('HN TOPUPS April Sheet'!D189,16)&amp;"."&amp;'HN TopUpPay'!E201</f>
        <v>..Jl21</v>
      </c>
      <c r="K201" s="120" t="b">
        <v>1</v>
      </c>
      <c r="L201" s="126" t="s">
        <v>3686</v>
      </c>
      <c r="M201" s="120" t="b">
        <v>1</v>
      </c>
      <c r="N201" s="120" t="s">
        <v>3687</v>
      </c>
      <c r="O201" s="307">
        <f>'HN TOPUPS April Sheet'!N189</f>
        <v>0</v>
      </c>
      <c r="P201" s="120" t="b">
        <v>1</v>
      </c>
      <c r="Q201" s="120" t="b">
        <v>1</v>
      </c>
      <c r="R201" s="120" t="b">
        <v>1</v>
      </c>
    </row>
  </sheetData>
  <autoFilter ref="A19:R201">
    <filterColumn colId="6">
      <filters>
        <filter val="10084.01"/>
        <filter val="10161.82"/>
        <filter val="10284.72"/>
        <filter val="10299.15"/>
        <filter val="10360.76"/>
        <filter val="10476.97"/>
        <filter val="10514.58"/>
        <filter val="10760.32"/>
        <filter val="10787.12"/>
        <filter val="10989.30"/>
        <filter val="113.27"/>
        <filter val="1130.73"/>
        <filter val="11325.17"/>
        <filter val="11341.50"/>
        <filter val="11345.01"/>
        <filter val="115856.78"/>
        <filter val="11834.46"/>
        <filter val="12103.65"/>
        <filter val="122.71"/>
        <filter val="1251.92"/>
        <filter val="126.86"/>
        <filter val="1304.69"/>
        <filter val="13278.28"/>
        <filter val="136.40"/>
        <filter val="141.59"/>
        <filter val="142274.42"/>
        <filter val="1439.00"/>
        <filter val="154.61"/>
        <filter val="15498.92"/>
        <filter val="157665.14"/>
        <filter val="15965.23"/>
        <filter val="16001.80"/>
        <filter val="1658.46"/>
        <filter val="16832.88"/>
        <filter val="1690.77"/>
        <filter val="170.50"/>
        <filter val="17510.34"/>
        <filter val="17819.87"/>
        <filter val="18425.00"/>
        <filter val="1877.85"/>
        <filter val="19161.74"/>
        <filter val="19369.42"/>
        <filter val="19824.20"/>
        <filter val="204.18"/>
        <filter val="2060.50"/>
        <filter val="20622.39"/>
        <filter val="2069.42"/>
        <filter val="2097.23"/>
        <filter val="210591.18"/>
        <filter val="2136.47"/>
        <filter val="214.72"/>
        <filter val="2149.39"/>
        <filter val="21612.13"/>
        <filter val="2187.44"/>
        <filter val="226.54"/>
        <filter val="2272.08"/>
        <filter val="22769.68"/>
        <filter val="2316.69"/>
        <filter val="2331.83"/>
        <filter val="2368.46"/>
        <filter val="23706.83"/>
        <filter val="238.31"/>
        <filter val="23898.17"/>
        <filter val="24833.17"/>
        <filter val="253.43"/>
        <filter val="257.69"/>
        <filter val="258.91"/>
        <filter val="26467.69"/>
        <filter val="2723.23"/>
        <filter val="278.44"/>
        <filter val="280.55"/>
        <filter val="28119.70"/>
        <filter val="283.17"/>
        <filter val="2942.62"/>
        <filter val="2950.08"/>
        <filter val="3324.19"/>
        <filter val="341.00"/>
        <filter val="34442.29"/>
        <filter val="34886.77"/>
        <filter val="3550.33"/>
        <filter val="3636.42"/>
        <filter val="3668.61"/>
        <filter val="372.31"/>
        <filter val="375.10"/>
        <filter val="3894.95"/>
        <filter val="3901.08"/>
        <filter val="3932.47"/>
        <filter val="3975.08"/>
        <filter val="4006.68"/>
        <filter val="406.54"/>
        <filter val="4107.51"/>
        <filter val="414.92"/>
        <filter val="416.18"/>
        <filter val="4265.88"/>
        <filter val="43896.24"/>
        <filter val="4479.74"/>
        <filter val="4509.67"/>
        <filter val="4667.62"/>
        <filter val="4700.42"/>
        <filter val="475.73"/>
        <filter val="4799.15"/>
        <filter val="4820.54"/>
        <filter val="4885.15"/>
        <filter val="4931.30"/>
        <filter val="5039.92"/>
        <filter val="5051.55"/>
        <filter val="5062.39"/>
        <filter val="5101.76"/>
        <filter val="5126.03"/>
        <filter val="5227.00"/>
        <filter val="5278.46"/>
        <filter val="5300.01"/>
        <filter val="5379.28"/>
        <filter val="5446.31"/>
        <filter val="5459.83"/>
        <filter val="5460.39"/>
        <filter val="5478.77"/>
        <filter val="549.09"/>
        <filter val="55323.06"/>
        <filter val="5698.31"/>
        <filter val="5832.37"/>
        <filter val="5853.62"/>
        <filter val="5869.55"/>
        <filter val="5885.23"/>
        <filter val="6072.31"/>
        <filter val="6103.99"/>
        <filter val="6104.69"/>
        <filter val="61878.40"/>
        <filter val="6291.69"/>
        <filter val="6343.71"/>
        <filter val="6370.47"/>
        <filter val="6427.60"/>
        <filter val="6613.42"/>
        <filter val="66242.39"/>
        <filter val="669.04"/>
        <filter val="681.88"/>
        <filter val="682.00"/>
        <filter val="6851.33"/>
        <filter val="6917.69"/>
        <filter val="6935.90"/>
        <filter val="711.69"/>
        <filter val="7511.23"/>
        <filter val="7719.71"/>
        <filter val="7763.00"/>
        <filter val="78.32"/>
        <filter val="7893.42"/>
        <filter val="8004.92"/>
        <filter val="8093.95"/>
        <filter val="818.40"/>
        <filter val="8207.42"/>
        <filter val="82243.58"/>
        <filter val="8356.92"/>
        <filter val="845.38"/>
        <filter val="846.96"/>
        <filter val="8545.53"/>
        <filter val="8885.42"/>
        <filter val="915.83"/>
        <filter val="9234.46"/>
        <filter val="9255.09"/>
        <filter val="9325.75"/>
        <filter val="9584.90"/>
        <filter val="9641.62"/>
        <filter val="9794.28"/>
      </filters>
    </filterColumn>
  </autoFilter>
  <mergeCells count="5">
    <mergeCell ref="A1:N1"/>
    <mergeCell ref="B3:E3"/>
    <mergeCell ref="H3:I3"/>
    <mergeCell ref="C7:D8"/>
    <mergeCell ref="C10:D11"/>
  </mergeCells>
  <conditionalFormatting sqref="G20:G201">
    <cfRule type="cellIs" dxfId="29" priority="4" operator="lessThan">
      <formula>0</formula>
    </cfRule>
    <cfRule type="cellIs" dxfId="28" priority="5" operator="equal">
      <formula>0</formula>
    </cfRule>
  </conditionalFormatting>
  <conditionalFormatting sqref="C7:D8">
    <cfRule type="cellIs" dxfId="27" priority="3" operator="equal">
      <formula>"Error"</formula>
    </cfRule>
  </conditionalFormatting>
  <conditionalFormatting sqref="C10:D11">
    <cfRule type="cellIs" dxfId="26" priority="2" operator="equal">
      <formula>"Error"</formula>
    </cfRule>
  </conditionalFormatting>
  <conditionalFormatting sqref="C7:D8 C10:D11">
    <cfRule type="cellIs" dxfId="2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6" t="s">
        <v>3621</v>
      </c>
      <c r="B1" s="527"/>
      <c r="C1" s="527"/>
      <c r="D1" s="527"/>
      <c r="E1" s="527"/>
      <c r="F1" s="527"/>
      <c r="G1" s="527"/>
      <c r="H1" s="527"/>
      <c r="I1" s="527"/>
      <c r="J1" s="527"/>
      <c r="K1" s="527"/>
      <c r="L1" s="527"/>
      <c r="M1" s="527"/>
      <c r="N1" s="528"/>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4" t="s">
        <v>22</v>
      </c>
      <c r="C3" s="535"/>
      <c r="D3" s="535"/>
      <c r="E3" s="536"/>
      <c r="F3" s="82" t="s">
        <v>22</v>
      </c>
      <c r="I3" s="544" t="s">
        <v>3503</v>
      </c>
      <c r="J3" s="544"/>
      <c r="K3" s="544"/>
      <c r="L3" s="54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4585</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39" t="str">
        <f>IF(ROUND(ABS(B7-B8),0)&gt;0,"Error","OK")</f>
        <v>OK</v>
      </c>
      <c r="D7" s="540"/>
      <c r="P7" s="30" t="s">
        <v>3639</v>
      </c>
      <c r="Q7" s="30">
        <v>21</v>
      </c>
      <c r="R7" s="30" t="s">
        <v>3640</v>
      </c>
      <c r="S7" s="30" t="s">
        <v>3641</v>
      </c>
    </row>
    <row r="8" spans="1:22" ht="16.5" thickTop="1" thickBot="1" x14ac:dyDescent="0.3">
      <c r="A8" s="83" t="s">
        <v>3642</v>
      </c>
      <c r="B8" s="85">
        <f>SUM(H20:H691)</f>
        <v>0</v>
      </c>
      <c r="C8" s="539"/>
      <c r="D8" s="54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39" t="str">
        <f>IF(ROUND(ABS(B10-B11),0)&gt;0,"Error","OK")</f>
        <v>OK</v>
      </c>
      <c r="D10" s="540"/>
      <c r="P10" s="30" t="s">
        <v>3650</v>
      </c>
      <c r="Q10" s="30">
        <v>24</v>
      </c>
      <c r="R10" s="30" t="s">
        <v>3651</v>
      </c>
      <c r="S10" s="30" t="s">
        <v>3652</v>
      </c>
    </row>
    <row r="11" spans="1:22" ht="16.5" thickTop="1" thickBot="1" x14ac:dyDescent="0.3">
      <c r="A11" s="83" t="s">
        <v>3653</v>
      </c>
      <c r="B11" s="83">
        <f>COUNTIF('HN TOP UP AUTUMN UPDATE NOV'!D8:D189,"*")</f>
        <v>182</v>
      </c>
      <c r="C11" s="539"/>
      <c r="D11" s="54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44386</v>
      </c>
      <c r="H20" s="311">
        <f>IF('HN TOP UP AUTUMN UPDATE NOV'!T8&gt;0,0,-'HN TOP UP AUTUMN UPDATE NOV'!T8)</f>
        <v>0</v>
      </c>
      <c r="I20" s="205">
        <f t="shared" ref="I20:I83" ca="1" si="1">G20</f>
        <v>44386</v>
      </c>
      <c r="J20" s="126">
        <v>3</v>
      </c>
      <c r="K20" s="126" t="b">
        <v>1</v>
      </c>
      <c r="L20" s="126" t="s">
        <v>4009</v>
      </c>
      <c r="M20" s="126" t="b">
        <v>1</v>
      </c>
      <c r="N20" s="126" t="s">
        <v>3687</v>
      </c>
      <c r="O20" s="309" t="str">
        <f>LEFT('HN TOP UP AUTUMN UPDATE NOV'!D8,16)&amp;"."&amp;'HN TopUpPay'!E20</f>
        <v>Akiva School.3520.EHCP.I03.1.Jl21</v>
      </c>
      <c r="P20" s="312" t="str">
        <f>'HN TOP UP AUTUMN UPDATE NOV'!BC8</f>
        <v>11431/543965</v>
      </c>
      <c r="Q20" s="126" t="b">
        <v>1</v>
      </c>
      <c r="R20" s="126" t="b">
        <v>1</v>
      </c>
      <c r="S20" s="126" t="b">
        <v>1</v>
      </c>
    </row>
    <row r="21" spans="1:20" hidden="1" x14ac:dyDescent="0.25">
      <c r="A21" s="126" t="s">
        <v>4008</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44386</v>
      </c>
      <c r="H21" s="311">
        <f>IF('HN TOP UP AUTUMN UPDATE NOV'!T9&gt;0,0,-'HN TOP UP AUTUMN UPDATE NOV'!T9)</f>
        <v>0</v>
      </c>
      <c r="I21" s="205">
        <f t="shared" ca="1" si="1"/>
        <v>44386</v>
      </c>
      <c r="J21" s="126">
        <v>3</v>
      </c>
      <c r="K21" s="126" t="b">
        <v>1</v>
      </c>
      <c r="L21" s="126" t="s">
        <v>4009</v>
      </c>
      <c r="M21" s="126" t="b">
        <v>1</v>
      </c>
      <c r="N21" s="126" t="s">
        <v>3687</v>
      </c>
      <c r="O21" s="309" t="str">
        <f>LEFT('HN TOP UP AUTUMN UPDATE NOV'!D9,16)&amp;"."&amp;'HN TopUpPay'!E21</f>
        <v>All Saints' CE P.3300.EHCP.I03.1.Jl21</v>
      </c>
      <c r="P21" s="312" t="str">
        <f>'HN TOP UP AUTUMN UPDATE NOV'!BC9</f>
        <v>11431/543965</v>
      </c>
      <c r="Q21" s="126" t="b">
        <v>1</v>
      </c>
      <c r="R21" s="126" t="b">
        <v>1</v>
      </c>
      <c r="S21" s="126" t="b">
        <v>1</v>
      </c>
    </row>
    <row r="22" spans="1:20" hidden="1" x14ac:dyDescent="0.25">
      <c r="A22" s="126" t="s">
        <v>4008</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44386</v>
      </c>
      <c r="H22" s="311">
        <f>IF('HN TOP UP AUTUMN UPDATE NOV'!T10&gt;0,0,-'HN TOP UP AUTUMN UPDATE NOV'!T10)</f>
        <v>0</v>
      </c>
      <c r="I22" s="205">
        <f t="shared" ca="1" si="1"/>
        <v>44386</v>
      </c>
      <c r="J22" s="126">
        <v>3</v>
      </c>
      <c r="K22" s="126" t="b">
        <v>1</v>
      </c>
      <c r="L22" s="126" t="s">
        <v>4009</v>
      </c>
      <c r="M22" s="126" t="b">
        <v>1</v>
      </c>
      <c r="N22" s="126" t="s">
        <v>3687</v>
      </c>
      <c r="O22" s="309" t="str">
        <f>LEFT('HN TOP UP AUTUMN UPDATE NOV'!D10,16)&amp;"."&amp;'HN TopUpPay'!E22</f>
        <v>All Saints' CE P.3317.EHCP.I03.1.Jl21</v>
      </c>
      <c r="P22" s="312" t="str">
        <f>'HN TOP UP AUTUMN UPDATE NOV'!BC10</f>
        <v>11431/543965</v>
      </c>
      <c r="Q22" s="126" t="b">
        <v>1</v>
      </c>
      <c r="R22" s="126" t="b">
        <v>1</v>
      </c>
      <c r="S22" s="126" t="b">
        <v>1</v>
      </c>
    </row>
    <row r="23" spans="1:20" hidden="1" x14ac:dyDescent="0.25">
      <c r="A23" s="126" t="s">
        <v>4008</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44386</v>
      </c>
      <c r="H23" s="311">
        <f>IF('HN TOP UP AUTUMN UPDATE NOV'!T11&gt;0,0,-'HN TOP UP AUTUMN UPDATE NOV'!T11)</f>
        <v>0</v>
      </c>
      <c r="I23" s="205">
        <f t="shared" ca="1" si="1"/>
        <v>44386</v>
      </c>
      <c r="J23" s="126">
        <v>3</v>
      </c>
      <c r="K23" s="126" t="b">
        <v>1</v>
      </c>
      <c r="L23" s="126" t="s">
        <v>4009</v>
      </c>
      <c r="M23" s="126" t="b">
        <v>1</v>
      </c>
      <c r="N23" s="126" t="s">
        <v>3687</v>
      </c>
      <c r="O23" s="309" t="str">
        <f>LEFT('HN TOP UP AUTUMN UPDATE NOV'!D11,16)&amp;"."&amp;'HN TopUpPay'!E23</f>
        <v>All Saints' CE P.3317.SEN I.I03.2.Jl21</v>
      </c>
      <c r="P23" s="312" t="str">
        <f>'HN TOP UP AUTUMN UPDATE NOV'!BC11</f>
        <v>11436/543965</v>
      </c>
      <c r="Q23" s="126" t="b">
        <v>1</v>
      </c>
      <c r="R23" s="126" t="b">
        <v>1</v>
      </c>
      <c r="S23" s="126" t="b">
        <v>1</v>
      </c>
    </row>
    <row r="24" spans="1:20" hidden="1" x14ac:dyDescent="0.25">
      <c r="A24" s="126" t="s">
        <v>4008</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44386</v>
      </c>
      <c r="H24" s="311">
        <f>IF('HN TOP UP AUTUMN UPDATE NOV'!T12&gt;0,0,-'HN TOP UP AUTUMN UPDATE NOV'!T12)</f>
        <v>0</v>
      </c>
      <c r="I24" s="205">
        <f t="shared" ca="1" si="1"/>
        <v>44386</v>
      </c>
      <c r="J24" s="126">
        <v>3</v>
      </c>
      <c r="K24" s="126" t="b">
        <v>1</v>
      </c>
      <c r="L24" s="126" t="s">
        <v>4009</v>
      </c>
      <c r="M24" s="126" t="b">
        <v>1</v>
      </c>
      <c r="N24" s="126" t="s">
        <v>3687</v>
      </c>
      <c r="O24" s="309" t="str">
        <f>LEFT('HN TOP UP AUTUMN UPDATE NOV'!D12,16)&amp;"."&amp;'HN TopUpPay'!E24</f>
        <v>Alma Primary.2020.EHCP.I03.1.Jl21</v>
      </c>
      <c r="P24" s="312" t="str">
        <f>'HN TOP UP AUTUMN UPDATE NOV'!BC12</f>
        <v>11443/516500</v>
      </c>
      <c r="Q24" s="126" t="b">
        <v>1</v>
      </c>
      <c r="R24" s="126" t="b">
        <v>1</v>
      </c>
      <c r="S24" s="126" t="b">
        <v>1</v>
      </c>
    </row>
    <row r="25" spans="1:20" hidden="1" x14ac:dyDescent="0.25">
      <c r="A25" s="126" t="s">
        <v>4008</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44386</v>
      </c>
      <c r="H25" s="311">
        <f>IF('HN TOP UP AUTUMN UPDATE NOV'!T13&gt;0,0,-'HN TOP UP AUTUMN UPDATE NOV'!T13)</f>
        <v>0</v>
      </c>
      <c r="I25" s="205">
        <f t="shared" ca="1" si="1"/>
        <v>44386</v>
      </c>
      <c r="J25" s="126">
        <v>3</v>
      </c>
      <c r="K25" s="126" t="b">
        <v>1</v>
      </c>
      <c r="L25" s="126" t="s">
        <v>4009</v>
      </c>
      <c r="M25" s="126" t="b">
        <v>1</v>
      </c>
      <c r="N25" s="126" t="s">
        <v>3687</v>
      </c>
      <c r="O25" s="309" t="str">
        <f>LEFT('HN TOP UP AUTUMN UPDATE NOV'!D13,16)&amp;"."&amp;'HN TopUpPay'!E25</f>
        <v>Annunciation Cat.3500.EHCP.I03.1.Jl21</v>
      </c>
      <c r="P25" s="312" t="str">
        <f>'HN TOP UP AUTUMN UPDATE NOV'!BC13</f>
        <v>11431/543965</v>
      </c>
      <c r="Q25" s="126" t="b">
        <v>1</v>
      </c>
      <c r="R25" s="126" t="b">
        <v>1</v>
      </c>
      <c r="S25" s="126" t="b">
        <v>1</v>
      </c>
    </row>
    <row r="26" spans="1:20" hidden="1" x14ac:dyDescent="0.25">
      <c r="A26" s="126" t="s">
        <v>4008</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44386</v>
      </c>
      <c r="H26" s="311">
        <f>IF('HN TOP UP AUTUMN UPDATE NOV'!T14&gt;0,0,-'HN TOP UP AUTUMN UPDATE NOV'!T14)</f>
        <v>0</v>
      </c>
      <c r="I26" s="205">
        <f t="shared" ca="1" si="1"/>
        <v>44386</v>
      </c>
      <c r="J26" s="126">
        <v>3</v>
      </c>
      <c r="K26" s="126" t="b">
        <v>1</v>
      </c>
      <c r="L26" s="126" t="s">
        <v>4009</v>
      </c>
      <c r="M26" s="126" t="b">
        <v>1</v>
      </c>
      <c r="N26" s="126" t="s">
        <v>3687</v>
      </c>
      <c r="O26" s="309" t="str">
        <f>LEFT('HN TOP UP AUTUMN UPDATE NOV'!D14,16)&amp;"."&amp;'HN TopUpPay'!E26</f>
        <v>Annunciation Cat.3500.SEN I.I03.2.Jl21</v>
      </c>
      <c r="P26" s="312" t="str">
        <f>'HN TOP UP AUTUMN UPDATE NOV'!BC14</f>
        <v>11431/543965</v>
      </c>
      <c r="Q26" s="126" t="b">
        <v>1</v>
      </c>
      <c r="R26" s="126" t="b">
        <v>1</v>
      </c>
      <c r="S26" s="126" t="b">
        <v>1</v>
      </c>
    </row>
    <row r="27" spans="1:20" hidden="1" x14ac:dyDescent="0.25">
      <c r="A27" s="126" t="s">
        <v>4008</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44386</v>
      </c>
      <c r="H27" s="311">
        <f>IF('HN TOP UP AUTUMN UPDATE NOV'!T15&gt;0,0,-'HN TOP UP AUTUMN UPDATE NOV'!T15)</f>
        <v>0</v>
      </c>
      <c r="I27" s="205">
        <f t="shared" ca="1" si="1"/>
        <v>44386</v>
      </c>
      <c r="J27" s="126">
        <v>3</v>
      </c>
      <c r="K27" s="126" t="b">
        <v>1</v>
      </c>
      <c r="L27" s="126" t="s">
        <v>4009</v>
      </c>
      <c r="M27" s="126" t="b">
        <v>1</v>
      </c>
      <c r="N27" s="126" t="s">
        <v>3687</v>
      </c>
      <c r="O27" s="309" t="str">
        <f>LEFT('HN TOP UP AUTUMN UPDATE NOV'!D15,16)&amp;"."&amp;'HN TopUpPay'!E27</f>
        <v>Archer Academy.3514.EHCP.I03.1.Jl21</v>
      </c>
      <c r="P27" s="312" t="str">
        <f>'HN TOP UP AUTUMN UPDATE NOV'!BC15</f>
        <v>11442/516500</v>
      </c>
      <c r="Q27" s="126" t="b">
        <v>1</v>
      </c>
      <c r="R27" s="126" t="b">
        <v>1</v>
      </c>
      <c r="S27" s="126" t="b">
        <v>1</v>
      </c>
    </row>
    <row r="28" spans="1:20" hidden="1" x14ac:dyDescent="0.25">
      <c r="A28" s="126" t="s">
        <v>4008</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44386</v>
      </c>
      <c r="H28" s="311">
        <f>IF('HN TOP UP AUTUMN UPDATE NOV'!T16&gt;0,0,-'HN TOP UP AUTUMN UPDATE NOV'!T16)</f>
        <v>0</v>
      </c>
      <c r="I28" s="205">
        <f t="shared" ca="1" si="1"/>
        <v>44386</v>
      </c>
      <c r="J28" s="126">
        <v>3</v>
      </c>
      <c r="K28" s="126" t="b">
        <v>1</v>
      </c>
      <c r="L28" s="126" t="s">
        <v>4009</v>
      </c>
      <c r="M28" s="126" t="b">
        <v>1</v>
      </c>
      <c r="N28" s="126" t="s">
        <v>3687</v>
      </c>
      <c r="O28" s="309" t="str">
        <f>LEFT('HN TOP UP AUTUMN UPDATE NOV'!D16,16)&amp;"."&amp;'HN TopUpPay'!E28</f>
        <v>ARK Pioneer Acad.4001.EHCP.I03.1.Jl21</v>
      </c>
      <c r="P28" s="312" t="str">
        <f>'HN TOP UP AUTUMN UPDATE NOV'!BC16</f>
        <v>11442/516500</v>
      </c>
      <c r="Q28" s="126" t="b">
        <v>1</v>
      </c>
      <c r="R28" s="126" t="b">
        <v>1</v>
      </c>
      <c r="S28" s="126" t="b">
        <v>1</v>
      </c>
    </row>
    <row r="29" spans="1:20" hidden="1" x14ac:dyDescent="0.25">
      <c r="A29" s="126" t="s">
        <v>4008</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44386</v>
      </c>
      <c r="H29" s="311">
        <f>IF('HN TOP UP AUTUMN UPDATE NOV'!T17&gt;0,0,-'HN TOP UP AUTUMN UPDATE NOV'!T17)</f>
        <v>0</v>
      </c>
      <c r="I29" s="205">
        <f t="shared" ca="1" si="1"/>
        <v>44386</v>
      </c>
      <c r="J29" s="126">
        <v>3</v>
      </c>
      <c r="K29" s="126" t="b">
        <v>1</v>
      </c>
      <c r="L29" s="126" t="s">
        <v>4009</v>
      </c>
      <c r="M29" s="126" t="b">
        <v>1</v>
      </c>
      <c r="N29" s="126" t="s">
        <v>3687</v>
      </c>
      <c r="O29" s="309" t="str">
        <f>LEFT('HN TOP UP AUTUMN UPDATE NOV'!D17,16)&amp;"."&amp;'HN TopUpPay'!E29</f>
        <v>Ashmole Academy.4013.EHCP.I03.1.Jl21</v>
      </c>
      <c r="P29" s="312" t="str">
        <f>'HN TOP UP AUTUMN UPDATE NOV'!BC17</f>
        <v>11442/516500</v>
      </c>
      <c r="Q29" s="126" t="b">
        <v>1</v>
      </c>
      <c r="R29" s="126" t="b">
        <v>1</v>
      </c>
      <c r="S29" s="126" t="b">
        <v>1</v>
      </c>
    </row>
    <row r="30" spans="1:20" hidden="1" x14ac:dyDescent="0.25">
      <c r="A30" s="126" t="s">
        <v>4008</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44386</v>
      </c>
      <c r="H30" s="311">
        <f>IF('HN TOP UP AUTUMN UPDATE NOV'!T18&gt;0,0,-'HN TOP UP AUTUMN UPDATE NOV'!T18)</f>
        <v>0</v>
      </c>
      <c r="I30" s="205">
        <f t="shared" ca="1" si="1"/>
        <v>44386</v>
      </c>
      <c r="J30" s="126">
        <v>3</v>
      </c>
      <c r="K30" s="126" t="b">
        <v>1</v>
      </c>
      <c r="L30" s="126" t="s">
        <v>4009</v>
      </c>
      <c r="M30" s="126" t="b">
        <v>1</v>
      </c>
      <c r="N30" s="126" t="s">
        <v>3687</v>
      </c>
      <c r="O30" s="309" t="str">
        <f>LEFT('HN TOP UP AUTUMN UPDATE NOV'!D18,16)&amp;"."&amp;'HN TopUpPay'!E30</f>
        <v>Ashmole Primary .5406.EHCP.I03.1.Jl21</v>
      </c>
      <c r="P30" s="312" t="str">
        <f>'HN TOP UP AUTUMN UPDATE NOV'!BC18</f>
        <v>11443/516500</v>
      </c>
      <c r="Q30" s="126" t="b">
        <v>1</v>
      </c>
      <c r="R30" s="126" t="b">
        <v>1</v>
      </c>
      <c r="S30" s="126" t="b">
        <v>1</v>
      </c>
    </row>
    <row r="31" spans="1:20" hidden="1" x14ac:dyDescent="0.25">
      <c r="A31" s="126" t="s">
        <v>4008</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44386</v>
      </c>
      <c r="H31" s="311">
        <f>IF('HN TOP UP AUTUMN UPDATE NOV'!T19&gt;0,0,-'HN TOP UP AUTUMN UPDATE NOV'!T19)</f>
        <v>0</v>
      </c>
      <c r="I31" s="205">
        <f t="shared" ca="1" si="1"/>
        <v>44386</v>
      </c>
      <c r="J31" s="126">
        <v>3</v>
      </c>
      <c r="K31" s="126" t="b">
        <v>1</v>
      </c>
      <c r="L31" s="126" t="s">
        <v>4009</v>
      </c>
      <c r="M31" s="126" t="b">
        <v>1</v>
      </c>
      <c r="N31" s="126" t="s">
        <v>3687</v>
      </c>
      <c r="O31" s="309" t="str">
        <f>LEFT('HN TOP UP AUTUMN UPDATE NOV'!D19,16)&amp;"."&amp;'HN TopUpPay'!E31</f>
        <v>Barnfield School.2050.EHCP.I03.1.Jl21</v>
      </c>
      <c r="P31" s="312" t="str">
        <f>'HN TOP UP AUTUMN UPDATE NOV'!BC19</f>
        <v>11431/543965</v>
      </c>
      <c r="Q31" s="126" t="b">
        <v>1</v>
      </c>
      <c r="R31" s="126" t="b">
        <v>1</v>
      </c>
      <c r="S31" s="126" t="b">
        <v>1</v>
      </c>
    </row>
    <row r="32" spans="1:20" hidden="1" x14ac:dyDescent="0.25">
      <c r="A32" s="126" t="s">
        <v>4008</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44386</v>
      </c>
      <c r="H32" s="311">
        <f>IF('HN TOP UP AUTUMN UPDATE NOV'!T20&gt;0,0,-'HN TOP UP AUTUMN UPDATE NOV'!T20)</f>
        <v>0</v>
      </c>
      <c r="I32" s="205">
        <f t="shared" ca="1" si="1"/>
        <v>44386</v>
      </c>
      <c r="J32" s="126">
        <v>3</v>
      </c>
      <c r="K32" s="126" t="b">
        <v>1</v>
      </c>
      <c r="L32" s="126" t="s">
        <v>4009</v>
      </c>
      <c r="M32" s="126" t="b">
        <v>1</v>
      </c>
      <c r="N32" s="126" t="s">
        <v>3687</v>
      </c>
      <c r="O32" s="309" t="str">
        <f>LEFT('HN TOP UP AUTUMN UPDATE NOV'!D20,16)&amp;"."&amp;'HN TopUpPay'!E32</f>
        <v>Barnfield School.2002.EHCP.I03.1.Jl21</v>
      </c>
      <c r="P32" s="312" t="str">
        <f>'HN TOP UP AUTUMN UPDATE NOV'!BC20</f>
        <v>10265/543965</v>
      </c>
      <c r="Q32" s="126" t="b">
        <v>1</v>
      </c>
      <c r="R32" s="126" t="b">
        <v>1</v>
      </c>
      <c r="S32" s="126" t="b">
        <v>1</v>
      </c>
    </row>
    <row r="33" spans="1:19" hidden="1" x14ac:dyDescent="0.25">
      <c r="A33" s="126" t="s">
        <v>4008</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44386</v>
      </c>
      <c r="H33" s="311">
        <f>IF('HN TOP UP AUTUMN UPDATE NOV'!T21&gt;0,0,-'HN TOP UP AUTUMN UPDATE NOV'!T21)</f>
        <v>0</v>
      </c>
      <c r="I33" s="205">
        <f t="shared" ca="1" si="1"/>
        <v>44386</v>
      </c>
      <c r="J33" s="126">
        <v>3</v>
      </c>
      <c r="K33" s="126" t="b">
        <v>1</v>
      </c>
      <c r="L33" s="126" t="s">
        <v>4009</v>
      </c>
      <c r="M33" s="126" t="b">
        <v>1</v>
      </c>
      <c r="N33" s="126" t="s">
        <v>3687</v>
      </c>
      <c r="O33" s="309" t="str">
        <f>LEFT('HN TOP UP AUTUMN UPDATE NOV'!D21,16)&amp;"."&amp;'HN TopUpPay'!E33</f>
        <v>Beit Shvidler Pr.2002.SEN I.I03.2.Jl21</v>
      </c>
      <c r="P33" s="312" t="str">
        <f>'HN TOP UP AUTUMN UPDATE NOV'!BC21</f>
        <v>11431/543965</v>
      </c>
      <c r="Q33" s="126" t="b">
        <v>1</v>
      </c>
      <c r="R33" s="126" t="b">
        <v>1</v>
      </c>
      <c r="S33" s="126" t="b">
        <v>1</v>
      </c>
    </row>
    <row r="34" spans="1:19" hidden="1" x14ac:dyDescent="0.25">
      <c r="A34" s="126" t="s">
        <v>4008</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44386</v>
      </c>
      <c r="H34" s="311">
        <f>IF('HN TOP UP AUTUMN UPDATE NOV'!T22&gt;0,0,-'HN TOP UP AUTUMN UPDATE NOV'!T22)</f>
        <v>0</v>
      </c>
      <c r="I34" s="205">
        <f t="shared" ca="1" si="1"/>
        <v>44386</v>
      </c>
      <c r="J34" s="126">
        <v>3</v>
      </c>
      <c r="K34" s="126" t="b">
        <v>1</v>
      </c>
      <c r="L34" s="126" t="s">
        <v>4009</v>
      </c>
      <c r="M34" s="126" t="b">
        <v>1</v>
      </c>
      <c r="N34" s="126" t="s">
        <v>3687</v>
      </c>
      <c r="O34" s="309" t="str">
        <f>LEFT('HN TOP UP AUTUMN UPDATE NOV'!D22,16)&amp;"."&amp;'HN TopUpPay'!E34</f>
        <v>Beit Shvidler Pr.2079.EHCP.I03.1.Jl21</v>
      </c>
      <c r="P34" s="312" t="str">
        <f>'HN TOP UP AUTUMN UPDATE NOV'!BC22</f>
        <v>10265/543965</v>
      </c>
      <c r="Q34" s="126" t="b">
        <v>1</v>
      </c>
      <c r="R34" s="126" t="b">
        <v>1</v>
      </c>
      <c r="S34" s="126" t="b">
        <v>1</v>
      </c>
    </row>
    <row r="35" spans="1:19" hidden="1" x14ac:dyDescent="0.25">
      <c r="A35" s="126" t="s">
        <v>4008</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44386</v>
      </c>
      <c r="H35" s="311">
        <f>IF('HN TOP UP AUTUMN UPDATE NOV'!T23&gt;0,0,-'HN TOP UP AUTUMN UPDATE NOV'!T23)</f>
        <v>0</v>
      </c>
      <c r="I35" s="205">
        <f t="shared" ca="1" si="1"/>
        <v>44386</v>
      </c>
      <c r="J35" s="126">
        <v>3</v>
      </c>
      <c r="K35" s="126" t="b">
        <v>1</v>
      </c>
      <c r="L35" s="126" t="s">
        <v>4009</v>
      </c>
      <c r="M35" s="126" t="b">
        <v>1</v>
      </c>
      <c r="N35" s="126" t="s">
        <v>3687</v>
      </c>
      <c r="O35" s="309" t="str">
        <f>LEFT('HN TOP UP AUTUMN UPDATE NOV'!D23,16)&amp;"."&amp;'HN TopUpPay'!E35</f>
        <v>Bell Lane Primar.3524.EHCP.I03.1.Jl21</v>
      </c>
      <c r="P35" s="312" t="str">
        <f>'HN TOP UP AUTUMN UPDATE NOV'!BC23</f>
        <v>11431/543965</v>
      </c>
      <c r="Q35" s="126" t="b">
        <v>1</v>
      </c>
      <c r="R35" s="126" t="b">
        <v>1</v>
      </c>
      <c r="S35" s="126" t="b">
        <v>1</v>
      </c>
    </row>
    <row r="36" spans="1:19" hidden="1" x14ac:dyDescent="0.25">
      <c r="A36" s="126" t="s">
        <v>4008</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44386</v>
      </c>
      <c r="H36" s="311">
        <f>IF('HN TOP UP AUTUMN UPDATE NOV'!T24&gt;0,0,-'HN TOP UP AUTUMN UPDATE NOV'!T24)</f>
        <v>0</v>
      </c>
      <c r="I36" s="205">
        <f t="shared" ca="1" si="1"/>
        <v>44386</v>
      </c>
      <c r="J36" s="126">
        <v>3</v>
      </c>
      <c r="K36" s="126" t="b">
        <v>1</v>
      </c>
      <c r="L36" s="126" t="s">
        <v>4009</v>
      </c>
      <c r="M36" s="126" t="b">
        <v>1</v>
      </c>
      <c r="N36" s="126" t="s">
        <v>3687</v>
      </c>
      <c r="O36" s="309" t="str">
        <f>LEFT('HN TOP UP AUTUMN UPDATE NOV'!D24,16)&amp;"."&amp;'HN TopUpPay'!E36</f>
        <v>Bishop Douglass .2003.EHCP.I03.1.Jl21</v>
      </c>
      <c r="P36" s="312" t="str">
        <f>'HN TOP UP AUTUMN UPDATE NOV'!BC24</f>
        <v>11442/516500</v>
      </c>
      <c r="Q36" s="126" t="b">
        <v>1</v>
      </c>
      <c r="R36" s="126" t="b">
        <v>1</v>
      </c>
      <c r="S36" s="126" t="b">
        <v>1</v>
      </c>
    </row>
    <row r="37" spans="1:19" hidden="1" x14ac:dyDescent="0.25">
      <c r="A37" s="126" t="s">
        <v>4008</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44386</v>
      </c>
      <c r="H37" s="311">
        <f>IF('HN TOP UP AUTUMN UPDATE NOV'!T25&gt;0,0,-'HN TOP UP AUTUMN UPDATE NOV'!T25)</f>
        <v>0</v>
      </c>
      <c r="I37" s="205">
        <f t="shared" ca="1" si="1"/>
        <v>44386</v>
      </c>
      <c r="J37" s="126">
        <v>3</v>
      </c>
      <c r="K37" s="126" t="b">
        <v>1</v>
      </c>
      <c r="L37" s="126" t="s">
        <v>4009</v>
      </c>
      <c r="M37" s="126" t="b">
        <v>1</v>
      </c>
      <c r="N37" s="126" t="s">
        <v>3687</v>
      </c>
      <c r="O37" s="309" t="str">
        <f>LEFT('HN TOP UP AUTUMN UPDATE NOV'!D25,16)&amp;"."&amp;'HN TopUpPay'!E37</f>
        <v>Blessed Dominic .2003.SEN I.I03.2.Jl21</v>
      </c>
      <c r="P37" s="312" t="str">
        <f>'HN TOP UP AUTUMN UPDATE NOV'!BC25</f>
        <v>11431/543965</v>
      </c>
      <c r="Q37" s="126" t="b">
        <v>1</v>
      </c>
      <c r="R37" s="126" t="b">
        <v>1</v>
      </c>
      <c r="S37" s="126" t="b">
        <v>1</v>
      </c>
    </row>
    <row r="38" spans="1:19" hidden="1" x14ac:dyDescent="0.25">
      <c r="A38" s="126" t="s">
        <v>4008</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44386</v>
      </c>
      <c r="H38" s="311">
        <f>IF('HN TOP UP AUTUMN UPDATE NOV'!T26&gt;0,0,-'HN TOP UP AUTUMN UPDATE NOV'!T26)</f>
        <v>0</v>
      </c>
      <c r="I38" s="205">
        <f t="shared" ca="1" si="1"/>
        <v>44386</v>
      </c>
      <c r="J38" s="126">
        <v>3</v>
      </c>
      <c r="K38" s="126" t="b">
        <v>1</v>
      </c>
      <c r="L38" s="126" t="s">
        <v>4009</v>
      </c>
      <c r="M38" s="126" t="b">
        <v>1</v>
      </c>
      <c r="N38" s="126" t="s">
        <v>3687</v>
      </c>
      <c r="O38" s="309" t="str">
        <f>LEFT('HN TOP UP AUTUMN UPDATE NOV'!D26,16)&amp;"."&amp;'HN TopUpPay'!E38</f>
        <v>Broadfields Prim.5408.EHCP.I03.1.Jl21</v>
      </c>
      <c r="P38" s="312" t="str">
        <f>'HN TOP UP AUTUMN UPDATE NOV'!BC26</f>
        <v>11422/516500</v>
      </c>
      <c r="Q38" s="126" t="b">
        <v>1</v>
      </c>
      <c r="R38" s="126" t="b">
        <v>1</v>
      </c>
      <c r="S38" s="126" t="b">
        <v>1</v>
      </c>
    </row>
    <row r="39" spans="1:19" hidden="1" x14ac:dyDescent="0.25">
      <c r="A39" s="126" t="s">
        <v>4008</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44386</v>
      </c>
      <c r="H39" s="311">
        <f>IF('HN TOP UP AUTUMN UPDATE NOV'!T27&gt;0,0,-'HN TOP UP AUTUMN UPDATE NOV'!T27)</f>
        <v>0</v>
      </c>
      <c r="I39" s="205">
        <f t="shared" ca="1" si="1"/>
        <v>44386</v>
      </c>
      <c r="J39" s="126">
        <v>3</v>
      </c>
      <c r="K39" s="126" t="b">
        <v>1</v>
      </c>
      <c r="L39" s="126" t="s">
        <v>4009</v>
      </c>
      <c r="M39" s="126" t="b">
        <v>1</v>
      </c>
      <c r="N39" s="126" t="s">
        <v>3687</v>
      </c>
      <c r="O39" s="309" t="str">
        <f>LEFT('HN TOP UP AUTUMN UPDATE NOV'!D27,16)&amp;"."&amp;'HN TopUpPay'!E39</f>
        <v>Broadfields Prim.3511.EHCP.I03.1.Jl21</v>
      </c>
      <c r="P39" s="312" t="str">
        <f>'HN TOP UP AUTUMN UPDATE NOV'!BC27</f>
        <v>11443/516500</v>
      </c>
      <c r="Q39" s="126" t="b">
        <v>1</v>
      </c>
      <c r="R39" s="126" t="b">
        <v>1</v>
      </c>
      <c r="S39" s="126" t="b">
        <v>1</v>
      </c>
    </row>
    <row r="40" spans="1:19" hidden="1" x14ac:dyDescent="0.25">
      <c r="A40" s="126" t="s">
        <v>4008</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44386</v>
      </c>
      <c r="H40" s="311">
        <f>IF('HN TOP UP AUTUMN UPDATE NOV'!T28&gt;0,0,-'HN TOP UP AUTUMN UPDATE NOV'!T28)</f>
        <v>0</v>
      </c>
      <c r="I40" s="205">
        <f t="shared" ca="1" si="1"/>
        <v>44386</v>
      </c>
      <c r="J40" s="126">
        <v>3</v>
      </c>
      <c r="K40" s="126" t="b">
        <v>1</v>
      </c>
      <c r="L40" s="126" t="s">
        <v>4009</v>
      </c>
      <c r="M40" s="126" t="b">
        <v>1</v>
      </c>
      <c r="N40" s="126" t="s">
        <v>3687</v>
      </c>
      <c r="O40" s="309" t="str">
        <f>LEFT('HN TOP UP AUTUMN UPDATE NOV'!D28,16)&amp;"."&amp;'HN TopUpPay'!E40</f>
        <v>Broadfields Prim.3519.ARPs.I03.1.Jl21</v>
      </c>
      <c r="P40" s="312" t="str">
        <f>'HN TOP UP AUTUMN UPDATE NOV'!BC28</f>
        <v>11451/516500</v>
      </c>
      <c r="Q40" s="126" t="b">
        <v>1</v>
      </c>
      <c r="R40" s="126" t="b">
        <v>1</v>
      </c>
      <c r="S40" s="126" t="b">
        <v>1</v>
      </c>
    </row>
    <row r="41" spans="1:19" hidden="1" x14ac:dyDescent="0.25">
      <c r="A41" s="126" t="s">
        <v>4008</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44386</v>
      </c>
      <c r="H41" s="311">
        <f>IF('HN TOP UP AUTUMN UPDATE NOV'!T29&gt;0,0,-'HN TOP UP AUTUMN UPDATE NOV'!T29)</f>
        <v>0</v>
      </c>
      <c r="I41" s="205">
        <f t="shared" ca="1" si="1"/>
        <v>44386</v>
      </c>
      <c r="J41" s="126">
        <v>3</v>
      </c>
      <c r="K41" s="126" t="b">
        <v>1</v>
      </c>
      <c r="L41" s="126" t="s">
        <v>4009</v>
      </c>
      <c r="M41" s="126" t="b">
        <v>1</v>
      </c>
      <c r="N41" s="126" t="s">
        <v>3687</v>
      </c>
      <c r="O41" s="309" t="str">
        <f>LEFT('HN TOP UP AUTUMN UPDATE NOV'!D29,16)&amp;"."&amp;'HN TopUpPay'!E41</f>
        <v>Broadfields Prim.3519.EHCP.I03.2.Jl21</v>
      </c>
      <c r="P41" s="312" t="str">
        <f>'HN TOP UP AUTUMN UPDATE NOV'!BC29</f>
        <v>10265/516500</v>
      </c>
      <c r="Q41" s="126" t="b">
        <v>1</v>
      </c>
      <c r="R41" s="126" t="b">
        <v>1</v>
      </c>
      <c r="S41" s="126" t="b">
        <v>1</v>
      </c>
    </row>
    <row r="42" spans="1:19" x14ac:dyDescent="0.25">
      <c r="A42" s="126" t="s">
        <v>4008</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44386</v>
      </c>
      <c r="H42" s="311">
        <f>IF('HN TOP UP AUTUMN UPDATE NOV'!T30&gt;0,0,-'HN TOP UP AUTUMN UPDATE NOV'!T30)</f>
        <v>0</v>
      </c>
      <c r="I42" s="205">
        <f t="shared" ca="1" si="1"/>
        <v>44386</v>
      </c>
      <c r="J42" s="126">
        <v>3</v>
      </c>
      <c r="K42" s="126" t="b">
        <v>1</v>
      </c>
      <c r="L42" s="126" t="s">
        <v>4009</v>
      </c>
      <c r="M42" s="126" t="b">
        <v>1</v>
      </c>
      <c r="N42" s="126" t="s">
        <v>3687</v>
      </c>
      <c r="O42" s="309" t="str">
        <f>LEFT('HN TOP UP AUTUMN UPDATE NOV'!D30,16)&amp;"."&amp;'HN TopUpPay'!E42</f>
        <v>Brookhill Nurser.3519.SEN I.I03.3.Jl21</v>
      </c>
      <c r="P42" s="312" t="str">
        <f>'HN TOP UP AUTUMN UPDATE NOV'!BC30</f>
        <v>10265/543965</v>
      </c>
      <c r="Q42" s="126" t="b">
        <v>1</v>
      </c>
      <c r="R42" s="126" t="b">
        <v>1</v>
      </c>
      <c r="S42" s="126" t="b">
        <v>1</v>
      </c>
    </row>
    <row r="43" spans="1:19" hidden="1" x14ac:dyDescent="0.25">
      <c r="A43" s="126" t="s">
        <v>4008</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44386</v>
      </c>
      <c r="H43" s="311">
        <f>IF('HN TOP UP AUTUMN UPDATE NOV'!T31&gt;0,0,-'HN TOP UP AUTUMN UPDATE NOV'!T31)</f>
        <v>0</v>
      </c>
      <c r="I43" s="205">
        <f t="shared" ca="1" si="1"/>
        <v>44386</v>
      </c>
      <c r="J43" s="126">
        <v>3</v>
      </c>
      <c r="K43" s="126" t="b">
        <v>1</v>
      </c>
      <c r="L43" s="126" t="s">
        <v>4009</v>
      </c>
      <c r="M43" s="126" t="b">
        <v>1</v>
      </c>
      <c r="N43" s="126" t="s">
        <v>3687</v>
      </c>
      <c r="O43" s="309" t="str">
        <f>LEFT('HN TOP UP AUTUMN UPDATE NOV'!D31,16)&amp;"."&amp;'HN TopUpPay'!E43</f>
        <v>Brookland Infant.1000.SEN I.I03.1.Jl21</v>
      </c>
      <c r="P43" s="312" t="str">
        <f>'HN TOP UP AUTUMN UPDATE NOV'!BC31</f>
        <v>11431/543965</v>
      </c>
      <c r="Q43" s="126" t="b">
        <v>1</v>
      </c>
      <c r="R43" s="126" t="b">
        <v>1</v>
      </c>
      <c r="S43" s="126" t="b">
        <v>1</v>
      </c>
    </row>
    <row r="44" spans="1:19" hidden="1" x14ac:dyDescent="0.25">
      <c r="A44" s="126" t="s">
        <v>4008</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44386</v>
      </c>
      <c r="H44" s="311">
        <f>IF('HN TOP UP AUTUMN UPDATE NOV'!T32&gt;0,0,-'HN TOP UP AUTUMN UPDATE NOV'!T32)</f>
        <v>0</v>
      </c>
      <c r="I44" s="205">
        <f t="shared" ca="1" si="1"/>
        <v>44386</v>
      </c>
      <c r="J44" s="126">
        <v>3</v>
      </c>
      <c r="K44" s="126" t="b">
        <v>1</v>
      </c>
      <c r="L44" s="126" t="s">
        <v>4009</v>
      </c>
      <c r="M44" s="126" t="b">
        <v>1</v>
      </c>
      <c r="N44" s="126" t="s">
        <v>3687</v>
      </c>
      <c r="O44" s="309" t="str">
        <f>LEFT('HN TOP UP AUTUMN UPDATE NOV'!D32,16)&amp;"."&amp;'HN TopUpPay'!E44</f>
        <v>Brookland Infant.2008.EHCP.I03.1.Jl21</v>
      </c>
      <c r="P44" s="312" t="str">
        <f>'HN TOP UP AUTUMN UPDATE NOV'!BC32</f>
        <v>10265/543965</v>
      </c>
      <c r="Q44" s="126" t="b">
        <v>1</v>
      </c>
      <c r="R44" s="126" t="b">
        <v>1</v>
      </c>
      <c r="S44" s="126" t="b">
        <v>1</v>
      </c>
    </row>
    <row r="45" spans="1:19" hidden="1" x14ac:dyDescent="0.25">
      <c r="A45" s="126" t="s">
        <v>4008</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44386</v>
      </c>
      <c r="H45" s="311">
        <f>IF('HN TOP UP AUTUMN UPDATE NOV'!T33&gt;0,0,-'HN TOP UP AUTUMN UPDATE NOV'!T33)</f>
        <v>0</v>
      </c>
      <c r="I45" s="205">
        <f t="shared" ca="1" si="1"/>
        <v>44386</v>
      </c>
      <c r="J45" s="126">
        <v>3</v>
      </c>
      <c r="K45" s="126" t="b">
        <v>1</v>
      </c>
      <c r="L45" s="126" t="s">
        <v>4009</v>
      </c>
      <c r="M45" s="126" t="b">
        <v>1</v>
      </c>
      <c r="N45" s="126" t="s">
        <v>3687</v>
      </c>
      <c r="O45" s="309" t="str">
        <f>LEFT('HN TOP UP AUTUMN UPDATE NOV'!D33,16)&amp;"."&amp;'HN TopUpPay'!E45</f>
        <v>Brookland Junior.2007.EHCP.I03.1.Jl21</v>
      </c>
      <c r="P45" s="312" t="str">
        <f>'HN TOP UP AUTUMN UPDATE NOV'!BC33</f>
        <v>11431/543965</v>
      </c>
      <c r="Q45" s="126" t="b">
        <v>1</v>
      </c>
      <c r="R45" s="126" t="b">
        <v>1</v>
      </c>
      <c r="S45" s="126" t="b">
        <v>1</v>
      </c>
    </row>
    <row r="46" spans="1:19" hidden="1" x14ac:dyDescent="0.25">
      <c r="A46" s="126" t="s">
        <v>4008</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44386</v>
      </c>
      <c r="H46" s="311">
        <f>IF('HN TOP UP AUTUMN UPDATE NOV'!T34&gt;0,0,-'HN TOP UP AUTUMN UPDATE NOV'!T34)</f>
        <v>0</v>
      </c>
      <c r="I46" s="205">
        <f t="shared" ca="1" si="1"/>
        <v>44386</v>
      </c>
      <c r="J46" s="126">
        <v>3</v>
      </c>
      <c r="K46" s="126" t="b">
        <v>1</v>
      </c>
      <c r="L46" s="126" t="s">
        <v>4009</v>
      </c>
      <c r="M46" s="126" t="b">
        <v>1</v>
      </c>
      <c r="N46" s="126" t="s">
        <v>3687</v>
      </c>
      <c r="O46" s="309" t="str">
        <f>LEFT('HN TOP UP AUTUMN UPDATE NOV'!D34,16)&amp;"."&amp;'HN TopUpPay'!E46</f>
        <v>Brunswick Park P.2009.EHCP.I03.1.Jl21</v>
      </c>
      <c r="P46" s="312" t="str">
        <f>'HN TOP UP AUTUMN UPDATE NOV'!BC34</f>
        <v>11431/543965</v>
      </c>
      <c r="Q46" s="126" t="b">
        <v>1</v>
      </c>
      <c r="R46" s="126" t="b">
        <v>1</v>
      </c>
      <c r="S46" s="126" t="b">
        <v>1</v>
      </c>
    </row>
    <row r="47" spans="1:19" hidden="1" x14ac:dyDescent="0.25">
      <c r="A47" s="126" t="s">
        <v>4008</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44386</v>
      </c>
      <c r="H47" s="311">
        <f>IF('HN TOP UP AUTUMN UPDATE NOV'!T35&gt;0,0,-'HN TOP UP AUTUMN UPDATE NOV'!T35)</f>
        <v>0</v>
      </c>
      <c r="I47" s="205">
        <f t="shared" ca="1" si="1"/>
        <v>44386</v>
      </c>
      <c r="J47" s="126">
        <v>3</v>
      </c>
      <c r="K47" s="126" t="b">
        <v>1</v>
      </c>
      <c r="L47" s="126" t="s">
        <v>4009</v>
      </c>
      <c r="M47" s="126" t="b">
        <v>1</v>
      </c>
      <c r="N47" s="126" t="s">
        <v>3687</v>
      </c>
      <c r="O47" s="309" t="str">
        <f>LEFT('HN TOP UP AUTUMN UPDATE NOV'!D35,16)&amp;"."&amp;'HN TopUpPay'!E47</f>
        <v>Brunswick Park P.2067.ARPs.I03.1.Jl21</v>
      </c>
      <c r="P47" s="312" t="str">
        <f>'HN TOP UP AUTUMN UPDATE NOV'!BC35</f>
        <v>10265/543965</v>
      </c>
      <c r="Q47" s="126" t="b">
        <v>1</v>
      </c>
      <c r="R47" s="126" t="b">
        <v>1</v>
      </c>
      <c r="S47" s="126" t="b">
        <v>1</v>
      </c>
    </row>
    <row r="48" spans="1:19" hidden="1" x14ac:dyDescent="0.25">
      <c r="A48" s="126" t="s">
        <v>4008</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44386</v>
      </c>
      <c r="H48" s="311">
        <f>IF('HN TOP UP AUTUMN UPDATE NOV'!T36&gt;0,0,-'HN TOP UP AUTUMN UPDATE NOV'!T36)</f>
        <v>0</v>
      </c>
      <c r="I48" s="205">
        <f t="shared" ca="1" si="1"/>
        <v>44386</v>
      </c>
      <c r="J48" s="126">
        <v>3</v>
      </c>
      <c r="K48" s="126" t="b">
        <v>1</v>
      </c>
      <c r="L48" s="126" t="s">
        <v>4009</v>
      </c>
      <c r="M48" s="126" t="b">
        <v>1</v>
      </c>
      <c r="N48" s="126" t="s">
        <v>3687</v>
      </c>
      <c r="O48" s="309" t="str">
        <f>LEFT('HN TOP UP AUTUMN UPDATE NOV'!D36,16)&amp;"."&amp;'HN TopUpPay'!E48</f>
        <v>Chalgrove Primar.2067.EHCP.I03.2.Jl21</v>
      </c>
      <c r="P48" s="312" t="str">
        <f>'HN TOP UP AUTUMN UPDATE NOV'!BC36</f>
        <v>11432/543965</v>
      </c>
      <c r="Q48" s="126" t="b">
        <v>1</v>
      </c>
      <c r="R48" s="126" t="b">
        <v>1</v>
      </c>
      <c r="S48" s="126" t="b">
        <v>1</v>
      </c>
    </row>
    <row r="49" spans="1:19" hidden="1" x14ac:dyDescent="0.25">
      <c r="A49" s="126" t="s">
        <v>4008</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44386</v>
      </c>
      <c r="H49" s="311">
        <f>IF('HN TOP UP AUTUMN UPDATE NOV'!T37&gt;0,0,-'HN TOP UP AUTUMN UPDATE NOV'!T37)</f>
        <v>0</v>
      </c>
      <c r="I49" s="205">
        <f t="shared" ca="1" si="1"/>
        <v>44386</v>
      </c>
      <c r="J49" s="126">
        <v>3</v>
      </c>
      <c r="K49" s="126" t="b">
        <v>1</v>
      </c>
      <c r="L49" s="126" t="s">
        <v>4009</v>
      </c>
      <c r="M49" s="126" t="b">
        <v>1</v>
      </c>
      <c r="N49" s="126" t="s">
        <v>3687</v>
      </c>
      <c r="O49" s="309" t="str">
        <f>LEFT('HN TOP UP AUTUMN UPDATE NOV'!D37,16)&amp;"."&amp;'HN TopUpPay'!E49</f>
        <v>Chalgrove Primar.2010.ARPs.I03.1.Jl21</v>
      </c>
      <c r="P49" s="312" t="str">
        <f>'HN TOP UP AUTUMN UPDATE NOV'!BC37</f>
        <v>11431/543965</v>
      </c>
      <c r="Q49" s="126" t="b">
        <v>1</v>
      </c>
      <c r="R49" s="126" t="b">
        <v>1</v>
      </c>
      <c r="S49" s="126" t="b">
        <v>1</v>
      </c>
    </row>
    <row r="50" spans="1:19" hidden="1" x14ac:dyDescent="0.25">
      <c r="A50" s="126" t="s">
        <v>4008</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44386</v>
      </c>
      <c r="H50" s="311">
        <f>IF('HN TOP UP AUTUMN UPDATE NOV'!T38&gt;0,0,-'HN TOP UP AUTUMN UPDATE NOV'!T38)</f>
        <v>0</v>
      </c>
      <c r="I50" s="205">
        <f t="shared" ca="1" si="1"/>
        <v>44386</v>
      </c>
      <c r="J50" s="126">
        <v>3</v>
      </c>
      <c r="K50" s="126" t="b">
        <v>1</v>
      </c>
      <c r="L50" s="126" t="s">
        <v>4009</v>
      </c>
      <c r="M50" s="126" t="b">
        <v>1</v>
      </c>
      <c r="N50" s="126" t="s">
        <v>3687</v>
      </c>
      <c r="O50" s="309" t="str">
        <f>LEFT('HN TOP UP AUTUMN UPDATE NOV'!D38,16)&amp;"."&amp;'HN TopUpPay'!E50</f>
        <v>Child's Hill Aca.2010.EHCP.I03.2.Jl21</v>
      </c>
      <c r="P50" s="312" t="str">
        <f>'HN TOP UP AUTUMN UPDATE NOV'!BC38</f>
        <v>11422/516500</v>
      </c>
      <c r="Q50" s="126" t="b">
        <v>1</v>
      </c>
      <c r="R50" s="126" t="b">
        <v>1</v>
      </c>
      <c r="S50" s="126" t="b">
        <v>1</v>
      </c>
    </row>
    <row r="51" spans="1:19" hidden="1" x14ac:dyDescent="0.25">
      <c r="A51" s="126" t="s">
        <v>4008</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44386</v>
      </c>
      <c r="H51" s="311">
        <f>IF('HN TOP UP AUTUMN UPDATE NOV'!T39&gt;0,0,-'HN TOP UP AUTUMN UPDATE NOV'!T39)</f>
        <v>0</v>
      </c>
      <c r="I51" s="205">
        <f t="shared" ca="1" si="1"/>
        <v>44386</v>
      </c>
      <c r="J51" s="126">
        <v>3</v>
      </c>
      <c r="K51" s="126" t="b">
        <v>1</v>
      </c>
      <c r="L51" s="126" t="s">
        <v>4009</v>
      </c>
      <c r="M51" s="126" t="b">
        <v>1</v>
      </c>
      <c r="N51" s="126" t="s">
        <v>3687</v>
      </c>
      <c r="O51" s="309" t="str">
        <f>LEFT('HN TOP UP AUTUMN UPDATE NOV'!D39,16)&amp;"."&amp;'HN TopUpPay'!E51</f>
        <v>Child's Hill Aca.2010.SEN I.I03.3.Jl21</v>
      </c>
      <c r="P51" s="312" t="str">
        <f>'HN TOP UP AUTUMN UPDATE NOV'!BC39</f>
        <v>11443/516500</v>
      </c>
      <c r="Q51" s="126" t="b">
        <v>1</v>
      </c>
      <c r="R51" s="126" t="b">
        <v>1</v>
      </c>
      <c r="S51" s="126" t="b">
        <v>1</v>
      </c>
    </row>
    <row r="52" spans="1:19" hidden="1" x14ac:dyDescent="0.25">
      <c r="A52" s="126" t="s">
        <v>4008</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44386</v>
      </c>
      <c r="H52" s="311">
        <f>IF('HN TOP UP AUTUMN UPDATE NOV'!T40&gt;0,0,-'HN TOP UP AUTUMN UPDATE NOV'!T40)</f>
        <v>0</v>
      </c>
      <c r="I52" s="205">
        <f t="shared" ca="1" si="1"/>
        <v>44386</v>
      </c>
      <c r="J52" s="126">
        <v>3</v>
      </c>
      <c r="K52" s="126" t="b">
        <v>1</v>
      </c>
      <c r="L52" s="126" t="s">
        <v>4009</v>
      </c>
      <c r="M52" s="126" t="b">
        <v>1</v>
      </c>
      <c r="N52" s="126" t="s">
        <v>3687</v>
      </c>
      <c r="O52" s="309" t="str">
        <f>LEFT('HN TOP UP AUTUMN UPDATE NOV'!D40,16)&amp;"."&amp;'HN TopUpPay'!E52</f>
        <v>Child's Hill Aca.3302.EHCP.I03.1.Jl21</v>
      </c>
      <c r="P52" s="312" t="str">
        <f>'HN TOP UP AUTUMN UPDATE NOV'!BC40</f>
        <v>10265/516500</v>
      </c>
      <c r="Q52" s="126" t="b">
        <v>1</v>
      </c>
      <c r="R52" s="126" t="b">
        <v>1</v>
      </c>
      <c r="S52" s="126" t="b">
        <v>1</v>
      </c>
    </row>
    <row r="53" spans="1:19" hidden="1" x14ac:dyDescent="0.25">
      <c r="A53" s="126" t="s">
        <v>4008</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44386</v>
      </c>
      <c r="H53" s="311">
        <f>IF('HN TOP UP AUTUMN UPDATE NOV'!T41&gt;0,0,-'HN TOP UP AUTUMN UPDATE NOV'!T41)</f>
        <v>0</v>
      </c>
      <c r="I53" s="205">
        <f t="shared" ca="1" si="1"/>
        <v>44386</v>
      </c>
      <c r="J53" s="126">
        <v>3</v>
      </c>
      <c r="K53" s="126" t="b">
        <v>1</v>
      </c>
      <c r="L53" s="126" t="s">
        <v>4009</v>
      </c>
      <c r="M53" s="126" t="b">
        <v>1</v>
      </c>
      <c r="N53" s="126" t="s">
        <v>3687</v>
      </c>
      <c r="O53" s="309" t="str">
        <f>LEFT('HN TOP UP AUTUMN UPDATE NOV'!D41,16)&amp;"."&amp;'HN TopUpPay'!E53</f>
        <v>Christ Church CE.4211.EHCP.I03.1.Jl21</v>
      </c>
      <c r="P53" s="312" t="str">
        <f>'HN TOP UP AUTUMN UPDATE NOV'!BC41</f>
        <v>11431/543965</v>
      </c>
      <c r="Q53" s="126" t="b">
        <v>1</v>
      </c>
      <c r="R53" s="126" t="b">
        <v>1</v>
      </c>
      <c r="S53" s="126" t="b">
        <v>1</v>
      </c>
    </row>
    <row r="54" spans="1:19" hidden="1" x14ac:dyDescent="0.25">
      <c r="A54" s="126" t="s">
        <v>4008</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44386</v>
      </c>
      <c r="H54" s="311">
        <f>IF('HN TOP UP AUTUMN UPDATE NOV'!T42&gt;0,0,-'HN TOP UP AUTUMN UPDATE NOV'!T42)</f>
        <v>0</v>
      </c>
      <c r="I54" s="205">
        <f t="shared" ca="1" si="1"/>
        <v>44386</v>
      </c>
      <c r="J54" s="126">
        <v>3</v>
      </c>
      <c r="K54" s="126" t="b">
        <v>1</v>
      </c>
      <c r="L54" s="126" t="s">
        <v>4009</v>
      </c>
      <c r="M54" s="126" t="b">
        <v>1</v>
      </c>
      <c r="N54" s="126" t="s">
        <v>3687</v>
      </c>
      <c r="O54" s="309" t="str">
        <f>LEFT('HN TOP UP AUTUMN UPDATE NOV'!D42,16)&amp;"."&amp;'HN TopUpPay'!E54</f>
        <v>Christ Church CE.2011.EHCP.I03.1.Jl21</v>
      </c>
      <c r="P54" s="312" t="str">
        <f>'HN TOP UP AUTUMN UPDATE NOV'!BC42</f>
        <v>11436/543965</v>
      </c>
      <c r="Q54" s="126" t="b">
        <v>1</v>
      </c>
      <c r="R54" s="126" t="b">
        <v>1</v>
      </c>
      <c r="S54" s="126" t="b">
        <v>1</v>
      </c>
    </row>
    <row r="55" spans="1:19" hidden="1" x14ac:dyDescent="0.25">
      <c r="A55" s="126" t="s">
        <v>4008</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44386</v>
      </c>
      <c r="H55" s="311">
        <f>IF('HN TOP UP AUTUMN UPDATE NOV'!T43&gt;0,0,-'HN TOP UP AUTUMN UPDATE NOV'!T43)</f>
        <v>0</v>
      </c>
      <c r="I55" s="205">
        <f t="shared" ca="1" si="1"/>
        <v>44386</v>
      </c>
      <c r="J55" s="126">
        <v>3</v>
      </c>
      <c r="K55" s="126" t="b">
        <v>1</v>
      </c>
      <c r="L55" s="126" t="s">
        <v>4009</v>
      </c>
      <c r="M55" s="126" t="b">
        <v>1</v>
      </c>
      <c r="N55" s="126" t="s">
        <v>3687</v>
      </c>
      <c r="O55" s="309" t="str">
        <f>LEFT('HN TOP UP AUTUMN UPDATE NOV'!D43,16)&amp;"."&amp;'HN TopUpPay'!E55</f>
        <v>Christ's College.3522.ARPs.I03.1.Jl21</v>
      </c>
      <c r="P55" s="312" t="str">
        <f>'HN TOP UP AUTUMN UPDATE NOV'!BC43</f>
        <v>11442/516500</v>
      </c>
      <c r="Q55" s="126" t="b">
        <v>1</v>
      </c>
      <c r="R55" s="126" t="b">
        <v>1</v>
      </c>
      <c r="S55" s="126" t="b">
        <v>1</v>
      </c>
    </row>
    <row r="56" spans="1:19" hidden="1" x14ac:dyDescent="0.25">
      <c r="A56" s="126" t="s">
        <v>4008</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44386</v>
      </c>
      <c r="H56" s="311">
        <f>IF('HN TOP UP AUTUMN UPDATE NOV'!T44&gt;0,0,-'HN TOP UP AUTUMN UPDATE NOV'!T44)</f>
        <v>0</v>
      </c>
      <c r="I56" s="205">
        <f t="shared" ca="1" si="1"/>
        <v>44386</v>
      </c>
      <c r="J56" s="126">
        <v>3</v>
      </c>
      <c r="K56" s="126" t="b">
        <v>1</v>
      </c>
      <c r="L56" s="126" t="s">
        <v>4009</v>
      </c>
      <c r="M56" s="126" t="b">
        <v>1</v>
      </c>
      <c r="N56" s="126" t="s">
        <v>3687</v>
      </c>
      <c r="O56" s="309" t="str">
        <f>LEFT('HN TOP UP AUTUMN UPDATE NOV'!D44,16)&amp;"."&amp;'HN TopUpPay'!E56</f>
        <v>Church Hill Prim.3522.EHCP.I03.2.Jl21</v>
      </c>
      <c r="P56" s="312" t="str">
        <f>'HN TOP UP AUTUMN UPDATE NOV'!BC44</f>
        <v>11431/543965</v>
      </c>
      <c r="Q56" s="126" t="b">
        <v>1</v>
      </c>
      <c r="R56" s="126" t="b">
        <v>1</v>
      </c>
      <c r="S56" s="126" t="b">
        <v>1</v>
      </c>
    </row>
    <row r="57" spans="1:19" hidden="1" x14ac:dyDescent="0.25">
      <c r="A57" s="126" t="s">
        <v>4008</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44386</v>
      </c>
      <c r="H57" s="311">
        <f>IF('HN TOP UP AUTUMN UPDATE NOV'!T45&gt;0,0,-'HN TOP UP AUTUMN UPDATE NOV'!T45)</f>
        <v>0</v>
      </c>
      <c r="I57" s="205">
        <f t="shared" ca="1" si="1"/>
        <v>44386</v>
      </c>
      <c r="J57" s="126">
        <v>3</v>
      </c>
      <c r="K57" s="126" t="b">
        <v>1</v>
      </c>
      <c r="L57" s="126" t="s">
        <v>4009</v>
      </c>
      <c r="M57" s="126" t="b">
        <v>1</v>
      </c>
      <c r="N57" s="126" t="s">
        <v>3687</v>
      </c>
      <c r="O57" s="309" t="str">
        <f>LEFT('HN TOP UP AUTUMN UPDATE NOV'!D45,16)&amp;"."&amp;'HN TopUpPay'!E57</f>
        <v>Claremont Academ.2014.ARPs.I03.1.Jl21</v>
      </c>
      <c r="P57" s="312" t="str">
        <f>'HN TOP UP AUTUMN UPDATE NOV'!BC45</f>
        <v>11422/516500</v>
      </c>
      <c r="Q57" s="126" t="b">
        <v>1</v>
      </c>
      <c r="R57" s="126" t="b">
        <v>1</v>
      </c>
      <c r="S57" s="126" t="b">
        <v>1</v>
      </c>
    </row>
    <row r="58" spans="1:19" hidden="1" x14ac:dyDescent="0.25">
      <c r="A58" s="126" t="s">
        <v>4008</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44386</v>
      </c>
      <c r="H58" s="311">
        <f>IF('HN TOP UP AUTUMN UPDATE NOV'!T46&gt;0,0,-'HN TOP UP AUTUMN UPDATE NOV'!T46)</f>
        <v>0</v>
      </c>
      <c r="I58" s="205">
        <f t="shared" ca="1" si="1"/>
        <v>44386</v>
      </c>
      <c r="J58" s="126">
        <v>3</v>
      </c>
      <c r="K58" s="126" t="b">
        <v>1</v>
      </c>
      <c r="L58" s="126" t="s">
        <v>4009</v>
      </c>
      <c r="M58" s="126" t="b">
        <v>1</v>
      </c>
      <c r="N58" s="126" t="s">
        <v>3687</v>
      </c>
      <c r="O58" s="309" t="str">
        <f>LEFT('HN TOP UP AUTUMN UPDATE NOV'!D46,16)&amp;"."&amp;'HN TopUpPay'!E58</f>
        <v>Claremont Academ.2014.EHCP.I03.2.Jl21</v>
      </c>
      <c r="P58" s="312" t="str">
        <f>'HN TOP UP AUTUMN UPDATE NOV'!BC46</f>
        <v>11443/516500</v>
      </c>
      <c r="Q58" s="126" t="b">
        <v>1</v>
      </c>
      <c r="R58" s="126" t="b">
        <v>1</v>
      </c>
      <c r="S58" s="126" t="b">
        <v>1</v>
      </c>
    </row>
    <row r="59" spans="1:19" hidden="1" x14ac:dyDescent="0.25">
      <c r="A59" s="126" t="s">
        <v>4008</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44386</v>
      </c>
      <c r="H59" s="311">
        <f>IF('HN TOP UP AUTUMN UPDATE NOV'!T47&gt;0,0,-'HN TOP UP AUTUMN UPDATE NOV'!T47)</f>
        <v>0</v>
      </c>
      <c r="I59" s="205">
        <f t="shared" ca="1" si="1"/>
        <v>44386</v>
      </c>
      <c r="J59" s="126">
        <v>3</v>
      </c>
      <c r="K59" s="126" t="b">
        <v>1</v>
      </c>
      <c r="L59" s="126" t="s">
        <v>4009</v>
      </c>
      <c r="M59" s="126" t="b">
        <v>1</v>
      </c>
      <c r="N59" s="126" t="s">
        <v>3687</v>
      </c>
      <c r="O59" s="309" t="str">
        <f>LEFT('HN TOP UP AUTUMN UPDATE NOV'!D47,16)&amp;"."&amp;'HN TopUpPay'!E59</f>
        <v>Claremont Academ.4215.EHCP.I03.1.Jl21</v>
      </c>
      <c r="P59" s="312" t="str">
        <f>'HN TOP UP AUTUMN UPDATE NOV'!BC47</f>
        <v>10265/516500</v>
      </c>
      <c r="Q59" s="126" t="b">
        <v>1</v>
      </c>
      <c r="R59" s="126" t="b">
        <v>1</v>
      </c>
      <c r="S59" s="126" t="b">
        <v>1</v>
      </c>
    </row>
    <row r="60" spans="1:19" hidden="1" x14ac:dyDescent="0.25">
      <c r="A60" s="126" t="s">
        <v>4008</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44386</v>
      </c>
      <c r="H60" s="311">
        <f>IF('HN TOP UP AUTUMN UPDATE NOV'!T48&gt;0,0,-'HN TOP UP AUTUMN UPDATE NOV'!T48)</f>
        <v>0</v>
      </c>
      <c r="I60" s="205">
        <f t="shared" ca="1" si="1"/>
        <v>44386</v>
      </c>
      <c r="J60" s="126">
        <v>3</v>
      </c>
      <c r="K60" s="126" t="b">
        <v>1</v>
      </c>
      <c r="L60" s="126" t="s">
        <v>4009</v>
      </c>
      <c r="M60" s="126" t="b">
        <v>1</v>
      </c>
      <c r="N60" s="126" t="s">
        <v>3687</v>
      </c>
      <c r="O60" s="309" t="str">
        <f>LEFT('HN TOP UP AUTUMN UPDATE NOV'!D48,16)&amp;"."&amp;'HN TopUpPay'!E60</f>
        <v>Colindale School.2015.ARPs.I03.1.Jl21</v>
      </c>
      <c r="P60" s="312" t="str">
        <f>'HN TOP UP AUTUMN UPDATE NOV'!BC48</f>
        <v>11432/543965</v>
      </c>
      <c r="Q60" s="126" t="b">
        <v>1</v>
      </c>
      <c r="R60" s="126" t="b">
        <v>1</v>
      </c>
      <c r="S60" s="126" t="b">
        <v>1</v>
      </c>
    </row>
    <row r="61" spans="1:19" hidden="1" x14ac:dyDescent="0.25">
      <c r="A61" s="126" t="s">
        <v>4008</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44386</v>
      </c>
      <c r="H61" s="311">
        <f>IF('HN TOP UP AUTUMN UPDATE NOV'!T49&gt;0,0,-'HN TOP UP AUTUMN UPDATE NOV'!T49)</f>
        <v>0</v>
      </c>
      <c r="I61" s="205">
        <f t="shared" ca="1" si="1"/>
        <v>44386</v>
      </c>
      <c r="J61" s="126">
        <v>3</v>
      </c>
      <c r="K61" s="126" t="b">
        <v>1</v>
      </c>
      <c r="L61" s="126" t="s">
        <v>4009</v>
      </c>
      <c r="M61" s="126" t="b">
        <v>1</v>
      </c>
      <c r="N61" s="126" t="s">
        <v>3687</v>
      </c>
      <c r="O61" s="309" t="str">
        <f>LEFT('HN TOP UP AUTUMN UPDATE NOV'!D49,16)&amp;"."&amp;'HN TopUpPay'!E61</f>
        <v>Colindale School.2015.EHCP.I03.2.Jl21</v>
      </c>
      <c r="P61" s="312" t="str">
        <f>'HN TOP UP AUTUMN UPDATE NOV'!BC49</f>
        <v>11431/543965</v>
      </c>
      <c r="Q61" s="126" t="b">
        <v>1</v>
      </c>
      <c r="R61" s="126" t="b">
        <v>1</v>
      </c>
      <c r="S61" s="126" t="b">
        <v>1</v>
      </c>
    </row>
    <row r="62" spans="1:19" hidden="1" x14ac:dyDescent="0.25">
      <c r="A62" s="126" t="s">
        <v>4008</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44386</v>
      </c>
      <c r="H62" s="311">
        <f>IF('HN TOP UP AUTUMN UPDATE NOV'!T50&gt;0,0,-'HN TOP UP AUTUMN UPDATE NOV'!T50)</f>
        <v>0</v>
      </c>
      <c r="I62" s="205">
        <f t="shared" ca="1" si="1"/>
        <v>44386</v>
      </c>
      <c r="J62" s="126">
        <v>3</v>
      </c>
      <c r="K62" s="126" t="b">
        <v>1</v>
      </c>
      <c r="L62" s="126" t="s">
        <v>4009</v>
      </c>
      <c r="M62" s="126" t="b">
        <v>1</v>
      </c>
      <c r="N62" s="126" t="s">
        <v>3687</v>
      </c>
      <c r="O62" s="309" t="str">
        <f>LEFT('HN TOP UP AUTUMN UPDATE NOV'!D50,16)&amp;"."&amp;'HN TopUpPay'!E62</f>
        <v>Colindale School.2015.EHCP.I03.3.Jl21</v>
      </c>
      <c r="P62" s="312" t="str">
        <f>'HN TOP UP AUTUMN UPDATE NOV'!BC50</f>
        <v>10265/543965</v>
      </c>
      <c r="Q62" s="126" t="b">
        <v>1</v>
      </c>
      <c r="R62" s="126" t="b">
        <v>1</v>
      </c>
      <c r="S62" s="126" t="b">
        <v>1</v>
      </c>
    </row>
    <row r="63" spans="1:19" hidden="1" x14ac:dyDescent="0.25">
      <c r="A63" s="126" t="s">
        <v>4008</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44386</v>
      </c>
      <c r="H63" s="311">
        <f>IF('HN TOP UP AUTUMN UPDATE NOV'!T51&gt;0,0,-'HN TOP UP AUTUMN UPDATE NOV'!T51)</f>
        <v>0</v>
      </c>
      <c r="I63" s="205">
        <f t="shared" ca="1" si="1"/>
        <v>44386</v>
      </c>
      <c r="J63" s="126">
        <v>3</v>
      </c>
      <c r="K63" s="126" t="b">
        <v>1</v>
      </c>
      <c r="L63" s="126" t="s">
        <v>4009</v>
      </c>
      <c r="M63" s="126" t="b">
        <v>1</v>
      </c>
      <c r="N63" s="126" t="s">
        <v>3687</v>
      </c>
      <c r="O63" s="309" t="str">
        <f>LEFT('HN TOP UP AUTUMN UPDATE NOV'!D51,16)&amp;"."&amp;'HN TopUpPay'!E63</f>
        <v>Compton School.4210.EHCP.I03.1.Jl21</v>
      </c>
      <c r="P63" s="312" t="str">
        <f>'HN TOP UP AUTUMN UPDATE NOV'!BC51</f>
        <v>11442/516500</v>
      </c>
      <c r="Q63" s="126" t="b">
        <v>1</v>
      </c>
      <c r="R63" s="126" t="b">
        <v>1</v>
      </c>
      <c r="S63" s="126" t="b">
        <v>1</v>
      </c>
    </row>
    <row r="64" spans="1:19" hidden="1" x14ac:dyDescent="0.25">
      <c r="A64" s="126" t="s">
        <v>4008</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44386</v>
      </c>
      <c r="H64" s="311">
        <f>IF('HN TOP UP AUTUMN UPDATE NOV'!T52&gt;0,0,-'HN TOP UP AUTUMN UPDATE NOV'!T52)</f>
        <v>0</v>
      </c>
      <c r="I64" s="205">
        <f t="shared" ca="1" si="1"/>
        <v>44386</v>
      </c>
      <c r="J64" s="126">
        <v>3</v>
      </c>
      <c r="K64" s="126" t="b">
        <v>1</v>
      </c>
      <c r="L64" s="126" t="s">
        <v>4009</v>
      </c>
      <c r="M64" s="126" t="b">
        <v>1</v>
      </c>
      <c r="N64" s="126" t="s">
        <v>3687</v>
      </c>
      <c r="O64" s="309" t="str">
        <f>LEFT('HN TOP UP AUTUMN UPDATE NOV'!D52,16)&amp;"."&amp;'HN TopUpPay'!E64</f>
        <v>Coppetts Wood.2016.EHCP.I03.1.Jl21</v>
      </c>
      <c r="P64" s="312" t="str">
        <f>'HN TOP UP AUTUMN UPDATE NOV'!BC52</f>
        <v>11432/543965</v>
      </c>
      <c r="Q64" s="126" t="b">
        <v>1</v>
      </c>
      <c r="R64" s="126" t="b">
        <v>1</v>
      </c>
      <c r="S64" s="126" t="b">
        <v>1</v>
      </c>
    </row>
    <row r="65" spans="1:19" hidden="1" x14ac:dyDescent="0.25">
      <c r="A65" s="126" t="s">
        <v>4008</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44386</v>
      </c>
      <c r="H65" s="311">
        <f>IF('HN TOP UP AUTUMN UPDATE NOV'!T53&gt;0,0,-'HN TOP UP AUTUMN UPDATE NOV'!T53)</f>
        <v>0</v>
      </c>
      <c r="I65" s="205">
        <f t="shared" ca="1" si="1"/>
        <v>44386</v>
      </c>
      <c r="J65" s="126">
        <v>3</v>
      </c>
      <c r="K65" s="126" t="b">
        <v>1</v>
      </c>
      <c r="L65" s="126" t="s">
        <v>4009</v>
      </c>
      <c r="M65" s="126" t="b">
        <v>1</v>
      </c>
      <c r="N65" s="126" t="s">
        <v>3687</v>
      </c>
      <c r="O65" s="309" t="str">
        <f>LEFT('HN TOP UP AUTUMN UPDATE NOV'!D53,16)&amp;"."&amp;'HN TopUpPay'!E65</f>
        <v>Coppetts Wood.2017.EHCP.I03.1.Jl21</v>
      </c>
      <c r="P65" s="312" t="str">
        <f>'HN TOP UP AUTUMN UPDATE NOV'!BC53</f>
        <v>11431/543965</v>
      </c>
      <c r="Q65" s="126" t="b">
        <v>1</v>
      </c>
      <c r="R65" s="126" t="b">
        <v>1</v>
      </c>
      <c r="S65" s="126" t="b">
        <v>1</v>
      </c>
    </row>
    <row r="66" spans="1:19" hidden="1" x14ac:dyDescent="0.25">
      <c r="A66" s="126" t="s">
        <v>4008</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44386</v>
      </c>
      <c r="H66" s="311">
        <f>IF('HN TOP UP AUTUMN UPDATE NOV'!T54&gt;0,0,-'HN TOP UP AUTUMN UPDATE NOV'!T54)</f>
        <v>0</v>
      </c>
      <c r="I66" s="205">
        <f t="shared" ca="1" si="1"/>
        <v>44386</v>
      </c>
      <c r="J66" s="126">
        <v>3</v>
      </c>
      <c r="K66" s="126" t="b">
        <v>1</v>
      </c>
      <c r="L66" s="126" t="s">
        <v>4009</v>
      </c>
      <c r="M66" s="126" t="b">
        <v>1</v>
      </c>
      <c r="N66" s="126" t="s">
        <v>3687</v>
      </c>
      <c r="O66" s="309" t="str">
        <f>LEFT('HN TOP UP AUTUMN UPDATE NOV'!D54,16)&amp;"."&amp;'HN TopUpPay'!E66</f>
        <v>Coppetts Wood.2073.EHCP.I03.1.Jl21</v>
      </c>
      <c r="P66" s="312" t="str">
        <f>'HN TOP UP AUTUMN UPDATE NOV'!BC54</f>
        <v>10265/543965</v>
      </c>
      <c r="Q66" s="126" t="b">
        <v>1</v>
      </c>
      <c r="R66" s="126" t="b">
        <v>1</v>
      </c>
      <c r="S66" s="126" t="b">
        <v>1</v>
      </c>
    </row>
    <row r="67" spans="1:19" hidden="1" x14ac:dyDescent="0.25">
      <c r="A67" s="126" t="s">
        <v>4008</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44386</v>
      </c>
      <c r="H67" s="311">
        <f>IF('HN TOP UP AUTUMN UPDATE NOV'!T55&gt;0,0,-'HN TOP UP AUTUMN UPDATE NOV'!T55)</f>
        <v>0</v>
      </c>
      <c r="I67" s="205">
        <f t="shared" ca="1" si="1"/>
        <v>44386</v>
      </c>
      <c r="J67" s="126">
        <v>3</v>
      </c>
      <c r="K67" s="126" t="b">
        <v>1</v>
      </c>
      <c r="L67" s="126" t="s">
        <v>4009</v>
      </c>
      <c r="M67" s="126" t="b">
        <v>1</v>
      </c>
      <c r="N67" s="126" t="s">
        <v>3687</v>
      </c>
      <c r="O67" s="309" t="str">
        <f>LEFT('HN TOP UP AUTUMN UPDATE NOV'!D55,16)&amp;"."&amp;'HN TopUpPay'!E67</f>
        <v>Copthall School.2019.EHCP.I03.1.Jl21</v>
      </c>
      <c r="P67" s="312" t="str">
        <f>'HN TOP UP AUTUMN UPDATE NOV'!BC55</f>
        <v>11442/516500</v>
      </c>
      <c r="Q67" s="126" t="b">
        <v>1</v>
      </c>
      <c r="R67" s="126" t="b">
        <v>1</v>
      </c>
      <c r="S67" s="126" t="b">
        <v>1</v>
      </c>
    </row>
    <row r="68" spans="1:19" hidden="1" x14ac:dyDescent="0.25">
      <c r="A68" s="126" t="s">
        <v>4008</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44386</v>
      </c>
      <c r="H68" s="311">
        <f>IF('HN TOP UP AUTUMN UPDATE NOV'!T56&gt;0,0,-'HN TOP UP AUTUMN UPDATE NOV'!T56)</f>
        <v>0</v>
      </c>
      <c r="I68" s="205">
        <f t="shared" ca="1" si="1"/>
        <v>44386</v>
      </c>
      <c r="J68" s="126">
        <v>3</v>
      </c>
      <c r="K68" s="126" t="b">
        <v>1</v>
      </c>
      <c r="L68" s="126" t="s">
        <v>4009</v>
      </c>
      <c r="M68" s="126" t="b">
        <v>1</v>
      </c>
      <c r="N68" s="126" t="s">
        <v>3687</v>
      </c>
      <c r="O68" s="309" t="str">
        <f>LEFT('HN TOP UP AUTUMN UPDATE NOV'!D56,16)&amp;"."&amp;'HN TopUpPay'!E68</f>
        <v>Courtland School.2019.SEN I.I03.2.Jl21</v>
      </c>
      <c r="P68" s="312" t="str">
        <f>'HN TOP UP AUTUMN UPDATE NOV'!BC56</f>
        <v>11431/543965</v>
      </c>
      <c r="Q68" s="126" t="b">
        <v>1</v>
      </c>
      <c r="R68" s="126" t="b">
        <v>1</v>
      </c>
      <c r="S68" s="126" t="b">
        <v>1</v>
      </c>
    </row>
    <row r="69" spans="1:19" hidden="1" x14ac:dyDescent="0.25">
      <c r="A69" s="126" t="s">
        <v>4008</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44386</v>
      </c>
      <c r="H69" s="311">
        <f>IF('HN TOP UP AUTUMN UPDATE NOV'!T57&gt;0,0,-'HN TOP UP AUTUMN UPDATE NOV'!T57)</f>
        <v>0</v>
      </c>
      <c r="I69" s="205">
        <f t="shared" ca="1" si="1"/>
        <v>44386</v>
      </c>
      <c r="J69" s="126">
        <v>3</v>
      </c>
      <c r="K69" s="126" t="b">
        <v>1</v>
      </c>
      <c r="L69" s="126" t="s">
        <v>4009</v>
      </c>
      <c r="M69" s="126" t="b">
        <v>1</v>
      </c>
      <c r="N69" s="126" t="s">
        <v>3687</v>
      </c>
      <c r="O69" s="309" t="str">
        <f>LEFT('HN TOP UP AUTUMN UPDATE NOV'!D57,16)&amp;"."&amp;'HN TopUpPay'!E69</f>
        <v>Cromer Road Prim.2018.EHCP.I03.1.Jl21</v>
      </c>
      <c r="P69" s="312" t="str">
        <f>'HN TOP UP AUTUMN UPDATE NOV'!BC57</f>
        <v>11431/543965</v>
      </c>
      <c r="Q69" s="126" t="b">
        <v>1</v>
      </c>
      <c r="R69" s="126" t="b">
        <v>1</v>
      </c>
      <c r="S69" s="126" t="b">
        <v>1</v>
      </c>
    </row>
    <row r="70" spans="1:19" hidden="1" x14ac:dyDescent="0.25">
      <c r="A70" s="126" t="s">
        <v>4008</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44386</v>
      </c>
      <c r="H70" s="311">
        <f>IF('HN TOP UP AUTUMN UPDATE NOV'!T58&gt;0,0,-'HN TOP UP AUTUMN UPDATE NOV'!T58)</f>
        <v>0</v>
      </c>
      <c r="I70" s="205">
        <f t="shared" ca="1" si="1"/>
        <v>44386</v>
      </c>
      <c r="J70" s="126">
        <v>3</v>
      </c>
      <c r="K70" s="126" t="b">
        <v>1</v>
      </c>
      <c r="L70" s="126" t="s">
        <v>4009</v>
      </c>
      <c r="M70" s="126" t="b">
        <v>1</v>
      </c>
      <c r="N70" s="126" t="s">
        <v>3687</v>
      </c>
      <c r="O70" s="309" t="str">
        <f>LEFT('HN TOP UP AUTUMN UPDATE NOV'!D58,16)&amp;"."&amp;'HN TopUpPay'!E70</f>
        <v>Danegrove JMI Sc.2021.EHCP.I03.1.Jl21</v>
      </c>
      <c r="P70" s="312" t="str">
        <f>'HN TOP UP AUTUMN UPDATE NOV'!BC58</f>
        <v>11431/543965</v>
      </c>
      <c r="Q70" s="126" t="b">
        <v>1</v>
      </c>
      <c r="R70" s="126" t="b">
        <v>1</v>
      </c>
      <c r="S70" s="126" t="b">
        <v>1</v>
      </c>
    </row>
    <row r="71" spans="1:19" hidden="1" x14ac:dyDescent="0.25">
      <c r="A71" s="126" t="s">
        <v>4008</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44386</v>
      </c>
      <c r="H71" s="311">
        <f>IF('HN TOP UP AUTUMN UPDATE NOV'!T59&gt;0,0,-'HN TOP UP AUTUMN UPDATE NOV'!T59)</f>
        <v>0</v>
      </c>
      <c r="I71" s="205">
        <f t="shared" ca="1" si="1"/>
        <v>44386</v>
      </c>
      <c r="J71" s="126">
        <v>3</v>
      </c>
      <c r="K71" s="126" t="b">
        <v>1</v>
      </c>
      <c r="L71" s="126" t="s">
        <v>4009</v>
      </c>
      <c r="M71" s="126" t="b">
        <v>1</v>
      </c>
      <c r="N71" s="126" t="s">
        <v>3687</v>
      </c>
      <c r="O71" s="309" t="str">
        <f>LEFT('HN TOP UP AUTUMN UPDATE NOV'!D59,16)&amp;"."&amp;'HN TopUpPay'!E71</f>
        <v>Deansbrook Infan.4212.EHCP.I03.1.Jl21</v>
      </c>
      <c r="P71" s="312" t="str">
        <f>'HN TOP UP AUTUMN UPDATE NOV'!BC59</f>
        <v>11431/543965</v>
      </c>
      <c r="Q71" s="126" t="b">
        <v>1</v>
      </c>
      <c r="R71" s="126" t="b">
        <v>1</v>
      </c>
      <c r="S71" s="126" t="b">
        <v>1</v>
      </c>
    </row>
    <row r="72" spans="1:19" hidden="1" x14ac:dyDescent="0.25">
      <c r="A72" s="126" t="s">
        <v>4008</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44386</v>
      </c>
      <c r="H72" s="311">
        <f>IF('HN TOP UP AUTUMN UPDATE NOV'!T60&gt;0,0,-'HN TOP UP AUTUMN UPDATE NOV'!T60)</f>
        <v>0</v>
      </c>
      <c r="I72" s="205">
        <f t="shared" ca="1" si="1"/>
        <v>44386</v>
      </c>
      <c r="J72" s="126">
        <v>3</v>
      </c>
      <c r="K72" s="126" t="b">
        <v>1</v>
      </c>
      <c r="L72" s="126" t="s">
        <v>4009</v>
      </c>
      <c r="M72" s="126" t="b">
        <v>1</v>
      </c>
      <c r="N72" s="126" t="s">
        <v>3687</v>
      </c>
      <c r="O72" s="309" t="str">
        <f>LEFT('HN TOP UP AUTUMN UPDATE NOV'!D60,16)&amp;"."&amp;'HN TopUpPay'!E72</f>
        <v>Deansbrook Infan.2023.EHCP.I03.1.Jl21</v>
      </c>
      <c r="P72" s="312" t="str">
        <f>'HN TOP UP AUTUMN UPDATE NOV'!BC60</f>
        <v>10265/543965</v>
      </c>
      <c r="Q72" s="126" t="b">
        <v>1</v>
      </c>
      <c r="R72" s="126" t="b">
        <v>1</v>
      </c>
      <c r="S72" s="126" t="b">
        <v>1</v>
      </c>
    </row>
    <row r="73" spans="1:19" hidden="1" x14ac:dyDescent="0.25">
      <c r="A73" s="126" t="s">
        <v>4008</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44386</v>
      </c>
      <c r="H73" s="311">
        <f>IF('HN TOP UP AUTUMN UPDATE NOV'!T61&gt;0,0,-'HN TOP UP AUTUMN UPDATE NOV'!T61)</f>
        <v>0</v>
      </c>
      <c r="I73" s="205">
        <f t="shared" ca="1" si="1"/>
        <v>44386</v>
      </c>
      <c r="J73" s="126">
        <v>3</v>
      </c>
      <c r="K73" s="126" t="b">
        <v>1</v>
      </c>
      <c r="L73" s="126" t="s">
        <v>4009</v>
      </c>
      <c r="M73" s="126" t="b">
        <v>1</v>
      </c>
      <c r="N73" s="126" t="s">
        <v>3687</v>
      </c>
      <c r="O73" s="309" t="str">
        <f>LEFT('HN TOP UP AUTUMN UPDATE NOV'!D61,16)&amp;"."&amp;'HN TopUpPay'!E73</f>
        <v>Deansbrook Junio.2023.SEN I.I03.2.Jl21</v>
      </c>
      <c r="P73" s="312" t="str">
        <f>'HN TOP UP AUTUMN UPDATE NOV'!BC61</f>
        <v>11443/516500</v>
      </c>
      <c r="Q73" s="126" t="b">
        <v>1</v>
      </c>
      <c r="R73" s="126" t="b">
        <v>1</v>
      </c>
      <c r="S73" s="126" t="b">
        <v>1</v>
      </c>
    </row>
    <row r="74" spans="1:19" hidden="1" x14ac:dyDescent="0.25">
      <c r="A74" s="126" t="s">
        <v>4008</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44386</v>
      </c>
      <c r="H74" s="311">
        <f>IF('HN TOP UP AUTUMN UPDATE NOV'!T62&gt;0,0,-'HN TOP UP AUTUMN UPDATE NOV'!T62)</f>
        <v>0</v>
      </c>
      <c r="I74" s="205">
        <f t="shared" ca="1" si="1"/>
        <v>44386</v>
      </c>
      <c r="J74" s="126">
        <v>3</v>
      </c>
      <c r="K74" s="126" t="b">
        <v>1</v>
      </c>
      <c r="L74" s="126" t="s">
        <v>4009</v>
      </c>
      <c r="M74" s="126" t="b">
        <v>1</v>
      </c>
      <c r="N74" s="126" t="s">
        <v>3687</v>
      </c>
      <c r="O74" s="309" t="str">
        <f>LEFT('HN TOP UP AUTUMN UPDATE NOV'!D62,16)&amp;"."&amp;'HN TopUpPay'!E74</f>
        <v>Dollis Primary S.2001.EHCP.I03.1.Jl21</v>
      </c>
      <c r="P74" s="312" t="str">
        <f>'HN TOP UP AUTUMN UPDATE NOV'!BC62</f>
        <v>11431/543965</v>
      </c>
      <c r="Q74" s="126" t="b">
        <v>1</v>
      </c>
      <c r="R74" s="126" t="b">
        <v>1</v>
      </c>
      <c r="S74" s="126" t="b">
        <v>1</v>
      </c>
    </row>
    <row r="75" spans="1:19" hidden="1" x14ac:dyDescent="0.25">
      <c r="A75" s="126" t="s">
        <v>4008</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44386</v>
      </c>
      <c r="H75" s="311">
        <f>IF('HN TOP UP AUTUMN UPDATE NOV'!T63&gt;0,0,-'HN TOP UP AUTUMN UPDATE NOV'!T63)</f>
        <v>0</v>
      </c>
      <c r="I75" s="205">
        <f t="shared" ca="1" si="1"/>
        <v>44386</v>
      </c>
      <c r="J75" s="126">
        <v>3</v>
      </c>
      <c r="K75" s="126" t="b">
        <v>1</v>
      </c>
      <c r="L75" s="126" t="s">
        <v>4009</v>
      </c>
      <c r="M75" s="126" t="b">
        <v>1</v>
      </c>
      <c r="N75" s="126" t="s">
        <v>3687</v>
      </c>
      <c r="O75" s="309" t="str">
        <f>LEFT('HN TOP UP AUTUMN UPDATE NOV'!D63,16)&amp;"."&amp;'HN TopUpPay'!E75</f>
        <v>East Barnet Scho.2024.EHCP.I03.1.Jl21</v>
      </c>
      <c r="P75" s="312" t="str">
        <f>'HN TOP UP AUTUMN UPDATE NOV'!BC63</f>
        <v>11442/516500</v>
      </c>
      <c r="Q75" s="126" t="b">
        <v>1</v>
      </c>
      <c r="R75" s="126" t="b">
        <v>1</v>
      </c>
      <c r="S75" s="126" t="b">
        <v>1</v>
      </c>
    </row>
    <row r="76" spans="1:19" hidden="1" x14ac:dyDescent="0.25">
      <c r="A76" s="126" t="s">
        <v>4008</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44386</v>
      </c>
      <c r="H76" s="311">
        <f>IF('HN TOP UP AUTUMN UPDATE NOV'!T64&gt;0,0,-'HN TOP UP AUTUMN UPDATE NOV'!T64)</f>
        <v>0</v>
      </c>
      <c r="I76" s="205">
        <f t="shared" ca="1" si="1"/>
        <v>44386</v>
      </c>
      <c r="J76" s="126">
        <v>3</v>
      </c>
      <c r="K76" s="126" t="b">
        <v>1</v>
      </c>
      <c r="L76" s="126" t="s">
        <v>4009</v>
      </c>
      <c r="M76" s="126" t="b">
        <v>1</v>
      </c>
      <c r="N76" s="126" t="s">
        <v>3687</v>
      </c>
      <c r="O76" s="309" t="str">
        <f>LEFT('HN TOP UP AUTUMN UPDATE NOV'!D64,16)&amp;"."&amp;'HN TopUpPay'!E76</f>
        <v>Edgware Primary .2024.EHCP.I03.2.Jl21</v>
      </c>
      <c r="P76" s="312" t="str">
        <f>'HN TOP UP AUTUMN UPDATE NOV'!BC64</f>
        <v>11431/543965</v>
      </c>
      <c r="Q76" s="126" t="b">
        <v>1</v>
      </c>
      <c r="R76" s="126" t="b">
        <v>1</v>
      </c>
      <c r="S76" s="126" t="b">
        <v>1</v>
      </c>
    </row>
    <row r="77" spans="1:19" hidden="1" x14ac:dyDescent="0.25">
      <c r="A77" s="126" t="s">
        <v>4008</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44386</v>
      </c>
      <c r="H77" s="311">
        <f>IF('HN TOP UP AUTUMN UPDATE NOV'!T65&gt;0,0,-'HN TOP UP AUTUMN UPDATE NOV'!T65)</f>
        <v>0</v>
      </c>
      <c r="I77" s="205">
        <f t="shared" ca="1" si="1"/>
        <v>44386</v>
      </c>
      <c r="J77" s="126">
        <v>3</v>
      </c>
      <c r="K77" s="126" t="b">
        <v>1</v>
      </c>
      <c r="L77" s="126" t="s">
        <v>4009</v>
      </c>
      <c r="M77" s="126" t="b">
        <v>1</v>
      </c>
      <c r="N77" s="126" t="s">
        <v>3687</v>
      </c>
      <c r="O77" s="309" t="str">
        <f>LEFT('HN TOP UP AUTUMN UPDATE NOV'!D65,16)&amp;"."&amp;'HN TopUpPay'!E77</f>
        <v>Edgware Primary .2024.SEN I.I03.3.Jl21</v>
      </c>
      <c r="P77" s="312" t="str">
        <f>'HN TOP UP AUTUMN UPDATE NOV'!BC65</f>
        <v>10265/543965</v>
      </c>
      <c r="Q77" s="126" t="b">
        <v>1</v>
      </c>
      <c r="R77" s="126" t="b">
        <v>1</v>
      </c>
      <c r="S77" s="126" t="b">
        <v>1</v>
      </c>
    </row>
    <row r="78" spans="1:19" hidden="1" x14ac:dyDescent="0.25">
      <c r="A78" s="126" t="s">
        <v>4008</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44386</v>
      </c>
      <c r="H78" s="311">
        <f>IF('HN TOP UP AUTUMN UPDATE NOV'!T66&gt;0,0,-'HN TOP UP AUTUMN UPDATE NOV'!T66)</f>
        <v>0</v>
      </c>
      <c r="I78" s="205">
        <f t="shared" ca="1" si="1"/>
        <v>44386</v>
      </c>
      <c r="J78" s="126">
        <v>3</v>
      </c>
      <c r="K78" s="126" t="b">
        <v>1</v>
      </c>
      <c r="L78" s="126" t="s">
        <v>4009</v>
      </c>
      <c r="M78" s="126" t="b">
        <v>1</v>
      </c>
      <c r="N78" s="126" t="s">
        <v>3687</v>
      </c>
      <c r="O78" s="309" t="str">
        <f>LEFT('HN TOP UP AUTUMN UPDATE NOV'!D66,16)&amp;"."&amp;'HN TopUpPay'!E78</f>
        <v>Etz Chaim Jewish.5405.EHCP.I03.1.Jl21</v>
      </c>
      <c r="P78" s="312" t="str">
        <f>'HN TOP UP AUTUMN UPDATE NOV'!BC66</f>
        <v>11443/516500</v>
      </c>
      <c r="Q78" s="126" t="b">
        <v>1</v>
      </c>
      <c r="R78" s="126" t="b">
        <v>1</v>
      </c>
      <c r="S78" s="126" t="b">
        <v>1</v>
      </c>
    </row>
    <row r="79" spans="1:19" hidden="1" x14ac:dyDescent="0.25">
      <c r="A79" s="126" t="s">
        <v>4008</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44386</v>
      </c>
      <c r="H79" s="311">
        <f>IF('HN TOP UP AUTUMN UPDATE NOV'!T67&gt;0,0,-'HN TOP UP AUTUMN UPDATE NOV'!T67)</f>
        <v>0</v>
      </c>
      <c r="I79" s="205">
        <f t="shared" ca="1" si="1"/>
        <v>44386</v>
      </c>
      <c r="J79" s="126">
        <v>3</v>
      </c>
      <c r="K79" s="126" t="b">
        <v>1</v>
      </c>
      <c r="L79" s="126" t="s">
        <v>4009</v>
      </c>
      <c r="M79" s="126" t="b">
        <v>1</v>
      </c>
      <c r="N79" s="126" t="s">
        <v>3687</v>
      </c>
      <c r="O79" s="309" t="str">
        <f>LEFT('HN TOP UP AUTUMN UPDATE NOV'!D67,16)&amp;"."&amp;'HN TopUpPay'!E79</f>
        <v>Fairway Primary .2025.EHCP.I03.1.Jl21</v>
      </c>
      <c r="P79" s="312" t="str">
        <f>'HN TOP UP AUTUMN UPDATE NOV'!BC67</f>
        <v>11431/543965</v>
      </c>
      <c r="Q79" s="126" t="b">
        <v>1</v>
      </c>
      <c r="R79" s="126" t="b">
        <v>1</v>
      </c>
      <c r="S79" s="126" t="b">
        <v>1</v>
      </c>
    </row>
    <row r="80" spans="1:19" hidden="1" x14ac:dyDescent="0.25">
      <c r="A80" s="126" t="s">
        <v>4008</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44386</v>
      </c>
      <c r="H80" s="311">
        <f>IF('HN TOP UP AUTUMN UPDATE NOV'!T68&gt;0,0,-'HN TOP UP AUTUMN UPDATE NOV'!T68)</f>
        <v>0</v>
      </c>
      <c r="I80" s="205">
        <f t="shared" ca="1" si="1"/>
        <v>44386</v>
      </c>
      <c r="J80" s="126">
        <v>3</v>
      </c>
      <c r="K80" s="126" t="b">
        <v>1</v>
      </c>
      <c r="L80" s="126" t="s">
        <v>4009</v>
      </c>
      <c r="M80" s="126" t="b">
        <v>1</v>
      </c>
      <c r="N80" s="126" t="s">
        <v>3687</v>
      </c>
      <c r="O80" s="309" t="str">
        <f>LEFT('HN TOP UP AUTUMN UPDATE NOV'!D68,16)&amp;"."&amp;'HN TopUpPay'!E80</f>
        <v>Fairway Primary .4003.EHCP.I03.1.Jl21</v>
      </c>
      <c r="P80" s="312" t="str">
        <f>'HN TOP UP AUTUMN UPDATE NOV'!BC68</f>
        <v>11436/543965</v>
      </c>
      <c r="Q80" s="126" t="b">
        <v>1</v>
      </c>
      <c r="R80" s="126" t="b">
        <v>1</v>
      </c>
      <c r="S80" s="126" t="b">
        <v>1</v>
      </c>
    </row>
    <row r="81" spans="1:19" hidden="1" x14ac:dyDescent="0.25">
      <c r="A81" s="126" t="s">
        <v>4008</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44386</v>
      </c>
      <c r="H81" s="311">
        <f>IF('HN TOP UP AUTUMN UPDATE NOV'!T69&gt;0,0,-'HN TOP UP AUTUMN UPDATE NOV'!T69)</f>
        <v>0</v>
      </c>
      <c r="I81" s="205">
        <f t="shared" ca="1" si="1"/>
        <v>44386</v>
      </c>
      <c r="J81" s="126">
        <v>3</v>
      </c>
      <c r="K81" s="126" t="b">
        <v>1</v>
      </c>
      <c r="L81" s="126" t="s">
        <v>4009</v>
      </c>
      <c r="M81" s="126" t="b">
        <v>1</v>
      </c>
      <c r="N81" s="126" t="s">
        <v>3687</v>
      </c>
      <c r="O81" s="309" t="str">
        <f>LEFT('HN TOP UP AUTUMN UPDATE NOV'!D69,16)&amp;"."&amp;'HN TopUpPay'!E81</f>
        <v>Fairway Primary .2026.EHCP.I03.1.Jl21</v>
      </c>
      <c r="P81" s="312" t="str">
        <f>'HN TOP UP AUTUMN UPDATE NOV'!BC69</f>
        <v>10265/543965</v>
      </c>
      <c r="Q81" s="126" t="b">
        <v>1</v>
      </c>
      <c r="R81" s="126" t="b">
        <v>1</v>
      </c>
      <c r="S81" s="126" t="b">
        <v>1</v>
      </c>
    </row>
    <row r="82" spans="1:19" hidden="1" x14ac:dyDescent="0.25">
      <c r="A82" s="126" t="s">
        <v>4008</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44386</v>
      </c>
      <c r="H82" s="311">
        <f>IF('HN TOP UP AUTUMN UPDATE NOV'!T70&gt;0,0,-'HN TOP UP AUTUMN UPDATE NOV'!T70)</f>
        <v>0</v>
      </c>
      <c r="I82" s="205">
        <f t="shared" ca="1" si="1"/>
        <v>44386</v>
      </c>
      <c r="J82" s="126">
        <v>3</v>
      </c>
      <c r="K82" s="126" t="b">
        <v>1</v>
      </c>
      <c r="L82" s="126" t="s">
        <v>4009</v>
      </c>
      <c r="M82" s="126" t="b">
        <v>1</v>
      </c>
      <c r="N82" s="126" t="s">
        <v>3687</v>
      </c>
      <c r="O82" s="309" t="str">
        <f>LEFT('HN TOP UP AUTUMN UPDATE NOV'!D70,16)&amp;"."&amp;'HN TopUpPay'!E82</f>
        <v>Finchley Catholi.2028.EHCP.I03.1.Jl21</v>
      </c>
      <c r="P82" s="312" t="str">
        <f>'HN TOP UP AUTUMN UPDATE NOV'!BC70</f>
        <v>11435/543965</v>
      </c>
      <c r="Q82" s="126" t="b">
        <v>1</v>
      </c>
      <c r="R82" s="126" t="b">
        <v>1</v>
      </c>
      <c r="S82" s="126" t="b">
        <v>1</v>
      </c>
    </row>
    <row r="83" spans="1:19" hidden="1" x14ac:dyDescent="0.25">
      <c r="A83" s="126" t="s">
        <v>4008</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44386</v>
      </c>
      <c r="H83" s="311">
        <f>IF('HN TOP UP AUTUMN UPDATE NOV'!T71&gt;0,0,-'HN TOP UP AUTUMN UPDATE NOV'!T71)</f>
        <v>0</v>
      </c>
      <c r="I83" s="205">
        <f t="shared" ca="1" si="1"/>
        <v>44386</v>
      </c>
      <c r="J83" s="126">
        <v>3</v>
      </c>
      <c r="K83" s="126" t="b">
        <v>1</v>
      </c>
      <c r="L83" s="126" t="s">
        <v>4009</v>
      </c>
      <c r="M83" s="126" t="b">
        <v>1</v>
      </c>
      <c r="N83" s="126" t="s">
        <v>3687</v>
      </c>
      <c r="O83" s="309" t="str">
        <f>LEFT('HN TOP UP AUTUMN UPDATE NOV'!D71,16)&amp;"."&amp;'HN TopUpPay'!E83</f>
        <v>Foulds.2027.EHCP.I03.1.Jl21</v>
      </c>
      <c r="P83" s="312" t="str">
        <f>'HN TOP UP AUTUMN UPDATE NOV'!BC71</f>
        <v>11431/543965</v>
      </c>
      <c r="Q83" s="126" t="b">
        <v>1</v>
      </c>
      <c r="R83" s="126" t="b">
        <v>1</v>
      </c>
      <c r="S83" s="126" t="b">
        <v>1</v>
      </c>
    </row>
    <row r="84" spans="1:19" hidden="1" x14ac:dyDescent="0.25">
      <c r="A84" s="126" t="s">
        <v>4008</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44386</v>
      </c>
      <c r="H84" s="311">
        <f>IF('HN TOP UP AUTUMN UPDATE NOV'!T72&gt;0,0,-'HN TOP UP AUTUMN UPDATE NOV'!T72)</f>
        <v>0</v>
      </c>
      <c r="I84" s="205">
        <f t="shared" ref="I84:I147" ca="1" si="3">G84</f>
        <v>44386</v>
      </c>
      <c r="J84" s="126">
        <v>3</v>
      </c>
      <c r="K84" s="126" t="b">
        <v>1</v>
      </c>
      <c r="L84" s="126" t="s">
        <v>4009</v>
      </c>
      <c r="M84" s="126" t="b">
        <v>1</v>
      </c>
      <c r="N84" s="126" t="s">
        <v>3687</v>
      </c>
      <c r="O84" s="309" t="str">
        <f>LEFT('HN TOP UP AUTUMN UPDATE NOV'!D72,16)&amp;"."&amp;'HN TopUpPay'!E84</f>
        <v>Friern Barnet Sc.2029.EHCP.I03.1.Jl21</v>
      </c>
      <c r="P84" s="312" t="str">
        <f>'HN TOP UP AUTUMN UPDATE NOV'!BC72</f>
        <v>11435/543965</v>
      </c>
      <c r="Q84" s="126" t="b">
        <v>1</v>
      </c>
      <c r="R84" s="126" t="b">
        <v>1</v>
      </c>
      <c r="S84" s="126" t="b">
        <v>1</v>
      </c>
    </row>
    <row r="85" spans="1:19" hidden="1" x14ac:dyDescent="0.25">
      <c r="A85" s="126" t="s">
        <v>4008</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44386</v>
      </c>
      <c r="H85" s="311">
        <f>IF('HN TOP UP AUTUMN UPDATE NOV'!T73&gt;0,0,-'HN TOP UP AUTUMN UPDATE NOV'!T73)</f>
        <v>0</v>
      </c>
      <c r="I85" s="205">
        <f t="shared" ca="1" si="3"/>
        <v>44386</v>
      </c>
      <c r="J85" s="126">
        <v>3</v>
      </c>
      <c r="K85" s="126" t="b">
        <v>1</v>
      </c>
      <c r="L85" s="126" t="s">
        <v>4009</v>
      </c>
      <c r="M85" s="126" t="b">
        <v>1</v>
      </c>
      <c r="N85" s="126" t="s">
        <v>3687</v>
      </c>
      <c r="O85" s="309" t="str">
        <f>LEFT('HN TOP UP AUTUMN UPDATE NOV'!D73,16)&amp;"."&amp;'HN TopUpPay'!E85</f>
        <v>Frith Manor Scho.2029.SEN I.I03.2.Jl21</v>
      </c>
      <c r="P85" s="312" t="str">
        <f>'HN TOP UP AUTUMN UPDATE NOV'!BC73</f>
        <v>11431/543965</v>
      </c>
      <c r="Q85" s="126" t="b">
        <v>1</v>
      </c>
      <c r="R85" s="126" t="b">
        <v>1</v>
      </c>
      <c r="S85" s="126" t="b">
        <v>1</v>
      </c>
    </row>
    <row r="86" spans="1:19" hidden="1" x14ac:dyDescent="0.25">
      <c r="A86" s="126" t="s">
        <v>4008</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44386</v>
      </c>
      <c r="H86" s="311">
        <f>IF('HN TOP UP AUTUMN UPDATE NOV'!T74&gt;0,0,-'HN TOP UP AUTUMN UPDATE NOV'!T74)</f>
        <v>0</v>
      </c>
      <c r="I86" s="205">
        <f t="shared" ca="1" si="3"/>
        <v>44386</v>
      </c>
      <c r="J86" s="126">
        <v>3</v>
      </c>
      <c r="K86" s="126" t="b">
        <v>1</v>
      </c>
      <c r="L86" s="126" t="s">
        <v>4009</v>
      </c>
      <c r="M86" s="126" t="b">
        <v>1</v>
      </c>
      <c r="N86" s="126" t="s">
        <v>3687</v>
      </c>
      <c r="O86" s="309" t="str">
        <f>LEFT('HN TOP UP AUTUMN UPDATE NOV'!D74,16)&amp;"."&amp;'HN TopUpPay'!E86</f>
        <v>Frith Manor Scho.1001.SEN I.I03.1.Jl21</v>
      </c>
      <c r="P86" s="312" t="str">
        <f>'HN TOP UP AUTUMN UPDATE NOV'!BC74</f>
        <v>10265/543965</v>
      </c>
      <c r="Q86" s="126" t="b">
        <v>1</v>
      </c>
      <c r="R86" s="126" t="b">
        <v>1</v>
      </c>
      <c r="S86" s="126" t="b">
        <v>1</v>
      </c>
    </row>
    <row r="87" spans="1:19" hidden="1" x14ac:dyDescent="0.25">
      <c r="A87" s="126" t="s">
        <v>4008</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44386</v>
      </c>
      <c r="H87" s="311">
        <f>IF('HN TOP UP AUTUMN UPDATE NOV'!T75&gt;0,0,-'HN TOP UP AUTUMN UPDATE NOV'!T75)</f>
        <v>0</v>
      </c>
      <c r="I87" s="205">
        <f t="shared" ca="1" si="3"/>
        <v>44386</v>
      </c>
      <c r="J87" s="126">
        <v>3</v>
      </c>
      <c r="K87" s="126" t="b">
        <v>1</v>
      </c>
      <c r="L87" s="126" t="s">
        <v>4009</v>
      </c>
      <c r="M87" s="126" t="b">
        <v>1</v>
      </c>
      <c r="N87" s="126" t="s">
        <v>3687</v>
      </c>
      <c r="O87" s="309" t="str">
        <f>LEFT('HN TOP UP AUTUMN UPDATE NOV'!D75,16)&amp;"."&amp;'HN TopUpPay'!E87</f>
        <v>Garden Suburb In.5409.EHCP.I03.1.Jl21</v>
      </c>
      <c r="P87" s="312" t="str">
        <f>'HN TOP UP AUTUMN UPDATE NOV'!BC75</f>
        <v>11431/543965</v>
      </c>
      <c r="Q87" s="126" t="b">
        <v>1</v>
      </c>
      <c r="R87" s="126" t="b">
        <v>1</v>
      </c>
      <c r="S87" s="126" t="b">
        <v>1</v>
      </c>
    </row>
    <row r="88" spans="1:19" hidden="1" x14ac:dyDescent="0.25">
      <c r="A88" s="126" t="s">
        <v>4008</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44386</v>
      </c>
      <c r="H88" s="311">
        <f>IF('HN TOP UP AUTUMN UPDATE NOV'!T76&gt;0,0,-'HN TOP UP AUTUMN UPDATE NOV'!T76)</f>
        <v>0</v>
      </c>
      <c r="I88" s="205">
        <f t="shared" ca="1" si="3"/>
        <v>44386</v>
      </c>
      <c r="J88" s="126">
        <v>3</v>
      </c>
      <c r="K88" s="126" t="b">
        <v>1</v>
      </c>
      <c r="L88" s="126" t="s">
        <v>4009</v>
      </c>
      <c r="M88" s="126" t="b">
        <v>1</v>
      </c>
      <c r="N88" s="126" t="s">
        <v>3687</v>
      </c>
      <c r="O88" s="309" t="str">
        <f>LEFT('HN TOP UP AUTUMN UPDATE NOV'!D76,16)&amp;"."&amp;'HN TopUpPay'!E88</f>
        <v>Garden Suburb Ju.3516.EHCP.I03.1.Jl21</v>
      </c>
      <c r="P88" s="312" t="str">
        <f>'HN TOP UP AUTUMN UPDATE NOV'!BC76</f>
        <v>11431/543965</v>
      </c>
      <c r="Q88" s="126" t="b">
        <v>1</v>
      </c>
      <c r="R88" s="126" t="b">
        <v>1</v>
      </c>
      <c r="S88" s="126" t="b">
        <v>1</v>
      </c>
    </row>
    <row r="89" spans="1:19" hidden="1" x14ac:dyDescent="0.25">
      <c r="A89" s="126" t="s">
        <v>4008</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44386</v>
      </c>
      <c r="H89" s="311">
        <f>IF('HN TOP UP AUTUMN UPDATE NOV'!T77&gt;0,0,-'HN TOP UP AUTUMN UPDATE NOV'!T77)</f>
        <v>0</v>
      </c>
      <c r="I89" s="205">
        <f t="shared" ca="1" si="3"/>
        <v>44386</v>
      </c>
      <c r="J89" s="126">
        <v>3</v>
      </c>
      <c r="K89" s="126" t="b">
        <v>1</v>
      </c>
      <c r="L89" s="126" t="s">
        <v>4009</v>
      </c>
      <c r="M89" s="126" t="b">
        <v>1</v>
      </c>
      <c r="N89" s="126" t="s">
        <v>3687</v>
      </c>
      <c r="O89" s="309" t="str">
        <f>LEFT('HN TOP UP AUTUMN UPDATE NOV'!D77,16)&amp;"."&amp;'HN TopUpPay'!E89</f>
        <v>Goldbeaters Prim.3516.SEN I.I03.2.Jl21</v>
      </c>
      <c r="P89" s="312" t="str">
        <f>'HN TOP UP AUTUMN UPDATE NOV'!BC77</f>
        <v>11431/543965</v>
      </c>
      <c r="Q89" s="126" t="b">
        <v>1</v>
      </c>
      <c r="R89" s="126" t="b">
        <v>1</v>
      </c>
      <c r="S89" s="126" t="b">
        <v>1</v>
      </c>
    </row>
    <row r="90" spans="1:19" hidden="1" x14ac:dyDescent="0.25">
      <c r="A90" s="126" t="s">
        <v>4008</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44386</v>
      </c>
      <c r="H90" s="311">
        <f>IF('HN TOP UP AUTUMN UPDATE NOV'!T78&gt;0,0,-'HN TOP UP AUTUMN UPDATE NOV'!T78)</f>
        <v>0</v>
      </c>
      <c r="I90" s="205">
        <f t="shared" ca="1" si="3"/>
        <v>44386</v>
      </c>
      <c r="J90" s="126">
        <v>3</v>
      </c>
      <c r="K90" s="126" t="b">
        <v>1</v>
      </c>
      <c r="L90" s="126" t="s">
        <v>4009</v>
      </c>
      <c r="M90" s="126" t="b">
        <v>1</v>
      </c>
      <c r="N90" s="126" t="s">
        <v>3687</v>
      </c>
      <c r="O90" s="309" t="str">
        <f>LEFT('HN TOP UP AUTUMN UPDATE NOV'!D78,16)&amp;"."&amp;'HN TopUpPay'!E90</f>
        <v>Goldbeaters Prim.5400.ARPs.I03.1.Jl21</v>
      </c>
      <c r="P90" s="312" t="str">
        <f>'HN TOP UP AUTUMN UPDATE NOV'!BC78</f>
        <v>10265/543965</v>
      </c>
      <c r="Q90" s="126" t="b">
        <v>1</v>
      </c>
      <c r="R90" s="126" t="b">
        <v>1</v>
      </c>
      <c r="S90" s="126" t="b">
        <v>1</v>
      </c>
    </row>
    <row r="91" spans="1:19" hidden="1" x14ac:dyDescent="0.25">
      <c r="A91" s="126" t="s">
        <v>4008</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44386</v>
      </c>
      <c r="H91" s="311">
        <f>IF('HN TOP UP AUTUMN UPDATE NOV'!T79&gt;0,0,-'HN TOP UP AUTUMN UPDATE NOV'!T79)</f>
        <v>0</v>
      </c>
      <c r="I91" s="205">
        <f t="shared" ca="1" si="3"/>
        <v>44386</v>
      </c>
      <c r="J91" s="126">
        <v>3</v>
      </c>
      <c r="K91" s="126" t="b">
        <v>1</v>
      </c>
      <c r="L91" s="126" t="s">
        <v>4009</v>
      </c>
      <c r="M91" s="126" t="b">
        <v>1</v>
      </c>
      <c r="N91" s="126" t="s">
        <v>3687</v>
      </c>
      <c r="O91" s="309" t="str">
        <f>LEFT('HN TOP UP AUTUMN UPDATE NOV'!D79,16)&amp;"."&amp;'HN TopUpPay'!E91</f>
        <v>Grasvenor Avenue.5400.EHCP.I03.2.Jl21</v>
      </c>
      <c r="P91" s="312" t="str">
        <f>'HN TOP UP AUTUMN UPDATE NOV'!BC79</f>
        <v>11443/516500</v>
      </c>
      <c r="Q91" s="126" t="b">
        <v>1</v>
      </c>
      <c r="R91" s="126" t="b">
        <v>1</v>
      </c>
      <c r="S91" s="126" t="b">
        <v>1</v>
      </c>
    </row>
    <row r="92" spans="1:19" hidden="1" x14ac:dyDescent="0.25">
      <c r="A92" s="126" t="s">
        <v>4008</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44386</v>
      </c>
      <c r="H92" s="311">
        <f>IF('HN TOP UP AUTUMN UPDATE NOV'!T80&gt;0,0,-'HN TOP UP AUTUMN UPDATE NOV'!T80)</f>
        <v>0</v>
      </c>
      <c r="I92" s="205">
        <f t="shared" ca="1" si="3"/>
        <v>44386</v>
      </c>
      <c r="J92" s="126">
        <v>3</v>
      </c>
      <c r="K92" s="126" t="b">
        <v>1</v>
      </c>
      <c r="L92" s="126" t="s">
        <v>4009</v>
      </c>
      <c r="M92" s="126" t="b">
        <v>1</v>
      </c>
      <c r="N92" s="126" t="s">
        <v>3687</v>
      </c>
      <c r="O92" s="309" t="str">
        <f>LEFT('HN TOP UP AUTUMN UPDATE NOV'!D80,16)&amp;"."&amp;'HN TopUpPay'!E92</f>
        <v>Hampden Way Nurs.2031.EHCP.I03.1.Jl21</v>
      </c>
      <c r="P92" s="312" t="str">
        <f>'HN TOP UP AUTUMN UPDATE NOV'!BC80</f>
        <v>11439/543965</v>
      </c>
      <c r="Q92" s="126" t="b">
        <v>1</v>
      </c>
      <c r="R92" s="126" t="b">
        <v>1</v>
      </c>
      <c r="S92" s="126" t="b">
        <v>1</v>
      </c>
    </row>
    <row r="93" spans="1:19" x14ac:dyDescent="0.25">
      <c r="A93" s="126" t="s">
        <v>4008</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44386</v>
      </c>
      <c r="H93" s="311">
        <f>IF('HN TOP UP AUTUMN UPDATE NOV'!T81&gt;0,0,-'HN TOP UP AUTUMN UPDATE NOV'!T81)</f>
        <v>0</v>
      </c>
      <c r="I93" s="205">
        <f t="shared" ca="1" si="3"/>
        <v>44386</v>
      </c>
      <c r="J93" s="126">
        <v>3</v>
      </c>
      <c r="K93" s="126" t="b">
        <v>1</v>
      </c>
      <c r="L93" s="126" t="s">
        <v>4009</v>
      </c>
      <c r="M93" s="126" t="b">
        <v>1</v>
      </c>
      <c r="N93" s="126" t="s">
        <v>3687</v>
      </c>
      <c r="O93" s="309" t="str">
        <f>LEFT('HN TOP UP AUTUMN UPDATE NOV'!D81,16)&amp;"."&amp;'HN TopUpPay'!E93</f>
        <v>Hampden Way Nurs.2031.SEN I.I03.2.Jl21</v>
      </c>
      <c r="P93" s="312" t="str">
        <f>'HN TOP UP AUTUMN UPDATE NOV'!BC81</f>
        <v>10265/543965</v>
      </c>
      <c r="Q93" s="126" t="b">
        <v>1</v>
      </c>
      <c r="R93" s="126" t="b">
        <v>1</v>
      </c>
      <c r="S93" s="126" t="b">
        <v>1</v>
      </c>
    </row>
    <row r="94" spans="1:19" hidden="1" x14ac:dyDescent="0.25">
      <c r="A94" s="126" t="s">
        <v>4008</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44386</v>
      </c>
      <c r="H94" s="311">
        <f>IF('HN TOP UP AUTUMN UPDATE NOV'!T82&gt;0,0,-'HN TOP UP AUTUMN UPDATE NOV'!T82)</f>
        <v>0</v>
      </c>
      <c r="I94" s="205">
        <f t="shared" ca="1" si="3"/>
        <v>44386</v>
      </c>
      <c r="J94" s="126">
        <v>3</v>
      </c>
      <c r="K94" s="126" t="b">
        <v>1</v>
      </c>
      <c r="L94" s="126" t="s">
        <v>4009</v>
      </c>
      <c r="M94" s="126" t="b">
        <v>1</v>
      </c>
      <c r="N94" s="126" t="s">
        <v>3687</v>
      </c>
      <c r="O94" s="309" t="str">
        <f>LEFT('HN TOP UP AUTUMN UPDATE NOV'!D82,16)&amp;"."&amp;'HN TopUpPay'!E94</f>
        <v>Hasmonean High S.2032.EHCP.I03.1.Jl21</v>
      </c>
      <c r="P94" s="312" t="str">
        <f>'HN TOP UP AUTUMN UPDATE NOV'!BC82</f>
        <v>11442/516500</v>
      </c>
      <c r="Q94" s="126" t="b">
        <v>1</v>
      </c>
      <c r="R94" s="126" t="b">
        <v>1</v>
      </c>
      <c r="S94" s="126" t="b">
        <v>1</v>
      </c>
    </row>
    <row r="95" spans="1:19" hidden="1" x14ac:dyDescent="0.25">
      <c r="A95" s="126" t="s">
        <v>4008</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44386</v>
      </c>
      <c r="H95" s="311">
        <f>IF('HN TOP UP AUTUMN UPDATE NOV'!T83&gt;0,0,-'HN TOP UP AUTUMN UPDATE NOV'!T83)</f>
        <v>0</v>
      </c>
      <c r="I95" s="205">
        <f t="shared" ca="1" si="3"/>
        <v>44386</v>
      </c>
      <c r="J95" s="126">
        <v>3</v>
      </c>
      <c r="K95" s="126" t="b">
        <v>1</v>
      </c>
      <c r="L95" s="126" t="s">
        <v>4009</v>
      </c>
      <c r="M95" s="126" t="b">
        <v>1</v>
      </c>
      <c r="N95" s="126" t="s">
        <v>3687</v>
      </c>
      <c r="O95" s="309" t="str">
        <f>LEFT('HN TOP UP AUTUMN UPDATE NOV'!D83,16)&amp;"."&amp;'HN TopUpPay'!E95</f>
        <v>Hasmonean Primar.2032.SEN I.I03.2.Jl21</v>
      </c>
      <c r="P95" s="312" t="str">
        <f>'HN TOP UP AUTUMN UPDATE NOV'!BC83</f>
        <v>11431/543965</v>
      </c>
      <c r="Q95" s="126" t="b">
        <v>1</v>
      </c>
      <c r="R95" s="126" t="b">
        <v>1</v>
      </c>
      <c r="S95" s="126" t="b">
        <v>1</v>
      </c>
    </row>
    <row r="96" spans="1:19" hidden="1" x14ac:dyDescent="0.25">
      <c r="A96" s="126" t="s">
        <v>4008</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44386</v>
      </c>
      <c r="H96" s="311">
        <f>IF('HN TOP UP AUTUMN UPDATE NOV'!T84&gt;0,0,-'HN TOP UP AUTUMN UPDATE NOV'!T84)</f>
        <v>0</v>
      </c>
      <c r="I96" s="205">
        <f t="shared" ca="1" si="3"/>
        <v>44386</v>
      </c>
      <c r="J96" s="126">
        <v>3</v>
      </c>
      <c r="K96" s="126" t="b">
        <v>1</v>
      </c>
      <c r="L96" s="126" t="s">
        <v>4009</v>
      </c>
      <c r="M96" s="126" t="b">
        <v>1</v>
      </c>
      <c r="N96" s="126" t="s">
        <v>3687</v>
      </c>
      <c r="O96" s="309" t="str">
        <f>LEFT('HN TOP UP AUTUMN UPDATE NOV'!D84,16)&amp;"."&amp;'HN TopUpPay'!E96</f>
        <v>Hendon School.3304.EHCP.I03.1.Jl21</v>
      </c>
      <c r="P96" s="312" t="str">
        <f>'HN TOP UP AUTUMN UPDATE NOV'!BC84</f>
        <v>11423/516500</v>
      </c>
      <c r="Q96" s="126" t="b">
        <v>1</v>
      </c>
      <c r="R96" s="126" t="b">
        <v>1</v>
      </c>
      <c r="S96" s="126" t="b">
        <v>1</v>
      </c>
    </row>
    <row r="97" spans="1:19" hidden="1" x14ac:dyDescent="0.25">
      <c r="A97" s="126" t="s">
        <v>4008</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44386</v>
      </c>
      <c r="H97" s="311">
        <f>IF('HN TOP UP AUTUMN UPDATE NOV'!T85&gt;0,0,-'HN TOP UP AUTUMN UPDATE NOV'!T85)</f>
        <v>0</v>
      </c>
      <c r="I97" s="205">
        <f t="shared" ca="1" si="3"/>
        <v>44386</v>
      </c>
      <c r="J97" s="126">
        <v>3</v>
      </c>
      <c r="K97" s="126" t="b">
        <v>1</v>
      </c>
      <c r="L97" s="126" t="s">
        <v>4009</v>
      </c>
      <c r="M97" s="126" t="b">
        <v>1</v>
      </c>
      <c r="N97" s="126" t="s">
        <v>3687</v>
      </c>
      <c r="O97" s="309" t="str">
        <f>LEFT('HN TOP UP AUTUMN UPDATE NOV'!D85,16)&amp;"."&amp;'HN TopUpPay'!E97</f>
        <v>Hendon School.2047.EHCP.I03.1.Jl21</v>
      </c>
      <c r="P97" s="312" t="str">
        <f>'HN TOP UP AUTUMN UPDATE NOV'!BC85</f>
        <v>11442/516500</v>
      </c>
      <c r="Q97" s="126" t="b">
        <v>1</v>
      </c>
      <c r="R97" s="126" t="b">
        <v>1</v>
      </c>
      <c r="S97" s="126" t="b">
        <v>1</v>
      </c>
    </row>
    <row r="98" spans="1:19" hidden="1" x14ac:dyDescent="0.25">
      <c r="A98" s="126" t="s">
        <v>4008</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44386</v>
      </c>
      <c r="H98" s="311">
        <f>IF('HN TOP UP AUTUMN UPDATE NOV'!T86&gt;0,0,-'HN TOP UP AUTUMN UPDATE NOV'!T86)</f>
        <v>0</v>
      </c>
      <c r="I98" s="205">
        <f t="shared" ca="1" si="3"/>
        <v>44386</v>
      </c>
      <c r="J98" s="126">
        <v>3</v>
      </c>
      <c r="K98" s="126" t="b">
        <v>1</v>
      </c>
      <c r="L98" s="126" t="s">
        <v>4009</v>
      </c>
      <c r="M98" s="126" t="b">
        <v>1</v>
      </c>
      <c r="N98" s="126" t="s">
        <v>3687</v>
      </c>
      <c r="O98" s="309" t="str">
        <f>LEFT('HN TOP UP AUTUMN UPDATE NOV'!D86,16)&amp;"."&amp;'HN TopUpPay'!E98</f>
        <v>Hollickwood JMI .3515.EHCP.I03.1.Jl21</v>
      </c>
      <c r="P98" s="312" t="str">
        <f>'HN TOP UP AUTUMN UPDATE NOV'!BC86</f>
        <v>11431/543965</v>
      </c>
      <c r="Q98" s="126" t="b">
        <v>1</v>
      </c>
      <c r="R98" s="126" t="b">
        <v>1</v>
      </c>
      <c r="S98" s="126" t="b">
        <v>1</v>
      </c>
    </row>
    <row r="99" spans="1:19" hidden="1" x14ac:dyDescent="0.25">
      <c r="A99" s="126" t="s">
        <v>4008</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44386</v>
      </c>
      <c r="H99" s="311">
        <f>IF('HN TOP UP AUTUMN UPDATE NOV'!T87&gt;0,0,-'HN TOP UP AUTUMN UPDATE NOV'!T87)</f>
        <v>0</v>
      </c>
      <c r="I99" s="205">
        <f t="shared" ca="1" si="3"/>
        <v>44386</v>
      </c>
      <c r="J99" s="126">
        <v>3</v>
      </c>
      <c r="K99" s="126" t="b">
        <v>1</v>
      </c>
      <c r="L99" s="126" t="s">
        <v>4009</v>
      </c>
      <c r="M99" s="126" t="b">
        <v>1</v>
      </c>
      <c r="N99" s="126" t="s">
        <v>3687</v>
      </c>
      <c r="O99" s="309" t="str">
        <f>LEFT('HN TOP UP AUTUMN UPDATE NOV'!D87,16)&amp;"."&amp;'HN TopUpPay'!E99</f>
        <v>Hollickwood JMI .5427.ARPs.I03.1.Jl21</v>
      </c>
      <c r="P99" s="312" t="str">
        <f>'HN TOP UP AUTUMN UPDATE NOV'!BC87</f>
        <v>10265/543965</v>
      </c>
      <c r="Q99" s="126" t="b">
        <v>1</v>
      </c>
      <c r="R99" s="126" t="b">
        <v>1</v>
      </c>
      <c r="S99" s="126" t="b">
        <v>1</v>
      </c>
    </row>
    <row r="100" spans="1:19" hidden="1" x14ac:dyDescent="0.25">
      <c r="A100" s="126" t="s">
        <v>4008</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44386</v>
      </c>
      <c r="H100" s="311">
        <f>IF('HN TOP UP AUTUMN UPDATE NOV'!T88&gt;0,0,-'HN TOP UP AUTUMN UPDATE NOV'!T88)</f>
        <v>0</v>
      </c>
      <c r="I100" s="205">
        <f t="shared" ca="1" si="3"/>
        <v>44386</v>
      </c>
      <c r="J100" s="126">
        <v>3</v>
      </c>
      <c r="K100" s="126" t="b">
        <v>1</v>
      </c>
      <c r="L100" s="126" t="s">
        <v>4009</v>
      </c>
      <c r="M100" s="126" t="b">
        <v>1</v>
      </c>
      <c r="N100" s="126" t="s">
        <v>3687</v>
      </c>
      <c r="O100" s="309" t="str">
        <f>LEFT('HN TOP UP AUTUMN UPDATE NOV'!D88,16)&amp;"."&amp;'HN TopUpPay'!E100</f>
        <v>Holly Park Schoo.5427.EHCP.I03.2.Jl21</v>
      </c>
      <c r="P100" s="312" t="str">
        <f>'HN TOP UP AUTUMN UPDATE NOV'!BC88</f>
        <v>11431/543965</v>
      </c>
      <c r="Q100" s="126" t="b">
        <v>1</v>
      </c>
      <c r="R100" s="126" t="b">
        <v>1</v>
      </c>
      <c r="S100" s="126" t="b">
        <v>1</v>
      </c>
    </row>
    <row r="101" spans="1:19" hidden="1" x14ac:dyDescent="0.25">
      <c r="A101" s="126" t="s">
        <v>4008</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44386</v>
      </c>
      <c r="H101" s="311">
        <f>IF('HN TOP UP AUTUMN UPDATE NOV'!T89&gt;0,0,-'HN TOP UP AUTUMN UPDATE NOV'!T89)</f>
        <v>0</v>
      </c>
      <c r="I101" s="205">
        <f t="shared" ca="1" si="3"/>
        <v>44386</v>
      </c>
      <c r="J101" s="126">
        <v>3</v>
      </c>
      <c r="K101" s="126" t="b">
        <v>1</v>
      </c>
      <c r="L101" s="126" t="s">
        <v>4009</v>
      </c>
      <c r="M101" s="126" t="b">
        <v>1</v>
      </c>
      <c r="N101" s="126" t="s">
        <v>3687</v>
      </c>
      <c r="O101" s="309" t="str">
        <f>LEFT('HN TOP UP AUTUMN UPDATE NOV'!D89,16)&amp;"."&amp;'HN TopUpPay'!E101</f>
        <v>Holly Park Schoo.6085.Speci.I03.1.Jl21</v>
      </c>
      <c r="P101" s="312" t="str">
        <f>'HN TOP UP AUTUMN UPDATE NOV'!BC89</f>
        <v>10265/543965</v>
      </c>
      <c r="Q101" s="126" t="b">
        <v>1</v>
      </c>
      <c r="R101" s="126" t="b">
        <v>1</v>
      </c>
      <c r="S101" s="126" t="b">
        <v>1</v>
      </c>
    </row>
    <row r="102" spans="1:19" hidden="1" x14ac:dyDescent="0.25">
      <c r="A102" s="126" t="s">
        <v>4008</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44386</v>
      </c>
      <c r="H102" s="311">
        <f>IF('HN TOP UP AUTUMN UPDATE NOV'!T90&gt;0,0,-'HN TOP UP AUTUMN UPDATE NOV'!T90)</f>
        <v>0</v>
      </c>
      <c r="I102" s="205">
        <f t="shared" ca="1" si="3"/>
        <v>44386</v>
      </c>
      <c r="J102" s="126">
        <v>3</v>
      </c>
      <c r="K102" s="126" t="b">
        <v>1</v>
      </c>
      <c r="L102" s="126" t="s">
        <v>4009</v>
      </c>
      <c r="M102" s="126" t="b">
        <v>1</v>
      </c>
      <c r="N102" s="126" t="s">
        <v>3687</v>
      </c>
      <c r="O102" s="309" t="str">
        <f>LEFT('HN TOP UP AUTUMN UPDATE NOV'!D90,16)&amp;"."&amp;'HN TopUpPay'!E102</f>
        <v>Holy Trinity Sch.2036.ARPs.I03.1.Jl21</v>
      </c>
      <c r="P102" s="312" t="str">
        <f>'HN TOP UP AUTUMN UPDATE NOV'!BC90</f>
        <v>11431/543965</v>
      </c>
      <c r="Q102" s="126" t="b">
        <v>1</v>
      </c>
      <c r="R102" s="126" t="b">
        <v>1</v>
      </c>
      <c r="S102" s="126" t="b">
        <v>1</v>
      </c>
    </row>
    <row r="103" spans="1:19" hidden="1" x14ac:dyDescent="0.25">
      <c r="A103" s="126" t="s">
        <v>4008</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44386</v>
      </c>
      <c r="H103" s="311">
        <f>IF('HN TOP UP AUTUMN UPDATE NOV'!T91&gt;0,0,-'HN TOP UP AUTUMN UPDATE NOV'!T91)</f>
        <v>0</v>
      </c>
      <c r="I103" s="205">
        <f t="shared" ca="1" si="3"/>
        <v>44386</v>
      </c>
      <c r="J103" s="126">
        <v>3</v>
      </c>
      <c r="K103" s="126" t="b">
        <v>1</v>
      </c>
      <c r="L103" s="126" t="s">
        <v>4009</v>
      </c>
      <c r="M103" s="126" t="b">
        <v>1</v>
      </c>
      <c r="N103" s="126" t="s">
        <v>3687</v>
      </c>
      <c r="O103" s="309" t="str">
        <f>LEFT('HN TOP UP AUTUMN UPDATE NOV'!D91,16)&amp;"."&amp;'HN TopUpPay'!E103</f>
        <v>Holy Trinity Sch.2036.EHCP.I03.2.Jl21</v>
      </c>
      <c r="P103" s="312" t="str">
        <f>'HN TOP UP AUTUMN UPDATE NOV'!BC91</f>
        <v>11436/543965</v>
      </c>
      <c r="Q103" s="126" t="b">
        <v>1</v>
      </c>
      <c r="R103" s="126" t="b">
        <v>1</v>
      </c>
      <c r="S103" s="126" t="b">
        <v>1</v>
      </c>
    </row>
    <row r="104" spans="1:19" hidden="1" x14ac:dyDescent="0.25">
      <c r="A104" s="126" t="s">
        <v>4008</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44386</v>
      </c>
      <c r="H104" s="311">
        <f>IF('HN TOP UP AUTUMN UPDATE NOV'!T92&gt;0,0,-'HN TOP UP AUTUMN UPDATE NOV'!T92)</f>
        <v>0</v>
      </c>
      <c r="I104" s="205">
        <f t="shared" ca="1" si="3"/>
        <v>44386</v>
      </c>
      <c r="J104" s="126">
        <v>3</v>
      </c>
      <c r="K104" s="126" t="b">
        <v>1</v>
      </c>
      <c r="L104" s="126" t="s">
        <v>4009</v>
      </c>
      <c r="M104" s="126" t="b">
        <v>1</v>
      </c>
      <c r="N104" s="126" t="s">
        <v>3687</v>
      </c>
      <c r="O104" s="309" t="str">
        <f>LEFT('HN TOP UP AUTUMN UPDATE NOV'!D92,16)&amp;"."&amp;'HN TopUpPay'!E104</f>
        <v>Holy Trinity Sch.6905.ARPs.I03.1.Jl21</v>
      </c>
      <c r="P104" s="312" t="str">
        <f>'HN TOP UP AUTUMN UPDATE NOV'!BC92</f>
        <v>10265/543965</v>
      </c>
      <c r="Q104" s="126" t="b">
        <v>1</v>
      </c>
      <c r="R104" s="126" t="b">
        <v>1</v>
      </c>
      <c r="S104" s="126" t="b">
        <v>1</v>
      </c>
    </row>
    <row r="105" spans="1:19" hidden="1" x14ac:dyDescent="0.25">
      <c r="A105" s="126" t="s">
        <v>4008</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44386</v>
      </c>
      <c r="H105" s="311">
        <f>IF('HN TOP UP AUTUMN UPDATE NOV'!T93&gt;0,0,-'HN TOP UP AUTUMN UPDATE NOV'!T93)</f>
        <v>0</v>
      </c>
      <c r="I105" s="205">
        <f t="shared" ca="1" si="3"/>
        <v>44386</v>
      </c>
      <c r="J105" s="126">
        <v>3</v>
      </c>
      <c r="K105" s="126" t="b">
        <v>1</v>
      </c>
      <c r="L105" s="126" t="s">
        <v>4009</v>
      </c>
      <c r="M105" s="126" t="b">
        <v>1</v>
      </c>
      <c r="N105" s="126" t="s">
        <v>3687</v>
      </c>
      <c r="O105" s="309" t="str">
        <f>LEFT('HN TOP UP AUTUMN UPDATE NOV'!D93,16)&amp;"."&amp;'HN TopUpPay'!E105</f>
        <v>Hyde School.6905.EHCP.I03.2.Jl21</v>
      </c>
      <c r="P105" s="312" t="str">
        <f>'HN TOP UP AUTUMN UPDATE NOV'!BC93</f>
        <v>11443/516500</v>
      </c>
      <c r="Q105" s="126" t="b">
        <v>1</v>
      </c>
      <c r="R105" s="126" t="b">
        <v>1</v>
      </c>
      <c r="S105" s="126" t="b">
        <v>1</v>
      </c>
    </row>
    <row r="106" spans="1:19" hidden="1" x14ac:dyDescent="0.25">
      <c r="A106" s="126" t="s">
        <v>4008</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44386</v>
      </c>
      <c r="H106" s="311">
        <f>IF('HN TOP UP AUTUMN UPDATE NOV'!T94&gt;0,0,-'HN TOP UP AUTUMN UPDATE NOV'!T94)</f>
        <v>0</v>
      </c>
      <c r="I106" s="205">
        <f t="shared" ca="1" si="3"/>
        <v>44386</v>
      </c>
      <c r="J106" s="126">
        <v>3</v>
      </c>
      <c r="K106" s="126" t="b">
        <v>1</v>
      </c>
      <c r="L106" s="126" t="s">
        <v>4009</v>
      </c>
      <c r="M106" s="126" t="b">
        <v>1</v>
      </c>
      <c r="N106" s="126" t="s">
        <v>3687</v>
      </c>
      <c r="O106" s="309" t="str">
        <f>LEFT('HN TOP UP AUTUMN UPDATE NOV'!D94,16)&amp;"."&amp;'HN TopUpPay'!E106</f>
        <v>Independent Jewi.6905.EHCP.I03.3.Jl21</v>
      </c>
      <c r="P106" s="312" t="str">
        <f>'HN TOP UP AUTUMN UPDATE NOV'!BC94</f>
        <v>11443/516500</v>
      </c>
      <c r="Q106" s="126" t="b">
        <v>1</v>
      </c>
      <c r="R106" s="126" t="b">
        <v>1</v>
      </c>
      <c r="S106" s="126" t="b">
        <v>1</v>
      </c>
    </row>
    <row r="107" spans="1:19" hidden="1" x14ac:dyDescent="0.25">
      <c r="A107" s="126" t="s">
        <v>4008</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44386</v>
      </c>
      <c r="H107" s="311">
        <f>IF('HN TOP UP AUTUMN UPDATE NOV'!T95&gt;0,0,-'HN TOP UP AUTUMN UPDATE NOV'!T95)</f>
        <v>0</v>
      </c>
      <c r="I107" s="205">
        <f t="shared" ca="1" si="3"/>
        <v>44386</v>
      </c>
      <c r="J107" s="126">
        <v>3</v>
      </c>
      <c r="K107" s="126" t="b">
        <v>1</v>
      </c>
      <c r="L107" s="126" t="s">
        <v>4009</v>
      </c>
      <c r="M107" s="126" t="b">
        <v>1</v>
      </c>
      <c r="N107" s="126" t="s">
        <v>3687</v>
      </c>
      <c r="O107" s="309" t="str">
        <f>LEFT('HN TOP UP AUTUMN UPDATE NOV'!D95,16)&amp;"."&amp;'HN TopUpPay'!E107</f>
        <v>JCoSS.2037.EHCP.I03.1.Jl21</v>
      </c>
      <c r="P107" s="312" t="str">
        <f>'HN TOP UP AUTUMN UPDATE NOV'!BC95</f>
        <v>11434/543965</v>
      </c>
      <c r="Q107" s="126" t="b">
        <v>1</v>
      </c>
      <c r="R107" s="126" t="b">
        <v>1</v>
      </c>
      <c r="S107" s="126" t="b">
        <v>1</v>
      </c>
    </row>
    <row r="108" spans="1:19" hidden="1" x14ac:dyDescent="0.25">
      <c r="A108" s="126" t="s">
        <v>4008</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44386</v>
      </c>
      <c r="H108" s="311">
        <f>IF('HN TOP UP AUTUMN UPDATE NOV'!T96&gt;0,0,-'HN TOP UP AUTUMN UPDATE NOV'!T96)</f>
        <v>0</v>
      </c>
      <c r="I108" s="205">
        <f t="shared" ca="1" si="3"/>
        <v>44386</v>
      </c>
      <c r="J108" s="126">
        <v>3</v>
      </c>
      <c r="K108" s="126" t="b">
        <v>1</v>
      </c>
      <c r="L108" s="126" t="s">
        <v>4009</v>
      </c>
      <c r="M108" s="126" t="b">
        <v>1</v>
      </c>
      <c r="N108" s="126" t="s">
        <v>3687</v>
      </c>
      <c r="O108" s="309" t="str">
        <f>LEFT('HN TOP UP AUTUMN UPDATE NOV'!D96,16)&amp;"."&amp;'HN TopUpPay'!E108</f>
        <v>JCoSS.7010.Speci.I03.1.Jl21</v>
      </c>
      <c r="P108" s="312" t="str">
        <f>'HN TOP UP AUTUMN UPDATE NOV'!BC96</f>
        <v>11435/543965</v>
      </c>
      <c r="Q108" s="126" t="b">
        <v>1</v>
      </c>
      <c r="R108" s="126" t="b">
        <v>1</v>
      </c>
      <c r="S108" s="126" t="b">
        <v>1</v>
      </c>
    </row>
    <row r="109" spans="1:19" hidden="1" x14ac:dyDescent="0.25">
      <c r="A109" s="126" t="s">
        <v>4008</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44386</v>
      </c>
      <c r="H109" s="311">
        <f>IF('HN TOP UP AUTUMN UPDATE NOV'!T97&gt;0,0,-'HN TOP UP AUTUMN UPDATE NOV'!T97)</f>
        <v>0</v>
      </c>
      <c r="I109" s="205">
        <f t="shared" ca="1" si="3"/>
        <v>44386</v>
      </c>
      <c r="J109" s="126">
        <v>3</v>
      </c>
      <c r="K109" s="126" t="b">
        <v>1</v>
      </c>
      <c r="L109" s="126" t="s">
        <v>4009</v>
      </c>
      <c r="M109" s="126" t="b">
        <v>1</v>
      </c>
      <c r="N109" s="126" t="s">
        <v>3687</v>
      </c>
      <c r="O109" s="309" t="str">
        <f>LEFT('HN TOP UP AUTUMN UPDATE NOV'!D97,16)&amp;"."&amp;'HN TopUpPay'!E109</f>
        <v>Kisharon Inclusi.3523.EHCP.I03.1.Jl21</v>
      </c>
      <c r="P109" s="312" t="str">
        <f>'HN TOP UP AUTUMN UPDATE NOV'!BC97</f>
        <v>11491/516500</v>
      </c>
      <c r="Q109" s="126" t="b">
        <v>1</v>
      </c>
      <c r="R109" s="126" t="b">
        <v>1</v>
      </c>
      <c r="S109" s="126" t="b">
        <v>1</v>
      </c>
    </row>
    <row r="110" spans="1:19" hidden="1" x14ac:dyDescent="0.25">
      <c r="A110" s="126" t="s">
        <v>4008</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44386</v>
      </c>
      <c r="H110" s="311">
        <f>IF('HN TOP UP AUTUMN UPDATE NOV'!T98&gt;0,0,-'HN TOP UP AUTUMN UPDATE NOV'!T98)</f>
        <v>0</v>
      </c>
      <c r="I110" s="205">
        <f t="shared" ca="1" si="3"/>
        <v>44386</v>
      </c>
      <c r="J110" s="126">
        <v>3</v>
      </c>
      <c r="K110" s="126" t="b">
        <v>1</v>
      </c>
      <c r="L110" s="126" t="s">
        <v>4009</v>
      </c>
      <c r="M110" s="126" t="b">
        <v>1</v>
      </c>
      <c r="N110" s="126" t="s">
        <v>3687</v>
      </c>
      <c r="O110" s="309" t="str">
        <f>LEFT('HN TOP UP AUTUMN UPDATE NOV'!D98,16)&amp;"."&amp;'HN TopUpPay'!E110</f>
        <v>Livingstone Scho.3523.SEN I.I03.2.Jl21</v>
      </c>
      <c r="P110" s="312" t="str">
        <f>'HN TOP UP AUTUMN UPDATE NOV'!BC98</f>
        <v>11432/543965</v>
      </c>
      <c r="Q110" s="126" t="b">
        <v>1</v>
      </c>
      <c r="R110" s="126" t="b">
        <v>1</v>
      </c>
      <c r="S110" s="126" t="b">
        <v>1</v>
      </c>
    </row>
    <row r="111" spans="1:19" hidden="1" x14ac:dyDescent="0.25">
      <c r="A111" s="126" t="s">
        <v>4008</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44386</v>
      </c>
      <c r="H111" s="311">
        <f>IF('HN TOP UP AUTUMN UPDATE NOV'!T99&gt;0,0,-'HN TOP UP AUTUMN UPDATE NOV'!T99)</f>
        <v>0</v>
      </c>
      <c r="I111" s="205">
        <f t="shared" ca="1" si="3"/>
        <v>44386</v>
      </c>
      <c r="J111" s="126">
        <v>3</v>
      </c>
      <c r="K111" s="126" t="b">
        <v>1</v>
      </c>
      <c r="L111" s="126" t="s">
        <v>4009</v>
      </c>
      <c r="M111" s="126" t="b">
        <v>1</v>
      </c>
      <c r="N111" s="126" t="s">
        <v>3687</v>
      </c>
      <c r="O111" s="309" t="str">
        <f>LEFT('HN TOP UP AUTUMN UPDATE NOV'!D99,16)&amp;"."&amp;'HN TopUpPay'!E111</f>
        <v>Livingstone Scho.5948.EHCP.I03.1.Jl21</v>
      </c>
      <c r="P111" s="312" t="str">
        <f>'HN TOP UP AUTUMN UPDATE NOV'!BC99</f>
        <v>11431/543965</v>
      </c>
      <c r="Q111" s="126" t="b">
        <v>1</v>
      </c>
      <c r="R111" s="126" t="b">
        <v>1</v>
      </c>
      <c r="S111" s="126" t="b">
        <v>1</v>
      </c>
    </row>
    <row r="112" spans="1:19" hidden="1" x14ac:dyDescent="0.25">
      <c r="A112" s="126" t="s">
        <v>4008</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44386</v>
      </c>
      <c r="H112" s="311">
        <f>IF('HN TOP UP AUTUMN UPDATE NOV'!T100&gt;0,0,-'HN TOP UP AUTUMN UPDATE NOV'!T100)</f>
        <v>0</v>
      </c>
      <c r="I112" s="205">
        <f t="shared" ca="1" si="3"/>
        <v>44386</v>
      </c>
      <c r="J112" s="126">
        <v>3</v>
      </c>
      <c r="K112" s="126" t="b">
        <v>1</v>
      </c>
      <c r="L112" s="126" t="s">
        <v>4009</v>
      </c>
      <c r="M112" s="126" t="b">
        <v>1</v>
      </c>
      <c r="N112" s="126" t="s">
        <v>3687</v>
      </c>
      <c r="O112" s="309" t="str">
        <f>LEFT('HN TOP UP AUTUMN UPDATE NOV'!D100,16)&amp;"."&amp;'HN TopUpPay'!E112</f>
        <v>Livingstone Scho.5949.EHCP.I03.1.Jl21</v>
      </c>
      <c r="P112" s="312" t="str">
        <f>'HN TOP UP AUTUMN UPDATE NOV'!BC100</f>
        <v>10265/543965</v>
      </c>
      <c r="Q112" s="126" t="b">
        <v>1</v>
      </c>
      <c r="R112" s="126" t="b">
        <v>1</v>
      </c>
      <c r="S112" s="126" t="b">
        <v>1</v>
      </c>
    </row>
    <row r="113" spans="1:19" hidden="1" x14ac:dyDescent="0.25">
      <c r="A113" s="126" t="s">
        <v>4008</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44386</v>
      </c>
      <c r="H113" s="311">
        <f>IF('HN TOP UP AUTUMN UPDATE NOV'!T101&gt;0,0,-'HN TOP UP AUTUMN UPDATE NOV'!T101)</f>
        <v>0</v>
      </c>
      <c r="I113" s="205">
        <f t="shared" ca="1" si="3"/>
        <v>44386</v>
      </c>
      <c r="J113" s="126">
        <v>3</v>
      </c>
      <c r="K113" s="126" t="b">
        <v>1</v>
      </c>
      <c r="L113" s="126" t="s">
        <v>4009</v>
      </c>
      <c r="M113" s="126" t="b">
        <v>1</v>
      </c>
      <c r="N113" s="126" t="s">
        <v>3687</v>
      </c>
      <c r="O113" s="309" t="str">
        <f>LEFT('HN TOP UP AUTUMN UPDATE NOV'!D101,16)&amp;"."&amp;'HN TopUpPay'!E113</f>
        <v>London Academy.4004.EHCP.I03.1.Jl21</v>
      </c>
      <c r="P113" s="312" t="str">
        <f>'HN TOP UP AUTUMN UPDATE NOV'!BC101</f>
        <v>11423/516500</v>
      </c>
      <c r="Q113" s="126" t="b">
        <v>1</v>
      </c>
      <c r="R113" s="126" t="b">
        <v>1</v>
      </c>
      <c r="S113" s="126" t="b">
        <v>1</v>
      </c>
    </row>
    <row r="114" spans="1:19" hidden="1" x14ac:dyDescent="0.25">
      <c r="A114" s="126" t="s">
        <v>4008</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44386</v>
      </c>
      <c r="H114" s="311">
        <f>IF('HN TOP UP AUTUMN UPDATE NOV'!T102&gt;0,0,-'HN TOP UP AUTUMN UPDATE NOV'!T102)</f>
        <v>0</v>
      </c>
      <c r="I114" s="205">
        <f t="shared" ca="1" si="3"/>
        <v>44386</v>
      </c>
      <c r="J114" s="126">
        <v>3</v>
      </c>
      <c r="K114" s="126" t="b">
        <v>1</v>
      </c>
      <c r="L114" s="126" t="s">
        <v>4009</v>
      </c>
      <c r="M114" s="126" t="b">
        <v>1</v>
      </c>
      <c r="N114" s="126" t="s">
        <v>3687</v>
      </c>
      <c r="O114" s="309" t="str">
        <f>LEFT('HN TOP UP AUTUMN UPDATE NOV'!D102,16)&amp;"."&amp;'HN TopUpPay'!E114</f>
        <v>London Academy.3513.EHCP.I03.1.Jl21</v>
      </c>
      <c r="P114" s="312" t="str">
        <f>'HN TOP UP AUTUMN UPDATE NOV'!BC102</f>
        <v>11442/516500</v>
      </c>
      <c r="Q114" s="126" t="b">
        <v>1</v>
      </c>
      <c r="R114" s="126" t="b">
        <v>1</v>
      </c>
      <c r="S114" s="126" t="b">
        <v>1</v>
      </c>
    </row>
    <row r="115" spans="1:19" hidden="1" x14ac:dyDescent="0.25">
      <c r="A115" s="126" t="s">
        <v>4008</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44386</v>
      </c>
      <c r="H115" s="311">
        <f>IF('HN TOP UP AUTUMN UPDATE NOV'!T103&gt;0,0,-'HN TOP UP AUTUMN UPDATE NOV'!T103)</f>
        <v>0</v>
      </c>
      <c r="I115" s="205">
        <f t="shared" ca="1" si="3"/>
        <v>44386</v>
      </c>
      <c r="J115" s="126">
        <v>3</v>
      </c>
      <c r="K115" s="126" t="b">
        <v>1</v>
      </c>
      <c r="L115" s="126" t="s">
        <v>4009</v>
      </c>
      <c r="M115" s="126" t="b">
        <v>1</v>
      </c>
      <c r="N115" s="126" t="s">
        <v>3687</v>
      </c>
      <c r="O115" s="309" t="str">
        <f>LEFT('HN TOP UP AUTUMN UPDATE NOV'!D103,16)&amp;"."&amp;'HN TopUpPay'!E115</f>
        <v>London Academy.3513.SEN I.I03.2.Jl21</v>
      </c>
      <c r="P115" s="312" t="str">
        <f>'HN TOP UP AUTUMN UPDATE NOV'!BC103</f>
        <v>11443/516500</v>
      </c>
      <c r="Q115" s="126" t="b">
        <v>1</v>
      </c>
      <c r="R115" s="126" t="b">
        <v>1</v>
      </c>
      <c r="S115" s="126" t="b">
        <v>1</v>
      </c>
    </row>
    <row r="116" spans="1:19" hidden="1" x14ac:dyDescent="0.25">
      <c r="A116" s="126" t="s">
        <v>4008</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44386</v>
      </c>
      <c r="H116" s="311">
        <f>IF('HN TOP UP AUTUMN UPDATE NOV'!T104&gt;0,0,-'HN TOP UP AUTUMN UPDATE NOV'!T104)</f>
        <v>0</v>
      </c>
      <c r="I116" s="205">
        <f t="shared" ca="1" si="3"/>
        <v>44386</v>
      </c>
      <c r="J116" s="126">
        <v>3</v>
      </c>
      <c r="K116" s="126" t="b">
        <v>1</v>
      </c>
      <c r="L116" s="126" t="s">
        <v>4009</v>
      </c>
      <c r="M116" s="126" t="b">
        <v>1</v>
      </c>
      <c r="N116" s="126" t="s">
        <v>3687</v>
      </c>
      <c r="O116" s="309" t="str">
        <f>LEFT('HN TOP UP AUTUMN UPDATE NOV'!D104,16)&amp;"."&amp;'HN TopUpPay'!E116</f>
        <v>Manorside Primar.5402.EHCP.I03.1.Jl21</v>
      </c>
      <c r="P116" s="312" t="str">
        <f>'HN TOP UP AUTUMN UPDATE NOV'!BC104</f>
        <v>11431/543965</v>
      </c>
      <c r="Q116" s="126" t="b">
        <v>1</v>
      </c>
      <c r="R116" s="126" t="b">
        <v>1</v>
      </c>
      <c r="S116" s="126" t="b">
        <v>1</v>
      </c>
    </row>
    <row r="117" spans="1:19" hidden="1" x14ac:dyDescent="0.25">
      <c r="A117" s="126" t="s">
        <v>4008</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44386</v>
      </c>
      <c r="H117" s="311">
        <f>IF('HN TOP UP AUTUMN UPDATE NOV'!T105&gt;0,0,-'HN TOP UP AUTUMN UPDATE NOV'!T105)</f>
        <v>0</v>
      </c>
      <c r="I117" s="205">
        <f t="shared" ca="1" si="3"/>
        <v>44386</v>
      </c>
      <c r="J117" s="126">
        <v>3</v>
      </c>
      <c r="K117" s="126" t="b">
        <v>1</v>
      </c>
      <c r="L117" s="126" t="s">
        <v>4009</v>
      </c>
      <c r="M117" s="126" t="b">
        <v>1</v>
      </c>
      <c r="N117" s="126" t="s">
        <v>3687</v>
      </c>
      <c r="O117" s="309" t="str">
        <f>LEFT('HN TOP UP AUTUMN UPDATE NOV'!D105,16)&amp;"."&amp;'HN TopUpPay'!E117</f>
        <v>Mapledown.2048.EHCP.I03.1.Jl21</v>
      </c>
      <c r="P117" s="312" t="str">
        <f>'HN TOP UP AUTUMN UPDATE NOV'!BC105</f>
        <v>11433/543965</v>
      </c>
      <c r="Q117" s="126" t="b">
        <v>1</v>
      </c>
      <c r="R117" s="126" t="b">
        <v>1</v>
      </c>
      <c r="S117" s="126" t="b">
        <v>1</v>
      </c>
    </row>
    <row r="118" spans="1:19" hidden="1" x14ac:dyDescent="0.25">
      <c r="A118" s="126" t="s">
        <v>4008</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44386</v>
      </c>
      <c r="H118" s="311">
        <f>IF('HN TOP UP AUTUMN UPDATE NOV'!T106&gt;0,0,-'HN TOP UP AUTUMN UPDATE NOV'!T106)</f>
        <v>0</v>
      </c>
      <c r="I118" s="205">
        <f t="shared" ca="1" si="3"/>
        <v>44386</v>
      </c>
      <c r="J118" s="126">
        <v>3</v>
      </c>
      <c r="K118" s="126" t="b">
        <v>1</v>
      </c>
      <c r="L118" s="126" t="s">
        <v>4009</v>
      </c>
      <c r="M118" s="126" t="b">
        <v>1</v>
      </c>
      <c r="N118" s="126" t="s">
        <v>3687</v>
      </c>
      <c r="O118" s="309" t="str">
        <f>LEFT('HN TOP UP AUTUMN UPDATE NOV'!D106,16)&amp;"."&amp;'HN TopUpPay'!E118</f>
        <v>Martin Primary S.2048.SEN I.I03.2.Jl21</v>
      </c>
      <c r="P118" s="312" t="str">
        <f>'HN TOP UP AUTUMN UPDATE NOV'!BC106</f>
        <v>11431/543965</v>
      </c>
      <c r="Q118" s="126" t="b">
        <v>1</v>
      </c>
      <c r="R118" s="126" t="b">
        <v>1</v>
      </c>
      <c r="S118" s="126" t="b">
        <v>1</v>
      </c>
    </row>
    <row r="119" spans="1:19" hidden="1" x14ac:dyDescent="0.25">
      <c r="A119" s="126" t="s">
        <v>4008</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44386</v>
      </c>
      <c r="H119" s="311">
        <f>IF('HN TOP UP AUTUMN UPDATE NOV'!T107&gt;0,0,-'HN TOP UP AUTUMN UPDATE NOV'!T107)</f>
        <v>0</v>
      </c>
      <c r="I119" s="205">
        <f t="shared" ca="1" si="3"/>
        <v>44386</v>
      </c>
      <c r="J119" s="126">
        <v>3</v>
      </c>
      <c r="K119" s="126" t="b">
        <v>1</v>
      </c>
      <c r="L119" s="126" t="s">
        <v>4009</v>
      </c>
      <c r="M119" s="126" t="b">
        <v>1</v>
      </c>
      <c r="N119" s="126" t="s">
        <v>3687</v>
      </c>
      <c r="O119" s="309" t="str">
        <f>LEFT('HN TOP UP AUTUMN UPDATE NOV'!D107,16)&amp;"."&amp;'HN TopUpPay'!E119</f>
        <v>Mathilda Marks-K.3305.EHCP.I03.1.Jl21</v>
      </c>
      <c r="P119" s="312" t="str">
        <f>'HN TOP UP AUTUMN UPDATE NOV'!BC107</f>
        <v>11431/543965</v>
      </c>
      <c r="Q119" s="126" t="b">
        <v>1</v>
      </c>
      <c r="R119" s="126" t="b">
        <v>1</v>
      </c>
      <c r="S119" s="126" t="b">
        <v>1</v>
      </c>
    </row>
    <row r="120" spans="1:19" hidden="1" x14ac:dyDescent="0.25">
      <c r="A120" s="126" t="s">
        <v>4008</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44386</v>
      </c>
      <c r="H120" s="311">
        <f>IF('HN TOP UP AUTUMN UPDATE NOV'!T108&gt;0,0,-'HN TOP UP AUTUMN UPDATE NOV'!T108)</f>
        <v>0</v>
      </c>
      <c r="I120" s="205">
        <f t="shared" ca="1" si="3"/>
        <v>44386</v>
      </c>
      <c r="J120" s="126">
        <v>3</v>
      </c>
      <c r="K120" s="126" t="b">
        <v>1</v>
      </c>
      <c r="L120" s="126" t="s">
        <v>4009</v>
      </c>
      <c r="M120" s="126" t="b">
        <v>1</v>
      </c>
      <c r="N120" s="126" t="s">
        <v>3687</v>
      </c>
      <c r="O120" s="309" t="str">
        <f>LEFT('HN TOP UP AUTUMN UPDATE NOV'!D108,16)&amp;"."&amp;'HN TopUpPay'!E120</f>
        <v>Menorah Foundati.2042.EHCP.I03.1.Jl21</v>
      </c>
      <c r="P120" s="312" t="str">
        <f>'HN TOP UP AUTUMN UPDATE NOV'!BC108</f>
        <v>11431/543965</v>
      </c>
      <c r="Q120" s="126" t="b">
        <v>1</v>
      </c>
      <c r="R120" s="126" t="b">
        <v>1</v>
      </c>
      <c r="S120" s="126" t="b">
        <v>1</v>
      </c>
    </row>
    <row r="121" spans="1:19" hidden="1" x14ac:dyDescent="0.25">
      <c r="A121" s="126" t="s">
        <v>4008</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44386</v>
      </c>
      <c r="H121" s="311">
        <f>IF('HN TOP UP AUTUMN UPDATE NOV'!T109&gt;0,0,-'HN TOP UP AUTUMN UPDATE NOV'!T109)</f>
        <v>0</v>
      </c>
      <c r="I121" s="205">
        <f t="shared" ca="1" si="3"/>
        <v>44386</v>
      </c>
      <c r="J121" s="126">
        <v>3</v>
      </c>
      <c r="K121" s="126" t="b">
        <v>1</v>
      </c>
      <c r="L121" s="126" t="s">
        <v>4009</v>
      </c>
      <c r="M121" s="126" t="b">
        <v>1</v>
      </c>
      <c r="N121" s="126" t="s">
        <v>3687</v>
      </c>
      <c r="O121" s="309" t="str">
        <f>LEFT('HN TOP UP AUTUMN UPDATE NOV'!D109,16)&amp;"."&amp;'HN TopUpPay'!E121</f>
        <v>Menorah High Sch.2044.EHCP.I03.1.Jl21</v>
      </c>
      <c r="P121" s="312" t="str">
        <f>'HN TOP UP AUTUMN UPDATE NOV'!BC109</f>
        <v>11435/543965</v>
      </c>
      <c r="Q121" s="126" t="b">
        <v>1</v>
      </c>
      <c r="R121" s="126" t="b">
        <v>1</v>
      </c>
      <c r="S121" s="126" t="b">
        <v>1</v>
      </c>
    </row>
    <row r="122" spans="1:19" hidden="1" x14ac:dyDescent="0.25">
      <c r="A122" s="126" t="s">
        <v>4008</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44386</v>
      </c>
      <c r="H122" s="311">
        <f>IF('HN TOP UP AUTUMN UPDATE NOV'!T110&gt;0,0,-'HN TOP UP AUTUMN UPDATE NOV'!T110)</f>
        <v>0</v>
      </c>
      <c r="I122" s="205">
        <f t="shared" ca="1" si="3"/>
        <v>44386</v>
      </c>
      <c r="J122" s="126">
        <v>3</v>
      </c>
      <c r="K122" s="126" t="b">
        <v>1</v>
      </c>
      <c r="L122" s="126" t="s">
        <v>4009</v>
      </c>
      <c r="M122" s="126" t="b">
        <v>1</v>
      </c>
      <c r="N122" s="126" t="s">
        <v>3687</v>
      </c>
      <c r="O122" s="309" t="str">
        <f>LEFT('HN TOP UP AUTUMN UPDATE NOV'!D110,16)&amp;"."&amp;'HN TopUpPay'!E122</f>
        <v>Menorah Primary .2043.EHCP.I03.1.Jl21</v>
      </c>
      <c r="P122" s="312" t="str">
        <f>'HN TOP UP AUTUMN UPDATE NOV'!BC110</f>
        <v>11431/543965</v>
      </c>
      <c r="Q122" s="126" t="b">
        <v>1</v>
      </c>
      <c r="R122" s="126" t="b">
        <v>1</v>
      </c>
      <c r="S122" s="126" t="b">
        <v>1</v>
      </c>
    </row>
    <row r="123" spans="1:19" hidden="1" x14ac:dyDescent="0.25">
      <c r="A123" s="126" t="s">
        <v>4008</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44386</v>
      </c>
      <c r="H123" s="311">
        <f>IF('HN TOP UP AUTUMN UPDATE NOV'!T111&gt;0,0,-'HN TOP UP AUTUMN UPDATE NOV'!T111)</f>
        <v>0</v>
      </c>
      <c r="I123" s="205">
        <f t="shared" ca="1" si="3"/>
        <v>44386</v>
      </c>
      <c r="J123" s="126">
        <v>3</v>
      </c>
      <c r="K123" s="126" t="b">
        <v>1</v>
      </c>
      <c r="L123" s="126" t="s">
        <v>4009</v>
      </c>
      <c r="M123" s="126" t="b">
        <v>1</v>
      </c>
      <c r="N123" s="126" t="s">
        <v>3687</v>
      </c>
      <c r="O123" s="309" t="str">
        <f>LEFT('HN TOP UP AUTUMN UPDATE NOV'!D111,16)&amp;"."&amp;'HN TopUpPay'!E123</f>
        <v>Mill Hill County.1002.EHCP.I03.1.Jl21</v>
      </c>
      <c r="P123" s="312" t="str">
        <f>'HN TOP UP AUTUMN UPDATE NOV'!BC111</f>
        <v>11442/516500</v>
      </c>
      <c r="Q123" s="126" t="b">
        <v>1</v>
      </c>
      <c r="R123" s="126" t="b">
        <v>1</v>
      </c>
      <c r="S123" s="126" t="b">
        <v>1</v>
      </c>
    </row>
    <row r="124" spans="1:19" hidden="1" x14ac:dyDescent="0.25">
      <c r="A124" s="126" t="s">
        <v>4008</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44386</v>
      </c>
      <c r="H124" s="311">
        <f>IF('HN TOP UP AUTUMN UPDATE NOV'!T112&gt;0,0,-'HN TOP UP AUTUMN UPDATE NOV'!T112)</f>
        <v>0</v>
      </c>
      <c r="I124" s="205">
        <f t="shared" ca="1" si="3"/>
        <v>44386</v>
      </c>
      <c r="J124" s="126">
        <v>3</v>
      </c>
      <c r="K124" s="126" t="b">
        <v>1</v>
      </c>
      <c r="L124" s="126" t="s">
        <v>4009</v>
      </c>
      <c r="M124" s="126" t="b">
        <v>1</v>
      </c>
      <c r="N124" s="126" t="s">
        <v>3687</v>
      </c>
      <c r="O124" s="309" t="str">
        <f>LEFT('HN TOP UP AUTUMN UPDATE NOV'!D112,16)&amp;"."&amp;'HN TopUpPay'!E124</f>
        <v>Millbrook Park C.1002.SEN I.I03.2.Jl21</v>
      </c>
      <c r="P124" s="312" t="str">
        <f>'HN TOP UP AUTUMN UPDATE NOV'!BC112</f>
        <v>11443/516500</v>
      </c>
      <c r="Q124" s="126" t="b">
        <v>1</v>
      </c>
      <c r="R124" s="126" t="b">
        <v>1</v>
      </c>
      <c r="S124" s="126" t="b">
        <v>1</v>
      </c>
    </row>
    <row r="125" spans="1:19" hidden="1" x14ac:dyDescent="0.25">
      <c r="A125" s="126" t="s">
        <v>4008</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44386</v>
      </c>
      <c r="H125" s="311">
        <f>IF('HN TOP UP AUTUMN UPDATE NOV'!T113&gt;0,0,-'HN TOP UP AUTUMN UPDATE NOV'!T113)</f>
        <v>0</v>
      </c>
      <c r="I125" s="205">
        <f t="shared" ca="1" si="3"/>
        <v>44386</v>
      </c>
      <c r="J125" s="126">
        <v>3</v>
      </c>
      <c r="K125" s="126" t="b">
        <v>1</v>
      </c>
      <c r="L125" s="126" t="s">
        <v>4009</v>
      </c>
      <c r="M125" s="126" t="b">
        <v>1</v>
      </c>
      <c r="N125" s="126" t="s">
        <v>3687</v>
      </c>
      <c r="O125" s="309" t="str">
        <f>LEFT('HN TOP UP AUTUMN UPDATE NOV'!D113,16)&amp;"."&amp;'HN TopUpPay'!E125</f>
        <v>Millbrook Park C.2053.EHCP.I03.1.Jl21</v>
      </c>
      <c r="P125" s="312" t="str">
        <f>'HN TOP UP AUTUMN UPDATE NOV'!BC113</f>
        <v>10265/516500</v>
      </c>
      <c r="Q125" s="126" t="b">
        <v>1</v>
      </c>
      <c r="R125" s="126" t="b">
        <v>1</v>
      </c>
      <c r="S125" s="126" t="b">
        <v>1</v>
      </c>
    </row>
    <row r="126" spans="1:19" hidden="1" x14ac:dyDescent="0.25">
      <c r="A126" s="126" t="s">
        <v>4008</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44386</v>
      </c>
      <c r="H126" s="311">
        <f>IF('HN TOP UP AUTUMN UPDATE NOV'!T114&gt;0,0,-'HN TOP UP AUTUMN UPDATE NOV'!T114)</f>
        <v>0</v>
      </c>
      <c r="I126" s="205">
        <f t="shared" ca="1" si="3"/>
        <v>44386</v>
      </c>
      <c r="J126" s="126">
        <v>3</v>
      </c>
      <c r="K126" s="126" t="b">
        <v>1</v>
      </c>
      <c r="L126" s="126" t="s">
        <v>4009</v>
      </c>
      <c r="M126" s="126" t="b">
        <v>1</v>
      </c>
      <c r="N126" s="126" t="s">
        <v>3687</v>
      </c>
      <c r="O126" s="309" t="str">
        <f>LEFT('HN TOP UP AUTUMN UPDATE NOV'!D114,16)&amp;"."&amp;'HN TopUpPay'!E126</f>
        <v>Monken Hadley C .2053.EHCP.I03.2.Jl21</v>
      </c>
      <c r="P126" s="312" t="str">
        <f>'HN TOP UP AUTUMN UPDATE NOV'!BC114</f>
        <v>11431/543965</v>
      </c>
      <c r="Q126" s="126" t="b">
        <v>1</v>
      </c>
      <c r="R126" s="126" t="b">
        <v>1</v>
      </c>
      <c r="S126" s="126" t="b">
        <v>1</v>
      </c>
    </row>
    <row r="127" spans="1:19" hidden="1" x14ac:dyDescent="0.25">
      <c r="A127" s="126" t="s">
        <v>4008</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44386</v>
      </c>
      <c r="H127" s="311">
        <f>IF('HN TOP UP AUTUMN UPDATE NOV'!T115&gt;0,0,-'HN TOP UP AUTUMN UPDATE NOV'!T115)</f>
        <v>0</v>
      </c>
      <c r="I127" s="205">
        <f t="shared" ca="1" si="3"/>
        <v>44386</v>
      </c>
      <c r="J127" s="126">
        <v>3</v>
      </c>
      <c r="K127" s="126" t="b">
        <v>1</v>
      </c>
      <c r="L127" s="126" t="s">
        <v>4009</v>
      </c>
      <c r="M127" s="126" t="b">
        <v>1</v>
      </c>
      <c r="N127" s="126" t="s">
        <v>3687</v>
      </c>
      <c r="O127" s="309" t="str">
        <f>LEFT('HN TOP UP AUTUMN UPDATE NOV'!D115,16)&amp;"."&amp;'HN TopUpPay'!E127</f>
        <v>Monkfrith School.2045.EHCP.I03.1.Jl21</v>
      </c>
      <c r="P127" s="312" t="str">
        <f>'HN TOP UP AUTUMN UPDATE NOV'!BC115</f>
        <v>11431/543965</v>
      </c>
      <c r="Q127" s="126" t="b">
        <v>1</v>
      </c>
      <c r="R127" s="126" t="b">
        <v>1</v>
      </c>
      <c r="S127" s="126" t="b">
        <v>1</v>
      </c>
    </row>
    <row r="128" spans="1:19" x14ac:dyDescent="0.25">
      <c r="A128" s="126" t="s">
        <v>4008</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44386</v>
      </c>
      <c r="H128" s="311">
        <f>IF('HN TOP UP AUTUMN UPDATE NOV'!T116&gt;0,0,-'HN TOP UP AUTUMN UPDATE NOV'!T116)</f>
        <v>0</v>
      </c>
      <c r="I128" s="205">
        <f t="shared" ca="1" si="3"/>
        <v>44386</v>
      </c>
      <c r="J128" s="126">
        <v>3</v>
      </c>
      <c r="K128" s="126" t="b">
        <v>1</v>
      </c>
      <c r="L128" s="126" t="s">
        <v>4009</v>
      </c>
      <c r="M128" s="126" t="b">
        <v>1</v>
      </c>
      <c r="N128" s="126" t="s">
        <v>3687</v>
      </c>
      <c r="O128" s="309" t="str">
        <f>LEFT('HN TOP UP AUTUMN UPDATE NOV'!D116,16)&amp;"."&amp;'HN TopUpPay'!E128</f>
        <v>Moss Hall Infant.2045.EHCP.I03.2.Jl21</v>
      </c>
      <c r="P128" s="312" t="str">
        <f>'HN TOP UP AUTUMN UPDATE NOV'!BC116</f>
        <v>11431/543965</v>
      </c>
      <c r="Q128" s="126" t="b">
        <v>1</v>
      </c>
      <c r="R128" s="126" t="b">
        <v>1</v>
      </c>
      <c r="S128" s="126" t="b">
        <v>1</v>
      </c>
    </row>
    <row r="129" spans="1:19" hidden="1" x14ac:dyDescent="0.25">
      <c r="A129" s="126" t="s">
        <v>4008</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44386</v>
      </c>
      <c r="H129" s="311">
        <f>IF('HN TOP UP AUTUMN UPDATE NOV'!T117&gt;0,0,-'HN TOP UP AUTUMN UPDATE NOV'!T117)</f>
        <v>0</v>
      </c>
      <c r="I129" s="205">
        <f t="shared" ca="1" si="3"/>
        <v>44386</v>
      </c>
      <c r="J129" s="126">
        <v>3</v>
      </c>
      <c r="K129" s="126" t="b">
        <v>1</v>
      </c>
      <c r="L129" s="126" t="s">
        <v>4009</v>
      </c>
      <c r="M129" s="126" t="b">
        <v>1</v>
      </c>
      <c r="N129" s="126" t="s">
        <v>3687</v>
      </c>
      <c r="O129" s="309" t="str">
        <f>LEFT('HN TOP UP AUTUMN UPDATE NOV'!D117,16)&amp;"."&amp;'HN TopUpPay'!E129</f>
        <v>Moss Hall Junior.7005.Speci.I03.1.Jl21</v>
      </c>
      <c r="P129" s="312" t="str">
        <f>'HN TOP UP AUTUMN UPDATE NOV'!BC117</f>
        <v>11431/543965</v>
      </c>
      <c r="Q129" s="126" t="b">
        <v>1</v>
      </c>
      <c r="R129" s="126" t="b">
        <v>1</v>
      </c>
      <c r="S129" s="126" t="b">
        <v>1</v>
      </c>
    </row>
    <row r="130" spans="1:19" hidden="1" x14ac:dyDescent="0.25">
      <c r="A130" s="126" t="s">
        <v>4008</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44386</v>
      </c>
      <c r="H130" s="311">
        <f>IF('HN TOP UP AUTUMN UPDATE NOV'!T118&gt;0,0,-'HN TOP UP AUTUMN UPDATE NOV'!T118)</f>
        <v>0</v>
      </c>
      <c r="I130" s="205">
        <f t="shared" ca="1" si="3"/>
        <v>44386</v>
      </c>
      <c r="J130" s="126">
        <v>3</v>
      </c>
      <c r="K130" s="126" t="b">
        <v>1</v>
      </c>
      <c r="L130" s="126" t="s">
        <v>4009</v>
      </c>
      <c r="M130" s="126" t="b">
        <v>1</v>
      </c>
      <c r="N130" s="126" t="s">
        <v>3687</v>
      </c>
      <c r="O130" s="309" t="str">
        <f>LEFT('HN TOP UP AUTUMN UPDATE NOV'!D118,16)&amp;"."&amp;'HN TopUpPay'!E130</f>
        <v>Moss Hall Nurser.5950.Speci.I03.1.Jl21</v>
      </c>
      <c r="P130" s="312" t="str">
        <f>'HN TOP UP AUTUMN UPDATE NOV'!BC118</f>
        <v>10265/543965</v>
      </c>
      <c r="Q130" s="126" t="b">
        <v>1</v>
      </c>
      <c r="R130" s="126" t="b">
        <v>1</v>
      </c>
      <c r="S130" s="126" t="b">
        <v>1</v>
      </c>
    </row>
    <row r="131" spans="1:19" hidden="1" x14ac:dyDescent="0.25">
      <c r="A131" s="126" t="s">
        <v>4008</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44386</v>
      </c>
      <c r="H131" s="311">
        <f>IF('HN TOP UP AUTUMN UPDATE NOV'!T119&gt;0,0,-'HN TOP UP AUTUMN UPDATE NOV'!T119)</f>
        <v>0</v>
      </c>
      <c r="I131" s="205">
        <f t="shared" ca="1" si="3"/>
        <v>44386</v>
      </c>
      <c r="J131" s="126">
        <v>3</v>
      </c>
      <c r="K131" s="126" t="b">
        <v>1</v>
      </c>
      <c r="L131" s="126" t="s">
        <v>4009</v>
      </c>
      <c r="M131" s="126" t="b">
        <v>1</v>
      </c>
      <c r="N131" s="126" t="s">
        <v>3687</v>
      </c>
      <c r="O131" s="309" t="str">
        <f>LEFT('HN TOP UP AUTUMN UPDATE NOV'!D119,16)&amp;"."&amp;'HN TopUpPay'!E131</f>
        <v>Noam Primary Sch.7000.Speci.I03.1.Jl21</v>
      </c>
      <c r="P131" s="312" t="str">
        <f>'HN TOP UP AUTUMN UPDATE NOV'!BC119</f>
        <v>11431/543965</v>
      </c>
      <c r="Q131" s="126" t="b">
        <v>1</v>
      </c>
      <c r="R131" s="126" t="b">
        <v>1</v>
      </c>
      <c r="S131" s="126" t="b">
        <v>1</v>
      </c>
    </row>
    <row r="132" spans="1:19" hidden="1" x14ac:dyDescent="0.25">
      <c r="A132" s="126" t="s">
        <v>4008</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44386</v>
      </c>
      <c r="H132" s="311">
        <f>IF('HN TOP UP AUTUMN UPDATE NOV'!T120&gt;0,0,-'HN TOP UP AUTUMN UPDATE NOV'!T120)</f>
        <v>0</v>
      </c>
      <c r="I132" s="205">
        <f t="shared" ca="1" si="3"/>
        <v>44386</v>
      </c>
      <c r="J132" s="126">
        <v>3</v>
      </c>
      <c r="K132" s="126" t="b">
        <v>1</v>
      </c>
      <c r="L132" s="126" t="s">
        <v>4009</v>
      </c>
      <c r="M132" s="126" t="b">
        <v>1</v>
      </c>
      <c r="N132" s="126" t="s">
        <v>3687</v>
      </c>
      <c r="O132" s="309" t="str">
        <f>LEFT('HN TOP UP AUTUMN UPDATE NOV'!D120,16)&amp;"."&amp;'HN TopUpPay'!E132</f>
        <v>Noam Primary Sch.7009.Speci.I03.1.Jl21</v>
      </c>
      <c r="P132" s="312" t="str">
        <f>'HN TOP UP AUTUMN UPDATE NOV'!BC120</f>
        <v>11436/543965</v>
      </c>
      <c r="Q132" s="126" t="b">
        <v>1</v>
      </c>
      <c r="R132" s="126" t="b">
        <v>1</v>
      </c>
      <c r="S132" s="126" t="b">
        <v>1</v>
      </c>
    </row>
    <row r="133" spans="1:19" x14ac:dyDescent="0.25">
      <c r="A133" s="126" t="s">
        <v>4008</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44386</v>
      </c>
      <c r="H133" s="311">
        <f>IF('HN TOP UP AUTUMN UPDATE NOV'!T121&gt;0,0,-'HN TOP UP AUTUMN UPDATE NOV'!T121)</f>
        <v>0</v>
      </c>
      <c r="I133" s="205">
        <f t="shared" ca="1" si="3"/>
        <v>44386</v>
      </c>
      <c r="J133" s="126">
        <v>3</v>
      </c>
      <c r="K133" s="126" t="b">
        <v>1</v>
      </c>
      <c r="L133" s="126" t="s">
        <v>4009</v>
      </c>
      <c r="M133" s="126" t="b">
        <v>1</v>
      </c>
      <c r="N133" s="126" t="s">
        <v>3687</v>
      </c>
      <c r="O133" s="309" t="str">
        <f>LEFT('HN TOP UP AUTUMN UPDATE NOV'!D121,16)&amp;"."&amp;'HN TopUpPay'!E133</f>
        <v>Northgate.2077.ARPs.I03.1.Jl21</v>
      </c>
      <c r="P133" s="312" t="str">
        <f>'HN TOP UP AUTUMN UPDATE NOV'!BC121</f>
        <v>11425/543965</v>
      </c>
      <c r="Q133" s="126" t="b">
        <v>1</v>
      </c>
      <c r="R133" s="126" t="b">
        <v>1</v>
      </c>
      <c r="S133" s="126" t="b">
        <v>1</v>
      </c>
    </row>
    <row r="134" spans="1:19" hidden="1" x14ac:dyDescent="0.25">
      <c r="A134" s="126" t="s">
        <v>4008</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44386</v>
      </c>
      <c r="H134" s="311">
        <f>IF('HN TOP UP AUTUMN UPDATE NOV'!T122&gt;0,0,-'HN TOP UP AUTUMN UPDATE NOV'!T122)</f>
        <v>0</v>
      </c>
      <c r="I134" s="205">
        <f t="shared" ca="1" si="3"/>
        <v>44386</v>
      </c>
      <c r="J134" s="126">
        <v>3</v>
      </c>
      <c r="K134" s="126" t="b">
        <v>1</v>
      </c>
      <c r="L134" s="126" t="s">
        <v>4009</v>
      </c>
      <c r="M134" s="126" t="b">
        <v>1</v>
      </c>
      <c r="N134" s="126" t="s">
        <v>3687</v>
      </c>
      <c r="O134" s="309" t="str">
        <f>LEFT('HN TOP UP AUTUMN UPDATE NOV'!D122,16)&amp;"."&amp;'HN TopUpPay'!E134</f>
        <v>Northside School.2077.EHCP.I03.2.Jl21</v>
      </c>
      <c r="P134" s="312" t="str">
        <f>'HN TOP UP AUTUMN UPDATE NOV'!BC122</f>
        <v>11431/543965</v>
      </c>
      <c r="Q134" s="126" t="b">
        <v>1</v>
      </c>
      <c r="R134" s="126" t="b">
        <v>1</v>
      </c>
      <c r="S134" s="126" t="b">
        <v>1</v>
      </c>
    </row>
    <row r="135" spans="1:19" hidden="1" x14ac:dyDescent="0.25">
      <c r="A135" s="126" t="s">
        <v>4008</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44386</v>
      </c>
      <c r="H135" s="311">
        <f>IF('HN TOP UP AUTUMN UPDATE NOV'!T123&gt;0,0,-'HN TOP UP AUTUMN UPDATE NOV'!T123)</f>
        <v>0</v>
      </c>
      <c r="I135" s="205">
        <f t="shared" ca="1" si="3"/>
        <v>44386</v>
      </c>
      <c r="J135" s="126">
        <v>3</v>
      </c>
      <c r="K135" s="126" t="b">
        <v>1</v>
      </c>
      <c r="L135" s="126" t="s">
        <v>4009</v>
      </c>
      <c r="M135" s="126" t="b">
        <v>1</v>
      </c>
      <c r="N135" s="126" t="s">
        <v>3687</v>
      </c>
      <c r="O135" s="309" t="str">
        <f>LEFT('HN TOP UP AUTUMN UPDATE NOV'!D123,16)&amp;"."&amp;'HN TopUpPay'!E135</f>
        <v>Northside School.2077.EHCP.I03.3.Jl21</v>
      </c>
      <c r="P135" s="312" t="str">
        <f>'HN TOP UP AUTUMN UPDATE NOV'!BC123</f>
        <v>10265/543965</v>
      </c>
      <c r="Q135" s="126" t="b">
        <v>1</v>
      </c>
      <c r="R135" s="126" t="b">
        <v>1</v>
      </c>
      <c r="S135" s="126" t="b">
        <v>1</v>
      </c>
    </row>
    <row r="136" spans="1:19" hidden="1" x14ac:dyDescent="0.25">
      <c r="A136" s="126" t="s">
        <v>4008</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44386</v>
      </c>
      <c r="H136" s="311">
        <f>IF('HN TOP UP AUTUMN UPDATE NOV'!T124&gt;0,0,-'HN TOP UP AUTUMN UPDATE NOV'!T124)</f>
        <v>0</v>
      </c>
      <c r="I136" s="205">
        <f t="shared" ca="1" si="3"/>
        <v>44386</v>
      </c>
      <c r="J136" s="126">
        <v>3</v>
      </c>
      <c r="K136" s="126" t="b">
        <v>1</v>
      </c>
      <c r="L136" s="126" t="s">
        <v>4009</v>
      </c>
      <c r="M136" s="126" t="b">
        <v>1</v>
      </c>
      <c r="N136" s="126" t="s">
        <v>3687</v>
      </c>
      <c r="O136" s="309" t="str">
        <f>LEFT('HN TOP UP AUTUMN UPDATE NOV'!D124,16)&amp;"."&amp;'HN TopUpPay'!E136</f>
        <v>Northway.2077.SEN I.I03.4.Jl21</v>
      </c>
      <c r="P136" s="312" t="str">
        <f>'HN TOP UP AUTUMN UPDATE NOV'!BC124</f>
        <v>11433/543965</v>
      </c>
      <c r="Q136" s="126" t="b">
        <v>1</v>
      </c>
      <c r="R136" s="126" t="b">
        <v>1</v>
      </c>
      <c r="S136" s="126" t="b">
        <v>1</v>
      </c>
    </row>
    <row r="137" spans="1:19" hidden="1" x14ac:dyDescent="0.25">
      <c r="A137" s="126" t="s">
        <v>4008</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44386</v>
      </c>
      <c r="H137" s="311">
        <f>IF('HN TOP UP AUTUMN UPDATE NOV'!T125&gt;0,0,-'HN TOP UP AUTUMN UPDATE NOV'!T125)</f>
        <v>0</v>
      </c>
      <c r="I137" s="205">
        <f t="shared" ca="1" si="3"/>
        <v>44386</v>
      </c>
      <c r="J137" s="126">
        <v>3</v>
      </c>
      <c r="K137" s="126" t="b">
        <v>1</v>
      </c>
      <c r="L137" s="126" t="s">
        <v>4009</v>
      </c>
      <c r="M137" s="126" t="b">
        <v>1</v>
      </c>
      <c r="N137" s="126" t="s">
        <v>3687</v>
      </c>
      <c r="O137" s="309" t="str">
        <f>LEFT('HN TOP UP AUTUMN UPDATE NOV'!D125,16)&amp;"."&amp;'HN TopUpPay'!E137</f>
        <v>Oak Hill School.5201.EHCP.I03.1.Jl21</v>
      </c>
      <c r="P137" s="312" t="str">
        <f>'HN TOP UP AUTUMN UPDATE NOV'!BC125</f>
        <v>11491/516500</v>
      </c>
      <c r="Q137" s="126" t="b">
        <v>1</v>
      </c>
      <c r="R137" s="126" t="b">
        <v>1</v>
      </c>
      <c r="S137" s="126" t="b">
        <v>1</v>
      </c>
    </row>
    <row r="138" spans="1:19" hidden="1" x14ac:dyDescent="0.25">
      <c r="A138" s="126" t="s">
        <v>4008</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44386</v>
      </c>
      <c r="H138" s="311">
        <f>IF('HN TOP UP AUTUMN UPDATE NOV'!T126&gt;0,0,-'HN TOP UP AUTUMN UPDATE NOV'!T126)</f>
        <v>0</v>
      </c>
      <c r="I138" s="205">
        <f t="shared" ca="1" si="3"/>
        <v>44386</v>
      </c>
      <c r="J138" s="126">
        <v>3</v>
      </c>
      <c r="K138" s="126" t="b">
        <v>1</v>
      </c>
      <c r="L138" s="126" t="s">
        <v>4009</v>
      </c>
      <c r="M138" s="126" t="b">
        <v>1</v>
      </c>
      <c r="N138" s="126" t="s">
        <v>3687</v>
      </c>
      <c r="O138" s="309" t="str">
        <f>LEFT('HN TOP UP AUTUMN UPDATE NOV'!D126,16)&amp;"."&amp;'HN TopUpPay'!E138</f>
        <v>Oak Lodge Academ.3501.EHCP.I03.1.Jl21</v>
      </c>
      <c r="P138" s="312" t="str">
        <f>'HN TOP UP AUTUMN UPDATE NOV'!BC126</f>
        <v>11491/516500</v>
      </c>
      <c r="Q138" s="126" t="b">
        <v>1</v>
      </c>
      <c r="R138" s="126" t="b">
        <v>1</v>
      </c>
      <c r="S138" s="126" t="b">
        <v>1</v>
      </c>
    </row>
    <row r="139" spans="1:19" hidden="1" x14ac:dyDescent="0.25">
      <c r="A139" s="126" t="s">
        <v>4008</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44386</v>
      </c>
      <c r="H139" s="311">
        <f>IF('HN TOP UP AUTUMN UPDATE NOV'!T127&gt;0,0,-'HN TOP UP AUTUMN UPDATE NOV'!T127)</f>
        <v>0</v>
      </c>
      <c r="I139" s="205">
        <f t="shared" ca="1" si="3"/>
        <v>44386</v>
      </c>
      <c r="J139" s="126">
        <v>3</v>
      </c>
      <c r="K139" s="126" t="b">
        <v>1</v>
      </c>
      <c r="L139" s="126" t="s">
        <v>4009</v>
      </c>
      <c r="M139" s="126" t="b">
        <v>1</v>
      </c>
      <c r="N139" s="126" t="s">
        <v>3687</v>
      </c>
      <c r="O139" s="309" t="str">
        <f>LEFT('HN TOP UP AUTUMN UPDATE NOV'!D127,16)&amp;"."&amp;'HN TopUpPay'!E139</f>
        <v>Oakleigh.3501.SEN I.I03.2.Jl21</v>
      </c>
      <c r="P139" s="312" t="str">
        <f>'HN TOP UP AUTUMN UPDATE NOV'!BC127</f>
        <v>11433/543965</v>
      </c>
      <c r="Q139" s="126" t="b">
        <v>1</v>
      </c>
      <c r="R139" s="126" t="b">
        <v>1</v>
      </c>
      <c r="S139" s="126" t="b">
        <v>1</v>
      </c>
    </row>
    <row r="140" spans="1:19" hidden="1" x14ac:dyDescent="0.25">
      <c r="A140" s="126" t="s">
        <v>4008</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44386</v>
      </c>
      <c r="H140" s="311">
        <f>IF('HN TOP UP AUTUMN UPDATE NOV'!T128&gt;0,0,-'HN TOP UP AUTUMN UPDATE NOV'!T128)</f>
        <v>0</v>
      </c>
      <c r="I140" s="205">
        <f t="shared" ca="1" si="3"/>
        <v>44386</v>
      </c>
      <c r="J140" s="126">
        <v>3</v>
      </c>
      <c r="K140" s="126" t="b">
        <v>1</v>
      </c>
      <c r="L140" s="126" t="s">
        <v>4009</v>
      </c>
      <c r="M140" s="126" t="b">
        <v>1</v>
      </c>
      <c r="N140" s="126" t="s">
        <v>3687</v>
      </c>
      <c r="O140" s="309" t="str">
        <f>LEFT('HN TOP UP AUTUMN UPDATE NOV'!D128,16)&amp;"."&amp;'HN TopUpPay'!E140</f>
        <v>Orion Primary Sc.2078.EHCP.I03.1.Jl21</v>
      </c>
      <c r="P140" s="312" t="str">
        <f>'HN TOP UP AUTUMN UPDATE NOV'!BC128</f>
        <v>11432/543965</v>
      </c>
      <c r="Q140" s="126" t="b">
        <v>1</v>
      </c>
      <c r="R140" s="126" t="b">
        <v>1</v>
      </c>
      <c r="S140" s="126" t="b">
        <v>1</v>
      </c>
    </row>
    <row r="141" spans="1:19" hidden="1" x14ac:dyDescent="0.25">
      <c r="A141" s="126" t="s">
        <v>4008</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44386</v>
      </c>
      <c r="H141" s="311">
        <f>IF('HN TOP UP AUTUMN UPDATE NOV'!T129&gt;0,0,-'HN TOP UP AUTUMN UPDATE NOV'!T129)</f>
        <v>0</v>
      </c>
      <c r="I141" s="205">
        <f t="shared" ca="1" si="3"/>
        <v>44386</v>
      </c>
      <c r="J141" s="126">
        <v>3</v>
      </c>
      <c r="K141" s="126" t="b">
        <v>1</v>
      </c>
      <c r="L141" s="126" t="s">
        <v>4009</v>
      </c>
      <c r="M141" s="126" t="b">
        <v>1</v>
      </c>
      <c r="N141" s="126" t="s">
        <v>3687</v>
      </c>
      <c r="O141" s="309" t="str">
        <f>LEFT('HN TOP UP AUTUMN UPDATE NOV'!D129,16)&amp;"."&amp;'HN TopUpPay'!E141</f>
        <v>Orion Primary Sc.2038.EHCP.I03.1.Jl21</v>
      </c>
      <c r="P141" s="312" t="str">
        <f>'HN TOP UP AUTUMN UPDATE NOV'!BC129</f>
        <v>11431/543965</v>
      </c>
      <c r="Q141" s="126" t="b">
        <v>1</v>
      </c>
      <c r="R141" s="126" t="b">
        <v>1</v>
      </c>
      <c r="S141" s="126" t="b">
        <v>1</v>
      </c>
    </row>
    <row r="142" spans="1:19" hidden="1" x14ac:dyDescent="0.25">
      <c r="A142" s="126" t="s">
        <v>4008</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44386</v>
      </c>
      <c r="H142" s="311">
        <f>IF('HN TOP UP AUTUMN UPDATE NOV'!T130&gt;0,0,-'HN TOP UP AUTUMN UPDATE NOV'!T130)</f>
        <v>0</v>
      </c>
      <c r="I142" s="205">
        <f t="shared" ca="1" si="3"/>
        <v>44386</v>
      </c>
      <c r="J142" s="126">
        <v>3</v>
      </c>
      <c r="K142" s="126" t="b">
        <v>1</v>
      </c>
      <c r="L142" s="126" t="s">
        <v>4009</v>
      </c>
      <c r="M142" s="126" t="b">
        <v>1</v>
      </c>
      <c r="N142" s="126" t="s">
        <v>3687</v>
      </c>
      <c r="O142" s="309" t="str">
        <f>LEFT('HN TOP UP AUTUMN UPDATE NOV'!D130,16)&amp;"."&amp;'HN TopUpPay'!E142</f>
        <v>Orion Primary Sc.1100.PRUs.I03.1.Jl21</v>
      </c>
      <c r="P142" s="312" t="str">
        <f>'HN TOP UP AUTUMN UPDATE NOV'!BC130</f>
        <v>11436/543965</v>
      </c>
      <c r="Q142" s="126" t="b">
        <v>1</v>
      </c>
      <c r="R142" s="126" t="b">
        <v>1</v>
      </c>
      <c r="S142" s="126" t="b">
        <v>1</v>
      </c>
    </row>
    <row r="143" spans="1:19" hidden="1" x14ac:dyDescent="0.25">
      <c r="A143" s="126" t="s">
        <v>4008</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44386</v>
      </c>
      <c r="H143" s="311">
        <f>IF('HN TOP UP AUTUMN UPDATE NOV'!T131&gt;0,0,-'HN TOP UP AUTUMN UPDATE NOV'!T131)</f>
        <v>0</v>
      </c>
      <c r="I143" s="205">
        <f t="shared" ca="1" si="3"/>
        <v>44386</v>
      </c>
      <c r="J143" s="126">
        <v>3</v>
      </c>
      <c r="K143" s="126" t="b">
        <v>1</v>
      </c>
      <c r="L143" s="126" t="s">
        <v>4009</v>
      </c>
      <c r="M143" s="126" t="b">
        <v>1</v>
      </c>
      <c r="N143" s="126" t="s">
        <v>3687</v>
      </c>
      <c r="O143" s="309" t="str">
        <f>LEFT('HN TOP UP AUTUMN UPDATE NOV'!D131,16)&amp;"."&amp;'HN TopUpPay'!E143</f>
        <v>Orion Primary Sc.4208.EHCP.I03.1.Jl21</v>
      </c>
      <c r="P143" s="312" t="str">
        <f>'HN TOP UP AUTUMN UPDATE NOV'!BC131</f>
        <v>10265/543965</v>
      </c>
      <c r="Q143" s="126" t="b">
        <v>1</v>
      </c>
      <c r="R143" s="126" t="b">
        <v>1</v>
      </c>
      <c r="S143" s="126" t="b">
        <v>1</v>
      </c>
    </row>
    <row r="144" spans="1:19" hidden="1" x14ac:dyDescent="0.25">
      <c r="A144" s="126" t="s">
        <v>4008</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44386</v>
      </c>
      <c r="H144" s="311">
        <f>IF('HN TOP UP AUTUMN UPDATE NOV'!T132&gt;0,0,-'HN TOP UP AUTUMN UPDATE NOV'!T132)</f>
        <v>0</v>
      </c>
      <c r="I144" s="205">
        <f t="shared" ca="1" si="3"/>
        <v>44386</v>
      </c>
      <c r="J144" s="126">
        <v>3</v>
      </c>
      <c r="K144" s="126" t="b">
        <v>1</v>
      </c>
      <c r="L144" s="126" t="s">
        <v>4009</v>
      </c>
      <c r="M144" s="126" t="b">
        <v>1</v>
      </c>
      <c r="N144" s="126" t="s">
        <v>3687</v>
      </c>
      <c r="O144" s="309" t="str">
        <f>LEFT('HN TOP UP AUTUMN UPDATE NOV'!D132,16)&amp;"."&amp;'HN TopUpPay'!E144</f>
        <v>Osidge Primary S.2072.EHCP.I03.1.Jl21</v>
      </c>
      <c r="P144" s="312" t="str">
        <f>'HN TOP UP AUTUMN UPDATE NOV'!BC132</f>
        <v>11431/543965</v>
      </c>
      <c r="Q144" s="126" t="b">
        <v>1</v>
      </c>
      <c r="R144" s="126" t="b">
        <v>1</v>
      </c>
      <c r="S144" s="126" t="b">
        <v>1</v>
      </c>
    </row>
    <row r="145" spans="1:19" hidden="1" x14ac:dyDescent="0.25">
      <c r="A145" s="126" t="s">
        <v>4008</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44386</v>
      </c>
      <c r="H145" s="311">
        <f>IF('HN TOP UP AUTUMN UPDATE NOV'!T133&gt;0,0,-'HN TOP UP AUTUMN UPDATE NOV'!T133)</f>
        <v>0</v>
      </c>
      <c r="I145" s="205">
        <f t="shared" ca="1" si="3"/>
        <v>44386</v>
      </c>
      <c r="J145" s="126">
        <v>3</v>
      </c>
      <c r="K145" s="126" t="b">
        <v>1</v>
      </c>
      <c r="L145" s="126" t="s">
        <v>4009</v>
      </c>
      <c r="M145" s="126" t="b">
        <v>1</v>
      </c>
      <c r="N145" s="126" t="s">
        <v>3687</v>
      </c>
      <c r="O145" s="309" t="str">
        <f>LEFT('HN TOP UP AUTUMN UPDATE NOV'!D133,16)&amp;"."&amp;'HN TopUpPay'!E145</f>
        <v>Our Lady of Lour.2072.SEN I.I03.2.Jl21</v>
      </c>
      <c r="P145" s="312" t="str">
        <f>'HN TOP UP AUTUMN UPDATE NOV'!BC133</f>
        <v>11431/543965</v>
      </c>
      <c r="Q145" s="126" t="b">
        <v>1</v>
      </c>
      <c r="R145" s="126" t="b">
        <v>1</v>
      </c>
      <c r="S145" s="126" t="b">
        <v>1</v>
      </c>
    </row>
    <row r="146" spans="1:19" hidden="1" x14ac:dyDescent="0.25">
      <c r="A146" s="126" t="s">
        <v>4008</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44386</v>
      </c>
      <c r="H146" s="311">
        <f>IF('HN TOP UP AUTUMN UPDATE NOV'!T134&gt;0,0,-'HN TOP UP AUTUMN UPDATE NOV'!T134)</f>
        <v>0</v>
      </c>
      <c r="I146" s="205">
        <f t="shared" ca="1" si="3"/>
        <v>44386</v>
      </c>
      <c r="J146" s="126">
        <v>3</v>
      </c>
      <c r="K146" s="126" t="b">
        <v>1</v>
      </c>
      <c r="L146" s="126" t="s">
        <v>4009</v>
      </c>
      <c r="M146" s="126" t="b">
        <v>1</v>
      </c>
      <c r="N146" s="126" t="s">
        <v>3687</v>
      </c>
      <c r="O146" s="309" t="str">
        <f>LEFT('HN TOP UP AUTUMN UPDATE NOV'!D134,16)&amp;"."&amp;'HN TopUpPay'!E146</f>
        <v>Our Lady of Lour.2004.EHCP.I03.1.Jl21</v>
      </c>
      <c r="P146" s="312" t="str">
        <f>'HN TOP UP AUTUMN UPDATE NOV'!BC134</f>
        <v>10265/543965</v>
      </c>
      <c r="Q146" s="126" t="b">
        <v>1</v>
      </c>
      <c r="R146" s="126" t="b">
        <v>1</v>
      </c>
      <c r="S146" s="126" t="b">
        <v>1</v>
      </c>
    </row>
    <row r="147" spans="1:19" hidden="1" x14ac:dyDescent="0.25">
      <c r="A147" s="126" t="s">
        <v>4008</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44386</v>
      </c>
      <c r="H147" s="311">
        <f>IF('HN TOP UP AUTUMN UPDATE NOV'!T135&gt;0,0,-'HN TOP UP AUTUMN UPDATE NOV'!T135)</f>
        <v>0</v>
      </c>
      <c r="I147" s="205">
        <f t="shared" ca="1" si="3"/>
        <v>44386</v>
      </c>
      <c r="J147" s="126">
        <v>3</v>
      </c>
      <c r="K147" s="126" t="b">
        <v>1</v>
      </c>
      <c r="L147" s="126" t="s">
        <v>4009</v>
      </c>
      <c r="M147" s="126" t="b">
        <v>1</v>
      </c>
      <c r="N147" s="126" t="s">
        <v>3687</v>
      </c>
      <c r="O147" s="309" t="str">
        <f>LEFT('HN TOP UP AUTUMN UPDATE NOV'!D135,16)&amp;"."&amp;'HN TopUpPay'!E147</f>
        <v>Pardes House Sch.3512.EHCP.I03.1.Jl21</v>
      </c>
      <c r="P147" s="312" t="str">
        <f>'HN TOP UP AUTUMN UPDATE NOV'!BC135</f>
        <v>11431/543965</v>
      </c>
      <c r="Q147" s="126" t="b">
        <v>1</v>
      </c>
      <c r="R147" s="126" t="b">
        <v>1</v>
      </c>
      <c r="S147" s="126" t="b">
        <v>1</v>
      </c>
    </row>
    <row r="148" spans="1:19" hidden="1" x14ac:dyDescent="0.25">
      <c r="A148" s="126" t="s">
        <v>4008</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44386</v>
      </c>
      <c r="H148" s="311">
        <f>IF('HN TOP UP AUTUMN UPDATE NOV'!T136&gt;0,0,-'HN TOP UP AUTUMN UPDATE NOV'!T136)</f>
        <v>0</v>
      </c>
      <c r="I148" s="205">
        <f t="shared" ref="I148:I211" ca="1" si="5">G148</f>
        <v>44386</v>
      </c>
      <c r="J148" s="126">
        <v>3</v>
      </c>
      <c r="K148" s="126" t="b">
        <v>1</v>
      </c>
      <c r="L148" s="126" t="s">
        <v>4009</v>
      </c>
      <c r="M148" s="126" t="b">
        <v>1</v>
      </c>
      <c r="N148" s="126" t="s">
        <v>3687</v>
      </c>
      <c r="O148" s="309" t="str">
        <f>LEFT('HN TOP UP AUTUMN UPDATE NOV'!D136,16)&amp;"."&amp;'HN TopUpPay'!E148</f>
        <v>Parkfield Primar.2041.EHCP.I03.1.Jl21</v>
      </c>
      <c r="P148" s="312" t="str">
        <f>'HN TOP UP AUTUMN UPDATE NOV'!BC136</f>
        <v>11443/516500</v>
      </c>
      <c r="Q148" s="126" t="b">
        <v>1</v>
      </c>
      <c r="R148" s="126" t="b">
        <v>1</v>
      </c>
      <c r="S148" s="126" t="b">
        <v>1</v>
      </c>
    </row>
    <row r="149" spans="1:19" hidden="1" x14ac:dyDescent="0.25">
      <c r="A149" s="126" t="s">
        <v>4008</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44386</v>
      </c>
      <c r="H149" s="311">
        <f>IF('HN TOP UP AUTUMN UPDATE NOV'!T137&gt;0,0,-'HN TOP UP AUTUMN UPDATE NOV'!T137)</f>
        <v>0</v>
      </c>
      <c r="I149" s="205">
        <f t="shared" ca="1" si="5"/>
        <v>44386</v>
      </c>
      <c r="J149" s="126">
        <v>3</v>
      </c>
      <c r="K149" s="126" t="b">
        <v>1</v>
      </c>
      <c r="L149" s="126" t="s">
        <v>4009</v>
      </c>
      <c r="M149" s="126" t="b">
        <v>1</v>
      </c>
      <c r="N149" s="126" t="s">
        <v>3687</v>
      </c>
      <c r="O149" s="309" t="str">
        <f>LEFT('HN TOP UP AUTUMN UPDATE NOV'!D137,16)&amp;"."&amp;'HN TopUpPay'!E149</f>
        <v>Parkfield Primar.3510.EHCP.I03.1.Jl21</v>
      </c>
      <c r="P149" s="312" t="str">
        <f>'HN TOP UP AUTUMN UPDATE NOV'!BC137</f>
        <v>10265/516500</v>
      </c>
      <c r="Q149" s="126" t="b">
        <v>1</v>
      </c>
      <c r="R149" s="126" t="b">
        <v>1</v>
      </c>
      <c r="S149" s="126" t="b">
        <v>1</v>
      </c>
    </row>
    <row r="150" spans="1:19" hidden="1" x14ac:dyDescent="0.25">
      <c r="A150" s="126" t="s">
        <v>4008</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44386</v>
      </c>
      <c r="H150" s="311">
        <f>IF('HN TOP UP AUTUMN UPDATE NOV'!T138&gt;0,0,-'HN TOP UP AUTUMN UPDATE NOV'!T138)</f>
        <v>0</v>
      </c>
      <c r="I150" s="205">
        <f t="shared" ca="1" si="5"/>
        <v>44386</v>
      </c>
      <c r="J150" s="126">
        <v>3</v>
      </c>
      <c r="K150" s="126" t="b">
        <v>1</v>
      </c>
      <c r="L150" s="126" t="s">
        <v>4009</v>
      </c>
      <c r="M150" s="126" t="b">
        <v>1</v>
      </c>
      <c r="N150" s="126" t="s">
        <v>3687</v>
      </c>
      <c r="O150" s="309" t="str">
        <f>LEFT('HN TOP UP AUTUMN UPDATE NOV'!D138,16)&amp;"."&amp;'HN TopUpPay'!E150</f>
        <v>Pavilion.4011.EHCP.I03.1.Jl21</v>
      </c>
      <c r="P150" s="312" t="str">
        <f>'HN TOP UP AUTUMN UPDATE NOV'!BC138</f>
        <v>11425/543965</v>
      </c>
      <c r="Q150" s="126" t="b">
        <v>1</v>
      </c>
      <c r="R150" s="126" t="b">
        <v>1</v>
      </c>
      <c r="S150" s="126" t="b">
        <v>1</v>
      </c>
    </row>
    <row r="151" spans="1:19" hidden="1" x14ac:dyDescent="0.25">
      <c r="A151" s="126" t="s">
        <v>4008</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44386</v>
      </c>
      <c r="H151" s="311">
        <f>IF('HN TOP UP AUTUMN UPDATE NOV'!T139&gt;0,0,-'HN TOP UP AUTUMN UPDATE NOV'!T139)</f>
        <v>0</v>
      </c>
      <c r="I151" s="205">
        <f t="shared" ca="1" si="5"/>
        <v>44386</v>
      </c>
      <c r="J151" s="126">
        <v>3</v>
      </c>
      <c r="K151" s="126" t="b">
        <v>1</v>
      </c>
      <c r="L151" s="126" t="s">
        <v>4009</v>
      </c>
      <c r="M151" s="126" t="b">
        <v>1</v>
      </c>
      <c r="N151" s="126" t="s">
        <v>3687</v>
      </c>
      <c r="O151" s="309" t="str">
        <f>LEFT('HN TOP UP AUTUMN UPDATE NOV'!D139,16)&amp;"."&amp;'HN TopUpPay'!E151</f>
        <v>Queen Elizabeth'.3502.EHCP.I03.1.Jl21</v>
      </c>
      <c r="P151" s="312" t="str">
        <f>'HN TOP UP AUTUMN UPDATE NOV'!BC139</f>
        <v>11442/516500</v>
      </c>
      <c r="Q151" s="126" t="b">
        <v>1</v>
      </c>
      <c r="R151" s="126" t="b">
        <v>1</v>
      </c>
      <c r="S151" s="126" t="b">
        <v>1</v>
      </c>
    </row>
    <row r="152" spans="1:19" hidden="1" x14ac:dyDescent="0.25">
      <c r="A152" s="126" t="s">
        <v>4008</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44386</v>
      </c>
      <c r="H152" s="311">
        <f>IF('HN TOP UP AUTUMN UPDATE NOV'!T140&gt;0,0,-'HN TOP UP AUTUMN UPDATE NOV'!T140)</f>
        <v>0</v>
      </c>
      <c r="I152" s="205">
        <f t="shared" ca="1" si="5"/>
        <v>44386</v>
      </c>
      <c r="J152" s="126">
        <v>3</v>
      </c>
      <c r="K152" s="126" t="b">
        <v>1</v>
      </c>
      <c r="L152" s="126" t="s">
        <v>4009</v>
      </c>
      <c r="M152" s="126" t="b">
        <v>1</v>
      </c>
      <c r="N152" s="126" t="s">
        <v>3687</v>
      </c>
      <c r="O152" s="309" t="str">
        <f>LEFT('HN TOP UP AUTUMN UPDATE NOV'!D140,16)&amp;"."&amp;'HN TopUpPay'!E152</f>
        <v>Queenswell Infan.4000.EHCP.I03.1.Jl21</v>
      </c>
      <c r="P152" s="312" t="str">
        <f>'HN TOP UP AUTUMN UPDATE NOV'!BC140</f>
        <v>11431/543965</v>
      </c>
      <c r="Q152" s="126" t="b">
        <v>1</v>
      </c>
      <c r="R152" s="126" t="b">
        <v>1</v>
      </c>
      <c r="S152" s="126" t="b">
        <v>1</v>
      </c>
    </row>
    <row r="153" spans="1:19" hidden="1" x14ac:dyDescent="0.25">
      <c r="A153" s="126" t="s">
        <v>4008</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44386</v>
      </c>
      <c r="H153" s="311">
        <f>IF('HN TOP UP AUTUMN UPDATE NOV'!T141&gt;0,0,-'HN TOP UP AUTUMN UPDATE NOV'!T141)</f>
        <v>0</v>
      </c>
      <c r="I153" s="205">
        <f t="shared" ca="1" si="5"/>
        <v>44386</v>
      </c>
      <c r="J153" s="126">
        <v>3</v>
      </c>
      <c r="K153" s="126" t="b">
        <v>1</v>
      </c>
      <c r="L153" s="126" t="s">
        <v>4009</v>
      </c>
      <c r="M153" s="126" t="b">
        <v>1</v>
      </c>
      <c r="N153" s="126" t="s">
        <v>3687</v>
      </c>
      <c r="O153" s="309" t="str">
        <f>LEFT('HN TOP UP AUTUMN UPDATE NOV'!D141,16)&amp;"."&amp;'HN TopUpPay'!E153</f>
        <v>Queenswell Infan.3315.EHCP.I03.1.Jl21</v>
      </c>
      <c r="P153" s="312" t="str">
        <f>'HN TOP UP AUTUMN UPDATE NOV'!BC141</f>
        <v>11436/543965</v>
      </c>
      <c r="Q153" s="126" t="b">
        <v>1</v>
      </c>
      <c r="R153" s="126" t="b">
        <v>1</v>
      </c>
      <c r="S153" s="126" t="b">
        <v>1</v>
      </c>
    </row>
    <row r="154" spans="1:19" hidden="1" x14ac:dyDescent="0.25">
      <c r="A154" s="126" t="s">
        <v>4008</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44386</v>
      </c>
      <c r="H154" s="311">
        <f>IF('HN TOP UP AUTUMN UPDATE NOV'!T142&gt;0,0,-'HN TOP UP AUTUMN UPDATE NOV'!T142)</f>
        <v>0</v>
      </c>
      <c r="I154" s="205">
        <f t="shared" ca="1" si="5"/>
        <v>44386</v>
      </c>
      <c r="J154" s="126">
        <v>3</v>
      </c>
      <c r="K154" s="126" t="b">
        <v>1</v>
      </c>
      <c r="L154" s="126" t="s">
        <v>4009</v>
      </c>
      <c r="M154" s="126" t="b">
        <v>1</v>
      </c>
      <c r="N154" s="126" t="s">
        <v>3687</v>
      </c>
      <c r="O154" s="309" t="str">
        <f>LEFT('HN TOP UP AUTUMN UPDATE NOV'!D142,16)&amp;"."&amp;'HN TopUpPay'!E154</f>
        <v>Queenswell Infan.3504.EHCP.I03.1.Jl21</v>
      </c>
      <c r="P154" s="312" t="str">
        <f>'HN TOP UP AUTUMN UPDATE NOV'!BC142</f>
        <v>10265/543965</v>
      </c>
      <c r="Q154" s="126" t="b">
        <v>1</v>
      </c>
      <c r="R154" s="126" t="b">
        <v>1</v>
      </c>
      <c r="S154" s="126" t="b">
        <v>1</v>
      </c>
    </row>
    <row r="155" spans="1:19" hidden="1" x14ac:dyDescent="0.25">
      <c r="A155" s="126" t="s">
        <v>4008</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44386</v>
      </c>
      <c r="H155" s="311">
        <f>IF('HN TOP UP AUTUMN UPDATE NOV'!T143&gt;0,0,-'HN TOP UP AUTUMN UPDATE NOV'!T143)</f>
        <v>0</v>
      </c>
      <c r="I155" s="205">
        <f t="shared" ca="1" si="5"/>
        <v>44386</v>
      </c>
      <c r="J155" s="126">
        <v>3</v>
      </c>
      <c r="K155" s="126" t="b">
        <v>1</v>
      </c>
      <c r="L155" s="126" t="s">
        <v>4009</v>
      </c>
      <c r="M155" s="126" t="b">
        <v>1</v>
      </c>
      <c r="N155" s="126" t="s">
        <v>3687</v>
      </c>
      <c r="O155" s="309" t="str">
        <f>LEFT('HN TOP UP AUTUMN UPDATE NOV'!D143,16)&amp;"."&amp;'HN TopUpPay'!E155</f>
        <v>Queenswell Junio.3309.EHCP.I03.1.Jl21</v>
      </c>
      <c r="P155" s="312" t="str">
        <f>'HN TOP UP AUTUMN UPDATE NOV'!BC143</f>
        <v>11431/543965</v>
      </c>
      <c r="Q155" s="126" t="b">
        <v>1</v>
      </c>
      <c r="R155" s="126" t="b">
        <v>1</v>
      </c>
      <c r="S155" s="126" t="b">
        <v>1</v>
      </c>
    </row>
    <row r="156" spans="1:19" hidden="1" x14ac:dyDescent="0.25">
      <c r="A156" s="126" t="s">
        <v>4008</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44386</v>
      </c>
      <c r="H156" s="311">
        <f>IF('HN TOP UP AUTUMN UPDATE NOV'!T144&gt;0,0,-'HN TOP UP AUTUMN UPDATE NOV'!T144)</f>
        <v>0</v>
      </c>
      <c r="I156" s="205">
        <f t="shared" ca="1" si="5"/>
        <v>44386</v>
      </c>
      <c r="J156" s="126">
        <v>3</v>
      </c>
      <c r="K156" s="126" t="b">
        <v>1</v>
      </c>
      <c r="L156" s="126" t="s">
        <v>4009</v>
      </c>
      <c r="M156" s="126" t="b">
        <v>1</v>
      </c>
      <c r="N156" s="126" t="s">
        <v>3687</v>
      </c>
      <c r="O156" s="309" t="str">
        <f>LEFT('HN TOP UP AUTUMN UPDATE NOV'!D144,16)&amp;"."&amp;'HN TopUpPay'!E156</f>
        <v>Rimon Jewish Pri.3309.SEN I.I03.2.Jl21</v>
      </c>
      <c r="P156" s="312" t="str">
        <f>'HN TOP UP AUTUMN UPDATE NOV'!BC144</f>
        <v>11443/516500</v>
      </c>
      <c r="Q156" s="126" t="b">
        <v>1</v>
      </c>
      <c r="R156" s="126" t="b">
        <v>1</v>
      </c>
      <c r="S156" s="126" t="b">
        <v>1</v>
      </c>
    </row>
    <row r="157" spans="1:19" hidden="1" x14ac:dyDescent="0.25">
      <c r="A157" s="126" t="s">
        <v>4008</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44386</v>
      </c>
      <c r="H157" s="311">
        <f>IF('HN TOP UP AUTUMN UPDATE NOV'!T145&gt;0,0,-'HN TOP UP AUTUMN UPDATE NOV'!T145)</f>
        <v>0</v>
      </c>
      <c r="I157" s="205">
        <f t="shared" ca="1" si="5"/>
        <v>44386</v>
      </c>
      <c r="J157" s="126">
        <v>3</v>
      </c>
      <c r="K157" s="126" t="b">
        <v>1</v>
      </c>
      <c r="L157" s="126" t="s">
        <v>4009</v>
      </c>
      <c r="M157" s="126" t="b">
        <v>1</v>
      </c>
      <c r="N157" s="126" t="s">
        <v>3687</v>
      </c>
      <c r="O157" s="309" t="str">
        <f>LEFT('HN TOP UP AUTUMN UPDATE NOV'!D145,16)&amp;"."&amp;'HN TopUpPay'!E157</f>
        <v>Rosh Pinah.3307.EHCP.I03.1.Jl21</v>
      </c>
      <c r="P157" s="312" t="str">
        <f>'HN TOP UP AUTUMN UPDATE NOV'!BC145</f>
        <v>11431/543965</v>
      </c>
      <c r="Q157" s="126" t="b">
        <v>1</v>
      </c>
      <c r="R157" s="126" t="b">
        <v>1</v>
      </c>
      <c r="S157" s="126" t="b">
        <v>1</v>
      </c>
    </row>
    <row r="158" spans="1:19" hidden="1" x14ac:dyDescent="0.25">
      <c r="A158" s="126" t="s">
        <v>4008</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44386</v>
      </c>
      <c r="H158" s="311">
        <f>IF('HN TOP UP AUTUMN UPDATE NOV'!T146&gt;0,0,-'HN TOP UP AUTUMN UPDATE NOV'!T146)</f>
        <v>0</v>
      </c>
      <c r="I158" s="205">
        <f t="shared" ca="1" si="5"/>
        <v>44386</v>
      </c>
      <c r="J158" s="126">
        <v>3</v>
      </c>
      <c r="K158" s="126" t="b">
        <v>1</v>
      </c>
      <c r="L158" s="126" t="s">
        <v>4009</v>
      </c>
      <c r="M158" s="126" t="b">
        <v>1</v>
      </c>
      <c r="N158" s="126" t="s">
        <v>3687</v>
      </c>
      <c r="O158" s="309" t="str">
        <f>LEFT('HN TOP UP AUTUMN UPDATE NOV'!D146,16)&amp;"."&amp;'HN TopUpPay'!E158</f>
        <v>Sacks Morasha Ac.3509.EHCP.I03.1.Jl21</v>
      </c>
      <c r="P158" s="312" t="str">
        <f>'HN TOP UP AUTUMN UPDATE NOV'!BC146</f>
        <v>11443/516500</v>
      </c>
      <c r="Q158" s="126" t="b">
        <v>1</v>
      </c>
      <c r="R158" s="126" t="b">
        <v>1</v>
      </c>
      <c r="S158" s="126" t="b">
        <v>1</v>
      </c>
    </row>
    <row r="159" spans="1:19" hidden="1" x14ac:dyDescent="0.25">
      <c r="A159" s="126" t="s">
        <v>4008</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44386</v>
      </c>
      <c r="H159" s="311">
        <f>IF('HN TOP UP AUTUMN UPDATE NOV'!T147&gt;0,0,-'HN TOP UP AUTUMN UPDATE NOV'!T147)</f>
        <v>0</v>
      </c>
      <c r="I159" s="205">
        <f t="shared" ca="1" si="5"/>
        <v>44386</v>
      </c>
      <c r="J159" s="126">
        <v>3</v>
      </c>
      <c r="K159" s="126" t="b">
        <v>1</v>
      </c>
      <c r="L159" s="126" t="s">
        <v>4009</v>
      </c>
      <c r="M159" s="126" t="b">
        <v>1</v>
      </c>
      <c r="N159" s="126" t="s">
        <v>3687</v>
      </c>
      <c r="O159" s="309" t="str">
        <f>LEFT('HN TOP UP AUTUMN UPDATE NOV'!D147,16)&amp;"."&amp;'HN TopUpPay'!E159</f>
        <v>Sacred Heart Sch.1003.EHCP.I03.1.Jl21</v>
      </c>
      <c r="P159" s="312" t="str">
        <f>'HN TOP UP AUTUMN UPDATE NOV'!BC147</f>
        <v>11431/543965</v>
      </c>
      <c r="Q159" s="126" t="b">
        <v>1</v>
      </c>
      <c r="R159" s="126" t="b">
        <v>1</v>
      </c>
      <c r="S159" s="126" t="b">
        <v>1</v>
      </c>
    </row>
    <row r="160" spans="1:19" hidden="1" x14ac:dyDescent="0.25">
      <c r="A160" s="126" t="s">
        <v>4008</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44386</v>
      </c>
      <c r="H160" s="311">
        <f>IF('HN TOP UP AUTUMN UPDATE NOV'!T148&gt;0,0,-'HN TOP UP AUTUMN UPDATE NOV'!T148)</f>
        <v>0</v>
      </c>
      <c r="I160" s="205">
        <f t="shared" ca="1" si="5"/>
        <v>44386</v>
      </c>
      <c r="J160" s="126">
        <v>3</v>
      </c>
      <c r="K160" s="126" t="b">
        <v>1</v>
      </c>
      <c r="L160" s="126" t="s">
        <v>4009</v>
      </c>
      <c r="M160" s="126" t="b">
        <v>1</v>
      </c>
      <c r="N160" s="126" t="s">
        <v>3687</v>
      </c>
      <c r="O160" s="309" t="str">
        <f>LEFT('HN TOP UP AUTUMN UPDATE NOV'!D148,16)&amp;"."&amp;'HN TopUpPay'!E160</f>
        <v>Saracens High Sc.1003.SEN I.I03.2.Jl21</v>
      </c>
      <c r="P160" s="312" t="str">
        <f>'HN TOP UP AUTUMN UPDATE NOV'!BC148</f>
        <v>11442/516500</v>
      </c>
      <c r="Q160" s="126" t="b">
        <v>1</v>
      </c>
      <c r="R160" s="126" t="b">
        <v>1</v>
      </c>
      <c r="S160" s="126" t="b">
        <v>1</v>
      </c>
    </row>
    <row r="161" spans="1:19" hidden="1" x14ac:dyDescent="0.25">
      <c r="A161" s="126" t="s">
        <v>4008</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44386</v>
      </c>
      <c r="H161" s="311">
        <f>IF('HN TOP UP AUTUMN UPDATE NOV'!T149&gt;0,0,-'HN TOP UP AUTUMN UPDATE NOV'!T149)</f>
        <v>0</v>
      </c>
      <c r="I161" s="205">
        <f t="shared" ca="1" si="5"/>
        <v>44386</v>
      </c>
      <c r="J161" s="126">
        <v>3</v>
      </c>
      <c r="K161" s="126" t="b">
        <v>1</v>
      </c>
      <c r="L161" s="126" t="s">
        <v>4009</v>
      </c>
      <c r="M161" s="126" t="b">
        <v>1</v>
      </c>
      <c r="N161" s="126" t="s">
        <v>3687</v>
      </c>
      <c r="O161" s="309" t="str">
        <f>LEFT('HN TOP UP AUTUMN UPDATE NOV'!D149,16)&amp;"."&amp;'HN TopUpPay'!E161</f>
        <v>St Agnes RC Prim.3521.EHCP.I03.1.Jl21</v>
      </c>
      <c r="P161" s="312" t="str">
        <f>'HN TOP UP AUTUMN UPDATE NOV'!BC149</f>
        <v>11431/543965</v>
      </c>
      <c r="Q161" s="126" t="b">
        <v>1</v>
      </c>
      <c r="R161" s="126" t="b">
        <v>1</v>
      </c>
      <c r="S161" s="126" t="b">
        <v>1</v>
      </c>
    </row>
    <row r="162" spans="1:19" hidden="1" x14ac:dyDescent="0.25">
      <c r="A162" s="126" t="s">
        <v>4008</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44386</v>
      </c>
      <c r="H162" s="311">
        <f>IF('HN TOP UP AUTUMN UPDATE NOV'!T150&gt;0,0,-'HN TOP UP AUTUMN UPDATE NOV'!T150)</f>
        <v>0</v>
      </c>
      <c r="I162" s="205">
        <f t="shared" ca="1" si="5"/>
        <v>44386</v>
      </c>
      <c r="J162" s="126">
        <v>3</v>
      </c>
      <c r="K162" s="126" t="b">
        <v>1</v>
      </c>
      <c r="L162" s="126" t="s">
        <v>4009</v>
      </c>
      <c r="M162" s="126" t="b">
        <v>1</v>
      </c>
      <c r="N162" s="126" t="s">
        <v>3687</v>
      </c>
      <c r="O162" s="309" t="str">
        <f>LEFT('HN TOP UP AUTUMN UPDATE NOV'!D150,16)&amp;"."&amp;'HN TopUpPay'!E162</f>
        <v>St Agnes RC Prim.3521.EHCP.I03.2.Jl21</v>
      </c>
      <c r="P162" s="312" t="str">
        <f>'HN TOP UP AUTUMN UPDATE NOV'!BC150</f>
        <v>10265/543965</v>
      </c>
      <c r="Q162" s="126" t="b">
        <v>1</v>
      </c>
      <c r="R162" s="126" t="b">
        <v>1</v>
      </c>
      <c r="S162" s="126" t="b">
        <v>1</v>
      </c>
    </row>
    <row r="163" spans="1:19" hidden="1" x14ac:dyDescent="0.25">
      <c r="A163" s="126" t="s">
        <v>4008</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44386</v>
      </c>
      <c r="H163" s="311">
        <f>IF('HN TOP UP AUTUMN UPDATE NOV'!T151&gt;0,0,-'HN TOP UP AUTUMN UPDATE NOV'!T151)</f>
        <v>0</v>
      </c>
      <c r="I163" s="205">
        <f t="shared" ca="1" si="5"/>
        <v>44386</v>
      </c>
      <c r="J163" s="126">
        <v>3</v>
      </c>
      <c r="K163" s="126" t="b">
        <v>1</v>
      </c>
      <c r="L163" s="126" t="s">
        <v>4009</v>
      </c>
      <c r="M163" s="126" t="b">
        <v>1</v>
      </c>
      <c r="N163" s="126" t="s">
        <v>3687</v>
      </c>
      <c r="O163" s="309" t="str">
        <f>LEFT('HN TOP UP AUTUMN UPDATE NOV'!D151,16)&amp;"."&amp;'HN TopUpPay'!E163</f>
        <v>St Andrew the Ap.3311.EHCP.I03.1.Jl21</v>
      </c>
      <c r="P163" s="312" t="str">
        <f>'HN TOP UP AUTUMN UPDATE NOV'!BC151</f>
        <v>11442/516500</v>
      </c>
      <c r="Q163" s="126" t="b">
        <v>1</v>
      </c>
      <c r="R163" s="126" t="b">
        <v>1</v>
      </c>
      <c r="S163" s="126" t="b">
        <v>1</v>
      </c>
    </row>
    <row r="164" spans="1:19" hidden="1" x14ac:dyDescent="0.25">
      <c r="A164" s="126" t="s">
        <v>4008</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44386</v>
      </c>
      <c r="H164" s="311">
        <f>IF('HN TOP UP AUTUMN UPDATE NOV'!T152&gt;0,0,-'HN TOP UP AUTUMN UPDATE NOV'!T152)</f>
        <v>0</v>
      </c>
      <c r="I164" s="205">
        <f t="shared" ca="1" si="5"/>
        <v>44386</v>
      </c>
      <c r="J164" s="126">
        <v>3</v>
      </c>
      <c r="K164" s="126" t="b">
        <v>1</v>
      </c>
      <c r="L164" s="126" t="s">
        <v>4009</v>
      </c>
      <c r="M164" s="126" t="b">
        <v>1</v>
      </c>
      <c r="N164" s="126" t="s">
        <v>3687</v>
      </c>
      <c r="O164" s="309" t="str">
        <f>LEFT('HN TOP UP AUTUMN UPDATE NOV'!D152,16)&amp;"."&amp;'HN TopUpPay'!E164</f>
        <v>St Andrew's C E.3312.EHCP.I03.1.Jl21</v>
      </c>
      <c r="P164" s="312" t="str">
        <f>'HN TOP UP AUTUMN UPDATE NOV'!BC152</f>
        <v>11431/543965</v>
      </c>
      <c r="Q164" s="126" t="b">
        <v>1</v>
      </c>
      <c r="R164" s="126" t="b">
        <v>1</v>
      </c>
      <c r="S164" s="126" t="b">
        <v>1</v>
      </c>
    </row>
    <row r="165" spans="1:19" hidden="1" x14ac:dyDescent="0.25">
      <c r="A165" s="126" t="s">
        <v>4008</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44386</v>
      </c>
      <c r="H165" s="311">
        <f>IF('HN TOP UP AUTUMN UPDATE NOV'!T153&gt;0,0,-'HN TOP UP AUTUMN UPDATE NOV'!T153)</f>
        <v>0</v>
      </c>
      <c r="I165" s="205">
        <f t="shared" ca="1" si="5"/>
        <v>44386</v>
      </c>
      <c r="J165" s="126">
        <v>3</v>
      </c>
      <c r="K165" s="126" t="b">
        <v>1</v>
      </c>
      <c r="L165" s="126" t="s">
        <v>4009</v>
      </c>
      <c r="M165" s="126" t="b">
        <v>1</v>
      </c>
      <c r="N165" s="126" t="s">
        <v>3687</v>
      </c>
      <c r="O165" s="309" t="str">
        <f>LEFT('HN TOP UP AUTUMN UPDATE NOV'!D153,16)&amp;"."&amp;'HN TopUpPay'!E165</f>
        <v>St Catherines R .3314.EHCP.I03.1.Jl21</v>
      </c>
      <c r="P165" s="312" t="str">
        <f>'HN TOP UP AUTUMN UPDATE NOV'!BC153</f>
        <v>11431/543965</v>
      </c>
      <c r="Q165" s="126" t="b">
        <v>1</v>
      </c>
      <c r="R165" s="126" t="b">
        <v>1</v>
      </c>
      <c r="S165" s="126" t="b">
        <v>1</v>
      </c>
    </row>
    <row r="166" spans="1:19" hidden="1" x14ac:dyDescent="0.25">
      <c r="A166" s="126" t="s">
        <v>4008</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44386</v>
      </c>
      <c r="H166" s="311">
        <f>IF('HN TOP UP AUTUMN UPDATE NOV'!T154&gt;0,0,-'HN TOP UP AUTUMN UPDATE NOV'!T154)</f>
        <v>0</v>
      </c>
      <c r="I166" s="205">
        <f t="shared" ca="1" si="5"/>
        <v>44386</v>
      </c>
      <c r="J166" s="126">
        <v>3</v>
      </c>
      <c r="K166" s="126" t="b">
        <v>1</v>
      </c>
      <c r="L166" s="126" t="s">
        <v>4009</v>
      </c>
      <c r="M166" s="126" t="b">
        <v>1</v>
      </c>
      <c r="N166" s="126" t="s">
        <v>3687</v>
      </c>
      <c r="O166" s="309" t="str">
        <f>LEFT('HN TOP UP AUTUMN UPDATE NOV'!D154,16)&amp;"."&amp;'HN TopUpPay'!E166</f>
        <v>St Johns CE N20.3313.EHCP.I03.1.Jl21</v>
      </c>
      <c r="P166" s="312" t="str">
        <f>'HN TOP UP AUTUMN UPDATE NOV'!BC154</f>
        <v>11431/543965</v>
      </c>
      <c r="Q166" s="126" t="b">
        <v>1</v>
      </c>
      <c r="R166" s="126" t="b">
        <v>1</v>
      </c>
      <c r="S166" s="126" t="b">
        <v>1</v>
      </c>
    </row>
    <row r="167" spans="1:19" hidden="1" x14ac:dyDescent="0.25">
      <c r="A167" s="126" t="s">
        <v>4008</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44386</v>
      </c>
      <c r="H167" s="311">
        <f>IF('HN TOP UP AUTUMN UPDATE NOV'!T155&gt;0,0,-'HN TOP UP AUTUMN UPDATE NOV'!T155)</f>
        <v>0</v>
      </c>
      <c r="I167" s="205">
        <f t="shared" ca="1" si="5"/>
        <v>44386</v>
      </c>
      <c r="J167" s="126">
        <v>3</v>
      </c>
      <c r="K167" s="126" t="b">
        <v>1</v>
      </c>
      <c r="L167" s="126" t="s">
        <v>4009</v>
      </c>
      <c r="M167" s="126" t="b">
        <v>1</v>
      </c>
      <c r="N167" s="126" t="s">
        <v>3687</v>
      </c>
      <c r="O167" s="309" t="str">
        <f>LEFT('HN TOP UP AUTUMN UPDATE NOV'!D155,16)&amp;"."&amp;'HN TopUpPay'!E167</f>
        <v>St John's CE Sch.3507.EHCP.I03.1.Jl21</v>
      </c>
      <c r="P167" s="312" t="str">
        <f>'HN TOP UP AUTUMN UPDATE NOV'!BC155</f>
        <v>11431/543965</v>
      </c>
      <c r="Q167" s="126" t="b">
        <v>1</v>
      </c>
      <c r="R167" s="126" t="b">
        <v>1</v>
      </c>
      <c r="S167" s="126" t="b">
        <v>1</v>
      </c>
    </row>
    <row r="168" spans="1:19" hidden="1" x14ac:dyDescent="0.25">
      <c r="A168" s="126" t="s">
        <v>4008</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44386</v>
      </c>
      <c r="H168" s="311">
        <f>IF('HN TOP UP AUTUMN UPDATE NOV'!T156&gt;0,0,-'HN TOP UP AUTUMN UPDATE NOV'!T156)</f>
        <v>0</v>
      </c>
      <c r="I168" s="205">
        <f t="shared" ca="1" si="5"/>
        <v>44386</v>
      </c>
      <c r="J168" s="126">
        <v>3</v>
      </c>
      <c r="K168" s="126" t="b">
        <v>1</v>
      </c>
      <c r="L168" s="126" t="s">
        <v>4009</v>
      </c>
      <c r="M168" s="126" t="b">
        <v>1</v>
      </c>
      <c r="N168" s="126" t="s">
        <v>3687</v>
      </c>
      <c r="O168" s="309" t="str">
        <f>LEFT('HN TOP UP AUTUMN UPDATE NOV'!D156,16)&amp;"."&amp;'HN TopUpPay'!E168</f>
        <v>St Joseph's Prim.3506.EHCP.I03.1.Jl21</v>
      </c>
      <c r="P168" s="312" t="str">
        <f>'HN TOP UP AUTUMN UPDATE NOV'!BC156</f>
        <v>11431/543965</v>
      </c>
      <c r="Q168" s="126" t="b">
        <v>1</v>
      </c>
      <c r="R168" s="126" t="b">
        <v>1</v>
      </c>
      <c r="S168" s="126" t="b">
        <v>1</v>
      </c>
    </row>
    <row r="169" spans="1:19" hidden="1" x14ac:dyDescent="0.25">
      <c r="A169" s="126" t="s">
        <v>4008</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44386</v>
      </c>
      <c r="H169" s="311">
        <f>IF('HN TOP UP AUTUMN UPDATE NOV'!T157&gt;0,0,-'HN TOP UP AUTUMN UPDATE NOV'!T157)</f>
        <v>0</v>
      </c>
      <c r="I169" s="205">
        <f t="shared" ca="1" si="5"/>
        <v>44386</v>
      </c>
      <c r="J169" s="126">
        <v>3</v>
      </c>
      <c r="K169" s="126" t="b">
        <v>1</v>
      </c>
      <c r="L169" s="126" t="s">
        <v>4009</v>
      </c>
      <c r="M169" s="126" t="b">
        <v>1</v>
      </c>
      <c r="N169" s="126" t="s">
        <v>3687</v>
      </c>
      <c r="O169" s="309" t="str">
        <f>LEFT('HN TOP UP AUTUMN UPDATE NOV'!D157,16)&amp;"."&amp;'HN TopUpPay'!E169</f>
        <v>St Margaret's Nu.5407.EHCP.I03.1.Jl21</v>
      </c>
      <c r="P169" s="312" t="str">
        <f>'HN TOP UP AUTUMN UPDATE NOV'!BC157</f>
        <v>11439/543965</v>
      </c>
      <c r="Q169" s="126" t="b">
        <v>1</v>
      </c>
      <c r="R169" s="126" t="b">
        <v>1</v>
      </c>
      <c r="S169" s="126" t="b">
        <v>1</v>
      </c>
    </row>
    <row r="170" spans="1:19" x14ac:dyDescent="0.25">
      <c r="A170" s="126" t="s">
        <v>4008</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44386</v>
      </c>
      <c r="H170" s="311">
        <f>IF('HN TOP UP AUTUMN UPDATE NOV'!T158&gt;0,0,-'HN TOP UP AUTUMN UPDATE NOV'!T158)</f>
        <v>0</v>
      </c>
      <c r="I170" s="205">
        <f t="shared" ca="1" si="5"/>
        <v>44386</v>
      </c>
      <c r="J170" s="126">
        <v>3</v>
      </c>
      <c r="K170" s="126" t="b">
        <v>1</v>
      </c>
      <c r="L170" s="126" t="s">
        <v>4009</v>
      </c>
      <c r="M170" s="126" t="b">
        <v>1</v>
      </c>
      <c r="N170" s="126" t="s">
        <v>3687</v>
      </c>
      <c r="O170" s="309" t="str">
        <f>LEFT('HN TOP UP AUTUMN UPDATE NOV'!D158,16)&amp;"."&amp;'HN TopUpPay'!E170</f>
        <v>St Margaret's Nu.2051.ARPs.I03.1.Jl21</v>
      </c>
      <c r="P170" s="312" t="str">
        <f>'HN TOP UP AUTUMN UPDATE NOV'!BC158</f>
        <v>10265/543965</v>
      </c>
      <c r="Q170" s="126" t="b">
        <v>1</v>
      </c>
      <c r="R170" s="126" t="b">
        <v>1</v>
      </c>
      <c r="S170" s="126" t="b">
        <v>1</v>
      </c>
    </row>
    <row r="171" spans="1:19" hidden="1" x14ac:dyDescent="0.25">
      <c r="A171" s="126" t="s">
        <v>4008</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44386</v>
      </c>
      <c r="H171" s="311">
        <f>IF('HN TOP UP AUTUMN UPDATE NOV'!T159&gt;0,0,-'HN TOP UP AUTUMN UPDATE NOV'!T159)</f>
        <v>0</v>
      </c>
      <c r="I171" s="205">
        <f t="shared" ca="1" si="5"/>
        <v>44386</v>
      </c>
      <c r="J171" s="126">
        <v>3</v>
      </c>
      <c r="K171" s="126" t="b">
        <v>1</v>
      </c>
      <c r="L171" s="126" t="s">
        <v>4009</v>
      </c>
      <c r="M171" s="126" t="b">
        <v>1</v>
      </c>
      <c r="N171" s="126" t="s">
        <v>3687</v>
      </c>
      <c r="O171" s="309" t="str">
        <f>LEFT('HN TOP UP AUTUMN UPDATE NOV'!D159,16)&amp;"."&amp;'HN TopUpPay'!E171</f>
        <v>St Mary's &amp; St J.2051.EHCP.I03.2.Jl21</v>
      </c>
      <c r="P171" s="312" t="str">
        <f>'HN TOP UP AUTUMN UPDATE NOV'!BC159</f>
        <v>11431/543965</v>
      </c>
      <c r="Q171" s="126" t="b">
        <v>1</v>
      </c>
      <c r="R171" s="126" t="b">
        <v>1</v>
      </c>
      <c r="S171" s="126" t="b">
        <v>1</v>
      </c>
    </row>
    <row r="172" spans="1:19" hidden="1" x14ac:dyDescent="0.25">
      <c r="A172" s="126" t="s">
        <v>4008</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44386</v>
      </c>
      <c r="H172" s="311">
        <f>IF('HN TOP UP AUTUMN UPDATE NOV'!T160&gt;0,0,-'HN TOP UP AUTUMN UPDATE NOV'!T160)</f>
        <v>0</v>
      </c>
      <c r="I172" s="205">
        <f t="shared" ca="1" si="5"/>
        <v>44386</v>
      </c>
      <c r="J172" s="126">
        <v>3</v>
      </c>
      <c r="K172" s="126" t="b">
        <v>1</v>
      </c>
      <c r="L172" s="126" t="s">
        <v>4009</v>
      </c>
      <c r="M172" s="126" t="b">
        <v>1</v>
      </c>
      <c r="N172" s="126" t="s">
        <v>3687</v>
      </c>
      <c r="O172" s="309" t="str">
        <f>LEFT('HN TOP UP AUTUMN UPDATE NOV'!D160,16)&amp;"."&amp;'HN TopUpPay'!E172</f>
        <v>St Mary's &amp; St J.2051.SEN I.I03.3.Jl21</v>
      </c>
      <c r="P172" s="312" t="str">
        <f>'HN TOP UP AUTUMN UPDATE NOV'!BC160</f>
        <v>11435/543965</v>
      </c>
      <c r="Q172" s="126" t="b">
        <v>1</v>
      </c>
      <c r="R172" s="126" t="b">
        <v>1</v>
      </c>
      <c r="S172" s="126" t="b">
        <v>1</v>
      </c>
    </row>
    <row r="173" spans="1:19" hidden="1" x14ac:dyDescent="0.25">
      <c r="A173" s="126" t="s">
        <v>4008</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44386</v>
      </c>
      <c r="H173" s="311">
        <f>IF('HN TOP UP AUTUMN UPDATE NOV'!T161&gt;0,0,-'HN TOP UP AUTUMN UPDATE NOV'!T161)</f>
        <v>0</v>
      </c>
      <c r="I173" s="205">
        <f t="shared" ca="1" si="5"/>
        <v>44386</v>
      </c>
      <c r="J173" s="126">
        <v>3</v>
      </c>
      <c r="K173" s="126" t="b">
        <v>1</v>
      </c>
      <c r="L173" s="126" t="s">
        <v>4009</v>
      </c>
      <c r="M173" s="126" t="b">
        <v>1</v>
      </c>
      <c r="N173" s="126" t="s">
        <v>3687</v>
      </c>
      <c r="O173" s="309" t="str">
        <f>LEFT('HN TOP UP AUTUMN UPDATE NOV'!D161,16)&amp;"."&amp;'HN TopUpPay'!E173</f>
        <v>St Mary's C E Pr.2070.EHCP.I03.1.Jl21</v>
      </c>
      <c r="P173" s="312" t="str">
        <f>'HN TOP UP AUTUMN UPDATE NOV'!BC161</f>
        <v>11431/543965</v>
      </c>
      <c r="Q173" s="126" t="b">
        <v>1</v>
      </c>
      <c r="R173" s="126" t="b">
        <v>1</v>
      </c>
      <c r="S173" s="126" t="b">
        <v>1</v>
      </c>
    </row>
    <row r="174" spans="1:19" hidden="1" x14ac:dyDescent="0.25">
      <c r="A174" s="126" t="s">
        <v>4008</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44386</v>
      </c>
      <c r="H174" s="311">
        <f>IF('HN TOP UP AUTUMN UPDATE NOV'!T162&gt;0,0,-'HN TOP UP AUTUMN UPDATE NOV'!T162)</f>
        <v>0</v>
      </c>
      <c r="I174" s="205">
        <f t="shared" ca="1" si="5"/>
        <v>44386</v>
      </c>
      <c r="J174" s="126">
        <v>3</v>
      </c>
      <c r="K174" s="126" t="b">
        <v>1</v>
      </c>
      <c r="L174" s="126" t="s">
        <v>4009</v>
      </c>
      <c r="M174" s="126" t="b">
        <v>1</v>
      </c>
      <c r="N174" s="126" t="s">
        <v>3687</v>
      </c>
      <c r="O174" s="309" t="str">
        <f>LEFT('HN TOP UP AUTUMN UPDATE NOV'!D162,16)&amp;"."&amp;'HN TopUpPay'!E174</f>
        <v>St Mary's School.2070.EHCP.I03.2.Jl21</v>
      </c>
      <c r="P174" s="312" t="str">
        <f>'HN TOP UP AUTUMN UPDATE NOV'!BC162</f>
        <v>11431/543965</v>
      </c>
      <c r="Q174" s="126" t="b">
        <v>1</v>
      </c>
      <c r="R174" s="126" t="b">
        <v>1</v>
      </c>
      <c r="S174" s="126" t="b">
        <v>1</v>
      </c>
    </row>
    <row r="175" spans="1:19" hidden="1" x14ac:dyDescent="0.25">
      <c r="A175" s="126" t="s">
        <v>4008</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44386</v>
      </c>
      <c r="H175" s="311">
        <f>IF('HN TOP UP AUTUMN UPDATE NOV'!T163&gt;0,0,-'HN TOP UP AUTUMN UPDATE NOV'!T163)</f>
        <v>0</v>
      </c>
      <c r="I175" s="205">
        <f t="shared" ca="1" si="5"/>
        <v>44386</v>
      </c>
      <c r="J175" s="126">
        <v>3</v>
      </c>
      <c r="K175" s="126" t="b">
        <v>1</v>
      </c>
      <c r="L175" s="126" t="s">
        <v>4009</v>
      </c>
      <c r="M175" s="126" t="b">
        <v>1</v>
      </c>
      <c r="N175" s="126" t="s">
        <v>3687</v>
      </c>
      <c r="O175" s="309" t="str">
        <f>LEFT('HN TOP UP AUTUMN UPDATE NOV'!D163,16)&amp;"."&amp;'HN TopUpPay'!E175</f>
        <v>St Pauls CE Prim.2070.SEN I.I03.3.Jl21</v>
      </c>
      <c r="P175" s="312" t="str">
        <f>'HN TOP UP AUTUMN UPDATE NOV'!BC163</f>
        <v>11431/543965</v>
      </c>
      <c r="Q175" s="126" t="b">
        <v>1</v>
      </c>
      <c r="R175" s="126" t="b">
        <v>1</v>
      </c>
      <c r="S175" s="126" t="b">
        <v>1</v>
      </c>
    </row>
    <row r="176" spans="1:19" hidden="1" x14ac:dyDescent="0.25">
      <c r="A176" s="126" t="s">
        <v>4008</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44386</v>
      </c>
      <c r="H176" s="311">
        <f>IF('HN TOP UP AUTUMN UPDATE NOV'!T164&gt;0,0,-'HN TOP UP AUTUMN UPDATE NOV'!T164)</f>
        <v>0</v>
      </c>
      <c r="I176" s="205">
        <f t="shared" ca="1" si="5"/>
        <v>44386</v>
      </c>
      <c r="J176" s="126">
        <v>3</v>
      </c>
      <c r="K176" s="126" t="b">
        <v>1</v>
      </c>
      <c r="L176" s="126" t="s">
        <v>4009</v>
      </c>
      <c r="M176" s="126" t="b">
        <v>1</v>
      </c>
      <c r="N176" s="126" t="s">
        <v>3687</v>
      </c>
      <c r="O176" s="309" t="str">
        <f>LEFT('HN TOP UP AUTUMN UPDATE NOV'!D164,16)&amp;"."&amp;'HN TopUpPay'!E176</f>
        <v>St Paul's School.4010.EHCP.I03.1.Jl21</v>
      </c>
      <c r="P176" s="312" t="str">
        <f>'HN TOP UP AUTUMN UPDATE NOV'!BC164</f>
        <v>11431/543965</v>
      </c>
      <c r="Q176" s="126" t="b">
        <v>1</v>
      </c>
      <c r="R176" s="126" t="b">
        <v>1</v>
      </c>
      <c r="S176" s="126" t="b">
        <v>1</v>
      </c>
    </row>
    <row r="177" spans="1:19" hidden="1" x14ac:dyDescent="0.25">
      <c r="A177" s="126" t="s">
        <v>4008</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44386</v>
      </c>
      <c r="H177" s="311">
        <f>IF('HN TOP UP AUTUMN UPDATE NOV'!T165&gt;0,0,-'HN TOP UP AUTUMN UPDATE NOV'!T165)</f>
        <v>0</v>
      </c>
      <c r="I177" s="205">
        <f t="shared" ca="1" si="5"/>
        <v>44386</v>
      </c>
      <c r="J177" s="126">
        <v>3</v>
      </c>
      <c r="K177" s="126" t="b">
        <v>1</v>
      </c>
      <c r="L177" s="126" t="s">
        <v>4009</v>
      </c>
      <c r="M177" s="126" t="b">
        <v>1</v>
      </c>
      <c r="N177" s="126" t="s">
        <v>3687</v>
      </c>
      <c r="O177" s="309" t="str">
        <f>LEFT('HN TOP UP AUTUMN UPDATE NOV'!D165,16)&amp;"."&amp;'HN TopUpPay'!E177</f>
        <v>St Theresa's R.C.3316.EHCP.I03.1.Jl21</v>
      </c>
      <c r="P177" s="312" t="str">
        <f>'HN TOP UP AUTUMN UPDATE NOV'!BC165</f>
        <v>11431/543965</v>
      </c>
      <c r="Q177" s="126" t="b">
        <v>1</v>
      </c>
      <c r="R177" s="126" t="b">
        <v>1</v>
      </c>
      <c r="S177" s="126" t="b">
        <v>1</v>
      </c>
    </row>
    <row r="178" spans="1:19" hidden="1" x14ac:dyDescent="0.25">
      <c r="A178" s="126" t="s">
        <v>4008</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44386</v>
      </c>
      <c r="H178" s="311">
        <f>IF('HN TOP UP AUTUMN UPDATE NOV'!T166&gt;0,0,-'HN TOP UP AUTUMN UPDATE NOV'!T166)</f>
        <v>0</v>
      </c>
      <c r="I178" s="205">
        <f t="shared" ca="1" si="5"/>
        <v>44386</v>
      </c>
      <c r="J178" s="126">
        <v>3</v>
      </c>
      <c r="K178" s="126" t="b">
        <v>1</v>
      </c>
      <c r="L178" s="126" t="s">
        <v>4009</v>
      </c>
      <c r="M178" s="126" t="b">
        <v>1</v>
      </c>
      <c r="N178" s="126" t="s">
        <v>3687</v>
      </c>
      <c r="O178" s="309" t="str">
        <f>LEFT('HN TOP UP AUTUMN UPDATE NOV'!D166,16)&amp;"."&amp;'HN TopUpPay'!E178</f>
        <v>St Vincent's Cat.2055.EHCP.I03.1.Jl21</v>
      </c>
      <c r="P178" s="312" t="str">
        <f>'HN TOP UP AUTUMN UPDATE NOV'!BC166</f>
        <v>11431/543965</v>
      </c>
      <c r="Q178" s="126" t="b">
        <v>1</v>
      </c>
      <c r="R178" s="126" t="b">
        <v>1</v>
      </c>
      <c r="S178" s="126" t="b">
        <v>1</v>
      </c>
    </row>
    <row r="179" spans="1:19" hidden="1" x14ac:dyDescent="0.25">
      <c r="A179" s="126" t="s">
        <v>4008</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44386</v>
      </c>
      <c r="H179" s="311">
        <f>IF('HN TOP UP AUTUMN UPDATE NOV'!T167&gt;0,0,-'HN TOP UP AUTUMN UPDATE NOV'!T167)</f>
        <v>0</v>
      </c>
      <c r="I179" s="205">
        <f t="shared" ca="1" si="5"/>
        <v>44386</v>
      </c>
      <c r="J179" s="126">
        <v>3</v>
      </c>
      <c r="K179" s="126" t="b">
        <v>1</v>
      </c>
      <c r="L179" s="126" t="s">
        <v>4009</v>
      </c>
      <c r="M179" s="126" t="b">
        <v>1</v>
      </c>
      <c r="N179" s="126" t="s">
        <v>3687</v>
      </c>
      <c r="O179" s="309" t="str">
        <f>LEFT('HN TOP UP AUTUMN UPDATE NOV'!D167,16)&amp;"."&amp;'HN TopUpPay'!E179</f>
        <v>St. James' Catho.2057.EHCP.I03.1.Jl21</v>
      </c>
      <c r="P179" s="312" t="str">
        <f>'HN TOP UP AUTUMN UPDATE NOV'!BC167</f>
        <v>11435/543965</v>
      </c>
      <c r="Q179" s="126" t="b">
        <v>1</v>
      </c>
      <c r="R179" s="126" t="b">
        <v>1</v>
      </c>
      <c r="S179" s="126" t="b">
        <v>1</v>
      </c>
    </row>
    <row r="180" spans="1:19" hidden="1" x14ac:dyDescent="0.25">
      <c r="A180" s="126" t="s">
        <v>4008</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44386</v>
      </c>
      <c r="H180" s="311">
        <f>IF('HN TOP UP AUTUMN UPDATE NOV'!T168&gt;0,0,-'HN TOP UP AUTUMN UPDATE NOV'!T168)</f>
        <v>0</v>
      </c>
      <c r="I180" s="205">
        <f t="shared" ca="1" si="5"/>
        <v>44386</v>
      </c>
      <c r="J180" s="126">
        <v>3</v>
      </c>
      <c r="K180" s="126" t="b">
        <v>1</v>
      </c>
      <c r="L180" s="126" t="s">
        <v>4009</v>
      </c>
      <c r="M180" s="126" t="b">
        <v>1</v>
      </c>
      <c r="N180" s="126" t="s">
        <v>3687</v>
      </c>
      <c r="O180" s="309" t="str">
        <f>LEFT('HN TOP UP AUTUMN UPDATE NOV'!D168,16)&amp;"."&amp;'HN TopUpPay'!E180</f>
        <v>Summerside Prima.2057.SEN I.I03.2.Jl21</v>
      </c>
      <c r="P180" s="312" t="str">
        <f>'HN TOP UP AUTUMN UPDATE NOV'!BC168</f>
        <v>11422/516500</v>
      </c>
      <c r="Q180" s="126" t="b">
        <v>1</v>
      </c>
      <c r="R180" s="126" t="b">
        <v>1</v>
      </c>
      <c r="S180" s="126" t="b">
        <v>1</v>
      </c>
    </row>
    <row r="181" spans="1:19" hidden="1" x14ac:dyDescent="0.25">
      <c r="A181" s="126" t="s">
        <v>4008</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44386</v>
      </c>
      <c r="H181" s="311">
        <f>IF('HN TOP UP AUTUMN UPDATE NOV'!T169&gt;0,0,-'HN TOP UP AUTUMN UPDATE NOV'!T169)</f>
        <v>0</v>
      </c>
      <c r="I181" s="205">
        <f t="shared" ca="1" si="5"/>
        <v>44386</v>
      </c>
      <c r="J181" s="126">
        <v>3</v>
      </c>
      <c r="K181" s="126" t="b">
        <v>1</v>
      </c>
      <c r="L181" s="126" t="s">
        <v>4009</v>
      </c>
      <c r="M181" s="126" t="b">
        <v>1</v>
      </c>
      <c r="N181" s="126" t="s">
        <v>3687</v>
      </c>
      <c r="O181" s="309" t="str">
        <f>LEFT('HN TOP UP AUTUMN UPDATE NOV'!D169,16)&amp;"."&amp;'HN TopUpPay'!E181</f>
        <v>Summerside Prima.2049.EHCP.I03.1.Jl21</v>
      </c>
      <c r="P181" s="312" t="str">
        <f>'HN TOP UP AUTUMN UPDATE NOV'!BC169</f>
        <v>11443/516500</v>
      </c>
      <c r="Q181" s="126" t="b">
        <v>1</v>
      </c>
      <c r="R181" s="126" t="b">
        <v>1</v>
      </c>
      <c r="S181" s="126" t="b">
        <v>1</v>
      </c>
    </row>
    <row r="182" spans="1:19" hidden="1" x14ac:dyDescent="0.25">
      <c r="A182" s="126" t="s">
        <v>4008</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44386</v>
      </c>
      <c r="H182" s="311">
        <f>IF('HN TOP UP AUTUMN UPDATE NOV'!T170&gt;0,0,-'HN TOP UP AUTUMN UPDATE NOV'!T170)</f>
        <v>0</v>
      </c>
      <c r="I182" s="205">
        <f t="shared" ca="1" si="5"/>
        <v>44386</v>
      </c>
      <c r="J182" s="126">
        <v>3</v>
      </c>
      <c r="K182" s="126" t="b">
        <v>1</v>
      </c>
      <c r="L182" s="126" t="s">
        <v>4009</v>
      </c>
      <c r="M182" s="126" t="b">
        <v>1</v>
      </c>
      <c r="N182" s="126" t="s">
        <v>3687</v>
      </c>
      <c r="O182" s="309" t="str">
        <f>LEFT('HN TOP UP AUTUMN UPDATE NOV'!D170,16)&amp;"."&amp;'HN TopUpPay'!E182</f>
        <v>Summerside Prima.2076.EHCP.I03.1.Jl21</v>
      </c>
      <c r="P182" s="312" t="str">
        <f>'HN TOP UP AUTUMN UPDATE NOV'!BC170</f>
        <v>10265/516500</v>
      </c>
      <c r="Q182" s="126" t="b">
        <v>1</v>
      </c>
      <c r="R182" s="126" t="b">
        <v>1</v>
      </c>
      <c r="S182" s="126" t="b">
        <v>1</v>
      </c>
    </row>
    <row r="183" spans="1:19" hidden="1" x14ac:dyDescent="0.25">
      <c r="A183" s="126" t="s">
        <v>4008</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44386</v>
      </c>
      <c r="H183" s="311">
        <f>IF('HN TOP UP AUTUMN UPDATE NOV'!T171&gt;0,0,-'HN TOP UP AUTUMN UPDATE NOV'!T171)</f>
        <v>0</v>
      </c>
      <c r="I183" s="205">
        <f t="shared" ca="1" si="5"/>
        <v>44386</v>
      </c>
      <c r="J183" s="126">
        <v>3</v>
      </c>
      <c r="K183" s="126" t="b">
        <v>1</v>
      </c>
      <c r="L183" s="126" t="s">
        <v>4009</v>
      </c>
      <c r="M183" s="126" t="b">
        <v>1</v>
      </c>
      <c r="N183" s="126" t="s">
        <v>3687</v>
      </c>
      <c r="O183" s="309" t="str">
        <f>LEFT('HN TOP UP AUTUMN UPDATE NOV'!D171,16)&amp;"."&amp;'HN TopUpPay'!E183</f>
        <v>Sunnyfields Prim.2076.SEN I.I03.2.Jl21</v>
      </c>
      <c r="P183" s="312" t="str">
        <f>'HN TOP UP AUTUMN UPDATE NOV'!BC171</f>
        <v>11431/543965</v>
      </c>
      <c r="Q183" s="126" t="b">
        <v>1</v>
      </c>
      <c r="R183" s="126" t="b">
        <v>1</v>
      </c>
      <c r="S183" s="126" t="b">
        <v>1</v>
      </c>
    </row>
    <row r="184" spans="1:19" hidden="1" x14ac:dyDescent="0.25">
      <c r="A184" s="126" t="s">
        <v>4008</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44386</v>
      </c>
      <c r="H184" s="311">
        <f>IF('HN TOP UP AUTUMN UPDATE NOV'!T172&gt;0,0,-'HN TOP UP AUTUMN UPDATE NOV'!T172)</f>
        <v>0</v>
      </c>
      <c r="I184" s="205">
        <f t="shared" ca="1" si="5"/>
        <v>44386</v>
      </c>
      <c r="J184" s="126">
        <v>3</v>
      </c>
      <c r="K184" s="126" t="b">
        <v>1</v>
      </c>
      <c r="L184" s="126" t="s">
        <v>4009</v>
      </c>
      <c r="M184" s="126" t="b">
        <v>1</v>
      </c>
      <c r="N184" s="126" t="s">
        <v>3687</v>
      </c>
      <c r="O184" s="309" t="str">
        <f>LEFT('HN TOP UP AUTUMN UPDATE NOV'!D172,16)&amp;"."&amp;'HN TopUpPay'!E184</f>
        <v>Sunnyfields Prim.4012.ARPs.I03.1.Jl21</v>
      </c>
      <c r="P184" s="312" t="str">
        <f>'HN TOP UP AUTUMN UPDATE NOV'!BC172</f>
        <v>11436/543965</v>
      </c>
      <c r="Q184" s="126" t="b">
        <v>1</v>
      </c>
      <c r="R184" s="126" t="b">
        <v>1</v>
      </c>
      <c r="S184" s="126" t="b">
        <v>1</v>
      </c>
    </row>
    <row r="185" spans="1:19" hidden="1" x14ac:dyDescent="0.25">
      <c r="A185" s="126" t="s">
        <v>4008</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44386</v>
      </c>
      <c r="H185" s="311">
        <f>IF('HN TOP UP AUTUMN UPDATE NOV'!T173&gt;0,0,-'HN TOP UP AUTUMN UPDATE NOV'!T173)</f>
        <v>0</v>
      </c>
      <c r="I185" s="205">
        <f t="shared" ca="1" si="5"/>
        <v>44386</v>
      </c>
      <c r="J185" s="126">
        <v>3</v>
      </c>
      <c r="K185" s="126" t="b">
        <v>1</v>
      </c>
      <c r="L185" s="126" t="s">
        <v>4009</v>
      </c>
      <c r="M185" s="126" t="b">
        <v>1</v>
      </c>
      <c r="N185" s="126" t="s">
        <v>3687</v>
      </c>
      <c r="O185" s="309" t="str">
        <f>LEFT('HN TOP UP AUTUMN UPDATE NOV'!D173,16)&amp;"."&amp;'HN TopUpPay'!E185</f>
        <v>Sunnyfields Prim.4012.EHCP.I03.2.Jl21</v>
      </c>
      <c r="P185" s="312" t="str">
        <f>'HN TOP UP AUTUMN UPDATE NOV'!BC173</f>
        <v>10265/543965</v>
      </c>
      <c r="Q185" s="126" t="b">
        <v>1</v>
      </c>
      <c r="R185" s="126" t="b">
        <v>1</v>
      </c>
      <c r="S185" s="126" t="b">
        <v>1</v>
      </c>
    </row>
    <row r="186" spans="1:19" hidden="1" x14ac:dyDescent="0.25">
      <c r="A186" s="126" t="s">
        <v>4008</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44386</v>
      </c>
      <c r="H186" s="311">
        <f>IF('HN TOP UP AUTUMN UPDATE NOV'!T174&gt;0,0,-'HN TOP UP AUTUMN UPDATE NOV'!T174)</f>
        <v>0</v>
      </c>
      <c r="I186" s="205">
        <f t="shared" ca="1" si="5"/>
        <v>44386</v>
      </c>
      <c r="J186" s="126">
        <v>3</v>
      </c>
      <c r="K186" s="126" t="b">
        <v>1</v>
      </c>
      <c r="L186" s="126" t="s">
        <v>4009</v>
      </c>
      <c r="M186" s="126" t="b">
        <v>1</v>
      </c>
      <c r="N186" s="126" t="s">
        <v>3687</v>
      </c>
      <c r="O186" s="309" t="str">
        <f>LEFT('HN TOP UP AUTUMN UPDATE NOV'!D174,16)&amp;"."&amp;'HN TopUpPay'!E186</f>
        <v>Totteridge Acade.2060.EHCP.I03.1.Jl21</v>
      </c>
      <c r="P186" s="312" t="str">
        <f>'HN TOP UP AUTUMN UPDATE NOV'!BC174</f>
        <v>11442/516500</v>
      </c>
      <c r="Q186" s="126" t="b">
        <v>1</v>
      </c>
      <c r="R186" s="126" t="b">
        <v>1</v>
      </c>
      <c r="S186" s="126" t="b">
        <v>1</v>
      </c>
    </row>
    <row r="187" spans="1:19" hidden="1" x14ac:dyDescent="0.25">
      <c r="A187" s="126" t="s">
        <v>4008</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44386</v>
      </c>
      <c r="H187" s="311">
        <f>IF('HN TOP UP AUTUMN UPDATE NOV'!T175&gt;0,0,-'HN TOP UP AUTUMN UPDATE NOV'!T175)</f>
        <v>0</v>
      </c>
      <c r="I187" s="205">
        <f t="shared" ca="1" si="5"/>
        <v>44386</v>
      </c>
      <c r="J187" s="126">
        <v>3</v>
      </c>
      <c r="K187" s="126" t="b">
        <v>1</v>
      </c>
      <c r="L187" s="126" t="s">
        <v>4009</v>
      </c>
      <c r="M187" s="126" t="b">
        <v>1</v>
      </c>
      <c r="N187" s="126" t="s">
        <v>3687</v>
      </c>
      <c r="O187" s="309" t="str">
        <f>LEFT('HN TOP UP AUTUMN UPDATE NOV'!D175,16)&amp;"."&amp;'HN TopUpPay'!E187</f>
        <v>Trent  C of E Pr.2060.SEN I.I03.2.Jl21</v>
      </c>
      <c r="P187" s="312" t="str">
        <f>'HN TOP UP AUTUMN UPDATE NOV'!BC175</f>
        <v>11431/543965</v>
      </c>
      <c r="Q187" s="126" t="b">
        <v>1</v>
      </c>
      <c r="R187" s="126" t="b">
        <v>1</v>
      </c>
      <c r="S187" s="126" t="b">
        <v>1</v>
      </c>
    </row>
    <row r="188" spans="1:19" hidden="1" x14ac:dyDescent="0.25">
      <c r="A188" s="126" t="s">
        <v>4008</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44386</v>
      </c>
      <c r="H188" s="311">
        <f>IF('HN TOP UP AUTUMN UPDATE NOV'!T176&gt;0,0,-'HN TOP UP AUTUMN UPDATE NOV'!T176)</f>
        <v>0</v>
      </c>
      <c r="I188" s="205">
        <f t="shared" ca="1" si="5"/>
        <v>44386</v>
      </c>
      <c r="J188" s="126">
        <v>3</v>
      </c>
      <c r="K188" s="126" t="b">
        <v>1</v>
      </c>
      <c r="L188" s="126" t="s">
        <v>4009</v>
      </c>
      <c r="M188" s="126" t="b">
        <v>1</v>
      </c>
      <c r="N188" s="126" t="s">
        <v>3687</v>
      </c>
      <c r="O188" s="309" t="str">
        <f>LEFT('HN TOP UP AUTUMN UPDATE NOV'!D176,16)&amp;"."&amp;'HN TopUpPay'!E188</f>
        <v>Tudor School.3518.EHCP.I03.1.Jl21</v>
      </c>
      <c r="P188" s="312" t="str">
        <f>'HN TOP UP AUTUMN UPDATE NOV'!BC176</f>
        <v>11431/543965</v>
      </c>
      <c r="Q188" s="126" t="b">
        <v>1</v>
      </c>
      <c r="R188" s="126" t="b">
        <v>1</v>
      </c>
      <c r="S188" s="126" t="b">
        <v>1</v>
      </c>
    </row>
    <row r="189" spans="1:19" hidden="1" x14ac:dyDescent="0.25">
      <c r="A189" s="126" t="s">
        <v>4008</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44386</v>
      </c>
      <c r="H189" s="311">
        <f>IF('HN TOP UP AUTUMN UPDATE NOV'!T177&gt;0,0,-'HN TOP UP AUTUMN UPDATE NOV'!T177)</f>
        <v>0</v>
      </c>
      <c r="I189" s="205">
        <f t="shared" ca="1" si="5"/>
        <v>44386</v>
      </c>
      <c r="J189" s="126">
        <v>3</v>
      </c>
      <c r="K189" s="126" t="b">
        <v>1</v>
      </c>
      <c r="L189" s="126" t="s">
        <v>4009</v>
      </c>
      <c r="M189" s="126" t="b">
        <v>1</v>
      </c>
      <c r="N189" s="126" t="s">
        <v>3687</v>
      </c>
      <c r="O189" s="309" t="str">
        <f>LEFT('HN TOP UP AUTUMN UPDATE NOV'!D177,16)&amp;"."&amp;'HN TopUpPay'!E189</f>
        <v>Underhill School.2054.EHCP.I03.1.Jl21</v>
      </c>
      <c r="P189" s="312" t="str">
        <f>'HN TOP UP AUTUMN UPDATE NOV'!BC177</f>
        <v>11431/543965</v>
      </c>
      <c r="Q189" s="126" t="b">
        <v>1</v>
      </c>
      <c r="R189" s="126" t="b">
        <v>1</v>
      </c>
      <c r="S189" s="126" t="b">
        <v>1</v>
      </c>
    </row>
    <row r="190" spans="1:19" x14ac:dyDescent="0.25">
      <c r="A190" s="126" t="s">
        <v>4008</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44386</v>
      </c>
      <c r="H190" s="311">
        <f>IF('HN TOP UP AUTUMN UPDATE NOV'!T178&gt;0,0,-'HN TOP UP AUTUMN UPDATE NOV'!T178)</f>
        <v>0</v>
      </c>
      <c r="I190" s="205">
        <f t="shared" ca="1" si="5"/>
        <v>44386</v>
      </c>
      <c r="J190" s="126">
        <v>3</v>
      </c>
      <c r="K190" s="126" t="b">
        <v>1</v>
      </c>
      <c r="L190" s="126" t="s">
        <v>4009</v>
      </c>
      <c r="M190" s="126" t="b">
        <v>1</v>
      </c>
      <c r="N190" s="126" t="s">
        <v>3687</v>
      </c>
      <c r="O190" s="309" t="str">
        <f>LEFT('HN TOP UP AUTUMN UPDATE NOV'!D178,16)&amp;"."&amp;'HN TopUpPay'!E190</f>
        <v>Underhill School.6906.EHCP.I03.1.Jl21</v>
      </c>
      <c r="P190" s="312" t="str">
        <f>'HN TOP UP AUTUMN UPDATE NOV'!BC178</f>
        <v>10265/543965</v>
      </c>
      <c r="Q190" s="126" t="b">
        <v>1</v>
      </c>
      <c r="R190" s="126" t="b">
        <v>1</v>
      </c>
      <c r="S190" s="126" t="b">
        <v>1</v>
      </c>
    </row>
    <row r="191" spans="1:19" hidden="1" x14ac:dyDescent="0.25">
      <c r="A191" s="126" t="s">
        <v>4008</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44386</v>
      </c>
      <c r="H191" s="311">
        <f>IF('HN TOP UP AUTUMN UPDATE NOV'!T179&gt;0,0,-'HN TOP UP AUTUMN UPDATE NOV'!T179)</f>
        <v>0</v>
      </c>
      <c r="I191" s="205">
        <f t="shared" ca="1" si="5"/>
        <v>44386</v>
      </c>
      <c r="J191" s="126">
        <v>3</v>
      </c>
      <c r="K191" s="126" t="b">
        <v>1</v>
      </c>
      <c r="L191" s="126" t="s">
        <v>4009</v>
      </c>
      <c r="M191" s="126" t="b">
        <v>1</v>
      </c>
      <c r="N191" s="126" t="s">
        <v>3687</v>
      </c>
      <c r="O191" s="309" t="str">
        <f>LEFT('HN TOP UP AUTUMN UPDATE NOV'!D179,16)&amp;"."&amp;'HN TopUpPay'!E191</f>
        <v>Wessex  Gardens .6906.EHCP.I03.2.Jl21</v>
      </c>
      <c r="P191" s="312" t="str">
        <f>'HN TOP UP AUTUMN UPDATE NOV'!BC179</f>
        <v>11431/543965</v>
      </c>
      <c r="Q191" s="126" t="b">
        <v>1</v>
      </c>
      <c r="R191" s="126" t="b">
        <v>1</v>
      </c>
      <c r="S191" s="126" t="b">
        <v>1</v>
      </c>
    </row>
    <row r="192" spans="1:19" hidden="1" x14ac:dyDescent="0.25">
      <c r="A192" s="126" t="s">
        <v>4008</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44386</v>
      </c>
      <c r="H192" s="311">
        <f>IF('HN TOP UP AUTUMN UPDATE NOV'!T180&gt;0,0,-'HN TOP UP AUTUMN UPDATE NOV'!T180)</f>
        <v>0</v>
      </c>
      <c r="I192" s="205">
        <f t="shared" ca="1" si="5"/>
        <v>44386</v>
      </c>
      <c r="J192" s="126">
        <v>3</v>
      </c>
      <c r="K192" s="126" t="b">
        <v>1</v>
      </c>
      <c r="L192" s="126" t="s">
        <v>4009</v>
      </c>
      <c r="M192" s="126" t="b">
        <v>1</v>
      </c>
      <c r="N192" s="126" t="s">
        <v>3687</v>
      </c>
      <c r="O192" s="309" t="str">
        <f>LEFT('HN TOP UP AUTUMN UPDATE NOV'!D180,16)&amp;"."&amp;'HN TopUpPay'!E192</f>
        <v>Whitefield Schoo.2030.EHCP.I03.1.Jl21</v>
      </c>
      <c r="P192" s="312" t="str">
        <f>'HN TOP UP AUTUMN UPDATE NOV'!BC180</f>
        <v>11423/516500</v>
      </c>
      <c r="Q192" s="126" t="b">
        <v>1</v>
      </c>
      <c r="R192" s="126" t="b">
        <v>1</v>
      </c>
      <c r="S192" s="126" t="b">
        <v>1</v>
      </c>
    </row>
    <row r="193" spans="1:19" hidden="1" x14ac:dyDescent="0.25">
      <c r="A193" s="126" t="s">
        <v>4008</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44386</v>
      </c>
      <c r="H193" s="311">
        <f>IF('HN TOP UP AUTUMN UPDATE NOV'!T181&gt;0,0,-'HN TOP UP AUTUMN UPDATE NOV'!T181)</f>
        <v>0</v>
      </c>
      <c r="I193" s="205">
        <f t="shared" ca="1" si="5"/>
        <v>44386</v>
      </c>
      <c r="J193" s="126">
        <v>3</v>
      </c>
      <c r="K193" s="126" t="b">
        <v>1</v>
      </c>
      <c r="L193" s="126" t="s">
        <v>4009</v>
      </c>
      <c r="M193" s="126" t="b">
        <v>1</v>
      </c>
      <c r="N193" s="126" t="s">
        <v>3687</v>
      </c>
      <c r="O193" s="309" t="str">
        <f>LEFT('HN TOP UP AUTUMN UPDATE NOV'!D181,16)&amp;"."&amp;'HN TopUpPay'!E193</f>
        <v>Whitefield Schoo..Jl21</v>
      </c>
      <c r="P193" s="312" t="str">
        <f>'HN TOP UP AUTUMN UPDATE NOV'!BC181</f>
        <v>11442/516500</v>
      </c>
      <c r="Q193" s="126" t="b">
        <v>1</v>
      </c>
      <c r="R193" s="126" t="b">
        <v>1</v>
      </c>
      <c r="S193" s="126" t="b">
        <v>1</v>
      </c>
    </row>
    <row r="194" spans="1:19" hidden="1" x14ac:dyDescent="0.25">
      <c r="A194" s="126" t="s">
        <v>4008</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44386</v>
      </c>
      <c r="H194" s="311">
        <f>IF('HN TOP UP AUTUMN UPDATE NOV'!T182&gt;0,0,-'HN TOP UP AUTUMN UPDATE NOV'!T182)</f>
        <v>0</v>
      </c>
      <c r="I194" s="205">
        <f t="shared" ca="1" si="5"/>
        <v>44386</v>
      </c>
      <c r="J194" s="126">
        <v>3</v>
      </c>
      <c r="K194" s="126" t="b">
        <v>1</v>
      </c>
      <c r="L194" s="126" t="s">
        <v>4009</v>
      </c>
      <c r="M194" s="126" t="b">
        <v>1</v>
      </c>
      <c r="N194" s="126" t="s">
        <v>3687</v>
      </c>
      <c r="O194" s="309" t="str">
        <f>LEFT('HN TOP UP AUTUMN UPDATE NOV'!D182,16)&amp;"."&amp;'HN TopUpPay'!E194</f>
        <v>Whitings Hill Pr..Jl21</v>
      </c>
      <c r="P194" s="312" t="str">
        <f>'HN TOP UP AUTUMN UPDATE NOV'!BC182</f>
        <v>11431/543965</v>
      </c>
      <c r="Q194" s="126" t="b">
        <v>1</v>
      </c>
      <c r="R194" s="126" t="b">
        <v>1</v>
      </c>
      <c r="S194" s="126" t="b">
        <v>1</v>
      </c>
    </row>
    <row r="195" spans="1:19" hidden="1" x14ac:dyDescent="0.25">
      <c r="A195" s="126" t="s">
        <v>4008</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44386</v>
      </c>
      <c r="H195" s="311">
        <f>IF('HN TOP UP AUTUMN UPDATE NOV'!T183&gt;0,0,-'HN TOP UP AUTUMN UPDATE NOV'!T183)</f>
        <v>0</v>
      </c>
      <c r="I195" s="205">
        <f t="shared" ca="1" si="5"/>
        <v>44386</v>
      </c>
      <c r="J195" s="126">
        <v>3</v>
      </c>
      <c r="K195" s="126" t="b">
        <v>1</v>
      </c>
      <c r="L195" s="126" t="s">
        <v>4009</v>
      </c>
      <c r="M195" s="126" t="b">
        <v>1</v>
      </c>
      <c r="N195" s="126" t="s">
        <v>3687</v>
      </c>
      <c r="O195" s="309" t="str">
        <f>LEFT('HN TOP UP AUTUMN UPDATE NOV'!D183,16)&amp;"."&amp;'HN TopUpPay'!E195</f>
        <v>Whitings Hill Pr..Jl21</v>
      </c>
      <c r="P195" s="312" t="str">
        <f>'HN TOP UP AUTUMN UPDATE NOV'!BC183</f>
        <v>10265/543965</v>
      </c>
      <c r="Q195" s="126" t="b">
        <v>1</v>
      </c>
      <c r="R195" s="126" t="b">
        <v>1</v>
      </c>
      <c r="S195" s="126" t="b">
        <v>1</v>
      </c>
    </row>
    <row r="196" spans="1:19" hidden="1" x14ac:dyDescent="0.25">
      <c r="A196" s="126" t="s">
        <v>4008</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44386</v>
      </c>
      <c r="H196" s="311">
        <f>IF('HN TOP UP AUTUMN UPDATE NOV'!T184&gt;0,0,-'HN TOP UP AUTUMN UPDATE NOV'!T184)</f>
        <v>0</v>
      </c>
      <c r="I196" s="205">
        <f t="shared" ca="1" si="5"/>
        <v>44386</v>
      </c>
      <c r="J196" s="126">
        <v>3</v>
      </c>
      <c r="K196" s="126" t="b">
        <v>1</v>
      </c>
      <c r="L196" s="126" t="s">
        <v>4009</v>
      </c>
      <c r="M196" s="126" t="b">
        <v>1</v>
      </c>
      <c r="N196" s="126" t="s">
        <v>3687</v>
      </c>
      <c r="O196" s="309" t="str">
        <f>LEFT('HN TOP UP AUTUMN UPDATE NOV'!D184,16)&amp;"."&amp;'HN TopUpPay'!E196</f>
        <v>Woodcroft Primar..Jl21</v>
      </c>
      <c r="P196" s="312" t="str">
        <f>'HN TOP UP AUTUMN UPDATE NOV'!BC184</f>
        <v>11431/543965</v>
      </c>
      <c r="Q196" s="126" t="b">
        <v>1</v>
      </c>
      <c r="R196" s="126" t="b">
        <v>1</v>
      </c>
      <c r="S196" s="126" t="b">
        <v>1</v>
      </c>
    </row>
    <row r="197" spans="1:19" hidden="1" x14ac:dyDescent="0.25">
      <c r="A197" s="126" t="s">
        <v>4008</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44386</v>
      </c>
      <c r="H197" s="311">
        <f>IF('HN TOP UP AUTUMN UPDATE NOV'!T185&gt;0,0,-'HN TOP UP AUTUMN UPDATE NOV'!T185)</f>
        <v>0</v>
      </c>
      <c r="I197" s="205">
        <f t="shared" ca="1" si="5"/>
        <v>44386</v>
      </c>
      <c r="J197" s="126">
        <v>3</v>
      </c>
      <c r="K197" s="126" t="b">
        <v>1</v>
      </c>
      <c r="L197" s="126" t="s">
        <v>4009</v>
      </c>
      <c r="M197" s="126" t="b">
        <v>1</v>
      </c>
      <c r="N197" s="126" t="s">
        <v>3687</v>
      </c>
      <c r="O197" s="309" t="str">
        <f>LEFT('HN TOP UP AUTUMN UPDATE NOV'!D185,16)&amp;"."&amp;'HN TopUpPay'!E197</f>
        <v>Woodridge  Prima..Jl21</v>
      </c>
      <c r="P197" s="312" t="str">
        <f>'HN TOP UP AUTUMN UPDATE NOV'!BC185</f>
        <v>11431/543965</v>
      </c>
      <c r="Q197" s="126" t="b">
        <v>1</v>
      </c>
      <c r="R197" s="126" t="b">
        <v>1</v>
      </c>
      <c r="S197" s="126" t="b">
        <v>1</v>
      </c>
    </row>
    <row r="198" spans="1:19" hidden="1" x14ac:dyDescent="0.25">
      <c r="A198" s="126" t="s">
        <v>4008</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44386</v>
      </c>
      <c r="H198" s="311">
        <f>IF('HN TOP UP AUTUMN UPDATE NOV'!T186&gt;0,0,-'HN TOP UP AUTUMN UPDATE NOV'!T186)</f>
        <v>0</v>
      </c>
      <c r="I198" s="205">
        <f t="shared" ca="1" si="5"/>
        <v>44386</v>
      </c>
      <c r="J198" s="126">
        <v>3</v>
      </c>
      <c r="K198" s="126" t="b">
        <v>1</v>
      </c>
      <c r="L198" s="126" t="s">
        <v>4009</v>
      </c>
      <c r="M198" s="126" t="b">
        <v>1</v>
      </c>
      <c r="N198" s="126" t="s">
        <v>3687</v>
      </c>
      <c r="O198" s="309" t="str">
        <f>LEFT('HN TOP UP AUTUMN UPDATE NOV'!D186,16)&amp;"."&amp;'HN TopUpPay'!E198</f>
        <v>Wren Academy..Jl21</v>
      </c>
      <c r="P198" s="312" t="str">
        <f>'HN TOP UP AUTUMN UPDATE NOV'!BC186</f>
        <v>11442/516500</v>
      </c>
      <c r="Q198" s="126" t="b">
        <v>1</v>
      </c>
      <c r="R198" s="126" t="b">
        <v>1</v>
      </c>
      <c r="S198" s="126" t="b">
        <v>1</v>
      </c>
    </row>
    <row r="199" spans="1:19" hidden="1" x14ac:dyDescent="0.25">
      <c r="A199" s="126" t="s">
        <v>4008</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44386</v>
      </c>
      <c r="H199" s="311">
        <f>IF('HN TOP UP AUTUMN UPDATE NOV'!T187&gt;0,0,-'HN TOP UP AUTUMN UPDATE NOV'!T187)</f>
        <v>0</v>
      </c>
      <c r="I199" s="205">
        <f t="shared" ca="1" si="5"/>
        <v>44386</v>
      </c>
      <c r="J199" s="126">
        <v>3</v>
      </c>
      <c r="K199" s="126" t="b">
        <v>1</v>
      </c>
      <c r="L199" s="126" t="s">
        <v>4009</v>
      </c>
      <c r="M199" s="126" t="b">
        <v>1</v>
      </c>
      <c r="N199" s="126" t="s">
        <v>3687</v>
      </c>
      <c r="O199" s="309" t="str">
        <f>LEFT('HN TOP UP AUTUMN UPDATE NOV'!D187,16)&amp;"."&amp;'HN TopUpPay'!E199</f>
        <v>Wren Academy..Jl21</v>
      </c>
      <c r="P199" s="312" t="str">
        <f>'HN TOP UP AUTUMN UPDATE NOV'!BC187</f>
        <v>11443/516500</v>
      </c>
      <c r="Q199" s="126" t="b">
        <v>1</v>
      </c>
      <c r="R199" s="126" t="b">
        <v>1</v>
      </c>
      <c r="S199" s="126" t="b">
        <v>1</v>
      </c>
    </row>
    <row r="200" spans="1:19" hidden="1" x14ac:dyDescent="0.25">
      <c r="A200" s="126" t="s">
        <v>4008</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44386</v>
      </c>
      <c r="H200" s="311">
        <f>IF('HN TOP UP AUTUMN UPDATE NOV'!T188&gt;0,0,-'HN TOP UP AUTUMN UPDATE NOV'!T188)</f>
        <v>0</v>
      </c>
      <c r="I200" s="205">
        <f t="shared" ca="1" si="5"/>
        <v>44386</v>
      </c>
      <c r="J200" s="126">
        <v>3</v>
      </c>
      <c r="K200" s="126" t="b">
        <v>1</v>
      </c>
      <c r="L200" s="126" t="s">
        <v>4009</v>
      </c>
      <c r="M200" s="126" t="b">
        <v>1</v>
      </c>
      <c r="N200" s="126" t="s">
        <v>3687</v>
      </c>
      <c r="O200" s="309" t="str">
        <f>LEFT('HN TOP UP AUTUMN UPDATE NOV'!D188,16)&amp;"."&amp;'HN TopUpPay'!E200</f>
        <v>Watling Park Fre..Jl21</v>
      </c>
      <c r="P200" s="312" t="str">
        <f>'HN TOP UP AUTUMN UPDATE NOV'!BC188</f>
        <v>11443/516500</v>
      </c>
      <c r="Q200" s="126" t="b">
        <v>1</v>
      </c>
      <c r="R200" s="126" t="b">
        <v>1</v>
      </c>
      <c r="S200" s="126" t="b">
        <v>1</v>
      </c>
    </row>
    <row r="201" spans="1:19" hidden="1" x14ac:dyDescent="0.25">
      <c r="A201" s="126" t="s">
        <v>4008</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44386</v>
      </c>
      <c r="H201" s="311">
        <f>IF('HN TOP UP AUTUMN UPDATE NOV'!T189&gt;0,0,-'HN TOP UP AUTUMN UPDATE NOV'!T189)</f>
        <v>0</v>
      </c>
      <c r="I201" s="205">
        <f t="shared" ca="1" si="5"/>
        <v>44386</v>
      </c>
      <c r="J201" s="126">
        <v>3</v>
      </c>
      <c r="K201" s="126" t="b">
        <v>1</v>
      </c>
      <c r="L201" s="126" t="s">
        <v>4009</v>
      </c>
      <c r="M201" s="126" t="b">
        <v>1</v>
      </c>
      <c r="N201" s="126" t="s">
        <v>3687</v>
      </c>
      <c r="O201" s="309" t="str">
        <f>LEFT('HN TOP UP AUTUMN UPDATE NOV'!D189,16)&amp;"."&amp;'HN TopUpPay'!E201</f>
        <v>Beis Yaakov..Jl21</v>
      </c>
      <c r="P201" s="312" t="str">
        <f>'HN TOP UP AUTUMN UPDATE NOV'!BC189</f>
        <v>11431/543965</v>
      </c>
      <c r="Q201" s="126" t="b">
        <v>1</v>
      </c>
      <c r="R201" s="126" t="b">
        <v>1</v>
      </c>
      <c r="S201" s="126" t="b">
        <v>1</v>
      </c>
    </row>
    <row r="202" spans="1:19" hidden="1" x14ac:dyDescent="0.25">
      <c r="A202" s="126" t="s">
        <v>4008</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44386</v>
      </c>
      <c r="H202" s="311">
        <f>IF('HN TOP UP AUTUMN UPDATE NOV'!T190&gt;0,0,-'HN TOP UP AUTUMN UPDATE NOV'!T190)</f>
        <v>0</v>
      </c>
      <c r="I202" s="205">
        <f t="shared" ca="1" si="5"/>
        <v>44386</v>
      </c>
      <c r="J202" s="126">
        <v>3</v>
      </c>
      <c r="K202" s="126" t="b">
        <v>1</v>
      </c>
      <c r="L202" s="126" t="s">
        <v>4009</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4008</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44386</v>
      </c>
      <c r="H203" s="311">
        <f>IF('HN TOP UP AUTUMN UPDATE NOV'!T191&gt;0,0,-'HN TOP UP AUTUMN UPDATE NOV'!T191)</f>
        <v>0</v>
      </c>
      <c r="I203" s="205">
        <f t="shared" ca="1" si="5"/>
        <v>44386</v>
      </c>
      <c r="J203" s="126">
        <v>3</v>
      </c>
      <c r="K203" s="126" t="b">
        <v>1</v>
      </c>
      <c r="L203" s="126" t="s">
        <v>4009</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4008</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44386</v>
      </c>
      <c r="H204" s="311">
        <f>IF('HN TOP UP AUTUMN UPDATE NOV'!T192&gt;0,0,-'HN TOP UP AUTUMN UPDATE NOV'!T192)</f>
        <v>0</v>
      </c>
      <c r="I204" s="205">
        <f t="shared" ca="1" si="5"/>
        <v>44386</v>
      </c>
      <c r="J204" s="126">
        <v>3</v>
      </c>
      <c r="K204" s="126" t="b">
        <v>1</v>
      </c>
      <c r="L204" s="126" t="s">
        <v>4009</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4008</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44386</v>
      </c>
      <c r="H205" s="311">
        <f>IF('HN TOP UP AUTUMN UPDATE NOV'!T193&gt;0,0,-'HN TOP UP AUTUMN UPDATE NOV'!T193)</f>
        <v>0</v>
      </c>
      <c r="I205" s="205">
        <f t="shared" ca="1" si="5"/>
        <v>44386</v>
      </c>
      <c r="J205" s="126">
        <v>3</v>
      </c>
      <c r="K205" s="126" t="b">
        <v>1</v>
      </c>
      <c r="L205" s="126" t="s">
        <v>4009</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4008</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44386</v>
      </c>
      <c r="H206" s="311">
        <f>IF('HN TOP UP AUTUMN UPDATE NOV'!T194&gt;0,0,-'HN TOP UP AUTUMN UPDATE NOV'!T194)</f>
        <v>0</v>
      </c>
      <c r="I206" s="205">
        <f t="shared" ca="1" si="5"/>
        <v>44386</v>
      </c>
      <c r="J206" s="126">
        <v>3</v>
      </c>
      <c r="K206" s="126" t="b">
        <v>1</v>
      </c>
      <c r="L206" s="126" t="s">
        <v>4009</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4008</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44386</v>
      </c>
      <c r="H207" s="311">
        <f>IF('HN TOP UP AUTUMN UPDATE NOV'!T195&gt;0,0,-'HN TOP UP AUTUMN UPDATE NOV'!T195)</f>
        <v>0</v>
      </c>
      <c r="I207" s="205">
        <f t="shared" ca="1" si="5"/>
        <v>44386</v>
      </c>
      <c r="J207" s="126">
        <v>3</v>
      </c>
      <c r="K207" s="126" t="b">
        <v>1</v>
      </c>
      <c r="L207" s="126" t="s">
        <v>4009</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4008</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44386</v>
      </c>
      <c r="H208" s="311">
        <f>IF('HN TOP UP AUTUMN UPDATE NOV'!T196&gt;0,0,-'HN TOP UP AUTUMN UPDATE NOV'!T196)</f>
        <v>0</v>
      </c>
      <c r="I208" s="205">
        <f t="shared" ca="1" si="5"/>
        <v>44386</v>
      </c>
      <c r="J208" s="126">
        <v>3</v>
      </c>
      <c r="K208" s="126" t="b">
        <v>1</v>
      </c>
      <c r="L208" s="126" t="s">
        <v>4009</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4008</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44386</v>
      </c>
      <c r="H209" s="311">
        <f>IF('HN TOP UP AUTUMN UPDATE NOV'!T197&gt;0,0,-'HN TOP UP AUTUMN UPDATE NOV'!T197)</f>
        <v>0</v>
      </c>
      <c r="I209" s="205">
        <f t="shared" ca="1" si="5"/>
        <v>44386</v>
      </c>
      <c r="J209" s="126">
        <v>3</v>
      </c>
      <c r="K209" s="126" t="b">
        <v>1</v>
      </c>
      <c r="L209" s="126" t="s">
        <v>4009</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4008</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44386</v>
      </c>
      <c r="H210" s="311">
        <f>IF('HN TOP UP AUTUMN UPDATE NOV'!T198&gt;0,0,-'HN TOP UP AUTUMN UPDATE NOV'!T198)</f>
        <v>0</v>
      </c>
      <c r="I210" s="205">
        <f t="shared" ca="1" si="5"/>
        <v>44386</v>
      </c>
      <c r="J210" s="126">
        <v>3</v>
      </c>
      <c r="K210" s="126" t="b">
        <v>1</v>
      </c>
      <c r="L210" s="126" t="s">
        <v>4009</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4008</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44386</v>
      </c>
      <c r="H211" s="311">
        <f>IF('HN TOP UP AUTUMN UPDATE NOV'!T199&gt;0,0,-'HN TOP UP AUTUMN UPDATE NOV'!T199)</f>
        <v>0</v>
      </c>
      <c r="I211" s="205">
        <f t="shared" ca="1" si="5"/>
        <v>44386</v>
      </c>
      <c r="J211" s="126">
        <v>3</v>
      </c>
      <c r="K211" s="126" t="b">
        <v>1</v>
      </c>
      <c r="L211" s="126" t="s">
        <v>4009</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4008</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44386</v>
      </c>
      <c r="H212" s="311">
        <f>IF('HN TOP UP AUTUMN UPDATE NOV'!T200&gt;0,0,-'HN TOP UP AUTUMN UPDATE NOV'!T200)</f>
        <v>0</v>
      </c>
      <c r="I212" s="205">
        <f t="shared" ref="I212:I266" ca="1" si="7">G212</f>
        <v>44386</v>
      </c>
      <c r="J212" s="126">
        <v>3</v>
      </c>
      <c r="K212" s="126" t="b">
        <v>1</v>
      </c>
      <c r="L212" s="126" t="s">
        <v>4009</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4008</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44386</v>
      </c>
      <c r="H213" s="311">
        <f>IF('HN TOP UP AUTUMN UPDATE NOV'!T201&gt;0,0,-'HN TOP UP AUTUMN UPDATE NOV'!T201)</f>
        <v>0</v>
      </c>
      <c r="I213" s="205">
        <f t="shared" ca="1" si="7"/>
        <v>44386</v>
      </c>
      <c r="J213" s="126">
        <v>3</v>
      </c>
      <c r="K213" s="126" t="b">
        <v>1</v>
      </c>
      <c r="L213" s="126" t="s">
        <v>4009</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4008</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44386</v>
      </c>
      <c r="H214" s="311">
        <f>IF('HN TOP UP AUTUMN UPDATE NOV'!T202&gt;0,0,-'HN TOP UP AUTUMN UPDATE NOV'!T202)</f>
        <v>0</v>
      </c>
      <c r="I214" s="205">
        <f t="shared" ca="1" si="7"/>
        <v>44386</v>
      </c>
      <c r="J214" s="126">
        <v>3</v>
      </c>
      <c r="K214" s="126" t="b">
        <v>1</v>
      </c>
      <c r="L214" s="126" t="s">
        <v>4009</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4008</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44386</v>
      </c>
      <c r="H215" s="311">
        <f>IF('HN TOP UP AUTUMN UPDATE NOV'!T203&gt;0,0,-'HN TOP UP AUTUMN UPDATE NOV'!T203)</f>
        <v>0</v>
      </c>
      <c r="I215" s="205">
        <f t="shared" ca="1" si="7"/>
        <v>44386</v>
      </c>
      <c r="J215" s="126">
        <v>3</v>
      </c>
      <c r="K215" s="126" t="b">
        <v>1</v>
      </c>
      <c r="L215" s="126" t="s">
        <v>4009</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4008</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44386</v>
      </c>
      <c r="H216" s="311">
        <f>IF('HN TOP UP AUTUMN UPDATE NOV'!T204&gt;0,0,-'HN TOP UP AUTUMN UPDATE NOV'!T204)</f>
        <v>0</v>
      </c>
      <c r="I216" s="205">
        <f t="shared" ca="1" si="7"/>
        <v>44386</v>
      </c>
      <c r="J216" s="126">
        <v>3</v>
      </c>
      <c r="K216" s="126" t="b">
        <v>1</v>
      </c>
      <c r="L216" s="126" t="s">
        <v>4009</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4008</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44386</v>
      </c>
      <c r="H217" s="311">
        <f>IF('HN TOP UP AUTUMN UPDATE NOV'!T205&gt;0,0,-'HN TOP UP AUTUMN UPDATE NOV'!T205)</f>
        <v>0</v>
      </c>
      <c r="I217" s="205">
        <f t="shared" ca="1" si="7"/>
        <v>44386</v>
      </c>
      <c r="J217" s="126">
        <v>3</v>
      </c>
      <c r="K217" s="126" t="b">
        <v>1</v>
      </c>
      <c r="L217" s="126" t="s">
        <v>4009</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4008</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44386</v>
      </c>
      <c r="H218" s="311">
        <f>IF('HN TOP UP AUTUMN UPDATE NOV'!T206&gt;0,0,-'HN TOP UP AUTUMN UPDATE NOV'!T206)</f>
        <v>0</v>
      </c>
      <c r="I218" s="205">
        <f t="shared" ca="1" si="7"/>
        <v>44386</v>
      </c>
      <c r="J218" s="126">
        <v>3</v>
      </c>
      <c r="K218" s="126" t="b">
        <v>1</v>
      </c>
      <c r="L218" s="126" t="s">
        <v>4009</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4008</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44386</v>
      </c>
      <c r="H219" s="311">
        <f>IF('HN TOP UP AUTUMN UPDATE NOV'!T207&gt;0,0,-'HN TOP UP AUTUMN UPDATE NOV'!T207)</f>
        <v>0</v>
      </c>
      <c r="I219" s="205">
        <f t="shared" ca="1" si="7"/>
        <v>44386</v>
      </c>
      <c r="J219" s="126">
        <v>3</v>
      </c>
      <c r="K219" s="126" t="b">
        <v>1</v>
      </c>
      <c r="L219" s="126" t="s">
        <v>4009</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4008</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44386</v>
      </c>
      <c r="H220" s="311">
        <f>IF('HN TOP UP AUTUMN UPDATE NOV'!T208&gt;0,0,-'HN TOP UP AUTUMN UPDATE NOV'!T208)</f>
        <v>0</v>
      </c>
      <c r="I220" s="205">
        <f t="shared" ca="1" si="7"/>
        <v>44386</v>
      </c>
      <c r="J220" s="126">
        <v>3</v>
      </c>
      <c r="K220" s="126" t="b">
        <v>1</v>
      </c>
      <c r="L220" s="126" t="s">
        <v>4009</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4008</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44386</v>
      </c>
      <c r="H221" s="311">
        <f>IF('HN TOP UP AUTUMN UPDATE NOV'!T209&gt;0,0,-'HN TOP UP AUTUMN UPDATE NOV'!T209)</f>
        <v>0</v>
      </c>
      <c r="I221" s="205">
        <f t="shared" ca="1" si="7"/>
        <v>44386</v>
      </c>
      <c r="J221" s="126">
        <v>3</v>
      </c>
      <c r="K221" s="126" t="b">
        <v>1</v>
      </c>
      <c r="L221" s="126" t="s">
        <v>4009</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4008</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44386</v>
      </c>
      <c r="H222" s="311">
        <f>IF('HN TOP UP AUTUMN UPDATE NOV'!T210&gt;0,0,-'HN TOP UP AUTUMN UPDATE NOV'!T210)</f>
        <v>0</v>
      </c>
      <c r="I222" s="205">
        <f t="shared" ca="1" si="7"/>
        <v>44386</v>
      </c>
      <c r="J222" s="126">
        <v>3</v>
      </c>
      <c r="K222" s="126" t="b">
        <v>1</v>
      </c>
      <c r="L222" s="126" t="s">
        <v>4009</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4008</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44386</v>
      </c>
      <c r="H223" s="311">
        <f>IF('HN TOP UP AUTUMN UPDATE NOV'!T211&gt;0,0,-'HN TOP UP AUTUMN UPDATE NOV'!T211)</f>
        <v>0</v>
      </c>
      <c r="I223" s="205">
        <f t="shared" ca="1" si="7"/>
        <v>44386</v>
      </c>
      <c r="J223" s="126">
        <v>3</v>
      </c>
      <c r="K223" s="126" t="b">
        <v>1</v>
      </c>
      <c r="L223" s="126" t="s">
        <v>4009</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4008</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44386</v>
      </c>
      <c r="H224" s="311">
        <f>IF('HN TOP UP AUTUMN UPDATE NOV'!T212&gt;0,0,-'HN TOP UP AUTUMN UPDATE NOV'!T212)</f>
        <v>0</v>
      </c>
      <c r="I224" s="205">
        <f t="shared" ca="1" si="7"/>
        <v>44386</v>
      </c>
      <c r="J224" s="126">
        <v>3</v>
      </c>
      <c r="K224" s="126" t="b">
        <v>1</v>
      </c>
      <c r="L224" s="126" t="s">
        <v>4009</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4008</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44386</v>
      </c>
      <c r="H225" s="311">
        <f>IF('HN TOP UP AUTUMN UPDATE NOV'!T213&gt;0,0,-'HN TOP UP AUTUMN UPDATE NOV'!T213)</f>
        <v>0</v>
      </c>
      <c r="I225" s="205">
        <f t="shared" ca="1" si="7"/>
        <v>44386</v>
      </c>
      <c r="J225" s="126">
        <v>3</v>
      </c>
      <c r="K225" s="126" t="b">
        <v>1</v>
      </c>
      <c r="L225" s="126" t="s">
        <v>4009</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4008</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44386</v>
      </c>
      <c r="H226" s="311">
        <f>IF('HN TOP UP AUTUMN UPDATE NOV'!T214&gt;0,0,-'HN TOP UP AUTUMN UPDATE NOV'!T214)</f>
        <v>0</v>
      </c>
      <c r="I226" s="205">
        <f t="shared" ca="1" si="7"/>
        <v>44386</v>
      </c>
      <c r="J226" s="126">
        <v>3</v>
      </c>
      <c r="K226" s="126" t="b">
        <v>1</v>
      </c>
      <c r="L226" s="126" t="s">
        <v>4009</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4008</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44386</v>
      </c>
      <c r="H227" s="311">
        <f>IF('HN TOP UP AUTUMN UPDATE NOV'!T215&gt;0,0,-'HN TOP UP AUTUMN UPDATE NOV'!T215)</f>
        <v>0</v>
      </c>
      <c r="I227" s="205">
        <f t="shared" ca="1" si="7"/>
        <v>44386</v>
      </c>
      <c r="J227" s="126">
        <v>3</v>
      </c>
      <c r="K227" s="126" t="b">
        <v>1</v>
      </c>
      <c r="L227" s="126" t="s">
        <v>4009</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4008</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44386</v>
      </c>
      <c r="H228" s="311">
        <f>IF('HN TOP UP AUTUMN UPDATE NOV'!T216&gt;0,0,-'HN TOP UP AUTUMN UPDATE NOV'!T216)</f>
        <v>0</v>
      </c>
      <c r="I228" s="205">
        <f t="shared" ca="1" si="7"/>
        <v>44386</v>
      </c>
      <c r="J228" s="126">
        <v>3</v>
      </c>
      <c r="K228" s="126" t="b">
        <v>1</v>
      </c>
      <c r="L228" s="126" t="s">
        <v>4009</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4008</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44386</v>
      </c>
      <c r="H229" s="311">
        <f>IF('HN TOP UP AUTUMN UPDATE NOV'!T217&gt;0,0,-'HN TOP UP AUTUMN UPDATE NOV'!T217)</f>
        <v>0</v>
      </c>
      <c r="I229" s="205">
        <f t="shared" ca="1" si="7"/>
        <v>44386</v>
      </c>
      <c r="J229" s="126">
        <v>3</v>
      </c>
      <c r="K229" s="126" t="b">
        <v>1</v>
      </c>
      <c r="L229" s="126" t="s">
        <v>4009</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4008</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44386</v>
      </c>
      <c r="H230" s="311">
        <f>IF('HN TOP UP AUTUMN UPDATE NOV'!T218&gt;0,0,-'HN TOP UP AUTUMN UPDATE NOV'!T218)</f>
        <v>0</v>
      </c>
      <c r="I230" s="205">
        <f t="shared" ca="1" si="7"/>
        <v>44386</v>
      </c>
      <c r="J230" s="126">
        <v>3</v>
      </c>
      <c r="K230" s="126" t="b">
        <v>1</v>
      </c>
      <c r="L230" s="126" t="s">
        <v>4009</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4008</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44386</v>
      </c>
      <c r="H231" s="311">
        <f>IF('HN TOP UP AUTUMN UPDATE NOV'!T219&gt;0,0,-'HN TOP UP AUTUMN UPDATE NOV'!T219)</f>
        <v>0</v>
      </c>
      <c r="I231" s="205">
        <f t="shared" ca="1" si="7"/>
        <v>44386</v>
      </c>
      <c r="J231" s="126">
        <v>3</v>
      </c>
      <c r="K231" s="126" t="b">
        <v>1</v>
      </c>
      <c r="L231" s="126" t="s">
        <v>4009</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4008</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44386</v>
      </c>
      <c r="H232" s="311">
        <f>IF('HN TOP UP AUTUMN UPDATE NOV'!T220&gt;0,0,-'HN TOP UP AUTUMN UPDATE NOV'!T220)</f>
        <v>0</v>
      </c>
      <c r="I232" s="205">
        <f t="shared" ca="1" si="7"/>
        <v>44386</v>
      </c>
      <c r="J232" s="126">
        <v>3</v>
      </c>
      <c r="K232" s="126" t="b">
        <v>1</v>
      </c>
      <c r="L232" s="126" t="s">
        <v>4009</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4008</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44386</v>
      </c>
      <c r="H233" s="311">
        <f>IF('HN TOP UP AUTUMN UPDATE NOV'!T221&gt;0,0,-'HN TOP UP AUTUMN UPDATE NOV'!T221)</f>
        <v>0</v>
      </c>
      <c r="I233" s="205">
        <f t="shared" ca="1" si="7"/>
        <v>44386</v>
      </c>
      <c r="J233" s="126">
        <v>3</v>
      </c>
      <c r="K233" s="126" t="b">
        <v>1</v>
      </c>
      <c r="L233" s="126" t="s">
        <v>4009</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4008</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44386</v>
      </c>
      <c r="H234" s="311">
        <f>IF('HN TOP UP AUTUMN UPDATE NOV'!T222&gt;0,0,-'HN TOP UP AUTUMN UPDATE NOV'!T222)</f>
        <v>0</v>
      </c>
      <c r="I234" s="205">
        <f t="shared" ca="1" si="7"/>
        <v>44386</v>
      </c>
      <c r="J234" s="126">
        <v>3</v>
      </c>
      <c r="K234" s="126" t="b">
        <v>1</v>
      </c>
      <c r="L234" s="126" t="s">
        <v>4009</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4008</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44386</v>
      </c>
      <c r="H235" s="311">
        <f>IF('HN TOP UP AUTUMN UPDATE NOV'!T223&gt;0,0,-'HN TOP UP AUTUMN UPDATE NOV'!T223)</f>
        <v>0</v>
      </c>
      <c r="I235" s="205">
        <f t="shared" ca="1" si="7"/>
        <v>44386</v>
      </c>
      <c r="J235" s="126">
        <v>3</v>
      </c>
      <c r="K235" s="126" t="b">
        <v>1</v>
      </c>
      <c r="L235" s="126" t="s">
        <v>4009</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4008</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44386</v>
      </c>
      <c r="H236" s="311">
        <f>IF('HN TOP UP AUTUMN UPDATE NOV'!T224&gt;0,0,-'HN TOP UP AUTUMN UPDATE NOV'!T224)</f>
        <v>0</v>
      </c>
      <c r="I236" s="205">
        <f t="shared" ca="1" si="7"/>
        <v>44386</v>
      </c>
      <c r="J236" s="126">
        <v>3</v>
      </c>
      <c r="K236" s="126" t="b">
        <v>1</v>
      </c>
      <c r="L236" s="126" t="s">
        <v>4009</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4008</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44386</v>
      </c>
      <c r="H237" s="311">
        <f>IF('HN TOP UP AUTUMN UPDATE NOV'!T225&gt;0,0,-'HN TOP UP AUTUMN UPDATE NOV'!T225)</f>
        <v>0</v>
      </c>
      <c r="I237" s="205">
        <f t="shared" ca="1" si="7"/>
        <v>44386</v>
      </c>
      <c r="J237" s="126">
        <v>3</v>
      </c>
      <c r="K237" s="126" t="b">
        <v>1</v>
      </c>
      <c r="L237" s="126" t="s">
        <v>4009</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4008</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44386</v>
      </c>
      <c r="H238" s="311">
        <f>IF('HN TOP UP AUTUMN UPDATE NOV'!T226&gt;0,0,-'HN TOP UP AUTUMN UPDATE NOV'!T226)</f>
        <v>0</v>
      </c>
      <c r="I238" s="205">
        <f t="shared" ca="1" si="7"/>
        <v>44386</v>
      </c>
      <c r="J238" s="126">
        <v>3</v>
      </c>
      <c r="K238" s="126" t="b">
        <v>1</v>
      </c>
      <c r="L238" s="126" t="s">
        <v>4009</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4008</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44386</v>
      </c>
      <c r="H239" s="311">
        <f>IF('HN TOP UP AUTUMN UPDATE NOV'!T227&gt;0,0,-'HN TOP UP AUTUMN UPDATE NOV'!T227)</f>
        <v>0</v>
      </c>
      <c r="I239" s="205">
        <f t="shared" ca="1" si="7"/>
        <v>44386</v>
      </c>
      <c r="J239" s="126">
        <v>3</v>
      </c>
      <c r="K239" s="126" t="b">
        <v>1</v>
      </c>
      <c r="L239" s="126" t="s">
        <v>4009</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4008</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44386</v>
      </c>
      <c r="H240" s="311">
        <f>IF('HN TOP UP AUTUMN UPDATE NOV'!T228&gt;0,0,-'HN TOP UP AUTUMN UPDATE NOV'!T228)</f>
        <v>0</v>
      </c>
      <c r="I240" s="205">
        <f t="shared" ca="1" si="7"/>
        <v>44386</v>
      </c>
      <c r="J240" s="126">
        <v>3</v>
      </c>
      <c r="K240" s="126" t="b">
        <v>1</v>
      </c>
      <c r="L240" s="126" t="s">
        <v>4009</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4008</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44386</v>
      </c>
      <c r="H241" s="311">
        <f>IF('HN TOP UP AUTUMN UPDATE NOV'!T229&gt;0,0,-'HN TOP UP AUTUMN UPDATE NOV'!T229)</f>
        <v>0</v>
      </c>
      <c r="I241" s="205">
        <f t="shared" ca="1" si="7"/>
        <v>44386</v>
      </c>
      <c r="J241" s="126">
        <v>3</v>
      </c>
      <c r="K241" s="126" t="b">
        <v>1</v>
      </c>
      <c r="L241" s="126" t="s">
        <v>4009</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4008</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44386</v>
      </c>
      <c r="H242" s="311">
        <f>IF('HN TOP UP AUTUMN UPDATE NOV'!T230&gt;0,0,-'HN TOP UP AUTUMN UPDATE NOV'!T230)</f>
        <v>0</v>
      </c>
      <c r="I242" s="205">
        <f t="shared" ca="1" si="7"/>
        <v>44386</v>
      </c>
      <c r="J242" s="126">
        <v>3</v>
      </c>
      <c r="K242" s="126" t="b">
        <v>1</v>
      </c>
      <c r="L242" s="126" t="s">
        <v>4009</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4008</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44386</v>
      </c>
      <c r="H243" s="311">
        <f>IF('HN TOP UP AUTUMN UPDATE NOV'!T231&gt;0,0,-'HN TOP UP AUTUMN UPDATE NOV'!T231)</f>
        <v>0</v>
      </c>
      <c r="I243" s="205">
        <f t="shared" ca="1" si="7"/>
        <v>44386</v>
      </c>
      <c r="J243" s="126">
        <v>3</v>
      </c>
      <c r="K243" s="126" t="b">
        <v>1</v>
      </c>
      <c r="L243" s="126" t="s">
        <v>4009</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4008</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44386</v>
      </c>
      <c r="H244" s="311">
        <f>IF('HN TOP UP AUTUMN UPDATE NOV'!T232&gt;0,0,-'HN TOP UP AUTUMN UPDATE NOV'!T232)</f>
        <v>0</v>
      </c>
      <c r="I244" s="205">
        <f t="shared" ca="1" si="7"/>
        <v>44386</v>
      </c>
      <c r="J244" s="126">
        <v>3</v>
      </c>
      <c r="K244" s="126" t="b">
        <v>1</v>
      </c>
      <c r="L244" s="126" t="s">
        <v>4009</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4008</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44386</v>
      </c>
      <c r="H245" s="311">
        <f>IF('HN TOP UP AUTUMN UPDATE NOV'!T233&gt;0,0,-'HN TOP UP AUTUMN UPDATE NOV'!T233)</f>
        <v>0</v>
      </c>
      <c r="I245" s="205">
        <f t="shared" ca="1" si="7"/>
        <v>44386</v>
      </c>
      <c r="J245" s="126">
        <v>3</v>
      </c>
      <c r="K245" s="126" t="b">
        <v>1</v>
      </c>
      <c r="L245" s="126" t="s">
        <v>4009</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4008</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44386</v>
      </c>
      <c r="H246" s="311">
        <f>IF('HN TOP UP AUTUMN UPDATE NOV'!T234&gt;0,0,-'HN TOP UP AUTUMN UPDATE NOV'!T234)</f>
        <v>0</v>
      </c>
      <c r="I246" s="205">
        <f t="shared" ca="1" si="7"/>
        <v>44386</v>
      </c>
      <c r="J246" s="126">
        <v>3</v>
      </c>
      <c r="K246" s="126" t="b">
        <v>1</v>
      </c>
      <c r="L246" s="126" t="s">
        <v>4009</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4008</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44386</v>
      </c>
      <c r="H247" s="311">
        <f>IF('HN TOP UP AUTUMN UPDATE NOV'!T235&gt;0,0,-'HN TOP UP AUTUMN UPDATE NOV'!T235)</f>
        <v>0</v>
      </c>
      <c r="I247" s="205">
        <f t="shared" ca="1" si="7"/>
        <v>44386</v>
      </c>
      <c r="J247" s="126">
        <v>3</v>
      </c>
      <c r="K247" s="126" t="b">
        <v>1</v>
      </c>
      <c r="L247" s="126" t="s">
        <v>4009</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4008</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44386</v>
      </c>
      <c r="H248" s="311">
        <f>IF('HN TOP UP AUTUMN UPDATE NOV'!T236&gt;0,0,-'HN TOP UP AUTUMN UPDATE NOV'!T236)</f>
        <v>0</v>
      </c>
      <c r="I248" s="205">
        <f t="shared" ca="1" si="7"/>
        <v>44386</v>
      </c>
      <c r="J248" s="126">
        <v>3</v>
      </c>
      <c r="K248" s="126" t="b">
        <v>1</v>
      </c>
      <c r="L248" s="126" t="s">
        <v>4009</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4008</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44386</v>
      </c>
      <c r="H249" s="311">
        <f>IF('HN TOP UP AUTUMN UPDATE NOV'!T237&gt;0,0,-'HN TOP UP AUTUMN UPDATE NOV'!T237)</f>
        <v>0</v>
      </c>
      <c r="I249" s="205">
        <f t="shared" ca="1" si="7"/>
        <v>44386</v>
      </c>
      <c r="J249" s="126">
        <v>3</v>
      </c>
      <c r="K249" s="126" t="b">
        <v>1</v>
      </c>
      <c r="L249" s="126" t="s">
        <v>4009</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4008</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44386</v>
      </c>
      <c r="H250" s="311">
        <f>IF('HN TOP UP AUTUMN UPDATE NOV'!T238&gt;0,0,-'HN TOP UP AUTUMN UPDATE NOV'!T238)</f>
        <v>0</v>
      </c>
      <c r="I250" s="205">
        <f t="shared" ca="1" si="7"/>
        <v>44386</v>
      </c>
      <c r="J250" s="126">
        <v>3</v>
      </c>
      <c r="K250" s="126" t="b">
        <v>1</v>
      </c>
      <c r="L250" s="126" t="s">
        <v>4009</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4008</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44386</v>
      </c>
      <c r="H251" s="311">
        <f>IF('HN TOP UP AUTUMN UPDATE NOV'!T239&gt;0,0,-'HN TOP UP AUTUMN UPDATE NOV'!T239)</f>
        <v>0</v>
      </c>
      <c r="I251" s="205">
        <f t="shared" ca="1" si="7"/>
        <v>44386</v>
      </c>
      <c r="J251" s="126">
        <v>3</v>
      </c>
      <c r="K251" s="126" t="b">
        <v>1</v>
      </c>
      <c r="L251" s="126" t="s">
        <v>4009</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4008</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44386</v>
      </c>
      <c r="H252" s="311">
        <f>IF('HN TOP UP AUTUMN UPDATE NOV'!T240&gt;0,0,-'HN TOP UP AUTUMN UPDATE NOV'!T240)</f>
        <v>0</v>
      </c>
      <c r="I252" s="205">
        <f t="shared" ca="1" si="7"/>
        <v>44386</v>
      </c>
      <c r="J252" s="126">
        <v>3</v>
      </c>
      <c r="K252" s="126" t="b">
        <v>1</v>
      </c>
      <c r="L252" s="126" t="s">
        <v>4009</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4008</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44386</v>
      </c>
      <c r="H253" s="311">
        <f>IF('HN TOP UP AUTUMN UPDATE NOV'!T241&gt;0,0,-'HN TOP UP AUTUMN UPDATE NOV'!T241)</f>
        <v>0</v>
      </c>
      <c r="I253" s="205">
        <f t="shared" ca="1" si="7"/>
        <v>44386</v>
      </c>
      <c r="J253" s="126">
        <v>3</v>
      </c>
      <c r="K253" s="126" t="b">
        <v>1</v>
      </c>
      <c r="L253" s="126" t="s">
        <v>4009</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4008</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44386</v>
      </c>
      <c r="H254" s="311">
        <f>IF('HN TOP UP AUTUMN UPDATE NOV'!T242&gt;0,0,-'HN TOP UP AUTUMN UPDATE NOV'!T242)</f>
        <v>0</v>
      </c>
      <c r="I254" s="205">
        <f t="shared" ca="1" si="7"/>
        <v>44386</v>
      </c>
      <c r="J254" s="126">
        <v>3</v>
      </c>
      <c r="K254" s="126" t="b">
        <v>1</v>
      </c>
      <c r="L254" s="126" t="s">
        <v>4009</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4008</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44386</v>
      </c>
      <c r="H255" s="311">
        <f>IF('HN TOP UP AUTUMN UPDATE NOV'!T243&gt;0,0,-'HN TOP UP AUTUMN UPDATE NOV'!T243)</f>
        <v>0</v>
      </c>
      <c r="I255" s="205">
        <f t="shared" ca="1" si="7"/>
        <v>44386</v>
      </c>
      <c r="J255" s="126">
        <v>3</v>
      </c>
      <c r="K255" s="126" t="b">
        <v>1</v>
      </c>
      <c r="L255" s="126" t="s">
        <v>4009</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4008</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44386</v>
      </c>
      <c r="H256" s="311">
        <f>IF('HN TOP UP AUTUMN UPDATE NOV'!T244&gt;0,0,-'HN TOP UP AUTUMN UPDATE NOV'!T244)</f>
        <v>0</v>
      </c>
      <c r="I256" s="205">
        <f t="shared" ca="1" si="7"/>
        <v>44386</v>
      </c>
      <c r="J256" s="126">
        <v>3</v>
      </c>
      <c r="K256" s="126" t="b">
        <v>1</v>
      </c>
      <c r="L256" s="126" t="s">
        <v>4009</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4008</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44386</v>
      </c>
      <c r="H257" s="311">
        <f>IF('HN TOP UP AUTUMN UPDATE NOV'!T245&gt;0,0,-'HN TOP UP AUTUMN UPDATE NOV'!T245)</f>
        <v>0</v>
      </c>
      <c r="I257" s="205">
        <f t="shared" ca="1" si="7"/>
        <v>44386</v>
      </c>
      <c r="J257" s="126">
        <v>3</v>
      </c>
      <c r="K257" s="126" t="b">
        <v>1</v>
      </c>
      <c r="L257" s="126" t="s">
        <v>4009</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4008</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44386</v>
      </c>
      <c r="H258" s="311">
        <f>IF('HN TOP UP AUTUMN UPDATE NOV'!T246&gt;0,0,-'HN TOP UP AUTUMN UPDATE NOV'!T246)</f>
        <v>0</v>
      </c>
      <c r="I258" s="205">
        <f t="shared" ca="1" si="7"/>
        <v>44386</v>
      </c>
      <c r="J258" s="126">
        <v>3</v>
      </c>
      <c r="K258" s="126" t="b">
        <v>1</v>
      </c>
      <c r="L258" s="126" t="s">
        <v>4009</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4008</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44386</v>
      </c>
      <c r="H259" s="311">
        <f>IF('HN TOP UP AUTUMN UPDATE NOV'!T247&gt;0,0,-'HN TOP UP AUTUMN UPDATE NOV'!T247)</f>
        <v>0</v>
      </c>
      <c r="I259" s="205">
        <f t="shared" ca="1" si="7"/>
        <v>44386</v>
      </c>
      <c r="J259" s="126">
        <v>3</v>
      </c>
      <c r="K259" s="126" t="b">
        <v>1</v>
      </c>
      <c r="L259" s="126" t="s">
        <v>4009</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4008</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44386</v>
      </c>
      <c r="H260" s="311">
        <f>IF('HN TOP UP AUTUMN UPDATE NOV'!T248&gt;0,0,-'HN TOP UP AUTUMN UPDATE NOV'!T248)</f>
        <v>0</v>
      </c>
      <c r="I260" s="205">
        <f t="shared" ca="1" si="7"/>
        <v>44386</v>
      </c>
      <c r="J260" s="126">
        <v>3</v>
      </c>
      <c r="K260" s="126" t="b">
        <v>1</v>
      </c>
      <c r="L260" s="126" t="s">
        <v>4009</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4008</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44386</v>
      </c>
      <c r="H261" s="311">
        <f>IF('HN TOP UP AUTUMN UPDATE NOV'!T249&gt;0,0,-'HN TOP UP AUTUMN UPDATE NOV'!T249)</f>
        <v>0</v>
      </c>
      <c r="I261" s="205">
        <f t="shared" ca="1" si="7"/>
        <v>44386</v>
      </c>
      <c r="J261" s="126">
        <v>3</v>
      </c>
      <c r="K261" s="126" t="b">
        <v>1</v>
      </c>
      <c r="L261" s="126" t="s">
        <v>4009</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4008</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44386</v>
      </c>
      <c r="H262" s="311">
        <f>IF('HN TOP UP AUTUMN UPDATE NOV'!T250&gt;0,0,-'HN TOP UP AUTUMN UPDATE NOV'!T250)</f>
        <v>0</v>
      </c>
      <c r="I262" s="205">
        <f t="shared" ca="1" si="7"/>
        <v>44386</v>
      </c>
      <c r="J262" s="126">
        <v>3</v>
      </c>
      <c r="K262" s="126" t="b">
        <v>1</v>
      </c>
      <c r="L262" s="126" t="s">
        <v>4009</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4008</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44386</v>
      </c>
      <c r="H263" s="311">
        <f>IF('HN TOP UP AUTUMN UPDATE NOV'!T251&gt;0,0,-'HN TOP UP AUTUMN UPDATE NOV'!T251)</f>
        <v>0</v>
      </c>
      <c r="I263" s="205">
        <f t="shared" ca="1" si="7"/>
        <v>44386</v>
      </c>
      <c r="J263" s="126">
        <v>3</v>
      </c>
      <c r="K263" s="126" t="b">
        <v>1</v>
      </c>
      <c r="L263" s="126" t="s">
        <v>4009</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4008</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44386</v>
      </c>
      <c r="H264" s="311">
        <f>IF('HN TOP UP AUTUMN UPDATE NOV'!T252&gt;0,0,-'HN TOP UP AUTUMN UPDATE NOV'!T252)</f>
        <v>0</v>
      </c>
      <c r="I264" s="205">
        <f t="shared" ca="1" si="7"/>
        <v>44386</v>
      </c>
      <c r="J264" s="126">
        <v>3</v>
      </c>
      <c r="K264" s="126" t="b">
        <v>1</v>
      </c>
      <c r="L264" s="126" t="s">
        <v>4009</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4008</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44386</v>
      </c>
      <c r="H265" s="311">
        <f>IF('HN TOP UP AUTUMN UPDATE NOV'!T253&gt;0,0,-'HN TOP UP AUTUMN UPDATE NOV'!T253)</f>
        <v>0</v>
      </c>
      <c r="I265" s="205">
        <f t="shared" ca="1" si="7"/>
        <v>44386</v>
      </c>
      <c r="J265" s="126">
        <v>3</v>
      </c>
      <c r="K265" s="126" t="b">
        <v>1</v>
      </c>
      <c r="L265" s="126" t="s">
        <v>4009</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4008</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44386</v>
      </c>
      <c r="H266" s="311">
        <f>IF('HN TOP UP AUTUMN UPDATE NOV'!T254&gt;0,0,-'HN TOP UP AUTUMN UPDATE NOV'!T254)</f>
        <v>0</v>
      </c>
      <c r="I266" s="205">
        <f t="shared" ca="1" si="7"/>
        <v>44386</v>
      </c>
      <c r="J266" s="126">
        <v>3</v>
      </c>
      <c r="K266" s="126" t="b">
        <v>1</v>
      </c>
      <c r="L266" s="126" t="s">
        <v>4009</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26" t="s">
        <v>3621</v>
      </c>
      <c r="B1" s="527"/>
      <c r="C1" s="527"/>
      <c r="D1" s="527"/>
      <c r="E1" s="527"/>
      <c r="F1" s="527"/>
      <c r="G1" s="527"/>
      <c r="H1" s="527"/>
      <c r="I1" s="527"/>
      <c r="J1" s="527"/>
      <c r="K1" s="527"/>
      <c r="L1" s="527"/>
      <c r="M1" s="527"/>
      <c r="N1" s="52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29" t="s">
        <v>4028</v>
      </c>
      <c r="C3" s="529"/>
      <c r="D3" s="529"/>
      <c r="E3" s="529"/>
      <c r="F3" s="530"/>
      <c r="H3" s="33" t="s">
        <v>3558</v>
      </c>
      <c r="I3" s="34">
        <f>COUNTIF(D20:D934,"&gt;0")</f>
        <v>131</v>
      </c>
      <c r="J3" s="35" t="s">
        <v>3559</v>
      </c>
      <c r="K3" s="35"/>
      <c r="L3" s="35"/>
      <c r="M3" s="35"/>
      <c r="N3" s="36"/>
      <c r="O3" s="37"/>
      <c r="P3" s="37"/>
      <c r="Q3" s="37"/>
    </row>
    <row r="4" spans="1:69" ht="16.5" thickTop="1" thickBot="1" x14ac:dyDescent="0.3">
      <c r="A4" s="32" t="s">
        <v>3561</v>
      </c>
      <c r="B4" s="531" t="s">
        <v>400</v>
      </c>
      <c r="C4" s="532"/>
      <c r="H4" s="32" t="s">
        <v>3562</v>
      </c>
      <c r="I4" s="34">
        <f>COUNTIF(G20:G978,"&gt;0")</f>
        <v>0</v>
      </c>
      <c r="J4" s="38" t="s">
        <v>3563</v>
      </c>
      <c r="K4" s="34">
        <f>COUNTIF(G20:G978,"&lt;0")</f>
        <v>0</v>
      </c>
      <c r="L4" s="38" t="s">
        <v>3564</v>
      </c>
      <c r="M4" s="34">
        <f>COUNTIF(G20:G978,"=0")</f>
        <v>0</v>
      </c>
    </row>
    <row r="5" spans="1:69" ht="15.75" thickTop="1" x14ac:dyDescent="0.25">
      <c r="A5" s="32" t="s">
        <v>3566</v>
      </c>
      <c r="B5" s="523"/>
      <c r="C5" s="524"/>
      <c r="D5" s="524"/>
      <c r="E5" s="524"/>
      <c r="F5" s="524"/>
      <c r="G5" s="524"/>
      <c r="H5" s="524"/>
      <c r="I5" s="524"/>
      <c r="J5" s="524"/>
      <c r="K5" s="524"/>
      <c r="L5" s="524"/>
      <c r="M5" s="524"/>
      <c r="N5" s="525"/>
      <c r="O5" s="39"/>
      <c r="P5" s="39"/>
      <c r="Q5" s="39"/>
    </row>
    <row r="6" spans="1:69" x14ac:dyDescent="0.25">
      <c r="B6" s="523"/>
      <c r="C6" s="524"/>
      <c r="D6" s="524"/>
      <c r="E6" s="524"/>
      <c r="F6" s="524"/>
      <c r="G6" s="524"/>
      <c r="H6" s="524"/>
      <c r="I6" s="524"/>
      <c r="J6" s="524"/>
      <c r="K6" s="524"/>
      <c r="L6" s="524"/>
      <c r="M6" s="524"/>
      <c r="N6" s="525"/>
      <c r="O6" s="39"/>
      <c r="P6" s="39"/>
      <c r="Q6" s="39"/>
    </row>
    <row r="7" spans="1:69" x14ac:dyDescent="0.25">
      <c r="B7" s="523"/>
      <c r="C7" s="524"/>
      <c r="D7" s="524"/>
      <c r="E7" s="524"/>
      <c r="F7" s="524"/>
      <c r="G7" s="524"/>
      <c r="H7" s="524"/>
      <c r="I7" s="524"/>
      <c r="J7" s="524"/>
      <c r="K7" s="524"/>
      <c r="L7" s="524"/>
      <c r="M7" s="524"/>
      <c r="N7" s="525"/>
      <c r="O7" s="39"/>
      <c r="P7" s="39"/>
      <c r="Q7" s="39"/>
    </row>
    <row r="8" spans="1:69" x14ac:dyDescent="0.25">
      <c r="B8" s="533"/>
      <c r="C8" s="533"/>
      <c r="D8" s="533"/>
      <c r="E8" s="533"/>
      <c r="F8" s="533"/>
      <c r="G8" s="533"/>
      <c r="H8" s="533"/>
      <c r="I8" s="533"/>
      <c r="J8" s="533"/>
      <c r="K8" s="533"/>
      <c r="L8" s="533"/>
      <c r="M8" s="533"/>
      <c r="N8" s="533"/>
      <c r="O8" s="39"/>
      <c r="P8" s="39"/>
      <c r="Q8" s="39"/>
    </row>
    <row r="9" spans="1:69" x14ac:dyDescent="0.25">
      <c r="B9" s="533"/>
      <c r="C9" s="533"/>
      <c r="D9" s="533"/>
      <c r="E9" s="533"/>
      <c r="F9" s="533"/>
      <c r="G9" s="533"/>
      <c r="H9" s="533"/>
      <c r="I9" s="533"/>
      <c r="J9" s="533"/>
      <c r="K9" s="533"/>
      <c r="L9" s="533"/>
      <c r="M9" s="533"/>
      <c r="N9" s="533"/>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6"/>
      <c r="C11" s="517"/>
      <c r="D11" s="517"/>
      <c r="E11" s="518"/>
      <c r="F11" s="516"/>
      <c r="G11" s="517"/>
      <c r="H11" s="517"/>
      <c r="I11" s="517"/>
      <c r="J11" s="517"/>
      <c r="K11" s="517"/>
      <c r="L11" s="517"/>
      <c r="M11" s="517"/>
      <c r="N11" s="518"/>
      <c r="O11" s="46"/>
      <c r="P11" s="46"/>
      <c r="Q11" s="46"/>
    </row>
    <row r="12" spans="1:69" x14ac:dyDescent="0.25">
      <c r="A12" s="37"/>
      <c r="B12" s="516"/>
      <c r="C12" s="517"/>
      <c r="D12" s="517"/>
      <c r="E12" s="518"/>
      <c r="F12" s="516"/>
      <c r="G12" s="517"/>
      <c r="H12" s="517"/>
      <c r="I12" s="517"/>
      <c r="J12" s="517"/>
      <c r="K12" s="517"/>
      <c r="L12" s="517"/>
      <c r="M12" s="517"/>
      <c r="N12" s="518"/>
      <c r="O12" s="46"/>
      <c r="P12" s="46"/>
      <c r="Q12" s="46"/>
    </row>
    <row r="13" spans="1:69" x14ac:dyDescent="0.25">
      <c r="A13" s="37"/>
      <c r="B13" s="516"/>
      <c r="C13" s="517"/>
      <c r="D13" s="517"/>
      <c r="E13" s="518"/>
      <c r="F13" s="516"/>
      <c r="G13" s="517"/>
      <c r="H13" s="517"/>
      <c r="I13" s="517"/>
      <c r="J13" s="517"/>
      <c r="K13" s="517"/>
      <c r="L13" s="517"/>
      <c r="M13" s="517"/>
      <c r="N13" s="518"/>
      <c r="O13" s="46"/>
      <c r="P13" s="46"/>
      <c r="Q13" s="46"/>
      <c r="BK13" s="566" t="s">
        <v>3581</v>
      </c>
      <c r="BL13" s="566"/>
      <c r="BM13" s="566"/>
      <c r="BN13" s="566"/>
      <c r="BO13" s="566"/>
      <c r="BP13" s="566"/>
      <c r="BQ13" s="566"/>
    </row>
    <row r="14" spans="1:69" x14ac:dyDescent="0.25">
      <c r="A14" s="37"/>
      <c r="B14" s="516"/>
      <c r="C14" s="517"/>
      <c r="D14" s="517"/>
      <c r="E14" s="518"/>
      <c r="F14" s="516"/>
      <c r="G14" s="517"/>
      <c r="H14" s="517"/>
      <c r="I14" s="517"/>
      <c r="J14" s="517"/>
      <c r="K14" s="517"/>
      <c r="L14" s="517"/>
      <c r="M14" s="517"/>
      <c r="N14" s="51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66" t="s">
        <v>3583</v>
      </c>
      <c r="BL14" s="566"/>
      <c r="BM14" s="566"/>
      <c r="BN14" s="566"/>
      <c r="BO14" s="566"/>
      <c r="BP14" s="566"/>
      <c r="BQ14" s="566"/>
    </row>
    <row r="15" spans="1:69" x14ac:dyDescent="0.25">
      <c r="A15" s="37"/>
      <c r="B15" s="516"/>
      <c r="C15" s="517"/>
      <c r="D15" s="517"/>
      <c r="E15" s="518"/>
      <c r="F15" s="516"/>
      <c r="G15" s="517"/>
      <c r="H15" s="517"/>
      <c r="I15" s="517"/>
      <c r="J15" s="517"/>
      <c r="K15" s="517"/>
      <c r="L15" s="517"/>
      <c r="M15" s="517"/>
      <c r="N15" s="518"/>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6"/>
      <c r="C16" s="517"/>
      <c r="D16" s="517"/>
      <c r="E16" s="518"/>
      <c r="F16" s="516"/>
      <c r="G16" s="517"/>
      <c r="H16" s="517"/>
      <c r="I16" s="517"/>
      <c r="J16" s="517"/>
      <c r="K16" s="517"/>
      <c r="L16" s="517"/>
      <c r="M16" s="517"/>
      <c r="N16" s="518"/>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16"/>
      <c r="C17" s="517"/>
      <c r="D17" s="517"/>
      <c r="E17" s="518"/>
      <c r="F17" s="516"/>
      <c r="G17" s="517"/>
      <c r="H17" s="517"/>
      <c r="I17" s="517"/>
      <c r="J17" s="517"/>
      <c r="K17" s="517"/>
      <c r="L17" s="517"/>
      <c r="M17" s="517"/>
      <c r="N17" s="518"/>
      <c r="O17" s="46"/>
      <c r="P17" s="46"/>
      <c r="Q17" s="46"/>
      <c r="R17" s="562" t="s">
        <v>3991</v>
      </c>
      <c r="S17" s="520"/>
      <c r="T17" s="520"/>
      <c r="U17" s="520"/>
      <c r="V17" s="520"/>
      <c r="W17" s="520"/>
      <c r="X17" s="520"/>
      <c r="Y17" s="520"/>
      <c r="Z17" s="520"/>
      <c r="AA17" s="520"/>
      <c r="AB17" s="520"/>
      <c r="AC17" s="520"/>
      <c r="AD17" s="520"/>
      <c r="AE17" s="520"/>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4029</v>
      </c>
      <c r="J20" t="str">
        <f>P20&amp;"/"&amp;Q20</f>
        <v>various/543965</v>
      </c>
      <c r="K20">
        <f>VLOOKUP(D20,Schools!$A:$Z,9,0)</f>
        <v>400102</v>
      </c>
      <c r="L20" s="74" t="s">
        <v>400</v>
      </c>
      <c r="M20" s="74" t="s">
        <v>399</v>
      </c>
      <c r="N20" s="74" t="s">
        <v>3814</v>
      </c>
      <c r="O20" s="77" t="str">
        <f>VLOOKUP(D20,Schools!A:D,4,0)</f>
        <v>Nursery</v>
      </c>
      <c r="P20" s="74" t="s">
        <v>4030</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4029</v>
      </c>
      <c r="J21" t="str">
        <f t="shared" ref="J21:J84" si="8">P21&amp;"/"&amp;Q21</f>
        <v>various/543965</v>
      </c>
      <c r="K21">
        <f>VLOOKUP(D21,Schools!$A:$Z,9,0)</f>
        <v>400102</v>
      </c>
      <c r="L21" s="74" t="s">
        <v>400</v>
      </c>
      <c r="M21" s="74" t="s">
        <v>399</v>
      </c>
      <c r="N21" s="74" t="s">
        <v>3814</v>
      </c>
      <c r="O21" s="77" t="str">
        <f>VLOOKUP(D21,Schools!A:D,4,0)</f>
        <v>Nursery</v>
      </c>
      <c r="P21" s="74" t="s">
        <v>4030</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4029</v>
      </c>
      <c r="J22" t="str">
        <f t="shared" si="8"/>
        <v>various/543965</v>
      </c>
      <c r="K22">
        <f>VLOOKUP(D22,Schools!$A:$Z,9,0)</f>
        <v>400102</v>
      </c>
      <c r="L22" s="74" t="s">
        <v>400</v>
      </c>
      <c r="M22" s="74" t="s">
        <v>399</v>
      </c>
      <c r="N22" s="74" t="s">
        <v>3814</v>
      </c>
      <c r="O22" s="77" t="str">
        <f>VLOOKUP(D22,Schools!A:D,4,0)</f>
        <v>Nursery</v>
      </c>
      <c r="P22" s="74" t="s">
        <v>4030</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4029</v>
      </c>
      <c r="J23" t="str">
        <f t="shared" si="8"/>
        <v>various/543965</v>
      </c>
      <c r="K23">
        <f>VLOOKUP(D23,Schools!$A:$Z,9,0)</f>
        <v>400102</v>
      </c>
      <c r="L23" s="74" t="s">
        <v>400</v>
      </c>
      <c r="M23" s="74" t="s">
        <v>399</v>
      </c>
      <c r="N23" s="74" t="s">
        <v>3814</v>
      </c>
      <c r="O23" s="77" t="str">
        <f>VLOOKUP(D23,Schools!A:D,4,0)</f>
        <v>Nursery</v>
      </c>
      <c r="P23" s="74" t="s">
        <v>4030</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4029</v>
      </c>
      <c r="J24" t="str">
        <f t="shared" si="8"/>
        <v>various/543965</v>
      </c>
      <c r="K24">
        <f>VLOOKUP(D24,Schools!$A:$Z,9,0)</f>
        <v>400072</v>
      </c>
      <c r="L24" s="74" t="s">
        <v>400</v>
      </c>
      <c r="M24" s="74" t="s">
        <v>399</v>
      </c>
      <c r="N24" s="74" t="s">
        <v>3814</v>
      </c>
      <c r="O24" s="77" t="str">
        <f>VLOOKUP(D24,Schools!A:D,4,0)</f>
        <v>Nursery</v>
      </c>
      <c r="P24" s="74" t="s">
        <v>4030</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4029</v>
      </c>
      <c r="J25" t="str">
        <f t="shared" si="8"/>
        <v>various/543965</v>
      </c>
      <c r="K25">
        <f>VLOOKUP(D25,Schools!$A:$Z,9,0)</f>
        <v>400125</v>
      </c>
      <c r="L25" s="74" t="s">
        <v>400</v>
      </c>
      <c r="M25" s="74" t="s">
        <v>399</v>
      </c>
      <c r="N25" s="74" t="s">
        <v>3814</v>
      </c>
      <c r="O25" s="77" t="str">
        <f>VLOOKUP(D25,Schools!A:D,4,0)</f>
        <v>Primary</v>
      </c>
      <c r="P25" s="74" t="s">
        <v>4030</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4029</v>
      </c>
      <c r="J26" t="str">
        <f t="shared" si="8"/>
        <v>various/543965</v>
      </c>
      <c r="K26">
        <f>VLOOKUP(D26,Schools!$A:$Z,9,0)</f>
        <v>400069</v>
      </c>
      <c r="L26" s="74" t="s">
        <v>400</v>
      </c>
      <c r="M26" s="74" t="s">
        <v>399</v>
      </c>
      <c r="N26" s="74" t="s">
        <v>3814</v>
      </c>
      <c r="O26" s="77" t="str">
        <f>VLOOKUP(D26,Schools!A:D,4,0)</f>
        <v>Primary</v>
      </c>
      <c r="P26" s="74" t="s">
        <v>4030</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4029</v>
      </c>
      <c r="J27" t="str">
        <f t="shared" si="8"/>
        <v>various/543965</v>
      </c>
      <c r="K27">
        <f>VLOOKUP(D27,Schools!$A:$Z,9,0)</f>
        <v>400015</v>
      </c>
      <c r="L27" s="74" t="s">
        <v>400</v>
      </c>
      <c r="M27" s="74" t="s">
        <v>399</v>
      </c>
      <c r="N27" s="74" t="s">
        <v>3814</v>
      </c>
      <c r="O27" s="77" t="str">
        <f>VLOOKUP(D27,Schools!A:D,4,0)</f>
        <v>Primary</v>
      </c>
      <c r="P27" s="74" t="s">
        <v>4030</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4029</v>
      </c>
      <c r="J28" t="str">
        <f t="shared" si="8"/>
        <v>various/516500</v>
      </c>
      <c r="K28">
        <f>VLOOKUP(D28,Schools!$A:$Z,9,0)</f>
        <v>156270</v>
      </c>
      <c r="L28" s="74" t="s">
        <v>400</v>
      </c>
      <c r="M28" s="74" t="s">
        <v>399</v>
      </c>
      <c r="N28" s="74" t="s">
        <v>3814</v>
      </c>
      <c r="O28" s="77" t="str">
        <f>VLOOKUP(D28,Schools!A:D,4,0)</f>
        <v>Primary</v>
      </c>
      <c r="P28" s="74" t="s">
        <v>4030</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4029</v>
      </c>
      <c r="J29" t="str">
        <f t="shared" si="8"/>
        <v>various/543965</v>
      </c>
      <c r="K29">
        <f>VLOOKUP(D29,Schools!$A:$Z,9,0)</f>
        <v>400023</v>
      </c>
      <c r="L29" s="74" t="s">
        <v>400</v>
      </c>
      <c r="M29" s="74" t="s">
        <v>399</v>
      </c>
      <c r="N29" s="74" t="s">
        <v>3814</v>
      </c>
      <c r="O29" s="77" t="str">
        <f>VLOOKUP(D29,Schools!A:D,4,0)</f>
        <v>Primary</v>
      </c>
      <c r="P29" s="74" t="s">
        <v>4030</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4029</v>
      </c>
      <c r="J30" t="str">
        <f t="shared" si="8"/>
        <v>various/543965</v>
      </c>
      <c r="K30">
        <f>VLOOKUP(D30,Schools!$A:$Z,9,0)</f>
        <v>400107</v>
      </c>
      <c r="L30" s="74" t="s">
        <v>400</v>
      </c>
      <c r="M30" s="74" t="s">
        <v>399</v>
      </c>
      <c r="N30" s="74" t="s">
        <v>3814</v>
      </c>
      <c r="O30" s="77" t="str">
        <f>VLOOKUP(D30,Schools!A:D,4,0)</f>
        <v>Primary</v>
      </c>
      <c r="P30" s="74" t="s">
        <v>4030</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4029</v>
      </c>
      <c r="J31" t="str">
        <f t="shared" si="8"/>
        <v>various/516500</v>
      </c>
      <c r="K31">
        <f>VLOOKUP(D31,Schools!$A:$Z,9,0)</f>
        <v>157839</v>
      </c>
      <c r="L31" s="74" t="s">
        <v>400</v>
      </c>
      <c r="M31" s="74" t="s">
        <v>399</v>
      </c>
      <c r="N31" s="74" t="s">
        <v>3814</v>
      </c>
      <c r="O31" s="77" t="str">
        <f>VLOOKUP(D31,Schools!A:D,4,0)</f>
        <v>Primary</v>
      </c>
      <c r="P31" s="74" t="s">
        <v>4030</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4029</v>
      </c>
      <c r="J32" t="str">
        <f t="shared" si="8"/>
        <v>various/543965</v>
      </c>
      <c r="K32">
        <f>VLOOKUP(D32,Schools!$A:$Z,9,0)</f>
        <v>400005</v>
      </c>
      <c r="L32" s="74" t="s">
        <v>400</v>
      </c>
      <c r="M32" s="74" t="s">
        <v>399</v>
      </c>
      <c r="N32" s="74" t="s">
        <v>3814</v>
      </c>
      <c r="O32" s="77" t="str">
        <f>VLOOKUP(D32,Schools!A:D,4,0)</f>
        <v>Primary</v>
      </c>
      <c r="P32" s="74" t="s">
        <v>4030</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4029</v>
      </c>
      <c r="J33" t="str">
        <f t="shared" si="8"/>
        <v>various/543965</v>
      </c>
      <c r="K33">
        <f>VLOOKUP(D33,Schools!$A:$Z,9,0)</f>
        <v>400070</v>
      </c>
      <c r="L33" s="74" t="s">
        <v>400</v>
      </c>
      <c r="M33" s="74" t="s">
        <v>399</v>
      </c>
      <c r="N33" s="74" t="s">
        <v>3814</v>
      </c>
      <c r="O33" s="77" t="str">
        <f>VLOOKUP(D33,Schools!A:D,4,0)</f>
        <v>Primary</v>
      </c>
      <c r="P33" s="74" t="s">
        <v>4030</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4029</v>
      </c>
      <c r="J34" t="str">
        <f t="shared" si="8"/>
        <v>various/543965</v>
      </c>
      <c r="K34">
        <f>VLOOKUP(D34,Schools!$A:$Z,9,0)</f>
        <v>400150</v>
      </c>
      <c r="L34" s="74" t="s">
        <v>400</v>
      </c>
      <c r="M34" s="74" t="s">
        <v>399</v>
      </c>
      <c r="N34" s="74" t="s">
        <v>3814</v>
      </c>
      <c r="O34" s="77" t="str">
        <f>VLOOKUP(D34,Schools!A:D,4,0)</f>
        <v>Primary</v>
      </c>
      <c r="P34" s="74" t="s">
        <v>4030</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4029</v>
      </c>
      <c r="J35" t="str">
        <f t="shared" si="8"/>
        <v>various/543965</v>
      </c>
      <c r="K35">
        <f>VLOOKUP(D35,Schools!$A:$Z,9,0)</f>
        <v>400051</v>
      </c>
      <c r="L35" s="74" t="s">
        <v>400</v>
      </c>
      <c r="M35" s="74" t="s">
        <v>399</v>
      </c>
      <c r="N35" s="74" t="s">
        <v>3814</v>
      </c>
      <c r="O35" s="77" t="str">
        <f>VLOOKUP(D35,Schools!A:D,4,0)</f>
        <v>Primary</v>
      </c>
      <c r="P35" s="74" t="s">
        <v>4030</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4029</v>
      </c>
      <c r="J36" t="str">
        <f t="shared" si="8"/>
        <v>various/543965</v>
      </c>
      <c r="K36">
        <f>VLOOKUP(D36,Schools!$A:$Z,9,0)</f>
        <v>400024</v>
      </c>
      <c r="L36" s="74" t="s">
        <v>400</v>
      </c>
      <c r="M36" s="74" t="s">
        <v>399</v>
      </c>
      <c r="N36" s="74" t="s">
        <v>3814</v>
      </c>
      <c r="O36" s="77" t="str">
        <f>VLOOKUP(D36,Schools!A:D,4,0)</f>
        <v>Primary</v>
      </c>
      <c r="P36" s="74" t="s">
        <v>4030</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4029</v>
      </c>
      <c r="J37" t="str">
        <f t="shared" si="8"/>
        <v>various/516500</v>
      </c>
      <c r="K37">
        <f>VLOOKUP(D37,Schools!$A:$Z,9,0)</f>
        <v>152128</v>
      </c>
      <c r="L37" s="74" t="s">
        <v>400</v>
      </c>
      <c r="M37" s="74" t="s">
        <v>399</v>
      </c>
      <c r="N37" s="74" t="s">
        <v>3814</v>
      </c>
      <c r="O37" s="77" t="str">
        <f>VLOOKUP(D37,Schools!A:D,4,0)</f>
        <v>Primary</v>
      </c>
      <c r="P37" s="74" t="s">
        <v>4030</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4029</v>
      </c>
      <c r="J38" t="str">
        <f t="shared" si="8"/>
        <v>various/543965</v>
      </c>
      <c r="K38">
        <f>VLOOKUP(D38,Schools!$A:$Z,9,0)</f>
        <v>400057</v>
      </c>
      <c r="L38" s="74" t="s">
        <v>400</v>
      </c>
      <c r="M38" s="74" t="s">
        <v>399</v>
      </c>
      <c r="N38" s="74" t="s">
        <v>3814</v>
      </c>
      <c r="O38" s="77" t="str">
        <f>VLOOKUP(D38,Schools!A:D,4,0)</f>
        <v>Primary</v>
      </c>
      <c r="P38" s="74" t="s">
        <v>4030</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4029</v>
      </c>
      <c r="J39" t="str">
        <f t="shared" si="8"/>
        <v>various/543965</v>
      </c>
      <c r="K39">
        <f>VLOOKUP(D39,Schools!$A:$Z,9,0)</f>
        <v>400040</v>
      </c>
      <c r="L39" s="74" t="s">
        <v>400</v>
      </c>
      <c r="M39" s="74" t="s">
        <v>399</v>
      </c>
      <c r="N39" s="74" t="s">
        <v>3814</v>
      </c>
      <c r="O39" s="77" t="str">
        <f>VLOOKUP(D39,Schools!A:D,4,0)</f>
        <v>Primary</v>
      </c>
      <c r="P39" s="74" t="s">
        <v>4030</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4029</v>
      </c>
      <c r="J40" t="str">
        <f t="shared" si="8"/>
        <v>various/543965</v>
      </c>
      <c r="K40">
        <f>VLOOKUP(D40,Schools!$A:$Z,9,0)</f>
        <v>400061</v>
      </c>
      <c r="L40" s="74" t="s">
        <v>400</v>
      </c>
      <c r="M40" s="74" t="s">
        <v>399</v>
      </c>
      <c r="N40" s="74" t="s">
        <v>3814</v>
      </c>
      <c r="O40" s="77" t="str">
        <f>VLOOKUP(D40,Schools!A:D,4,0)</f>
        <v>Primary</v>
      </c>
      <c r="P40" s="74" t="s">
        <v>4030</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4029</v>
      </c>
      <c r="J41" t="str">
        <f t="shared" si="8"/>
        <v>various/543965</v>
      </c>
      <c r="K41">
        <f>VLOOKUP(D41,Schools!$A:$Z,9,0)</f>
        <v>400065</v>
      </c>
      <c r="L41" s="74" t="s">
        <v>400</v>
      </c>
      <c r="M41" s="74" t="s">
        <v>399</v>
      </c>
      <c r="N41" s="74" t="s">
        <v>3814</v>
      </c>
      <c r="O41" s="77" t="str">
        <f>VLOOKUP(D41,Schools!A:D,4,0)</f>
        <v>Primary</v>
      </c>
      <c r="P41" s="74" t="s">
        <v>4030</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4029</v>
      </c>
      <c r="J42" t="str">
        <f t="shared" si="8"/>
        <v>various/516500</v>
      </c>
      <c r="K42">
        <f>VLOOKUP(D42,Schools!$A:$Z,9,0)</f>
        <v>160141</v>
      </c>
      <c r="L42" s="74" t="s">
        <v>400</v>
      </c>
      <c r="M42" s="74" t="s">
        <v>399</v>
      </c>
      <c r="N42" s="74" t="s">
        <v>3814</v>
      </c>
      <c r="O42" s="77" t="str">
        <f>VLOOKUP(D42,Schools!A:D,4,0)</f>
        <v>Primary</v>
      </c>
      <c r="P42" s="74" t="s">
        <v>4030</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4029</v>
      </c>
      <c r="J43" t="str">
        <f t="shared" si="8"/>
        <v>various/543965</v>
      </c>
      <c r="K43">
        <f>VLOOKUP(D43,Schools!$A:$Z,9,0)</f>
        <v>400039</v>
      </c>
      <c r="L43" s="74" t="s">
        <v>400</v>
      </c>
      <c r="M43" s="74" t="s">
        <v>399</v>
      </c>
      <c r="N43" s="74" t="s">
        <v>3814</v>
      </c>
      <c r="O43" s="77" t="str">
        <f>VLOOKUP(D43,Schools!A:D,4,0)</f>
        <v>Primary</v>
      </c>
      <c r="P43" s="74" t="s">
        <v>4030</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4029</v>
      </c>
      <c r="J44" t="str">
        <f t="shared" si="8"/>
        <v>various/543965</v>
      </c>
      <c r="K44">
        <f>VLOOKUP(D44,Schools!$A:$Z,9,0)</f>
        <v>400020</v>
      </c>
      <c r="L44" s="74" t="s">
        <v>400</v>
      </c>
      <c r="M44" s="74" t="s">
        <v>399</v>
      </c>
      <c r="N44" s="74" t="s">
        <v>3814</v>
      </c>
      <c r="O44" s="77" t="str">
        <f>VLOOKUP(D44,Schools!A:D,4,0)</f>
        <v>Primary</v>
      </c>
      <c r="P44" s="74" t="s">
        <v>4030</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4029</v>
      </c>
      <c r="J45" t="str">
        <f t="shared" si="8"/>
        <v>various/516500</v>
      </c>
      <c r="K45">
        <f>VLOOKUP(D45,Schools!$A:$Z,9,0)</f>
        <v>156151</v>
      </c>
      <c r="L45" s="74" t="s">
        <v>400</v>
      </c>
      <c r="M45" s="74" t="s">
        <v>399</v>
      </c>
      <c r="N45" s="74" t="s">
        <v>3814</v>
      </c>
      <c r="O45" s="77" t="str">
        <f>VLOOKUP(D45,Schools!A:D,4,0)</f>
        <v>Primary</v>
      </c>
      <c r="P45" s="74" t="s">
        <v>4030</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4029</v>
      </c>
      <c r="J46" t="str">
        <f t="shared" si="8"/>
        <v>various/543965</v>
      </c>
      <c r="K46">
        <f>VLOOKUP(D46,Schools!$A:$Z,9,0)</f>
        <v>400050</v>
      </c>
      <c r="L46" s="74" t="s">
        <v>400</v>
      </c>
      <c r="M46" s="74" t="s">
        <v>399</v>
      </c>
      <c r="N46" s="74" t="s">
        <v>3814</v>
      </c>
      <c r="O46" s="77" t="str">
        <f>VLOOKUP(D46,Schools!A:D,4,0)</f>
        <v>Primary</v>
      </c>
      <c r="P46" s="74" t="s">
        <v>4030</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4029</v>
      </c>
      <c r="J47" t="str">
        <f t="shared" si="8"/>
        <v>various/543965</v>
      </c>
      <c r="K47">
        <f>VLOOKUP(D47,Schools!$A:$Z,9,0)</f>
        <v>400059</v>
      </c>
      <c r="L47" s="74" t="s">
        <v>400</v>
      </c>
      <c r="M47" s="74" t="s">
        <v>399</v>
      </c>
      <c r="N47" s="74" t="s">
        <v>3814</v>
      </c>
      <c r="O47" s="77" t="str">
        <f>VLOOKUP(D47,Schools!A:D,4,0)</f>
        <v>Primary</v>
      </c>
      <c r="P47" s="74" t="s">
        <v>4030</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4029</v>
      </c>
      <c r="J48" t="str">
        <f t="shared" si="8"/>
        <v>various/543965</v>
      </c>
      <c r="K48">
        <f>VLOOKUP(D48,Schools!$A:$Z,9,0)</f>
        <v>400049</v>
      </c>
      <c r="L48" s="74" t="s">
        <v>400</v>
      </c>
      <c r="M48" s="74" t="s">
        <v>399</v>
      </c>
      <c r="N48" s="74" t="s">
        <v>3814</v>
      </c>
      <c r="O48" s="77" t="str">
        <f>VLOOKUP(D48,Schools!A:D,4,0)</f>
        <v>Primary</v>
      </c>
      <c r="P48" s="74" t="s">
        <v>4030</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4029</v>
      </c>
      <c r="J49" t="str">
        <f t="shared" si="8"/>
        <v>various/543965</v>
      </c>
      <c r="K49">
        <f>VLOOKUP(D49,Schools!$A:$Z,9,0)</f>
        <v>400080</v>
      </c>
      <c r="L49" s="74" t="s">
        <v>400</v>
      </c>
      <c r="M49" s="74" t="s">
        <v>399</v>
      </c>
      <c r="N49" s="74" t="s">
        <v>3814</v>
      </c>
      <c r="O49" s="77" t="str">
        <f>VLOOKUP(D49,Schools!A:D,4,0)</f>
        <v>Primary</v>
      </c>
      <c r="P49" s="74" t="s">
        <v>4030</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4029</v>
      </c>
      <c r="J50" t="str">
        <f t="shared" si="8"/>
        <v>various/543965</v>
      </c>
      <c r="K50">
        <f>VLOOKUP(D50,Schools!$A:$Z,9,0)</f>
        <v>400105</v>
      </c>
      <c r="L50" s="74" t="s">
        <v>400</v>
      </c>
      <c r="M50" s="74" t="s">
        <v>399</v>
      </c>
      <c r="N50" s="74" t="s">
        <v>3814</v>
      </c>
      <c r="O50" s="77" t="str">
        <f>VLOOKUP(D50,Schools!A:D,4,0)</f>
        <v>Primary</v>
      </c>
      <c r="P50" s="74" t="s">
        <v>4030</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4029</v>
      </c>
      <c r="J51" t="str">
        <f t="shared" si="8"/>
        <v>various/543965</v>
      </c>
      <c r="K51">
        <f>VLOOKUP(D51,Schools!$A:$Z,9,0)</f>
        <v>400036</v>
      </c>
      <c r="L51" s="74" t="s">
        <v>400</v>
      </c>
      <c r="M51" s="74" t="s">
        <v>399</v>
      </c>
      <c r="N51" s="74" t="s">
        <v>3814</v>
      </c>
      <c r="O51" s="77" t="str">
        <f>VLOOKUP(D51,Schools!A:D,4,0)</f>
        <v>Primary</v>
      </c>
      <c r="P51" s="74" t="s">
        <v>4030</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4029</v>
      </c>
      <c r="J52" t="str">
        <f t="shared" si="8"/>
        <v>various/516500</v>
      </c>
      <c r="K52">
        <f>VLOOKUP(D52,Schools!$A:$Z,9,0)</f>
        <v>151094</v>
      </c>
      <c r="L52" s="74" t="s">
        <v>400</v>
      </c>
      <c r="M52" s="74" t="s">
        <v>399</v>
      </c>
      <c r="N52" s="74" t="s">
        <v>3814</v>
      </c>
      <c r="O52" s="77" t="str">
        <f>VLOOKUP(D52,Schools!A:D,4,0)</f>
        <v>Primary</v>
      </c>
      <c r="P52" s="74" t="s">
        <v>4030</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4029</v>
      </c>
      <c r="J53" t="str">
        <f t="shared" si="8"/>
        <v>various/543965</v>
      </c>
      <c r="K53">
        <f>VLOOKUP(D53,Schools!$A:$Z,9,0)</f>
        <v>400042</v>
      </c>
      <c r="L53" s="74" t="s">
        <v>400</v>
      </c>
      <c r="M53" s="74" t="s">
        <v>399</v>
      </c>
      <c r="N53" s="74" t="s">
        <v>3814</v>
      </c>
      <c r="O53" s="77" t="str">
        <f>VLOOKUP(D53,Schools!A:D,4,0)</f>
        <v>Primary</v>
      </c>
      <c r="P53" s="74" t="s">
        <v>4030</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4029</v>
      </c>
      <c r="J54" t="str">
        <f t="shared" si="8"/>
        <v>various/543965</v>
      </c>
      <c r="K54">
        <f>VLOOKUP(D54,Schools!$A:$Z,9,0)</f>
        <v>400159</v>
      </c>
      <c r="L54" s="74" t="s">
        <v>400</v>
      </c>
      <c r="M54" s="74" t="s">
        <v>399</v>
      </c>
      <c r="N54" s="74" t="s">
        <v>3814</v>
      </c>
      <c r="O54" s="77" t="str">
        <f>VLOOKUP(D54,Schools!A:D,4,0)</f>
        <v>Primary</v>
      </c>
      <c r="P54" s="74" t="s">
        <v>4030</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4029</v>
      </c>
      <c r="J55" t="str">
        <f t="shared" si="8"/>
        <v>various/516500</v>
      </c>
      <c r="K55">
        <f>VLOOKUP(D55,Schools!$A:$Z,9,0)</f>
        <v>143691</v>
      </c>
      <c r="L55" s="74" t="s">
        <v>400</v>
      </c>
      <c r="M55" s="74" t="s">
        <v>399</v>
      </c>
      <c r="N55" s="74" t="s">
        <v>3814</v>
      </c>
      <c r="O55" s="77" t="str">
        <f>VLOOKUP(D55,Schools!A:D,4,0)</f>
        <v>Primary</v>
      </c>
      <c r="P55" s="74" t="s">
        <v>4030</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4029</v>
      </c>
      <c r="J56" t="str">
        <f t="shared" si="8"/>
        <v>various/543965</v>
      </c>
      <c r="K56">
        <f>VLOOKUP(D56,Schools!$A:$Z,9,0)</f>
        <v>400047</v>
      </c>
      <c r="L56" s="74" t="s">
        <v>400</v>
      </c>
      <c r="M56" s="74" t="s">
        <v>399</v>
      </c>
      <c r="N56" s="74" t="s">
        <v>3814</v>
      </c>
      <c r="O56" s="77" t="str">
        <f>VLOOKUP(D56,Schools!A:D,4,0)</f>
        <v>Primary</v>
      </c>
      <c r="P56" s="74" t="s">
        <v>4030</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4029</v>
      </c>
      <c r="J57" t="str">
        <f t="shared" si="8"/>
        <v>various/543965</v>
      </c>
      <c r="K57">
        <f>VLOOKUP(D57,Schools!$A:$Z,9,0)</f>
        <v>400001</v>
      </c>
      <c r="L57" s="74" t="s">
        <v>400</v>
      </c>
      <c r="M57" s="74" t="s">
        <v>399</v>
      </c>
      <c r="N57" s="74" t="s">
        <v>3814</v>
      </c>
      <c r="O57" s="77" t="str">
        <f>VLOOKUP(D57,Schools!A:D,4,0)</f>
        <v>Primary</v>
      </c>
      <c r="P57" s="74" t="s">
        <v>4030</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4029</v>
      </c>
      <c r="J58" t="str">
        <f t="shared" si="8"/>
        <v>various/543965</v>
      </c>
      <c r="K58">
        <f>VLOOKUP(D58,Schools!$A:$Z,9,0)</f>
        <v>400082</v>
      </c>
      <c r="L58" s="74" t="s">
        <v>400</v>
      </c>
      <c r="M58" s="74" t="s">
        <v>399</v>
      </c>
      <c r="N58" s="74" t="s">
        <v>3814</v>
      </c>
      <c r="O58" s="77" t="str">
        <f>VLOOKUP(D58,Schools!A:D,4,0)</f>
        <v>Primary</v>
      </c>
      <c r="P58" s="74" t="s">
        <v>4030</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4029</v>
      </c>
      <c r="J59" t="str">
        <f t="shared" si="8"/>
        <v>various/543965</v>
      </c>
      <c r="K59">
        <f>VLOOKUP(D59,Schools!$A:$Z,9,0)</f>
        <v>400067</v>
      </c>
      <c r="L59" s="74" t="s">
        <v>400</v>
      </c>
      <c r="M59" s="74" t="s">
        <v>399</v>
      </c>
      <c r="N59" s="74" t="s">
        <v>3814</v>
      </c>
      <c r="O59" s="77" t="str">
        <f>VLOOKUP(D59,Schools!A:D,4,0)</f>
        <v>Primary</v>
      </c>
      <c r="P59" s="74" t="s">
        <v>4030</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4029</v>
      </c>
      <c r="J60" t="str">
        <f t="shared" si="8"/>
        <v>various/543965</v>
      </c>
      <c r="K60">
        <f>VLOOKUP(D60,Schools!$A:$Z,9,0)</f>
        <v>400002</v>
      </c>
      <c r="L60" s="74" t="s">
        <v>400</v>
      </c>
      <c r="M60" s="74" t="s">
        <v>399</v>
      </c>
      <c r="N60" s="74" t="s">
        <v>3814</v>
      </c>
      <c r="O60" s="77" t="str">
        <f>VLOOKUP(D60,Schools!A:D,4,0)</f>
        <v>Primary</v>
      </c>
      <c r="P60" s="74" t="s">
        <v>4030</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4029</v>
      </c>
      <c r="J61" t="str">
        <f t="shared" si="8"/>
        <v>various/543965</v>
      </c>
      <c r="K61">
        <f>VLOOKUP(D61,Schools!$A:$Z,9,0)</f>
        <v>400035</v>
      </c>
      <c r="L61" s="74" t="s">
        <v>400</v>
      </c>
      <c r="M61" s="74" t="s">
        <v>399</v>
      </c>
      <c r="N61" s="74" t="s">
        <v>3814</v>
      </c>
      <c r="O61" s="77" t="str">
        <f>VLOOKUP(D61,Schools!A:D,4,0)</f>
        <v>Primary</v>
      </c>
      <c r="P61" s="74" t="s">
        <v>4030</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4029</v>
      </c>
      <c r="J62" t="str">
        <f t="shared" si="8"/>
        <v>various/516500</v>
      </c>
      <c r="K62">
        <f>VLOOKUP(D62,Schools!$A:$Z,9,0)</f>
        <v>148347</v>
      </c>
      <c r="L62" s="74" t="s">
        <v>400</v>
      </c>
      <c r="M62" s="74" t="s">
        <v>399</v>
      </c>
      <c r="N62" s="74" t="s">
        <v>3814</v>
      </c>
      <c r="O62" s="77" t="str">
        <f>VLOOKUP(D62,Schools!A:D,4,0)</f>
        <v>Primary</v>
      </c>
      <c r="P62" s="74" t="s">
        <v>4030</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4029</v>
      </c>
      <c r="J63" t="str">
        <f t="shared" si="8"/>
        <v>various/543965</v>
      </c>
      <c r="K63">
        <f>VLOOKUP(D63,Schools!$A:$Z,9,0)</f>
        <v>400108</v>
      </c>
      <c r="L63" s="74" t="s">
        <v>400</v>
      </c>
      <c r="M63" s="74" t="s">
        <v>399</v>
      </c>
      <c r="N63" s="74" t="s">
        <v>3814</v>
      </c>
      <c r="O63" s="77" t="str">
        <f>VLOOKUP(D63,Schools!A:D,4,0)</f>
        <v>Primary</v>
      </c>
      <c r="P63" s="74" t="s">
        <v>4030</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4029</v>
      </c>
      <c r="J64" t="str">
        <f t="shared" si="8"/>
        <v>various/543965</v>
      </c>
      <c r="K64">
        <f>VLOOKUP(D64,Schools!$A:$Z,9,0)</f>
        <v>400026</v>
      </c>
      <c r="L64" s="74" t="s">
        <v>400</v>
      </c>
      <c r="M64" s="74" t="s">
        <v>399</v>
      </c>
      <c r="N64" s="74" t="s">
        <v>3814</v>
      </c>
      <c r="O64" s="77" t="str">
        <f>VLOOKUP(D64,Schools!A:D,4,0)</f>
        <v>Primary</v>
      </c>
      <c r="P64" s="74" t="s">
        <v>4030</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4029</v>
      </c>
      <c r="J65" t="str">
        <f t="shared" si="8"/>
        <v>various/543965</v>
      </c>
      <c r="K65">
        <f>VLOOKUP(D65,Schools!$A:$Z,9,0)</f>
        <v>400084</v>
      </c>
      <c r="L65" s="74" t="s">
        <v>400</v>
      </c>
      <c r="M65" s="74" t="s">
        <v>399</v>
      </c>
      <c r="N65" s="74" t="s">
        <v>3814</v>
      </c>
      <c r="O65" s="77" t="str">
        <f>VLOOKUP(D65,Schools!A:D,4,0)</f>
        <v>Primary</v>
      </c>
      <c r="P65" s="74" t="s">
        <v>4030</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4029</v>
      </c>
      <c r="J66" t="str">
        <f t="shared" si="8"/>
        <v>various/543965</v>
      </c>
      <c r="K66">
        <f>VLOOKUP(D66,Schools!$A:$Z,9,0)</f>
        <v>400008</v>
      </c>
      <c r="L66" s="74" t="s">
        <v>400</v>
      </c>
      <c r="M66" s="74" t="s">
        <v>399</v>
      </c>
      <c r="N66" s="74" t="s">
        <v>3814</v>
      </c>
      <c r="O66" s="77" t="str">
        <f>VLOOKUP(D66,Schools!A:D,4,0)</f>
        <v>Primary</v>
      </c>
      <c r="P66" s="74" t="s">
        <v>4030</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4029</v>
      </c>
      <c r="J67" t="str">
        <f t="shared" si="8"/>
        <v>various/516500</v>
      </c>
      <c r="K67">
        <f>VLOOKUP(D67,Schools!$A:$Z,9,0)</f>
        <v>151702</v>
      </c>
      <c r="L67" s="74" t="s">
        <v>400</v>
      </c>
      <c r="M67" s="74" t="s">
        <v>399</v>
      </c>
      <c r="N67" s="74" t="s">
        <v>3814</v>
      </c>
      <c r="O67" s="77" t="str">
        <f>VLOOKUP(D67,Schools!A:D,4,0)</f>
        <v>Primary</v>
      </c>
      <c r="P67" s="74" t="s">
        <v>4030</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4029</v>
      </c>
      <c r="J68" t="str">
        <f t="shared" si="8"/>
        <v>various/516500</v>
      </c>
      <c r="K68">
        <f>VLOOKUP(D68,Schools!$A:$Z,9,0)</f>
        <v>143982</v>
      </c>
      <c r="L68" s="74" t="s">
        <v>400</v>
      </c>
      <c r="M68" s="74" t="s">
        <v>399</v>
      </c>
      <c r="N68" s="74" t="s">
        <v>3814</v>
      </c>
      <c r="O68" s="77" t="str">
        <f>VLOOKUP(D68,Schools!A:D,4,0)</f>
        <v>Primary</v>
      </c>
      <c r="P68" s="74" t="s">
        <v>4030</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4029</v>
      </c>
      <c r="J69" t="str">
        <f t="shared" si="8"/>
        <v>various/543965</v>
      </c>
      <c r="K69">
        <f>VLOOKUP(D69,Schools!$A:$Z,9,0)</f>
        <v>400046</v>
      </c>
      <c r="L69" s="74" t="s">
        <v>400</v>
      </c>
      <c r="M69" s="74" t="s">
        <v>399</v>
      </c>
      <c r="N69" s="74" t="s">
        <v>3814</v>
      </c>
      <c r="O69" s="77" t="str">
        <f>VLOOKUP(D69,Schools!A:D,4,0)</f>
        <v>Primary</v>
      </c>
      <c r="P69" s="74" t="s">
        <v>4030</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4029</v>
      </c>
      <c r="J70" t="str">
        <f t="shared" si="8"/>
        <v>various/543965</v>
      </c>
      <c r="K70">
        <f>VLOOKUP(D70,Schools!$A:$Z,9,0)</f>
        <v>400030</v>
      </c>
      <c r="L70" s="74" t="s">
        <v>400</v>
      </c>
      <c r="M70" s="74" t="s">
        <v>399</v>
      </c>
      <c r="N70" s="74" t="s">
        <v>3814</v>
      </c>
      <c r="O70" s="77" t="str">
        <f>VLOOKUP(D70,Schools!A:D,4,0)</f>
        <v>Primary</v>
      </c>
      <c r="P70" s="74" t="s">
        <v>4030</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4029</v>
      </c>
      <c r="J71" t="str">
        <f t="shared" si="8"/>
        <v>various/543965</v>
      </c>
      <c r="K71">
        <f>VLOOKUP(D71,Schools!$A:$Z,9,0)</f>
        <v>400130</v>
      </c>
      <c r="L71" s="74" t="s">
        <v>400</v>
      </c>
      <c r="M71" s="74" t="s">
        <v>399</v>
      </c>
      <c r="N71" s="74" t="s">
        <v>3814</v>
      </c>
      <c r="O71" s="77" t="str">
        <f>VLOOKUP(D71,Schools!A:D,4,0)</f>
        <v>Primary</v>
      </c>
      <c r="P71" s="74" t="s">
        <v>4030</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4029</v>
      </c>
      <c r="J72" t="str">
        <f t="shared" si="8"/>
        <v>various/543965</v>
      </c>
      <c r="K72">
        <f>VLOOKUP(D72,Schools!$A:$Z,9,0)</f>
        <v>400112</v>
      </c>
      <c r="L72" s="74" t="s">
        <v>400</v>
      </c>
      <c r="M72" s="74" t="s">
        <v>399</v>
      </c>
      <c r="N72" s="74" t="s">
        <v>3814</v>
      </c>
      <c r="O72" s="77" t="str">
        <f>VLOOKUP(D72,Schools!A:D,4,0)</f>
        <v>Primary</v>
      </c>
      <c r="P72" s="74" t="s">
        <v>4030</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4029</v>
      </c>
      <c r="J73" t="str">
        <f t="shared" si="8"/>
        <v>various/543965</v>
      </c>
      <c r="K73">
        <f>VLOOKUP(D73,Schools!$A:$Z,9,0)</f>
        <v>400110</v>
      </c>
      <c r="L73" s="74" t="s">
        <v>400</v>
      </c>
      <c r="M73" s="74" t="s">
        <v>399</v>
      </c>
      <c r="N73" s="74" t="s">
        <v>3814</v>
      </c>
      <c r="O73" s="77" t="str">
        <f>VLOOKUP(D73,Schools!A:D,4,0)</f>
        <v>Primary</v>
      </c>
      <c r="P73" s="74" t="s">
        <v>4030</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4029</v>
      </c>
      <c r="J74" t="str">
        <f t="shared" si="8"/>
        <v>various/543965</v>
      </c>
      <c r="K74">
        <f>VLOOKUP(D74,Schools!$A:$Z,9,0)</f>
        <v>400007</v>
      </c>
      <c r="L74" s="74" t="s">
        <v>400</v>
      </c>
      <c r="M74" s="74" t="s">
        <v>399</v>
      </c>
      <c r="N74" s="74" t="s">
        <v>3814</v>
      </c>
      <c r="O74" s="77" t="str">
        <f>VLOOKUP(D74,Schools!A:D,4,0)</f>
        <v>Primary</v>
      </c>
      <c r="P74" s="74" t="s">
        <v>4030</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4029</v>
      </c>
      <c r="J75" t="str">
        <f t="shared" si="8"/>
        <v>various/516500</v>
      </c>
      <c r="K75">
        <f>VLOOKUP(D75,Schools!$A:$Z,9,0)</f>
        <v>155126</v>
      </c>
      <c r="L75" s="74" t="s">
        <v>400</v>
      </c>
      <c r="M75" s="74" t="s">
        <v>399</v>
      </c>
      <c r="N75" s="74" t="s">
        <v>3814</v>
      </c>
      <c r="O75" s="77" t="str">
        <f>VLOOKUP(D75,Schools!A:D,4,0)</f>
        <v>Primary</v>
      </c>
      <c r="P75" s="74" t="s">
        <v>4030</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4029</v>
      </c>
      <c r="J76" t="str">
        <f t="shared" si="8"/>
        <v>various/543965</v>
      </c>
      <c r="K76">
        <f>VLOOKUP(D76,Schools!$A:$Z,9,0)</f>
        <v>400086</v>
      </c>
      <c r="L76" s="74" t="s">
        <v>400</v>
      </c>
      <c r="M76" s="74" t="s">
        <v>399</v>
      </c>
      <c r="N76" s="74" t="s">
        <v>3814</v>
      </c>
      <c r="O76" s="77" t="str">
        <f>VLOOKUP(D76,Schools!A:D,4,0)</f>
        <v>Primary</v>
      </c>
      <c r="P76" s="74" t="s">
        <v>4030</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4029</v>
      </c>
      <c r="J77" t="str">
        <f t="shared" si="8"/>
        <v>various/543965</v>
      </c>
      <c r="K77">
        <f>VLOOKUP(D77,Schools!$A:$Z,9,0)</f>
        <v>400048</v>
      </c>
      <c r="L77" s="74" t="s">
        <v>400</v>
      </c>
      <c r="M77" s="74" t="s">
        <v>399</v>
      </c>
      <c r="N77" s="74" t="s">
        <v>3814</v>
      </c>
      <c r="O77" s="77" t="str">
        <f>VLOOKUP(D77,Schools!A:D,4,0)</f>
        <v>Primary</v>
      </c>
      <c r="P77" s="74" t="s">
        <v>4030</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4029</v>
      </c>
      <c r="J78" t="str">
        <f t="shared" si="8"/>
        <v>various/543965</v>
      </c>
      <c r="K78">
        <f>VLOOKUP(D78,Schools!$A:$Z,9,0)</f>
        <v>400087</v>
      </c>
      <c r="L78" s="74" t="s">
        <v>400</v>
      </c>
      <c r="M78" s="74" t="s">
        <v>399</v>
      </c>
      <c r="N78" s="74" t="s">
        <v>3814</v>
      </c>
      <c r="O78" s="77" t="str">
        <f>VLOOKUP(D78,Schools!A:D,4,0)</f>
        <v>Primary</v>
      </c>
      <c r="P78" s="74" t="s">
        <v>4030</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4029</v>
      </c>
      <c r="J79" t="str">
        <f t="shared" si="8"/>
        <v>various/543965</v>
      </c>
      <c r="K79">
        <f>VLOOKUP(D79,Schools!$A:$Z,9,0)</f>
        <v>400088</v>
      </c>
      <c r="L79" s="74" t="s">
        <v>400</v>
      </c>
      <c r="M79" s="74" t="s">
        <v>399</v>
      </c>
      <c r="N79" s="74" t="s">
        <v>3814</v>
      </c>
      <c r="O79" s="77" t="str">
        <f>VLOOKUP(D79,Schools!A:D,4,0)</f>
        <v>Primary</v>
      </c>
      <c r="P79" s="74" t="s">
        <v>4030</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4029</v>
      </c>
      <c r="J80" t="str">
        <f t="shared" si="8"/>
        <v>various/543965</v>
      </c>
      <c r="K80">
        <f>VLOOKUP(D80,Schools!$A:$Z,9,0)</f>
        <v>158733</v>
      </c>
      <c r="L80" s="74" t="s">
        <v>400</v>
      </c>
      <c r="M80" s="74" t="s">
        <v>399</v>
      </c>
      <c r="N80" s="74" t="s">
        <v>3814</v>
      </c>
      <c r="O80" s="77" t="str">
        <f>VLOOKUP(D80,Schools!A:D,4,0)</f>
        <v>Primary</v>
      </c>
      <c r="P80" s="74" t="s">
        <v>4030</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4029</v>
      </c>
      <c r="J81" t="str">
        <f t="shared" si="8"/>
        <v>various/543965</v>
      </c>
      <c r="K81">
        <f>VLOOKUP(D81,Schools!$A:$Z,9,0)</f>
        <v>400089</v>
      </c>
      <c r="L81" s="74" t="s">
        <v>400</v>
      </c>
      <c r="M81" s="74" t="s">
        <v>399</v>
      </c>
      <c r="N81" s="74" t="s">
        <v>3814</v>
      </c>
      <c r="O81" s="77" t="str">
        <f>VLOOKUP(D81,Schools!A:D,4,0)</f>
        <v>Primary</v>
      </c>
      <c r="P81" s="74" t="s">
        <v>4030</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4029</v>
      </c>
      <c r="J82" t="str">
        <f t="shared" si="8"/>
        <v>various/543965</v>
      </c>
      <c r="K82">
        <f>VLOOKUP(D82,Schools!$A:$Z,9,0)</f>
        <v>400113</v>
      </c>
      <c r="L82" s="74" t="s">
        <v>400</v>
      </c>
      <c r="M82" s="74" t="s">
        <v>399</v>
      </c>
      <c r="N82" s="74" t="s">
        <v>3814</v>
      </c>
      <c r="O82" s="77" t="str">
        <f>VLOOKUP(D82,Schools!A:D,4,0)</f>
        <v>Primary</v>
      </c>
      <c r="P82" s="74" t="s">
        <v>4030</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4029</v>
      </c>
      <c r="J83" t="str">
        <f t="shared" si="8"/>
        <v>various/543965</v>
      </c>
      <c r="K83">
        <f>VLOOKUP(D83,Schools!$A:$Z,9,0)</f>
        <v>400021</v>
      </c>
      <c r="L83" s="74" t="s">
        <v>400</v>
      </c>
      <c r="M83" s="74" t="s">
        <v>399</v>
      </c>
      <c r="N83" s="74" t="s">
        <v>3814</v>
      </c>
      <c r="O83" s="77" t="str">
        <f>VLOOKUP(D83,Schools!A:D,4,0)</f>
        <v>Primary</v>
      </c>
      <c r="P83" s="74" t="s">
        <v>4030</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4029</v>
      </c>
      <c r="J84" t="str">
        <f t="shared" si="8"/>
        <v>various/543965</v>
      </c>
      <c r="K84">
        <f>VLOOKUP(D84,Schools!$A:$Z,9,0)</f>
        <v>400003</v>
      </c>
      <c r="L84" s="74" t="s">
        <v>400</v>
      </c>
      <c r="M84" s="74" t="s">
        <v>399</v>
      </c>
      <c r="N84" s="74" t="s">
        <v>3814</v>
      </c>
      <c r="O84" s="77" t="str">
        <f>VLOOKUP(D84,Schools!A:D,4,0)</f>
        <v>Primary</v>
      </c>
      <c r="P84" s="74" t="s">
        <v>4030</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4029</v>
      </c>
      <c r="J85" t="str">
        <f t="shared" ref="J85:J148" si="36">P85&amp;"/"&amp;Q85</f>
        <v>various/543965</v>
      </c>
      <c r="K85">
        <f>VLOOKUP(D85,Schools!$A:$Z,9,0)</f>
        <v>400014</v>
      </c>
      <c r="L85" s="74" t="s">
        <v>400</v>
      </c>
      <c r="M85" s="74" t="s">
        <v>399</v>
      </c>
      <c r="N85" s="74" t="s">
        <v>3814</v>
      </c>
      <c r="O85" s="77" t="str">
        <f>VLOOKUP(D85,Schools!A:D,4,0)</f>
        <v>Primary</v>
      </c>
      <c r="P85" s="74" t="s">
        <v>4030</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4029</v>
      </c>
      <c r="J86" t="str">
        <f t="shared" si="36"/>
        <v>various/516500</v>
      </c>
      <c r="K86">
        <f>VLOOKUP(D86,Schools!$A:$Z,9,0)</f>
        <v>152217</v>
      </c>
      <c r="L86" s="74" t="s">
        <v>400</v>
      </c>
      <c r="M86" s="74" t="s">
        <v>399</v>
      </c>
      <c r="N86" s="74" t="s">
        <v>3814</v>
      </c>
      <c r="O86" s="77" t="str">
        <f>VLOOKUP(D86,Schools!A:D,4,0)</f>
        <v>Primary</v>
      </c>
      <c r="P86" s="74" t="s">
        <v>4030</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4029</v>
      </c>
      <c r="J87" t="str">
        <f t="shared" si="36"/>
        <v>various/543965</v>
      </c>
      <c r="K87">
        <f>VLOOKUP(D87,Schools!$A:$Z,9,0)</f>
        <v>400012</v>
      </c>
      <c r="L87" s="74" t="s">
        <v>400</v>
      </c>
      <c r="M87" s="74" t="s">
        <v>399</v>
      </c>
      <c r="N87" s="74" t="s">
        <v>3814</v>
      </c>
      <c r="O87" s="77" t="str">
        <f>VLOOKUP(D87,Schools!A:D,4,0)</f>
        <v>Primary</v>
      </c>
      <c r="P87" s="74" t="s">
        <v>4030</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4029</v>
      </c>
      <c r="J88" t="str">
        <f t="shared" si="36"/>
        <v>various/543965</v>
      </c>
      <c r="K88">
        <f>VLOOKUP(D88,Schools!$A:$Z,9,0)</f>
        <v>400012</v>
      </c>
      <c r="L88" s="74" t="s">
        <v>400</v>
      </c>
      <c r="M88" s="74" t="s">
        <v>399</v>
      </c>
      <c r="N88" s="74" t="s">
        <v>3814</v>
      </c>
      <c r="O88" s="77" t="str">
        <f>VLOOKUP(D88,Schools!A:D,4,0)</f>
        <v>Primary</v>
      </c>
      <c r="P88" s="74" t="s">
        <v>4030</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4029</v>
      </c>
      <c r="J89" t="str">
        <f t="shared" si="36"/>
        <v>various/516500</v>
      </c>
      <c r="K89">
        <f>VLOOKUP(D89,Schools!$A:$Z,9,0)</f>
        <v>155029</v>
      </c>
      <c r="L89" s="74" t="s">
        <v>400</v>
      </c>
      <c r="M89" s="74" t="s">
        <v>399</v>
      </c>
      <c r="N89" s="74" t="s">
        <v>3814</v>
      </c>
      <c r="O89" s="77" t="str">
        <f>VLOOKUP(D89,Schools!A:D,4,0)</f>
        <v>Primary</v>
      </c>
      <c r="P89" s="74" t="s">
        <v>4030</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4029</v>
      </c>
      <c r="J90" t="str">
        <f t="shared" si="36"/>
        <v>various/543965</v>
      </c>
      <c r="K90">
        <f>VLOOKUP(D90,Schools!$A:$Z,9,0)</f>
        <v>400093</v>
      </c>
      <c r="L90" s="74" t="s">
        <v>400</v>
      </c>
      <c r="M90" s="74" t="s">
        <v>399</v>
      </c>
      <c r="N90" s="74" t="s">
        <v>3814</v>
      </c>
      <c r="O90" s="77" t="str">
        <f>VLOOKUP(D90,Schools!A:D,4,0)</f>
        <v>Primary</v>
      </c>
      <c r="P90" s="74" t="s">
        <v>4030</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4029</v>
      </c>
      <c r="J91" t="str">
        <f t="shared" si="36"/>
        <v>various/516500</v>
      </c>
      <c r="K91">
        <f>VLOOKUP(D91,Schools!$A:$Z,9,0)</f>
        <v>160025</v>
      </c>
      <c r="L91" s="74" t="s">
        <v>400</v>
      </c>
      <c r="M91" s="74" t="s">
        <v>399</v>
      </c>
      <c r="N91" s="74" t="s">
        <v>3814</v>
      </c>
      <c r="O91" s="77" t="str">
        <f>VLOOKUP(D91,Schools!A:D,4,0)</f>
        <v>Primary</v>
      </c>
      <c r="P91" s="74" t="s">
        <v>4030</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4029</v>
      </c>
      <c r="J92" t="str">
        <f t="shared" si="36"/>
        <v>various/543965</v>
      </c>
      <c r="K92">
        <f>VLOOKUP(D92,Schools!$A:$Z,9,0)</f>
        <v>400071</v>
      </c>
      <c r="L92" s="74" t="s">
        <v>400</v>
      </c>
      <c r="M92" s="74" t="s">
        <v>399</v>
      </c>
      <c r="N92" s="74" t="s">
        <v>3814</v>
      </c>
      <c r="O92" s="77" t="str">
        <f>VLOOKUP(D92,Schools!A:D,4,0)</f>
        <v>Primary</v>
      </c>
      <c r="P92" s="74" t="s">
        <v>4030</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4029</v>
      </c>
      <c r="J93" t="str">
        <f t="shared" si="36"/>
        <v>various/543965</v>
      </c>
      <c r="K93">
        <f>VLOOKUP(D93,Schools!$A:$Z,9,0)</f>
        <v>400096</v>
      </c>
      <c r="L93" s="74" t="s">
        <v>400</v>
      </c>
      <c r="M93" s="74" t="s">
        <v>399</v>
      </c>
      <c r="N93" s="74" t="s">
        <v>3814</v>
      </c>
      <c r="O93" s="77" t="str">
        <f>VLOOKUP(D93,Schools!A:D,4,0)</f>
        <v>Primary</v>
      </c>
      <c r="P93" s="74" t="s">
        <v>4030</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4029</v>
      </c>
      <c r="J94" t="str">
        <f t="shared" si="36"/>
        <v>various/543965</v>
      </c>
      <c r="K94">
        <f>VLOOKUP(D94,Schools!$A:$Z,9,0)</f>
        <v>400062</v>
      </c>
      <c r="L94" s="74" t="s">
        <v>400</v>
      </c>
      <c r="M94" s="74" t="s">
        <v>399</v>
      </c>
      <c r="N94" s="74" t="s">
        <v>3814</v>
      </c>
      <c r="O94" s="77" t="str">
        <f>VLOOKUP(D94,Schools!A:D,4,0)</f>
        <v>Primary</v>
      </c>
      <c r="P94" s="74" t="s">
        <v>4030</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4029</v>
      </c>
      <c r="J95" t="str">
        <f t="shared" si="36"/>
        <v>various/543965</v>
      </c>
      <c r="K95">
        <f>VLOOKUP(D95,Schools!$A:$Z,9,0)</f>
        <v>400064</v>
      </c>
      <c r="L95" s="74" t="s">
        <v>400</v>
      </c>
      <c r="M95" s="74" t="s">
        <v>399</v>
      </c>
      <c r="N95" s="74" t="s">
        <v>3814</v>
      </c>
      <c r="O95" s="77" t="str">
        <f>VLOOKUP(D95,Schools!A:D,4,0)</f>
        <v>Primary</v>
      </c>
      <c r="P95" s="74" t="s">
        <v>4030</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4029</v>
      </c>
      <c r="J96" t="str">
        <f t="shared" si="36"/>
        <v>various/543965</v>
      </c>
      <c r="K96">
        <f>VLOOKUP(D96,Schools!$A:$Z,9,0)</f>
        <v>400098</v>
      </c>
      <c r="L96" s="74" t="s">
        <v>400</v>
      </c>
      <c r="M96" s="74" t="s">
        <v>399</v>
      </c>
      <c r="N96" s="74" t="s">
        <v>3814</v>
      </c>
      <c r="O96" s="77" t="str">
        <f>VLOOKUP(D96,Schools!A:D,4,0)</f>
        <v>Primary</v>
      </c>
      <c r="P96" s="74" t="s">
        <v>4030</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4029</v>
      </c>
      <c r="J97" t="str">
        <f t="shared" si="36"/>
        <v>various/543965</v>
      </c>
      <c r="K97">
        <f>VLOOKUP(D97,Schools!$A:$Z,9,0)</f>
        <v>400114</v>
      </c>
      <c r="L97" s="74" t="s">
        <v>400</v>
      </c>
      <c r="M97" s="74" t="s">
        <v>399</v>
      </c>
      <c r="N97" s="74" t="s">
        <v>3814</v>
      </c>
      <c r="O97" s="77" t="str">
        <f>VLOOKUP(D97,Schools!A:D,4,0)</f>
        <v>Primary</v>
      </c>
      <c r="P97" s="74" t="s">
        <v>4030</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4029</v>
      </c>
      <c r="J98" t="str">
        <f t="shared" si="36"/>
        <v>various/543965</v>
      </c>
      <c r="K98">
        <f>VLOOKUP(D98,Schools!$A:$Z,9,0)</f>
        <v>400066</v>
      </c>
      <c r="L98" s="74" t="s">
        <v>400</v>
      </c>
      <c r="M98" s="74" t="s">
        <v>399</v>
      </c>
      <c r="N98" s="74" t="s">
        <v>3814</v>
      </c>
      <c r="O98" s="77" t="str">
        <f>VLOOKUP(D98,Schools!A:D,4,0)</f>
        <v>Primary</v>
      </c>
      <c r="P98" s="74" t="s">
        <v>4030</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4029</v>
      </c>
      <c r="J99" t="str">
        <f t="shared" si="36"/>
        <v>various/543965</v>
      </c>
      <c r="K99">
        <f>VLOOKUP(D99,Schools!$A:$Z,9,0)</f>
        <v>400058</v>
      </c>
      <c r="L99" s="74" t="s">
        <v>400</v>
      </c>
      <c r="M99" s="74" t="s">
        <v>399</v>
      </c>
      <c r="N99" s="74" t="s">
        <v>3814</v>
      </c>
      <c r="O99" s="77" t="str">
        <f>VLOOKUP(D99,Schools!A:D,4,0)</f>
        <v>Primary</v>
      </c>
      <c r="P99" s="74" t="s">
        <v>4030</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4029</v>
      </c>
      <c r="J100" t="str">
        <f t="shared" si="36"/>
        <v>various/543965</v>
      </c>
      <c r="K100">
        <f>VLOOKUP(D100,Schools!$A:$Z,9,0)</f>
        <v>400017</v>
      </c>
      <c r="L100" s="74" t="s">
        <v>400</v>
      </c>
      <c r="M100" s="74" t="s">
        <v>399</v>
      </c>
      <c r="N100" s="74" t="s">
        <v>3814</v>
      </c>
      <c r="O100" s="77" t="str">
        <f>VLOOKUP(D100,Schools!A:D,4,0)</f>
        <v>Primary</v>
      </c>
      <c r="P100" s="74" t="s">
        <v>4030</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4029</v>
      </c>
      <c r="J101" t="str">
        <f t="shared" si="36"/>
        <v>various/543965</v>
      </c>
      <c r="K101">
        <f>VLOOKUP(D101,Schools!$A:$Z,9,0)</f>
        <v>400094</v>
      </c>
      <c r="L101" s="74" t="s">
        <v>400</v>
      </c>
      <c r="M101" s="74" t="s">
        <v>399</v>
      </c>
      <c r="N101" s="74" t="s">
        <v>3814</v>
      </c>
      <c r="O101" s="77" t="str">
        <f>VLOOKUP(D101,Schools!A:D,4,0)</f>
        <v>Primary</v>
      </c>
      <c r="P101" s="74" t="s">
        <v>4030</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4029</v>
      </c>
      <c r="J102" t="str">
        <f t="shared" si="36"/>
        <v>various/543965</v>
      </c>
      <c r="K102">
        <f>VLOOKUP(D102,Schools!$A:$Z,9,0)</f>
        <v>400006</v>
      </c>
      <c r="L102" s="74" t="s">
        <v>400</v>
      </c>
      <c r="M102" s="74" t="s">
        <v>399</v>
      </c>
      <c r="N102" s="74" t="s">
        <v>3814</v>
      </c>
      <c r="O102" s="77" t="str">
        <f>VLOOKUP(D102,Schools!A:D,4,0)</f>
        <v>Primary</v>
      </c>
      <c r="P102" s="74" t="s">
        <v>4030</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4029</v>
      </c>
      <c r="J103" t="str">
        <f t="shared" si="36"/>
        <v>various/543965</v>
      </c>
      <c r="K103">
        <f>VLOOKUP(D103,Schools!$A:$Z,9,0)</f>
        <v>400037</v>
      </c>
      <c r="L103" s="74" t="s">
        <v>400</v>
      </c>
      <c r="M103" s="74" t="s">
        <v>399</v>
      </c>
      <c r="N103" s="74" t="s">
        <v>3814</v>
      </c>
      <c r="O103" s="77" t="str">
        <f>VLOOKUP(D103,Schools!A:D,4,0)</f>
        <v>Primary</v>
      </c>
      <c r="P103" s="74" t="s">
        <v>4030</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4029</v>
      </c>
      <c r="J104" t="str">
        <f t="shared" si="36"/>
        <v>various/543965</v>
      </c>
      <c r="K104">
        <f>VLOOKUP(D104,Schools!$A:$Z,9,0)</f>
        <v>400009</v>
      </c>
      <c r="L104" s="74" t="s">
        <v>400</v>
      </c>
      <c r="M104" s="74" t="s">
        <v>399</v>
      </c>
      <c r="N104" s="74" t="s">
        <v>3814</v>
      </c>
      <c r="O104" s="77" t="str">
        <f>VLOOKUP(D104,Schools!A:D,4,0)</f>
        <v>Primary</v>
      </c>
      <c r="P104" s="74" t="s">
        <v>4030</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4029</v>
      </c>
      <c r="J105" t="str">
        <f t="shared" si="36"/>
        <v>various/516500</v>
      </c>
      <c r="K105">
        <f>VLOOKUP(D105,Schools!$A:$Z,9,0)</f>
        <v>157542</v>
      </c>
      <c r="L105" s="74" t="s">
        <v>400</v>
      </c>
      <c r="M105" s="74" t="s">
        <v>399</v>
      </c>
      <c r="N105" s="74" t="s">
        <v>3814</v>
      </c>
      <c r="O105" s="77" t="str">
        <f>VLOOKUP(D105,Schools!A:D,4,0)</f>
        <v>Primary</v>
      </c>
      <c r="P105" s="74" t="s">
        <v>4030</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4029</v>
      </c>
      <c r="J106" t="str">
        <f t="shared" si="36"/>
        <v>various/543965</v>
      </c>
      <c r="K106">
        <f>VLOOKUP(D106,Schools!$A:$Z,9,0)</f>
        <v>400038</v>
      </c>
      <c r="L106" s="74" t="s">
        <v>400</v>
      </c>
      <c r="M106" s="74" t="s">
        <v>399</v>
      </c>
      <c r="N106" s="74" t="s">
        <v>3814</v>
      </c>
      <c r="O106" s="77" t="str">
        <f>VLOOKUP(D106,Schools!A:D,4,0)</f>
        <v>Primary</v>
      </c>
      <c r="P106" s="74" t="s">
        <v>4030</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4029</v>
      </c>
      <c r="J107" t="str">
        <f t="shared" si="36"/>
        <v>various/543965</v>
      </c>
      <c r="K107">
        <f>VLOOKUP(D107,Schools!$A:$Z,9,0)</f>
        <v>400100</v>
      </c>
      <c r="L107" s="74" t="s">
        <v>400</v>
      </c>
      <c r="M107" s="74" t="s">
        <v>399</v>
      </c>
      <c r="N107" s="74" t="s">
        <v>3814</v>
      </c>
      <c r="O107" s="77" t="str">
        <f>VLOOKUP(D107,Schools!A:D,4,0)</f>
        <v>Primary</v>
      </c>
      <c r="P107" s="74" t="s">
        <v>4030</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4029</v>
      </c>
      <c r="J108" t="str">
        <f t="shared" si="36"/>
        <v>various/543965</v>
      </c>
      <c r="K108">
        <f>VLOOKUP(D108,Schools!$A:$Z,9,0)</f>
        <v>400101</v>
      </c>
      <c r="L108" s="74" t="s">
        <v>400</v>
      </c>
      <c r="M108" s="74" t="s">
        <v>399</v>
      </c>
      <c r="N108" s="74" t="s">
        <v>3814</v>
      </c>
      <c r="O108" s="77" t="str">
        <f>VLOOKUP(D108,Schools!A:D,4,0)</f>
        <v>Primary</v>
      </c>
      <c r="P108" s="74" t="s">
        <v>4030</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4029</v>
      </c>
      <c r="J109" t="str">
        <f t="shared" si="36"/>
        <v>various/543965</v>
      </c>
      <c r="K109">
        <f>VLOOKUP(D109,Schools!$A:$Z,9,0)</f>
        <v>400053</v>
      </c>
      <c r="L109" s="74" t="s">
        <v>400</v>
      </c>
      <c r="M109" s="74" t="s">
        <v>399</v>
      </c>
      <c r="N109" s="74" t="s">
        <v>3814</v>
      </c>
      <c r="O109" s="77" t="str">
        <f>VLOOKUP(D109,Schools!A:D,4,0)</f>
        <v>Primary</v>
      </c>
      <c r="P109" s="74" t="s">
        <v>4030</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4029</v>
      </c>
      <c r="J110" t="str">
        <f t="shared" si="36"/>
        <v>various/516500</v>
      </c>
      <c r="K110">
        <f>VLOOKUP(D110,Schools!$A:$Z,9,0)</f>
        <v>157055</v>
      </c>
      <c r="L110" s="74" t="s">
        <v>400</v>
      </c>
      <c r="M110" s="74" t="s">
        <v>399</v>
      </c>
      <c r="N110" s="74" t="s">
        <v>3814</v>
      </c>
      <c r="O110" s="77" t="str">
        <f>VLOOKUP(D110,Schools!A:D,4,0)</f>
        <v>Primary</v>
      </c>
      <c r="P110" s="74" t="s">
        <v>4030</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4029</v>
      </c>
      <c r="J111" t="str">
        <f t="shared" si="36"/>
        <v>various/543965</v>
      </c>
      <c r="K111">
        <f>VLOOKUP(D111,Schools!$A:$Z,9,0)</f>
        <v>400111</v>
      </c>
      <c r="L111" s="74" t="s">
        <v>400</v>
      </c>
      <c r="M111" s="74" t="s">
        <v>399</v>
      </c>
      <c r="N111" s="74" t="s">
        <v>3814</v>
      </c>
      <c r="O111" s="77" t="str">
        <f>VLOOKUP(D111,Schools!A:D,4,0)</f>
        <v>Primary</v>
      </c>
      <c r="P111" s="74" t="s">
        <v>4030</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4029</v>
      </c>
      <c r="J112" t="str">
        <f t="shared" si="36"/>
        <v>various/543965</v>
      </c>
      <c r="K112">
        <f>VLOOKUP(D112,Schools!$A:$Z,9,0)</f>
        <v>400011</v>
      </c>
      <c r="L112" s="74" t="s">
        <v>400</v>
      </c>
      <c r="M112" s="74" t="s">
        <v>399</v>
      </c>
      <c r="N112" s="74" t="s">
        <v>3814</v>
      </c>
      <c r="O112" s="77" t="str">
        <f>VLOOKUP(D112,Schools!A:D,4,0)</f>
        <v>Primary</v>
      </c>
      <c r="P112" s="74" t="s">
        <v>4030</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4029</v>
      </c>
      <c r="J113" t="str">
        <f t="shared" si="36"/>
        <v>various/543965</v>
      </c>
      <c r="K113">
        <f>VLOOKUP(D113,Schools!$A:$Z,9,0)</f>
        <v>400117</v>
      </c>
      <c r="L113" s="74" t="s">
        <v>400</v>
      </c>
      <c r="M113" s="74" t="s">
        <v>399</v>
      </c>
      <c r="N113" s="74" t="s">
        <v>3814</v>
      </c>
      <c r="O113" s="77" t="str">
        <f>VLOOKUP(D113,Schools!A:D,4,0)</f>
        <v>Primary</v>
      </c>
      <c r="P113" s="74" t="s">
        <v>4030</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4029</v>
      </c>
      <c r="J114" t="str">
        <f t="shared" si="36"/>
        <v>various/543965</v>
      </c>
      <c r="K114">
        <f>VLOOKUP(D114,Schools!$A:$Z,9,0)</f>
        <v>400004</v>
      </c>
      <c r="L114" s="74" t="s">
        <v>400</v>
      </c>
      <c r="M114" s="74" t="s">
        <v>399</v>
      </c>
      <c r="N114" s="74" t="s">
        <v>3814</v>
      </c>
      <c r="O114" s="77" t="str">
        <f>VLOOKUP(D114,Schools!A:D,4,0)</f>
        <v>Primary</v>
      </c>
      <c r="P114" s="74" t="s">
        <v>4030</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4029</v>
      </c>
      <c r="J115" t="str">
        <f t="shared" si="36"/>
        <v>various/543965</v>
      </c>
      <c r="K115">
        <f>VLOOKUP(D115,Schools!$A:$Z,9,0)</f>
        <v>400157</v>
      </c>
      <c r="L115" s="74" t="s">
        <v>400</v>
      </c>
      <c r="M115" s="74" t="s">
        <v>399</v>
      </c>
      <c r="N115" s="74" t="s">
        <v>3814</v>
      </c>
      <c r="O115" s="77" t="str">
        <f>VLOOKUP(D115,Schools!A:D,4,0)</f>
        <v>PRU</v>
      </c>
      <c r="P115" s="74" t="s">
        <v>4030</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4029</v>
      </c>
      <c r="J116" t="str">
        <f t="shared" si="36"/>
        <v>various/543965</v>
      </c>
      <c r="K116">
        <f>VLOOKUP(D116,Schools!$A:$Z,9,0)</f>
        <v>400156</v>
      </c>
      <c r="L116" s="74" t="s">
        <v>400</v>
      </c>
      <c r="M116" s="74" t="s">
        <v>399</v>
      </c>
      <c r="N116" s="74" t="s">
        <v>3814</v>
      </c>
      <c r="O116" s="77" t="str">
        <f>VLOOKUP(D116,Schools!A:D,4,0)</f>
        <v>PRU</v>
      </c>
      <c r="P116" s="74" t="s">
        <v>4030</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4029</v>
      </c>
      <c r="J117" t="str">
        <f t="shared" si="36"/>
        <v>various/516500</v>
      </c>
      <c r="K117">
        <f>VLOOKUP(D117,Schools!$A:$Z,9,0)</f>
        <v>153627</v>
      </c>
      <c r="L117" s="74" t="s">
        <v>400</v>
      </c>
      <c r="M117" s="74" t="s">
        <v>399</v>
      </c>
      <c r="N117" s="74" t="s">
        <v>3814</v>
      </c>
      <c r="O117" s="77" t="str">
        <f>VLOOKUP(D117,Schools!A:D,4,0)</f>
        <v>Secondary</v>
      </c>
      <c r="P117" s="74" t="s">
        <v>4030</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4029</v>
      </c>
      <c r="J118" t="str">
        <f t="shared" si="36"/>
        <v>various/516500</v>
      </c>
      <c r="K118">
        <f>VLOOKUP(D118,Schools!$A:$Z,9,0)</f>
        <v>159947</v>
      </c>
      <c r="L118" s="74" t="s">
        <v>400</v>
      </c>
      <c r="M118" s="74" t="s">
        <v>399</v>
      </c>
      <c r="N118" s="74" t="s">
        <v>3814</v>
      </c>
      <c r="O118" s="77" t="str">
        <f>VLOOKUP(D118,Schools!A:D,4,0)</f>
        <v>Secondary</v>
      </c>
      <c r="P118" s="74" t="s">
        <v>4030</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4029</v>
      </c>
      <c r="J119" t="str">
        <f t="shared" si="36"/>
        <v>various/516500</v>
      </c>
      <c r="K119">
        <f>VLOOKUP(D119,Schools!$A:$Z,9,0)</f>
        <v>140909</v>
      </c>
      <c r="L119" s="74" t="s">
        <v>400</v>
      </c>
      <c r="M119" s="74" t="s">
        <v>399</v>
      </c>
      <c r="N119" s="74" t="s">
        <v>3814</v>
      </c>
      <c r="O119" s="77" t="str">
        <f>VLOOKUP(D119,Schools!A:D,4,0)</f>
        <v>Secondary</v>
      </c>
      <c r="P119" s="74" t="s">
        <v>4030</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4029</v>
      </c>
      <c r="J120" t="str">
        <f t="shared" si="36"/>
        <v>various/516500</v>
      </c>
      <c r="K120">
        <f>VLOOKUP(D120,Schools!$A:$Z,9,0)</f>
        <v>156628</v>
      </c>
      <c r="L120" s="74" t="s">
        <v>400</v>
      </c>
      <c r="M120" s="74" t="s">
        <v>399</v>
      </c>
      <c r="N120" s="74" t="s">
        <v>3814</v>
      </c>
      <c r="O120" s="77" t="str">
        <f>VLOOKUP(D120,Schools!A:D,4,0)</f>
        <v>Secondary</v>
      </c>
      <c r="P120" s="74" t="s">
        <v>4030</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4029</v>
      </c>
      <c r="J121" t="str">
        <f t="shared" si="36"/>
        <v>various/516500</v>
      </c>
      <c r="K121">
        <f>VLOOKUP(D121,Schools!$A:$Z,9,0)</f>
        <v>144389</v>
      </c>
      <c r="L121" s="74" t="s">
        <v>400</v>
      </c>
      <c r="M121" s="74" t="s">
        <v>399</v>
      </c>
      <c r="N121" s="74" t="s">
        <v>3814</v>
      </c>
      <c r="O121" s="77" t="str">
        <f>VLOOKUP(D121,Schools!A:D,4,0)</f>
        <v>Secondary</v>
      </c>
      <c r="P121" s="74" t="s">
        <v>4030</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4029</v>
      </c>
      <c r="J122" t="str">
        <f t="shared" si="36"/>
        <v>various/516500</v>
      </c>
      <c r="K122">
        <f>VLOOKUP(D122,Schools!$A:$Z,9,0)</f>
        <v>140894</v>
      </c>
      <c r="L122" s="74" t="s">
        <v>400</v>
      </c>
      <c r="M122" s="74" t="s">
        <v>399</v>
      </c>
      <c r="N122" s="74" t="s">
        <v>3814</v>
      </c>
      <c r="O122" s="77" t="str">
        <f>VLOOKUP(D122,Schools!A:D,4,0)</f>
        <v>Secondary</v>
      </c>
      <c r="P122" s="74" t="s">
        <v>4030</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4029</v>
      </c>
      <c r="J123" t="str">
        <f t="shared" si="36"/>
        <v>various/516500</v>
      </c>
      <c r="K123">
        <f>VLOOKUP(D123,Schools!$A:$Z,9,0)</f>
        <v>148020</v>
      </c>
      <c r="L123" s="74" t="s">
        <v>400</v>
      </c>
      <c r="M123" s="74" t="s">
        <v>399</v>
      </c>
      <c r="N123" s="74" t="s">
        <v>3814</v>
      </c>
      <c r="O123" s="77" t="str">
        <f>VLOOKUP(D123,Schools!A:D,4,0)</f>
        <v>Secondary</v>
      </c>
      <c r="P123" s="74" t="s">
        <v>4030</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4029</v>
      </c>
      <c r="J124" t="str">
        <f t="shared" si="36"/>
        <v>various/516500</v>
      </c>
      <c r="K124">
        <f>VLOOKUP(D124,Schools!$A:$Z,9,0)</f>
        <v>143727</v>
      </c>
      <c r="L124" s="74" t="s">
        <v>400</v>
      </c>
      <c r="M124" s="74" t="s">
        <v>399</v>
      </c>
      <c r="N124" s="74" t="s">
        <v>3814</v>
      </c>
      <c r="O124" s="77" t="str">
        <f>VLOOKUP(D124,Schools!A:D,4,0)</f>
        <v>Secondary</v>
      </c>
      <c r="P124" s="74" t="s">
        <v>4030</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4029</v>
      </c>
      <c r="J125" t="str">
        <f t="shared" si="36"/>
        <v>various/543965</v>
      </c>
      <c r="K125">
        <f>VLOOKUP(D125,Schools!$A:$Z,9,0)</f>
        <v>400041</v>
      </c>
      <c r="L125" s="74" t="s">
        <v>400</v>
      </c>
      <c r="M125" s="74" t="s">
        <v>399</v>
      </c>
      <c r="N125" s="74" t="s">
        <v>3814</v>
      </c>
      <c r="O125" s="77" t="str">
        <f>VLOOKUP(D125,Schools!A:D,4,0)</f>
        <v>Secondary</v>
      </c>
      <c r="P125" s="74" t="s">
        <v>4030</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4029</v>
      </c>
      <c r="J126" t="str">
        <f t="shared" si="36"/>
        <v>various/543965</v>
      </c>
      <c r="K126">
        <f>VLOOKUP(D126,Schools!$A:$Z,9,0)</f>
        <v>400033</v>
      </c>
      <c r="L126" s="74" t="s">
        <v>400</v>
      </c>
      <c r="M126" s="74" t="s">
        <v>399</v>
      </c>
      <c r="N126" s="74" t="s">
        <v>3814</v>
      </c>
      <c r="O126" s="77" t="str">
        <f>VLOOKUP(D126,Schools!A:D,4,0)</f>
        <v>Secondary</v>
      </c>
      <c r="P126" s="74" t="s">
        <v>4030</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4029</v>
      </c>
      <c r="J127" t="str">
        <f t="shared" si="36"/>
        <v>various/516500</v>
      </c>
      <c r="K127">
        <f>VLOOKUP(D127,Schools!$A:$Z,9,0)</f>
        <v>145386</v>
      </c>
      <c r="L127" s="74" t="s">
        <v>400</v>
      </c>
      <c r="M127" s="74" t="s">
        <v>399</v>
      </c>
      <c r="N127" s="74" t="s">
        <v>3814</v>
      </c>
      <c r="O127" s="77" t="str">
        <f>VLOOKUP(D127,Schools!A:D,4,0)</f>
        <v>Secondary</v>
      </c>
      <c r="P127" s="74" t="s">
        <v>4030</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4029</v>
      </c>
      <c r="J128" t="str">
        <f t="shared" si="36"/>
        <v>various/516500</v>
      </c>
      <c r="K128">
        <f>VLOOKUP(D128,Schools!$A:$Z,9,0)</f>
        <v>145386</v>
      </c>
      <c r="L128" s="74" t="s">
        <v>400</v>
      </c>
      <c r="M128" s="74" t="s">
        <v>399</v>
      </c>
      <c r="N128" s="74" t="s">
        <v>3814</v>
      </c>
      <c r="O128" s="77" t="str">
        <f>VLOOKUP(D128,Schools!A:D,4,0)</f>
        <v>Secondary</v>
      </c>
      <c r="P128" s="74" t="s">
        <v>4030</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4029</v>
      </c>
      <c r="J129" t="str">
        <f t="shared" si="36"/>
        <v>various/516500</v>
      </c>
      <c r="K129">
        <f>VLOOKUP(D129,Schools!$A:$Z,9,0)</f>
        <v>145169</v>
      </c>
      <c r="L129" s="74" t="s">
        <v>400</v>
      </c>
      <c r="M129" s="74" t="s">
        <v>399</v>
      </c>
      <c r="N129" s="74" t="s">
        <v>3814</v>
      </c>
      <c r="O129" s="77" t="str">
        <f>VLOOKUP(D129,Schools!A:D,4,0)</f>
        <v>Secondary</v>
      </c>
      <c r="P129" s="74" t="s">
        <v>4030</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4029</v>
      </c>
      <c r="J130" t="str">
        <f t="shared" si="36"/>
        <v>various/516500</v>
      </c>
      <c r="K130">
        <f>VLOOKUP(D130,Schools!$A:$Z,9,0)</f>
        <v>147243</v>
      </c>
      <c r="L130" s="74" t="s">
        <v>400</v>
      </c>
      <c r="M130" s="74" t="s">
        <v>399</v>
      </c>
      <c r="N130" s="74" t="s">
        <v>3814</v>
      </c>
      <c r="O130" s="77" t="str">
        <f>VLOOKUP(D130,Schools!A:D,4,0)</f>
        <v>Secondary</v>
      </c>
      <c r="P130" s="74" t="s">
        <v>4030</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4029</v>
      </c>
      <c r="J131" t="str">
        <f t="shared" si="36"/>
        <v>various/543965</v>
      </c>
      <c r="K131">
        <f>VLOOKUP(D131,Schools!$A:$Z,9,0)</f>
        <v>400140</v>
      </c>
      <c r="L131" s="74" t="s">
        <v>400</v>
      </c>
      <c r="M131" s="74" t="s">
        <v>399</v>
      </c>
      <c r="N131" s="74" t="s">
        <v>3814</v>
      </c>
      <c r="O131" s="77" t="str">
        <f>VLOOKUP(D131,Schools!A:D,4,0)</f>
        <v>Secondary</v>
      </c>
      <c r="P131" s="74" t="s">
        <v>4030</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4029</v>
      </c>
      <c r="J132" t="str">
        <f t="shared" si="36"/>
        <v>various/543965</v>
      </c>
      <c r="K132">
        <f>VLOOKUP(D132,Schools!$A:$Z,9,0)</f>
        <v>107953</v>
      </c>
      <c r="L132" s="74" t="s">
        <v>400</v>
      </c>
      <c r="M132" s="74" t="s">
        <v>399</v>
      </c>
      <c r="N132" s="74" t="s">
        <v>3814</v>
      </c>
      <c r="O132" s="77" t="str">
        <f>VLOOKUP(D132,Schools!A:D,4,0)</f>
        <v>Secondary</v>
      </c>
      <c r="P132" s="74" t="s">
        <v>4030</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4029</v>
      </c>
      <c r="J133" t="str">
        <f t="shared" si="36"/>
        <v>various/516500</v>
      </c>
      <c r="K133">
        <f>VLOOKUP(D133,Schools!$A:$Z,9,0)</f>
        <v>144069</v>
      </c>
      <c r="L133" s="74" t="s">
        <v>400</v>
      </c>
      <c r="M133" s="74" t="s">
        <v>399</v>
      </c>
      <c r="N133" s="74" t="s">
        <v>3814</v>
      </c>
      <c r="O133" s="77" t="str">
        <f>VLOOKUP(D133,Schools!A:D,4,0)</f>
        <v>Secondary</v>
      </c>
      <c r="P133" s="74" t="s">
        <v>4030</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4029</v>
      </c>
      <c r="J134" t="str">
        <f t="shared" si="36"/>
        <v>various/516500</v>
      </c>
      <c r="K134">
        <f>VLOOKUP(D134,Schools!$A:$Z,9,0)</f>
        <v>144387</v>
      </c>
      <c r="L134" s="74" t="s">
        <v>400</v>
      </c>
      <c r="M134" s="74" t="s">
        <v>399</v>
      </c>
      <c r="N134" s="74" t="s">
        <v>3814</v>
      </c>
      <c r="O134" s="77" t="str">
        <f>VLOOKUP(D134,Schools!A:D,4,0)</f>
        <v>Secondary</v>
      </c>
      <c r="P134" s="74" t="s">
        <v>4030</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4029</v>
      </c>
      <c r="J135" t="str">
        <f t="shared" si="36"/>
        <v>various/516500</v>
      </c>
      <c r="K135">
        <f>VLOOKUP(D135,Schools!$A:$Z,9,0)</f>
        <v>139142</v>
      </c>
      <c r="L135" s="74" t="s">
        <v>400</v>
      </c>
      <c r="M135" s="74" t="s">
        <v>399</v>
      </c>
      <c r="N135" s="74" t="s">
        <v>3814</v>
      </c>
      <c r="O135" s="77" t="str">
        <f>VLOOKUP(D135,Schools!A:D,4,0)</f>
        <v>Secondary</v>
      </c>
      <c r="P135" s="74" t="s">
        <v>4030</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4029</v>
      </c>
      <c r="J136" t="str">
        <f t="shared" si="36"/>
        <v>various/516500</v>
      </c>
      <c r="K136">
        <f>VLOOKUP(D136,Schools!$A:$Z,9,0)</f>
        <v>158756</v>
      </c>
      <c r="L136" s="74" t="s">
        <v>400</v>
      </c>
      <c r="M136" s="74" t="s">
        <v>399</v>
      </c>
      <c r="N136" s="74" t="s">
        <v>3814</v>
      </c>
      <c r="O136" s="77" t="str">
        <f>VLOOKUP(D136,Schools!A:D,4,0)</f>
        <v>Secondary</v>
      </c>
      <c r="P136" s="74" t="s">
        <v>4030</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4029</v>
      </c>
      <c r="J137" t="str">
        <f t="shared" si="36"/>
        <v>various/516500</v>
      </c>
      <c r="K137">
        <f>VLOOKUP(D137,Schools!$A:$Z,9,0)</f>
        <v>156093</v>
      </c>
      <c r="L137" s="74" t="s">
        <v>400</v>
      </c>
      <c r="M137" s="74" t="s">
        <v>399</v>
      </c>
      <c r="N137" s="74" t="s">
        <v>3814</v>
      </c>
      <c r="O137" s="77" t="str">
        <f>VLOOKUP(D137,Schools!A:D,4,0)</f>
        <v>Secondary</v>
      </c>
      <c r="P137" s="74" t="s">
        <v>4030</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4029</v>
      </c>
      <c r="J138" t="str">
        <f t="shared" si="36"/>
        <v>various/543965</v>
      </c>
      <c r="K138">
        <f>VLOOKUP(D138,Schools!$A:$Z,9,0)</f>
        <v>400029</v>
      </c>
      <c r="L138" s="74" t="s">
        <v>400</v>
      </c>
      <c r="M138" s="74" t="s">
        <v>399</v>
      </c>
      <c r="N138" s="74" t="s">
        <v>3814</v>
      </c>
      <c r="O138" s="77" t="str">
        <f>VLOOKUP(D138,Schools!A:D,4,0)</f>
        <v>Secondary</v>
      </c>
      <c r="P138" s="74" t="s">
        <v>4030</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4029</v>
      </c>
      <c r="J139" t="str">
        <f t="shared" si="36"/>
        <v>various/543965</v>
      </c>
      <c r="K139">
        <f>VLOOKUP(D139,Schools!$A:$Z,9,0)</f>
        <v>400013</v>
      </c>
      <c r="L139" s="74" t="s">
        <v>400</v>
      </c>
      <c r="M139" s="74" t="s">
        <v>399</v>
      </c>
      <c r="N139" s="74" t="s">
        <v>3814</v>
      </c>
      <c r="O139" s="77" t="str">
        <f>VLOOKUP(D139,Schools!A:D,4,0)</f>
        <v>Secondary</v>
      </c>
      <c r="P139" s="74" t="s">
        <v>4030</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4029</v>
      </c>
      <c r="J140" t="str">
        <f t="shared" si="36"/>
        <v>various/516500</v>
      </c>
      <c r="K140">
        <f>VLOOKUP(D140,Schools!$A:$Z,9,0)</f>
        <v>144388</v>
      </c>
      <c r="L140" s="74" t="s">
        <v>400</v>
      </c>
      <c r="M140" s="74" t="s">
        <v>399</v>
      </c>
      <c r="N140" s="74" t="s">
        <v>3814</v>
      </c>
      <c r="O140" s="77" t="str">
        <f>VLOOKUP(D140,Schools!A:D,4,0)</f>
        <v>Secondary</v>
      </c>
      <c r="P140" s="74" t="s">
        <v>4030</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4029</v>
      </c>
      <c r="J141" t="str">
        <f t="shared" si="36"/>
        <v>various/516500</v>
      </c>
      <c r="K141">
        <f>VLOOKUP(D141,Schools!$A:$Z,9,0)</f>
        <v>144062</v>
      </c>
      <c r="L141" s="74" t="s">
        <v>400</v>
      </c>
      <c r="M141" s="74" t="s">
        <v>399</v>
      </c>
      <c r="N141" s="74" t="s">
        <v>3814</v>
      </c>
      <c r="O141" s="77" t="str">
        <f>VLOOKUP(D141,Schools!A:D,4,0)</f>
        <v>Secondary</v>
      </c>
      <c r="P141" s="74" t="s">
        <v>4030</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4029</v>
      </c>
      <c r="J142" t="str">
        <f t="shared" si="36"/>
        <v>various/516500</v>
      </c>
      <c r="K142">
        <f>VLOOKUP(D142,Schools!$A:$Z,9,0)</f>
        <v>105221</v>
      </c>
      <c r="L142" s="74" t="s">
        <v>400</v>
      </c>
      <c r="M142" s="74" t="s">
        <v>399</v>
      </c>
      <c r="N142" s="74" t="s">
        <v>3814</v>
      </c>
      <c r="O142" s="77" t="str">
        <f>VLOOKUP(D142,Schools!A:D,4,0)</f>
        <v>Special</v>
      </c>
      <c r="P142" s="74" t="s">
        <v>4030</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4029</v>
      </c>
      <c r="J143" t="str">
        <f t="shared" si="36"/>
        <v>various/543965</v>
      </c>
      <c r="K143">
        <f>VLOOKUP(D143,Schools!$A:$Z,9,0)</f>
        <v>400063</v>
      </c>
      <c r="L143" s="74" t="s">
        <v>400</v>
      </c>
      <c r="M143" s="74" t="s">
        <v>399</v>
      </c>
      <c r="N143" s="74" t="s">
        <v>3814</v>
      </c>
      <c r="O143" s="77" t="str">
        <f>VLOOKUP(D143,Schools!A:D,4,0)</f>
        <v>Special</v>
      </c>
      <c r="P143" s="74" t="s">
        <v>4030</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4029</v>
      </c>
      <c r="J144" t="str">
        <f t="shared" si="36"/>
        <v>various/543965</v>
      </c>
      <c r="K144">
        <f>VLOOKUP(D144,Schools!$A:$Z,9,0)</f>
        <v>400034</v>
      </c>
      <c r="L144" s="74" t="s">
        <v>400</v>
      </c>
      <c r="M144" s="74" t="s">
        <v>399</v>
      </c>
      <c r="N144" s="74" t="s">
        <v>3814</v>
      </c>
      <c r="O144" s="77" t="str">
        <f>VLOOKUP(D144,Schools!A:D,4,0)</f>
        <v>Special</v>
      </c>
      <c r="P144" s="74" t="s">
        <v>4030</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4029</v>
      </c>
      <c r="J145" t="str">
        <f t="shared" si="36"/>
        <v>various/516500</v>
      </c>
      <c r="K145">
        <f>VLOOKUP(D145,Schools!$A:$Z,9,0)</f>
        <v>157308</v>
      </c>
      <c r="L145" s="74" t="s">
        <v>400</v>
      </c>
      <c r="M145" s="74" t="s">
        <v>399</v>
      </c>
      <c r="N145" s="74" t="s">
        <v>3814</v>
      </c>
      <c r="O145" s="77" t="str">
        <f>VLOOKUP(D145,Schools!A:D,4,0)</f>
        <v>Special</v>
      </c>
      <c r="P145" s="74" t="s">
        <v>4030</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4029</v>
      </c>
      <c r="J146" t="str">
        <f t="shared" si="36"/>
        <v>various/516500</v>
      </c>
      <c r="K146">
        <f>VLOOKUP(D146,Schools!$A:$Z,9,0)</f>
        <v>156901</v>
      </c>
      <c r="L146" s="74" t="s">
        <v>400</v>
      </c>
      <c r="M146" s="74" t="s">
        <v>399</v>
      </c>
      <c r="N146" s="74" t="s">
        <v>3814</v>
      </c>
      <c r="O146" s="77" t="str">
        <f>VLOOKUP(D146,Schools!A:D,4,0)</f>
        <v>Special</v>
      </c>
      <c r="P146" s="74" t="s">
        <v>4030</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4029</v>
      </c>
      <c r="J147" t="str">
        <f t="shared" si="36"/>
        <v>various/543965</v>
      </c>
      <c r="K147">
        <f>VLOOKUP(D147,Schools!$A:$Z,9,0)</f>
        <v>400091</v>
      </c>
      <c r="L147" s="74" t="s">
        <v>400</v>
      </c>
      <c r="M147" s="74" t="s">
        <v>399</v>
      </c>
      <c r="N147" s="74" t="s">
        <v>3814</v>
      </c>
      <c r="O147" s="77" t="str">
        <f>VLOOKUP(D147,Schools!A:D,4,0)</f>
        <v>Special</v>
      </c>
      <c r="P147" s="74" t="s">
        <v>4030</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4029</v>
      </c>
      <c r="J148" t="str">
        <f t="shared" si="36"/>
        <v>various/516500</v>
      </c>
      <c r="K148">
        <f>VLOOKUP(D148,Schools!$A:$Z,9,0)</f>
        <v>400116</v>
      </c>
      <c r="L148" s="74" t="s">
        <v>400</v>
      </c>
      <c r="M148" s="74" t="s">
        <v>399</v>
      </c>
      <c r="N148" s="74" t="s">
        <v>3814</v>
      </c>
      <c r="O148" s="77" t="str">
        <f>VLOOKUP(D148,Schools!A:D,4,0)</f>
        <v>All through</v>
      </c>
      <c r="P148" s="74" t="s">
        <v>4030</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4029</v>
      </c>
      <c r="J149" t="str">
        <f>P149&amp;"/"&amp;Q149</f>
        <v>various/543965</v>
      </c>
      <c r="K149">
        <f>VLOOKUP(D149,Schools!$A:$Z,9,0)</f>
        <v>400135</v>
      </c>
      <c r="L149" s="74" t="s">
        <v>400</v>
      </c>
      <c r="M149" s="74" t="s">
        <v>399</v>
      </c>
      <c r="N149" s="74" t="s">
        <v>3814</v>
      </c>
      <c r="O149" s="77" t="str">
        <f>VLOOKUP(D149,Schools!A:D,4,0)</f>
        <v>All through</v>
      </c>
      <c r="P149" s="74" t="s">
        <v>4030</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4029</v>
      </c>
      <c r="J150" t="str">
        <f>P150&amp;"/"&amp;Q150</f>
        <v>various/516500</v>
      </c>
      <c r="K150">
        <f>VLOOKUP(D150,Schools!$A:$Z,9,0)</f>
        <v>128957</v>
      </c>
      <c r="L150" s="74" t="s">
        <v>400</v>
      </c>
      <c r="M150" s="74" t="s">
        <v>399</v>
      </c>
      <c r="N150" s="74" t="s">
        <v>3814</v>
      </c>
      <c r="O150" s="77" t="str">
        <f>VLOOKUP(D150,Schools!A:D,4,0)</f>
        <v>All through</v>
      </c>
      <c r="P150" s="74" t="s">
        <v>4030</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A8" sqref="A8"/>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51</v>
      </c>
      <c r="C1" t="s">
        <v>86</v>
      </c>
      <c r="D1" t="s">
        <v>84</v>
      </c>
      <c r="E1" t="s">
        <v>4903</v>
      </c>
      <c r="F1" t="s">
        <v>4904</v>
      </c>
      <c r="G1" t="s">
        <v>4905</v>
      </c>
      <c r="H1" t="s">
        <v>4906</v>
      </c>
      <c r="I1" t="s">
        <v>73</v>
      </c>
      <c r="J1" t="s">
        <v>4907</v>
      </c>
      <c r="K1" s="301" t="s">
        <v>4132</v>
      </c>
      <c r="L1" s="301" t="s">
        <v>377</v>
      </c>
      <c r="M1" s="301" t="s">
        <v>4908</v>
      </c>
      <c r="Q1" t="s">
        <v>4887</v>
      </c>
      <c r="R1">
        <v>11294</v>
      </c>
    </row>
    <row r="2" spans="1:18" x14ac:dyDescent="0.25">
      <c r="A2" t="s">
        <v>57</v>
      </c>
      <c r="B2" s="301">
        <v>11327</v>
      </c>
      <c r="E2" s="301">
        <v>10166</v>
      </c>
      <c r="F2">
        <v>10166</v>
      </c>
      <c r="G2">
        <v>10166</v>
      </c>
      <c r="H2">
        <v>10166</v>
      </c>
      <c r="J2" s="301">
        <v>11294</v>
      </c>
      <c r="K2" s="301">
        <v>10166</v>
      </c>
      <c r="L2" s="301">
        <v>10166</v>
      </c>
      <c r="M2" s="301">
        <v>10166</v>
      </c>
      <c r="Q2" t="s">
        <v>4888</v>
      </c>
      <c r="R2">
        <v>11499</v>
      </c>
    </row>
    <row r="3" spans="1:18" x14ac:dyDescent="0.25">
      <c r="A3" t="s">
        <v>45</v>
      </c>
      <c r="B3">
        <v>11331</v>
      </c>
      <c r="C3" s="301">
        <v>10166</v>
      </c>
      <c r="D3" s="301">
        <v>10166</v>
      </c>
      <c r="E3" s="301">
        <v>10166</v>
      </c>
      <c r="F3">
        <v>10166</v>
      </c>
      <c r="G3">
        <v>10166</v>
      </c>
      <c r="H3">
        <v>10166</v>
      </c>
      <c r="I3" s="301">
        <v>11334</v>
      </c>
      <c r="J3" s="301">
        <v>11294</v>
      </c>
      <c r="K3" s="301">
        <v>10166</v>
      </c>
      <c r="L3" s="301">
        <v>10166</v>
      </c>
      <c r="M3" s="301">
        <v>10166</v>
      </c>
      <c r="Q3" t="s">
        <v>4889</v>
      </c>
      <c r="R3">
        <v>11329</v>
      </c>
    </row>
    <row r="4" spans="1:18" x14ac:dyDescent="0.25">
      <c r="A4" t="s">
        <v>96</v>
      </c>
      <c r="B4">
        <v>11339</v>
      </c>
      <c r="C4" s="301">
        <v>10167</v>
      </c>
      <c r="D4" s="301">
        <v>10167</v>
      </c>
      <c r="E4" s="301">
        <v>10167</v>
      </c>
      <c r="F4">
        <v>10167</v>
      </c>
      <c r="G4">
        <v>10167</v>
      </c>
      <c r="H4">
        <v>10167</v>
      </c>
      <c r="I4" s="301">
        <v>11333</v>
      </c>
      <c r="J4" s="301">
        <v>11294</v>
      </c>
      <c r="K4" s="301">
        <v>10167</v>
      </c>
      <c r="L4" s="301">
        <v>10167</v>
      </c>
      <c r="M4" s="301">
        <v>10167</v>
      </c>
      <c r="Q4" t="s">
        <v>4890</v>
      </c>
      <c r="R4">
        <v>10166</v>
      </c>
    </row>
    <row r="5" spans="1:18" x14ac:dyDescent="0.25">
      <c r="A5" t="s">
        <v>71</v>
      </c>
      <c r="B5">
        <v>11340</v>
      </c>
      <c r="C5" s="301">
        <v>10168</v>
      </c>
      <c r="D5" s="301">
        <v>10168</v>
      </c>
      <c r="E5" s="301">
        <v>10168</v>
      </c>
      <c r="F5" s="301">
        <v>10168</v>
      </c>
      <c r="G5" s="301">
        <v>10168</v>
      </c>
      <c r="H5" s="301">
        <v>10168</v>
      </c>
      <c r="I5" s="301">
        <v>11332</v>
      </c>
      <c r="J5" s="301">
        <v>11294</v>
      </c>
      <c r="K5" s="301">
        <v>10168</v>
      </c>
      <c r="L5" s="301">
        <v>10168</v>
      </c>
      <c r="M5" s="301">
        <v>10168</v>
      </c>
      <c r="Q5" t="s">
        <v>4891</v>
      </c>
      <c r="R5">
        <v>10167</v>
      </c>
    </row>
    <row r="6" spans="1:18" x14ac:dyDescent="0.25">
      <c r="A6" t="s">
        <v>317</v>
      </c>
      <c r="C6" s="301">
        <v>10694</v>
      </c>
      <c r="D6" s="301">
        <v>10694</v>
      </c>
      <c r="E6" s="301">
        <v>10694</v>
      </c>
      <c r="F6" s="301">
        <v>10694</v>
      </c>
      <c r="G6" s="301">
        <v>10694</v>
      </c>
      <c r="H6" s="301">
        <v>10694</v>
      </c>
      <c r="J6" s="301">
        <v>11294</v>
      </c>
      <c r="K6" s="301">
        <v>10694</v>
      </c>
      <c r="L6" s="301">
        <v>10694</v>
      </c>
      <c r="M6" s="301">
        <v>10694</v>
      </c>
      <c r="Q6" t="s">
        <v>4892</v>
      </c>
      <c r="R6">
        <v>10168</v>
      </c>
    </row>
    <row r="7" spans="1:18" x14ac:dyDescent="0.25">
      <c r="A7" s="298" t="s">
        <v>314</v>
      </c>
      <c r="B7" s="301">
        <v>11340</v>
      </c>
      <c r="C7" s="301">
        <v>10168</v>
      </c>
      <c r="D7" s="301">
        <v>10168</v>
      </c>
      <c r="E7" s="301">
        <v>10168</v>
      </c>
      <c r="F7" s="301">
        <v>10168</v>
      </c>
      <c r="G7" s="301">
        <v>10168</v>
      </c>
      <c r="H7" s="301">
        <v>10168</v>
      </c>
      <c r="I7" s="301">
        <v>11332</v>
      </c>
      <c r="J7" s="301">
        <v>11294</v>
      </c>
      <c r="K7" s="301">
        <v>10168</v>
      </c>
      <c r="L7" s="301">
        <v>10168</v>
      </c>
      <c r="M7" s="301">
        <v>10168</v>
      </c>
      <c r="Q7" t="s">
        <v>4893</v>
      </c>
      <c r="R7">
        <v>10694</v>
      </c>
    </row>
    <row r="8" spans="1:18" x14ac:dyDescent="0.25">
      <c r="Q8" t="s">
        <v>4894</v>
      </c>
      <c r="R8">
        <v>11298</v>
      </c>
    </row>
    <row r="9" spans="1:18" x14ac:dyDescent="0.25">
      <c r="Q9" t="s">
        <v>4895</v>
      </c>
      <c r="R9">
        <v>11327</v>
      </c>
    </row>
    <row r="10" spans="1:18" x14ac:dyDescent="0.25">
      <c r="Q10" t="s">
        <v>4896</v>
      </c>
      <c r="R10">
        <v>11328</v>
      </c>
    </row>
    <row r="11" spans="1:18" x14ac:dyDescent="0.25">
      <c r="Q11" t="s">
        <v>4897</v>
      </c>
      <c r="R11">
        <v>11331</v>
      </c>
    </row>
    <row r="12" spans="1:18" x14ac:dyDescent="0.25">
      <c r="Q12" t="s">
        <v>4898</v>
      </c>
      <c r="R12">
        <v>11332</v>
      </c>
    </row>
    <row r="13" spans="1:18" x14ac:dyDescent="0.25">
      <c r="Q13" t="s">
        <v>4899</v>
      </c>
      <c r="R13">
        <v>11333</v>
      </c>
    </row>
    <row r="14" spans="1:18" x14ac:dyDescent="0.25">
      <c r="Q14" t="s">
        <v>4900</v>
      </c>
      <c r="R14">
        <v>11334</v>
      </c>
    </row>
    <row r="15" spans="1:18" x14ac:dyDescent="0.25">
      <c r="Q15" t="s">
        <v>4901</v>
      </c>
      <c r="R15">
        <v>11339</v>
      </c>
    </row>
    <row r="16" spans="1:18" x14ac:dyDescent="0.25">
      <c r="Q16" t="s">
        <v>4902</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E7" workbookViewId="0">
      <pane ySplit="13" topLeftCell="A107" activePane="bottomLeft" state="frozen"/>
      <selection activeCell="J7" sqref="J7"/>
      <selection pane="bottomLeft" activeCell="T111" sqref="T111"/>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bestFit="1" customWidth="1"/>
    <col min="6" max="6" width="16.7109375" style="301" customWidth="1"/>
    <col min="7" max="7" width="18" style="301" customWidth="1"/>
    <col min="8" max="8" width="11.5703125" style="301" bestFit="1" customWidth="1"/>
    <col min="9" max="9" width="21.42578125" style="301" bestFit="1" customWidth="1"/>
    <col min="10" max="10" width="12.85546875" style="301" bestFit="1" customWidth="1"/>
    <col min="11" max="11" width="9.7109375" style="301" bestFit="1" customWidth="1"/>
    <col min="12" max="12" width="15.42578125" style="301" customWidth="1"/>
    <col min="13" max="13" width="9.140625" style="301"/>
    <col min="14" max="14" width="18.7109375" style="301" bestFit="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26" t="s">
        <v>3621</v>
      </c>
      <c r="B1" s="527"/>
      <c r="C1" s="527"/>
      <c r="D1" s="527"/>
      <c r="E1" s="527"/>
      <c r="F1" s="527"/>
      <c r="G1" s="527"/>
      <c r="H1" s="527"/>
      <c r="I1" s="527"/>
      <c r="J1" s="527"/>
      <c r="K1" s="527"/>
      <c r="L1" s="527"/>
      <c r="M1" s="527"/>
      <c r="N1" s="528"/>
      <c r="O1" s="364"/>
      <c r="P1" s="364"/>
      <c r="Q1" s="364"/>
      <c r="R1" s="301" t="s">
        <v>3547</v>
      </c>
      <c r="V1" s="301" t="s">
        <v>3548</v>
      </c>
      <c r="W1" s="301" t="s">
        <v>3549</v>
      </c>
      <c r="X1" s="301" t="s">
        <v>3550</v>
      </c>
      <c r="Y1" s="301" t="s">
        <v>3551</v>
      </c>
      <c r="Z1" s="301" t="s">
        <v>3552</v>
      </c>
      <c r="AF1" s="301" t="s">
        <v>4011</v>
      </c>
      <c r="AG1" s="301">
        <v>10162</v>
      </c>
    </row>
    <row r="2" spans="1:46" ht="15.75" thickBot="1" x14ac:dyDescent="0.3">
      <c r="AF2" s="301" t="s">
        <v>3625</v>
      </c>
      <c r="AG2" s="301">
        <v>10163</v>
      </c>
    </row>
    <row r="3" spans="1:46" ht="26.25" thickTop="1" thickBot="1" x14ac:dyDescent="0.55000000000000004">
      <c r="A3" s="32" t="s">
        <v>3556</v>
      </c>
      <c r="B3" s="529" t="s">
        <v>22</v>
      </c>
      <c r="C3" s="529"/>
      <c r="D3" s="529"/>
      <c r="E3" s="529"/>
      <c r="F3" s="530"/>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31" t="s">
        <v>66</v>
      </c>
      <c r="C4" s="532"/>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23"/>
      <c r="C5" s="524"/>
      <c r="D5" s="524"/>
      <c r="E5" s="524"/>
      <c r="F5" s="524"/>
      <c r="G5" s="524"/>
      <c r="H5" s="524"/>
      <c r="I5" s="524"/>
      <c r="J5" s="524"/>
      <c r="K5" s="524"/>
      <c r="L5" s="524"/>
      <c r="M5" s="524"/>
      <c r="N5" s="525"/>
      <c r="O5" s="39"/>
      <c r="P5" s="39"/>
      <c r="Q5" s="39"/>
      <c r="AJ5" s="301"/>
      <c r="AK5" s="301"/>
      <c r="AL5" s="301"/>
      <c r="AM5" s="301"/>
      <c r="AN5" s="301"/>
      <c r="AO5" s="301"/>
      <c r="AP5" s="301"/>
      <c r="AQ5" s="301"/>
      <c r="AR5" s="301"/>
      <c r="AS5" s="301"/>
      <c r="AT5" s="301"/>
    </row>
    <row r="6" spans="1:46" x14ac:dyDescent="0.25">
      <c r="B6" s="523"/>
      <c r="C6" s="524"/>
      <c r="D6" s="524"/>
      <c r="E6" s="524"/>
      <c r="F6" s="524"/>
      <c r="G6" s="524"/>
      <c r="H6" s="524"/>
      <c r="I6" s="524"/>
      <c r="J6" s="524"/>
      <c r="K6" s="524"/>
      <c r="L6" s="524"/>
      <c r="M6" s="524"/>
      <c r="N6" s="525"/>
      <c r="O6" s="39"/>
      <c r="P6" s="39"/>
      <c r="Q6" s="39"/>
      <c r="AJ6" s="301"/>
      <c r="AK6" s="301"/>
      <c r="AL6" s="301"/>
      <c r="AM6" s="301"/>
      <c r="AN6" s="301"/>
      <c r="AO6" s="301"/>
      <c r="AP6" s="301"/>
      <c r="AQ6" s="301"/>
      <c r="AR6" s="301"/>
      <c r="AS6" s="301"/>
      <c r="AT6" s="301"/>
    </row>
    <row r="7" spans="1:46" x14ac:dyDescent="0.25">
      <c r="B7" s="523"/>
      <c r="C7" s="524"/>
      <c r="D7" s="524"/>
      <c r="E7" s="524"/>
      <c r="F7" s="524"/>
      <c r="G7" s="524"/>
      <c r="H7" s="524"/>
      <c r="I7" s="524"/>
      <c r="J7" s="524"/>
      <c r="K7" s="524"/>
      <c r="L7" s="524"/>
      <c r="M7" s="524"/>
      <c r="N7" s="525"/>
      <c r="O7" s="39"/>
      <c r="P7" s="39"/>
      <c r="Q7" s="39"/>
      <c r="AJ7" s="301"/>
      <c r="AK7" s="301"/>
      <c r="AL7" s="301"/>
      <c r="AM7" s="301"/>
      <c r="AN7" s="301"/>
      <c r="AO7" s="301"/>
      <c r="AP7" s="301"/>
      <c r="AQ7" s="301"/>
      <c r="AR7" s="301"/>
      <c r="AS7" s="301"/>
      <c r="AT7" s="301"/>
    </row>
    <row r="8" spans="1:46" x14ac:dyDescent="0.25">
      <c r="B8" s="533"/>
      <c r="C8" s="533"/>
      <c r="D8" s="533"/>
      <c r="E8" s="533"/>
      <c r="F8" s="533"/>
      <c r="G8" s="533"/>
      <c r="H8" s="533"/>
      <c r="I8" s="533"/>
      <c r="J8" s="533"/>
      <c r="K8" s="533"/>
      <c r="L8" s="533"/>
      <c r="M8" s="533"/>
      <c r="N8" s="533"/>
      <c r="O8" s="39"/>
      <c r="P8" s="39"/>
      <c r="Q8" s="39"/>
      <c r="AJ8" s="301"/>
      <c r="AK8" s="301"/>
      <c r="AL8" s="301"/>
      <c r="AM8" s="301"/>
      <c r="AN8" s="301"/>
      <c r="AO8" s="301"/>
      <c r="AP8" s="301"/>
      <c r="AQ8" s="301"/>
      <c r="AR8" s="301"/>
      <c r="AS8" s="301"/>
      <c r="AT8" s="301"/>
    </row>
    <row r="9" spans="1:46" x14ac:dyDescent="0.25">
      <c r="B9" s="533"/>
      <c r="C9" s="533"/>
      <c r="D9" s="533"/>
      <c r="E9" s="533"/>
      <c r="F9" s="533"/>
      <c r="G9" s="533"/>
      <c r="H9" s="533"/>
      <c r="I9" s="533"/>
      <c r="J9" s="533"/>
      <c r="K9" s="533"/>
      <c r="L9" s="533"/>
      <c r="M9" s="533"/>
      <c r="N9" s="533"/>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5"/>
      <c r="J10" s="365"/>
      <c r="K10" s="365"/>
      <c r="L10" s="365"/>
      <c r="M10" s="365"/>
      <c r="N10" s="365"/>
      <c r="O10" s="365"/>
      <c r="P10" s="365"/>
      <c r="Q10" s="365"/>
      <c r="AJ10" s="301"/>
      <c r="AK10" s="301"/>
      <c r="AL10" s="301"/>
      <c r="AM10" s="301"/>
      <c r="AN10" s="301"/>
      <c r="AO10" s="301"/>
      <c r="AP10" s="301"/>
      <c r="AQ10" s="301"/>
      <c r="AR10" s="301"/>
      <c r="AS10" s="301"/>
      <c r="AT10" s="301"/>
    </row>
    <row r="11" spans="1:46" x14ac:dyDescent="0.25">
      <c r="A11" s="32" t="s">
        <v>3580</v>
      </c>
      <c r="B11" s="516"/>
      <c r="C11" s="517"/>
      <c r="D11" s="517"/>
      <c r="E11" s="518"/>
      <c r="F11" s="516"/>
      <c r="G11" s="517"/>
      <c r="H11" s="517"/>
      <c r="I11" s="517"/>
      <c r="J11" s="517"/>
      <c r="K11" s="517"/>
      <c r="L11" s="517"/>
      <c r="M11" s="517"/>
      <c r="N11" s="518"/>
      <c r="O11" s="365"/>
      <c r="P11" s="365"/>
      <c r="Q11" s="365"/>
      <c r="AJ11" s="301"/>
      <c r="AK11" s="301"/>
      <c r="AL11" s="301"/>
      <c r="AM11" s="301"/>
      <c r="AN11" s="301"/>
      <c r="AO11" s="301"/>
      <c r="AP11" s="301"/>
      <c r="AQ11" s="301"/>
      <c r="AR11" s="301"/>
      <c r="AS11" s="301"/>
      <c r="AT11" s="301"/>
    </row>
    <row r="12" spans="1:46" x14ac:dyDescent="0.25">
      <c r="A12" s="37"/>
      <c r="B12" s="516"/>
      <c r="C12" s="517"/>
      <c r="D12" s="517"/>
      <c r="E12" s="518"/>
      <c r="F12" s="516" t="s">
        <v>4877</v>
      </c>
      <c r="G12" s="517"/>
      <c r="H12" s="517"/>
      <c r="I12" s="517"/>
      <c r="J12" s="517"/>
      <c r="K12" s="517"/>
      <c r="L12" s="517"/>
      <c r="M12" s="517"/>
      <c r="N12" s="518"/>
      <c r="O12" s="365"/>
      <c r="P12" s="365"/>
      <c r="Q12" s="365"/>
      <c r="AJ12" s="301"/>
      <c r="AK12" s="301"/>
      <c r="AL12" s="301"/>
      <c r="AM12" s="301"/>
      <c r="AN12" s="301"/>
      <c r="AO12" s="301"/>
      <c r="AP12" s="301"/>
      <c r="AQ12" s="301"/>
      <c r="AR12" s="301"/>
      <c r="AS12" s="301"/>
      <c r="AT12" s="301"/>
    </row>
    <row r="13" spans="1:46" x14ac:dyDescent="0.25">
      <c r="A13" s="37"/>
      <c r="B13" s="516"/>
      <c r="C13" s="517"/>
      <c r="D13" s="517"/>
      <c r="E13" s="518"/>
      <c r="F13" s="516"/>
      <c r="G13" s="517"/>
      <c r="H13" s="517"/>
      <c r="I13" s="517"/>
      <c r="J13" s="517"/>
      <c r="K13" s="517"/>
      <c r="L13" s="517"/>
      <c r="M13" s="517"/>
      <c r="N13" s="518"/>
      <c r="O13" s="365"/>
      <c r="P13" s="365"/>
      <c r="Q13" s="365"/>
      <c r="AJ13" s="301"/>
      <c r="AK13" s="301"/>
      <c r="AL13" s="301"/>
      <c r="AM13" s="301"/>
      <c r="AN13" s="301"/>
      <c r="AO13" s="301"/>
      <c r="AP13" s="301"/>
      <c r="AQ13" s="301"/>
      <c r="AR13" s="301"/>
      <c r="AS13" s="301"/>
      <c r="AT13" s="301"/>
    </row>
    <row r="14" spans="1:46" x14ac:dyDescent="0.25">
      <c r="A14" s="37"/>
      <c r="B14" s="516"/>
      <c r="C14" s="517"/>
      <c r="D14" s="517"/>
      <c r="E14" s="518"/>
      <c r="F14" s="516"/>
      <c r="G14" s="517"/>
      <c r="H14" s="517"/>
      <c r="I14" s="517"/>
      <c r="J14" s="517"/>
      <c r="K14" s="517"/>
      <c r="L14" s="517"/>
      <c r="M14" s="517"/>
      <c r="N14" s="518"/>
      <c r="O14" s="365"/>
      <c r="P14" s="365"/>
      <c r="Q14" s="365"/>
      <c r="R14" s="47">
        <f t="shared" ref="R14:AE14" si="0">R15+R16</f>
        <v>137804.98000000001</v>
      </c>
      <c r="S14" s="47"/>
      <c r="T14" s="47"/>
      <c r="U14" s="47"/>
      <c r="V14" s="47">
        <f t="shared" si="0"/>
        <v>0</v>
      </c>
      <c r="W14" s="47">
        <f t="shared" si="0"/>
        <v>0</v>
      </c>
      <c r="X14" s="47">
        <f t="shared" si="0"/>
        <v>0</v>
      </c>
      <c r="Y14" s="47">
        <f t="shared" si="0"/>
        <v>0</v>
      </c>
      <c r="Z14" s="47">
        <f t="shared" si="0"/>
        <v>0</v>
      </c>
      <c r="AA14" s="47"/>
      <c r="AB14" s="47"/>
      <c r="AC14" s="47"/>
      <c r="AD14" s="47">
        <f t="shared" si="0"/>
        <v>0</v>
      </c>
      <c r="AE14" s="47">
        <f t="shared" si="0"/>
        <v>0</v>
      </c>
      <c r="AF14" s="48" t="s">
        <v>3582</v>
      </c>
      <c r="AJ14" s="301"/>
      <c r="AK14" s="301"/>
      <c r="AL14" s="301"/>
      <c r="AM14" s="301"/>
      <c r="AN14" s="301"/>
      <c r="AO14" s="301"/>
      <c r="AP14" s="301"/>
      <c r="AQ14" s="301"/>
      <c r="AR14" s="301"/>
      <c r="AS14" s="301"/>
      <c r="AT14" s="301"/>
    </row>
    <row r="15" spans="1:46" x14ac:dyDescent="0.25">
      <c r="A15" s="37"/>
      <c r="B15" s="516"/>
      <c r="C15" s="517"/>
      <c r="D15" s="517"/>
      <c r="E15" s="518"/>
      <c r="F15" s="516"/>
      <c r="G15" s="517"/>
      <c r="H15" s="517"/>
      <c r="I15" s="517"/>
      <c r="J15" s="517"/>
      <c r="K15" s="517"/>
      <c r="L15" s="517"/>
      <c r="M15" s="517"/>
      <c r="N15" s="518"/>
      <c r="O15" s="365"/>
      <c r="P15" s="365"/>
      <c r="Q15" s="365"/>
      <c r="R15" s="49">
        <f>SUMIF(R20:R769,"&gt;0")</f>
        <v>137804.98000000001</v>
      </c>
      <c r="S15" s="49"/>
      <c r="T15" s="49"/>
      <c r="U15" s="49"/>
      <c r="V15" s="49">
        <f>SUMIF(V20:V769,"&gt;0")</f>
        <v>0</v>
      </c>
      <c r="W15" s="49">
        <f>SUMIF(W20:W769,"&gt;0")</f>
        <v>0</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16"/>
      <c r="C16" s="517"/>
      <c r="D16" s="517"/>
      <c r="E16" s="518"/>
      <c r="F16" s="516"/>
      <c r="G16" s="517"/>
      <c r="H16" s="517"/>
      <c r="I16" s="517"/>
      <c r="J16" s="517"/>
      <c r="K16" s="517"/>
      <c r="L16" s="517"/>
      <c r="M16" s="517"/>
      <c r="N16" s="518"/>
      <c r="O16" s="365"/>
      <c r="P16" s="365"/>
      <c r="Q16" s="365"/>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0</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16"/>
      <c r="C17" s="517"/>
      <c r="D17" s="517"/>
      <c r="E17" s="518"/>
      <c r="F17" s="301" t="s">
        <v>4523</v>
      </c>
      <c r="G17" s="282" t="s">
        <v>4526</v>
      </c>
      <c r="I17" s="282"/>
      <c r="K17" s="282"/>
      <c r="M17" s="282"/>
      <c r="O17" s="365"/>
      <c r="P17" s="365"/>
      <c r="Q17" s="365"/>
      <c r="R17" s="520"/>
      <c r="S17" s="520"/>
      <c r="T17" s="520"/>
      <c r="U17" s="520"/>
      <c r="V17" s="520"/>
      <c r="W17" s="520"/>
      <c r="X17" s="520"/>
      <c r="Y17" s="520"/>
      <c r="Z17" s="520"/>
      <c r="AA17" s="436"/>
      <c r="AB17" s="436"/>
      <c r="AC17" s="464"/>
      <c r="AJ17" s="301"/>
      <c r="AK17" s="301"/>
      <c r="AL17" s="301"/>
      <c r="AM17" s="301"/>
      <c r="AN17" s="301"/>
      <c r="AO17" s="301"/>
      <c r="AP17" s="301"/>
      <c r="AQ17" s="301"/>
      <c r="AR17" s="301"/>
      <c r="AS17" s="301"/>
      <c r="AT17" s="301"/>
    </row>
    <row r="18" spans="1:46" ht="15.75" thickBot="1" x14ac:dyDescent="0.3">
      <c r="A18" s="301" t="s">
        <v>3584</v>
      </c>
      <c r="F18" s="301" t="s">
        <v>4524</v>
      </c>
      <c r="G18" s="282" t="s">
        <v>4527</v>
      </c>
      <c r="I18" s="52"/>
      <c r="R18" s="53" t="s">
        <v>4159</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4522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4699</v>
      </c>
      <c r="AI19" s="302" t="s">
        <v>4700</v>
      </c>
      <c r="AJ19" s="302" t="s">
        <v>4701</v>
      </c>
      <c r="AK19" s="302" t="s">
        <v>4702</v>
      </c>
    </row>
    <row r="20" spans="1:46" ht="15.75" thickTop="1" x14ac:dyDescent="0.25">
      <c r="A20" s="301" t="s">
        <v>4521</v>
      </c>
      <c r="B20" s="296">
        <v>44120</v>
      </c>
      <c r="C20" s="299">
        <v>3021000</v>
      </c>
      <c r="D20" s="301" t="str">
        <f>VLOOKUP(C20,Schools!A:B,2,0)</f>
        <v>Brookhill Nursery</v>
      </c>
      <c r="E20" s="301" t="str">
        <f>VLOOKUP(C20,Schools!$A:$Z,3,0)</f>
        <v>M</v>
      </c>
      <c r="F20" s="213"/>
      <c r="G20" s="299" t="s">
        <v>4698</v>
      </c>
      <c r="I20" s="301" t="s">
        <v>4501</v>
      </c>
      <c r="J20" s="301">
        <f>VLOOKUP(C20,Schools!$A:$Z,9,0)</f>
        <v>400102</v>
      </c>
      <c r="K20" s="295" t="s">
        <v>85</v>
      </c>
      <c r="L20" s="299" t="s">
        <v>4525</v>
      </c>
      <c r="M20" s="299" t="s">
        <v>4525</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38">
        <f t="shared" ref="AH20:AH58" si="2">SUM(Q20:S20)</f>
        <v>0</v>
      </c>
      <c r="AI20" s="438">
        <f t="shared" ref="AI20:AI58" si="3">SUM(Q20:V20)</f>
        <v>0</v>
      </c>
      <c r="AJ20" s="438">
        <f t="shared" ref="AJ20:AJ51" si="4">SUM(Q20:Y20)</f>
        <v>0</v>
      </c>
      <c r="AK20" s="438">
        <f t="shared" ref="AK20:AK51" si="5">SUM(Q20:AB20)</f>
        <v>0</v>
      </c>
      <c r="AL20" s="301"/>
      <c r="AM20" s="301"/>
      <c r="AN20" s="301"/>
      <c r="AO20" s="301"/>
      <c r="AP20" s="301"/>
      <c r="AQ20" s="301"/>
      <c r="AR20" s="301"/>
      <c r="AS20" s="301"/>
      <c r="AT20" s="301"/>
    </row>
    <row r="21" spans="1:46" x14ac:dyDescent="0.25">
      <c r="A21" s="301" t="s">
        <v>4521</v>
      </c>
      <c r="B21" s="296">
        <v>44120</v>
      </c>
      <c r="C21" s="299">
        <v>3021001</v>
      </c>
      <c r="D21" s="301" t="str">
        <f>VLOOKUP(C21,Schools!A:B,2,0)</f>
        <v>Hampden Way Nursery</v>
      </c>
      <c r="E21" s="301" t="str">
        <f>VLOOKUP(C21,Schools!$A:$Z,3,0)</f>
        <v>M</v>
      </c>
      <c r="F21" s="213"/>
      <c r="G21" s="299" t="s">
        <v>4698</v>
      </c>
      <c r="I21" s="301" t="s">
        <v>4501</v>
      </c>
      <c r="J21" s="301">
        <f>VLOOKUP(C21,Schools!$A:$Z,9,0)</f>
        <v>400102</v>
      </c>
      <c r="K21" s="295" t="s">
        <v>85</v>
      </c>
      <c r="L21" s="299" t="s">
        <v>4525</v>
      </c>
      <c r="M21" s="299" t="s">
        <v>4525</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38">
        <f t="shared" si="2"/>
        <v>0</v>
      </c>
      <c r="AI21" s="438">
        <f t="shared" si="3"/>
        <v>0</v>
      </c>
      <c r="AJ21" s="438">
        <f t="shared" si="4"/>
        <v>0</v>
      </c>
      <c r="AK21" s="438">
        <f t="shared" si="5"/>
        <v>0</v>
      </c>
      <c r="AL21" s="301"/>
      <c r="AM21" s="301"/>
      <c r="AN21" s="301"/>
      <c r="AO21" s="301"/>
      <c r="AP21" s="301"/>
      <c r="AQ21" s="301"/>
      <c r="AR21" s="301"/>
      <c r="AS21" s="301"/>
      <c r="AT21" s="301"/>
    </row>
    <row r="22" spans="1:46" x14ac:dyDescent="0.25">
      <c r="A22" s="301" t="s">
        <v>4521</v>
      </c>
      <c r="B22" s="296">
        <v>44120</v>
      </c>
      <c r="C22" s="299">
        <v>3021003</v>
      </c>
      <c r="D22" s="301" t="str">
        <f>VLOOKUP(C22,Schools!A:B,2,0)</f>
        <v>St Margaret's Nursery</v>
      </c>
      <c r="E22" s="301" t="str">
        <f>VLOOKUP(C22,Schools!$A:$Z,3,0)</f>
        <v>M</v>
      </c>
      <c r="F22" s="213"/>
      <c r="G22" s="299" t="s">
        <v>4698</v>
      </c>
      <c r="I22" s="301" t="s">
        <v>4501</v>
      </c>
      <c r="J22" s="301">
        <f>VLOOKUP(C22,Schools!$A:$Z,9,0)</f>
        <v>400102</v>
      </c>
      <c r="K22" s="295" t="s">
        <v>85</v>
      </c>
      <c r="L22" s="299" t="s">
        <v>4525</v>
      </c>
      <c r="M22" s="299" t="s">
        <v>4525</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38">
        <f t="shared" si="2"/>
        <v>0</v>
      </c>
      <c r="AI22" s="438">
        <f t="shared" si="3"/>
        <v>0</v>
      </c>
      <c r="AJ22" s="438">
        <f t="shared" si="4"/>
        <v>0</v>
      </c>
      <c r="AK22" s="438">
        <f t="shared" si="5"/>
        <v>0</v>
      </c>
      <c r="AL22" s="301"/>
      <c r="AM22" s="301"/>
      <c r="AN22" s="301"/>
      <c r="AO22" s="301"/>
      <c r="AP22" s="301"/>
      <c r="AQ22" s="301"/>
      <c r="AR22" s="301"/>
      <c r="AS22" s="301"/>
      <c r="AT22" s="301"/>
    </row>
    <row r="23" spans="1:46" x14ac:dyDescent="0.25">
      <c r="A23" s="301" t="s">
        <v>4521</v>
      </c>
      <c r="B23" s="296">
        <v>44120</v>
      </c>
      <c r="C23" s="299">
        <v>3021002</v>
      </c>
      <c r="D23" s="301" t="str">
        <f>VLOOKUP(C23,Schools!A:B,2,0)</f>
        <v>Moss Hall Nursery</v>
      </c>
      <c r="E23" s="301" t="str">
        <f>VLOOKUP(C23,Schools!$A:$Z,3,0)</f>
        <v>M</v>
      </c>
      <c r="F23" s="213"/>
      <c r="G23" s="299" t="s">
        <v>4698</v>
      </c>
      <c r="I23" s="301" t="s">
        <v>4501</v>
      </c>
      <c r="J23" s="301">
        <f>VLOOKUP(C23,Schools!$A:$Z,9,0)</f>
        <v>400072</v>
      </c>
      <c r="K23" s="295" t="s">
        <v>85</v>
      </c>
      <c r="L23" s="299" t="s">
        <v>4525</v>
      </c>
      <c r="M23" s="299" t="s">
        <v>4525</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38">
        <f t="shared" si="2"/>
        <v>0</v>
      </c>
      <c r="AI23" s="438">
        <f t="shared" si="3"/>
        <v>0</v>
      </c>
      <c r="AJ23" s="438">
        <f t="shared" si="4"/>
        <v>0</v>
      </c>
      <c r="AK23" s="438">
        <f t="shared" si="5"/>
        <v>0</v>
      </c>
      <c r="AL23" s="301"/>
      <c r="AM23" s="301"/>
      <c r="AN23" s="301"/>
      <c r="AO23" s="301"/>
      <c r="AP23" s="301"/>
      <c r="AQ23" s="301"/>
      <c r="AR23" s="301"/>
      <c r="AS23" s="301"/>
      <c r="AT23" s="301"/>
    </row>
    <row r="24" spans="1:46" x14ac:dyDescent="0.25">
      <c r="A24" s="301" t="s">
        <v>4521</v>
      </c>
      <c r="B24" s="296">
        <v>44120</v>
      </c>
      <c r="C24" s="299">
        <v>3023520</v>
      </c>
      <c r="D24" s="301" t="str">
        <f>VLOOKUP(C24,Schools!A:B,2,0)</f>
        <v>Akiva School</v>
      </c>
      <c r="E24" s="301" t="str">
        <f>VLOOKUP(C24,Schools!$A:$Z,3,0)</f>
        <v>M</v>
      </c>
      <c r="F24" s="213">
        <v>14000</v>
      </c>
      <c r="G24" s="299" t="s">
        <v>4698</v>
      </c>
      <c r="I24" s="301" t="str">
        <f>O24&amp;"/"&amp;P24</f>
        <v>10166/543965</v>
      </c>
      <c r="J24" s="301">
        <f>VLOOKUP(C24,Schools!$A:$Z,9,0)</f>
        <v>400125</v>
      </c>
      <c r="K24" s="295" t="s">
        <v>85</v>
      </c>
      <c r="L24" s="299" t="s">
        <v>4525</v>
      </c>
      <c r="M24" s="299" t="s">
        <v>4525</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38">
        <f t="shared" si="2"/>
        <v>14000</v>
      </c>
      <c r="AI24" s="438">
        <f t="shared" si="3"/>
        <v>14000</v>
      </c>
      <c r="AJ24" s="438">
        <f t="shared" si="4"/>
        <v>14000</v>
      </c>
      <c r="AK24" s="438">
        <f t="shared" si="5"/>
        <v>14000</v>
      </c>
      <c r="AL24" s="301"/>
      <c r="AM24" s="301"/>
      <c r="AN24" s="301"/>
      <c r="AO24" s="301"/>
      <c r="AP24" s="301"/>
      <c r="AQ24" s="301"/>
      <c r="AR24" s="301"/>
      <c r="AS24" s="301"/>
      <c r="AT24" s="301"/>
    </row>
    <row r="25" spans="1:46" x14ac:dyDescent="0.25">
      <c r="A25" s="301" t="s">
        <v>4521</v>
      </c>
      <c r="B25" s="296">
        <v>44120</v>
      </c>
      <c r="C25" s="299">
        <v>3023300</v>
      </c>
      <c r="D25" s="301" t="str">
        <f>VLOOKUP(C25,Schools!A:B,2,0)</f>
        <v>All Saints' CE Primary School NW2</v>
      </c>
      <c r="E25" s="301" t="str">
        <f>VLOOKUP(C25,Schools!$A:$Z,3,0)</f>
        <v>M</v>
      </c>
      <c r="F25" s="213">
        <v>5700</v>
      </c>
      <c r="G25" s="299" t="s">
        <v>4698</v>
      </c>
      <c r="I25" s="301" t="str">
        <f t="shared" ref="I25:I88" si="8">O25&amp;"/"&amp;P25</f>
        <v>10166/543965</v>
      </c>
      <c r="J25" s="301">
        <f>VLOOKUP(C25,Schools!$A:$Z,9,0)</f>
        <v>400069</v>
      </c>
      <c r="K25" s="295" t="s">
        <v>85</v>
      </c>
      <c r="L25" s="299" t="s">
        <v>4525</v>
      </c>
      <c r="M25" s="299" t="s">
        <v>4525</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38">
        <f t="shared" si="2"/>
        <v>5700</v>
      </c>
      <c r="AI25" s="438">
        <f t="shared" si="3"/>
        <v>5700</v>
      </c>
      <c r="AJ25" s="438">
        <f t="shared" si="4"/>
        <v>5700</v>
      </c>
      <c r="AK25" s="438">
        <f t="shared" si="5"/>
        <v>5700</v>
      </c>
      <c r="AL25" s="301"/>
      <c r="AM25" s="301"/>
      <c r="AN25" s="301"/>
      <c r="AO25" s="301"/>
      <c r="AP25" s="301"/>
      <c r="AQ25" s="301"/>
      <c r="AR25" s="301"/>
      <c r="AS25" s="301"/>
      <c r="AT25" s="301"/>
    </row>
    <row r="26" spans="1:46" x14ac:dyDescent="0.25">
      <c r="A26" s="301" t="s">
        <v>4521</v>
      </c>
      <c r="B26" s="296">
        <v>44120</v>
      </c>
      <c r="C26" s="299">
        <v>3023317</v>
      </c>
      <c r="D26" s="301" t="str">
        <f>VLOOKUP(C26,Schools!A:B,2,0)</f>
        <v>All Saints' CE Primary School, N20</v>
      </c>
      <c r="E26" s="301" t="str">
        <f>VLOOKUP(C26,Schools!$A:$Z,3,0)</f>
        <v>M</v>
      </c>
      <c r="F26" s="213">
        <v>7060</v>
      </c>
      <c r="G26" s="299" t="s">
        <v>4698</v>
      </c>
      <c r="I26" s="301" t="str">
        <f t="shared" si="8"/>
        <v>10166/543965</v>
      </c>
      <c r="J26" s="301">
        <f>VLOOKUP(C26,Schools!$A:$Z,9,0)</f>
        <v>400015</v>
      </c>
      <c r="K26" s="295" t="s">
        <v>85</v>
      </c>
      <c r="L26" s="299" t="s">
        <v>4525</v>
      </c>
      <c r="M26" s="299" t="s">
        <v>4525</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38">
        <f t="shared" si="2"/>
        <v>7060</v>
      </c>
      <c r="AI26" s="438">
        <f t="shared" si="3"/>
        <v>7060</v>
      </c>
      <c r="AJ26" s="438">
        <f t="shared" si="4"/>
        <v>7060</v>
      </c>
      <c r="AK26" s="438">
        <f t="shared" si="5"/>
        <v>7060</v>
      </c>
      <c r="AL26" s="301"/>
      <c r="AM26" s="301"/>
      <c r="AN26" s="301"/>
      <c r="AO26" s="301"/>
      <c r="AP26" s="301"/>
      <c r="AQ26" s="301"/>
      <c r="AR26" s="301"/>
      <c r="AS26" s="301"/>
      <c r="AT26" s="301"/>
    </row>
    <row r="27" spans="1:46" x14ac:dyDescent="0.25">
      <c r="A27" s="301" t="s">
        <v>4521</v>
      </c>
      <c r="B27" s="296">
        <v>44120</v>
      </c>
      <c r="C27" s="299">
        <v>3023500</v>
      </c>
      <c r="D27" s="301" t="str">
        <f>VLOOKUP(C27,Schools!A:B,2,0)</f>
        <v>Annunciation Catholic Infant School</v>
      </c>
      <c r="E27" s="301" t="str">
        <f>VLOOKUP(C27,Schools!$A:$Z,3,0)</f>
        <v>M</v>
      </c>
      <c r="F27" s="213">
        <v>4300</v>
      </c>
      <c r="G27" s="299" t="s">
        <v>4698</v>
      </c>
      <c r="I27" s="301" t="str">
        <f t="shared" si="8"/>
        <v>10166/543965</v>
      </c>
      <c r="J27" s="301">
        <f>VLOOKUP(C27,Schools!$A:$Z,9,0)</f>
        <v>400023</v>
      </c>
      <c r="K27" s="295" t="s">
        <v>85</v>
      </c>
      <c r="L27" s="299" t="s">
        <v>4525</v>
      </c>
      <c r="M27" s="299" t="s">
        <v>4525</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38">
        <f t="shared" si="2"/>
        <v>4300</v>
      </c>
      <c r="AI27" s="438">
        <f t="shared" si="3"/>
        <v>4300</v>
      </c>
      <c r="AJ27" s="438">
        <f t="shared" si="4"/>
        <v>4300</v>
      </c>
      <c r="AK27" s="438">
        <f t="shared" si="5"/>
        <v>4300</v>
      </c>
      <c r="AL27" s="301"/>
      <c r="AM27" s="301"/>
      <c r="AN27" s="301"/>
      <c r="AO27" s="301"/>
      <c r="AP27" s="301"/>
      <c r="AQ27" s="301"/>
      <c r="AR27" s="301"/>
      <c r="AS27" s="301"/>
      <c r="AT27" s="301"/>
    </row>
    <row r="28" spans="1:46" x14ac:dyDescent="0.25">
      <c r="A28" s="301" t="s">
        <v>4521</v>
      </c>
      <c r="B28" s="296">
        <v>44120</v>
      </c>
      <c r="C28" s="299">
        <v>3023514</v>
      </c>
      <c r="D28" s="301" t="str">
        <f>VLOOKUP(C28,Schools!A:B,2,0)</f>
        <v>Annunciation Catholic Junior School</v>
      </c>
      <c r="E28" s="301" t="str">
        <f>VLOOKUP(C28,Schools!$A:$Z,3,0)</f>
        <v>M</v>
      </c>
      <c r="F28" s="213">
        <v>6900</v>
      </c>
      <c r="G28" s="299" t="s">
        <v>4698</v>
      </c>
      <c r="I28" s="301" t="str">
        <f t="shared" si="8"/>
        <v>10166/543965</v>
      </c>
      <c r="J28" s="301">
        <f>VLOOKUP(C28,Schools!$A:$Z,9,0)</f>
        <v>400107</v>
      </c>
      <c r="K28" s="295" t="s">
        <v>85</v>
      </c>
      <c r="L28" s="299" t="s">
        <v>4525</v>
      </c>
      <c r="M28" s="299" t="s">
        <v>4525</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38">
        <f t="shared" si="2"/>
        <v>6900</v>
      </c>
      <c r="AI28" s="438">
        <f t="shared" si="3"/>
        <v>6900</v>
      </c>
      <c r="AJ28" s="438">
        <f t="shared" si="4"/>
        <v>6900</v>
      </c>
      <c r="AK28" s="438">
        <f t="shared" si="5"/>
        <v>6900</v>
      </c>
      <c r="AL28" s="301"/>
      <c r="AM28" s="301"/>
      <c r="AN28" s="301"/>
      <c r="AO28" s="301"/>
      <c r="AP28" s="301"/>
      <c r="AQ28" s="301"/>
      <c r="AR28" s="301"/>
      <c r="AS28" s="301"/>
      <c r="AT28" s="301"/>
    </row>
    <row r="29" spans="1:46" x14ac:dyDescent="0.25">
      <c r="A29" s="301" t="s">
        <v>4521</v>
      </c>
      <c r="B29" s="296">
        <v>44120</v>
      </c>
      <c r="C29" s="299">
        <v>3022002</v>
      </c>
      <c r="D29" s="301" t="str">
        <f>VLOOKUP(C29,Schools!A:B,2,0)</f>
        <v>Barnfield School</v>
      </c>
      <c r="E29" s="301" t="str">
        <f>VLOOKUP(C29,Schools!$A:$Z,3,0)</f>
        <v>M</v>
      </c>
      <c r="F29" s="213">
        <v>13830</v>
      </c>
      <c r="G29" s="299" t="s">
        <v>4698</v>
      </c>
      <c r="I29" s="301" t="str">
        <f t="shared" si="8"/>
        <v>10166/543965</v>
      </c>
      <c r="J29" s="301">
        <f>VLOOKUP(C29,Schools!$A:$Z,9,0)</f>
        <v>400005</v>
      </c>
      <c r="K29" s="295" t="s">
        <v>85</v>
      </c>
      <c r="L29" s="299" t="s">
        <v>4525</v>
      </c>
      <c r="M29" s="299" t="s">
        <v>4525</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38">
        <f t="shared" si="2"/>
        <v>13830</v>
      </c>
      <c r="AI29" s="438">
        <f t="shared" si="3"/>
        <v>13830</v>
      </c>
      <c r="AJ29" s="438">
        <f t="shared" si="4"/>
        <v>13830</v>
      </c>
      <c r="AK29" s="438">
        <f t="shared" si="5"/>
        <v>13830</v>
      </c>
      <c r="AL29" s="301"/>
      <c r="AM29" s="301"/>
      <c r="AN29" s="301"/>
      <c r="AO29" s="301"/>
      <c r="AP29" s="301"/>
      <c r="AQ29" s="301"/>
      <c r="AR29" s="301"/>
      <c r="AS29" s="301"/>
      <c r="AT29" s="301"/>
    </row>
    <row r="30" spans="1:46" x14ac:dyDescent="0.25">
      <c r="A30" s="301" t="s">
        <v>4521</v>
      </c>
      <c r="B30" s="296">
        <v>44120</v>
      </c>
      <c r="C30" s="299">
        <v>3022079</v>
      </c>
      <c r="D30" s="301" t="str">
        <f>VLOOKUP(C30,Schools!A:B,2,0)</f>
        <v>Beis Yaakov</v>
      </c>
      <c r="E30" s="301" t="str">
        <f>VLOOKUP(C30,Schools!$A:$Z,3,0)</f>
        <v>M</v>
      </c>
      <c r="F30" s="213">
        <v>14460</v>
      </c>
      <c r="G30" s="299" t="s">
        <v>4698</v>
      </c>
      <c r="I30" s="301" t="str">
        <f t="shared" si="8"/>
        <v>10166/543965</v>
      </c>
      <c r="J30" s="301">
        <f>VLOOKUP(C30,Schools!$A:$Z,9,0)</f>
        <v>400070</v>
      </c>
      <c r="K30" s="295" t="s">
        <v>85</v>
      </c>
      <c r="L30" s="299" t="s">
        <v>4525</v>
      </c>
      <c r="M30" s="299" t="s">
        <v>4525</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38">
        <f t="shared" si="2"/>
        <v>14460</v>
      </c>
      <c r="AI30" s="438">
        <f t="shared" si="3"/>
        <v>14460</v>
      </c>
      <c r="AJ30" s="438">
        <f t="shared" si="4"/>
        <v>14460</v>
      </c>
      <c r="AK30" s="438">
        <f t="shared" si="5"/>
        <v>14460</v>
      </c>
      <c r="AL30" s="301"/>
      <c r="AM30" s="301"/>
      <c r="AN30" s="301"/>
      <c r="AO30" s="301"/>
      <c r="AP30" s="301"/>
      <c r="AQ30" s="301"/>
      <c r="AR30" s="301"/>
      <c r="AS30" s="301"/>
      <c r="AT30" s="301"/>
    </row>
    <row r="31" spans="1:46" x14ac:dyDescent="0.25">
      <c r="A31" s="301" t="s">
        <v>4521</v>
      </c>
      <c r="B31" s="296">
        <v>44120</v>
      </c>
      <c r="C31" s="299">
        <v>3023524</v>
      </c>
      <c r="D31" s="301" t="str">
        <f>VLOOKUP(C31,Schools!A:B,2,0)</f>
        <v>Beit Shvidler Primary School</v>
      </c>
      <c r="E31" s="301" t="str">
        <f>VLOOKUP(C31,Schools!$A:$Z,3,0)</f>
        <v>M</v>
      </c>
      <c r="F31" s="213">
        <v>6260</v>
      </c>
      <c r="G31" s="299" t="s">
        <v>4698</v>
      </c>
      <c r="I31" s="301" t="str">
        <f t="shared" si="8"/>
        <v>10166/543965</v>
      </c>
      <c r="J31" s="301">
        <f>VLOOKUP(C31,Schools!$A:$Z,9,0)</f>
        <v>400150</v>
      </c>
      <c r="K31" s="295" t="s">
        <v>85</v>
      </c>
      <c r="L31" s="299" t="s">
        <v>4525</v>
      </c>
      <c r="M31" s="299" t="s">
        <v>4525</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38">
        <f t="shared" si="2"/>
        <v>6260</v>
      </c>
      <c r="AI31" s="438">
        <f t="shared" si="3"/>
        <v>6260</v>
      </c>
      <c r="AJ31" s="438">
        <f t="shared" si="4"/>
        <v>6260</v>
      </c>
      <c r="AK31" s="438">
        <f t="shared" si="5"/>
        <v>6260</v>
      </c>
      <c r="AL31" s="301"/>
      <c r="AM31" s="301"/>
      <c r="AN31" s="301"/>
      <c r="AO31" s="301"/>
      <c r="AP31" s="301"/>
      <c r="AQ31" s="301"/>
      <c r="AR31" s="301"/>
      <c r="AS31" s="301"/>
      <c r="AT31" s="301"/>
    </row>
    <row r="32" spans="1:46" x14ac:dyDescent="0.25">
      <c r="A32" s="301" t="s">
        <v>4521</v>
      </c>
      <c r="B32" s="296">
        <v>44120</v>
      </c>
      <c r="C32" s="299">
        <v>3022003</v>
      </c>
      <c r="D32" s="301" t="str">
        <f>VLOOKUP(C32,Schools!A:B,2,0)</f>
        <v>Bell Lane Primary School</v>
      </c>
      <c r="E32" s="301" t="str">
        <f>VLOOKUP(C32,Schools!$A:$Z,3,0)</f>
        <v>M</v>
      </c>
      <c r="F32" s="213">
        <v>11760</v>
      </c>
      <c r="G32" s="299" t="s">
        <v>4698</v>
      </c>
      <c r="I32" s="301" t="str">
        <f t="shared" si="8"/>
        <v>10166/543965</v>
      </c>
      <c r="J32" s="301">
        <f>VLOOKUP(C32,Schools!$A:$Z,9,0)</f>
        <v>400051</v>
      </c>
      <c r="K32" s="295" t="s">
        <v>85</v>
      </c>
      <c r="L32" s="299" t="s">
        <v>4525</v>
      </c>
      <c r="M32" s="299" t="s">
        <v>4525</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38">
        <f t="shared" si="2"/>
        <v>11760</v>
      </c>
      <c r="AI32" s="438">
        <f t="shared" si="3"/>
        <v>11760</v>
      </c>
      <c r="AJ32" s="438">
        <f t="shared" si="4"/>
        <v>11760</v>
      </c>
      <c r="AK32" s="438">
        <f t="shared" si="5"/>
        <v>11760</v>
      </c>
      <c r="AL32" s="301"/>
      <c r="AM32" s="301"/>
      <c r="AN32" s="301"/>
      <c r="AO32" s="301"/>
      <c r="AP32" s="301"/>
      <c r="AQ32" s="301"/>
      <c r="AR32" s="301"/>
      <c r="AS32" s="301"/>
      <c r="AT32" s="301"/>
    </row>
    <row r="33" spans="1:46" x14ac:dyDescent="0.25">
      <c r="A33" s="301" t="s">
        <v>4521</v>
      </c>
      <c r="B33" s="296">
        <v>44120</v>
      </c>
      <c r="C33" s="299">
        <v>3023511</v>
      </c>
      <c r="D33" s="301" t="str">
        <f>VLOOKUP(C33,Schools!A:B,2,0)</f>
        <v>Blessed Dominic School</v>
      </c>
      <c r="E33" s="301" t="str">
        <f>VLOOKUP(C33,Schools!$A:$Z,3,0)</f>
        <v>M</v>
      </c>
      <c r="F33" s="213">
        <v>13500</v>
      </c>
      <c r="G33" s="299" t="s">
        <v>4698</v>
      </c>
      <c r="I33" s="301" t="str">
        <f t="shared" si="8"/>
        <v>10166/543965</v>
      </c>
      <c r="J33" s="301">
        <f>VLOOKUP(C33,Schools!$A:$Z,9,0)</f>
        <v>400024</v>
      </c>
      <c r="K33" s="295" t="s">
        <v>85</v>
      </c>
      <c r="L33" s="299" t="s">
        <v>4525</v>
      </c>
      <c r="M33" s="299" t="s">
        <v>4525</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38">
        <f t="shared" si="2"/>
        <v>13500</v>
      </c>
      <c r="AI33" s="438">
        <f t="shared" si="3"/>
        <v>13500</v>
      </c>
      <c r="AJ33" s="438">
        <f t="shared" si="4"/>
        <v>13500</v>
      </c>
      <c r="AK33" s="438">
        <f t="shared" si="5"/>
        <v>13500</v>
      </c>
      <c r="AL33" s="301"/>
      <c r="AM33" s="301"/>
      <c r="AN33" s="301"/>
      <c r="AO33" s="301"/>
      <c r="AP33" s="301"/>
      <c r="AQ33" s="301"/>
      <c r="AR33" s="301"/>
      <c r="AS33" s="301"/>
      <c r="AT33" s="301"/>
    </row>
    <row r="34" spans="1:46" x14ac:dyDescent="0.25">
      <c r="A34" s="301" t="s">
        <v>4521</v>
      </c>
      <c r="B34" s="296">
        <v>44120</v>
      </c>
      <c r="C34" s="299">
        <v>3022008</v>
      </c>
      <c r="D34" s="301" t="str">
        <f>VLOOKUP(C34,Schools!A:B,2,0)</f>
        <v>Brookland Infant  &amp; Nursery School</v>
      </c>
      <c r="E34" s="301" t="str">
        <f>VLOOKUP(C34,Schools!$A:$Z,3,0)</f>
        <v>M</v>
      </c>
      <c r="F34" s="213">
        <v>8960</v>
      </c>
      <c r="G34" s="299" t="s">
        <v>4698</v>
      </c>
      <c r="I34" s="301" t="str">
        <f t="shared" si="8"/>
        <v>10166/543965</v>
      </c>
      <c r="J34" s="301">
        <f>VLOOKUP(C34,Schools!$A:$Z,9,0)</f>
        <v>400057</v>
      </c>
      <c r="K34" s="295" t="s">
        <v>85</v>
      </c>
      <c r="L34" s="299" t="s">
        <v>4525</v>
      </c>
      <c r="M34" s="299" t="s">
        <v>4525</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38">
        <f t="shared" si="2"/>
        <v>8960</v>
      </c>
      <c r="AI34" s="438">
        <f t="shared" si="3"/>
        <v>8960</v>
      </c>
      <c r="AJ34" s="438">
        <f t="shared" si="4"/>
        <v>8960</v>
      </c>
      <c r="AK34" s="438">
        <f t="shared" si="5"/>
        <v>8960</v>
      </c>
      <c r="AL34" s="301"/>
      <c r="AM34" s="301"/>
      <c r="AN34" s="301"/>
      <c r="AO34" s="301"/>
      <c r="AP34" s="301"/>
      <c r="AQ34" s="301"/>
      <c r="AR34" s="301"/>
      <c r="AS34" s="301"/>
      <c r="AT34" s="301"/>
    </row>
    <row r="35" spans="1:46" x14ac:dyDescent="0.25">
      <c r="A35" s="301" t="s">
        <v>4521</v>
      </c>
      <c r="B35" s="296">
        <v>44120</v>
      </c>
      <c r="C35" s="299">
        <v>3022007</v>
      </c>
      <c r="D35" s="301" t="str">
        <f>VLOOKUP(C35,Schools!A:B,2,0)</f>
        <v>Brookland Junior School</v>
      </c>
      <c r="E35" s="301" t="str">
        <f>VLOOKUP(C35,Schools!$A:$Z,3,0)</f>
        <v>M</v>
      </c>
      <c r="F35" s="213">
        <v>11930</v>
      </c>
      <c r="G35" s="299" t="s">
        <v>4698</v>
      </c>
      <c r="I35" s="301" t="str">
        <f t="shared" si="8"/>
        <v>10166/543965</v>
      </c>
      <c r="J35" s="301">
        <f>VLOOKUP(C35,Schools!$A:$Z,9,0)</f>
        <v>400040</v>
      </c>
      <c r="K35" s="295" t="s">
        <v>85</v>
      </c>
      <c r="L35" s="299" t="s">
        <v>4525</v>
      </c>
      <c r="M35" s="299" t="s">
        <v>4525</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38">
        <f t="shared" si="2"/>
        <v>11930</v>
      </c>
      <c r="AI35" s="438">
        <f t="shared" si="3"/>
        <v>11930</v>
      </c>
      <c r="AJ35" s="438">
        <f t="shared" si="4"/>
        <v>11930</v>
      </c>
      <c r="AK35" s="438">
        <f t="shared" si="5"/>
        <v>11930</v>
      </c>
      <c r="AL35" s="301"/>
      <c r="AM35" s="301"/>
      <c r="AN35" s="301"/>
      <c r="AO35" s="301"/>
      <c r="AP35" s="301"/>
      <c r="AQ35" s="301"/>
      <c r="AR35" s="301"/>
      <c r="AS35" s="301"/>
      <c r="AT35" s="301"/>
    </row>
    <row r="36" spans="1:46" x14ac:dyDescent="0.25">
      <c r="A36" s="301" t="s">
        <v>4521</v>
      </c>
      <c r="B36" s="296">
        <v>44120</v>
      </c>
      <c r="C36" s="299">
        <v>3022009</v>
      </c>
      <c r="D36" s="301" t="str">
        <f>VLOOKUP(C36,Schools!A:B,2,0)</f>
        <v>Brunswick Park Primary &amp; Nursery School</v>
      </c>
      <c r="E36" s="301" t="str">
        <f>VLOOKUP(C36,Schools!$A:$Z,3,0)</f>
        <v>M</v>
      </c>
      <c r="F36" s="213">
        <v>13950</v>
      </c>
      <c r="G36" s="299" t="s">
        <v>4698</v>
      </c>
      <c r="I36" s="301" t="str">
        <f t="shared" si="8"/>
        <v>10166/543965</v>
      </c>
      <c r="J36" s="301">
        <f>VLOOKUP(C36,Schools!$A:$Z,9,0)</f>
        <v>400061</v>
      </c>
      <c r="K36" s="295" t="s">
        <v>85</v>
      </c>
      <c r="L36" s="299" t="s">
        <v>4525</v>
      </c>
      <c r="M36" s="299" t="s">
        <v>4525</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38">
        <f t="shared" si="2"/>
        <v>13950</v>
      </c>
      <c r="AI36" s="438">
        <f t="shared" si="3"/>
        <v>13950</v>
      </c>
      <c r="AJ36" s="438">
        <f t="shared" si="4"/>
        <v>13950</v>
      </c>
      <c r="AK36" s="438">
        <f t="shared" si="5"/>
        <v>13950</v>
      </c>
      <c r="AL36" s="301"/>
      <c r="AM36" s="301"/>
      <c r="AN36" s="301"/>
      <c r="AO36" s="301"/>
      <c r="AP36" s="301"/>
      <c r="AQ36" s="301"/>
      <c r="AR36" s="301"/>
      <c r="AS36" s="301"/>
      <c r="AT36" s="301"/>
    </row>
    <row r="37" spans="1:46" x14ac:dyDescent="0.25">
      <c r="A37" s="301" t="s">
        <v>4521</v>
      </c>
      <c r="B37" s="296">
        <v>44120</v>
      </c>
      <c r="C37" s="299">
        <v>3022067</v>
      </c>
      <c r="D37" s="301" t="str">
        <f>VLOOKUP(C37,Schools!A:B,2,0)</f>
        <v>Chalgrove Primary School</v>
      </c>
      <c r="E37" s="301" t="str">
        <f>VLOOKUP(C37,Schools!$A:$Z,3,0)</f>
        <v>M</v>
      </c>
      <c r="F37" s="213">
        <v>8200</v>
      </c>
      <c r="G37" s="299" t="s">
        <v>4698</v>
      </c>
      <c r="I37" s="301" t="str">
        <f t="shared" si="8"/>
        <v>10166/543965</v>
      </c>
      <c r="J37" s="301">
        <f>VLOOKUP(C37,Schools!$A:$Z,9,0)</f>
        <v>400065</v>
      </c>
      <c r="K37" s="295" t="s">
        <v>85</v>
      </c>
      <c r="L37" s="299" t="s">
        <v>4525</v>
      </c>
      <c r="M37" s="299" t="s">
        <v>4525</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38">
        <f t="shared" si="2"/>
        <v>8200</v>
      </c>
      <c r="AI37" s="438">
        <f t="shared" si="3"/>
        <v>8200</v>
      </c>
      <c r="AJ37" s="438">
        <f t="shared" si="4"/>
        <v>8200</v>
      </c>
      <c r="AK37" s="438">
        <f t="shared" si="5"/>
        <v>8200</v>
      </c>
      <c r="AL37" s="301"/>
      <c r="AM37" s="301"/>
      <c r="AN37" s="301"/>
      <c r="AO37" s="301"/>
      <c r="AP37" s="301"/>
      <c r="AQ37" s="301"/>
      <c r="AR37" s="301"/>
      <c r="AS37" s="301"/>
      <c r="AT37" s="301"/>
    </row>
    <row r="38" spans="1:46" x14ac:dyDescent="0.25">
      <c r="A38" s="301" t="s">
        <v>4521</v>
      </c>
      <c r="B38" s="296">
        <v>44120</v>
      </c>
      <c r="C38" s="299">
        <v>3023302</v>
      </c>
      <c r="D38" s="301" t="str">
        <f>VLOOKUP(C38,Schools!A:B,2,0)</f>
        <v>Christ Church CE Primary School</v>
      </c>
      <c r="E38" s="301" t="str">
        <f>VLOOKUP(C38,Schools!$A:$Z,3,0)</f>
        <v>M</v>
      </c>
      <c r="F38" s="213">
        <v>6950</v>
      </c>
      <c r="G38" s="299" t="s">
        <v>4698</v>
      </c>
      <c r="I38" s="301" t="str">
        <f t="shared" si="8"/>
        <v>10166/543965</v>
      </c>
      <c r="J38" s="301">
        <f>VLOOKUP(C38,Schools!$A:$Z,9,0)</f>
        <v>400039</v>
      </c>
      <c r="K38" s="295" t="s">
        <v>85</v>
      </c>
      <c r="L38" s="299" t="s">
        <v>4525</v>
      </c>
      <c r="M38" s="299" t="s">
        <v>4525</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38">
        <f t="shared" si="2"/>
        <v>6950</v>
      </c>
      <c r="AI38" s="438">
        <f t="shared" si="3"/>
        <v>6950</v>
      </c>
      <c r="AJ38" s="438">
        <f t="shared" si="4"/>
        <v>6950</v>
      </c>
      <c r="AK38" s="438">
        <f t="shared" si="5"/>
        <v>6950</v>
      </c>
      <c r="AL38" s="301"/>
      <c r="AM38" s="301"/>
      <c r="AN38" s="301"/>
      <c r="AO38" s="301"/>
      <c r="AP38" s="301"/>
      <c r="AQ38" s="301"/>
      <c r="AR38" s="301"/>
      <c r="AS38" s="301"/>
      <c r="AT38" s="301"/>
    </row>
    <row r="39" spans="1:46" x14ac:dyDescent="0.25">
      <c r="A39" s="301" t="s">
        <v>4521</v>
      </c>
      <c r="B39" s="296">
        <v>44120</v>
      </c>
      <c r="C39" s="299">
        <v>3022011</v>
      </c>
      <c r="D39" s="301" t="str">
        <f>VLOOKUP(C39,Schools!A:B,2,0)</f>
        <v>Church Hill Primary School</v>
      </c>
      <c r="E39" s="301" t="str">
        <f>VLOOKUP(C39,Schools!$A:$Z,3,0)</f>
        <v>M</v>
      </c>
      <c r="F39" s="213">
        <v>6960</v>
      </c>
      <c r="G39" s="299" t="s">
        <v>4698</v>
      </c>
      <c r="I39" s="301" t="str">
        <f t="shared" si="8"/>
        <v>10166/543965</v>
      </c>
      <c r="J39" s="301">
        <f>VLOOKUP(C39,Schools!$A:$Z,9,0)</f>
        <v>400020</v>
      </c>
      <c r="K39" s="295" t="s">
        <v>85</v>
      </c>
      <c r="L39" s="299" t="s">
        <v>4525</v>
      </c>
      <c r="M39" s="299" t="s">
        <v>4525</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38">
        <f t="shared" si="2"/>
        <v>6960</v>
      </c>
      <c r="AI39" s="438">
        <f t="shared" si="3"/>
        <v>6960</v>
      </c>
      <c r="AJ39" s="438">
        <f t="shared" si="4"/>
        <v>6960</v>
      </c>
      <c r="AK39" s="438">
        <f t="shared" si="5"/>
        <v>6960</v>
      </c>
      <c r="AL39" s="301"/>
      <c r="AM39" s="301"/>
      <c r="AN39" s="301"/>
      <c r="AO39" s="301"/>
      <c r="AP39" s="301"/>
      <c r="AQ39" s="301"/>
      <c r="AR39" s="301"/>
      <c r="AS39" s="301"/>
      <c r="AT39" s="301"/>
    </row>
    <row r="40" spans="1:46" x14ac:dyDescent="0.25">
      <c r="A40" s="301" t="s">
        <v>4521</v>
      </c>
      <c r="B40" s="296">
        <v>44120</v>
      </c>
      <c r="C40" s="299">
        <v>3022014</v>
      </c>
      <c r="D40" s="301" t="str">
        <f>VLOOKUP(C40,Schools!A:B,2,0)</f>
        <v>Colindale School</v>
      </c>
      <c r="E40" s="301" t="str">
        <f>VLOOKUP(C40,Schools!$A:$Z,3,0)</f>
        <v>M</v>
      </c>
      <c r="F40" s="213">
        <v>21530</v>
      </c>
      <c r="G40" s="299" t="s">
        <v>4698</v>
      </c>
      <c r="I40" s="301" t="str">
        <f t="shared" si="8"/>
        <v>10166/543965</v>
      </c>
      <c r="J40" s="301">
        <f>VLOOKUP(C40,Schools!$A:$Z,9,0)</f>
        <v>400050</v>
      </c>
      <c r="K40" s="295" t="s">
        <v>85</v>
      </c>
      <c r="L40" s="299" t="s">
        <v>4525</v>
      </c>
      <c r="M40" s="299" t="s">
        <v>4525</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38">
        <f t="shared" si="2"/>
        <v>21530</v>
      </c>
      <c r="AI40" s="438">
        <f t="shared" si="3"/>
        <v>21530</v>
      </c>
      <c r="AJ40" s="438">
        <f t="shared" si="4"/>
        <v>21530</v>
      </c>
      <c r="AK40" s="438">
        <f t="shared" si="5"/>
        <v>21530</v>
      </c>
      <c r="AL40" s="301"/>
      <c r="AM40" s="301"/>
      <c r="AN40" s="301"/>
      <c r="AO40" s="301"/>
      <c r="AP40" s="301"/>
      <c r="AQ40" s="301"/>
      <c r="AR40" s="301"/>
      <c r="AS40" s="301"/>
      <c r="AT40" s="301"/>
    </row>
    <row r="41" spans="1:46" x14ac:dyDescent="0.25">
      <c r="A41" s="301" t="s">
        <v>4521</v>
      </c>
      <c r="B41" s="296">
        <v>44120</v>
      </c>
      <c r="C41" s="299">
        <v>3022015</v>
      </c>
      <c r="D41" s="301" t="str">
        <f>VLOOKUP(C41,Schools!A:B,2,0)</f>
        <v>Coppetts Wood</v>
      </c>
      <c r="E41" s="301" t="str">
        <f>VLOOKUP(C41,Schools!$A:$Z,3,0)</f>
        <v>M</v>
      </c>
      <c r="F41" s="213">
        <v>7660</v>
      </c>
      <c r="G41" s="299" t="s">
        <v>4698</v>
      </c>
      <c r="I41" s="301" t="str">
        <f t="shared" si="8"/>
        <v>10166/543965</v>
      </c>
      <c r="J41" s="301">
        <f>VLOOKUP(C41,Schools!$A:$Z,9,0)</f>
        <v>400059</v>
      </c>
      <c r="K41" s="295" t="s">
        <v>85</v>
      </c>
      <c r="L41" s="299" t="s">
        <v>4525</v>
      </c>
      <c r="M41" s="299" t="s">
        <v>4525</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38">
        <f t="shared" si="2"/>
        <v>7660</v>
      </c>
      <c r="AI41" s="438">
        <f t="shared" si="3"/>
        <v>7660</v>
      </c>
      <c r="AJ41" s="438">
        <f t="shared" si="4"/>
        <v>7660</v>
      </c>
      <c r="AK41" s="438">
        <f t="shared" si="5"/>
        <v>7660</v>
      </c>
      <c r="AL41" s="301"/>
      <c r="AM41" s="301"/>
      <c r="AN41" s="301"/>
      <c r="AO41" s="301"/>
      <c r="AP41" s="301"/>
      <c r="AQ41" s="301"/>
      <c r="AR41" s="301"/>
      <c r="AS41" s="301"/>
      <c r="AT41" s="301"/>
    </row>
    <row r="42" spans="1:46" x14ac:dyDescent="0.25">
      <c r="A42" s="301" t="s">
        <v>4521</v>
      </c>
      <c r="B42" s="296">
        <v>44120</v>
      </c>
      <c r="C42" s="299">
        <v>3022016</v>
      </c>
      <c r="D42" s="301" t="str">
        <f>VLOOKUP(C42,Schools!A:B,2,0)</f>
        <v>Courtland School</v>
      </c>
      <c r="E42" s="301" t="str">
        <f>VLOOKUP(C42,Schools!$A:$Z,3,0)</f>
        <v>M</v>
      </c>
      <c r="F42" s="213">
        <v>7000</v>
      </c>
      <c r="G42" s="299" t="s">
        <v>4698</v>
      </c>
      <c r="I42" s="301" t="str">
        <f t="shared" si="8"/>
        <v>10166/543965</v>
      </c>
      <c r="J42" s="301">
        <f>VLOOKUP(C42,Schools!$A:$Z,9,0)</f>
        <v>400049</v>
      </c>
      <c r="K42" s="295" t="s">
        <v>85</v>
      </c>
      <c r="L42" s="299" t="s">
        <v>4525</v>
      </c>
      <c r="M42" s="299" t="s">
        <v>4525</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38">
        <f t="shared" si="2"/>
        <v>7000</v>
      </c>
      <c r="AI42" s="438">
        <f t="shared" si="3"/>
        <v>7000</v>
      </c>
      <c r="AJ42" s="438">
        <f t="shared" si="4"/>
        <v>7000</v>
      </c>
      <c r="AK42" s="438">
        <f t="shared" si="5"/>
        <v>7000</v>
      </c>
      <c r="AL42" s="301"/>
      <c r="AM42" s="301"/>
      <c r="AN42" s="301"/>
      <c r="AO42" s="301"/>
      <c r="AP42" s="301"/>
      <c r="AQ42" s="301"/>
      <c r="AR42" s="301"/>
      <c r="AS42" s="301"/>
      <c r="AT42" s="301"/>
    </row>
    <row r="43" spans="1:46" x14ac:dyDescent="0.25">
      <c r="A43" s="301" t="s">
        <v>4521</v>
      </c>
      <c r="B43" s="296">
        <v>44120</v>
      </c>
      <c r="C43" s="299">
        <v>3022017</v>
      </c>
      <c r="D43" s="301" t="str">
        <f>VLOOKUP(C43,Schools!A:B,2,0)</f>
        <v>Cromer Road Primary School</v>
      </c>
      <c r="E43" s="301" t="str">
        <f>VLOOKUP(C43,Schools!$A:$Z,3,0)</f>
        <v>M</v>
      </c>
      <c r="F43" s="213">
        <v>13400</v>
      </c>
      <c r="G43" s="299" t="s">
        <v>4698</v>
      </c>
      <c r="I43" s="301" t="str">
        <f t="shared" si="8"/>
        <v>10166/543965</v>
      </c>
      <c r="J43" s="301">
        <f>VLOOKUP(C43,Schools!$A:$Z,9,0)</f>
        <v>400080</v>
      </c>
      <c r="K43" s="295" t="s">
        <v>85</v>
      </c>
      <c r="L43" s="299" t="s">
        <v>4525</v>
      </c>
      <c r="M43" s="299" t="s">
        <v>4525</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38">
        <f t="shared" si="2"/>
        <v>13400</v>
      </c>
      <c r="AI43" s="438">
        <f t="shared" si="3"/>
        <v>13400</v>
      </c>
      <c r="AJ43" s="438">
        <f t="shared" si="4"/>
        <v>13400</v>
      </c>
      <c r="AK43" s="438">
        <f t="shared" si="5"/>
        <v>13400</v>
      </c>
      <c r="AL43" s="301"/>
      <c r="AM43" s="301"/>
      <c r="AN43" s="301"/>
      <c r="AO43" s="301"/>
      <c r="AP43" s="301"/>
      <c r="AQ43" s="301"/>
      <c r="AR43" s="301"/>
      <c r="AS43" s="301"/>
      <c r="AT43" s="301"/>
    </row>
    <row r="44" spans="1:46" x14ac:dyDescent="0.25">
      <c r="A44" s="301" t="s">
        <v>4521</v>
      </c>
      <c r="B44" s="296">
        <v>44120</v>
      </c>
      <c r="C44" s="299">
        <v>3022073</v>
      </c>
      <c r="D44" s="301" t="str">
        <f>VLOOKUP(C44,Schools!A:B,2,0)</f>
        <v>Danegrove JMI School</v>
      </c>
      <c r="E44" s="301" t="str">
        <f>VLOOKUP(C44,Schools!$A:$Z,3,0)</f>
        <v>M</v>
      </c>
      <c r="F44" s="213">
        <v>20710</v>
      </c>
      <c r="G44" s="299" t="s">
        <v>4698</v>
      </c>
      <c r="I44" s="301" t="str">
        <f t="shared" si="8"/>
        <v>10166/543965</v>
      </c>
      <c r="J44" s="301">
        <f>VLOOKUP(C44,Schools!$A:$Z,9,0)</f>
        <v>400105</v>
      </c>
      <c r="K44" s="295" t="s">
        <v>85</v>
      </c>
      <c r="L44" s="299" t="s">
        <v>4525</v>
      </c>
      <c r="M44" s="299" t="s">
        <v>4525</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38">
        <f t="shared" si="2"/>
        <v>20710</v>
      </c>
      <c r="AI44" s="438">
        <f t="shared" si="3"/>
        <v>20710</v>
      </c>
      <c r="AJ44" s="438">
        <f t="shared" si="4"/>
        <v>20710</v>
      </c>
      <c r="AK44" s="438">
        <f t="shared" si="5"/>
        <v>20710</v>
      </c>
      <c r="AL44" s="301"/>
      <c r="AM44" s="301"/>
      <c r="AN44" s="301"/>
      <c r="AO44" s="301"/>
      <c r="AP44" s="301"/>
      <c r="AQ44" s="301"/>
      <c r="AR44" s="301"/>
      <c r="AS44" s="301"/>
      <c r="AT44" s="301"/>
    </row>
    <row r="45" spans="1:46" x14ac:dyDescent="0.25">
      <c r="A45" s="301" t="s">
        <v>4521</v>
      </c>
      <c r="B45" s="296">
        <v>44120</v>
      </c>
      <c r="C45" s="299">
        <v>3022019</v>
      </c>
      <c r="D45" s="301" t="str">
        <f>VLOOKUP(C45,Schools!A:B,2,0)</f>
        <v>Deansbrook Infant School</v>
      </c>
      <c r="E45" s="301" t="str">
        <f>VLOOKUP(C45,Schools!$A:$Z,3,0)</f>
        <v>M</v>
      </c>
      <c r="F45" s="213">
        <v>7100</v>
      </c>
      <c r="G45" s="299" t="s">
        <v>4698</v>
      </c>
      <c r="I45" s="301" t="str">
        <f t="shared" si="8"/>
        <v>10166/543965</v>
      </c>
      <c r="J45" s="301">
        <f>VLOOKUP(C45,Schools!$A:$Z,9,0)</f>
        <v>400036</v>
      </c>
      <c r="K45" s="295" t="s">
        <v>85</v>
      </c>
      <c r="L45" s="299" t="s">
        <v>4525</v>
      </c>
      <c r="M45" s="299" t="s">
        <v>4525</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38">
        <f t="shared" si="2"/>
        <v>7100</v>
      </c>
      <c r="AI45" s="438">
        <f t="shared" si="3"/>
        <v>7100</v>
      </c>
      <c r="AJ45" s="438">
        <f t="shared" si="4"/>
        <v>7100</v>
      </c>
      <c r="AK45" s="438">
        <f t="shared" si="5"/>
        <v>7100</v>
      </c>
      <c r="AL45" s="301"/>
      <c r="AM45" s="301"/>
      <c r="AN45" s="301"/>
      <c r="AO45" s="301"/>
      <c r="AP45" s="301"/>
      <c r="AQ45" s="301"/>
      <c r="AR45" s="301"/>
      <c r="AS45" s="301"/>
      <c r="AT45" s="301"/>
    </row>
    <row r="46" spans="1:46" x14ac:dyDescent="0.25">
      <c r="A46" s="301" t="s">
        <v>4521</v>
      </c>
      <c r="B46" s="296">
        <v>44120</v>
      </c>
      <c r="C46" s="299">
        <v>3022021</v>
      </c>
      <c r="D46" s="301" t="str">
        <f>VLOOKUP(C46,Schools!A:B,2,0)</f>
        <v>Dollis Primary School</v>
      </c>
      <c r="E46" s="301" t="str">
        <f>VLOOKUP(C46,Schools!$A:$Z,3,0)</f>
        <v>M</v>
      </c>
      <c r="F46" s="213">
        <v>14760</v>
      </c>
      <c r="G46" s="299" t="s">
        <v>4698</v>
      </c>
      <c r="I46" s="301" t="str">
        <f t="shared" si="8"/>
        <v>10166/543965</v>
      </c>
      <c r="J46" s="301">
        <f>VLOOKUP(C46,Schools!$A:$Z,9,0)</f>
        <v>400042</v>
      </c>
      <c r="K46" s="295" t="s">
        <v>85</v>
      </c>
      <c r="L46" s="299" t="s">
        <v>4525</v>
      </c>
      <c r="M46" s="299" t="s">
        <v>4525</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38">
        <f t="shared" si="2"/>
        <v>14760</v>
      </c>
      <c r="AI46" s="438">
        <f t="shared" si="3"/>
        <v>14760</v>
      </c>
      <c r="AJ46" s="438">
        <f t="shared" si="4"/>
        <v>14760</v>
      </c>
      <c r="AK46" s="438">
        <f t="shared" si="5"/>
        <v>14760</v>
      </c>
      <c r="AL46" s="301"/>
      <c r="AM46" s="301"/>
      <c r="AN46" s="301"/>
      <c r="AO46" s="301"/>
      <c r="AP46" s="301"/>
      <c r="AQ46" s="301"/>
      <c r="AR46" s="301"/>
      <c r="AS46" s="301"/>
      <c r="AT46" s="301"/>
    </row>
    <row r="47" spans="1:46" x14ac:dyDescent="0.25">
      <c r="A47" s="301" t="s">
        <v>4521</v>
      </c>
      <c r="B47" s="296">
        <v>44120</v>
      </c>
      <c r="C47" s="299">
        <v>3022023</v>
      </c>
      <c r="D47" s="301" t="str">
        <f>VLOOKUP(C47,Schools!A:B,2,0)</f>
        <v>Edgware Primary School</v>
      </c>
      <c r="E47" s="301" t="str">
        <f>VLOOKUP(C47,Schools!$A:$Z,3,0)</f>
        <v>M</v>
      </c>
      <c r="F47" s="213">
        <v>16710</v>
      </c>
      <c r="G47" s="299" t="s">
        <v>4698</v>
      </c>
      <c r="I47" s="301" t="str">
        <f t="shared" si="8"/>
        <v>10166/543965</v>
      </c>
      <c r="J47" s="301">
        <f>VLOOKUP(C47,Schools!$A:$Z,9,0)</f>
        <v>400159</v>
      </c>
      <c r="K47" s="295" t="s">
        <v>85</v>
      </c>
      <c r="L47" s="299" t="s">
        <v>4525</v>
      </c>
      <c r="M47" s="299" t="s">
        <v>4525</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38">
        <f t="shared" si="2"/>
        <v>16710</v>
      </c>
      <c r="AI47" s="438">
        <f t="shared" si="3"/>
        <v>16710</v>
      </c>
      <c r="AJ47" s="438">
        <f t="shared" si="4"/>
        <v>16710</v>
      </c>
      <c r="AK47" s="438">
        <f t="shared" si="5"/>
        <v>16710</v>
      </c>
      <c r="AL47" s="301"/>
      <c r="AM47" s="301"/>
      <c r="AN47" s="301"/>
      <c r="AO47" s="301"/>
      <c r="AP47" s="301"/>
      <c r="AQ47" s="301"/>
      <c r="AR47" s="301"/>
      <c r="AS47" s="301"/>
      <c r="AT47" s="301"/>
    </row>
    <row r="48" spans="1:46" x14ac:dyDescent="0.25">
      <c r="A48" s="301" t="s">
        <v>4521</v>
      </c>
      <c r="B48" s="296">
        <v>44120</v>
      </c>
      <c r="C48" s="299">
        <v>3022024</v>
      </c>
      <c r="D48" s="301" t="str">
        <f>VLOOKUP(C48,Schools!A:B,2,0)</f>
        <v>Fairway Primary School</v>
      </c>
      <c r="E48" s="301" t="str">
        <f>VLOOKUP(C48,Schools!$A:$Z,3,0)</f>
        <v>M</v>
      </c>
      <c r="F48" s="213">
        <v>6550</v>
      </c>
      <c r="G48" s="299" t="s">
        <v>4698</v>
      </c>
      <c r="I48" s="301" t="str">
        <f t="shared" si="8"/>
        <v>10166/543965</v>
      </c>
      <c r="J48" s="301">
        <f>VLOOKUP(C48,Schools!$A:$Z,9,0)</f>
        <v>400047</v>
      </c>
      <c r="K48" s="295" t="s">
        <v>85</v>
      </c>
      <c r="L48" s="299" t="s">
        <v>4525</v>
      </c>
      <c r="M48" s="299" t="s">
        <v>4525</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38">
        <f t="shared" si="2"/>
        <v>6550</v>
      </c>
      <c r="AI48" s="438">
        <f t="shared" si="3"/>
        <v>6550</v>
      </c>
      <c r="AJ48" s="438">
        <f t="shared" si="4"/>
        <v>6550</v>
      </c>
      <c r="AK48" s="438">
        <f t="shared" si="5"/>
        <v>6550</v>
      </c>
      <c r="AL48" s="301"/>
      <c r="AM48" s="301"/>
      <c r="AN48" s="301"/>
      <c r="AO48" s="301"/>
      <c r="AP48" s="301"/>
      <c r="AQ48" s="301"/>
      <c r="AR48" s="301"/>
      <c r="AS48" s="301"/>
      <c r="AT48" s="301"/>
    </row>
    <row r="49" spans="1:46" x14ac:dyDescent="0.25">
      <c r="A49" s="301" t="s">
        <v>4521</v>
      </c>
      <c r="B49" s="296">
        <v>44120</v>
      </c>
      <c r="C49" s="299">
        <v>3022025</v>
      </c>
      <c r="D49" s="301" t="str">
        <f>VLOOKUP(C49,Schools!A:B,2,0)</f>
        <v>Foulds</v>
      </c>
      <c r="E49" s="301" t="str">
        <f>VLOOKUP(C49,Schools!$A:$Z,3,0)</f>
        <v>M</v>
      </c>
      <c r="F49" s="213">
        <v>10600</v>
      </c>
      <c r="G49" s="299" t="s">
        <v>4698</v>
      </c>
      <c r="I49" s="301" t="str">
        <f t="shared" si="8"/>
        <v>10166/543965</v>
      </c>
      <c r="J49" s="301">
        <f>VLOOKUP(C49,Schools!$A:$Z,9,0)</f>
        <v>400001</v>
      </c>
      <c r="K49" s="295" t="s">
        <v>85</v>
      </c>
      <c r="L49" s="299" t="s">
        <v>4525</v>
      </c>
      <c r="M49" s="299" t="s">
        <v>4525</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38">
        <f t="shared" si="2"/>
        <v>10600</v>
      </c>
      <c r="AI49" s="438">
        <f t="shared" si="3"/>
        <v>10600</v>
      </c>
      <c r="AJ49" s="438">
        <f t="shared" si="4"/>
        <v>10600</v>
      </c>
      <c r="AK49" s="438">
        <f t="shared" si="5"/>
        <v>10600</v>
      </c>
      <c r="AL49" s="301"/>
      <c r="AM49" s="301"/>
      <c r="AN49" s="301"/>
      <c r="AO49" s="301"/>
      <c r="AP49" s="301"/>
      <c r="AQ49" s="301"/>
      <c r="AR49" s="301"/>
      <c r="AS49" s="301"/>
      <c r="AT49" s="301"/>
    </row>
    <row r="50" spans="1:46" x14ac:dyDescent="0.25">
      <c r="A50" s="301" t="s">
        <v>4521</v>
      </c>
      <c r="B50" s="296">
        <v>44120</v>
      </c>
      <c r="C50" s="299">
        <v>3022026</v>
      </c>
      <c r="D50" s="301" t="str">
        <f>VLOOKUP(C50,Schools!A:B,2,0)</f>
        <v>Frith Manor School</v>
      </c>
      <c r="E50" s="301" t="str">
        <f>VLOOKUP(C50,Schools!$A:$Z,3,0)</f>
        <v>M</v>
      </c>
      <c r="F50" s="213">
        <v>16560</v>
      </c>
      <c r="G50" s="299" t="s">
        <v>4698</v>
      </c>
      <c r="I50" s="301" t="str">
        <f t="shared" si="8"/>
        <v>10166/543965</v>
      </c>
      <c r="J50" s="301">
        <f>VLOOKUP(C50,Schools!$A:$Z,9,0)</f>
        <v>400082</v>
      </c>
      <c r="K50" s="295" t="s">
        <v>85</v>
      </c>
      <c r="L50" s="299" t="s">
        <v>4525</v>
      </c>
      <c r="M50" s="299" t="s">
        <v>4525</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38">
        <f t="shared" si="2"/>
        <v>16560</v>
      </c>
      <c r="AI50" s="438">
        <f t="shared" si="3"/>
        <v>16560</v>
      </c>
      <c r="AJ50" s="438">
        <f t="shared" si="4"/>
        <v>16560</v>
      </c>
      <c r="AK50" s="438">
        <f t="shared" si="5"/>
        <v>16560</v>
      </c>
      <c r="AL50" s="301"/>
      <c r="AM50" s="301"/>
      <c r="AN50" s="301"/>
      <c r="AO50" s="301"/>
      <c r="AP50" s="301"/>
      <c r="AQ50" s="301"/>
      <c r="AR50" s="301"/>
      <c r="AS50" s="301"/>
      <c r="AT50" s="301"/>
    </row>
    <row r="51" spans="1:46" x14ac:dyDescent="0.25">
      <c r="A51" s="301" t="s">
        <v>4521</v>
      </c>
      <c r="B51" s="296">
        <v>44120</v>
      </c>
      <c r="C51" s="299">
        <v>3022028</v>
      </c>
      <c r="D51" s="301" t="str">
        <f>VLOOKUP(C51,Schools!A:B,2,0)</f>
        <v>Garden Suburb Infant School</v>
      </c>
      <c r="E51" s="301" t="str">
        <f>VLOOKUP(C51,Schools!$A:$Z,3,0)</f>
        <v>M</v>
      </c>
      <c r="F51" s="213">
        <v>7760</v>
      </c>
      <c r="G51" s="299" t="s">
        <v>4698</v>
      </c>
      <c r="I51" s="301" t="str">
        <f t="shared" si="8"/>
        <v>10166/543965</v>
      </c>
      <c r="J51" s="301">
        <f>VLOOKUP(C51,Schools!$A:$Z,9,0)</f>
        <v>400067</v>
      </c>
      <c r="K51" s="295" t="s">
        <v>85</v>
      </c>
      <c r="L51" s="299" t="s">
        <v>4525</v>
      </c>
      <c r="M51" s="299" t="s">
        <v>4525</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38">
        <f t="shared" si="2"/>
        <v>7760</v>
      </c>
      <c r="AI51" s="438">
        <f t="shared" si="3"/>
        <v>7760</v>
      </c>
      <c r="AJ51" s="438">
        <f t="shared" si="4"/>
        <v>7760</v>
      </c>
      <c r="AK51" s="438">
        <f t="shared" si="5"/>
        <v>7760</v>
      </c>
      <c r="AL51" s="301"/>
      <c r="AM51" s="301"/>
      <c r="AN51" s="301"/>
      <c r="AO51" s="301"/>
      <c r="AP51" s="301"/>
      <c r="AQ51" s="301"/>
      <c r="AR51" s="301"/>
      <c r="AS51" s="301"/>
      <c r="AT51" s="301"/>
    </row>
    <row r="52" spans="1:46" x14ac:dyDescent="0.25">
      <c r="A52" s="301" t="s">
        <v>4521</v>
      </c>
      <c r="B52" s="296">
        <v>44120</v>
      </c>
      <c r="C52" s="299">
        <v>3022027</v>
      </c>
      <c r="D52" s="301" t="str">
        <f>VLOOKUP(C52,Schools!A:B,2,0)</f>
        <v>Garden Suburb Junior</v>
      </c>
      <c r="E52" s="301" t="str">
        <f>VLOOKUP(C52,Schools!$A:$Z,3,0)</f>
        <v>M</v>
      </c>
      <c r="F52" s="213">
        <v>11700</v>
      </c>
      <c r="G52" s="299" t="s">
        <v>4698</v>
      </c>
      <c r="I52" s="301" t="str">
        <f t="shared" si="8"/>
        <v>10166/543965</v>
      </c>
      <c r="J52" s="301">
        <f>VLOOKUP(C52,Schools!$A:$Z,9,0)</f>
        <v>400002</v>
      </c>
      <c r="K52" s="295" t="s">
        <v>85</v>
      </c>
      <c r="L52" s="299" t="s">
        <v>4525</v>
      </c>
      <c r="M52" s="299" t="s">
        <v>4525</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38">
        <f t="shared" si="2"/>
        <v>11700</v>
      </c>
      <c r="AI52" s="438">
        <f t="shared" si="3"/>
        <v>11700</v>
      </c>
      <c r="AJ52" s="438">
        <f t="shared" ref="AJ52:AJ83" si="10">SUM(Q52:Y52)</f>
        <v>11700</v>
      </c>
      <c r="AK52" s="438">
        <f t="shared" ref="AK52:AK83" si="11">SUM(Q52:AB52)</f>
        <v>11700</v>
      </c>
      <c r="AL52" s="301"/>
      <c r="AM52" s="301"/>
      <c r="AN52" s="301"/>
      <c r="AO52" s="301"/>
      <c r="AP52" s="301"/>
      <c r="AQ52" s="301"/>
      <c r="AR52" s="301"/>
      <c r="AS52" s="301"/>
      <c r="AT52" s="301"/>
    </row>
    <row r="53" spans="1:46" x14ac:dyDescent="0.25">
      <c r="A53" s="301" t="s">
        <v>4521</v>
      </c>
      <c r="B53" s="296">
        <v>44120</v>
      </c>
      <c r="C53" s="299">
        <v>3022029</v>
      </c>
      <c r="D53" s="301" t="str">
        <f>VLOOKUP(C53,Schools!A:B,2,0)</f>
        <v>Goldbeaters Primary School</v>
      </c>
      <c r="E53" s="301" t="str">
        <f>VLOOKUP(C53,Schools!$A:$Z,3,0)</f>
        <v>M</v>
      </c>
      <c r="F53" s="213">
        <v>13800</v>
      </c>
      <c r="G53" s="299" t="s">
        <v>4698</v>
      </c>
      <c r="I53" s="301" t="str">
        <f t="shared" si="8"/>
        <v>10166/543965</v>
      </c>
      <c r="J53" s="301">
        <f>VLOOKUP(C53,Schools!$A:$Z,9,0)</f>
        <v>400035</v>
      </c>
      <c r="K53" s="295" t="s">
        <v>85</v>
      </c>
      <c r="L53" s="299" t="s">
        <v>4525</v>
      </c>
      <c r="M53" s="299" t="s">
        <v>4525</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38">
        <f t="shared" si="2"/>
        <v>13800</v>
      </c>
      <c r="AI53" s="438">
        <f t="shared" si="3"/>
        <v>13800</v>
      </c>
      <c r="AJ53" s="438">
        <f t="shared" si="10"/>
        <v>13800</v>
      </c>
      <c r="AK53" s="438">
        <f t="shared" si="11"/>
        <v>13800</v>
      </c>
      <c r="AL53" s="301"/>
      <c r="AM53" s="301"/>
      <c r="AN53" s="301"/>
      <c r="AO53" s="301"/>
      <c r="AP53" s="301"/>
      <c r="AQ53" s="301"/>
      <c r="AR53" s="301"/>
      <c r="AS53" s="301"/>
      <c r="AT53" s="301"/>
    </row>
    <row r="54" spans="1:46" x14ac:dyDescent="0.25">
      <c r="A54" s="301" t="s">
        <v>4521</v>
      </c>
      <c r="B54" s="296">
        <v>44120</v>
      </c>
      <c r="C54" s="299">
        <v>3023516</v>
      </c>
      <c r="D54" s="301" t="str">
        <f>VLOOKUP(C54,Schools!A:B,2,0)</f>
        <v>Hasmonean Primary School</v>
      </c>
      <c r="E54" s="301" t="str">
        <f>VLOOKUP(C54,Schools!$A:$Z,3,0)</f>
        <v>M</v>
      </c>
      <c r="F54" s="213">
        <v>6780</v>
      </c>
      <c r="G54" s="299" t="s">
        <v>4698</v>
      </c>
      <c r="I54" s="301" t="str">
        <f t="shared" si="8"/>
        <v>10166/543965</v>
      </c>
      <c r="J54" s="301">
        <f>VLOOKUP(C54,Schools!$A:$Z,9,0)</f>
        <v>400108</v>
      </c>
      <c r="K54" s="295" t="s">
        <v>85</v>
      </c>
      <c r="L54" s="299" t="s">
        <v>4525</v>
      </c>
      <c r="M54" s="299" t="s">
        <v>4525</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38">
        <f t="shared" si="2"/>
        <v>6780</v>
      </c>
      <c r="AI54" s="438">
        <f t="shared" si="3"/>
        <v>6780</v>
      </c>
      <c r="AJ54" s="438">
        <f t="shared" si="10"/>
        <v>6780</v>
      </c>
      <c r="AK54" s="438">
        <f t="shared" si="11"/>
        <v>6780</v>
      </c>
      <c r="AL54" s="301"/>
      <c r="AM54" s="301"/>
      <c r="AN54" s="301"/>
      <c r="AO54" s="301"/>
      <c r="AP54" s="301"/>
      <c r="AQ54" s="301"/>
      <c r="AR54" s="301"/>
      <c r="AS54" s="301"/>
      <c r="AT54" s="301"/>
    </row>
    <row r="55" spans="1:46" x14ac:dyDescent="0.25">
      <c r="A55" s="301" t="s">
        <v>4521</v>
      </c>
      <c r="B55" s="296">
        <v>44120</v>
      </c>
      <c r="C55" s="299">
        <v>3022031</v>
      </c>
      <c r="D55" s="301" t="str">
        <f>VLOOKUP(C55,Schools!A:B,2,0)</f>
        <v>Hollickwood JMI School</v>
      </c>
      <c r="E55" s="301" t="str">
        <f>VLOOKUP(C55,Schools!$A:$Z,3,0)</f>
        <v>M</v>
      </c>
      <c r="F55" s="213">
        <v>6200</v>
      </c>
      <c r="G55" s="299" t="s">
        <v>4698</v>
      </c>
      <c r="I55" s="301" t="str">
        <f t="shared" si="8"/>
        <v>10166/543965</v>
      </c>
      <c r="J55" s="301">
        <f>VLOOKUP(C55,Schools!$A:$Z,9,0)</f>
        <v>400026</v>
      </c>
      <c r="K55" s="295" t="s">
        <v>85</v>
      </c>
      <c r="L55" s="299" t="s">
        <v>4525</v>
      </c>
      <c r="M55" s="299" t="s">
        <v>4525</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38">
        <f t="shared" si="2"/>
        <v>6200</v>
      </c>
      <c r="AI55" s="438">
        <f t="shared" si="3"/>
        <v>6200</v>
      </c>
      <c r="AJ55" s="438">
        <f t="shared" si="10"/>
        <v>6200</v>
      </c>
      <c r="AK55" s="438">
        <f t="shared" si="11"/>
        <v>6200</v>
      </c>
      <c r="AL55" s="301"/>
      <c r="AM55" s="301"/>
      <c r="AN55" s="301"/>
      <c r="AO55" s="301"/>
      <c r="AP55" s="301"/>
      <c r="AQ55" s="301"/>
      <c r="AR55" s="301"/>
      <c r="AS55" s="301"/>
      <c r="AT55" s="301"/>
    </row>
    <row r="56" spans="1:46" x14ac:dyDescent="0.25">
      <c r="A56" s="301" t="s">
        <v>4521</v>
      </c>
      <c r="B56" s="296">
        <v>44120</v>
      </c>
      <c r="C56" s="299">
        <v>3022032</v>
      </c>
      <c r="D56" s="301" t="str">
        <f>VLOOKUP(C56,Schools!A:B,2,0)</f>
        <v>Holly Park School</v>
      </c>
      <c r="E56" s="301" t="str">
        <f>VLOOKUP(C56,Schools!$A:$Z,3,0)</f>
        <v>M</v>
      </c>
      <c r="F56" s="213">
        <v>14600</v>
      </c>
      <c r="G56" s="299" t="s">
        <v>4698</v>
      </c>
      <c r="I56" s="301" t="str">
        <f t="shared" si="8"/>
        <v>10166/543965</v>
      </c>
      <c r="J56" s="301">
        <f>VLOOKUP(C56,Schools!$A:$Z,9,0)</f>
        <v>400084</v>
      </c>
      <c r="K56" s="295" t="s">
        <v>85</v>
      </c>
      <c r="L56" s="299" t="s">
        <v>4525</v>
      </c>
      <c r="M56" s="299" t="s">
        <v>4525</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38">
        <f t="shared" si="2"/>
        <v>14600</v>
      </c>
      <c r="AI56" s="438">
        <f t="shared" si="3"/>
        <v>14600</v>
      </c>
      <c r="AJ56" s="438">
        <f t="shared" si="10"/>
        <v>14600</v>
      </c>
      <c r="AK56" s="438">
        <f t="shared" si="11"/>
        <v>14600</v>
      </c>
      <c r="AL56" s="301"/>
      <c r="AM56" s="301"/>
      <c r="AN56" s="301"/>
      <c r="AO56" s="301"/>
      <c r="AP56" s="301"/>
      <c r="AQ56" s="301"/>
      <c r="AR56" s="301"/>
      <c r="AS56" s="301"/>
      <c r="AT56" s="301"/>
    </row>
    <row r="57" spans="1:46" x14ac:dyDescent="0.25">
      <c r="A57" s="301" t="s">
        <v>4521</v>
      </c>
      <c r="B57" s="296">
        <v>44120</v>
      </c>
      <c r="C57" s="299">
        <v>3023304</v>
      </c>
      <c r="D57" s="301" t="str">
        <f>VLOOKUP(C57,Schools!A:B,2,0)</f>
        <v>Holy Trinity School</v>
      </c>
      <c r="E57" s="301" t="str">
        <f>VLOOKUP(C57,Schools!$A:$Z,3,0)</f>
        <v>M</v>
      </c>
      <c r="F57" s="213">
        <v>6630</v>
      </c>
      <c r="G57" s="299" t="s">
        <v>4698</v>
      </c>
      <c r="I57" s="301" t="str">
        <f t="shared" si="8"/>
        <v>10166/543965</v>
      </c>
      <c r="J57" s="301">
        <f>VLOOKUP(C57,Schools!$A:$Z,9,0)</f>
        <v>400008</v>
      </c>
      <c r="K57" s="295" t="s">
        <v>85</v>
      </c>
      <c r="L57" s="299" t="s">
        <v>4525</v>
      </c>
      <c r="M57" s="299" t="s">
        <v>4525</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38">
        <f t="shared" si="2"/>
        <v>6630</v>
      </c>
      <c r="AI57" s="438">
        <f t="shared" si="3"/>
        <v>6630</v>
      </c>
      <c r="AJ57" s="438">
        <f t="shared" si="10"/>
        <v>6630</v>
      </c>
      <c r="AK57" s="438">
        <f t="shared" si="11"/>
        <v>6630</v>
      </c>
      <c r="AL57" s="301"/>
      <c r="AM57" s="301"/>
      <c r="AN57" s="301"/>
      <c r="AO57" s="301"/>
      <c r="AP57" s="301"/>
      <c r="AQ57" s="301"/>
      <c r="AR57" s="301"/>
      <c r="AS57" s="301"/>
      <c r="AT57" s="301"/>
    </row>
    <row r="58" spans="1:46" x14ac:dyDescent="0.25">
      <c r="A58" s="301" t="s">
        <v>4521</v>
      </c>
      <c r="B58" s="296">
        <v>44120</v>
      </c>
      <c r="C58" s="299">
        <v>3022036</v>
      </c>
      <c r="D58" s="301" t="str">
        <f>VLOOKUP(C58,Schools!A:B,2,0)</f>
        <v>Livingstone School</v>
      </c>
      <c r="E58" s="301" t="str">
        <f>VLOOKUP(C58,Schools!$A:$Z,3,0)</f>
        <v>M</v>
      </c>
      <c r="F58" s="213">
        <v>8730</v>
      </c>
      <c r="G58" s="299" t="s">
        <v>4698</v>
      </c>
      <c r="I58" s="301" t="str">
        <f t="shared" si="8"/>
        <v>10166/543965</v>
      </c>
      <c r="J58" s="301">
        <f>VLOOKUP(C58,Schools!$A:$Z,9,0)</f>
        <v>400046</v>
      </c>
      <c r="K58" s="295" t="s">
        <v>85</v>
      </c>
      <c r="L58" s="299" t="s">
        <v>4525</v>
      </c>
      <c r="M58" s="299" t="s">
        <v>4525</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38">
        <f t="shared" si="2"/>
        <v>8730</v>
      </c>
      <c r="AI58" s="438">
        <f t="shared" si="3"/>
        <v>8730</v>
      </c>
      <c r="AJ58" s="438">
        <f t="shared" si="10"/>
        <v>8730</v>
      </c>
      <c r="AK58" s="438">
        <f t="shared" si="11"/>
        <v>8730</v>
      </c>
      <c r="AL58" s="301"/>
      <c r="AM58" s="301"/>
      <c r="AN58" s="301"/>
      <c r="AO58" s="301"/>
      <c r="AP58" s="301"/>
      <c r="AQ58" s="301"/>
      <c r="AR58" s="301"/>
      <c r="AS58" s="301"/>
      <c r="AT58" s="301"/>
    </row>
    <row r="59" spans="1:46" x14ac:dyDescent="0.25">
      <c r="A59" s="301" t="s">
        <v>4521</v>
      </c>
      <c r="B59" s="296">
        <v>44120</v>
      </c>
      <c r="C59" s="299">
        <v>3022037</v>
      </c>
      <c r="D59" s="301" t="str">
        <f>VLOOKUP(C59,Schools!A:B,2,0)</f>
        <v>Manorside Primary School</v>
      </c>
      <c r="E59" s="301" t="str">
        <f>VLOOKUP(C59,Schools!$A:$Z,3,0)</f>
        <v>M</v>
      </c>
      <c r="F59" s="213">
        <v>8830</v>
      </c>
      <c r="G59" s="299" t="s">
        <v>4698</v>
      </c>
      <c r="I59" s="301" t="str">
        <f t="shared" si="8"/>
        <v>10166/543965</v>
      </c>
      <c r="J59" s="301">
        <f>VLOOKUP(C59,Schools!$A:$Z,9,0)</f>
        <v>400030</v>
      </c>
      <c r="K59" s="295" t="s">
        <v>85</v>
      </c>
      <c r="L59" s="299" t="s">
        <v>4525</v>
      </c>
      <c r="M59" s="299" t="s">
        <v>4525</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38">
        <f t="shared" ref="AH59:AH109" si="13">SUM(Q59:S59)</f>
        <v>8830</v>
      </c>
      <c r="AI59" s="438">
        <f t="shared" ref="AI59:AI109" si="14">SUM(Q59:V59)</f>
        <v>8830</v>
      </c>
      <c r="AJ59" s="438">
        <f t="shared" si="10"/>
        <v>8830</v>
      </c>
      <c r="AK59" s="438">
        <f t="shared" si="11"/>
        <v>8830</v>
      </c>
      <c r="AL59" s="301"/>
      <c r="AM59" s="301"/>
      <c r="AN59" s="301"/>
      <c r="AO59" s="301"/>
      <c r="AP59" s="301"/>
      <c r="AQ59" s="301"/>
      <c r="AR59" s="301"/>
      <c r="AS59" s="301"/>
      <c r="AT59" s="301"/>
    </row>
    <row r="60" spans="1:46" x14ac:dyDescent="0.25">
      <c r="A60" s="301" t="s">
        <v>4521</v>
      </c>
      <c r="B60" s="296">
        <v>44120</v>
      </c>
      <c r="C60" s="299">
        <v>3023523</v>
      </c>
      <c r="D60" s="301" t="str">
        <f>VLOOKUP(C60,Schools!A:B,2,0)</f>
        <v>Martin Primary School</v>
      </c>
      <c r="E60" s="301" t="str">
        <f>VLOOKUP(C60,Schools!$A:$Z,3,0)</f>
        <v>M</v>
      </c>
      <c r="F60" s="213">
        <v>20700</v>
      </c>
      <c r="G60" s="299" t="s">
        <v>4698</v>
      </c>
      <c r="I60" s="301" t="str">
        <f t="shared" si="8"/>
        <v>10166/543965</v>
      </c>
      <c r="J60" s="301">
        <f>VLOOKUP(C60,Schools!$A:$Z,9,0)</f>
        <v>400130</v>
      </c>
      <c r="K60" s="295" t="s">
        <v>85</v>
      </c>
      <c r="L60" s="299" t="s">
        <v>4525</v>
      </c>
      <c r="M60" s="299" t="s">
        <v>4525</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38">
        <f t="shared" si="13"/>
        <v>20700</v>
      </c>
      <c r="AI60" s="438">
        <f t="shared" si="14"/>
        <v>20700</v>
      </c>
      <c r="AJ60" s="438">
        <f t="shared" si="10"/>
        <v>20700</v>
      </c>
      <c r="AK60" s="438">
        <f t="shared" si="11"/>
        <v>20700</v>
      </c>
      <c r="AL60" s="301"/>
      <c r="AM60" s="301"/>
      <c r="AN60" s="301"/>
      <c r="AO60" s="301"/>
      <c r="AP60" s="301"/>
      <c r="AQ60" s="301"/>
      <c r="AR60" s="301"/>
      <c r="AS60" s="301"/>
      <c r="AT60" s="301"/>
    </row>
    <row r="61" spans="1:46" x14ac:dyDescent="0.25">
      <c r="A61" s="301" t="s">
        <v>4521</v>
      </c>
      <c r="B61" s="296">
        <v>44120</v>
      </c>
      <c r="C61" s="299">
        <v>3025948</v>
      </c>
      <c r="D61" s="301" t="str">
        <f>VLOOKUP(C61,Schools!A:B,2,0)</f>
        <v>Mathilda Marks-Kennedy School</v>
      </c>
      <c r="E61" s="301" t="str">
        <f>VLOOKUP(C61,Schools!$A:$Z,3,0)</f>
        <v>M</v>
      </c>
      <c r="F61" s="213">
        <v>6960</v>
      </c>
      <c r="G61" s="299" t="s">
        <v>4698</v>
      </c>
      <c r="I61" s="301" t="str">
        <f t="shared" si="8"/>
        <v>10166/543965</v>
      </c>
      <c r="J61" s="301">
        <f>VLOOKUP(C61,Schools!$A:$Z,9,0)</f>
        <v>400112</v>
      </c>
      <c r="K61" s="295" t="s">
        <v>85</v>
      </c>
      <c r="L61" s="299" t="s">
        <v>4525</v>
      </c>
      <c r="M61" s="299" t="s">
        <v>4525</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38">
        <f t="shared" si="13"/>
        <v>6960</v>
      </c>
      <c r="AI61" s="438">
        <f t="shared" si="14"/>
        <v>6960</v>
      </c>
      <c r="AJ61" s="438">
        <f t="shared" si="10"/>
        <v>6960</v>
      </c>
      <c r="AK61" s="438">
        <f t="shared" si="11"/>
        <v>6960</v>
      </c>
      <c r="AL61" s="301"/>
      <c r="AM61" s="301"/>
      <c r="AN61" s="301"/>
      <c r="AO61" s="301"/>
      <c r="AP61" s="301"/>
      <c r="AQ61" s="301"/>
      <c r="AR61" s="301"/>
      <c r="AS61" s="301"/>
      <c r="AT61" s="301"/>
    </row>
    <row r="62" spans="1:46" x14ac:dyDescent="0.25">
      <c r="A62" s="301" t="s">
        <v>4521</v>
      </c>
      <c r="B62" s="296">
        <v>44120</v>
      </c>
      <c r="C62" s="299">
        <v>3025949</v>
      </c>
      <c r="D62" s="301" t="str">
        <f>VLOOKUP(C62,Schools!A:B,2,0)</f>
        <v>Menorah Foundation School</v>
      </c>
      <c r="E62" s="301" t="str">
        <f>VLOOKUP(C62,Schools!$A:$Z,3,0)</f>
        <v>M</v>
      </c>
      <c r="F62" s="213">
        <v>12630</v>
      </c>
      <c r="G62" s="299" t="s">
        <v>4698</v>
      </c>
      <c r="I62" s="301" t="str">
        <f t="shared" si="8"/>
        <v>10166/543965</v>
      </c>
      <c r="J62" s="301">
        <f>VLOOKUP(C62,Schools!$A:$Z,9,0)</f>
        <v>400110</v>
      </c>
      <c r="K62" s="295" t="s">
        <v>85</v>
      </c>
      <c r="L62" s="299" t="s">
        <v>4525</v>
      </c>
      <c r="M62" s="299" t="s">
        <v>4525</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38">
        <f t="shared" si="13"/>
        <v>12630</v>
      </c>
      <c r="AI62" s="438">
        <f t="shared" si="14"/>
        <v>12630</v>
      </c>
      <c r="AJ62" s="438">
        <f t="shared" si="10"/>
        <v>12630</v>
      </c>
      <c r="AK62" s="438">
        <f t="shared" si="11"/>
        <v>12630</v>
      </c>
      <c r="AL62" s="301"/>
      <c r="AM62" s="301"/>
      <c r="AN62" s="301"/>
      <c r="AO62" s="301"/>
      <c r="AP62" s="301"/>
      <c r="AQ62" s="301"/>
      <c r="AR62" s="301"/>
      <c r="AS62" s="301"/>
      <c r="AT62" s="301"/>
    </row>
    <row r="63" spans="1:46" x14ac:dyDescent="0.25">
      <c r="A63" s="301" t="s">
        <v>4521</v>
      </c>
      <c r="B63" s="296">
        <v>44120</v>
      </c>
      <c r="C63" s="299">
        <v>3023513</v>
      </c>
      <c r="D63" s="301" t="str">
        <f>VLOOKUP(C63,Schools!A:B,2,0)</f>
        <v>Menorah Primary School</v>
      </c>
      <c r="E63" s="301" t="str">
        <f>VLOOKUP(C63,Schools!$A:$Z,3,0)</f>
        <v>M</v>
      </c>
      <c r="F63" s="213">
        <v>12660</v>
      </c>
      <c r="G63" s="299" t="s">
        <v>4698</v>
      </c>
      <c r="I63" s="301" t="str">
        <f t="shared" si="8"/>
        <v>10166/543965</v>
      </c>
      <c r="J63" s="301">
        <f>VLOOKUP(C63,Schools!$A:$Z,9,0)</f>
        <v>400007</v>
      </c>
      <c r="K63" s="295" t="s">
        <v>85</v>
      </c>
      <c r="L63" s="299" t="s">
        <v>4525</v>
      </c>
      <c r="M63" s="299" t="s">
        <v>4525</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38">
        <f t="shared" si="13"/>
        <v>12660</v>
      </c>
      <c r="AI63" s="438">
        <f t="shared" si="14"/>
        <v>12660</v>
      </c>
      <c r="AJ63" s="438">
        <f t="shared" si="10"/>
        <v>12660</v>
      </c>
      <c r="AK63" s="438">
        <f t="shared" si="11"/>
        <v>12660</v>
      </c>
      <c r="AL63" s="301"/>
      <c r="AM63" s="301"/>
      <c r="AN63" s="301"/>
      <c r="AO63" s="301"/>
      <c r="AP63" s="301"/>
      <c r="AQ63" s="301"/>
      <c r="AR63" s="301"/>
      <c r="AS63" s="301"/>
      <c r="AT63" s="301"/>
    </row>
    <row r="64" spans="1:46" x14ac:dyDescent="0.25">
      <c r="A64" s="301" t="s">
        <v>4521</v>
      </c>
      <c r="B64" s="296">
        <v>44120</v>
      </c>
      <c r="C64" s="299">
        <v>3023305</v>
      </c>
      <c r="D64" s="301" t="str">
        <f>VLOOKUP(C64,Schools!A:B,2,0)</f>
        <v>Monken Hadley C E Primary School</v>
      </c>
      <c r="E64" s="301" t="str">
        <f>VLOOKUP(C64,Schools!$A:$Z,3,0)</f>
        <v>M</v>
      </c>
      <c r="F64" s="213">
        <v>5000</v>
      </c>
      <c r="G64" s="299" t="s">
        <v>4698</v>
      </c>
      <c r="I64" s="301" t="str">
        <f t="shared" si="8"/>
        <v>10166/543965</v>
      </c>
      <c r="J64" s="301">
        <f>VLOOKUP(C64,Schools!$A:$Z,9,0)</f>
        <v>400086</v>
      </c>
      <c r="K64" s="295" t="s">
        <v>85</v>
      </c>
      <c r="L64" s="299" t="s">
        <v>4525</v>
      </c>
      <c r="M64" s="299" t="s">
        <v>4525</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38">
        <f t="shared" si="13"/>
        <v>5000</v>
      </c>
      <c r="AI64" s="438">
        <f t="shared" si="14"/>
        <v>5000</v>
      </c>
      <c r="AJ64" s="438">
        <f t="shared" si="10"/>
        <v>5000</v>
      </c>
      <c r="AK64" s="438">
        <f t="shared" si="11"/>
        <v>5000</v>
      </c>
      <c r="AL64" s="301"/>
      <c r="AM64" s="301"/>
      <c r="AN64" s="301"/>
      <c r="AO64" s="301"/>
      <c r="AP64" s="301"/>
      <c r="AQ64" s="301"/>
      <c r="AR64" s="301"/>
      <c r="AS64" s="301"/>
      <c r="AT64" s="301"/>
    </row>
    <row r="65" spans="1:46" x14ac:dyDescent="0.25">
      <c r="A65" s="301" t="s">
        <v>4521</v>
      </c>
      <c r="B65" s="296">
        <v>44120</v>
      </c>
      <c r="C65" s="299">
        <v>3022042</v>
      </c>
      <c r="D65" s="301" t="str">
        <f>VLOOKUP(C65,Schools!A:B,2,0)</f>
        <v>Monkfrith School</v>
      </c>
      <c r="E65" s="301" t="str">
        <f>VLOOKUP(C65,Schools!$A:$Z,3,0)</f>
        <v>M</v>
      </c>
      <c r="F65" s="213">
        <v>14160</v>
      </c>
      <c r="G65" s="299" t="s">
        <v>4698</v>
      </c>
      <c r="I65" s="301" t="str">
        <f t="shared" si="8"/>
        <v>10166/543965</v>
      </c>
      <c r="J65" s="301">
        <f>VLOOKUP(C65,Schools!$A:$Z,9,0)</f>
        <v>400048</v>
      </c>
      <c r="K65" s="295" t="s">
        <v>85</v>
      </c>
      <c r="L65" s="299" t="s">
        <v>4525</v>
      </c>
      <c r="M65" s="299" t="s">
        <v>4525</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38">
        <f t="shared" si="13"/>
        <v>14160</v>
      </c>
      <c r="AI65" s="438">
        <f t="shared" si="14"/>
        <v>14160</v>
      </c>
      <c r="AJ65" s="438">
        <f t="shared" si="10"/>
        <v>14160</v>
      </c>
      <c r="AK65" s="438">
        <f t="shared" si="11"/>
        <v>14160</v>
      </c>
      <c r="AL65" s="301"/>
      <c r="AM65" s="301"/>
      <c r="AN65" s="301"/>
      <c r="AO65" s="301"/>
      <c r="AP65" s="301"/>
      <c r="AQ65" s="301"/>
      <c r="AR65" s="301"/>
      <c r="AS65" s="301"/>
      <c r="AT65" s="301"/>
    </row>
    <row r="66" spans="1:46" x14ac:dyDescent="0.25">
      <c r="A66" s="301" t="s">
        <v>4521</v>
      </c>
      <c r="B66" s="296">
        <v>44120</v>
      </c>
      <c r="C66" s="299">
        <v>3022044</v>
      </c>
      <c r="D66" s="301" t="str">
        <f>VLOOKUP(C66,Schools!A:B,2,0)</f>
        <v>Moss Hall Infant School</v>
      </c>
      <c r="E66" s="301" t="str">
        <f>VLOOKUP(C66,Schools!$A:$Z,3,0)</f>
        <v>M</v>
      </c>
      <c r="F66" s="213">
        <v>11700</v>
      </c>
      <c r="G66" s="299" t="s">
        <v>4698</v>
      </c>
      <c r="I66" s="301" t="str">
        <f t="shared" si="8"/>
        <v>10166/543965</v>
      </c>
      <c r="J66" s="301">
        <f>VLOOKUP(C66,Schools!$A:$Z,9,0)</f>
        <v>400087</v>
      </c>
      <c r="K66" s="295" t="s">
        <v>85</v>
      </c>
      <c r="L66" s="299" t="s">
        <v>4525</v>
      </c>
      <c r="M66" s="299" t="s">
        <v>4525</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38">
        <f t="shared" si="13"/>
        <v>11700</v>
      </c>
      <c r="AI66" s="438">
        <f t="shared" si="14"/>
        <v>11700</v>
      </c>
      <c r="AJ66" s="438">
        <f t="shared" si="10"/>
        <v>11700</v>
      </c>
      <c r="AK66" s="438">
        <f t="shared" si="11"/>
        <v>11700</v>
      </c>
      <c r="AL66" s="301"/>
      <c r="AM66" s="301"/>
      <c r="AN66" s="301"/>
      <c r="AO66" s="301"/>
      <c r="AP66" s="301"/>
      <c r="AQ66" s="301"/>
      <c r="AR66" s="301"/>
      <c r="AS66" s="301"/>
      <c r="AT66" s="301"/>
    </row>
    <row r="67" spans="1:46" x14ac:dyDescent="0.25">
      <c r="A67" s="301" t="s">
        <v>4521</v>
      </c>
      <c r="B67" s="296">
        <v>44120</v>
      </c>
      <c r="C67" s="299">
        <v>3022043</v>
      </c>
      <c r="D67" s="301" t="str">
        <f>VLOOKUP(C67,Schools!A:B,2,0)</f>
        <v>Moss Hall Junior School</v>
      </c>
      <c r="E67" s="301" t="str">
        <f>VLOOKUP(C67,Schools!$A:$Z,3,0)</f>
        <v>M</v>
      </c>
      <c r="F67" s="213">
        <v>14900</v>
      </c>
      <c r="G67" s="299" t="s">
        <v>4698</v>
      </c>
      <c r="I67" s="301" t="str">
        <f t="shared" si="8"/>
        <v>10166/543965</v>
      </c>
      <c r="J67" s="301">
        <f>VLOOKUP(C67,Schools!$A:$Z,9,0)</f>
        <v>400088</v>
      </c>
      <c r="K67" s="295" t="s">
        <v>85</v>
      </c>
      <c r="L67" s="299" t="s">
        <v>4525</v>
      </c>
      <c r="M67" s="299" t="s">
        <v>4525</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38">
        <f t="shared" si="13"/>
        <v>14900</v>
      </c>
      <c r="AI67" s="438">
        <f t="shared" si="14"/>
        <v>14900</v>
      </c>
      <c r="AJ67" s="438">
        <f t="shared" si="10"/>
        <v>14900</v>
      </c>
      <c r="AK67" s="438">
        <f t="shared" si="11"/>
        <v>14900</v>
      </c>
      <c r="AL67" s="301"/>
      <c r="AM67" s="301"/>
      <c r="AN67" s="301"/>
      <c r="AO67" s="301"/>
      <c r="AP67" s="301"/>
      <c r="AQ67" s="301"/>
      <c r="AR67" s="301"/>
      <c r="AS67" s="301"/>
      <c r="AT67" s="301"/>
    </row>
    <row r="68" spans="1:46" x14ac:dyDescent="0.25">
      <c r="A68" s="301" t="s">
        <v>4521</v>
      </c>
      <c r="B68" s="296">
        <v>44120</v>
      </c>
      <c r="C68" s="299">
        <v>3022053</v>
      </c>
      <c r="D68" s="301" t="str">
        <f>VLOOKUP(C68,Schools!A:B,2,0)</f>
        <v>Noam Primary School</v>
      </c>
      <c r="E68" s="301" t="str">
        <f>VLOOKUP(C68,Schools!$A:$Z,3,0)</f>
        <v>M</v>
      </c>
      <c r="F68" s="213">
        <v>6560</v>
      </c>
      <c r="G68" s="299" t="s">
        <v>4698</v>
      </c>
      <c r="I68" s="301" t="str">
        <f t="shared" si="8"/>
        <v>10166/543965</v>
      </c>
      <c r="J68" s="301">
        <f>VLOOKUP(C68,Schools!$A:$Z,9,0)</f>
        <v>158733</v>
      </c>
      <c r="K68" s="295" t="s">
        <v>85</v>
      </c>
      <c r="L68" s="299" t="s">
        <v>4525</v>
      </c>
      <c r="M68" s="299" t="s">
        <v>4525</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38">
        <f t="shared" si="13"/>
        <v>6560</v>
      </c>
      <c r="AI68" s="438">
        <f t="shared" si="14"/>
        <v>6560</v>
      </c>
      <c r="AJ68" s="438">
        <f t="shared" si="10"/>
        <v>6560</v>
      </c>
      <c r="AK68" s="438">
        <f t="shared" si="11"/>
        <v>6560</v>
      </c>
      <c r="AL68" s="301"/>
      <c r="AM68" s="301"/>
      <c r="AN68" s="301"/>
      <c r="AO68" s="301"/>
      <c r="AP68" s="301"/>
      <c r="AQ68" s="301"/>
      <c r="AR68" s="301"/>
      <c r="AS68" s="301"/>
      <c r="AT68" s="301"/>
    </row>
    <row r="69" spans="1:46" x14ac:dyDescent="0.25">
      <c r="A69" s="301" t="s">
        <v>4521</v>
      </c>
      <c r="B69" s="296">
        <v>44120</v>
      </c>
      <c r="C69" s="299">
        <v>3022045</v>
      </c>
      <c r="D69" s="301" t="str">
        <f>VLOOKUP(C69,Schools!A:B,2,0)</f>
        <v>Northside School</v>
      </c>
      <c r="E69" s="301" t="str">
        <f>VLOOKUP(C69,Schools!$A:$Z,3,0)</f>
        <v>M</v>
      </c>
      <c r="F69" s="213">
        <v>7030</v>
      </c>
      <c r="G69" s="299" t="s">
        <v>4698</v>
      </c>
      <c r="I69" s="301" t="str">
        <f t="shared" si="8"/>
        <v>10166/543965</v>
      </c>
      <c r="J69" s="301">
        <f>VLOOKUP(C69,Schools!$A:$Z,9,0)</f>
        <v>400089</v>
      </c>
      <c r="K69" s="295" t="s">
        <v>85</v>
      </c>
      <c r="L69" s="299" t="s">
        <v>4525</v>
      </c>
      <c r="M69" s="299" t="s">
        <v>4525</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38">
        <f t="shared" si="13"/>
        <v>7030</v>
      </c>
      <c r="AI69" s="438">
        <f t="shared" si="14"/>
        <v>7030</v>
      </c>
      <c r="AJ69" s="438">
        <f t="shared" si="10"/>
        <v>7030</v>
      </c>
      <c r="AK69" s="438">
        <f t="shared" si="11"/>
        <v>7030</v>
      </c>
      <c r="AL69" s="301"/>
      <c r="AM69" s="301"/>
      <c r="AN69" s="301"/>
      <c r="AO69" s="301"/>
      <c r="AP69" s="301"/>
      <c r="AQ69" s="301"/>
      <c r="AR69" s="301"/>
      <c r="AS69" s="301"/>
      <c r="AT69" s="301"/>
    </row>
    <row r="70" spans="1:46" x14ac:dyDescent="0.25">
      <c r="A70" s="301" t="s">
        <v>4521</v>
      </c>
      <c r="B70" s="296">
        <v>44120</v>
      </c>
      <c r="C70" s="299">
        <v>3022077</v>
      </c>
      <c r="D70" s="301" t="str">
        <f>VLOOKUP(C70,Schools!A:B,2,0)</f>
        <v>Orion Primary School</v>
      </c>
      <c r="E70" s="301" t="str">
        <f>VLOOKUP(C70,Schools!$A:$Z,3,0)</f>
        <v>M</v>
      </c>
      <c r="F70" s="213">
        <v>30260</v>
      </c>
      <c r="G70" s="299" t="s">
        <v>4698</v>
      </c>
      <c r="I70" s="301" t="str">
        <f t="shared" si="8"/>
        <v>10166/543965</v>
      </c>
      <c r="J70" s="301">
        <f>VLOOKUP(C70,Schools!$A:$Z,9,0)</f>
        <v>400113</v>
      </c>
      <c r="K70" s="295" t="s">
        <v>85</v>
      </c>
      <c r="L70" s="299" t="s">
        <v>4525</v>
      </c>
      <c r="M70" s="299" t="s">
        <v>4525</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38">
        <f t="shared" si="13"/>
        <v>30260</v>
      </c>
      <c r="AI70" s="438">
        <f t="shared" si="14"/>
        <v>30260</v>
      </c>
      <c r="AJ70" s="438">
        <f t="shared" si="10"/>
        <v>30260</v>
      </c>
      <c r="AK70" s="438">
        <f t="shared" si="11"/>
        <v>30260</v>
      </c>
      <c r="AL70" s="301"/>
      <c r="AM70" s="301"/>
      <c r="AN70" s="301"/>
      <c r="AO70" s="301"/>
      <c r="AP70" s="301"/>
      <c r="AQ70" s="301"/>
      <c r="AR70" s="301"/>
      <c r="AS70" s="301"/>
      <c r="AT70" s="301"/>
    </row>
    <row r="71" spans="1:46" x14ac:dyDescent="0.25">
      <c r="A71" s="301" t="s">
        <v>4521</v>
      </c>
      <c r="B71" s="296">
        <v>44120</v>
      </c>
      <c r="C71" s="299">
        <v>3025201</v>
      </c>
      <c r="D71" s="301" t="str">
        <f>VLOOKUP(C71,Schools!A:B,2,0)</f>
        <v>Osidge Primary School</v>
      </c>
      <c r="E71" s="301" t="str">
        <f>VLOOKUP(C71,Schools!$A:$Z,3,0)</f>
        <v>M</v>
      </c>
      <c r="F71" s="213">
        <v>13130</v>
      </c>
      <c r="G71" s="299" t="s">
        <v>4698</v>
      </c>
      <c r="I71" s="301" t="str">
        <f t="shared" si="8"/>
        <v>10166/543965</v>
      </c>
      <c r="J71" s="301">
        <f>VLOOKUP(C71,Schools!$A:$Z,9,0)</f>
        <v>400021</v>
      </c>
      <c r="K71" s="295" t="s">
        <v>85</v>
      </c>
      <c r="L71" s="299" t="s">
        <v>4525</v>
      </c>
      <c r="M71" s="299" t="s">
        <v>4525</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38">
        <f t="shared" si="13"/>
        <v>13130</v>
      </c>
      <c r="AI71" s="438">
        <f t="shared" si="14"/>
        <v>13130</v>
      </c>
      <c r="AJ71" s="438">
        <f t="shared" si="10"/>
        <v>13130</v>
      </c>
      <c r="AK71" s="438">
        <f t="shared" si="11"/>
        <v>13130</v>
      </c>
      <c r="AL71" s="301"/>
      <c r="AM71" s="301"/>
      <c r="AN71" s="301"/>
      <c r="AO71" s="301"/>
      <c r="AP71" s="301"/>
      <c r="AQ71" s="301"/>
      <c r="AR71" s="301"/>
      <c r="AS71" s="301"/>
      <c r="AT71" s="301"/>
    </row>
    <row r="72" spans="1:46" x14ac:dyDescent="0.25">
      <c r="A72" s="301" t="s">
        <v>4521</v>
      </c>
      <c r="B72" s="296">
        <v>44120</v>
      </c>
      <c r="C72" s="299">
        <v>3023501</v>
      </c>
      <c r="D72" s="301" t="str">
        <f>VLOOKUP(C72,Schools!A:B,2,0)</f>
        <v>Our Lady of Lourdes School</v>
      </c>
      <c r="E72" s="301" t="str">
        <f>VLOOKUP(C72,Schools!$A:$Z,3,0)</f>
        <v>M</v>
      </c>
      <c r="F72" s="213">
        <v>6630</v>
      </c>
      <c r="G72" s="299" t="s">
        <v>4698</v>
      </c>
      <c r="I72" s="301" t="str">
        <f t="shared" si="8"/>
        <v>10166/543965</v>
      </c>
      <c r="J72" s="301">
        <f>VLOOKUP(C72,Schools!$A:$Z,9,0)</f>
        <v>400003</v>
      </c>
      <c r="K72" s="295" t="s">
        <v>85</v>
      </c>
      <c r="L72" s="299" t="s">
        <v>4525</v>
      </c>
      <c r="M72" s="299" t="s">
        <v>4525</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38">
        <f t="shared" si="13"/>
        <v>6630</v>
      </c>
      <c r="AI72" s="438">
        <f t="shared" si="14"/>
        <v>6630</v>
      </c>
      <c r="AJ72" s="438">
        <f t="shared" si="10"/>
        <v>6630</v>
      </c>
      <c r="AK72" s="438">
        <f t="shared" si="11"/>
        <v>6630</v>
      </c>
      <c r="AL72" s="301"/>
      <c r="AM72" s="301"/>
      <c r="AN72" s="301"/>
      <c r="AO72" s="301"/>
      <c r="AP72" s="301"/>
      <c r="AQ72" s="301"/>
      <c r="AR72" s="301"/>
      <c r="AS72" s="301"/>
      <c r="AT72" s="301"/>
    </row>
    <row r="73" spans="1:46" x14ac:dyDescent="0.25">
      <c r="A73" s="301" t="s">
        <v>4521</v>
      </c>
      <c r="B73" s="296">
        <v>44120</v>
      </c>
      <c r="C73" s="299">
        <v>3022078</v>
      </c>
      <c r="D73" s="301" t="str">
        <f>VLOOKUP(C73,Schools!A:B,2,0)</f>
        <v>Pardes House School</v>
      </c>
      <c r="E73" s="301" t="str">
        <f>VLOOKUP(C73,Schools!$A:$Z,3,0)</f>
        <v>M</v>
      </c>
      <c r="F73" s="213">
        <v>11600</v>
      </c>
      <c r="G73" s="299" t="s">
        <v>4698</v>
      </c>
      <c r="I73" s="301" t="str">
        <f t="shared" si="8"/>
        <v>10166/543965</v>
      </c>
      <c r="J73" s="301">
        <f>VLOOKUP(C73,Schools!$A:$Z,9,0)</f>
        <v>400014</v>
      </c>
      <c r="K73" s="295" t="s">
        <v>85</v>
      </c>
      <c r="L73" s="299" t="s">
        <v>4525</v>
      </c>
      <c r="M73" s="299" t="s">
        <v>4525</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38">
        <f t="shared" si="13"/>
        <v>11600</v>
      </c>
      <c r="AI73" s="438">
        <f t="shared" si="14"/>
        <v>11600</v>
      </c>
      <c r="AJ73" s="438">
        <f t="shared" si="10"/>
        <v>11600</v>
      </c>
      <c r="AK73" s="438">
        <f t="shared" si="11"/>
        <v>11600</v>
      </c>
      <c r="AL73" s="301"/>
      <c r="AM73" s="301"/>
      <c r="AN73" s="301"/>
      <c r="AO73" s="301"/>
      <c r="AP73" s="301"/>
      <c r="AQ73" s="301"/>
      <c r="AR73" s="301"/>
      <c r="AS73" s="301"/>
      <c r="AT73" s="301"/>
    </row>
    <row r="74" spans="1:46" x14ac:dyDescent="0.25">
      <c r="A74" s="301" t="s">
        <v>4521</v>
      </c>
      <c r="B74" s="296">
        <v>44120</v>
      </c>
      <c r="C74" s="299">
        <v>3022071</v>
      </c>
      <c r="D74" s="301" t="str">
        <f>VLOOKUP(C74,Schools!A:B,2,0)</f>
        <v>Queenswell Infant and Nursery School</v>
      </c>
      <c r="E74" s="301" t="str">
        <f>VLOOKUP(C74,Schools!$A:$Z,3,0)</f>
        <v>M</v>
      </c>
      <c r="F74" s="213">
        <v>5900</v>
      </c>
      <c r="G74" s="299" t="s">
        <v>4698</v>
      </c>
      <c r="I74" s="301" t="str">
        <f t="shared" si="8"/>
        <v>10166/543965</v>
      </c>
      <c r="J74" s="301">
        <f>VLOOKUP(C74,Schools!$A:$Z,9,0)</f>
        <v>400012</v>
      </c>
      <c r="K74" s="295" t="s">
        <v>85</v>
      </c>
      <c r="L74" s="299" t="s">
        <v>4525</v>
      </c>
      <c r="M74" s="299" t="s">
        <v>4525</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38">
        <f t="shared" si="13"/>
        <v>5900</v>
      </c>
      <c r="AI74" s="438">
        <f t="shared" si="14"/>
        <v>5900</v>
      </c>
      <c r="AJ74" s="438">
        <f t="shared" si="10"/>
        <v>5900</v>
      </c>
      <c r="AK74" s="438">
        <f t="shared" si="11"/>
        <v>5900</v>
      </c>
      <c r="AL74" s="301"/>
      <c r="AM74" s="301"/>
      <c r="AN74" s="301"/>
      <c r="AO74" s="301"/>
      <c r="AP74" s="301"/>
      <c r="AQ74" s="301"/>
      <c r="AR74" s="301"/>
      <c r="AS74" s="301"/>
      <c r="AT74" s="301"/>
    </row>
    <row r="75" spans="1:46" x14ac:dyDescent="0.25">
      <c r="A75" s="301" t="s">
        <v>4521</v>
      </c>
      <c r="B75" s="296">
        <v>44120</v>
      </c>
      <c r="C75" s="299">
        <v>3022072</v>
      </c>
      <c r="D75" s="301" t="str">
        <f>VLOOKUP(C75,Schools!A:B,2,0)</f>
        <v>Queenswell Junior School</v>
      </c>
      <c r="E75" s="301" t="str">
        <f>VLOOKUP(C75,Schools!$A:$Z,3,0)</f>
        <v>M</v>
      </c>
      <c r="F75" s="213">
        <v>10830</v>
      </c>
      <c r="G75" s="299" t="s">
        <v>4698</v>
      </c>
      <c r="I75" s="301" t="str">
        <f t="shared" si="8"/>
        <v>10166/543965</v>
      </c>
      <c r="J75" s="301">
        <f>VLOOKUP(C75,Schools!$A:$Z,9,0)</f>
        <v>400012</v>
      </c>
      <c r="K75" s="295" t="s">
        <v>85</v>
      </c>
      <c r="L75" s="299" t="s">
        <v>4525</v>
      </c>
      <c r="M75" s="299" t="s">
        <v>4525</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38">
        <f t="shared" si="13"/>
        <v>10830</v>
      </c>
      <c r="AI75" s="438">
        <f t="shared" si="14"/>
        <v>10830</v>
      </c>
      <c r="AJ75" s="438">
        <f t="shared" si="10"/>
        <v>10830</v>
      </c>
      <c r="AK75" s="438">
        <f t="shared" si="11"/>
        <v>10830</v>
      </c>
      <c r="AL75" s="301"/>
      <c r="AM75" s="301"/>
      <c r="AN75" s="301"/>
      <c r="AO75" s="301"/>
      <c r="AP75" s="301"/>
      <c r="AQ75" s="301"/>
      <c r="AR75" s="301"/>
      <c r="AS75" s="301"/>
      <c r="AT75" s="301"/>
    </row>
    <row r="76" spans="1:46" x14ac:dyDescent="0.25">
      <c r="A76" s="301" t="s">
        <v>4521</v>
      </c>
      <c r="B76" s="296">
        <v>44120</v>
      </c>
      <c r="C76" s="299">
        <v>3023512</v>
      </c>
      <c r="D76" s="301" t="str">
        <f>VLOOKUP(C76,Schools!A:B,2,0)</f>
        <v>Rosh Pinah</v>
      </c>
      <c r="E76" s="301" t="str">
        <f>VLOOKUP(C76,Schools!$A:$Z,3,0)</f>
        <v>M</v>
      </c>
      <c r="F76" s="213">
        <v>12460</v>
      </c>
      <c r="G76" s="299" t="s">
        <v>4698</v>
      </c>
      <c r="I76" s="301" t="str">
        <f t="shared" si="8"/>
        <v>10166/543965</v>
      </c>
      <c r="J76" s="301">
        <f>VLOOKUP(C76,Schools!$A:$Z,9,0)</f>
        <v>400093</v>
      </c>
      <c r="K76" s="295" t="s">
        <v>85</v>
      </c>
      <c r="L76" s="299" t="s">
        <v>4525</v>
      </c>
      <c r="M76" s="299" t="s">
        <v>4525</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38">
        <f t="shared" si="13"/>
        <v>12460</v>
      </c>
      <c r="AI76" s="438">
        <f t="shared" si="14"/>
        <v>12460</v>
      </c>
      <c r="AJ76" s="438">
        <f t="shared" si="10"/>
        <v>12460</v>
      </c>
      <c r="AK76" s="438">
        <f t="shared" si="11"/>
        <v>12460</v>
      </c>
      <c r="AL76" s="301"/>
      <c r="AM76" s="301"/>
      <c r="AN76" s="301"/>
      <c r="AO76" s="301"/>
      <c r="AP76" s="301"/>
      <c r="AQ76" s="301"/>
      <c r="AR76" s="301"/>
      <c r="AS76" s="301"/>
      <c r="AT76" s="301"/>
    </row>
    <row r="77" spans="1:46" x14ac:dyDescent="0.25">
      <c r="A77" s="301" t="s">
        <v>4521</v>
      </c>
      <c r="B77" s="296">
        <v>44120</v>
      </c>
      <c r="C77" s="299">
        <v>3023510</v>
      </c>
      <c r="D77" s="301" t="str">
        <f>VLOOKUP(C77,Schools!A:B,2,0)</f>
        <v>Sacred Heart School</v>
      </c>
      <c r="E77" s="301" t="str">
        <f>VLOOKUP(C77,Schools!$A:$Z,3,0)</f>
        <v>M</v>
      </c>
      <c r="F77" s="213">
        <v>13200</v>
      </c>
      <c r="G77" s="299" t="s">
        <v>4698</v>
      </c>
      <c r="I77" s="301" t="str">
        <f t="shared" si="8"/>
        <v>10166/543965</v>
      </c>
      <c r="J77" s="301">
        <f>VLOOKUP(C77,Schools!$A:$Z,9,0)</f>
        <v>400071</v>
      </c>
      <c r="K77" s="295" t="s">
        <v>85</v>
      </c>
      <c r="L77" s="299" t="s">
        <v>4525</v>
      </c>
      <c r="M77" s="299" t="s">
        <v>4525</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38">
        <f t="shared" si="13"/>
        <v>13200</v>
      </c>
      <c r="AI77" s="438">
        <f t="shared" si="14"/>
        <v>13200</v>
      </c>
      <c r="AJ77" s="438">
        <f t="shared" si="10"/>
        <v>13200</v>
      </c>
      <c r="AK77" s="438">
        <f t="shared" si="11"/>
        <v>13200</v>
      </c>
      <c r="AL77" s="301"/>
      <c r="AM77" s="301"/>
      <c r="AN77" s="301"/>
      <c r="AO77" s="301"/>
      <c r="AP77" s="301"/>
      <c r="AQ77" s="301"/>
      <c r="AR77" s="301"/>
      <c r="AS77" s="301"/>
      <c r="AT77" s="301"/>
    </row>
    <row r="78" spans="1:46" x14ac:dyDescent="0.25">
      <c r="A78" s="301" t="s">
        <v>4521</v>
      </c>
      <c r="B78" s="296">
        <v>44120</v>
      </c>
      <c r="C78" s="299">
        <v>3023502</v>
      </c>
      <c r="D78" s="301" t="str">
        <f>VLOOKUP(C78,Schools!A:B,2,0)</f>
        <v>St Agnes RC Primary School</v>
      </c>
      <c r="E78" s="301" t="str">
        <f>VLOOKUP(C78,Schools!$A:$Z,3,0)</f>
        <v>M</v>
      </c>
      <c r="F78" s="213">
        <v>12230</v>
      </c>
      <c r="G78" s="299" t="s">
        <v>4698</v>
      </c>
      <c r="I78" s="301" t="str">
        <f t="shared" si="8"/>
        <v>10166/543965</v>
      </c>
      <c r="J78" s="301">
        <f>VLOOKUP(C78,Schools!$A:$Z,9,0)</f>
        <v>400096</v>
      </c>
      <c r="K78" s="295" t="s">
        <v>85</v>
      </c>
      <c r="L78" s="299" t="s">
        <v>4525</v>
      </c>
      <c r="M78" s="299" t="s">
        <v>4525</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38">
        <f t="shared" si="13"/>
        <v>12230</v>
      </c>
      <c r="AI78" s="438">
        <f t="shared" si="14"/>
        <v>12230</v>
      </c>
      <c r="AJ78" s="438">
        <f t="shared" si="10"/>
        <v>12230</v>
      </c>
      <c r="AK78" s="438">
        <f t="shared" si="11"/>
        <v>12230</v>
      </c>
      <c r="AL78" s="301"/>
      <c r="AM78" s="301"/>
      <c r="AN78" s="301"/>
      <c r="AO78" s="301"/>
      <c r="AP78" s="301"/>
      <c r="AQ78" s="301"/>
      <c r="AR78" s="301"/>
      <c r="AS78" s="301"/>
      <c r="AT78" s="301"/>
    </row>
    <row r="79" spans="1:46" x14ac:dyDescent="0.25">
      <c r="A79" s="301" t="s">
        <v>4521</v>
      </c>
      <c r="B79" s="296">
        <v>44120</v>
      </c>
      <c r="C79" s="299">
        <v>3023315</v>
      </c>
      <c r="D79" s="301" t="str">
        <f>VLOOKUP(C79,Schools!A:B,2,0)</f>
        <v>St Andrew's C E</v>
      </c>
      <c r="E79" s="301" t="str">
        <f>VLOOKUP(C79,Schools!$A:$Z,3,0)</f>
        <v>M</v>
      </c>
      <c r="F79" s="213">
        <v>6930</v>
      </c>
      <c r="G79" s="299" t="s">
        <v>4698</v>
      </c>
      <c r="I79" s="301" t="str">
        <f t="shared" si="8"/>
        <v>10166/543965</v>
      </c>
      <c r="J79" s="301">
        <f>VLOOKUP(C79,Schools!$A:$Z,9,0)</f>
        <v>400062</v>
      </c>
      <c r="K79" s="295" t="s">
        <v>85</v>
      </c>
      <c r="L79" s="299" t="s">
        <v>4525</v>
      </c>
      <c r="M79" s="299" t="s">
        <v>4525</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38">
        <f t="shared" si="13"/>
        <v>6930</v>
      </c>
      <c r="AI79" s="438">
        <f t="shared" si="14"/>
        <v>6930</v>
      </c>
      <c r="AJ79" s="438">
        <f t="shared" si="10"/>
        <v>6930</v>
      </c>
      <c r="AK79" s="438">
        <f t="shared" si="11"/>
        <v>6930</v>
      </c>
      <c r="AL79" s="301"/>
      <c r="AM79" s="301"/>
      <c r="AN79" s="301"/>
      <c r="AO79" s="301"/>
      <c r="AP79" s="301"/>
      <c r="AQ79" s="301"/>
      <c r="AR79" s="301"/>
      <c r="AS79" s="301"/>
      <c r="AT79" s="301"/>
    </row>
    <row r="80" spans="1:46" x14ac:dyDescent="0.25">
      <c r="A80" s="301" t="s">
        <v>4521</v>
      </c>
      <c r="B80" s="296">
        <v>44120</v>
      </c>
      <c r="C80" s="299">
        <v>3023504</v>
      </c>
      <c r="D80" s="301" t="str">
        <f>VLOOKUP(C80,Schools!A:B,2,0)</f>
        <v>St Catherines R C Primary</v>
      </c>
      <c r="E80" s="301" t="str">
        <f>VLOOKUP(C80,Schools!$A:$Z,3,0)</f>
        <v>M</v>
      </c>
      <c r="F80" s="213">
        <v>13900</v>
      </c>
      <c r="G80" s="299" t="s">
        <v>4698</v>
      </c>
      <c r="I80" s="301" t="str">
        <f t="shared" si="8"/>
        <v>10166/543965</v>
      </c>
      <c r="J80" s="301">
        <f>VLOOKUP(C80,Schools!$A:$Z,9,0)</f>
        <v>400064</v>
      </c>
      <c r="K80" s="295" t="s">
        <v>85</v>
      </c>
      <c r="L80" s="299" t="s">
        <v>4525</v>
      </c>
      <c r="M80" s="299" t="s">
        <v>4525</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38">
        <f t="shared" si="13"/>
        <v>13900</v>
      </c>
      <c r="AI80" s="438">
        <f t="shared" si="14"/>
        <v>13900</v>
      </c>
      <c r="AJ80" s="438">
        <f t="shared" si="10"/>
        <v>13900</v>
      </c>
      <c r="AK80" s="438">
        <f t="shared" si="11"/>
        <v>13900</v>
      </c>
      <c r="AL80" s="301"/>
      <c r="AM80" s="301"/>
      <c r="AN80" s="301"/>
      <c r="AO80" s="301"/>
      <c r="AP80" s="301"/>
      <c r="AQ80" s="301"/>
      <c r="AR80" s="301"/>
      <c r="AS80" s="301"/>
      <c r="AT80" s="301"/>
    </row>
    <row r="81" spans="1:46" x14ac:dyDescent="0.25">
      <c r="A81" s="301" t="s">
        <v>4521</v>
      </c>
      <c r="B81" s="296">
        <v>44120</v>
      </c>
      <c r="C81" s="299">
        <v>3023309</v>
      </c>
      <c r="D81" s="301" t="str">
        <f>VLOOKUP(C81,Schools!A:B,2,0)</f>
        <v>St Johns CE N20</v>
      </c>
      <c r="E81" s="301" t="str">
        <f>VLOOKUP(C81,Schools!$A:$Z,3,0)</f>
        <v>M</v>
      </c>
      <c r="F81" s="213">
        <v>7030</v>
      </c>
      <c r="G81" s="299" t="s">
        <v>4698</v>
      </c>
      <c r="I81" s="301" t="str">
        <f t="shared" si="8"/>
        <v>10166/543965</v>
      </c>
      <c r="J81" s="301">
        <f>VLOOKUP(C81,Schools!$A:$Z,9,0)</f>
        <v>400098</v>
      </c>
      <c r="K81" s="295" t="s">
        <v>85</v>
      </c>
      <c r="L81" s="299" t="s">
        <v>4525</v>
      </c>
      <c r="M81" s="299" t="s">
        <v>4525</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38">
        <f t="shared" si="13"/>
        <v>7030</v>
      </c>
      <c r="AI81" s="438">
        <f t="shared" si="14"/>
        <v>7030</v>
      </c>
      <c r="AJ81" s="438">
        <f t="shared" si="10"/>
        <v>7030</v>
      </c>
      <c r="AK81" s="438">
        <f t="shared" si="11"/>
        <v>7030</v>
      </c>
      <c r="AL81" s="301"/>
      <c r="AM81" s="301"/>
      <c r="AN81" s="301"/>
      <c r="AO81" s="301"/>
      <c r="AP81" s="301"/>
      <c r="AQ81" s="301"/>
      <c r="AR81" s="301"/>
      <c r="AS81" s="301"/>
      <c r="AT81" s="301"/>
    </row>
    <row r="82" spans="1:46" x14ac:dyDescent="0.25">
      <c r="A82" s="301" t="s">
        <v>4521</v>
      </c>
      <c r="B82" s="296">
        <v>44120</v>
      </c>
      <c r="C82" s="299">
        <v>3023307</v>
      </c>
      <c r="D82" s="301" t="str">
        <f>VLOOKUP(C82,Schools!A:B,2,0)</f>
        <v>St John's CE School N11</v>
      </c>
      <c r="E82" s="301" t="str">
        <f>VLOOKUP(C82,Schools!$A:$Z,3,0)</f>
        <v>M</v>
      </c>
      <c r="F82" s="213">
        <v>6960</v>
      </c>
      <c r="G82" s="299" t="s">
        <v>4698</v>
      </c>
      <c r="I82" s="301" t="str">
        <f t="shared" si="8"/>
        <v>10166/543965</v>
      </c>
      <c r="J82" s="301">
        <f>VLOOKUP(C82,Schools!$A:$Z,9,0)</f>
        <v>400114</v>
      </c>
      <c r="K82" s="295" t="s">
        <v>85</v>
      </c>
      <c r="L82" s="299" t="s">
        <v>4525</v>
      </c>
      <c r="M82" s="299" t="s">
        <v>4525</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38">
        <f t="shared" si="13"/>
        <v>6960</v>
      </c>
      <c r="AI82" s="438">
        <f t="shared" si="14"/>
        <v>6960</v>
      </c>
      <c r="AJ82" s="438">
        <f t="shared" si="10"/>
        <v>6960</v>
      </c>
      <c r="AK82" s="438">
        <f t="shared" si="11"/>
        <v>6960</v>
      </c>
      <c r="AL82" s="301"/>
      <c r="AM82" s="301"/>
      <c r="AN82" s="301"/>
      <c r="AO82" s="301"/>
      <c r="AP82" s="301"/>
      <c r="AQ82" s="301"/>
      <c r="AR82" s="301"/>
      <c r="AS82" s="301"/>
      <c r="AT82" s="301"/>
    </row>
    <row r="83" spans="1:46" x14ac:dyDescent="0.25">
      <c r="A83" s="301" t="s">
        <v>4521</v>
      </c>
      <c r="B83" s="296">
        <v>44120</v>
      </c>
      <c r="C83" s="299">
        <v>3023509</v>
      </c>
      <c r="D83" s="301" t="str">
        <f>VLOOKUP(C83,Schools!A:B,2,0)</f>
        <v>St Joseph's Primary School</v>
      </c>
      <c r="E83" s="301" t="str">
        <f>VLOOKUP(C83,Schools!$A:$Z,3,0)</f>
        <v>M</v>
      </c>
      <c r="F83" s="213">
        <v>16200</v>
      </c>
      <c r="G83" s="299" t="s">
        <v>4698</v>
      </c>
      <c r="I83" s="301" t="str">
        <f t="shared" si="8"/>
        <v>10166/543965</v>
      </c>
      <c r="J83" s="301">
        <f>VLOOKUP(C83,Schools!$A:$Z,9,0)</f>
        <v>400066</v>
      </c>
      <c r="K83" s="295" t="s">
        <v>85</v>
      </c>
      <c r="L83" s="299" t="s">
        <v>4525</v>
      </c>
      <c r="M83" s="299" t="s">
        <v>4525</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38">
        <f t="shared" si="13"/>
        <v>16200</v>
      </c>
      <c r="AI83" s="438">
        <f t="shared" si="14"/>
        <v>16200</v>
      </c>
      <c r="AJ83" s="438">
        <f t="shared" si="10"/>
        <v>16200</v>
      </c>
      <c r="AK83" s="438">
        <f t="shared" si="11"/>
        <v>16200</v>
      </c>
      <c r="AL83" s="301"/>
      <c r="AM83" s="301"/>
      <c r="AN83" s="301"/>
      <c r="AO83" s="301"/>
      <c r="AP83" s="301"/>
      <c r="AQ83" s="301"/>
      <c r="AR83" s="301"/>
      <c r="AS83" s="301"/>
      <c r="AT83" s="301"/>
    </row>
    <row r="84" spans="1:46" x14ac:dyDescent="0.25">
      <c r="A84" s="301" t="s">
        <v>4521</v>
      </c>
      <c r="B84" s="296">
        <v>44120</v>
      </c>
      <c r="C84" s="299">
        <v>3023311</v>
      </c>
      <c r="D84" s="301" t="str">
        <f>VLOOKUP(C84,Schools!A:B,2,0)</f>
        <v>St Mary's C E Primary School N3</v>
      </c>
      <c r="E84" s="301" t="str">
        <f>VLOOKUP(C84,Schools!$A:$Z,3,0)</f>
        <v>M</v>
      </c>
      <c r="F84" s="213">
        <v>13700</v>
      </c>
      <c r="G84" s="299" t="s">
        <v>4698</v>
      </c>
      <c r="I84" s="301" t="str">
        <f t="shared" si="8"/>
        <v>10166/543965</v>
      </c>
      <c r="J84" s="301">
        <f>VLOOKUP(C84,Schools!$A:$Z,9,0)</f>
        <v>400058</v>
      </c>
      <c r="K84" s="295" t="s">
        <v>85</v>
      </c>
      <c r="L84" s="299" t="s">
        <v>4525</v>
      </c>
      <c r="M84" s="299" t="s">
        <v>4525</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38">
        <f t="shared" si="13"/>
        <v>13700</v>
      </c>
      <c r="AI84" s="438">
        <f t="shared" si="14"/>
        <v>13700</v>
      </c>
      <c r="AJ84" s="438">
        <f t="shared" ref="AJ84:AJ109" si="15">SUM(Q84:Y84)</f>
        <v>13700</v>
      </c>
      <c r="AK84" s="438">
        <f t="shared" ref="AK84:AK109" si="16">SUM(Q84:AB84)</f>
        <v>13700</v>
      </c>
      <c r="AL84" s="301"/>
      <c r="AM84" s="301"/>
      <c r="AN84" s="301"/>
      <c r="AO84" s="301"/>
      <c r="AP84" s="301"/>
      <c r="AQ84" s="301"/>
      <c r="AR84" s="301"/>
      <c r="AS84" s="301"/>
      <c r="AT84" s="301"/>
    </row>
    <row r="85" spans="1:46" x14ac:dyDescent="0.25">
      <c r="A85" s="301" t="s">
        <v>4521</v>
      </c>
      <c r="B85" s="296">
        <v>44120</v>
      </c>
      <c r="C85" s="299">
        <v>3023312</v>
      </c>
      <c r="D85" s="301" t="str">
        <f>VLOOKUP(C85,Schools!A:B,2,0)</f>
        <v>St Mary's School EN4</v>
      </c>
      <c r="E85" s="301" t="str">
        <f>VLOOKUP(C85,Schools!$A:$Z,3,0)</f>
        <v>M</v>
      </c>
      <c r="F85" s="213">
        <v>7060</v>
      </c>
      <c r="G85" s="299" t="s">
        <v>4698</v>
      </c>
      <c r="I85" s="301" t="str">
        <f t="shared" si="8"/>
        <v>10166/543965</v>
      </c>
      <c r="J85" s="301">
        <f>VLOOKUP(C85,Schools!$A:$Z,9,0)</f>
        <v>400017</v>
      </c>
      <c r="K85" s="295" t="s">
        <v>85</v>
      </c>
      <c r="L85" s="299" t="s">
        <v>4525</v>
      </c>
      <c r="M85" s="299" t="s">
        <v>4525</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38">
        <f t="shared" si="13"/>
        <v>7060</v>
      </c>
      <c r="AI85" s="438">
        <f t="shared" si="14"/>
        <v>7060</v>
      </c>
      <c r="AJ85" s="438">
        <f t="shared" si="15"/>
        <v>7060</v>
      </c>
      <c r="AK85" s="438">
        <f t="shared" si="16"/>
        <v>7060</v>
      </c>
      <c r="AL85" s="301"/>
      <c r="AM85" s="301"/>
      <c r="AN85" s="301"/>
      <c r="AO85" s="301"/>
      <c r="AP85" s="301"/>
      <c r="AQ85" s="301"/>
      <c r="AR85" s="301"/>
      <c r="AS85" s="301"/>
      <c r="AT85" s="301"/>
    </row>
    <row r="86" spans="1:46" x14ac:dyDescent="0.25">
      <c r="A86" s="301" t="s">
        <v>4521</v>
      </c>
      <c r="B86" s="296">
        <v>44120</v>
      </c>
      <c r="C86" s="299">
        <v>3023314</v>
      </c>
      <c r="D86" s="301" t="str">
        <f>VLOOKUP(C86,Schools!A:B,2,0)</f>
        <v>St Pauls CE Primary, NW7</v>
      </c>
      <c r="E86" s="301" t="str">
        <f>VLOOKUP(C86,Schools!$A:$Z,3,0)</f>
        <v>M</v>
      </c>
      <c r="F86" s="213">
        <v>6860</v>
      </c>
      <c r="G86" s="299" t="s">
        <v>4698</v>
      </c>
      <c r="I86" s="301" t="str">
        <f t="shared" si="8"/>
        <v>10166/543965</v>
      </c>
      <c r="J86" s="301">
        <f>VLOOKUP(C86,Schools!$A:$Z,9,0)</f>
        <v>400094</v>
      </c>
      <c r="K86" s="295" t="s">
        <v>85</v>
      </c>
      <c r="L86" s="299" t="s">
        <v>4525</v>
      </c>
      <c r="M86" s="299" t="s">
        <v>4525</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38">
        <f t="shared" si="13"/>
        <v>6860</v>
      </c>
      <c r="AI86" s="438">
        <f t="shared" si="14"/>
        <v>6860</v>
      </c>
      <c r="AJ86" s="438">
        <f t="shared" si="15"/>
        <v>6860</v>
      </c>
      <c r="AK86" s="438">
        <f t="shared" si="16"/>
        <v>6860</v>
      </c>
      <c r="AL86" s="301"/>
      <c r="AM86" s="301"/>
      <c r="AN86" s="301"/>
      <c r="AO86" s="301"/>
      <c r="AP86" s="301"/>
      <c r="AQ86" s="301"/>
      <c r="AR86" s="301"/>
      <c r="AS86" s="301"/>
      <c r="AT86" s="301"/>
    </row>
    <row r="87" spans="1:46" x14ac:dyDescent="0.25">
      <c r="A87" s="301" t="s">
        <v>4521</v>
      </c>
      <c r="B87" s="296">
        <v>44120</v>
      </c>
      <c r="C87" s="299">
        <v>3023313</v>
      </c>
      <c r="D87" s="301" t="str">
        <f>VLOOKUP(C87,Schools!A:B,2,0)</f>
        <v>St. Pauls CE Primary School (N11)</v>
      </c>
      <c r="E87" s="301" t="str">
        <f>VLOOKUP(C87,Schools!$A:$Z,3,0)</f>
        <v>M</v>
      </c>
      <c r="F87" s="213">
        <v>6200</v>
      </c>
      <c r="G87" s="299" t="s">
        <v>4698</v>
      </c>
      <c r="I87" s="301" t="str">
        <f t="shared" si="8"/>
        <v>10166/543965</v>
      </c>
      <c r="J87" s="301">
        <f>VLOOKUP(C87,Schools!$A:$Z,9,0)</f>
        <v>400006</v>
      </c>
      <c r="K87" s="295" t="s">
        <v>85</v>
      </c>
      <c r="L87" s="299" t="s">
        <v>4525</v>
      </c>
      <c r="M87" s="299" t="s">
        <v>4525</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38">
        <f t="shared" si="13"/>
        <v>6200</v>
      </c>
      <c r="AI87" s="438">
        <f t="shared" si="14"/>
        <v>6200</v>
      </c>
      <c r="AJ87" s="438">
        <f t="shared" si="15"/>
        <v>6200</v>
      </c>
      <c r="AK87" s="438">
        <f t="shared" si="16"/>
        <v>6200</v>
      </c>
      <c r="AL87" s="301"/>
      <c r="AM87" s="301"/>
      <c r="AN87" s="301"/>
      <c r="AO87" s="301"/>
      <c r="AP87" s="301"/>
      <c r="AQ87" s="301"/>
      <c r="AR87" s="301"/>
      <c r="AS87" s="301"/>
      <c r="AT87" s="301"/>
    </row>
    <row r="88" spans="1:46" x14ac:dyDescent="0.25">
      <c r="A88" s="301" t="s">
        <v>4521</v>
      </c>
      <c r="B88" s="296">
        <v>44120</v>
      </c>
      <c r="C88" s="299">
        <v>3023507</v>
      </c>
      <c r="D88" s="301" t="str">
        <f>VLOOKUP(C88,Schools!A:B,2,0)</f>
        <v>St Theresa's R.C. Primary School</v>
      </c>
      <c r="E88" s="301" t="str">
        <f>VLOOKUP(C88,Schools!$A:$Z,3,0)</f>
        <v>M</v>
      </c>
      <c r="F88" s="213">
        <v>5860</v>
      </c>
      <c r="G88" s="299" t="s">
        <v>4698</v>
      </c>
      <c r="I88" s="301" t="str">
        <f t="shared" si="8"/>
        <v>10166/543965</v>
      </c>
      <c r="J88" s="301">
        <f>VLOOKUP(C88,Schools!$A:$Z,9,0)</f>
        <v>400037</v>
      </c>
      <c r="K88" s="295" t="s">
        <v>85</v>
      </c>
      <c r="L88" s="299" t="s">
        <v>4525</v>
      </c>
      <c r="M88" s="299" t="s">
        <v>4525</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38">
        <f t="shared" si="13"/>
        <v>5860</v>
      </c>
      <c r="AI88" s="438">
        <f t="shared" si="14"/>
        <v>5860</v>
      </c>
      <c r="AJ88" s="438">
        <f t="shared" si="15"/>
        <v>5860</v>
      </c>
      <c r="AK88" s="438">
        <f t="shared" si="16"/>
        <v>5860</v>
      </c>
      <c r="AL88" s="301"/>
      <c r="AM88" s="301"/>
      <c r="AN88" s="301"/>
      <c r="AO88" s="301"/>
      <c r="AP88" s="301"/>
      <c r="AQ88" s="301"/>
      <c r="AR88" s="301"/>
      <c r="AS88" s="301"/>
      <c r="AT88" s="301"/>
    </row>
    <row r="89" spans="1:46" x14ac:dyDescent="0.25">
      <c r="A89" s="301" t="s">
        <v>4521</v>
      </c>
      <c r="B89" s="296">
        <v>44120</v>
      </c>
      <c r="C89" s="299">
        <v>3023506</v>
      </c>
      <c r="D89" s="301" t="str">
        <f>VLOOKUP(C89,Schools!A:B,2,0)</f>
        <v>St Vincent's Catholic Primary School</v>
      </c>
      <c r="E89" s="301" t="str">
        <f>VLOOKUP(C89,Schools!$A:$Z,3,0)</f>
        <v>M</v>
      </c>
      <c r="F89" s="213">
        <v>9460</v>
      </c>
      <c r="G89" s="299" t="s">
        <v>4698</v>
      </c>
      <c r="I89" s="301" t="str">
        <f t="shared" ref="I89:I109" si="19">O89&amp;"/"&amp;P89</f>
        <v>10166/543965</v>
      </c>
      <c r="J89" s="301">
        <f>VLOOKUP(C89,Schools!$A:$Z,9,0)</f>
        <v>400009</v>
      </c>
      <c r="K89" s="295" t="s">
        <v>85</v>
      </c>
      <c r="L89" s="299" t="s">
        <v>4525</v>
      </c>
      <c r="M89" s="299" t="s">
        <v>4525</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38">
        <f t="shared" si="13"/>
        <v>9460</v>
      </c>
      <c r="AI89" s="438">
        <f t="shared" si="14"/>
        <v>9460</v>
      </c>
      <c r="AJ89" s="438">
        <f t="shared" si="15"/>
        <v>9460</v>
      </c>
      <c r="AK89" s="438">
        <f t="shared" si="16"/>
        <v>9460</v>
      </c>
      <c r="AL89" s="301"/>
      <c r="AM89" s="301"/>
      <c r="AN89" s="301"/>
      <c r="AO89" s="301"/>
      <c r="AP89" s="301"/>
      <c r="AQ89" s="301"/>
      <c r="AR89" s="301"/>
      <c r="AS89" s="301"/>
      <c r="AT89" s="301"/>
    </row>
    <row r="90" spans="1:46" x14ac:dyDescent="0.25">
      <c r="A90" s="301" t="s">
        <v>4521</v>
      </c>
      <c r="B90" s="296">
        <v>44120</v>
      </c>
      <c r="C90" s="299">
        <v>3022070</v>
      </c>
      <c r="D90" s="301" t="str">
        <f>VLOOKUP(C90,Schools!A:B,2,0)</f>
        <v>Sunnyfields Primary School</v>
      </c>
      <c r="E90" s="301" t="str">
        <f>VLOOKUP(C90,Schools!$A:$Z,3,0)</f>
        <v>M</v>
      </c>
      <c r="F90" s="213">
        <v>6960</v>
      </c>
      <c r="G90" s="299" t="s">
        <v>4698</v>
      </c>
      <c r="I90" s="301" t="str">
        <f t="shared" si="19"/>
        <v>10166/543965</v>
      </c>
      <c r="J90" s="301">
        <f>VLOOKUP(C90,Schools!$A:$Z,9,0)</f>
        <v>400038</v>
      </c>
      <c r="K90" s="295" t="s">
        <v>85</v>
      </c>
      <c r="L90" s="299" t="s">
        <v>4525</v>
      </c>
      <c r="M90" s="299" t="s">
        <v>4525</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38">
        <f t="shared" si="13"/>
        <v>6960</v>
      </c>
      <c r="AI90" s="438">
        <f t="shared" si="14"/>
        <v>6960</v>
      </c>
      <c r="AJ90" s="438">
        <f t="shared" si="15"/>
        <v>6960</v>
      </c>
      <c r="AK90" s="438">
        <f t="shared" si="16"/>
        <v>6960</v>
      </c>
      <c r="AL90" s="301"/>
      <c r="AM90" s="301"/>
      <c r="AN90" s="301"/>
      <c r="AO90" s="301"/>
      <c r="AP90" s="301"/>
      <c r="AQ90" s="301"/>
      <c r="AR90" s="301"/>
      <c r="AS90" s="301"/>
      <c r="AT90" s="301"/>
    </row>
    <row r="91" spans="1:46" x14ac:dyDescent="0.25">
      <c r="A91" s="301" t="s">
        <v>4521</v>
      </c>
      <c r="B91" s="296">
        <v>44120</v>
      </c>
      <c r="C91" s="299">
        <v>3023316</v>
      </c>
      <c r="D91" s="301" t="str">
        <f>VLOOKUP(C91,Schools!A:B,2,0)</f>
        <v>Trent  C of E Primary School</v>
      </c>
      <c r="E91" s="301" t="str">
        <f>VLOOKUP(C91,Schools!$A:$Z,3,0)</f>
        <v>M</v>
      </c>
      <c r="F91" s="213">
        <v>7060</v>
      </c>
      <c r="G91" s="299" t="s">
        <v>4698</v>
      </c>
      <c r="I91" s="301" t="str">
        <f t="shared" si="19"/>
        <v>10166/543965</v>
      </c>
      <c r="J91" s="301">
        <f>VLOOKUP(C91,Schools!$A:$Z,9,0)</f>
        <v>400100</v>
      </c>
      <c r="K91" s="295" t="s">
        <v>85</v>
      </c>
      <c r="L91" s="299" t="s">
        <v>4525</v>
      </c>
      <c r="M91" s="299" t="s">
        <v>4525</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38">
        <f t="shared" si="13"/>
        <v>7060</v>
      </c>
      <c r="AI91" s="438">
        <f t="shared" si="14"/>
        <v>7060</v>
      </c>
      <c r="AJ91" s="438">
        <f t="shared" si="15"/>
        <v>7060</v>
      </c>
      <c r="AK91" s="438">
        <f t="shared" si="16"/>
        <v>7060</v>
      </c>
      <c r="AL91" s="301"/>
      <c r="AM91" s="301"/>
      <c r="AN91" s="301"/>
      <c r="AO91" s="301"/>
      <c r="AP91" s="301"/>
      <c r="AQ91" s="301"/>
      <c r="AR91" s="301"/>
      <c r="AS91" s="301"/>
      <c r="AT91" s="301"/>
    </row>
    <row r="92" spans="1:46" x14ac:dyDescent="0.25">
      <c r="A92" s="301" t="s">
        <v>4521</v>
      </c>
      <c r="B92" s="296">
        <v>44120</v>
      </c>
      <c r="C92" s="299">
        <v>3022055</v>
      </c>
      <c r="D92" s="301" t="str">
        <f>VLOOKUP(C92,Schools!A:B,2,0)</f>
        <v>Tudor School</v>
      </c>
      <c r="E92" s="301" t="str">
        <f>VLOOKUP(C92,Schools!$A:$Z,3,0)</f>
        <v>M</v>
      </c>
      <c r="F92" s="213">
        <v>6660</v>
      </c>
      <c r="G92" s="299" t="s">
        <v>4698</v>
      </c>
      <c r="I92" s="301" t="str">
        <f t="shared" si="19"/>
        <v>10166/543965</v>
      </c>
      <c r="J92" s="301">
        <f>VLOOKUP(C92,Schools!$A:$Z,9,0)</f>
        <v>400101</v>
      </c>
      <c r="K92" s="295" t="s">
        <v>85</v>
      </c>
      <c r="L92" s="299" t="s">
        <v>4525</v>
      </c>
      <c r="M92" s="299" t="s">
        <v>4525</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38">
        <f t="shared" si="13"/>
        <v>6660</v>
      </c>
      <c r="AI92" s="438">
        <f t="shared" si="14"/>
        <v>6660</v>
      </c>
      <c r="AJ92" s="438">
        <f t="shared" si="15"/>
        <v>6660</v>
      </c>
      <c r="AK92" s="438">
        <f t="shared" si="16"/>
        <v>6660</v>
      </c>
      <c r="AL92" s="301"/>
      <c r="AM92" s="301"/>
      <c r="AN92" s="301"/>
      <c r="AO92" s="301"/>
      <c r="AP92" s="301"/>
      <c r="AQ92" s="301"/>
      <c r="AR92" s="301"/>
      <c r="AS92" s="301"/>
      <c r="AT92" s="301"/>
    </row>
    <row r="93" spans="1:46" x14ac:dyDescent="0.25">
      <c r="A93" s="301" t="s">
        <v>4521</v>
      </c>
      <c r="B93" s="296">
        <v>44120</v>
      </c>
      <c r="C93" s="299">
        <v>3022057</v>
      </c>
      <c r="D93" s="301" t="str">
        <f>VLOOKUP(C93,Schools!A:B,2,0)</f>
        <v>Underhill School</v>
      </c>
      <c r="E93" s="301" t="str">
        <f>VLOOKUP(C93,Schools!$A:$Z,3,0)</f>
        <v>M</v>
      </c>
      <c r="F93" s="213">
        <v>14960</v>
      </c>
      <c r="G93" s="299" t="s">
        <v>4698</v>
      </c>
      <c r="I93" s="301" t="str">
        <f t="shared" si="19"/>
        <v>10166/543965</v>
      </c>
      <c r="J93" s="301">
        <f>VLOOKUP(C93,Schools!$A:$Z,9,0)</f>
        <v>400053</v>
      </c>
      <c r="K93" s="295" t="s">
        <v>85</v>
      </c>
      <c r="L93" s="299" t="s">
        <v>4525</v>
      </c>
      <c r="M93" s="299" t="s">
        <v>4525</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38">
        <f t="shared" si="13"/>
        <v>14960</v>
      </c>
      <c r="AI93" s="438">
        <f t="shared" si="14"/>
        <v>14960</v>
      </c>
      <c r="AJ93" s="438">
        <f t="shared" si="15"/>
        <v>14960</v>
      </c>
      <c r="AK93" s="438">
        <f t="shared" si="16"/>
        <v>14960</v>
      </c>
      <c r="AL93" s="301"/>
      <c r="AM93" s="301"/>
      <c r="AN93" s="301"/>
      <c r="AO93" s="301"/>
      <c r="AP93" s="301"/>
      <c r="AQ93" s="301"/>
      <c r="AR93" s="301"/>
      <c r="AS93" s="301"/>
      <c r="AT93" s="301"/>
    </row>
    <row r="94" spans="1:46" x14ac:dyDescent="0.25">
      <c r="A94" s="301" t="s">
        <v>4521</v>
      </c>
      <c r="B94" s="296">
        <v>44120</v>
      </c>
      <c r="C94" s="299">
        <v>3022076</v>
      </c>
      <c r="D94" s="301" t="str">
        <f>VLOOKUP(C94,Schools!A:B,2,0)</f>
        <v>Wessex  Gardens Primary School</v>
      </c>
      <c r="E94" s="301" t="str">
        <f>VLOOKUP(C94,Schools!$A:$Z,3,0)</f>
        <v>M</v>
      </c>
      <c r="F94" s="213">
        <v>11760</v>
      </c>
      <c r="G94" s="299" t="s">
        <v>4698</v>
      </c>
      <c r="I94" s="301" t="str">
        <f t="shared" si="19"/>
        <v>10166/543965</v>
      </c>
      <c r="J94" s="301">
        <f>VLOOKUP(C94,Schools!$A:$Z,9,0)</f>
        <v>400111</v>
      </c>
      <c r="K94" s="295" t="s">
        <v>85</v>
      </c>
      <c r="L94" s="299" t="s">
        <v>4525</v>
      </c>
      <c r="M94" s="299" t="s">
        <v>4525</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38">
        <f t="shared" si="13"/>
        <v>11760</v>
      </c>
      <c r="AI94" s="438">
        <f t="shared" si="14"/>
        <v>11760</v>
      </c>
      <c r="AJ94" s="438">
        <f t="shared" si="15"/>
        <v>11760</v>
      </c>
      <c r="AK94" s="438">
        <f t="shared" si="16"/>
        <v>11760</v>
      </c>
      <c r="AL94" s="301"/>
      <c r="AM94" s="301"/>
      <c r="AN94" s="301"/>
      <c r="AO94" s="301"/>
      <c r="AP94" s="301"/>
      <c r="AQ94" s="301"/>
      <c r="AR94" s="301"/>
      <c r="AS94" s="301"/>
      <c r="AT94" s="301"/>
    </row>
    <row r="95" spans="1:46" x14ac:dyDescent="0.25">
      <c r="A95" s="301" t="s">
        <v>4521</v>
      </c>
      <c r="B95" s="296">
        <v>44120</v>
      </c>
      <c r="C95" s="299">
        <v>3022060</v>
      </c>
      <c r="D95" s="301" t="str">
        <f>VLOOKUP(C95,Schools!A:B,2,0)</f>
        <v>Whitings Hill Primary School</v>
      </c>
      <c r="E95" s="301" t="str">
        <f>VLOOKUP(C95,Schools!$A:$Z,3,0)</f>
        <v>M</v>
      </c>
      <c r="F95" s="213">
        <v>14030</v>
      </c>
      <c r="G95" s="299" t="s">
        <v>4698</v>
      </c>
      <c r="I95" s="301" t="str">
        <f t="shared" si="19"/>
        <v>10166/543965</v>
      </c>
      <c r="J95" s="301">
        <f>VLOOKUP(C95,Schools!$A:$Z,9,0)</f>
        <v>400011</v>
      </c>
      <c r="K95" s="295" t="s">
        <v>85</v>
      </c>
      <c r="L95" s="299" t="s">
        <v>4525</v>
      </c>
      <c r="M95" s="299" t="s">
        <v>4525</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38">
        <f t="shared" si="13"/>
        <v>14030</v>
      </c>
      <c r="AI95" s="438">
        <f t="shared" si="14"/>
        <v>14030</v>
      </c>
      <c r="AJ95" s="438">
        <f t="shared" si="15"/>
        <v>14030</v>
      </c>
      <c r="AK95" s="438">
        <f t="shared" si="16"/>
        <v>14030</v>
      </c>
      <c r="AL95" s="301"/>
      <c r="AM95" s="301"/>
      <c r="AN95" s="301"/>
      <c r="AO95" s="301"/>
      <c r="AP95" s="301"/>
      <c r="AQ95" s="301"/>
      <c r="AR95" s="301"/>
      <c r="AS95" s="301"/>
      <c r="AT95" s="301"/>
    </row>
    <row r="96" spans="1:46" x14ac:dyDescent="0.25">
      <c r="A96" s="301" t="s">
        <v>4521</v>
      </c>
      <c r="B96" s="296">
        <v>44120</v>
      </c>
      <c r="C96" s="299">
        <v>3023518</v>
      </c>
      <c r="D96" s="301" t="str">
        <f>VLOOKUP(C96,Schools!A:B,2,0)</f>
        <v>Woodcroft Primary School</v>
      </c>
      <c r="E96" s="301" t="str">
        <f>VLOOKUP(C96,Schools!$A:$Z,3,0)</f>
        <v>M</v>
      </c>
      <c r="F96" s="213">
        <v>13000</v>
      </c>
      <c r="G96" s="299" t="s">
        <v>4698</v>
      </c>
      <c r="I96" s="301" t="str">
        <f t="shared" si="19"/>
        <v>10166/543965</v>
      </c>
      <c r="J96" s="301">
        <f>VLOOKUP(C96,Schools!$A:$Z,9,0)</f>
        <v>400117</v>
      </c>
      <c r="K96" s="295" t="s">
        <v>85</v>
      </c>
      <c r="L96" s="299" t="s">
        <v>4525</v>
      </c>
      <c r="M96" s="299" t="s">
        <v>4525</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38">
        <f t="shared" si="13"/>
        <v>13000</v>
      </c>
      <c r="AI96" s="438">
        <f t="shared" si="14"/>
        <v>13000</v>
      </c>
      <c r="AJ96" s="438">
        <f t="shared" si="15"/>
        <v>13000</v>
      </c>
      <c r="AK96" s="438">
        <f t="shared" si="16"/>
        <v>13000</v>
      </c>
      <c r="AL96" s="301"/>
      <c r="AM96" s="301"/>
      <c r="AN96" s="301"/>
      <c r="AO96" s="301"/>
      <c r="AP96" s="301"/>
      <c r="AQ96" s="301"/>
      <c r="AR96" s="301"/>
      <c r="AS96" s="301"/>
      <c r="AT96" s="301"/>
    </row>
    <row r="97" spans="1:46" x14ac:dyDescent="0.25">
      <c r="A97" s="301" t="s">
        <v>4521</v>
      </c>
      <c r="B97" s="296">
        <v>44120</v>
      </c>
      <c r="C97" s="299">
        <v>3022054</v>
      </c>
      <c r="D97" s="301" t="str">
        <f>VLOOKUP(C97,Schools!A:B,2,0)</f>
        <v>Woodridge  Primary School</v>
      </c>
      <c r="E97" s="301" t="str">
        <f>VLOOKUP(C97,Schools!$A:$Z,3,0)</f>
        <v>M</v>
      </c>
      <c r="F97" s="213">
        <v>6900</v>
      </c>
      <c r="G97" s="299" t="s">
        <v>4698</v>
      </c>
      <c r="I97" s="301" t="str">
        <f t="shared" si="19"/>
        <v>10166/543965</v>
      </c>
      <c r="J97" s="301">
        <f>VLOOKUP(C97,Schools!$A:$Z,9,0)</f>
        <v>400004</v>
      </c>
      <c r="K97" s="295" t="s">
        <v>85</v>
      </c>
      <c r="L97" s="299" t="s">
        <v>4525</v>
      </c>
      <c r="M97" s="299" t="s">
        <v>4525</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38">
        <f t="shared" si="13"/>
        <v>6900</v>
      </c>
      <c r="AI97" s="438">
        <f t="shared" si="14"/>
        <v>6900</v>
      </c>
      <c r="AJ97" s="438">
        <f t="shared" si="15"/>
        <v>6900</v>
      </c>
      <c r="AK97" s="438">
        <f t="shared" si="16"/>
        <v>6900</v>
      </c>
      <c r="AL97" s="301"/>
      <c r="AM97" s="301"/>
      <c r="AN97" s="301"/>
      <c r="AO97" s="301"/>
      <c r="AP97" s="301"/>
      <c r="AQ97" s="301"/>
      <c r="AR97" s="301"/>
      <c r="AS97" s="301"/>
      <c r="AT97" s="301"/>
    </row>
    <row r="98" spans="1:46" x14ac:dyDescent="0.25">
      <c r="A98" s="301" t="s">
        <v>4521</v>
      </c>
      <c r="B98" s="296">
        <v>44120</v>
      </c>
      <c r="C98" s="299">
        <v>3021102</v>
      </c>
      <c r="D98" s="301" t="str">
        <f>VLOOKUP(C98,Schools!A:B,2,0)</f>
        <v>Northgate</v>
      </c>
      <c r="E98" s="301" t="str">
        <f>VLOOKUP(C98,Schools!$A:$Z,3,0)</f>
        <v>M</v>
      </c>
      <c r="F98" s="213">
        <v>2800</v>
      </c>
      <c r="G98" s="299" t="s">
        <v>4698</v>
      </c>
      <c r="I98" s="301" t="str">
        <f t="shared" si="19"/>
        <v>10168/543965</v>
      </c>
      <c r="J98" s="301">
        <f>VLOOKUP(C98,Schools!$A:$Z,9,0)</f>
        <v>400157</v>
      </c>
      <c r="K98" s="295" t="s">
        <v>85</v>
      </c>
      <c r="L98" s="299" t="s">
        <v>4525</v>
      </c>
      <c r="M98" s="299" t="s">
        <v>4525</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38">
        <f t="shared" si="13"/>
        <v>2800</v>
      </c>
      <c r="AI98" s="438">
        <f t="shared" si="14"/>
        <v>2800</v>
      </c>
      <c r="AJ98" s="438">
        <f t="shared" si="15"/>
        <v>2800</v>
      </c>
      <c r="AK98" s="438">
        <f t="shared" si="16"/>
        <v>2800</v>
      </c>
      <c r="AL98" s="301"/>
      <c r="AM98" s="301"/>
      <c r="AN98" s="301"/>
      <c r="AO98" s="301"/>
      <c r="AP98" s="301"/>
      <c r="AQ98" s="301"/>
      <c r="AR98" s="301"/>
      <c r="AS98" s="301"/>
      <c r="AT98" s="301"/>
    </row>
    <row r="99" spans="1:46" x14ac:dyDescent="0.25">
      <c r="A99" s="301" t="s">
        <v>4521</v>
      </c>
      <c r="B99" s="296">
        <v>44120</v>
      </c>
      <c r="C99" s="299">
        <v>3021100</v>
      </c>
      <c r="D99" s="301" t="str">
        <f>VLOOKUP(C99,Schools!A:B,2,0)</f>
        <v>Pavilion</v>
      </c>
      <c r="E99" s="301" t="str">
        <f>VLOOKUP(C99,Schools!$A:$Z,3,0)</f>
        <v>M</v>
      </c>
      <c r="F99" s="213">
        <v>14400</v>
      </c>
      <c r="G99" s="299" t="s">
        <v>4698</v>
      </c>
      <c r="I99" s="301" t="str">
        <f t="shared" si="19"/>
        <v>10168/543965</v>
      </c>
      <c r="J99" s="301">
        <f>VLOOKUP(C99,Schools!$A:$Z,9,0)</f>
        <v>400156</v>
      </c>
      <c r="K99" s="295" t="s">
        <v>85</v>
      </c>
      <c r="L99" s="299" t="s">
        <v>4525</v>
      </c>
      <c r="M99" s="299" t="s">
        <v>4525</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38">
        <f t="shared" si="13"/>
        <v>14400</v>
      </c>
      <c r="AI99" s="438">
        <f t="shared" si="14"/>
        <v>14400</v>
      </c>
      <c r="AJ99" s="438">
        <f t="shared" si="15"/>
        <v>14400</v>
      </c>
      <c r="AK99" s="438">
        <f t="shared" si="16"/>
        <v>14400</v>
      </c>
      <c r="AL99" s="301"/>
      <c r="AM99" s="301"/>
      <c r="AN99" s="301"/>
      <c r="AO99" s="301"/>
      <c r="AP99" s="301"/>
      <c r="AQ99" s="301"/>
      <c r="AR99" s="301"/>
      <c r="AS99" s="301"/>
      <c r="AT99" s="301"/>
    </row>
    <row r="100" spans="1:46" x14ac:dyDescent="0.25">
      <c r="A100" s="301" t="s">
        <v>4521</v>
      </c>
      <c r="B100" s="296">
        <v>44120</v>
      </c>
      <c r="C100" s="299">
        <v>3025405</v>
      </c>
      <c r="D100" s="301" t="str">
        <f>VLOOKUP(C100,Schools!A:B,2,0)</f>
        <v>Finchley Catholic High School</v>
      </c>
      <c r="E100" s="301" t="str">
        <f>VLOOKUP(C100,Schools!$A:$Z,3,0)</f>
        <v>M</v>
      </c>
      <c r="F100" s="213">
        <v>29500</v>
      </c>
      <c r="G100" s="299" t="s">
        <v>4698</v>
      </c>
      <c r="I100" s="301" t="str">
        <f t="shared" si="19"/>
        <v>10167/543965</v>
      </c>
      <c r="J100" s="301">
        <f>VLOOKUP(C100,Schools!$A:$Z,9,0)</f>
        <v>400041</v>
      </c>
      <c r="K100" s="295" t="s">
        <v>85</v>
      </c>
      <c r="L100" s="299" t="s">
        <v>4525</v>
      </c>
      <c r="M100" s="299" t="s">
        <v>4525</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38">
        <f t="shared" si="13"/>
        <v>29500</v>
      </c>
      <c r="AI100" s="438">
        <f t="shared" si="14"/>
        <v>29500</v>
      </c>
      <c r="AJ100" s="438">
        <f t="shared" si="15"/>
        <v>29500</v>
      </c>
      <c r="AK100" s="438">
        <f t="shared" si="16"/>
        <v>29500</v>
      </c>
      <c r="AL100" s="301"/>
      <c r="AM100" s="301"/>
      <c r="AN100" s="301"/>
      <c r="AO100" s="301"/>
      <c r="AP100" s="301"/>
      <c r="AQ100" s="301"/>
      <c r="AR100" s="301"/>
      <c r="AS100" s="301"/>
      <c r="AT100" s="301"/>
    </row>
    <row r="101" spans="1:46" x14ac:dyDescent="0.25">
      <c r="A101" s="301" t="s">
        <v>4521</v>
      </c>
      <c r="B101" s="296">
        <v>44120</v>
      </c>
      <c r="C101" s="299">
        <v>3024003</v>
      </c>
      <c r="D101" s="301" t="str">
        <f>VLOOKUP(C101,Schools!A:B,2,0)</f>
        <v>Friern Barnet School</v>
      </c>
      <c r="E101" s="301" t="str">
        <f>VLOOKUP(C101,Schools!$A:$Z,3,0)</f>
        <v>M</v>
      </c>
      <c r="F101" s="213">
        <v>25310</v>
      </c>
      <c r="G101" s="299" t="s">
        <v>4698</v>
      </c>
      <c r="I101" s="301" t="str">
        <f t="shared" si="19"/>
        <v>10167/543965</v>
      </c>
      <c r="J101" s="301">
        <f>VLOOKUP(C101,Schools!$A:$Z,9,0)</f>
        <v>400033</v>
      </c>
      <c r="K101" s="295" t="s">
        <v>85</v>
      </c>
      <c r="L101" s="299" t="s">
        <v>4525</v>
      </c>
      <c r="M101" s="299" t="s">
        <v>4525</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38">
        <f t="shared" si="13"/>
        <v>25310</v>
      </c>
      <c r="AI101" s="438">
        <f t="shared" si="14"/>
        <v>25310</v>
      </c>
      <c r="AJ101" s="438">
        <f t="shared" si="15"/>
        <v>25310</v>
      </c>
      <c r="AK101" s="438">
        <f t="shared" si="16"/>
        <v>25310</v>
      </c>
      <c r="AL101" s="301"/>
      <c r="AM101" s="301"/>
      <c r="AN101" s="301"/>
      <c r="AO101" s="301"/>
      <c r="AP101" s="301"/>
      <c r="AQ101" s="301"/>
      <c r="AR101" s="301"/>
      <c r="AS101" s="301"/>
      <c r="AT101" s="301"/>
    </row>
    <row r="102" spans="1:46" x14ac:dyDescent="0.25">
      <c r="A102" s="301" t="s">
        <v>4521</v>
      </c>
      <c r="B102" s="296">
        <v>44120</v>
      </c>
      <c r="C102" s="299">
        <v>3025427</v>
      </c>
      <c r="D102" s="301" t="str">
        <f>VLOOKUP(C102,Schools!A:B,2,0)</f>
        <v>JCoSS</v>
      </c>
      <c r="E102" s="301" t="str">
        <f>VLOOKUP(C102,Schools!$A:$Z,3,0)</f>
        <v>M</v>
      </c>
      <c r="F102" s="213">
        <v>35530</v>
      </c>
      <c r="G102" s="299" t="s">
        <v>4698</v>
      </c>
      <c r="I102" s="301" t="str">
        <f t="shared" si="19"/>
        <v>10167/543965</v>
      </c>
      <c r="J102" s="301">
        <f>VLOOKUP(C102,Schools!$A:$Z,9,0)</f>
        <v>400140</v>
      </c>
      <c r="K102" s="295" t="s">
        <v>85</v>
      </c>
      <c r="L102" s="299" t="s">
        <v>4525</v>
      </c>
      <c r="M102" s="299" t="s">
        <v>4525</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38">
        <f t="shared" si="13"/>
        <v>35530</v>
      </c>
      <c r="AI102" s="438">
        <f t="shared" si="14"/>
        <v>35530</v>
      </c>
      <c r="AJ102" s="438">
        <f t="shared" si="15"/>
        <v>35530</v>
      </c>
      <c r="AK102" s="438">
        <f t="shared" si="16"/>
        <v>35530</v>
      </c>
      <c r="AL102" s="301"/>
      <c r="AM102" s="301"/>
      <c r="AN102" s="301"/>
      <c r="AO102" s="301"/>
      <c r="AP102" s="301"/>
      <c r="AQ102" s="301"/>
      <c r="AR102" s="301"/>
      <c r="AS102" s="301"/>
      <c r="AT102" s="301"/>
    </row>
    <row r="103" spans="1:46" x14ac:dyDescent="0.25">
      <c r="A103" s="301" t="s">
        <v>4521</v>
      </c>
      <c r="B103" s="296">
        <v>44120</v>
      </c>
      <c r="C103" s="299">
        <v>3024004</v>
      </c>
      <c r="D103" s="301" t="str">
        <f>VLOOKUP(C103,Schools!A:B,2,0)</f>
        <v>Menorah High School (Girls)</v>
      </c>
      <c r="E103" s="301" t="str">
        <f>VLOOKUP(C103,Schools!$A:$Z,3,0)</f>
        <v>M</v>
      </c>
      <c r="F103" s="213">
        <v>9260</v>
      </c>
      <c r="G103" s="299" t="s">
        <v>4698</v>
      </c>
      <c r="I103" s="301" t="str">
        <f t="shared" si="19"/>
        <v>10167/543965</v>
      </c>
      <c r="J103" s="301">
        <f>VLOOKUP(C103,Schools!$A:$Z,9,0)</f>
        <v>107953</v>
      </c>
      <c r="K103" s="295" t="s">
        <v>85</v>
      </c>
      <c r="L103" s="299" t="s">
        <v>4525</v>
      </c>
      <c r="M103" s="299" t="s">
        <v>4525</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38">
        <f t="shared" si="13"/>
        <v>9260</v>
      </c>
      <c r="AI103" s="438">
        <f t="shared" si="14"/>
        <v>9260</v>
      </c>
      <c r="AJ103" s="438">
        <f t="shared" si="15"/>
        <v>9260</v>
      </c>
      <c r="AK103" s="438">
        <f t="shared" si="16"/>
        <v>9260</v>
      </c>
      <c r="AL103" s="301"/>
      <c r="AM103" s="301"/>
      <c r="AN103" s="301"/>
      <c r="AO103" s="301"/>
      <c r="AP103" s="301"/>
      <c r="AQ103" s="301"/>
      <c r="AR103" s="301"/>
      <c r="AS103" s="301"/>
      <c r="AT103" s="301"/>
    </row>
    <row r="104" spans="1:46" x14ac:dyDescent="0.25">
      <c r="A104" s="301" t="s">
        <v>4521</v>
      </c>
      <c r="B104" s="296">
        <v>44120</v>
      </c>
      <c r="C104" s="299">
        <v>3025404</v>
      </c>
      <c r="D104" s="301" t="str">
        <f>VLOOKUP(C104,Schools!A:B,2,0)</f>
        <v>St Michaels Catholic Grammar School</v>
      </c>
      <c r="E104" s="301" t="str">
        <f>VLOOKUP(C104,Schools!$A:$Z,3,0)</f>
        <v>M</v>
      </c>
      <c r="F104" s="213">
        <v>18060</v>
      </c>
      <c r="G104" s="299" t="s">
        <v>4698</v>
      </c>
      <c r="I104" s="301" t="str">
        <f t="shared" si="19"/>
        <v>10167/543965</v>
      </c>
      <c r="J104" s="301">
        <f>VLOOKUP(C104,Schools!$A:$Z,9,0)</f>
        <v>400029</v>
      </c>
      <c r="K104" s="295" t="s">
        <v>85</v>
      </c>
      <c r="L104" s="299" t="s">
        <v>4525</v>
      </c>
      <c r="M104" s="299" t="s">
        <v>4525</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38">
        <f t="shared" si="13"/>
        <v>18060</v>
      </c>
      <c r="AI104" s="438">
        <f t="shared" si="14"/>
        <v>18060</v>
      </c>
      <c r="AJ104" s="438">
        <f t="shared" si="15"/>
        <v>18060</v>
      </c>
      <c r="AK104" s="438">
        <f t="shared" si="16"/>
        <v>18060</v>
      </c>
      <c r="AL104" s="301"/>
      <c r="AM104" s="301"/>
      <c r="AN104" s="301"/>
      <c r="AO104" s="301"/>
      <c r="AP104" s="301"/>
      <c r="AQ104" s="301"/>
      <c r="AR104" s="301"/>
      <c r="AS104" s="301"/>
      <c r="AT104" s="301"/>
    </row>
    <row r="105" spans="1:46" x14ac:dyDescent="0.25">
      <c r="A105" s="301" t="s">
        <v>4521</v>
      </c>
      <c r="B105" s="296">
        <v>44120</v>
      </c>
      <c r="C105" s="299">
        <v>3025407</v>
      </c>
      <c r="D105" s="301" t="str">
        <f>VLOOKUP(C105,Schools!A:B,2,0)</f>
        <v>St. James' Catholic High School</v>
      </c>
      <c r="E105" s="301" t="str">
        <f>VLOOKUP(C105,Schools!$A:$Z,3,0)</f>
        <v>M</v>
      </c>
      <c r="F105" s="213">
        <v>34030</v>
      </c>
      <c r="G105" s="299" t="s">
        <v>4698</v>
      </c>
      <c r="I105" s="301" t="str">
        <f t="shared" si="19"/>
        <v>10167/543965</v>
      </c>
      <c r="J105" s="301">
        <f>VLOOKUP(C105,Schools!$A:$Z,9,0)</f>
        <v>400013</v>
      </c>
      <c r="K105" s="295" t="s">
        <v>85</v>
      </c>
      <c r="L105" s="299" t="s">
        <v>4525</v>
      </c>
      <c r="M105" s="299" t="s">
        <v>4525</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38">
        <f t="shared" si="13"/>
        <v>34030</v>
      </c>
      <c r="AI105" s="438">
        <f t="shared" si="14"/>
        <v>34030</v>
      </c>
      <c r="AJ105" s="438">
        <f t="shared" si="15"/>
        <v>34030</v>
      </c>
      <c r="AK105" s="438">
        <f t="shared" si="16"/>
        <v>34030</v>
      </c>
      <c r="AL105" s="301"/>
      <c r="AM105" s="301"/>
      <c r="AN105" s="301"/>
      <c r="AO105" s="301"/>
      <c r="AP105" s="301"/>
      <c r="AQ105" s="301"/>
      <c r="AR105" s="301"/>
      <c r="AS105" s="301"/>
      <c r="AT105" s="301"/>
    </row>
    <row r="106" spans="1:46" x14ac:dyDescent="0.25">
      <c r="A106" s="301" t="s">
        <v>4521</v>
      </c>
      <c r="B106" s="296">
        <v>44120</v>
      </c>
      <c r="C106" s="299">
        <v>3027010</v>
      </c>
      <c r="D106" s="301" t="str">
        <f>VLOOKUP(C106,Schools!A:B,2,0)</f>
        <v>Mapledown</v>
      </c>
      <c r="E106" s="301" t="str">
        <f>VLOOKUP(C106,Schools!$A:$Z,3,0)</f>
        <v>M</v>
      </c>
      <c r="F106" s="213">
        <v>8900</v>
      </c>
      <c r="G106" s="299" t="s">
        <v>4698</v>
      </c>
      <c r="I106" s="301" t="str">
        <f t="shared" si="19"/>
        <v>10168/543965</v>
      </c>
      <c r="J106" s="301">
        <f>VLOOKUP(C106,Schools!$A:$Z,9,0)</f>
        <v>400063</v>
      </c>
      <c r="K106" s="295" t="s">
        <v>85</v>
      </c>
      <c r="L106" s="299" t="s">
        <v>4525</v>
      </c>
      <c r="M106" s="299" t="s">
        <v>4525</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38">
        <f t="shared" si="13"/>
        <v>8900</v>
      </c>
      <c r="AI106" s="438">
        <f t="shared" si="14"/>
        <v>8900</v>
      </c>
      <c r="AJ106" s="438">
        <f t="shared" si="15"/>
        <v>8900</v>
      </c>
      <c r="AK106" s="438">
        <f t="shared" si="16"/>
        <v>8900</v>
      </c>
      <c r="AL106" s="301"/>
      <c r="AM106" s="301"/>
      <c r="AN106" s="301"/>
      <c r="AO106" s="301"/>
      <c r="AP106" s="301"/>
      <c r="AQ106" s="301"/>
      <c r="AR106" s="301"/>
      <c r="AS106" s="301"/>
      <c r="AT106" s="301"/>
    </row>
    <row r="107" spans="1:46" x14ac:dyDescent="0.25">
      <c r="A107" s="301" t="s">
        <v>4521</v>
      </c>
      <c r="B107" s="296">
        <v>44120</v>
      </c>
      <c r="C107" s="299">
        <v>3027005</v>
      </c>
      <c r="D107" s="301" t="str">
        <f>VLOOKUP(C107,Schools!A:B,2,0)</f>
        <v>Northway</v>
      </c>
      <c r="E107" s="301" t="str">
        <f>VLOOKUP(C107,Schools!$A:$Z,3,0)</f>
        <v>M</v>
      </c>
      <c r="F107" s="213">
        <v>12400</v>
      </c>
      <c r="G107" s="299" t="s">
        <v>4698</v>
      </c>
      <c r="I107" s="301" t="str">
        <f t="shared" si="19"/>
        <v>10168/543965</v>
      </c>
      <c r="J107" s="301">
        <f>VLOOKUP(C107,Schools!$A:$Z,9,0)</f>
        <v>400034</v>
      </c>
      <c r="K107" s="295" t="s">
        <v>85</v>
      </c>
      <c r="L107" s="299" t="s">
        <v>4525</v>
      </c>
      <c r="M107" s="299" t="s">
        <v>4525</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38">
        <f t="shared" si="13"/>
        <v>12400</v>
      </c>
      <c r="AI107" s="438">
        <f t="shared" si="14"/>
        <v>12400</v>
      </c>
      <c r="AJ107" s="438">
        <f t="shared" si="15"/>
        <v>12400</v>
      </c>
      <c r="AK107" s="438">
        <f t="shared" si="16"/>
        <v>12400</v>
      </c>
      <c r="AL107" s="301"/>
      <c r="AM107" s="301"/>
      <c r="AN107" s="301"/>
      <c r="AO107" s="301"/>
      <c r="AP107" s="301"/>
      <c r="AQ107" s="301"/>
      <c r="AR107" s="301"/>
      <c r="AS107" s="301"/>
      <c r="AT107" s="301"/>
    </row>
    <row r="108" spans="1:46" x14ac:dyDescent="0.25">
      <c r="A108" s="301" t="s">
        <v>4521</v>
      </c>
      <c r="B108" s="296">
        <v>44120</v>
      </c>
      <c r="C108" s="299">
        <v>3027009</v>
      </c>
      <c r="D108" s="301" t="str">
        <f>VLOOKUP(C108,Schools!A:B,2,0)</f>
        <v>Oakleigh</v>
      </c>
      <c r="E108" s="301" t="str">
        <f>VLOOKUP(C108,Schools!$A:$Z,3,0)</f>
        <v>M</v>
      </c>
      <c r="F108" s="213">
        <v>11500</v>
      </c>
      <c r="G108" s="299" t="s">
        <v>4698</v>
      </c>
      <c r="I108" s="301" t="str">
        <f t="shared" si="19"/>
        <v>10168/543965</v>
      </c>
      <c r="J108" s="301">
        <f>VLOOKUP(C108,Schools!$A:$Z,9,0)</f>
        <v>400091</v>
      </c>
      <c r="K108" s="295" t="s">
        <v>85</v>
      </c>
      <c r="L108" s="299" t="s">
        <v>4525</v>
      </c>
      <c r="M108" s="299" t="s">
        <v>4525</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38">
        <f t="shared" si="13"/>
        <v>11500</v>
      </c>
      <c r="AI108" s="438">
        <f t="shared" si="14"/>
        <v>11500</v>
      </c>
      <c r="AJ108" s="438">
        <f t="shared" si="15"/>
        <v>11500</v>
      </c>
      <c r="AK108" s="438">
        <f t="shared" si="16"/>
        <v>11500</v>
      </c>
      <c r="AL108" s="301"/>
      <c r="AM108" s="301"/>
      <c r="AN108" s="301"/>
      <c r="AO108" s="301"/>
      <c r="AP108" s="301"/>
      <c r="AQ108" s="301"/>
      <c r="AR108" s="301"/>
      <c r="AS108" s="301"/>
      <c r="AT108" s="301"/>
    </row>
    <row r="109" spans="1:46" x14ac:dyDescent="0.25">
      <c r="A109" s="301" t="s">
        <v>4521</v>
      </c>
      <c r="B109" s="296">
        <v>44120</v>
      </c>
      <c r="C109" s="299">
        <v>3023521</v>
      </c>
      <c r="D109" s="301" t="str">
        <f>VLOOKUP(C109,Schools!A:B,2,0)</f>
        <v>St Mary's &amp; St John's CE School</v>
      </c>
      <c r="E109" s="301" t="str">
        <f>VLOOKUP(C109,Schools!$A:$Z,3,0)</f>
        <v>M</v>
      </c>
      <c r="F109" s="213">
        <v>47430</v>
      </c>
      <c r="G109" s="299" t="s">
        <v>4698</v>
      </c>
      <c r="I109" s="301" t="str">
        <f t="shared" si="19"/>
        <v>10694/543965</v>
      </c>
      <c r="J109" s="301">
        <f>VLOOKUP(C109,Schools!$A:$Z,9,0)</f>
        <v>400135</v>
      </c>
      <c r="K109" s="295" t="s">
        <v>85</v>
      </c>
      <c r="L109" s="299" t="s">
        <v>4525</v>
      </c>
      <c r="M109" s="299" t="s">
        <v>4525</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38">
        <f t="shared" si="13"/>
        <v>47430</v>
      </c>
      <c r="AI109" s="438">
        <f t="shared" si="14"/>
        <v>47430</v>
      </c>
      <c r="AJ109" s="438">
        <f t="shared" si="15"/>
        <v>47430</v>
      </c>
      <c r="AK109" s="438">
        <f t="shared" si="16"/>
        <v>47430</v>
      </c>
      <c r="AL109" s="301"/>
      <c r="AM109" s="301"/>
      <c r="AN109" s="301"/>
      <c r="AO109" s="301"/>
      <c r="AP109" s="301"/>
      <c r="AQ109" s="301"/>
      <c r="AR109" s="301"/>
      <c r="AS109" s="301"/>
      <c r="AT109" s="301"/>
    </row>
    <row r="110" spans="1:46" x14ac:dyDescent="0.25">
      <c r="A110" s="301" t="s">
        <v>4521</v>
      </c>
      <c r="B110" s="397">
        <v>44323</v>
      </c>
      <c r="C110" s="157">
        <v>3022003</v>
      </c>
      <c r="D110" s="301" t="str">
        <f>VLOOKUP(C110,Schools!A:B,2,0)</f>
        <v>Bell Lane Primary School</v>
      </c>
      <c r="E110" s="301" t="str">
        <f>VLOOKUP(C110,Schools!$A:$Z,3,0)</f>
        <v>M</v>
      </c>
      <c r="F110" s="213">
        <v>9398.36</v>
      </c>
      <c r="G110" s="299" t="s">
        <v>4698</v>
      </c>
      <c r="I110" s="301" t="str">
        <f t="shared" ref="I110:I126" si="21">O110&amp;"/"&amp;P110</f>
        <v>10166/543965</v>
      </c>
      <c r="J110" s="301">
        <f>VLOOKUP(C110,Schools!$A:$Z,9,0)</f>
        <v>400051</v>
      </c>
      <c r="K110" s="295" t="s">
        <v>85</v>
      </c>
      <c r="L110" s="299" t="s">
        <v>4851</v>
      </c>
      <c r="M110" s="299" t="s">
        <v>4852</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38">
        <f t="shared" ref="AH110:AH116" si="22">SUM(Q110:S110)</f>
        <v>9398.36</v>
      </c>
      <c r="AI110" s="438">
        <f t="shared" ref="AI110:AI116" si="23">SUM(Q110:V110)</f>
        <v>9398.36</v>
      </c>
      <c r="AJ110" s="438">
        <f t="shared" ref="AJ110:AJ116" si="24">SUM(Q110:Y110)</f>
        <v>9398.36</v>
      </c>
      <c r="AK110" s="438">
        <f t="shared" ref="AK110:AK116" si="25">SUM(Q110:AB110)</f>
        <v>9398.36</v>
      </c>
      <c r="AL110" s="301"/>
      <c r="AM110" s="301"/>
      <c r="AN110" s="301"/>
      <c r="AO110" s="301"/>
      <c r="AP110" s="301"/>
      <c r="AQ110" s="301"/>
      <c r="AR110" s="301"/>
      <c r="AS110" s="301"/>
      <c r="AT110" s="301"/>
    </row>
    <row r="111" spans="1:46" x14ac:dyDescent="0.25">
      <c r="A111" s="301" t="s">
        <v>4521</v>
      </c>
      <c r="B111" s="397">
        <v>44323</v>
      </c>
      <c r="C111" s="157">
        <v>3022008</v>
      </c>
      <c r="D111" s="301" t="s">
        <v>204</v>
      </c>
      <c r="E111" s="301" t="str">
        <f>VLOOKUP(C111,Schools!$A:$Z,3,0)</f>
        <v>M</v>
      </c>
      <c r="F111" s="213">
        <v>11975</v>
      </c>
      <c r="G111" s="299" t="s">
        <v>4698</v>
      </c>
      <c r="I111" s="301" t="str">
        <f t="shared" si="21"/>
        <v>10166/543965</v>
      </c>
      <c r="J111" s="301">
        <f>VLOOKUP(C111,Schools!$A:$Z,9,0)</f>
        <v>400057</v>
      </c>
      <c r="K111" s="295" t="s">
        <v>85</v>
      </c>
      <c r="L111" s="299" t="s">
        <v>4851</v>
      </c>
      <c r="M111" s="299" t="s">
        <v>4852</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38">
        <f t="shared" si="22"/>
        <v>770</v>
      </c>
      <c r="AI111" s="438">
        <f t="shared" si="23"/>
        <v>11975</v>
      </c>
      <c r="AJ111" s="438">
        <f t="shared" si="24"/>
        <v>11975</v>
      </c>
      <c r="AK111" s="438">
        <f t="shared" si="25"/>
        <v>11975</v>
      </c>
      <c r="AL111" s="301"/>
      <c r="AM111" s="301"/>
      <c r="AN111" s="301"/>
      <c r="AO111" s="301"/>
      <c r="AP111" s="301"/>
      <c r="AQ111" s="301"/>
      <c r="AR111" s="301"/>
      <c r="AS111" s="301"/>
      <c r="AT111" s="301"/>
    </row>
    <row r="112" spans="1:46" x14ac:dyDescent="0.25">
      <c r="A112" s="301" t="s">
        <v>4521</v>
      </c>
      <c r="B112" s="397">
        <v>44323</v>
      </c>
      <c r="C112" s="157">
        <v>3022007</v>
      </c>
      <c r="D112" s="301" t="s">
        <v>205</v>
      </c>
      <c r="E112" s="301" t="str">
        <f>VLOOKUP(C112,Schools!$A:$Z,3,0)</f>
        <v>M</v>
      </c>
      <c r="F112" s="213">
        <v>770</v>
      </c>
      <c r="G112" s="299" t="s">
        <v>4698</v>
      </c>
      <c r="I112" s="301" t="str">
        <f t="shared" si="21"/>
        <v>10166/543965</v>
      </c>
      <c r="J112" s="301">
        <f>VLOOKUP(C112,Schools!$A:$Z,9,0)</f>
        <v>400040</v>
      </c>
      <c r="K112" s="295" t="s">
        <v>85</v>
      </c>
      <c r="L112" s="299" t="s">
        <v>4851</v>
      </c>
      <c r="M112" s="299" t="s">
        <v>4852</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38">
        <f t="shared" si="22"/>
        <v>11975</v>
      </c>
      <c r="AI112" s="438">
        <f t="shared" si="23"/>
        <v>770</v>
      </c>
      <c r="AJ112" s="438">
        <f t="shared" si="24"/>
        <v>770</v>
      </c>
      <c r="AK112" s="438">
        <f t="shared" si="25"/>
        <v>770</v>
      </c>
      <c r="AL112" s="301"/>
      <c r="AM112" s="301"/>
      <c r="AN112" s="301"/>
      <c r="AO112" s="301"/>
      <c r="AP112" s="301"/>
      <c r="AQ112" s="301"/>
      <c r="AR112" s="301"/>
      <c r="AS112" s="301"/>
      <c r="AT112" s="301"/>
    </row>
    <row r="113" spans="1:46" x14ac:dyDescent="0.25">
      <c r="A113" s="301" t="s">
        <v>4521</v>
      </c>
      <c r="B113" s="397">
        <v>44323</v>
      </c>
      <c r="C113" s="157">
        <v>3022055</v>
      </c>
      <c r="D113" s="301" t="s">
        <v>274</v>
      </c>
      <c r="E113" s="301" t="str">
        <f>VLOOKUP(C113,Schools!$A:$Z,3,0)</f>
        <v>M</v>
      </c>
      <c r="F113" s="213">
        <v>2691</v>
      </c>
      <c r="G113" s="299" t="s">
        <v>4698</v>
      </c>
      <c r="I113" s="301" t="str">
        <f t="shared" si="21"/>
        <v>10166/543965</v>
      </c>
      <c r="J113" s="301">
        <f>VLOOKUP(C113,Schools!$A:$Z,9,0)</f>
        <v>400101</v>
      </c>
      <c r="K113" s="295" t="s">
        <v>85</v>
      </c>
      <c r="L113" s="299" t="s">
        <v>4851</v>
      </c>
      <c r="M113" s="299" t="s">
        <v>4852</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38">
        <f t="shared" si="22"/>
        <v>2691</v>
      </c>
      <c r="AI113" s="438">
        <f t="shared" si="23"/>
        <v>2691</v>
      </c>
      <c r="AJ113" s="438">
        <f t="shared" si="24"/>
        <v>2691</v>
      </c>
      <c r="AK113" s="438">
        <f t="shared" si="25"/>
        <v>2691</v>
      </c>
      <c r="AL113" s="301"/>
      <c r="AM113" s="301"/>
      <c r="AN113" s="301"/>
      <c r="AO113" s="301"/>
      <c r="AP113" s="301"/>
      <c r="AQ113" s="301"/>
      <c r="AR113" s="301"/>
      <c r="AS113" s="301"/>
      <c r="AT113" s="301"/>
    </row>
    <row r="114" spans="1:46" x14ac:dyDescent="0.25">
      <c r="A114" s="301" t="s">
        <v>4521</v>
      </c>
      <c r="B114" s="397">
        <v>44323</v>
      </c>
      <c r="C114" s="157">
        <v>3022073</v>
      </c>
      <c r="D114" s="301" t="s">
        <v>215</v>
      </c>
      <c r="E114" s="301" t="str">
        <f>VLOOKUP(C114,Schools!$A:$Z,3,0)</f>
        <v>M</v>
      </c>
      <c r="F114" s="213">
        <v>19965</v>
      </c>
      <c r="G114" s="299" t="s">
        <v>4698</v>
      </c>
      <c r="I114" s="301" t="str">
        <f t="shared" si="21"/>
        <v>10166/543965</v>
      </c>
      <c r="J114" s="301">
        <f>VLOOKUP(C114,Schools!$A:$Z,9,0)</f>
        <v>400105</v>
      </c>
      <c r="K114" s="295" t="s">
        <v>85</v>
      </c>
      <c r="L114" s="299" t="s">
        <v>4851</v>
      </c>
      <c r="M114" s="299" t="s">
        <v>4852</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38">
        <f t="shared" si="22"/>
        <v>19965</v>
      </c>
      <c r="AI114" s="438">
        <f t="shared" si="23"/>
        <v>19965</v>
      </c>
      <c r="AJ114" s="438">
        <f t="shared" si="24"/>
        <v>19965</v>
      </c>
      <c r="AK114" s="438">
        <f t="shared" si="25"/>
        <v>19965</v>
      </c>
      <c r="AL114" s="301"/>
      <c r="AM114" s="301"/>
      <c r="AN114" s="301"/>
      <c r="AO114" s="301"/>
      <c r="AP114" s="301"/>
      <c r="AQ114" s="301"/>
      <c r="AR114" s="301"/>
      <c r="AS114" s="301"/>
      <c r="AT114" s="301"/>
    </row>
    <row r="115" spans="1:46" x14ac:dyDescent="0.25">
      <c r="A115" s="301" t="s">
        <v>4521</v>
      </c>
      <c r="B115" s="397">
        <v>44323</v>
      </c>
      <c r="C115" s="157">
        <v>3023311</v>
      </c>
      <c r="D115" s="301" t="s">
        <v>265</v>
      </c>
      <c r="E115" s="301" t="str">
        <f>VLOOKUP(C115,Schools!$A:$Z,3,0)</f>
        <v>M</v>
      </c>
      <c r="F115" s="213">
        <v>2075.62</v>
      </c>
      <c r="G115" s="299" t="s">
        <v>4698</v>
      </c>
      <c r="I115" s="301" t="str">
        <f t="shared" si="21"/>
        <v>10166/543965</v>
      </c>
      <c r="J115" s="301">
        <f>VLOOKUP(C115,Schools!$A:$Z,9,0)</f>
        <v>400058</v>
      </c>
      <c r="K115" s="295" t="s">
        <v>85</v>
      </c>
      <c r="L115" s="299" t="s">
        <v>4851</v>
      </c>
      <c r="M115" s="299" t="s">
        <v>4852</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38">
        <f t="shared" si="22"/>
        <v>2075.62</v>
      </c>
      <c r="AI115" s="438">
        <f t="shared" si="23"/>
        <v>2075.62</v>
      </c>
      <c r="AJ115" s="438">
        <f t="shared" si="24"/>
        <v>2075.62</v>
      </c>
      <c r="AK115" s="438">
        <f t="shared" si="25"/>
        <v>2075.62</v>
      </c>
      <c r="AL115" s="301"/>
      <c r="AM115" s="301"/>
      <c r="AN115" s="301"/>
      <c r="AO115" s="301"/>
      <c r="AP115" s="301"/>
      <c r="AQ115" s="301"/>
      <c r="AR115" s="301"/>
      <c r="AS115" s="301"/>
      <c r="AT115" s="301"/>
    </row>
    <row r="116" spans="1:46" x14ac:dyDescent="0.25">
      <c r="A116" s="301" t="s">
        <v>4521</v>
      </c>
      <c r="B116" s="397">
        <v>44323</v>
      </c>
      <c r="C116" s="157">
        <v>3024003</v>
      </c>
      <c r="D116" s="301" t="s">
        <v>107</v>
      </c>
      <c r="E116" s="301" t="str">
        <f>VLOOKUP(C116,Schools!$A:$Z,3,0)</f>
        <v>M</v>
      </c>
      <c r="F116" s="213">
        <v>7410</v>
      </c>
      <c r="G116" s="299" t="s">
        <v>4698</v>
      </c>
      <c r="I116" s="301" t="str">
        <f t="shared" si="21"/>
        <v>10167/543965</v>
      </c>
      <c r="J116" s="301">
        <f>VLOOKUP(C116,Schools!$A:$Z,9,0)</f>
        <v>400033</v>
      </c>
      <c r="K116" s="295" t="s">
        <v>85</v>
      </c>
      <c r="L116" s="299" t="s">
        <v>4851</v>
      </c>
      <c r="M116" s="299" t="s">
        <v>4852</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38">
        <f t="shared" si="22"/>
        <v>7410</v>
      </c>
      <c r="AI116" s="438">
        <f t="shared" si="23"/>
        <v>7410</v>
      </c>
      <c r="AJ116" s="438">
        <f t="shared" si="24"/>
        <v>7410</v>
      </c>
      <c r="AK116" s="438">
        <f t="shared" si="25"/>
        <v>7410</v>
      </c>
      <c r="AL116" s="301"/>
      <c r="AM116" s="301"/>
      <c r="AN116" s="301"/>
      <c r="AO116" s="301"/>
      <c r="AP116" s="301"/>
      <c r="AQ116" s="301"/>
      <c r="AR116" s="301"/>
      <c r="AS116" s="301"/>
      <c r="AT116" s="301"/>
    </row>
    <row r="117" spans="1:46" x14ac:dyDescent="0.25">
      <c r="A117" s="301" t="s">
        <v>4521</v>
      </c>
      <c r="B117" s="397">
        <v>44323</v>
      </c>
      <c r="C117" s="299">
        <v>3021100</v>
      </c>
      <c r="D117" s="301" t="str">
        <f>VLOOKUP(C117,Schools!A:B,2,0)</f>
        <v>Pavilion</v>
      </c>
      <c r="E117" s="301" t="str">
        <f>VLOOKUP(C117,Schools!$A:$Z,3,0)</f>
        <v>M</v>
      </c>
      <c r="F117" s="213">
        <f>6830+13140</f>
        <v>19970</v>
      </c>
      <c r="G117" s="299" t="s">
        <v>4698</v>
      </c>
      <c r="I117" s="301" t="str">
        <f t="shared" si="21"/>
        <v>10168/543965</v>
      </c>
      <c r="J117" s="301">
        <f>VLOOKUP(C117,Schools!$A:$Z,9,0)</f>
        <v>400156</v>
      </c>
      <c r="K117" s="295" t="s">
        <v>85</v>
      </c>
      <c r="L117" s="299" t="s">
        <v>4855</v>
      </c>
      <c r="M117" s="299" t="s">
        <v>4856</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38">
        <f t="shared" ref="AH117:AH126" si="28">SUM(Q117:S117)</f>
        <v>19970</v>
      </c>
      <c r="AI117" s="438">
        <f t="shared" ref="AI117:AI126" si="29">SUM(Q117:V117)</f>
        <v>19970</v>
      </c>
      <c r="AJ117" s="438">
        <f t="shared" ref="AJ117:AJ126" si="30">SUM(Q117:Y117)</f>
        <v>19970</v>
      </c>
      <c r="AK117" s="438">
        <f t="shared" ref="AK117:AK126" si="31">SUM(Q117:AB117)</f>
        <v>19970</v>
      </c>
      <c r="AL117" s="301"/>
      <c r="AM117" s="301"/>
      <c r="AN117" s="301"/>
      <c r="AO117" s="301"/>
      <c r="AP117" s="301"/>
      <c r="AQ117" s="301"/>
      <c r="AR117" s="301"/>
      <c r="AS117" s="301"/>
      <c r="AT117" s="301"/>
    </row>
    <row r="118" spans="1:46" x14ac:dyDescent="0.25">
      <c r="A118" s="301" t="s">
        <v>4521</v>
      </c>
      <c r="B118" s="397">
        <v>44323</v>
      </c>
      <c r="C118" s="299">
        <v>3024003</v>
      </c>
      <c r="D118" s="301" t="s">
        <v>107</v>
      </c>
      <c r="E118" s="301" t="str">
        <f>VLOOKUP(C118,Schools!$A:$Z,3,0)</f>
        <v>M</v>
      </c>
      <c r="F118" s="213">
        <f>16320+12190</f>
        <v>28510</v>
      </c>
      <c r="G118" s="299" t="s">
        <v>4698</v>
      </c>
      <c r="I118" s="301" t="str">
        <f t="shared" si="21"/>
        <v>10167/543965</v>
      </c>
      <c r="J118" s="301">
        <f>VLOOKUP(C118,Schools!$A:$Z,9,0)</f>
        <v>400033</v>
      </c>
      <c r="K118" s="295" t="s">
        <v>85</v>
      </c>
      <c r="L118" s="299" t="s">
        <v>4855</v>
      </c>
      <c r="M118" s="299" t="s">
        <v>4856</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38">
        <f t="shared" si="28"/>
        <v>28510</v>
      </c>
      <c r="AI118" s="438">
        <f t="shared" si="29"/>
        <v>28510</v>
      </c>
      <c r="AJ118" s="438">
        <f t="shared" si="30"/>
        <v>28510</v>
      </c>
      <c r="AK118" s="438">
        <f t="shared" si="31"/>
        <v>28510</v>
      </c>
      <c r="AL118" s="301"/>
      <c r="AM118" s="301"/>
      <c r="AN118" s="301"/>
      <c r="AO118" s="301"/>
      <c r="AP118" s="301"/>
      <c r="AQ118" s="301"/>
      <c r="AR118" s="301"/>
      <c r="AS118" s="301"/>
      <c r="AT118" s="301"/>
    </row>
    <row r="119" spans="1:46" x14ac:dyDescent="0.25">
      <c r="A119" s="301" t="s">
        <v>4521</v>
      </c>
      <c r="B119" s="397">
        <v>44323</v>
      </c>
      <c r="C119" s="299">
        <v>3025404</v>
      </c>
      <c r="D119" s="301" t="str">
        <f>VLOOKUP(C119,Schools!A:B,2,0)</f>
        <v>St Michaels Catholic Grammar School</v>
      </c>
      <c r="E119" s="301" t="str">
        <f>VLOOKUP(C119,Schools!$A:$Z,3,0)</f>
        <v>M</v>
      </c>
      <c r="F119" s="213">
        <f>1640+17090</f>
        <v>18730</v>
      </c>
      <c r="G119" s="299" t="s">
        <v>4698</v>
      </c>
      <c r="I119" s="301" t="str">
        <f t="shared" si="21"/>
        <v>10167/543965</v>
      </c>
      <c r="J119" s="301">
        <f>VLOOKUP(C119,Schools!$A:$Z,9,0)</f>
        <v>400029</v>
      </c>
      <c r="K119" s="295" t="s">
        <v>85</v>
      </c>
      <c r="L119" s="299" t="s">
        <v>4855</v>
      </c>
      <c r="M119" s="299" t="s">
        <v>4856</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38">
        <f t="shared" si="28"/>
        <v>18730</v>
      </c>
      <c r="AI119" s="438">
        <f t="shared" si="29"/>
        <v>18730</v>
      </c>
      <c r="AJ119" s="438">
        <f t="shared" si="30"/>
        <v>18730</v>
      </c>
      <c r="AK119" s="438">
        <f t="shared" si="31"/>
        <v>18730</v>
      </c>
      <c r="AL119" s="301"/>
      <c r="AM119" s="301"/>
      <c r="AN119" s="301"/>
      <c r="AO119" s="301"/>
      <c r="AP119" s="301"/>
      <c r="AQ119" s="301"/>
      <c r="AR119" s="301"/>
      <c r="AS119" s="301"/>
      <c r="AT119" s="301"/>
    </row>
    <row r="120" spans="1:46" x14ac:dyDescent="0.25">
      <c r="A120" s="301" t="s">
        <v>4521</v>
      </c>
      <c r="B120" s="397">
        <v>44323</v>
      </c>
      <c r="C120" s="299">
        <v>3025405</v>
      </c>
      <c r="D120" s="301" t="str">
        <f>VLOOKUP(C120,Schools!A:B,2,0)</f>
        <v>Finchley Catholic High School</v>
      </c>
      <c r="E120" s="301" t="str">
        <f>VLOOKUP(C120,Schools!$A:$Z,3,0)</f>
        <v>M</v>
      </c>
      <c r="F120" s="213">
        <f>820+23720</f>
        <v>24540</v>
      </c>
      <c r="G120" s="299" t="s">
        <v>4698</v>
      </c>
      <c r="I120" s="301" t="str">
        <f t="shared" si="21"/>
        <v>10167/543965</v>
      </c>
      <c r="J120" s="301">
        <f>VLOOKUP(C120,Schools!$A:$Z,9,0)</f>
        <v>400041</v>
      </c>
      <c r="K120" s="295" t="s">
        <v>85</v>
      </c>
      <c r="L120" s="299" t="s">
        <v>4855</v>
      </c>
      <c r="M120" s="299" t="s">
        <v>4856</v>
      </c>
      <c r="N120" s="298" t="str">
        <f>VLOOKUP(C120,Schools!A:D,4,0)</f>
        <v>Secondary</v>
      </c>
      <c r="O120" s="298">
        <v>10167</v>
      </c>
      <c r="P120" s="298">
        <f t="shared" ref="P120:P147" si="32">IF(E120="M",543965,516500)</f>
        <v>543965</v>
      </c>
      <c r="Q120" s="298"/>
      <c r="R120" s="286">
        <v>820</v>
      </c>
      <c r="S120" s="78">
        <v>23720</v>
      </c>
      <c r="T120" s="78"/>
      <c r="U120" s="78"/>
      <c r="V120" s="78"/>
      <c r="W120" s="78"/>
      <c r="X120" s="78"/>
      <c r="Y120" s="78"/>
      <c r="Z120" s="78"/>
      <c r="AA120" s="78"/>
      <c r="AB120" s="78"/>
      <c r="AC120" s="52">
        <f t="shared" si="26"/>
        <v>24540</v>
      </c>
      <c r="AD120" s="52">
        <f t="shared" si="27"/>
        <v>0</v>
      </c>
      <c r="AE120" s="51"/>
      <c r="AF120" s="302">
        <f>VLOOKUP(D120,Schools!$B$8:$F$143,5,FALSE)</f>
        <v>3025405</v>
      </c>
      <c r="AH120" s="438">
        <f t="shared" si="28"/>
        <v>24540</v>
      </c>
      <c r="AI120" s="438">
        <f t="shared" si="29"/>
        <v>24540</v>
      </c>
      <c r="AJ120" s="438">
        <f t="shared" si="30"/>
        <v>24540</v>
      </c>
      <c r="AK120" s="438">
        <f t="shared" si="31"/>
        <v>24540</v>
      </c>
      <c r="AL120" s="301"/>
      <c r="AM120" s="301"/>
      <c r="AN120" s="301"/>
      <c r="AO120" s="301"/>
      <c r="AP120" s="301"/>
      <c r="AQ120" s="301"/>
      <c r="AR120" s="301"/>
      <c r="AS120" s="301"/>
      <c r="AT120" s="301"/>
    </row>
    <row r="121" spans="1:46" x14ac:dyDescent="0.25">
      <c r="A121" s="301" t="s">
        <v>4521</v>
      </c>
      <c r="B121" s="397">
        <v>44323</v>
      </c>
      <c r="C121" s="299">
        <v>3023521</v>
      </c>
      <c r="D121" s="301" t="str">
        <f>VLOOKUP(C121,Schools!A:B,2,0)</f>
        <v>St Mary's &amp; St John's CE School</v>
      </c>
      <c r="E121" s="301" t="str">
        <f>VLOOKUP(C121,Schools!$A:$Z,3,0)</f>
        <v>M</v>
      </c>
      <c r="F121" s="213">
        <f>15040+18860</f>
        <v>33900</v>
      </c>
      <c r="G121" s="299" t="s">
        <v>4698</v>
      </c>
      <c r="I121" s="301" t="str">
        <f t="shared" si="21"/>
        <v>11329/543965</v>
      </c>
      <c r="J121" s="301">
        <f>VLOOKUP(C121,Schools!$A:$Z,9,0)</f>
        <v>400135</v>
      </c>
      <c r="K121" s="295" t="s">
        <v>85</v>
      </c>
      <c r="L121" s="299" t="s">
        <v>4855</v>
      </c>
      <c r="M121" s="299" t="s">
        <v>4856</v>
      </c>
      <c r="N121" s="298" t="str">
        <f>VLOOKUP(C121,Schools!A:D,4,0)</f>
        <v>All through</v>
      </c>
      <c r="O121" s="298">
        <v>11329</v>
      </c>
      <c r="P121" s="298">
        <f t="shared" si="32"/>
        <v>543965</v>
      </c>
      <c r="Q121" s="298"/>
      <c r="R121" s="286">
        <v>15040</v>
      </c>
      <c r="S121" s="78">
        <v>18860</v>
      </c>
      <c r="T121" s="78"/>
      <c r="U121" s="78"/>
      <c r="V121" s="78"/>
      <c r="W121" s="78"/>
      <c r="X121" s="78"/>
      <c r="Y121" s="78"/>
      <c r="Z121" s="78"/>
      <c r="AA121" s="78"/>
      <c r="AB121" s="78"/>
      <c r="AC121" s="52">
        <f t="shared" si="26"/>
        <v>33900</v>
      </c>
      <c r="AD121" s="52">
        <f t="shared" si="27"/>
        <v>0</v>
      </c>
      <c r="AE121" s="51"/>
      <c r="AF121" s="302">
        <f>VLOOKUP(D121,Schools!$B$8:$F$143,5,FALSE)</f>
        <v>3023521</v>
      </c>
      <c r="AH121" s="438">
        <f t="shared" si="28"/>
        <v>33900</v>
      </c>
      <c r="AI121" s="438">
        <f t="shared" si="29"/>
        <v>33900</v>
      </c>
      <c r="AJ121" s="438">
        <f t="shared" si="30"/>
        <v>33900</v>
      </c>
      <c r="AK121" s="438">
        <f t="shared" si="31"/>
        <v>33900</v>
      </c>
      <c r="AL121" s="301"/>
      <c r="AM121" s="301"/>
      <c r="AN121" s="301"/>
      <c r="AO121" s="301"/>
      <c r="AP121" s="301"/>
      <c r="AQ121" s="301"/>
      <c r="AR121" s="301"/>
      <c r="AS121" s="301"/>
      <c r="AT121" s="301"/>
    </row>
    <row r="122" spans="1:46" x14ac:dyDescent="0.25">
      <c r="A122" s="301" t="s">
        <v>4521</v>
      </c>
      <c r="B122" s="397">
        <v>44323</v>
      </c>
      <c r="C122" s="299">
        <v>3021102</v>
      </c>
      <c r="D122" s="301" t="str">
        <f>VLOOKUP(C122,Schools!A:B,2,0)</f>
        <v>Northgate</v>
      </c>
      <c r="E122" s="301" t="str">
        <f>VLOOKUP(C122,Schools!$A:$Z,3,0)</f>
        <v>M</v>
      </c>
      <c r="F122" s="213">
        <f>5960+14620</f>
        <v>20580</v>
      </c>
      <c r="G122" s="299" t="s">
        <v>4698</v>
      </c>
      <c r="I122" s="301" t="str">
        <f t="shared" si="21"/>
        <v>10168/543965</v>
      </c>
      <c r="J122" s="301">
        <f>VLOOKUP(C122,Schools!$A:$Z,9,0)</f>
        <v>400157</v>
      </c>
      <c r="K122" s="295" t="s">
        <v>85</v>
      </c>
      <c r="L122" s="299" t="s">
        <v>4855</v>
      </c>
      <c r="M122" s="299" t="s">
        <v>4856</v>
      </c>
      <c r="N122" s="298" t="str">
        <f>VLOOKUP(C122,Schools!A:D,4,0)</f>
        <v>PRU</v>
      </c>
      <c r="O122" s="298">
        <v>10168</v>
      </c>
      <c r="P122" s="298">
        <f t="shared" si="32"/>
        <v>543965</v>
      </c>
      <c r="Q122" s="298"/>
      <c r="R122" s="286">
        <v>5960</v>
      </c>
      <c r="S122" s="78">
        <v>14620</v>
      </c>
      <c r="T122" s="78"/>
      <c r="U122" s="78"/>
      <c r="V122" s="78"/>
      <c r="W122" s="78"/>
      <c r="X122" s="78"/>
      <c r="Y122" s="78"/>
      <c r="Z122" s="78"/>
      <c r="AA122" s="78"/>
      <c r="AB122" s="78"/>
      <c r="AC122" s="52">
        <f t="shared" si="26"/>
        <v>20580</v>
      </c>
      <c r="AD122" s="52">
        <f t="shared" si="27"/>
        <v>0</v>
      </c>
      <c r="AE122" s="51"/>
      <c r="AF122" s="302">
        <f>VLOOKUP(D122,Schools!$B$8:$F$143,5,FALSE)</f>
        <v>3021102</v>
      </c>
      <c r="AH122" s="438">
        <f t="shared" si="28"/>
        <v>20580</v>
      </c>
      <c r="AI122" s="438">
        <f t="shared" si="29"/>
        <v>20580</v>
      </c>
      <c r="AJ122" s="438">
        <f t="shared" si="30"/>
        <v>20580</v>
      </c>
      <c r="AK122" s="438">
        <f t="shared" si="31"/>
        <v>20580</v>
      </c>
      <c r="AL122" s="301"/>
      <c r="AM122" s="301"/>
      <c r="AN122" s="301"/>
      <c r="AO122" s="301"/>
      <c r="AP122" s="301"/>
      <c r="AQ122" s="301"/>
      <c r="AR122" s="301"/>
      <c r="AS122" s="301"/>
      <c r="AT122" s="301"/>
    </row>
    <row r="123" spans="1:46" x14ac:dyDescent="0.25">
      <c r="A123" s="301" t="s">
        <v>4521</v>
      </c>
      <c r="B123" s="397">
        <v>44323</v>
      </c>
      <c r="C123" s="299">
        <v>3025427</v>
      </c>
      <c r="D123" s="301" t="str">
        <f>VLOOKUP(C123,Schools!A:B,2,0)</f>
        <v>JCoSS</v>
      </c>
      <c r="E123" s="301" t="str">
        <f>VLOOKUP(C123,Schools!$A:$Z,3,0)</f>
        <v>M</v>
      </c>
      <c r="F123" s="213">
        <f>15040+25490</f>
        <v>40530</v>
      </c>
      <c r="G123" s="299" t="s">
        <v>4698</v>
      </c>
      <c r="I123" s="301" t="str">
        <f t="shared" si="21"/>
        <v>10167/543965</v>
      </c>
      <c r="J123" s="301">
        <f>VLOOKUP(C123,Schools!$A:$Z,9,0)</f>
        <v>400140</v>
      </c>
      <c r="K123" s="295" t="s">
        <v>85</v>
      </c>
      <c r="L123" s="299" t="s">
        <v>4855</v>
      </c>
      <c r="M123" s="299" t="s">
        <v>4856</v>
      </c>
      <c r="N123" s="298" t="str">
        <f>VLOOKUP(C123,Schools!A:D,4,0)</f>
        <v>Secondary</v>
      </c>
      <c r="O123" s="298">
        <v>10167</v>
      </c>
      <c r="P123" s="298">
        <f t="shared" si="32"/>
        <v>543965</v>
      </c>
      <c r="Q123" s="298"/>
      <c r="R123" s="286">
        <v>15040</v>
      </c>
      <c r="S123" s="78">
        <v>25490</v>
      </c>
      <c r="T123" s="78"/>
      <c r="U123" s="78"/>
      <c r="V123" s="78"/>
      <c r="W123" s="78"/>
      <c r="X123" s="78"/>
      <c r="Y123" s="78"/>
      <c r="Z123" s="78"/>
      <c r="AA123" s="78"/>
      <c r="AB123" s="78"/>
      <c r="AC123" s="52">
        <f t="shared" si="26"/>
        <v>40530</v>
      </c>
      <c r="AD123" s="52">
        <f t="shared" si="27"/>
        <v>0</v>
      </c>
      <c r="AE123" s="51"/>
      <c r="AF123" s="302">
        <f>VLOOKUP(D123,Schools!$B$8:$F$143,5,FALSE)</f>
        <v>3025427</v>
      </c>
      <c r="AH123" s="438">
        <f t="shared" si="28"/>
        <v>40530</v>
      </c>
      <c r="AI123" s="438">
        <f t="shared" si="29"/>
        <v>40530</v>
      </c>
      <c r="AJ123" s="438">
        <f t="shared" si="30"/>
        <v>40530</v>
      </c>
      <c r="AK123" s="438">
        <f t="shared" si="31"/>
        <v>40530</v>
      </c>
      <c r="AL123" s="301"/>
      <c r="AM123" s="301"/>
      <c r="AN123" s="301"/>
      <c r="AO123" s="301"/>
      <c r="AP123" s="301"/>
      <c r="AQ123" s="301"/>
      <c r="AR123" s="301"/>
      <c r="AS123" s="301"/>
      <c r="AT123" s="301"/>
    </row>
    <row r="124" spans="1:46" x14ac:dyDescent="0.25">
      <c r="A124" s="301" t="s">
        <v>4521</v>
      </c>
      <c r="B124" s="397">
        <v>44323</v>
      </c>
      <c r="C124" s="299">
        <v>3024004</v>
      </c>
      <c r="D124" s="301" t="str">
        <f>VLOOKUP(C124,Schools!A:B,2,0)</f>
        <v>Menorah High School (Girls)</v>
      </c>
      <c r="E124" s="301" t="str">
        <f>VLOOKUP(C124,Schools!$A:$Z,3,0)</f>
        <v>M</v>
      </c>
      <c r="F124" s="213">
        <f>15040+13970</f>
        <v>29010</v>
      </c>
      <c r="G124" s="299" t="s">
        <v>4698</v>
      </c>
      <c r="I124" s="301" t="str">
        <f t="shared" si="21"/>
        <v>10167/543965</v>
      </c>
      <c r="J124" s="301">
        <f>VLOOKUP(C124,Schools!$A:$Z,9,0)</f>
        <v>107953</v>
      </c>
      <c r="K124" s="295" t="s">
        <v>85</v>
      </c>
      <c r="L124" s="299" t="s">
        <v>4855</v>
      </c>
      <c r="M124" s="299" t="s">
        <v>4856</v>
      </c>
      <c r="N124" s="298" t="str">
        <f>VLOOKUP(C124,Schools!A:D,4,0)</f>
        <v>Secondary</v>
      </c>
      <c r="O124" s="298">
        <v>10167</v>
      </c>
      <c r="P124" s="298">
        <f t="shared" si="32"/>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38">
        <f t="shared" si="28"/>
        <v>29010</v>
      </c>
      <c r="AI124" s="438">
        <f t="shared" si="29"/>
        <v>29010</v>
      </c>
      <c r="AJ124" s="438">
        <f t="shared" si="30"/>
        <v>29010</v>
      </c>
      <c r="AK124" s="438">
        <f t="shared" si="31"/>
        <v>29010</v>
      </c>
      <c r="AL124" s="301"/>
      <c r="AM124" s="301"/>
      <c r="AN124" s="301"/>
      <c r="AO124" s="301"/>
      <c r="AP124" s="301"/>
      <c r="AQ124" s="301"/>
      <c r="AR124" s="301"/>
      <c r="AS124" s="301"/>
      <c r="AT124" s="301"/>
    </row>
    <row r="125" spans="1:46" x14ac:dyDescent="0.25">
      <c r="A125" s="301" t="s">
        <v>4521</v>
      </c>
      <c r="B125" s="397">
        <v>44323</v>
      </c>
      <c r="C125" s="299">
        <v>3027010</v>
      </c>
      <c r="D125" s="301" t="str">
        <f>VLOOKUP(C125,Schools!A:B,2,0)</f>
        <v>Mapledown</v>
      </c>
      <c r="E125" s="301" t="str">
        <f>VLOOKUP(C125,Schools!$A:$Z,3,0)</f>
        <v>M</v>
      </c>
      <c r="F125" s="213">
        <f>6830+970</f>
        <v>7800</v>
      </c>
      <c r="G125" s="299" t="s">
        <v>4698</v>
      </c>
      <c r="I125" s="301" t="str">
        <f t="shared" si="21"/>
        <v>10168/543965</v>
      </c>
      <c r="J125" s="301">
        <f>VLOOKUP(C125,Schools!$A:$Z,9,0)</f>
        <v>400063</v>
      </c>
      <c r="K125" s="295" t="s">
        <v>85</v>
      </c>
      <c r="L125" s="299" t="s">
        <v>4855</v>
      </c>
      <c r="M125" s="299" t="s">
        <v>4856</v>
      </c>
      <c r="N125" s="298" t="str">
        <f>VLOOKUP(C125,Schools!A:D,4,0)</f>
        <v>Special</v>
      </c>
      <c r="O125" s="298">
        <v>10168</v>
      </c>
      <c r="P125" s="298">
        <f t="shared" si="32"/>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38">
        <f t="shared" si="28"/>
        <v>7800</v>
      </c>
      <c r="AI125" s="438">
        <f t="shared" si="29"/>
        <v>7800</v>
      </c>
      <c r="AJ125" s="438">
        <f t="shared" si="30"/>
        <v>7800</v>
      </c>
      <c r="AK125" s="438">
        <f t="shared" si="31"/>
        <v>7800</v>
      </c>
      <c r="AL125" s="301"/>
      <c r="AM125" s="301"/>
      <c r="AN125" s="301"/>
      <c r="AO125" s="301"/>
      <c r="AP125" s="301"/>
      <c r="AQ125" s="301"/>
      <c r="AR125" s="301"/>
      <c r="AS125" s="301"/>
      <c r="AT125" s="301"/>
    </row>
    <row r="126" spans="1:46" x14ac:dyDescent="0.25">
      <c r="A126" s="301" t="s">
        <v>4521</v>
      </c>
      <c r="B126" s="397">
        <v>44323</v>
      </c>
      <c r="C126" s="299">
        <v>3025407</v>
      </c>
      <c r="D126" s="301" t="str">
        <f>VLOOKUP(C126,Schools!A:B,2,0)</f>
        <v>St. James' Catholic High School</v>
      </c>
      <c r="E126" s="301" t="str">
        <f>VLOOKUP(C126,Schools!$A:$Z,3,0)</f>
        <v>M</v>
      </c>
      <c r="F126" s="213">
        <v>19180</v>
      </c>
      <c r="G126" s="299" t="s">
        <v>4698</v>
      </c>
      <c r="I126" s="301" t="str">
        <f t="shared" si="21"/>
        <v>10167/543965</v>
      </c>
      <c r="J126" s="301">
        <f>VLOOKUP(C126,Schools!$A:$Z,9,0)</f>
        <v>400013</v>
      </c>
      <c r="K126" s="295" t="s">
        <v>85</v>
      </c>
      <c r="L126" s="299" t="s">
        <v>4855</v>
      </c>
      <c r="M126" s="299" t="s">
        <v>4856</v>
      </c>
      <c r="N126" s="298" t="str">
        <f>VLOOKUP(C126,Schools!A:D,4,0)</f>
        <v>Secondary</v>
      </c>
      <c r="O126" s="298">
        <v>10167</v>
      </c>
      <c r="P126" s="298">
        <f t="shared" si="32"/>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38">
        <f t="shared" si="28"/>
        <v>19180</v>
      </c>
      <c r="AI126" s="438">
        <f t="shared" si="29"/>
        <v>19180</v>
      </c>
      <c r="AJ126" s="438">
        <f t="shared" si="30"/>
        <v>19180</v>
      </c>
      <c r="AK126" s="438">
        <f t="shared" si="31"/>
        <v>19180</v>
      </c>
      <c r="AL126" s="301"/>
      <c r="AM126" s="301"/>
      <c r="AN126" s="301"/>
      <c r="AO126" s="301"/>
      <c r="AP126" s="301"/>
      <c r="AQ126" s="301"/>
      <c r="AR126" s="301"/>
      <c r="AS126" s="301"/>
      <c r="AT126" s="301"/>
    </row>
    <row r="127" spans="1:46" x14ac:dyDescent="0.25">
      <c r="A127" s="301" t="s">
        <v>4521</v>
      </c>
      <c r="B127" s="397">
        <v>44356</v>
      </c>
      <c r="C127" s="301">
        <v>3022067</v>
      </c>
      <c r="D127" s="301" t="s">
        <v>41</v>
      </c>
      <c r="E127" s="301" t="str">
        <f>VLOOKUP(C127,Schools!$A:$Z,3,0)</f>
        <v>M</v>
      </c>
      <c r="F127" s="213">
        <v>70</v>
      </c>
      <c r="G127" s="299" t="s">
        <v>4698</v>
      </c>
      <c r="I127" s="301" t="str">
        <f t="shared" ref="I127:I147" si="33">O127&amp;"/"&amp;P127</f>
        <v>10166/543965</v>
      </c>
      <c r="J127" s="301">
        <f>VLOOKUP(C127,Schools!$A:$Z,9,0)</f>
        <v>400065</v>
      </c>
      <c r="K127" s="295" t="s">
        <v>85</v>
      </c>
      <c r="L127" s="299" t="s">
        <v>4924</v>
      </c>
      <c r="M127" s="299" t="s">
        <v>4925</v>
      </c>
      <c r="N127" s="298" t="str">
        <f>VLOOKUP(C127,Schools!A:D,4,0)</f>
        <v>Primary</v>
      </c>
      <c r="O127" s="301">
        <f>VLOOKUP(N127,CCs!$A$2:$F$7,6,FALSE)</f>
        <v>10166</v>
      </c>
      <c r="P127" s="298">
        <f t="shared" si="32"/>
        <v>543965</v>
      </c>
      <c r="Q127" s="298"/>
      <c r="R127" s="78"/>
      <c r="S127" s="78">
        <v>70</v>
      </c>
      <c r="T127" s="78"/>
      <c r="U127" s="78"/>
      <c r="V127" s="78"/>
      <c r="W127" s="78"/>
      <c r="X127" s="78"/>
      <c r="Y127" s="78"/>
      <c r="Z127" s="78"/>
      <c r="AA127" s="78"/>
      <c r="AB127" s="78"/>
      <c r="AC127" s="52">
        <f t="shared" ref="AC127:AC147" si="34">SUM(Q127:AB127)</f>
        <v>70</v>
      </c>
      <c r="AD127" s="52">
        <f t="shared" ref="AD127:AD147" si="35">AC127-F127</f>
        <v>0</v>
      </c>
      <c r="AE127" s="51"/>
      <c r="AJ127" s="301"/>
      <c r="AK127" s="301"/>
      <c r="AL127" s="301"/>
      <c r="AM127" s="301"/>
      <c r="AN127" s="301"/>
      <c r="AO127" s="301"/>
      <c r="AP127" s="301"/>
      <c r="AQ127" s="301"/>
      <c r="AR127" s="301"/>
      <c r="AS127" s="301"/>
      <c r="AT127" s="301"/>
    </row>
    <row r="128" spans="1:46" x14ac:dyDescent="0.25">
      <c r="A128" s="301" t="s">
        <v>4521</v>
      </c>
      <c r="B128" s="397">
        <v>44356</v>
      </c>
      <c r="C128" s="301">
        <v>3022024</v>
      </c>
      <c r="D128" s="301" t="s">
        <v>221</v>
      </c>
      <c r="E128" s="301" t="str">
        <f>VLOOKUP(C128,Schools!$A:$Z,3,0)</f>
        <v>M</v>
      </c>
      <c r="F128" s="213">
        <v>197.75</v>
      </c>
      <c r="G128" s="299" t="s">
        <v>4698</v>
      </c>
      <c r="I128" s="301" t="str">
        <f t="shared" si="33"/>
        <v>10166/543965</v>
      </c>
      <c r="J128" s="301">
        <f>VLOOKUP(C128,Schools!$A:$Z,9,0)</f>
        <v>400047</v>
      </c>
      <c r="K128" s="295" t="s">
        <v>85</v>
      </c>
      <c r="L128" s="299" t="s">
        <v>4924</v>
      </c>
      <c r="M128" s="299" t="s">
        <v>4925</v>
      </c>
      <c r="N128" s="298" t="str">
        <f>VLOOKUP(C128,Schools!A:D,4,0)</f>
        <v>Primary</v>
      </c>
      <c r="O128" s="301">
        <f>VLOOKUP(N128,CCs!$A$2:$F$7,6,FALSE)</f>
        <v>10166</v>
      </c>
      <c r="P128" s="298">
        <f t="shared" si="32"/>
        <v>543965</v>
      </c>
      <c r="Q128" s="298"/>
      <c r="R128" s="78"/>
      <c r="S128" s="78">
        <v>197.75</v>
      </c>
      <c r="T128" s="78"/>
      <c r="U128" s="78"/>
      <c r="V128" s="78"/>
      <c r="W128" s="78"/>
      <c r="X128" s="78"/>
      <c r="Y128" s="78"/>
      <c r="Z128" s="78"/>
      <c r="AA128" s="78"/>
      <c r="AB128" s="78"/>
      <c r="AC128" s="52">
        <f t="shared" si="34"/>
        <v>197.75</v>
      </c>
      <c r="AD128" s="52">
        <f t="shared" si="35"/>
        <v>0</v>
      </c>
      <c r="AE128" s="51"/>
      <c r="AJ128" s="301"/>
      <c r="AK128" s="301"/>
      <c r="AL128" s="301"/>
      <c r="AM128" s="301"/>
      <c r="AN128" s="301"/>
      <c r="AO128" s="301"/>
      <c r="AP128" s="301"/>
      <c r="AQ128" s="301"/>
      <c r="AR128" s="301"/>
      <c r="AS128" s="301"/>
      <c r="AT128" s="301"/>
    </row>
    <row r="129" spans="1:46" x14ac:dyDescent="0.25">
      <c r="A129" s="301" t="s">
        <v>4521</v>
      </c>
      <c r="B129" s="397">
        <v>44356</v>
      </c>
      <c r="C129" s="301">
        <v>3022032</v>
      </c>
      <c r="D129" s="301" t="s">
        <v>231</v>
      </c>
      <c r="E129" s="301" t="str">
        <f>VLOOKUP(C129,Schools!$A:$Z,3,0)</f>
        <v>M</v>
      </c>
      <c r="F129" s="213">
        <v>490</v>
      </c>
      <c r="G129" s="299" t="s">
        <v>4698</v>
      </c>
      <c r="I129" s="301" t="str">
        <f t="shared" si="33"/>
        <v>10166/543965</v>
      </c>
      <c r="J129" s="301">
        <f>VLOOKUP(C129,Schools!$A:$Z,9,0)</f>
        <v>400084</v>
      </c>
      <c r="K129" s="295" t="s">
        <v>85</v>
      </c>
      <c r="L129" s="299" t="s">
        <v>4924</v>
      </c>
      <c r="M129" s="299" t="s">
        <v>4925</v>
      </c>
      <c r="N129" s="298" t="str">
        <f>VLOOKUP(C129,Schools!A:D,4,0)</f>
        <v>Primary</v>
      </c>
      <c r="O129" s="301">
        <f>VLOOKUP(N129,CCs!$A$2:$F$7,6,FALSE)</f>
        <v>10166</v>
      </c>
      <c r="P129" s="298">
        <f t="shared" si="32"/>
        <v>543965</v>
      </c>
      <c r="Q129" s="298"/>
      <c r="R129" s="78"/>
      <c r="S129" s="78">
        <v>490</v>
      </c>
      <c r="T129" s="78"/>
      <c r="U129" s="78"/>
      <c r="V129" s="78"/>
      <c r="W129" s="78"/>
      <c r="X129" s="78"/>
      <c r="Y129" s="78"/>
      <c r="Z129" s="78"/>
      <c r="AA129" s="78"/>
      <c r="AB129" s="78"/>
      <c r="AC129" s="52">
        <f t="shared" si="34"/>
        <v>490</v>
      </c>
      <c r="AD129" s="52">
        <f t="shared" si="35"/>
        <v>0</v>
      </c>
      <c r="AE129" s="51"/>
      <c r="AJ129" s="301"/>
      <c r="AK129" s="301"/>
      <c r="AL129" s="301"/>
      <c r="AM129" s="301"/>
      <c r="AN129" s="301"/>
      <c r="AO129" s="301"/>
      <c r="AP129" s="301"/>
      <c r="AQ129" s="301"/>
      <c r="AR129" s="301"/>
      <c r="AS129" s="301"/>
      <c r="AT129" s="301"/>
    </row>
    <row r="130" spans="1:46" x14ac:dyDescent="0.25">
      <c r="A130" s="301" t="s">
        <v>4521</v>
      </c>
      <c r="B130" s="397">
        <v>44356</v>
      </c>
      <c r="C130" s="301">
        <v>3023305</v>
      </c>
      <c r="D130" s="301" t="s">
        <v>242</v>
      </c>
      <c r="E130" s="301" t="str">
        <f>VLOOKUP(C130,Schools!$A:$Z,3,0)</f>
        <v>M</v>
      </c>
      <c r="F130" s="213">
        <v>91</v>
      </c>
      <c r="G130" s="299" t="s">
        <v>4698</v>
      </c>
      <c r="I130" s="301" t="str">
        <f t="shared" si="33"/>
        <v>10166/543965</v>
      </c>
      <c r="J130" s="301">
        <f>VLOOKUP(C130,Schools!$A:$Z,9,0)</f>
        <v>400086</v>
      </c>
      <c r="K130" s="295" t="s">
        <v>85</v>
      </c>
      <c r="L130" s="299" t="s">
        <v>4924</v>
      </c>
      <c r="M130" s="299" t="s">
        <v>4925</v>
      </c>
      <c r="N130" s="298" t="str">
        <f>VLOOKUP(C130,Schools!A:D,4,0)</f>
        <v>Primary</v>
      </c>
      <c r="O130" s="301">
        <f>VLOOKUP(N130,CCs!$A$2:$F$7,6,FALSE)</f>
        <v>10166</v>
      </c>
      <c r="P130" s="298">
        <f t="shared" si="32"/>
        <v>543965</v>
      </c>
      <c r="Q130" s="298"/>
      <c r="R130" s="78"/>
      <c r="S130" s="78">
        <v>91</v>
      </c>
      <c r="T130" s="78"/>
      <c r="U130" s="78"/>
      <c r="V130" s="78"/>
      <c r="W130" s="78"/>
      <c r="X130" s="78"/>
      <c r="Y130" s="78"/>
      <c r="Z130" s="78"/>
      <c r="AA130" s="78"/>
      <c r="AB130" s="78"/>
      <c r="AC130" s="52">
        <f t="shared" si="34"/>
        <v>91</v>
      </c>
      <c r="AD130" s="52">
        <f t="shared" si="35"/>
        <v>0</v>
      </c>
      <c r="AE130" s="51"/>
      <c r="AJ130" s="301"/>
      <c r="AK130" s="301"/>
      <c r="AL130" s="301"/>
      <c r="AM130" s="301"/>
      <c r="AN130" s="301"/>
      <c r="AO130" s="301"/>
      <c r="AP130" s="301"/>
      <c r="AQ130" s="301"/>
      <c r="AR130" s="301"/>
      <c r="AS130" s="301"/>
      <c r="AT130" s="301"/>
    </row>
    <row r="131" spans="1:46" x14ac:dyDescent="0.25">
      <c r="A131" s="301" t="s">
        <v>4521</v>
      </c>
      <c r="B131" s="397">
        <v>44356</v>
      </c>
      <c r="C131" s="301">
        <v>3022060</v>
      </c>
      <c r="D131" s="301" t="s">
        <v>278</v>
      </c>
      <c r="E131" s="301" t="str">
        <f>VLOOKUP(C131,Schools!$A:$Z,3,0)</f>
        <v>M</v>
      </c>
      <c r="F131" s="213">
        <v>997.5</v>
      </c>
      <c r="G131" s="299" t="s">
        <v>4698</v>
      </c>
      <c r="I131" s="301" t="str">
        <f t="shared" si="33"/>
        <v>10166/543965</v>
      </c>
      <c r="J131" s="301">
        <f>VLOOKUP(C131,Schools!$A:$Z,9,0)</f>
        <v>400011</v>
      </c>
      <c r="K131" s="295" t="s">
        <v>85</v>
      </c>
      <c r="L131" s="299" t="s">
        <v>4924</v>
      </c>
      <c r="M131" s="299" t="s">
        <v>4925</v>
      </c>
      <c r="N131" s="298" t="str">
        <f>VLOOKUP(C131,Schools!A:D,4,0)</f>
        <v>Primary</v>
      </c>
      <c r="O131" s="301">
        <f>VLOOKUP(N131,CCs!$A$2:$F$7,6,FALSE)</f>
        <v>10166</v>
      </c>
      <c r="P131" s="298">
        <f t="shared" si="32"/>
        <v>543965</v>
      </c>
      <c r="Q131" s="298"/>
      <c r="R131" s="78"/>
      <c r="S131" s="78">
        <v>997.5</v>
      </c>
      <c r="T131" s="78"/>
      <c r="U131" s="78"/>
      <c r="V131" s="78"/>
      <c r="W131" s="78"/>
      <c r="X131" s="78"/>
      <c r="Y131" s="78"/>
      <c r="Z131" s="78"/>
      <c r="AA131" s="78"/>
      <c r="AB131" s="78"/>
      <c r="AC131" s="52">
        <f t="shared" si="34"/>
        <v>997.5</v>
      </c>
      <c r="AD131" s="52">
        <f t="shared" si="35"/>
        <v>0</v>
      </c>
      <c r="AE131" s="51"/>
      <c r="AJ131" s="301"/>
      <c r="AK131" s="301"/>
      <c r="AL131" s="301"/>
      <c r="AM131" s="301"/>
      <c r="AN131" s="301"/>
      <c r="AO131" s="301"/>
      <c r="AP131" s="301"/>
      <c r="AQ131" s="301"/>
      <c r="AR131" s="301"/>
      <c r="AS131" s="301"/>
      <c r="AT131" s="301"/>
    </row>
    <row r="132" spans="1:46" x14ac:dyDescent="0.25">
      <c r="A132" s="301" t="s">
        <v>4521</v>
      </c>
      <c r="B132" s="397">
        <v>44356</v>
      </c>
      <c r="C132" s="301">
        <v>3023313</v>
      </c>
      <c r="D132" s="301" t="s">
        <v>268</v>
      </c>
      <c r="E132" s="301" t="str">
        <f>VLOOKUP(C132,Schools!$A:$Z,3,0)</f>
        <v>M</v>
      </c>
      <c r="F132" s="213">
        <v>442.8</v>
      </c>
      <c r="G132" s="299" t="s">
        <v>4698</v>
      </c>
      <c r="I132" s="301" t="str">
        <f t="shared" si="33"/>
        <v>10166/543965</v>
      </c>
      <c r="J132" s="301">
        <f>VLOOKUP(C132,Schools!$A:$Z,9,0)</f>
        <v>400006</v>
      </c>
      <c r="K132" s="295" t="s">
        <v>85</v>
      </c>
      <c r="L132" s="299" t="s">
        <v>4924</v>
      </c>
      <c r="M132" s="299" t="s">
        <v>4925</v>
      </c>
      <c r="N132" s="298" t="str">
        <f>VLOOKUP(C132,Schools!A:D,4,0)</f>
        <v>Primary</v>
      </c>
      <c r="O132" s="301">
        <f>VLOOKUP(N132,CCs!$A$2:$F$7,6,FALSE)</f>
        <v>10166</v>
      </c>
      <c r="P132" s="298">
        <f t="shared" si="32"/>
        <v>543965</v>
      </c>
      <c r="Q132" s="298"/>
      <c r="R132" s="78"/>
      <c r="S132" s="78">
        <v>442.8</v>
      </c>
      <c r="T132" s="78"/>
      <c r="U132" s="78"/>
      <c r="V132" s="78"/>
      <c r="W132" s="78"/>
      <c r="X132" s="78"/>
      <c r="Y132" s="78"/>
      <c r="Z132" s="78"/>
      <c r="AA132" s="78"/>
      <c r="AB132" s="78"/>
      <c r="AC132" s="52">
        <f t="shared" si="34"/>
        <v>442.8</v>
      </c>
      <c r="AD132" s="52">
        <f t="shared" si="35"/>
        <v>0</v>
      </c>
      <c r="AE132" s="51"/>
      <c r="AJ132" s="301"/>
      <c r="AK132" s="301"/>
      <c r="AL132" s="301"/>
      <c r="AM132" s="301"/>
      <c r="AN132" s="301"/>
      <c r="AO132" s="301"/>
      <c r="AP132" s="301"/>
      <c r="AQ132" s="301"/>
      <c r="AR132" s="301"/>
      <c r="AS132" s="301"/>
      <c r="AT132" s="301"/>
    </row>
    <row r="133" spans="1:46" x14ac:dyDescent="0.25">
      <c r="A133" s="301" t="s">
        <v>4521</v>
      </c>
      <c r="B133" s="397">
        <v>44356</v>
      </c>
      <c r="C133" s="301">
        <v>3023523</v>
      </c>
      <c r="D133" s="301" t="s">
        <v>237</v>
      </c>
      <c r="E133" s="301" t="str">
        <f>VLOOKUP(C133,Schools!$A:$Z,3,0)</f>
        <v>M</v>
      </c>
      <c r="F133" s="213">
        <v>2240</v>
      </c>
      <c r="G133" s="299" t="s">
        <v>4698</v>
      </c>
      <c r="I133" s="301" t="str">
        <f t="shared" si="33"/>
        <v>10166/543965</v>
      </c>
      <c r="J133" s="301">
        <f>VLOOKUP(C133,Schools!$A:$Z,9,0)</f>
        <v>400130</v>
      </c>
      <c r="K133" s="295" t="s">
        <v>85</v>
      </c>
      <c r="L133" s="299" t="s">
        <v>4924</v>
      </c>
      <c r="M133" s="299" t="s">
        <v>4925</v>
      </c>
      <c r="N133" s="298" t="str">
        <f>VLOOKUP(C133,Schools!A:D,4,0)</f>
        <v>Primary</v>
      </c>
      <c r="O133" s="301">
        <f>VLOOKUP(N133,CCs!$A$2:$F$7,6,FALSE)</f>
        <v>10166</v>
      </c>
      <c r="P133" s="298">
        <f t="shared" si="32"/>
        <v>543965</v>
      </c>
      <c r="Q133" s="298"/>
      <c r="R133" s="78"/>
      <c r="S133" s="78">
        <v>2240</v>
      </c>
      <c r="T133" s="78"/>
      <c r="U133" s="78"/>
      <c r="V133" s="78"/>
      <c r="W133" s="78"/>
      <c r="X133" s="78"/>
      <c r="Y133" s="78"/>
      <c r="Z133" s="78"/>
      <c r="AA133" s="78"/>
      <c r="AB133" s="78"/>
      <c r="AC133" s="52">
        <f t="shared" si="34"/>
        <v>2240</v>
      </c>
      <c r="AD133" s="52">
        <f t="shared" si="35"/>
        <v>0</v>
      </c>
      <c r="AE133" s="51"/>
      <c r="AJ133" s="301"/>
      <c r="AK133" s="301"/>
      <c r="AL133" s="301"/>
      <c r="AM133" s="301"/>
      <c r="AN133" s="301"/>
      <c r="AO133" s="301"/>
      <c r="AP133" s="301"/>
      <c r="AQ133" s="301"/>
      <c r="AR133" s="301"/>
      <c r="AS133" s="301"/>
      <c r="AT133" s="301"/>
    </row>
    <row r="134" spans="1:46" x14ac:dyDescent="0.25">
      <c r="A134" s="301" t="s">
        <v>4521</v>
      </c>
      <c r="B134" s="397">
        <v>44356</v>
      </c>
      <c r="C134" s="301">
        <v>3023311</v>
      </c>
      <c r="D134" s="301" t="s">
        <v>265</v>
      </c>
      <c r="E134" s="301" t="str">
        <f>VLOOKUP(C134,Schools!$A:$Z,3,0)</f>
        <v>M</v>
      </c>
      <c r="F134" s="213">
        <v>406</v>
      </c>
      <c r="G134" s="299" t="s">
        <v>4698</v>
      </c>
      <c r="I134" s="301" t="str">
        <f t="shared" si="33"/>
        <v>10166/543965</v>
      </c>
      <c r="J134" s="301">
        <f>VLOOKUP(C134,Schools!$A:$Z,9,0)</f>
        <v>400058</v>
      </c>
      <c r="K134" s="295" t="s">
        <v>85</v>
      </c>
      <c r="L134" s="299" t="s">
        <v>4924</v>
      </c>
      <c r="M134" s="299" t="s">
        <v>4925</v>
      </c>
      <c r="N134" s="298" t="str">
        <f>VLOOKUP(C134,Schools!A:D,4,0)</f>
        <v>Primary</v>
      </c>
      <c r="O134" s="301">
        <f>VLOOKUP(N134,CCs!$A$2:$F$7,6,FALSE)</f>
        <v>10166</v>
      </c>
      <c r="P134" s="298">
        <f t="shared" si="32"/>
        <v>543965</v>
      </c>
      <c r="Q134" s="298"/>
      <c r="R134" s="78"/>
      <c r="S134" s="78">
        <v>406</v>
      </c>
      <c r="T134" s="78"/>
      <c r="U134" s="78"/>
      <c r="V134" s="78"/>
      <c r="W134" s="78"/>
      <c r="X134" s="78"/>
      <c r="Y134" s="78"/>
      <c r="Z134" s="78"/>
      <c r="AA134" s="78"/>
      <c r="AB134" s="78"/>
      <c r="AC134" s="52">
        <f t="shared" si="34"/>
        <v>406</v>
      </c>
      <c r="AD134" s="52">
        <f t="shared" si="35"/>
        <v>0</v>
      </c>
      <c r="AE134" s="51"/>
      <c r="AJ134" s="301"/>
      <c r="AK134" s="301"/>
      <c r="AL134" s="301"/>
      <c r="AM134" s="301"/>
      <c r="AN134" s="301"/>
      <c r="AO134" s="301"/>
      <c r="AP134" s="301"/>
      <c r="AQ134" s="301"/>
      <c r="AR134" s="301"/>
      <c r="AS134" s="301"/>
      <c r="AT134" s="301"/>
    </row>
    <row r="135" spans="1:46" x14ac:dyDescent="0.25">
      <c r="A135" s="301" t="s">
        <v>4521</v>
      </c>
      <c r="B135" s="397">
        <v>44356</v>
      </c>
      <c r="C135" s="301">
        <v>3022079</v>
      </c>
      <c r="D135" s="301" t="s">
        <v>199</v>
      </c>
      <c r="E135" s="301" t="str">
        <f>VLOOKUP(C135,Schools!$A:$Z,3,0)</f>
        <v>M</v>
      </c>
      <c r="F135" s="213">
        <v>485</v>
      </c>
      <c r="G135" s="299" t="s">
        <v>4698</v>
      </c>
      <c r="I135" s="301" t="str">
        <f t="shared" si="33"/>
        <v>10166/543965</v>
      </c>
      <c r="J135" s="301">
        <f>VLOOKUP(C135,Schools!$A:$Z,9,0)</f>
        <v>400070</v>
      </c>
      <c r="K135" s="295" t="s">
        <v>85</v>
      </c>
      <c r="L135" s="299" t="s">
        <v>4924</v>
      </c>
      <c r="M135" s="299" t="s">
        <v>4925</v>
      </c>
      <c r="N135" s="298" t="str">
        <f>VLOOKUP(C135,Schools!A:D,4,0)</f>
        <v>Primary</v>
      </c>
      <c r="O135" s="301">
        <f>VLOOKUP(N135,CCs!$A$2:$F$7,6,FALSE)</f>
        <v>10166</v>
      </c>
      <c r="P135" s="298">
        <f t="shared" si="32"/>
        <v>543965</v>
      </c>
      <c r="Q135" s="298"/>
      <c r="R135" s="78"/>
      <c r="S135" s="78">
        <v>485</v>
      </c>
      <c r="T135" s="78"/>
      <c r="U135" s="78"/>
      <c r="V135" s="78"/>
      <c r="W135" s="78"/>
      <c r="X135" s="78"/>
      <c r="Y135" s="78"/>
      <c r="Z135" s="78"/>
      <c r="AA135" s="78"/>
      <c r="AB135" s="78"/>
      <c r="AC135" s="52">
        <f t="shared" si="34"/>
        <v>485</v>
      </c>
      <c r="AD135" s="52">
        <f t="shared" si="35"/>
        <v>0</v>
      </c>
      <c r="AE135" s="51"/>
      <c r="AJ135" s="301"/>
      <c r="AK135" s="301"/>
      <c r="AL135" s="301"/>
      <c r="AM135" s="301"/>
      <c r="AN135" s="301"/>
      <c r="AO135" s="301"/>
      <c r="AP135" s="301"/>
      <c r="AQ135" s="301"/>
      <c r="AR135" s="301"/>
      <c r="AS135" s="301"/>
      <c r="AT135" s="301"/>
    </row>
    <row r="136" spans="1:46" x14ac:dyDescent="0.25">
      <c r="A136" s="301" t="s">
        <v>4521</v>
      </c>
      <c r="B136" s="397">
        <v>44356</v>
      </c>
      <c r="C136" s="301">
        <v>3025407</v>
      </c>
      <c r="D136" s="301" t="s">
        <v>119</v>
      </c>
      <c r="E136" s="301" t="str">
        <f>VLOOKUP(C136,Schools!$A:$Z,3,0)</f>
        <v>M</v>
      </c>
      <c r="F136" s="213">
        <v>3710.4</v>
      </c>
      <c r="G136" s="299" t="s">
        <v>4698</v>
      </c>
      <c r="I136" s="301" t="str">
        <f t="shared" si="33"/>
        <v>10167/543965</v>
      </c>
      <c r="J136" s="301">
        <f>VLOOKUP(C136,Schools!$A:$Z,9,0)</f>
        <v>400013</v>
      </c>
      <c r="K136" s="295" t="s">
        <v>85</v>
      </c>
      <c r="L136" s="299" t="s">
        <v>4924</v>
      </c>
      <c r="M136" s="299" t="s">
        <v>4925</v>
      </c>
      <c r="N136" s="298" t="str">
        <f>VLOOKUP(C136,Schools!A:D,4,0)</f>
        <v>Secondary</v>
      </c>
      <c r="O136" s="301">
        <f>VLOOKUP(N136,CCs!$A$2:$F$7,6,FALSE)</f>
        <v>10167</v>
      </c>
      <c r="P136" s="298">
        <f t="shared" si="32"/>
        <v>543965</v>
      </c>
      <c r="Q136" s="298"/>
      <c r="R136" s="78"/>
      <c r="S136" s="78">
        <v>3710.4</v>
      </c>
      <c r="T136" s="78"/>
      <c r="U136" s="78"/>
      <c r="V136" s="78"/>
      <c r="W136" s="78"/>
      <c r="X136" s="78"/>
      <c r="Y136" s="78"/>
      <c r="Z136" s="78"/>
      <c r="AA136" s="78"/>
      <c r="AB136" s="78"/>
      <c r="AC136" s="52">
        <f t="shared" si="34"/>
        <v>3710.4</v>
      </c>
      <c r="AD136" s="52">
        <f t="shared" si="35"/>
        <v>0</v>
      </c>
      <c r="AE136" s="51"/>
      <c r="AJ136" s="301"/>
      <c r="AK136" s="301"/>
      <c r="AL136" s="301"/>
      <c r="AM136" s="301"/>
      <c r="AN136" s="301"/>
      <c r="AO136" s="301"/>
      <c r="AP136" s="301"/>
      <c r="AQ136" s="301"/>
      <c r="AR136" s="301"/>
      <c r="AS136" s="301"/>
      <c r="AT136" s="301"/>
    </row>
    <row r="137" spans="1:46" x14ac:dyDescent="0.25">
      <c r="A137" s="301" t="s">
        <v>4521</v>
      </c>
      <c r="B137" s="397">
        <v>44356</v>
      </c>
      <c r="C137" s="301">
        <v>3022028</v>
      </c>
      <c r="D137" s="301" t="s">
        <v>224</v>
      </c>
      <c r="E137" s="301" t="str">
        <f>VLOOKUP(C137,Schools!$A:$Z,3,0)</f>
        <v>M</v>
      </c>
      <c r="F137" s="213">
        <v>1119</v>
      </c>
      <c r="G137" s="299" t="s">
        <v>4698</v>
      </c>
      <c r="I137" s="301" t="str">
        <f t="shared" si="33"/>
        <v>10166/543965</v>
      </c>
      <c r="J137" s="301">
        <f>VLOOKUP(C137,Schools!$A:$Z,9,0)</f>
        <v>400067</v>
      </c>
      <c r="K137" s="295" t="s">
        <v>85</v>
      </c>
      <c r="L137" s="299" t="s">
        <v>4924</v>
      </c>
      <c r="M137" s="299" t="s">
        <v>4925</v>
      </c>
      <c r="N137" s="298" t="str">
        <f>VLOOKUP(C137,Schools!A:D,4,0)</f>
        <v>Primary</v>
      </c>
      <c r="O137" s="301">
        <f>VLOOKUP(N137,CCs!$A$2:$F$7,6,FALSE)</f>
        <v>10166</v>
      </c>
      <c r="P137" s="298">
        <f t="shared" si="32"/>
        <v>543965</v>
      </c>
      <c r="Q137" s="298"/>
      <c r="R137" s="78"/>
      <c r="S137" s="78">
        <v>1119</v>
      </c>
      <c r="T137" s="78"/>
      <c r="U137" s="78"/>
      <c r="V137" s="78"/>
      <c r="W137" s="78"/>
      <c r="X137" s="78"/>
      <c r="Y137" s="78"/>
      <c r="Z137" s="78"/>
      <c r="AA137" s="78"/>
      <c r="AB137" s="78"/>
      <c r="AC137" s="52">
        <f t="shared" si="34"/>
        <v>1119</v>
      </c>
      <c r="AD137" s="52">
        <f t="shared" si="35"/>
        <v>0</v>
      </c>
      <c r="AE137" s="51"/>
      <c r="AJ137" s="301"/>
      <c r="AK137" s="301"/>
      <c r="AL137" s="301"/>
      <c r="AM137" s="301"/>
      <c r="AN137" s="301"/>
      <c r="AO137" s="301"/>
      <c r="AP137" s="301"/>
      <c r="AQ137" s="301"/>
      <c r="AR137" s="301"/>
      <c r="AS137" s="301"/>
      <c r="AT137" s="301"/>
    </row>
    <row r="138" spans="1:46" x14ac:dyDescent="0.25">
      <c r="A138" s="301" t="s">
        <v>4521</v>
      </c>
      <c r="B138" s="397">
        <v>44356</v>
      </c>
      <c r="C138" s="301">
        <v>3022071</v>
      </c>
      <c r="D138" s="301" t="s">
        <v>253</v>
      </c>
      <c r="E138" s="301" t="str">
        <f>VLOOKUP(C138,Schools!$A:$Z,3,0)</f>
        <v>M</v>
      </c>
      <c r="F138" s="213">
        <v>960</v>
      </c>
      <c r="G138" s="299" t="s">
        <v>4698</v>
      </c>
      <c r="I138" s="301" t="str">
        <f t="shared" si="33"/>
        <v>10166/543965</v>
      </c>
      <c r="J138" s="301">
        <f>VLOOKUP(C138,Schools!$A:$Z,9,0)</f>
        <v>400012</v>
      </c>
      <c r="K138" s="295" t="s">
        <v>85</v>
      </c>
      <c r="L138" s="299" t="s">
        <v>4924</v>
      </c>
      <c r="M138" s="299" t="s">
        <v>4925</v>
      </c>
      <c r="N138" s="298" t="str">
        <f>VLOOKUP(C138,Schools!A:D,4,0)</f>
        <v>Primary</v>
      </c>
      <c r="O138" s="301">
        <f>VLOOKUP(N138,CCs!$A$2:$F$7,6,FALSE)</f>
        <v>10166</v>
      </c>
      <c r="P138" s="298">
        <f t="shared" si="32"/>
        <v>543965</v>
      </c>
      <c r="Q138" s="298"/>
      <c r="R138" s="78"/>
      <c r="S138" s="78">
        <v>960</v>
      </c>
      <c r="T138" s="78"/>
      <c r="U138" s="78"/>
      <c r="V138" s="78"/>
      <c r="W138" s="78"/>
      <c r="X138" s="78"/>
      <c r="Y138" s="78"/>
      <c r="Z138" s="78"/>
      <c r="AA138" s="78"/>
      <c r="AB138" s="78"/>
      <c r="AC138" s="52">
        <f t="shared" si="34"/>
        <v>960</v>
      </c>
      <c r="AD138" s="52">
        <f t="shared" si="35"/>
        <v>0</v>
      </c>
      <c r="AE138" s="51"/>
      <c r="AJ138" s="301"/>
      <c r="AK138" s="301"/>
      <c r="AL138" s="301"/>
      <c r="AM138" s="301"/>
      <c r="AN138" s="301"/>
      <c r="AO138" s="301"/>
      <c r="AP138" s="301"/>
      <c r="AQ138" s="301"/>
      <c r="AR138" s="301"/>
      <c r="AS138" s="301"/>
      <c r="AT138" s="301"/>
    </row>
    <row r="139" spans="1:46" x14ac:dyDescent="0.25">
      <c r="A139" s="301" t="s">
        <v>4521</v>
      </c>
      <c r="B139" s="397">
        <v>44356</v>
      </c>
      <c r="C139" s="301">
        <v>3022077</v>
      </c>
      <c r="D139" s="301" t="s">
        <v>248</v>
      </c>
      <c r="E139" s="301" t="str">
        <f>VLOOKUP(C139,Schools!$A:$Z,3,0)</f>
        <v>M</v>
      </c>
      <c r="F139" s="213">
        <v>22844</v>
      </c>
      <c r="G139" s="299" t="s">
        <v>4698</v>
      </c>
      <c r="I139" s="301" t="str">
        <f t="shared" si="33"/>
        <v>10166/543965</v>
      </c>
      <c r="J139" s="301">
        <f>VLOOKUP(C139,Schools!$A:$Z,9,0)</f>
        <v>400113</v>
      </c>
      <c r="K139" s="295" t="s">
        <v>85</v>
      </c>
      <c r="L139" s="299" t="s">
        <v>4924</v>
      </c>
      <c r="M139" s="299" t="s">
        <v>4925</v>
      </c>
      <c r="N139" s="298" t="str">
        <f>VLOOKUP(C139,Schools!A:D,4,0)</f>
        <v>Primary</v>
      </c>
      <c r="O139" s="301">
        <f>VLOOKUP(N139,CCs!$A$2:$F$7,6,FALSE)</f>
        <v>10166</v>
      </c>
      <c r="P139" s="298">
        <f t="shared" si="32"/>
        <v>543965</v>
      </c>
      <c r="Q139" s="298"/>
      <c r="R139" s="78"/>
      <c r="S139" s="78">
        <v>22844</v>
      </c>
      <c r="T139" s="78"/>
      <c r="U139" s="78"/>
      <c r="V139" s="78"/>
      <c r="W139" s="78"/>
      <c r="X139" s="78"/>
      <c r="Y139" s="78"/>
      <c r="Z139" s="78"/>
      <c r="AA139" s="78"/>
      <c r="AB139" s="78"/>
      <c r="AC139" s="52">
        <f t="shared" si="34"/>
        <v>22844</v>
      </c>
      <c r="AD139" s="52">
        <f t="shared" si="35"/>
        <v>0</v>
      </c>
      <c r="AE139" s="51"/>
      <c r="AJ139" s="301"/>
      <c r="AK139" s="301"/>
      <c r="AL139" s="301"/>
      <c r="AM139" s="301"/>
      <c r="AN139" s="301"/>
      <c r="AO139" s="301"/>
      <c r="AP139" s="301"/>
      <c r="AQ139" s="301"/>
      <c r="AR139" s="301"/>
      <c r="AS139" s="301"/>
      <c r="AT139" s="301"/>
    </row>
    <row r="140" spans="1:46" x14ac:dyDescent="0.25">
      <c r="A140" s="301" t="s">
        <v>4521</v>
      </c>
      <c r="B140" s="397">
        <v>44356</v>
      </c>
      <c r="C140" s="301">
        <v>3022007</v>
      </c>
      <c r="D140" s="301" t="s">
        <v>205</v>
      </c>
      <c r="E140" s="301" t="str">
        <f>VLOOKUP(C140,Schools!$A:$Z,3,0)</f>
        <v>M</v>
      </c>
      <c r="F140" s="213">
        <v>3260</v>
      </c>
      <c r="G140" s="299" t="s">
        <v>4698</v>
      </c>
      <c r="I140" s="301" t="str">
        <f t="shared" si="33"/>
        <v>10166/543965</v>
      </c>
      <c r="J140" s="301">
        <f>VLOOKUP(C140,Schools!$A:$Z,9,0)</f>
        <v>400040</v>
      </c>
      <c r="K140" s="295" t="s">
        <v>85</v>
      </c>
      <c r="L140" s="299" t="s">
        <v>4924</v>
      </c>
      <c r="M140" s="299" t="s">
        <v>4925</v>
      </c>
      <c r="N140" s="298" t="str">
        <f>VLOOKUP(C140,Schools!A:D,4,0)</f>
        <v>Primary</v>
      </c>
      <c r="O140" s="301">
        <f>VLOOKUP(N140,CCs!$A$2:$F$7,6,FALSE)</f>
        <v>10166</v>
      </c>
      <c r="P140" s="298">
        <f t="shared" si="32"/>
        <v>543965</v>
      </c>
      <c r="Q140" s="298"/>
      <c r="R140" s="78"/>
      <c r="S140" s="78">
        <v>3260</v>
      </c>
      <c r="T140" s="78"/>
      <c r="U140" s="78"/>
      <c r="V140" s="78"/>
      <c r="W140" s="78"/>
      <c r="X140" s="78"/>
      <c r="Y140" s="78"/>
      <c r="Z140" s="78"/>
      <c r="AA140" s="78"/>
      <c r="AB140" s="78"/>
      <c r="AC140" s="52">
        <f t="shared" si="34"/>
        <v>3260</v>
      </c>
      <c r="AD140" s="52">
        <f t="shared" si="35"/>
        <v>0</v>
      </c>
      <c r="AE140" s="51"/>
      <c r="AJ140" s="301"/>
      <c r="AK140" s="301"/>
      <c r="AL140" s="301"/>
      <c r="AM140" s="301"/>
      <c r="AN140" s="301"/>
      <c r="AO140" s="301"/>
      <c r="AP140" s="301"/>
      <c r="AQ140" s="301"/>
      <c r="AR140" s="301"/>
      <c r="AS140" s="301"/>
      <c r="AT140" s="301"/>
    </row>
    <row r="141" spans="1:46" x14ac:dyDescent="0.25">
      <c r="A141" s="301" t="s">
        <v>4521</v>
      </c>
      <c r="B141" s="397">
        <v>44356</v>
      </c>
      <c r="C141" s="301">
        <v>3022029</v>
      </c>
      <c r="D141" s="301" t="s">
        <v>226</v>
      </c>
      <c r="E141" s="301" t="str">
        <f>VLOOKUP(C141,Schools!$A:$Z,3,0)</f>
        <v>M</v>
      </c>
      <c r="F141" s="213">
        <v>11062</v>
      </c>
      <c r="G141" s="299" t="s">
        <v>4698</v>
      </c>
      <c r="I141" s="301" t="str">
        <f t="shared" si="33"/>
        <v>10166/543965</v>
      </c>
      <c r="J141" s="301">
        <f>VLOOKUP(C141,Schools!$A:$Z,9,0)</f>
        <v>400035</v>
      </c>
      <c r="K141" s="295" t="s">
        <v>85</v>
      </c>
      <c r="L141" s="299" t="s">
        <v>4924</v>
      </c>
      <c r="M141" s="299" t="s">
        <v>4925</v>
      </c>
      <c r="N141" s="298" t="str">
        <f>VLOOKUP(C141,Schools!A:D,4,0)</f>
        <v>Primary</v>
      </c>
      <c r="O141" s="301">
        <f>VLOOKUP(N141,CCs!$A$2:$F$7,6,FALSE)</f>
        <v>10166</v>
      </c>
      <c r="P141" s="298">
        <f t="shared" si="32"/>
        <v>543965</v>
      </c>
      <c r="Q141" s="298"/>
      <c r="R141" s="78"/>
      <c r="S141" s="78">
        <v>11062</v>
      </c>
      <c r="T141" s="78"/>
      <c r="U141" s="78"/>
      <c r="V141" s="78"/>
      <c r="W141" s="78"/>
      <c r="X141" s="78"/>
      <c r="Y141" s="78"/>
      <c r="Z141" s="78"/>
      <c r="AA141" s="78"/>
      <c r="AB141" s="78"/>
      <c r="AC141" s="52">
        <f t="shared" si="34"/>
        <v>11062</v>
      </c>
      <c r="AD141" s="52">
        <f t="shared" si="35"/>
        <v>0</v>
      </c>
      <c r="AE141" s="51"/>
      <c r="AJ141" s="301"/>
      <c r="AK141" s="301"/>
      <c r="AL141" s="301"/>
      <c r="AM141" s="301"/>
      <c r="AN141" s="301"/>
      <c r="AO141" s="301"/>
      <c r="AP141" s="301"/>
      <c r="AQ141" s="301"/>
      <c r="AR141" s="301"/>
      <c r="AS141" s="301"/>
      <c r="AT141" s="301"/>
    </row>
    <row r="142" spans="1:46" x14ac:dyDescent="0.25">
      <c r="A142" s="301" t="s">
        <v>4521</v>
      </c>
      <c r="B142" s="397">
        <v>44356</v>
      </c>
      <c r="C142" s="301">
        <v>3023507</v>
      </c>
      <c r="D142" s="301" t="s">
        <v>269</v>
      </c>
      <c r="E142" s="301" t="str">
        <f>VLOOKUP(C142,Schools!$A:$Z,3,0)</f>
        <v>M</v>
      </c>
      <c r="F142" s="213">
        <v>1843</v>
      </c>
      <c r="G142" s="299" t="s">
        <v>4698</v>
      </c>
      <c r="I142" s="301" t="str">
        <f t="shared" si="33"/>
        <v>10166/543965</v>
      </c>
      <c r="J142" s="301">
        <f>VLOOKUP(C142,Schools!$A:$Z,9,0)</f>
        <v>400037</v>
      </c>
      <c r="K142" s="295" t="s">
        <v>85</v>
      </c>
      <c r="L142" s="299" t="s">
        <v>4924</v>
      </c>
      <c r="M142" s="299" t="s">
        <v>4925</v>
      </c>
      <c r="N142" s="298" t="str">
        <f>VLOOKUP(C142,Schools!A:D,4,0)</f>
        <v>Primary</v>
      </c>
      <c r="O142" s="301">
        <f>VLOOKUP(N142,CCs!$A$2:$F$7,6,FALSE)</f>
        <v>10166</v>
      </c>
      <c r="P142" s="298">
        <f t="shared" si="32"/>
        <v>543965</v>
      </c>
      <c r="Q142" s="298"/>
      <c r="R142" s="78"/>
      <c r="S142" s="78">
        <v>1843</v>
      </c>
      <c r="T142" s="78"/>
      <c r="U142" s="78"/>
      <c r="V142" s="78"/>
      <c r="W142" s="78"/>
      <c r="X142" s="78"/>
      <c r="Y142" s="78"/>
      <c r="Z142" s="78"/>
      <c r="AA142" s="78"/>
      <c r="AB142" s="78"/>
      <c r="AC142" s="52">
        <f t="shared" si="34"/>
        <v>1843</v>
      </c>
      <c r="AD142" s="52">
        <f t="shared" si="35"/>
        <v>0</v>
      </c>
      <c r="AE142" s="51"/>
      <c r="AJ142" s="301"/>
      <c r="AK142" s="301"/>
      <c r="AL142" s="301"/>
      <c r="AM142" s="301"/>
      <c r="AN142" s="301"/>
      <c r="AO142" s="301"/>
      <c r="AP142" s="301"/>
      <c r="AQ142" s="301"/>
      <c r="AR142" s="301"/>
      <c r="AS142" s="301"/>
      <c r="AT142" s="301"/>
    </row>
    <row r="143" spans="1:46" x14ac:dyDescent="0.25">
      <c r="A143" s="301" t="s">
        <v>4521</v>
      </c>
      <c r="B143" s="397">
        <v>44356</v>
      </c>
      <c r="C143" s="301">
        <v>3023501</v>
      </c>
      <c r="D143" s="301" t="s">
        <v>250</v>
      </c>
      <c r="E143" s="301" t="str">
        <f>VLOOKUP(C143,Schools!$A:$Z,3,0)</f>
        <v>M</v>
      </c>
      <c r="F143" s="213">
        <v>2037</v>
      </c>
      <c r="G143" s="299" t="s">
        <v>4698</v>
      </c>
      <c r="I143" s="301" t="str">
        <f t="shared" si="33"/>
        <v>10166/543965</v>
      </c>
      <c r="J143" s="301">
        <f>VLOOKUP(C143,Schools!$A:$Z,9,0)</f>
        <v>400003</v>
      </c>
      <c r="K143" s="295" t="s">
        <v>85</v>
      </c>
      <c r="L143" s="299" t="s">
        <v>4924</v>
      </c>
      <c r="M143" s="299" t="s">
        <v>4925</v>
      </c>
      <c r="N143" s="298" t="str">
        <f>VLOOKUP(C143,Schools!A:D,4,0)</f>
        <v>Primary</v>
      </c>
      <c r="O143" s="301">
        <f>VLOOKUP(N143,CCs!$A$2:$F$7,6,FALSE)</f>
        <v>10166</v>
      </c>
      <c r="P143" s="298">
        <f t="shared" si="32"/>
        <v>543965</v>
      </c>
      <c r="Q143" s="298"/>
      <c r="R143" s="78"/>
      <c r="S143" s="78">
        <v>2037</v>
      </c>
      <c r="T143" s="78"/>
      <c r="U143" s="78"/>
      <c r="V143" s="78"/>
      <c r="W143" s="78"/>
      <c r="X143" s="78"/>
      <c r="Y143" s="78"/>
      <c r="Z143" s="78"/>
      <c r="AA143" s="78"/>
      <c r="AB143" s="78"/>
      <c r="AC143" s="52">
        <f t="shared" si="34"/>
        <v>2037</v>
      </c>
      <c r="AD143" s="52">
        <f t="shared" si="35"/>
        <v>0</v>
      </c>
      <c r="AE143" s="51"/>
      <c r="AJ143" s="301"/>
      <c r="AK143" s="301"/>
      <c r="AL143" s="301"/>
      <c r="AM143" s="301"/>
      <c r="AN143" s="301"/>
      <c r="AO143" s="301"/>
      <c r="AP143" s="301"/>
      <c r="AQ143" s="301"/>
      <c r="AR143" s="301"/>
      <c r="AS143" s="301"/>
      <c r="AT143" s="301"/>
    </row>
    <row r="144" spans="1:46" x14ac:dyDescent="0.25">
      <c r="A144" s="301" t="s">
        <v>4521</v>
      </c>
      <c r="B144" s="397">
        <v>44356</v>
      </c>
      <c r="C144" s="301">
        <v>3022027</v>
      </c>
      <c r="D144" s="301" t="s">
        <v>225</v>
      </c>
      <c r="E144" s="301" t="str">
        <f>VLOOKUP(C144,Schools!$A:$Z,3,0)</f>
        <v>M</v>
      </c>
      <c r="F144" s="213">
        <v>4839</v>
      </c>
      <c r="G144" s="299" t="s">
        <v>4698</v>
      </c>
      <c r="I144" s="301" t="str">
        <f t="shared" si="33"/>
        <v>10166/543965</v>
      </c>
      <c r="J144" s="301">
        <f>VLOOKUP(C144,Schools!$A:$Z,9,0)</f>
        <v>400002</v>
      </c>
      <c r="K144" s="295" t="s">
        <v>85</v>
      </c>
      <c r="L144" s="299" t="s">
        <v>4924</v>
      </c>
      <c r="M144" s="299" t="s">
        <v>4925</v>
      </c>
      <c r="N144" s="298" t="str">
        <f>VLOOKUP(C144,Schools!A:D,4,0)</f>
        <v>Primary</v>
      </c>
      <c r="O144" s="301">
        <f>VLOOKUP(N144,CCs!$A$2:$F$7,6,FALSE)</f>
        <v>10166</v>
      </c>
      <c r="P144" s="298">
        <f t="shared" si="32"/>
        <v>543965</v>
      </c>
      <c r="Q144" s="298"/>
      <c r="R144" s="78"/>
      <c r="S144" s="78">
        <v>4839</v>
      </c>
      <c r="T144" s="78"/>
      <c r="U144" s="78"/>
      <c r="V144" s="78"/>
      <c r="W144" s="78"/>
      <c r="X144" s="78"/>
      <c r="Y144" s="78"/>
      <c r="Z144" s="78"/>
      <c r="AA144" s="78"/>
      <c r="AB144" s="78"/>
      <c r="AC144" s="52">
        <f t="shared" si="34"/>
        <v>4839</v>
      </c>
      <c r="AD144" s="52">
        <f t="shared" si="35"/>
        <v>0</v>
      </c>
      <c r="AE144" s="51"/>
      <c r="AJ144" s="301"/>
      <c r="AK144" s="301"/>
      <c r="AL144" s="301"/>
      <c r="AM144" s="301"/>
      <c r="AN144" s="301"/>
      <c r="AO144" s="301"/>
      <c r="AP144" s="301"/>
      <c r="AQ144" s="301"/>
      <c r="AR144" s="301"/>
      <c r="AS144" s="301"/>
      <c r="AT144" s="301"/>
    </row>
    <row r="145" spans="1:46" x14ac:dyDescent="0.25">
      <c r="A145" s="301" t="s">
        <v>4521</v>
      </c>
      <c r="B145" s="397">
        <v>44356</v>
      </c>
      <c r="C145" s="301">
        <v>3022008</v>
      </c>
      <c r="D145" s="301" t="s">
        <v>204</v>
      </c>
      <c r="E145" s="301" t="str">
        <f>VLOOKUP(C145,Schools!$A:$Z,3,0)</f>
        <v>M</v>
      </c>
      <c r="F145" s="213">
        <v>5160</v>
      </c>
      <c r="G145" s="299" t="s">
        <v>4698</v>
      </c>
      <c r="I145" s="301" t="str">
        <f t="shared" si="33"/>
        <v>10166/543965</v>
      </c>
      <c r="J145" s="301">
        <f>VLOOKUP(C145,Schools!$A:$Z,9,0)</f>
        <v>400057</v>
      </c>
      <c r="K145" s="295" t="s">
        <v>85</v>
      </c>
      <c r="L145" s="299" t="s">
        <v>4924</v>
      </c>
      <c r="M145" s="299" t="s">
        <v>4925</v>
      </c>
      <c r="N145" s="298" t="str">
        <f>VLOOKUP(C145,Schools!A:D,4,0)</f>
        <v>Primary</v>
      </c>
      <c r="O145" s="301">
        <f>VLOOKUP(N145,CCs!$A$2:$F$7,6,FALSE)</f>
        <v>10166</v>
      </c>
      <c r="P145" s="298">
        <f t="shared" si="32"/>
        <v>543965</v>
      </c>
      <c r="Q145" s="298"/>
      <c r="R145" s="78"/>
      <c r="S145" s="78">
        <v>5160</v>
      </c>
      <c r="T145" s="78"/>
      <c r="U145" s="78"/>
      <c r="V145" s="78"/>
      <c r="W145" s="78"/>
      <c r="X145" s="78"/>
      <c r="Y145" s="78"/>
      <c r="Z145" s="78"/>
      <c r="AA145" s="78"/>
      <c r="AB145" s="78"/>
      <c r="AC145" s="52">
        <f t="shared" si="34"/>
        <v>5160</v>
      </c>
      <c r="AD145" s="52">
        <f t="shared" si="35"/>
        <v>0</v>
      </c>
      <c r="AE145" s="51"/>
      <c r="AJ145" s="301"/>
      <c r="AK145" s="301"/>
      <c r="AL145" s="301"/>
      <c r="AM145" s="301"/>
      <c r="AN145" s="301"/>
      <c r="AO145" s="301"/>
      <c r="AP145" s="301"/>
      <c r="AQ145" s="301"/>
      <c r="AR145" s="301"/>
      <c r="AS145" s="301"/>
      <c r="AT145" s="301"/>
    </row>
    <row r="146" spans="1:46" x14ac:dyDescent="0.25">
      <c r="A146" s="301" t="s">
        <v>4521</v>
      </c>
      <c r="B146" s="397">
        <v>44356</v>
      </c>
      <c r="C146" s="301">
        <v>3022073</v>
      </c>
      <c r="D146" s="301" t="s">
        <v>215</v>
      </c>
      <c r="E146" s="301" t="str">
        <f>VLOOKUP(C146,Schools!$A:$Z,3,0)</f>
        <v>M</v>
      </c>
      <c r="F146" s="213">
        <v>15120</v>
      </c>
      <c r="G146" s="299" t="s">
        <v>4698</v>
      </c>
      <c r="I146" s="301" t="str">
        <f t="shared" si="33"/>
        <v>10166/543965</v>
      </c>
      <c r="J146" s="301">
        <f>VLOOKUP(C146,Schools!$A:$Z,9,0)</f>
        <v>400105</v>
      </c>
      <c r="K146" s="295" t="s">
        <v>85</v>
      </c>
      <c r="L146" s="299" t="s">
        <v>4924</v>
      </c>
      <c r="M146" s="299" t="s">
        <v>4925</v>
      </c>
      <c r="N146" s="298" t="str">
        <f>VLOOKUP(C146,Schools!A:D,4,0)</f>
        <v>Primary</v>
      </c>
      <c r="O146" s="301">
        <f>VLOOKUP(N146,CCs!$A$2:$F$7,6,FALSE)</f>
        <v>10166</v>
      </c>
      <c r="P146" s="298">
        <f t="shared" si="32"/>
        <v>543965</v>
      </c>
      <c r="Q146" s="298"/>
      <c r="R146" s="78"/>
      <c r="S146" s="78">
        <v>15120</v>
      </c>
      <c r="T146" s="78"/>
      <c r="U146" s="78"/>
      <c r="V146" s="78"/>
      <c r="W146" s="78"/>
      <c r="X146" s="78"/>
      <c r="Y146" s="78"/>
      <c r="Z146" s="78"/>
      <c r="AA146" s="78"/>
      <c r="AB146" s="78"/>
      <c r="AC146" s="52">
        <f t="shared" si="34"/>
        <v>15120</v>
      </c>
      <c r="AD146" s="52">
        <f t="shared" si="35"/>
        <v>0</v>
      </c>
      <c r="AE146" s="51"/>
      <c r="AJ146" s="301"/>
      <c r="AK146" s="301"/>
      <c r="AL146" s="301"/>
      <c r="AM146" s="301"/>
      <c r="AN146" s="301"/>
      <c r="AO146" s="301"/>
      <c r="AP146" s="301"/>
      <c r="AQ146" s="301"/>
      <c r="AR146" s="301"/>
      <c r="AS146" s="301"/>
      <c r="AT146" s="301"/>
    </row>
    <row r="147" spans="1:46" x14ac:dyDescent="0.25">
      <c r="A147" s="301" t="s">
        <v>4521</v>
      </c>
      <c r="B147" s="397">
        <v>44356</v>
      </c>
      <c r="C147" s="301">
        <v>3023514</v>
      </c>
      <c r="D147" s="301" t="s">
        <v>196</v>
      </c>
      <c r="E147" s="301" t="str">
        <f>VLOOKUP(C147,Schools!$A:$Z,3,0)</f>
        <v>M</v>
      </c>
      <c r="F147" s="213">
        <v>2640</v>
      </c>
      <c r="G147" s="299" t="s">
        <v>4698</v>
      </c>
      <c r="I147" s="301" t="str">
        <f t="shared" si="33"/>
        <v>10166/543965</v>
      </c>
      <c r="J147" s="301">
        <f>VLOOKUP(C147,Schools!$A:$Z,9,0)</f>
        <v>400107</v>
      </c>
      <c r="K147" s="295" t="s">
        <v>85</v>
      </c>
      <c r="L147" s="299" t="s">
        <v>4924</v>
      </c>
      <c r="M147" s="299" t="s">
        <v>4925</v>
      </c>
      <c r="N147" s="298" t="str">
        <f>VLOOKUP(C147,Schools!A:D,4,0)</f>
        <v>Primary</v>
      </c>
      <c r="O147" s="301">
        <f>VLOOKUP(N147,CCs!$A$2:$F$7,6,FALSE)</f>
        <v>10166</v>
      </c>
      <c r="P147" s="298">
        <f t="shared" si="32"/>
        <v>543965</v>
      </c>
      <c r="Q147" s="298"/>
      <c r="R147" s="78"/>
      <c r="S147" s="78">
        <v>2640</v>
      </c>
      <c r="T147" s="78"/>
      <c r="U147" s="78"/>
      <c r="V147" s="78"/>
      <c r="W147" s="78"/>
      <c r="X147" s="78"/>
      <c r="Y147" s="78"/>
      <c r="Z147" s="78"/>
      <c r="AA147" s="78"/>
      <c r="AB147" s="78"/>
      <c r="AC147" s="52">
        <f t="shared" si="34"/>
        <v>2640</v>
      </c>
      <c r="AD147" s="52">
        <f t="shared" si="35"/>
        <v>0</v>
      </c>
      <c r="AE147" s="51"/>
      <c r="AJ147" s="301"/>
      <c r="AK147" s="301"/>
      <c r="AL147" s="301"/>
      <c r="AM147" s="301"/>
      <c r="AN147" s="301"/>
      <c r="AO147" s="301"/>
      <c r="AP147" s="301"/>
      <c r="AQ147" s="301"/>
      <c r="AR147" s="301"/>
      <c r="AS147" s="301"/>
      <c r="AT147" s="301"/>
    </row>
    <row r="148" spans="1:46" x14ac:dyDescent="0.25">
      <c r="G148" s="80"/>
      <c r="Q148" s="298"/>
      <c r="R148" s="78"/>
      <c r="S148" s="78"/>
      <c r="T148" s="78"/>
      <c r="U148" s="78"/>
      <c r="V148" s="78"/>
      <c r="W148" s="78"/>
      <c r="X148" s="78"/>
      <c r="Y148" s="78"/>
      <c r="Z148" s="78"/>
      <c r="AA148" s="78"/>
      <c r="AB148" s="78"/>
      <c r="AC148" s="78"/>
      <c r="AD148" s="51"/>
      <c r="AE148" s="51"/>
      <c r="AJ148" s="301"/>
      <c r="AK148" s="301"/>
      <c r="AL148" s="301"/>
      <c r="AM148" s="301"/>
      <c r="AN148" s="301"/>
      <c r="AO148" s="301"/>
      <c r="AP148" s="301"/>
      <c r="AQ148" s="301"/>
      <c r="AR148" s="301"/>
      <c r="AS148" s="301"/>
      <c r="AT148" s="301"/>
    </row>
    <row r="149" spans="1:46" x14ac:dyDescent="0.25">
      <c r="G149" s="80"/>
      <c r="Q149" s="298"/>
      <c r="R149" s="78"/>
      <c r="S149" s="78"/>
      <c r="T149" s="78"/>
      <c r="U149" s="78"/>
      <c r="V149" s="78"/>
      <c r="W149" s="78"/>
      <c r="X149" s="78"/>
      <c r="Y149" s="78"/>
      <c r="Z149" s="78"/>
      <c r="AA149" s="78"/>
      <c r="AB149" s="78"/>
      <c r="AC149" s="78"/>
      <c r="AD149" s="51"/>
      <c r="AE149" s="51"/>
      <c r="AJ149" s="301"/>
      <c r="AK149" s="301"/>
      <c r="AL149" s="301"/>
      <c r="AM149" s="301"/>
      <c r="AN149" s="301"/>
      <c r="AO149" s="301"/>
      <c r="AP149" s="301"/>
      <c r="AQ149" s="301"/>
      <c r="AR149" s="301"/>
      <c r="AS149" s="301"/>
      <c r="AT149" s="301"/>
    </row>
    <row r="150" spans="1:46" x14ac:dyDescent="0.25">
      <c r="G150" s="80"/>
      <c r="Q150" s="298"/>
      <c r="R150" s="78"/>
      <c r="S150" s="78"/>
      <c r="T150" s="78"/>
      <c r="U150" s="78"/>
      <c r="V150" s="78"/>
      <c r="W150" s="78"/>
      <c r="X150" s="78"/>
      <c r="Y150" s="78"/>
      <c r="Z150" s="78"/>
      <c r="AA150" s="78"/>
      <c r="AB150" s="78"/>
      <c r="AC150" s="78"/>
      <c r="AD150" s="51"/>
      <c r="AE150" s="51"/>
      <c r="AJ150" s="301"/>
      <c r="AK150" s="301"/>
      <c r="AL150" s="301"/>
      <c r="AM150" s="301"/>
      <c r="AN150" s="301"/>
      <c r="AO150" s="301"/>
      <c r="AP150" s="301"/>
      <c r="AQ150" s="301"/>
      <c r="AR150" s="301"/>
      <c r="AS150" s="301"/>
      <c r="AT150" s="301"/>
    </row>
    <row r="151" spans="1:46" x14ac:dyDescent="0.25">
      <c r="G151" s="80"/>
      <c r="Q151" s="298"/>
      <c r="R151" s="78"/>
      <c r="S151" s="78"/>
      <c r="T151" s="78"/>
      <c r="U151" s="78"/>
      <c r="V151" s="78"/>
      <c r="W151" s="78"/>
      <c r="X151" s="78"/>
      <c r="Y151" s="78"/>
      <c r="Z151" s="78"/>
      <c r="AA151" s="78"/>
      <c r="AB151" s="78"/>
      <c r="AC151" s="78"/>
      <c r="AD151" s="51"/>
      <c r="AE151" s="51"/>
      <c r="AJ151" s="301"/>
      <c r="AK151" s="301"/>
      <c r="AL151" s="301"/>
      <c r="AM151" s="301"/>
      <c r="AN151" s="301"/>
      <c r="AO151" s="301"/>
      <c r="AP151" s="301"/>
      <c r="AQ151" s="301"/>
      <c r="AR151" s="301"/>
      <c r="AS151" s="301"/>
      <c r="AT151" s="301"/>
    </row>
    <row r="152" spans="1:46" x14ac:dyDescent="0.25">
      <c r="G152" s="80"/>
      <c r="Q152" s="298"/>
      <c r="R152" s="78"/>
      <c r="S152" s="78"/>
      <c r="T152" s="78"/>
      <c r="U152" s="78"/>
      <c r="V152" s="78"/>
      <c r="W152" s="78"/>
      <c r="X152" s="78"/>
      <c r="Y152" s="78"/>
      <c r="Z152" s="78"/>
      <c r="AA152" s="78"/>
      <c r="AB152" s="78"/>
      <c r="AC152" s="78"/>
      <c r="AD152" s="51"/>
      <c r="AE152" s="51"/>
      <c r="AJ152" s="301"/>
      <c r="AK152" s="301"/>
      <c r="AL152" s="301"/>
      <c r="AM152" s="301"/>
      <c r="AN152" s="301"/>
      <c r="AO152" s="301"/>
      <c r="AP152" s="301"/>
      <c r="AQ152" s="301"/>
      <c r="AR152" s="301"/>
      <c r="AS152" s="301"/>
      <c r="AT152" s="301"/>
    </row>
    <row r="153" spans="1:46" x14ac:dyDescent="0.25">
      <c r="G153" s="80"/>
      <c r="Q153" s="298"/>
      <c r="R153" s="78"/>
      <c r="S153" s="78"/>
      <c r="T153" s="78"/>
      <c r="U153" s="78"/>
      <c r="V153" s="78"/>
      <c r="W153" s="78"/>
      <c r="X153" s="78"/>
      <c r="Y153" s="78"/>
      <c r="Z153" s="78"/>
      <c r="AA153" s="78"/>
      <c r="AB153" s="78"/>
      <c r="AC153" s="78"/>
      <c r="AD153" s="51"/>
      <c r="AE153" s="51"/>
      <c r="AJ153" s="301"/>
      <c r="AK153" s="301"/>
      <c r="AL153" s="301"/>
      <c r="AM153" s="301"/>
      <c r="AN153" s="301"/>
      <c r="AO153" s="301"/>
      <c r="AP153" s="301"/>
      <c r="AQ153" s="301"/>
      <c r="AR153" s="301"/>
      <c r="AS153" s="301"/>
      <c r="AT153" s="301"/>
    </row>
    <row r="154" spans="1:46" x14ac:dyDescent="0.25">
      <c r="G154" s="80"/>
      <c r="Q154" s="298"/>
      <c r="R154" s="78"/>
      <c r="S154" s="78"/>
      <c r="T154" s="78"/>
      <c r="U154" s="78"/>
      <c r="V154" s="78"/>
      <c r="W154" s="78"/>
      <c r="X154" s="78"/>
      <c r="Y154" s="78"/>
      <c r="Z154" s="78"/>
      <c r="AA154" s="78"/>
      <c r="AB154" s="78"/>
      <c r="AC154" s="78"/>
      <c r="AD154" s="51"/>
      <c r="AE154" s="51"/>
      <c r="AJ154" s="301"/>
      <c r="AK154" s="301"/>
      <c r="AL154" s="301"/>
      <c r="AM154" s="301"/>
      <c r="AN154" s="301"/>
      <c r="AO154" s="301"/>
      <c r="AP154" s="301"/>
      <c r="AQ154" s="301"/>
      <c r="AR154" s="301"/>
      <c r="AS154" s="301"/>
      <c r="AT154" s="301"/>
    </row>
    <row r="155" spans="1:46" x14ac:dyDescent="0.25">
      <c r="G155" s="80"/>
      <c r="Q155" s="298"/>
      <c r="R155" s="78"/>
      <c r="S155" s="78"/>
      <c r="T155" s="78"/>
      <c r="U155" s="78"/>
      <c r="V155" s="78"/>
      <c r="W155" s="78"/>
      <c r="X155" s="78"/>
      <c r="Y155" s="78"/>
      <c r="Z155" s="78"/>
      <c r="AA155" s="78"/>
      <c r="AB155" s="78"/>
      <c r="AC155" s="78"/>
      <c r="AD155" s="51"/>
      <c r="AE155" s="51"/>
      <c r="AJ155" s="301"/>
      <c r="AK155" s="301"/>
      <c r="AL155" s="301"/>
      <c r="AM155" s="301"/>
      <c r="AN155" s="301"/>
      <c r="AO155" s="301"/>
      <c r="AP155" s="301"/>
      <c r="AQ155" s="301"/>
      <c r="AR155" s="301"/>
      <c r="AS155" s="301"/>
      <c r="AT155" s="301"/>
    </row>
    <row r="156" spans="1:46" x14ac:dyDescent="0.25">
      <c r="G156" s="80"/>
      <c r="Q156" s="298"/>
      <c r="R156" s="78"/>
      <c r="S156" s="78"/>
      <c r="T156" s="78"/>
      <c r="U156" s="78"/>
      <c r="V156" s="78"/>
      <c r="W156" s="78"/>
      <c r="X156" s="78"/>
      <c r="Y156" s="78"/>
      <c r="Z156" s="78"/>
      <c r="AA156" s="78"/>
      <c r="AB156" s="78"/>
      <c r="AC156" s="78"/>
      <c r="AD156" s="51"/>
      <c r="AE156" s="51"/>
      <c r="AJ156" s="301"/>
      <c r="AK156" s="301"/>
      <c r="AL156" s="301"/>
      <c r="AM156" s="301"/>
      <c r="AN156" s="301"/>
      <c r="AO156" s="301"/>
      <c r="AP156" s="301"/>
      <c r="AQ156" s="301"/>
      <c r="AR156" s="301"/>
      <c r="AS156" s="301"/>
      <c r="AT156" s="301"/>
    </row>
    <row r="157" spans="1:46" x14ac:dyDescent="0.25">
      <c r="G157" s="80"/>
      <c r="Q157" s="298"/>
      <c r="R157" s="78"/>
      <c r="S157" s="78"/>
      <c r="T157" s="78"/>
      <c r="U157" s="78"/>
      <c r="V157" s="78"/>
      <c r="W157" s="78"/>
      <c r="X157" s="78"/>
      <c r="Y157" s="78"/>
      <c r="Z157" s="78"/>
      <c r="AA157" s="78"/>
      <c r="AB157" s="78"/>
      <c r="AC157" s="78"/>
      <c r="AD157" s="51"/>
      <c r="AE157" s="51"/>
      <c r="AJ157" s="301"/>
      <c r="AK157" s="301"/>
      <c r="AL157" s="301"/>
      <c r="AM157" s="301"/>
      <c r="AN157" s="301"/>
      <c r="AO157" s="301"/>
      <c r="AP157" s="301"/>
      <c r="AQ157" s="301"/>
      <c r="AR157" s="301"/>
      <c r="AS157" s="301"/>
      <c r="AT157" s="301"/>
    </row>
    <row r="158" spans="1:46" x14ac:dyDescent="0.25">
      <c r="G158" s="80"/>
      <c r="Q158" s="298"/>
      <c r="R158" s="78"/>
      <c r="S158" s="78"/>
      <c r="T158" s="78"/>
      <c r="U158" s="78"/>
      <c r="V158" s="78"/>
      <c r="W158" s="78"/>
      <c r="X158" s="78"/>
      <c r="Y158" s="78"/>
      <c r="Z158" s="78"/>
      <c r="AA158" s="78"/>
      <c r="AB158" s="78"/>
      <c r="AC158" s="78"/>
      <c r="AD158" s="51"/>
      <c r="AE158" s="51"/>
      <c r="AJ158" s="301"/>
      <c r="AK158" s="301"/>
      <c r="AL158" s="301"/>
      <c r="AM158" s="301"/>
      <c r="AN158" s="301"/>
      <c r="AO158" s="301"/>
      <c r="AP158" s="301"/>
      <c r="AQ158" s="301"/>
      <c r="AR158" s="301"/>
      <c r="AS158" s="301"/>
      <c r="AT158" s="301"/>
    </row>
    <row r="159" spans="1:46" x14ac:dyDescent="0.25">
      <c r="G159" s="80"/>
      <c r="Q159" s="298"/>
      <c r="R159" s="78"/>
      <c r="S159" s="78"/>
      <c r="T159" s="78"/>
      <c r="U159" s="78"/>
      <c r="V159" s="78"/>
      <c r="W159" s="78"/>
      <c r="X159" s="78"/>
      <c r="Y159" s="78"/>
      <c r="Z159" s="78"/>
      <c r="AA159" s="78"/>
      <c r="AB159" s="78"/>
      <c r="AC159" s="78"/>
      <c r="AD159" s="51"/>
      <c r="AE159" s="51"/>
      <c r="AJ159" s="301"/>
      <c r="AK159" s="301"/>
      <c r="AL159" s="301"/>
      <c r="AM159" s="301"/>
      <c r="AN159" s="301"/>
      <c r="AO159" s="301"/>
      <c r="AP159" s="301"/>
      <c r="AQ159" s="301"/>
      <c r="AR159" s="301"/>
      <c r="AS159" s="301"/>
      <c r="AT159" s="301"/>
    </row>
    <row r="160" spans="1:46" x14ac:dyDescent="0.25">
      <c r="G160" s="80"/>
      <c r="Q160" s="298"/>
      <c r="R160" s="78"/>
      <c r="S160" s="78"/>
      <c r="T160" s="78"/>
      <c r="U160" s="78"/>
      <c r="V160" s="78"/>
      <c r="W160" s="78"/>
      <c r="X160" s="78"/>
      <c r="Y160" s="78"/>
      <c r="Z160" s="78"/>
      <c r="AA160" s="78"/>
      <c r="AB160" s="78"/>
      <c r="AC160" s="78"/>
      <c r="AD160" s="51"/>
      <c r="AE160" s="51"/>
      <c r="AJ160" s="301"/>
      <c r="AK160" s="301"/>
      <c r="AL160" s="301"/>
      <c r="AM160" s="301"/>
      <c r="AN160" s="301"/>
      <c r="AO160" s="301"/>
      <c r="AP160" s="301"/>
      <c r="AQ160" s="301"/>
      <c r="AR160" s="301"/>
      <c r="AS160" s="301"/>
      <c r="AT160" s="301"/>
    </row>
    <row r="161" spans="7:46" x14ac:dyDescent="0.25">
      <c r="G161" s="80"/>
      <c r="Q161" s="298"/>
      <c r="R161" s="78"/>
      <c r="S161" s="78"/>
      <c r="T161" s="78"/>
      <c r="U161" s="78"/>
      <c r="V161" s="78"/>
      <c r="W161" s="78"/>
      <c r="X161" s="78"/>
      <c r="Y161" s="78"/>
      <c r="Z161" s="78"/>
      <c r="AA161" s="78"/>
      <c r="AB161" s="78"/>
      <c r="AC161" s="78"/>
      <c r="AD161" s="51"/>
      <c r="AE161" s="51"/>
      <c r="AJ161" s="301"/>
      <c r="AK161" s="301"/>
      <c r="AL161" s="301"/>
      <c r="AM161" s="301"/>
      <c r="AN161" s="301"/>
      <c r="AO161" s="301"/>
      <c r="AP161" s="301"/>
      <c r="AQ161" s="301"/>
      <c r="AR161" s="301"/>
      <c r="AS161" s="301"/>
      <c r="AT161" s="301"/>
    </row>
    <row r="162" spans="7:46" x14ac:dyDescent="0.25">
      <c r="G162" s="80"/>
      <c r="Q162" s="298"/>
      <c r="R162" s="78"/>
      <c r="S162" s="78"/>
      <c r="T162" s="78"/>
      <c r="U162" s="78"/>
      <c r="V162" s="78"/>
      <c r="W162" s="78"/>
      <c r="X162" s="78"/>
      <c r="Y162" s="78"/>
      <c r="Z162" s="78"/>
      <c r="AA162" s="78"/>
      <c r="AB162" s="78"/>
      <c r="AC162" s="78"/>
      <c r="AD162" s="51"/>
      <c r="AE162" s="51"/>
      <c r="AJ162" s="301"/>
      <c r="AK162" s="301"/>
      <c r="AL162" s="301"/>
      <c r="AM162" s="301"/>
      <c r="AN162" s="301"/>
      <c r="AO162" s="301"/>
      <c r="AP162" s="301"/>
      <c r="AQ162" s="301"/>
      <c r="AR162" s="301"/>
      <c r="AS162" s="301"/>
      <c r="AT162" s="301"/>
    </row>
    <row r="163" spans="7:46" x14ac:dyDescent="0.25">
      <c r="G163" s="80"/>
      <c r="Q163" s="298"/>
      <c r="R163" s="78"/>
      <c r="S163" s="78"/>
      <c r="T163" s="78"/>
      <c r="U163" s="78"/>
      <c r="V163" s="78"/>
      <c r="W163" s="78"/>
      <c r="X163" s="78"/>
      <c r="Y163" s="78"/>
      <c r="Z163" s="78"/>
      <c r="AA163" s="78"/>
      <c r="AB163" s="78"/>
      <c r="AC163" s="78"/>
      <c r="AD163" s="51"/>
      <c r="AE163" s="51"/>
      <c r="AJ163" s="301"/>
      <c r="AK163" s="301"/>
      <c r="AL163" s="301"/>
      <c r="AM163" s="301"/>
      <c r="AN163" s="301"/>
      <c r="AO163" s="301"/>
      <c r="AP163" s="301"/>
      <c r="AQ163" s="301"/>
      <c r="AR163" s="301"/>
      <c r="AS163" s="301"/>
      <c r="AT163" s="301"/>
    </row>
    <row r="164" spans="7:46" x14ac:dyDescent="0.25">
      <c r="G164" s="80"/>
      <c r="Q164" s="298"/>
      <c r="R164" s="78"/>
      <c r="S164" s="78"/>
      <c r="T164" s="78"/>
      <c r="U164" s="78"/>
      <c r="V164" s="78"/>
      <c r="W164" s="78"/>
      <c r="X164" s="78"/>
      <c r="Y164" s="78"/>
      <c r="Z164" s="78"/>
      <c r="AA164" s="78"/>
      <c r="AB164" s="78"/>
      <c r="AC164" s="78"/>
      <c r="AD164" s="51"/>
      <c r="AE164" s="51"/>
      <c r="AJ164" s="301"/>
      <c r="AK164" s="301"/>
      <c r="AL164" s="301"/>
      <c r="AM164" s="301"/>
      <c r="AN164" s="301"/>
      <c r="AO164" s="301"/>
      <c r="AP164" s="301"/>
      <c r="AQ164" s="301"/>
      <c r="AR164" s="301"/>
      <c r="AS164" s="301"/>
      <c r="AT164" s="301"/>
    </row>
    <row r="165" spans="7:46" x14ac:dyDescent="0.25">
      <c r="G165" s="80"/>
      <c r="Q165" s="298"/>
      <c r="R165" s="78"/>
      <c r="S165" s="78"/>
      <c r="T165" s="78"/>
      <c r="U165" s="78"/>
      <c r="V165" s="78"/>
      <c r="W165" s="78"/>
      <c r="X165" s="78"/>
      <c r="Y165" s="78"/>
      <c r="Z165" s="78"/>
      <c r="AA165" s="78"/>
      <c r="AB165" s="78"/>
      <c r="AC165" s="78"/>
      <c r="AD165" s="51"/>
      <c r="AE165" s="51"/>
      <c r="AJ165" s="301"/>
      <c r="AK165" s="301"/>
      <c r="AL165" s="301"/>
      <c r="AM165" s="301"/>
      <c r="AN165" s="301"/>
      <c r="AO165" s="301"/>
      <c r="AP165" s="301"/>
      <c r="AQ165" s="301"/>
      <c r="AR165" s="301"/>
      <c r="AS165" s="301"/>
      <c r="AT165" s="301"/>
    </row>
    <row r="166" spans="7:46" x14ac:dyDescent="0.25">
      <c r="G166" s="80"/>
      <c r="Q166" s="298"/>
      <c r="R166" s="78"/>
      <c r="S166" s="78"/>
      <c r="T166" s="78"/>
      <c r="U166" s="78"/>
      <c r="V166" s="78"/>
      <c r="W166" s="78"/>
      <c r="X166" s="78"/>
      <c r="Y166" s="78"/>
      <c r="Z166" s="78"/>
      <c r="AA166" s="78"/>
      <c r="AB166" s="78"/>
      <c r="AC166" s="78"/>
      <c r="AD166" s="51"/>
      <c r="AE166" s="51"/>
      <c r="AJ166" s="301"/>
      <c r="AK166" s="301"/>
      <c r="AL166" s="301"/>
      <c r="AM166" s="301"/>
      <c r="AN166" s="301"/>
      <c r="AO166" s="301"/>
      <c r="AP166" s="301"/>
      <c r="AQ166" s="301"/>
      <c r="AR166" s="301"/>
      <c r="AS166" s="301"/>
      <c r="AT166" s="301"/>
    </row>
    <row r="167" spans="7:46" x14ac:dyDescent="0.25">
      <c r="G167" s="80"/>
      <c r="Q167" s="298"/>
      <c r="R167" s="78"/>
      <c r="S167" s="78"/>
      <c r="T167" s="78"/>
      <c r="U167" s="78"/>
      <c r="V167" s="78"/>
      <c r="W167" s="78"/>
      <c r="X167" s="78"/>
      <c r="Y167" s="78"/>
      <c r="Z167" s="78"/>
      <c r="AA167" s="78"/>
      <c r="AB167" s="78"/>
      <c r="AC167" s="78"/>
      <c r="AD167" s="51"/>
      <c r="AE167" s="51"/>
      <c r="AJ167" s="301"/>
      <c r="AK167" s="301"/>
      <c r="AL167" s="301"/>
      <c r="AM167" s="301"/>
      <c r="AN167" s="301"/>
      <c r="AO167" s="301"/>
      <c r="AP167" s="301"/>
      <c r="AQ167" s="301"/>
      <c r="AR167" s="301"/>
      <c r="AS167" s="301"/>
      <c r="AT167" s="301"/>
    </row>
    <row r="168" spans="7:46" x14ac:dyDescent="0.25">
      <c r="G168" s="80"/>
      <c r="Q168" s="298"/>
      <c r="R168" s="78"/>
      <c r="S168" s="78"/>
      <c r="T168" s="78"/>
      <c r="U168" s="78"/>
      <c r="V168" s="78"/>
      <c r="W168" s="78"/>
      <c r="X168" s="78"/>
      <c r="Y168" s="78"/>
      <c r="Z168" s="78"/>
      <c r="AA168" s="78"/>
      <c r="AB168" s="78"/>
      <c r="AC168" s="78"/>
      <c r="AD168" s="51"/>
      <c r="AE168" s="51"/>
      <c r="AJ168" s="301"/>
      <c r="AK168" s="301"/>
      <c r="AL168" s="301"/>
      <c r="AM168" s="301"/>
      <c r="AN168" s="301"/>
      <c r="AO168" s="301"/>
      <c r="AP168" s="301"/>
      <c r="AQ168" s="301"/>
      <c r="AR168" s="301"/>
      <c r="AS168" s="301"/>
      <c r="AT168" s="301"/>
    </row>
    <row r="169" spans="7:46" x14ac:dyDescent="0.25">
      <c r="G169" s="80"/>
      <c r="Q169" s="298"/>
      <c r="R169" s="78"/>
      <c r="S169" s="78"/>
      <c r="T169" s="78"/>
      <c r="U169" s="78"/>
      <c r="V169" s="78"/>
      <c r="W169" s="78"/>
      <c r="X169" s="78"/>
      <c r="Y169" s="78"/>
      <c r="Z169" s="78"/>
      <c r="AA169" s="78"/>
      <c r="AB169" s="78"/>
      <c r="AC169" s="78"/>
      <c r="AD169" s="51"/>
      <c r="AE169" s="51"/>
      <c r="AJ169" s="301"/>
      <c r="AK169" s="301"/>
      <c r="AL169" s="301"/>
      <c r="AM169" s="301"/>
      <c r="AN169" s="301"/>
      <c r="AO169" s="301"/>
      <c r="AP169" s="301"/>
      <c r="AQ169" s="301"/>
      <c r="AR169" s="301"/>
      <c r="AS169" s="301"/>
      <c r="AT169" s="301"/>
    </row>
    <row r="170" spans="7:46" x14ac:dyDescent="0.25">
      <c r="G170" s="80"/>
      <c r="Q170" s="298"/>
      <c r="R170" s="78"/>
      <c r="S170" s="78"/>
      <c r="T170" s="78"/>
      <c r="U170" s="78"/>
      <c r="V170" s="78"/>
      <c r="W170" s="78"/>
      <c r="X170" s="78"/>
      <c r="Y170" s="78"/>
      <c r="Z170" s="78"/>
      <c r="AA170" s="78"/>
      <c r="AB170" s="78"/>
      <c r="AC170" s="78"/>
      <c r="AD170" s="51"/>
      <c r="AE170" s="51"/>
      <c r="AJ170" s="301"/>
      <c r="AK170" s="301"/>
      <c r="AL170" s="301"/>
      <c r="AM170" s="301"/>
      <c r="AN170" s="301"/>
      <c r="AO170" s="301"/>
      <c r="AP170" s="301"/>
      <c r="AQ170" s="301"/>
      <c r="AR170" s="301"/>
      <c r="AS170" s="301"/>
      <c r="AT170" s="301"/>
    </row>
    <row r="171" spans="7:46" x14ac:dyDescent="0.25">
      <c r="G171" s="80"/>
      <c r="Q171" s="298"/>
      <c r="R171" s="78"/>
      <c r="S171" s="78"/>
      <c r="T171" s="78"/>
      <c r="U171" s="78"/>
      <c r="V171" s="78"/>
      <c r="W171" s="78"/>
      <c r="X171" s="78"/>
      <c r="Y171" s="78"/>
      <c r="Z171" s="78"/>
      <c r="AA171" s="78"/>
      <c r="AB171" s="78"/>
      <c r="AC171" s="78"/>
      <c r="AD171" s="51"/>
      <c r="AE171" s="51"/>
      <c r="AJ171" s="301"/>
      <c r="AK171" s="301"/>
      <c r="AL171" s="301"/>
      <c r="AM171" s="301"/>
      <c r="AN171" s="301"/>
      <c r="AO171" s="301"/>
      <c r="AP171" s="301"/>
      <c r="AQ171" s="301"/>
      <c r="AR171" s="301"/>
      <c r="AS171" s="301"/>
      <c r="AT171" s="301"/>
    </row>
    <row r="172" spans="7:46" x14ac:dyDescent="0.25">
      <c r="G172" s="80"/>
      <c r="Q172" s="298"/>
      <c r="R172" s="78"/>
      <c r="S172" s="78"/>
      <c r="T172" s="78"/>
      <c r="U172" s="78"/>
      <c r="V172" s="78"/>
      <c r="W172" s="78"/>
      <c r="X172" s="78"/>
      <c r="Y172" s="78"/>
      <c r="Z172" s="78"/>
      <c r="AA172" s="78"/>
      <c r="AB172" s="78"/>
      <c r="AC172" s="78"/>
      <c r="AD172" s="51"/>
      <c r="AE172" s="51"/>
      <c r="AJ172" s="301"/>
      <c r="AK172" s="301"/>
      <c r="AL172" s="301"/>
      <c r="AM172" s="301"/>
      <c r="AN172" s="301"/>
      <c r="AO172" s="301"/>
      <c r="AP172" s="301"/>
      <c r="AQ172" s="301"/>
      <c r="AR172" s="301"/>
      <c r="AS172" s="301"/>
      <c r="AT172" s="301"/>
    </row>
    <row r="173" spans="7:46" x14ac:dyDescent="0.25">
      <c r="G173" s="80"/>
      <c r="Q173" s="298"/>
      <c r="R173" s="78"/>
      <c r="S173" s="78"/>
      <c r="T173" s="78"/>
      <c r="U173" s="78"/>
      <c r="V173" s="78"/>
      <c r="W173" s="78"/>
      <c r="X173" s="78"/>
      <c r="Y173" s="78"/>
      <c r="Z173" s="78"/>
      <c r="AA173" s="78"/>
      <c r="AB173" s="78"/>
      <c r="AC173" s="78"/>
      <c r="AD173" s="51"/>
      <c r="AE173" s="51"/>
      <c r="AJ173" s="301"/>
      <c r="AK173" s="301"/>
      <c r="AL173" s="301"/>
      <c r="AM173" s="301"/>
      <c r="AN173" s="301"/>
      <c r="AO173" s="301"/>
      <c r="AP173" s="301"/>
      <c r="AQ173" s="301"/>
      <c r="AR173" s="301"/>
      <c r="AS173" s="301"/>
      <c r="AT173" s="301"/>
    </row>
    <row r="174" spans="7:46" x14ac:dyDescent="0.25">
      <c r="G174" s="80"/>
      <c r="Q174" s="298"/>
      <c r="R174" s="78"/>
      <c r="S174" s="78"/>
      <c r="T174" s="78"/>
      <c r="U174" s="78"/>
      <c r="V174" s="78"/>
      <c r="W174" s="78"/>
      <c r="X174" s="78"/>
      <c r="Y174" s="78"/>
      <c r="Z174" s="78"/>
      <c r="AA174" s="78"/>
      <c r="AB174" s="78"/>
      <c r="AC174" s="78"/>
      <c r="AD174" s="51"/>
      <c r="AE174" s="51"/>
      <c r="AJ174" s="301"/>
      <c r="AK174" s="301"/>
      <c r="AL174" s="301"/>
      <c r="AM174" s="301"/>
      <c r="AN174" s="301"/>
      <c r="AO174" s="301"/>
      <c r="AP174" s="301"/>
      <c r="AQ174" s="301"/>
      <c r="AR174" s="301"/>
      <c r="AS174" s="301"/>
      <c r="AT174" s="301"/>
    </row>
    <row r="175" spans="7:46" x14ac:dyDescent="0.25">
      <c r="G175" s="80"/>
      <c r="Q175" s="298"/>
      <c r="R175" s="78"/>
      <c r="S175" s="78"/>
      <c r="T175" s="78"/>
      <c r="U175" s="78"/>
      <c r="V175" s="78"/>
      <c r="W175" s="78"/>
      <c r="X175" s="78"/>
      <c r="Y175" s="78"/>
      <c r="Z175" s="78"/>
      <c r="AA175" s="78"/>
      <c r="AB175" s="78"/>
      <c r="AC175" s="78"/>
      <c r="AD175" s="51"/>
      <c r="AE175" s="51"/>
      <c r="AJ175" s="301"/>
      <c r="AK175" s="301"/>
      <c r="AL175" s="301"/>
      <c r="AM175" s="301"/>
      <c r="AN175" s="301"/>
      <c r="AO175" s="301"/>
      <c r="AP175" s="301"/>
      <c r="AQ175" s="301"/>
      <c r="AR175" s="301"/>
      <c r="AS175" s="301"/>
      <c r="AT175" s="301"/>
    </row>
    <row r="176" spans="7:46" x14ac:dyDescent="0.25">
      <c r="G176" s="80"/>
      <c r="Q176" s="298"/>
      <c r="R176" s="78"/>
      <c r="S176" s="78"/>
      <c r="T176" s="78"/>
      <c r="U176" s="78"/>
      <c r="V176" s="78"/>
      <c r="W176" s="78"/>
      <c r="X176" s="78"/>
      <c r="Y176" s="78"/>
      <c r="Z176" s="78"/>
      <c r="AA176" s="78"/>
      <c r="AB176" s="78"/>
      <c r="AC176" s="78"/>
      <c r="AD176" s="51"/>
      <c r="AE176" s="51"/>
      <c r="AJ176" s="301"/>
      <c r="AK176" s="301"/>
      <c r="AL176" s="301"/>
      <c r="AM176" s="301"/>
      <c r="AN176" s="301"/>
      <c r="AO176" s="301"/>
      <c r="AP176" s="301"/>
      <c r="AQ176" s="301"/>
      <c r="AR176" s="301"/>
      <c r="AS176" s="301"/>
      <c r="AT176" s="301"/>
    </row>
    <row r="177" spans="7:46" x14ac:dyDescent="0.25">
      <c r="G177" s="80"/>
      <c r="Q177" s="298"/>
      <c r="R177" s="78"/>
      <c r="S177" s="78"/>
      <c r="T177" s="78"/>
      <c r="U177" s="78"/>
      <c r="V177" s="78"/>
      <c r="W177" s="78"/>
      <c r="X177" s="78"/>
      <c r="Y177" s="78"/>
      <c r="Z177" s="78"/>
      <c r="AA177" s="78"/>
      <c r="AB177" s="78"/>
      <c r="AC177" s="78"/>
      <c r="AD177" s="51"/>
      <c r="AE177" s="51"/>
      <c r="AJ177" s="301"/>
      <c r="AK177" s="301"/>
      <c r="AL177" s="301"/>
      <c r="AM177" s="301"/>
      <c r="AN177" s="301"/>
      <c r="AO177" s="301"/>
      <c r="AP177" s="301"/>
      <c r="AQ177" s="301"/>
      <c r="AR177" s="301"/>
      <c r="AS177" s="301"/>
      <c r="AT177" s="301"/>
    </row>
    <row r="178" spans="7:46" x14ac:dyDescent="0.25">
      <c r="G178" s="80"/>
      <c r="Q178" s="298"/>
      <c r="R178" s="78"/>
      <c r="S178" s="78"/>
      <c r="T178" s="78"/>
      <c r="U178" s="78"/>
      <c r="V178" s="78"/>
      <c r="W178" s="78"/>
      <c r="X178" s="78"/>
      <c r="Y178" s="78"/>
      <c r="Z178" s="78"/>
      <c r="AA178" s="78"/>
      <c r="AB178" s="78"/>
      <c r="AC178" s="78"/>
      <c r="AD178" s="51"/>
      <c r="AE178" s="51"/>
      <c r="AJ178" s="301"/>
      <c r="AK178" s="301"/>
      <c r="AL178" s="301"/>
      <c r="AM178" s="301"/>
      <c r="AN178" s="301"/>
      <c r="AO178" s="301"/>
      <c r="AP178" s="301"/>
      <c r="AQ178" s="301"/>
      <c r="AR178" s="301"/>
      <c r="AS178" s="301"/>
      <c r="AT178" s="301"/>
    </row>
    <row r="179" spans="7:46" x14ac:dyDescent="0.25">
      <c r="G179" s="80"/>
      <c r="Q179" s="298"/>
      <c r="R179" s="78"/>
      <c r="S179" s="78"/>
      <c r="T179" s="78"/>
      <c r="U179" s="78"/>
      <c r="V179" s="78"/>
      <c r="W179" s="78"/>
      <c r="X179" s="78"/>
      <c r="Y179" s="78"/>
      <c r="Z179" s="78"/>
      <c r="AA179" s="78"/>
      <c r="AB179" s="78"/>
      <c r="AC179" s="78"/>
      <c r="AD179" s="51"/>
      <c r="AE179" s="51"/>
      <c r="AJ179" s="301"/>
      <c r="AK179" s="301"/>
      <c r="AL179" s="301"/>
      <c r="AM179" s="301"/>
      <c r="AN179" s="301"/>
      <c r="AO179" s="301"/>
      <c r="AP179" s="301"/>
      <c r="AQ179" s="301"/>
      <c r="AR179" s="301"/>
      <c r="AS179" s="301"/>
      <c r="AT179" s="301"/>
    </row>
    <row r="180" spans="7:46" x14ac:dyDescent="0.25">
      <c r="G180" s="80"/>
      <c r="Q180" s="298"/>
      <c r="R180" s="78"/>
      <c r="S180" s="78"/>
      <c r="T180" s="78"/>
      <c r="U180" s="78"/>
      <c r="V180" s="78"/>
      <c r="W180" s="78"/>
      <c r="X180" s="78"/>
      <c r="Y180" s="78"/>
      <c r="Z180" s="78"/>
      <c r="AA180" s="78"/>
      <c r="AB180" s="78"/>
      <c r="AC180" s="78"/>
      <c r="AD180" s="51"/>
      <c r="AE180" s="51"/>
      <c r="AJ180" s="301"/>
      <c r="AK180" s="301"/>
      <c r="AL180" s="301"/>
      <c r="AM180" s="301"/>
      <c r="AN180" s="301"/>
      <c r="AO180" s="301"/>
      <c r="AP180" s="301"/>
      <c r="AQ180" s="301"/>
      <c r="AR180" s="301"/>
      <c r="AS180" s="301"/>
      <c r="AT180" s="301"/>
    </row>
    <row r="181" spans="7:46" x14ac:dyDescent="0.25">
      <c r="G181" s="80"/>
      <c r="Q181" s="298"/>
      <c r="R181" s="78"/>
      <c r="S181" s="78"/>
      <c r="T181" s="78"/>
      <c r="U181" s="78"/>
      <c r="V181" s="78"/>
      <c r="W181" s="78"/>
      <c r="X181" s="78"/>
      <c r="Y181" s="78"/>
      <c r="Z181" s="78"/>
      <c r="AA181" s="78"/>
      <c r="AB181" s="78"/>
      <c r="AC181" s="78"/>
      <c r="AD181" s="51"/>
      <c r="AE181" s="51"/>
      <c r="AJ181" s="301"/>
      <c r="AK181" s="301"/>
      <c r="AL181" s="301"/>
      <c r="AM181" s="301"/>
      <c r="AN181" s="301"/>
      <c r="AO181" s="301"/>
      <c r="AP181" s="301"/>
      <c r="AQ181" s="301"/>
      <c r="AR181" s="301"/>
      <c r="AS181" s="301"/>
      <c r="AT181" s="301"/>
    </row>
    <row r="182" spans="7:46" x14ac:dyDescent="0.25">
      <c r="G182" s="80"/>
      <c r="Q182" s="298"/>
      <c r="R182" s="78"/>
      <c r="S182" s="78"/>
      <c r="T182" s="78"/>
      <c r="U182" s="78"/>
      <c r="V182" s="78"/>
      <c r="W182" s="78"/>
      <c r="X182" s="78"/>
      <c r="Y182" s="78"/>
      <c r="Z182" s="78"/>
      <c r="AA182" s="78"/>
      <c r="AB182" s="78"/>
      <c r="AC182" s="78"/>
      <c r="AD182" s="51"/>
      <c r="AE182" s="51"/>
      <c r="AJ182" s="301"/>
      <c r="AK182" s="301"/>
      <c r="AL182" s="301"/>
      <c r="AM182" s="301"/>
      <c r="AN182" s="301"/>
      <c r="AO182" s="301"/>
      <c r="AP182" s="301"/>
      <c r="AQ182" s="301"/>
      <c r="AR182" s="301"/>
      <c r="AS182" s="301"/>
      <c r="AT182" s="301"/>
    </row>
    <row r="183" spans="7:46" x14ac:dyDescent="0.25">
      <c r="G183" s="80"/>
      <c r="Q183" s="298"/>
      <c r="R183" s="78"/>
      <c r="S183" s="78"/>
      <c r="T183" s="78"/>
      <c r="U183" s="78"/>
      <c r="V183" s="78"/>
      <c r="W183" s="78"/>
      <c r="X183" s="78"/>
      <c r="Y183" s="78"/>
      <c r="Z183" s="78"/>
      <c r="AA183" s="78"/>
      <c r="AB183" s="78"/>
      <c r="AC183" s="78"/>
      <c r="AD183" s="51"/>
      <c r="AE183" s="51"/>
      <c r="AJ183" s="301"/>
      <c r="AK183" s="301"/>
      <c r="AL183" s="301"/>
      <c r="AM183" s="301"/>
      <c r="AN183" s="301"/>
      <c r="AO183" s="301"/>
      <c r="AP183" s="301"/>
      <c r="AQ183" s="301"/>
      <c r="AR183" s="301"/>
      <c r="AS183" s="301"/>
      <c r="AT183" s="301"/>
    </row>
    <row r="184" spans="7:46" x14ac:dyDescent="0.25">
      <c r="G184" s="80"/>
      <c r="Q184" s="298"/>
      <c r="R184" s="78"/>
      <c r="S184" s="78"/>
      <c r="T184" s="78"/>
      <c r="U184" s="78"/>
      <c r="V184" s="78"/>
      <c r="W184" s="78"/>
      <c r="X184" s="78"/>
      <c r="Y184" s="78"/>
      <c r="Z184" s="78"/>
      <c r="AA184" s="78"/>
      <c r="AB184" s="78"/>
      <c r="AC184" s="78"/>
      <c r="AD184" s="51"/>
      <c r="AE184" s="51"/>
      <c r="AJ184" s="301"/>
      <c r="AK184" s="301"/>
      <c r="AL184" s="301"/>
      <c r="AM184" s="301"/>
      <c r="AN184" s="301"/>
      <c r="AO184" s="301"/>
      <c r="AP184" s="301"/>
      <c r="AQ184" s="301"/>
      <c r="AR184" s="301"/>
      <c r="AS184" s="301"/>
      <c r="AT184" s="301"/>
    </row>
    <row r="185" spans="7:46" x14ac:dyDescent="0.25">
      <c r="G185" s="80"/>
      <c r="Q185" s="298"/>
      <c r="R185" s="78"/>
      <c r="S185" s="78"/>
      <c r="T185" s="78"/>
      <c r="U185" s="78"/>
      <c r="V185" s="78"/>
      <c r="W185" s="78"/>
      <c r="X185" s="78"/>
      <c r="Y185" s="78"/>
      <c r="Z185" s="78"/>
      <c r="AA185" s="78"/>
      <c r="AB185" s="78"/>
      <c r="AC185" s="78"/>
      <c r="AD185" s="51"/>
      <c r="AE185" s="51"/>
      <c r="AJ185" s="301"/>
      <c r="AK185" s="301"/>
      <c r="AL185" s="301"/>
      <c r="AM185" s="301"/>
      <c r="AN185" s="301"/>
      <c r="AO185" s="301"/>
      <c r="AP185" s="301"/>
      <c r="AQ185" s="301"/>
      <c r="AR185" s="301"/>
      <c r="AS185" s="301"/>
      <c r="AT185" s="301"/>
    </row>
    <row r="186" spans="7:46" x14ac:dyDescent="0.25">
      <c r="G186" s="80"/>
      <c r="Q186" s="298"/>
      <c r="R186" s="78"/>
      <c r="S186" s="78"/>
      <c r="T186" s="78"/>
      <c r="U186" s="78"/>
      <c r="V186" s="78"/>
      <c r="W186" s="78"/>
      <c r="X186" s="78"/>
      <c r="Y186" s="78"/>
      <c r="Z186" s="78"/>
      <c r="AA186" s="78"/>
      <c r="AB186" s="78"/>
      <c r="AC186" s="78"/>
      <c r="AD186" s="51"/>
      <c r="AE186" s="51"/>
      <c r="AJ186" s="301"/>
      <c r="AK186" s="301"/>
      <c r="AL186" s="301"/>
      <c r="AM186" s="301"/>
      <c r="AN186" s="301"/>
      <c r="AO186" s="301"/>
      <c r="AP186" s="301"/>
      <c r="AQ186" s="301"/>
      <c r="AR186" s="301"/>
      <c r="AS186" s="301"/>
      <c r="AT186" s="301"/>
    </row>
    <row r="187" spans="7:46" x14ac:dyDescent="0.25">
      <c r="G187" s="80"/>
      <c r="Q187" s="298"/>
      <c r="R187" s="78"/>
      <c r="S187" s="78"/>
      <c r="T187" s="78"/>
      <c r="U187" s="78"/>
      <c r="V187" s="78"/>
      <c r="W187" s="78"/>
      <c r="X187" s="78"/>
      <c r="Y187" s="78"/>
      <c r="Z187" s="78"/>
      <c r="AA187" s="78"/>
      <c r="AB187" s="78"/>
      <c r="AC187" s="78"/>
      <c r="AD187" s="51"/>
      <c r="AE187" s="51"/>
      <c r="AJ187" s="301"/>
      <c r="AK187" s="301"/>
      <c r="AL187" s="301"/>
      <c r="AM187" s="301"/>
      <c r="AN187" s="301"/>
      <c r="AO187" s="301"/>
      <c r="AP187" s="301"/>
      <c r="AQ187" s="301"/>
      <c r="AR187" s="301"/>
      <c r="AS187" s="301"/>
      <c r="AT187" s="301"/>
    </row>
    <row r="188" spans="7:46" x14ac:dyDescent="0.25">
      <c r="G188" s="80"/>
      <c r="Q188" s="298"/>
      <c r="R188" s="78"/>
      <c r="S188" s="78"/>
      <c r="T188" s="78"/>
      <c r="U188" s="78"/>
      <c r="V188" s="78"/>
      <c r="W188" s="78"/>
      <c r="X188" s="78"/>
      <c r="Y188" s="78"/>
      <c r="Z188" s="78"/>
      <c r="AA188" s="78"/>
      <c r="AB188" s="78"/>
      <c r="AC188" s="78"/>
      <c r="AD188" s="51"/>
      <c r="AE188" s="51"/>
      <c r="AJ188" s="301"/>
      <c r="AK188" s="301"/>
      <c r="AL188" s="301"/>
      <c r="AM188" s="301"/>
      <c r="AN188" s="301"/>
      <c r="AO188" s="301"/>
      <c r="AP188" s="301"/>
      <c r="AQ188" s="301"/>
      <c r="AR188" s="301"/>
      <c r="AS188" s="301"/>
      <c r="AT188" s="301"/>
    </row>
    <row r="189" spans="7:46" x14ac:dyDescent="0.25">
      <c r="G189" s="80"/>
      <c r="Q189" s="298"/>
      <c r="R189" s="78"/>
      <c r="S189" s="78"/>
      <c r="T189" s="78"/>
      <c r="U189" s="78"/>
      <c r="V189" s="78"/>
      <c r="W189" s="78"/>
      <c r="X189" s="78"/>
      <c r="Y189" s="78"/>
      <c r="Z189" s="78"/>
      <c r="AA189" s="78"/>
      <c r="AB189" s="78"/>
      <c r="AC189" s="78"/>
      <c r="AD189" s="51"/>
      <c r="AE189" s="51"/>
      <c r="AJ189" s="301"/>
      <c r="AK189" s="301"/>
      <c r="AL189" s="301"/>
      <c r="AM189" s="301"/>
      <c r="AN189" s="301"/>
      <c r="AO189" s="301"/>
      <c r="AP189" s="301"/>
      <c r="AQ189" s="301"/>
      <c r="AR189" s="301"/>
      <c r="AS189" s="301"/>
      <c r="AT189" s="301"/>
    </row>
    <row r="190" spans="7:46" x14ac:dyDescent="0.25">
      <c r="G190" s="80"/>
      <c r="Q190" s="298"/>
      <c r="R190" s="78"/>
      <c r="S190" s="78"/>
      <c r="T190" s="78"/>
      <c r="U190" s="78"/>
      <c r="V190" s="78"/>
      <c r="W190" s="78"/>
      <c r="X190" s="78"/>
      <c r="Y190" s="78"/>
      <c r="Z190" s="78"/>
      <c r="AA190" s="78"/>
      <c r="AB190" s="78"/>
      <c r="AC190" s="78"/>
      <c r="AD190" s="51"/>
      <c r="AE190" s="51"/>
      <c r="AJ190" s="301"/>
      <c r="AK190" s="301"/>
      <c r="AL190" s="301"/>
      <c r="AM190" s="301"/>
      <c r="AN190" s="301"/>
      <c r="AO190" s="301"/>
      <c r="AP190" s="301"/>
      <c r="AQ190" s="301"/>
      <c r="AR190" s="301"/>
      <c r="AS190" s="301"/>
      <c r="AT190" s="301"/>
    </row>
    <row r="191" spans="7:46" x14ac:dyDescent="0.25">
      <c r="G191" s="80"/>
      <c r="Q191" s="298"/>
      <c r="R191" s="78"/>
      <c r="S191" s="78"/>
      <c r="T191" s="78"/>
      <c r="U191" s="78"/>
      <c r="V191" s="78"/>
      <c r="W191" s="78"/>
      <c r="X191" s="78"/>
      <c r="Y191" s="78"/>
      <c r="Z191" s="78"/>
      <c r="AA191" s="78"/>
      <c r="AB191" s="78"/>
      <c r="AC191" s="78"/>
      <c r="AD191" s="51"/>
      <c r="AE191" s="51"/>
      <c r="AJ191" s="301"/>
      <c r="AK191" s="301"/>
      <c r="AL191" s="301"/>
      <c r="AM191" s="301"/>
      <c r="AN191" s="301"/>
      <c r="AO191" s="301"/>
      <c r="AP191" s="301"/>
      <c r="AQ191" s="301"/>
      <c r="AR191" s="301"/>
      <c r="AS191" s="301"/>
      <c r="AT191" s="301"/>
    </row>
    <row r="192" spans="7:46" x14ac:dyDescent="0.25">
      <c r="G192" s="80"/>
      <c r="Q192" s="298"/>
      <c r="R192" s="78"/>
      <c r="S192" s="78"/>
      <c r="T192" s="78"/>
      <c r="U192" s="78"/>
      <c r="V192" s="78"/>
      <c r="W192" s="78"/>
      <c r="X192" s="78"/>
      <c r="Y192" s="78"/>
      <c r="Z192" s="78"/>
      <c r="AA192" s="78"/>
      <c r="AB192" s="78"/>
      <c r="AC192" s="78"/>
      <c r="AD192" s="51"/>
      <c r="AE192" s="51"/>
      <c r="AJ192" s="301"/>
      <c r="AK192" s="301"/>
      <c r="AL192" s="301"/>
      <c r="AM192" s="301"/>
      <c r="AN192" s="301"/>
      <c r="AO192" s="301"/>
      <c r="AP192" s="301"/>
      <c r="AQ192" s="301"/>
      <c r="AR192" s="301"/>
      <c r="AS192" s="301"/>
      <c r="AT192" s="301"/>
    </row>
    <row r="193" spans="7:46" x14ac:dyDescent="0.25">
      <c r="G193" s="80"/>
      <c r="Q193" s="298"/>
      <c r="R193" s="78"/>
      <c r="S193" s="78"/>
      <c r="T193" s="78"/>
      <c r="U193" s="78"/>
      <c r="V193" s="78"/>
      <c r="W193" s="78"/>
      <c r="X193" s="78"/>
      <c r="Y193" s="78"/>
      <c r="Z193" s="78"/>
      <c r="AA193" s="78"/>
      <c r="AB193" s="78"/>
      <c r="AC193" s="78"/>
      <c r="AD193" s="51"/>
      <c r="AE193" s="51"/>
      <c r="AJ193" s="301"/>
      <c r="AK193" s="301"/>
      <c r="AL193" s="301"/>
      <c r="AM193" s="301"/>
      <c r="AN193" s="301"/>
      <c r="AO193" s="301"/>
      <c r="AP193" s="301"/>
      <c r="AQ193" s="301"/>
      <c r="AR193" s="301"/>
      <c r="AS193" s="301"/>
      <c r="AT193" s="301"/>
    </row>
    <row r="194" spans="7:46" x14ac:dyDescent="0.25">
      <c r="G194" s="80"/>
      <c r="Q194" s="298"/>
      <c r="R194" s="78"/>
      <c r="S194" s="78"/>
      <c r="T194" s="78"/>
      <c r="U194" s="78"/>
      <c r="V194" s="78"/>
      <c r="W194" s="78"/>
      <c r="X194" s="78"/>
      <c r="Y194" s="78"/>
      <c r="Z194" s="78"/>
      <c r="AA194" s="78"/>
      <c r="AB194" s="78"/>
      <c r="AC194" s="78"/>
      <c r="AD194" s="51"/>
      <c r="AE194" s="51"/>
      <c r="AJ194" s="301"/>
      <c r="AK194" s="301"/>
      <c r="AL194" s="301"/>
      <c r="AM194" s="301"/>
      <c r="AN194" s="301"/>
      <c r="AO194" s="301"/>
      <c r="AP194" s="301"/>
      <c r="AQ194" s="301"/>
      <c r="AR194" s="301"/>
      <c r="AS194" s="301"/>
      <c r="AT194" s="301"/>
    </row>
    <row r="195" spans="7:46" x14ac:dyDescent="0.25">
      <c r="G195" s="80"/>
      <c r="Q195" s="298"/>
      <c r="R195" s="78"/>
      <c r="S195" s="78"/>
      <c r="T195" s="78"/>
      <c r="U195" s="78"/>
      <c r="V195" s="78"/>
      <c r="W195" s="78"/>
      <c r="X195" s="78"/>
      <c r="Y195" s="78"/>
      <c r="Z195" s="78"/>
      <c r="AA195" s="78"/>
      <c r="AB195" s="78"/>
      <c r="AC195" s="78"/>
      <c r="AD195" s="51"/>
      <c r="AE195" s="51"/>
      <c r="AJ195" s="301"/>
      <c r="AK195" s="301"/>
      <c r="AL195" s="301"/>
      <c r="AM195" s="301"/>
      <c r="AN195" s="301"/>
      <c r="AO195" s="301"/>
      <c r="AP195" s="301"/>
      <c r="AQ195" s="301"/>
      <c r="AR195" s="301"/>
      <c r="AS195" s="301"/>
      <c r="AT195" s="301"/>
    </row>
    <row r="196" spans="7:46" x14ac:dyDescent="0.25">
      <c r="G196" s="80"/>
      <c r="Q196" s="298"/>
      <c r="R196" s="78"/>
      <c r="S196" s="78"/>
      <c r="T196" s="78"/>
      <c r="U196" s="78"/>
      <c r="V196" s="78"/>
      <c r="W196" s="78"/>
      <c r="X196" s="78"/>
      <c r="Y196" s="78"/>
      <c r="Z196" s="78"/>
      <c r="AA196" s="78"/>
      <c r="AB196" s="78"/>
      <c r="AC196" s="78"/>
      <c r="AD196" s="51"/>
      <c r="AE196" s="51"/>
      <c r="AJ196" s="301"/>
      <c r="AK196" s="301"/>
      <c r="AL196" s="301"/>
      <c r="AM196" s="301"/>
      <c r="AN196" s="301"/>
      <c r="AO196" s="301"/>
      <c r="AP196" s="301"/>
      <c r="AQ196" s="301"/>
      <c r="AR196" s="301"/>
      <c r="AS196" s="301"/>
      <c r="AT196" s="301"/>
    </row>
    <row r="197" spans="7:46" x14ac:dyDescent="0.25">
      <c r="G197" s="80"/>
      <c r="Q197" s="298"/>
      <c r="R197" s="78"/>
      <c r="S197" s="78"/>
      <c r="T197" s="78"/>
      <c r="U197" s="78"/>
      <c r="V197" s="78"/>
      <c r="W197" s="78"/>
      <c r="X197" s="78"/>
      <c r="Y197" s="78"/>
      <c r="Z197" s="78"/>
      <c r="AA197" s="78"/>
      <c r="AB197" s="78"/>
      <c r="AC197" s="78"/>
      <c r="AD197" s="51"/>
      <c r="AE197" s="51"/>
      <c r="AJ197" s="301"/>
      <c r="AK197" s="301"/>
      <c r="AL197" s="301"/>
      <c r="AM197" s="301"/>
      <c r="AN197" s="301"/>
      <c r="AO197" s="301"/>
      <c r="AP197" s="301"/>
      <c r="AQ197" s="301"/>
      <c r="AR197" s="301"/>
      <c r="AS197" s="301"/>
      <c r="AT197" s="301"/>
    </row>
    <row r="198" spans="7:46" x14ac:dyDescent="0.25">
      <c r="G198" s="80"/>
      <c r="Q198" s="298"/>
      <c r="R198" s="78"/>
      <c r="S198" s="78"/>
      <c r="T198" s="78"/>
      <c r="U198" s="78"/>
      <c r="V198" s="78"/>
      <c r="W198" s="78"/>
      <c r="X198" s="78"/>
      <c r="Y198" s="78"/>
      <c r="Z198" s="78"/>
      <c r="AA198" s="78"/>
      <c r="AB198" s="78"/>
      <c r="AC198" s="78"/>
      <c r="AD198" s="51"/>
      <c r="AE198" s="51"/>
      <c r="AJ198" s="301"/>
      <c r="AK198" s="301"/>
      <c r="AL198" s="301"/>
      <c r="AM198" s="301"/>
      <c r="AN198" s="301"/>
      <c r="AO198" s="301"/>
      <c r="AP198" s="301"/>
      <c r="AQ198" s="301"/>
      <c r="AR198" s="301"/>
      <c r="AS198" s="301"/>
      <c r="AT198" s="301"/>
    </row>
    <row r="199" spans="7:46" x14ac:dyDescent="0.25">
      <c r="G199" s="80"/>
      <c r="Q199" s="298"/>
      <c r="R199" s="78"/>
      <c r="S199" s="78"/>
      <c r="T199" s="78"/>
      <c r="U199" s="78"/>
      <c r="V199" s="78"/>
      <c r="W199" s="78"/>
      <c r="X199" s="78"/>
      <c r="Y199" s="78"/>
      <c r="Z199" s="78"/>
      <c r="AA199" s="78"/>
      <c r="AB199" s="78"/>
      <c r="AC199" s="78"/>
      <c r="AD199" s="51"/>
      <c r="AE199" s="51"/>
      <c r="AJ199" s="301"/>
      <c r="AK199" s="301"/>
      <c r="AL199" s="301"/>
      <c r="AM199" s="301"/>
      <c r="AN199" s="301"/>
      <c r="AO199" s="301"/>
      <c r="AP199" s="301"/>
      <c r="AQ199" s="301"/>
      <c r="AR199" s="301"/>
      <c r="AS199" s="301"/>
      <c r="AT199" s="301"/>
    </row>
    <row r="200" spans="7:46" x14ac:dyDescent="0.25">
      <c r="G200" s="80"/>
      <c r="Q200" s="298"/>
      <c r="R200" s="78"/>
      <c r="S200" s="78"/>
      <c r="T200" s="78"/>
      <c r="U200" s="78"/>
      <c r="V200" s="78"/>
      <c r="W200" s="78"/>
      <c r="X200" s="78"/>
      <c r="Y200" s="78"/>
      <c r="Z200" s="78"/>
      <c r="AA200" s="78"/>
      <c r="AB200" s="78"/>
      <c r="AC200" s="78"/>
      <c r="AD200" s="51"/>
      <c r="AE200" s="51"/>
      <c r="AJ200" s="301"/>
      <c r="AK200" s="301"/>
      <c r="AL200" s="301"/>
      <c r="AM200" s="301"/>
      <c r="AN200" s="301"/>
      <c r="AO200" s="301"/>
      <c r="AP200" s="301"/>
      <c r="AQ200" s="301"/>
      <c r="AR200" s="301"/>
      <c r="AS200" s="301"/>
      <c r="AT200" s="301"/>
    </row>
    <row r="201" spans="7:46" x14ac:dyDescent="0.25">
      <c r="G201" s="80"/>
      <c r="Q201" s="298"/>
      <c r="R201" s="78"/>
      <c r="S201" s="78"/>
      <c r="T201" s="78"/>
      <c r="U201" s="78"/>
      <c r="V201" s="78"/>
      <c r="W201" s="78"/>
      <c r="X201" s="78"/>
      <c r="Y201" s="78"/>
      <c r="Z201" s="78"/>
      <c r="AA201" s="78"/>
      <c r="AB201" s="78"/>
      <c r="AC201" s="78"/>
      <c r="AD201" s="51"/>
      <c r="AE201" s="51"/>
      <c r="AJ201" s="301"/>
      <c r="AK201" s="301"/>
      <c r="AL201" s="301"/>
      <c r="AM201" s="301"/>
      <c r="AN201" s="301"/>
      <c r="AO201" s="301"/>
      <c r="AP201" s="301"/>
      <c r="AQ201" s="301"/>
      <c r="AR201" s="301"/>
      <c r="AS201" s="301"/>
      <c r="AT201" s="301"/>
    </row>
    <row r="202" spans="7:46" x14ac:dyDescent="0.25">
      <c r="G202" s="80"/>
      <c r="Q202" s="298"/>
      <c r="R202" s="78"/>
      <c r="S202" s="78"/>
      <c r="T202" s="78"/>
      <c r="U202" s="78"/>
      <c r="V202" s="78"/>
      <c r="W202" s="78"/>
      <c r="X202" s="78"/>
      <c r="Y202" s="78"/>
      <c r="Z202" s="78"/>
      <c r="AA202" s="78"/>
      <c r="AB202" s="78"/>
      <c r="AC202" s="78"/>
      <c r="AD202" s="51"/>
      <c r="AE202" s="51"/>
      <c r="AJ202" s="301"/>
      <c r="AK202" s="301"/>
      <c r="AL202" s="301"/>
      <c r="AM202" s="301"/>
      <c r="AN202" s="301"/>
      <c r="AO202" s="301"/>
      <c r="AP202" s="301"/>
      <c r="AQ202" s="301"/>
      <c r="AR202" s="301"/>
      <c r="AS202" s="301"/>
      <c r="AT202" s="301"/>
    </row>
    <row r="203" spans="7:46" x14ac:dyDescent="0.25">
      <c r="G203" s="80"/>
      <c r="Q203" s="298"/>
      <c r="R203" s="78"/>
      <c r="S203" s="78"/>
      <c r="T203" s="78"/>
      <c r="U203" s="78"/>
      <c r="V203" s="78"/>
      <c r="W203" s="78"/>
      <c r="X203" s="78"/>
      <c r="Y203" s="78"/>
      <c r="Z203" s="78"/>
      <c r="AA203" s="78"/>
      <c r="AB203" s="78"/>
      <c r="AC203" s="78"/>
      <c r="AD203" s="51"/>
      <c r="AE203" s="51"/>
      <c r="AJ203" s="301"/>
      <c r="AK203" s="301"/>
      <c r="AL203" s="301"/>
      <c r="AM203" s="301"/>
      <c r="AN203" s="301"/>
      <c r="AO203" s="301"/>
      <c r="AP203" s="301"/>
      <c r="AQ203" s="301"/>
      <c r="AR203" s="301"/>
      <c r="AS203" s="301"/>
      <c r="AT203" s="301"/>
    </row>
    <row r="204" spans="7:46" x14ac:dyDescent="0.25">
      <c r="G204" s="80"/>
      <c r="Q204" s="298"/>
      <c r="R204" s="78"/>
      <c r="S204" s="78"/>
      <c r="T204" s="78"/>
      <c r="U204" s="78"/>
      <c r="V204" s="78"/>
      <c r="W204" s="78"/>
      <c r="X204" s="78"/>
      <c r="Y204" s="78"/>
      <c r="Z204" s="78"/>
      <c r="AA204" s="78"/>
      <c r="AB204" s="78"/>
      <c r="AC204" s="78"/>
      <c r="AD204" s="51"/>
      <c r="AE204" s="51"/>
      <c r="AJ204" s="301"/>
      <c r="AK204" s="301"/>
      <c r="AL204" s="301"/>
      <c r="AM204" s="301"/>
      <c r="AN204" s="301"/>
      <c r="AO204" s="301"/>
      <c r="AP204" s="301"/>
      <c r="AQ204" s="301"/>
      <c r="AR204" s="301"/>
      <c r="AS204" s="301"/>
      <c r="AT204" s="301"/>
    </row>
    <row r="205" spans="7:46" x14ac:dyDescent="0.25">
      <c r="G205" s="80"/>
      <c r="Q205" s="298"/>
      <c r="R205" s="78"/>
      <c r="S205" s="78"/>
      <c r="T205" s="78"/>
      <c r="U205" s="78"/>
      <c r="V205" s="78"/>
      <c r="W205" s="78"/>
      <c r="X205" s="78"/>
      <c r="Y205" s="78"/>
      <c r="Z205" s="78"/>
      <c r="AA205" s="78"/>
      <c r="AB205" s="78"/>
      <c r="AC205" s="78"/>
      <c r="AD205" s="51"/>
      <c r="AE205" s="51"/>
      <c r="AJ205" s="301"/>
      <c r="AK205" s="301"/>
      <c r="AL205" s="301"/>
      <c r="AM205" s="301"/>
      <c r="AN205" s="301"/>
      <c r="AO205" s="301"/>
      <c r="AP205" s="301"/>
      <c r="AQ205" s="301"/>
      <c r="AR205" s="301"/>
      <c r="AS205" s="301"/>
      <c r="AT205" s="301"/>
    </row>
    <row r="206" spans="7:46" x14ac:dyDescent="0.25">
      <c r="G206" s="80"/>
      <c r="Q206" s="298"/>
      <c r="R206" s="78"/>
      <c r="S206" s="78"/>
      <c r="T206" s="78"/>
      <c r="U206" s="78"/>
      <c r="V206" s="78"/>
      <c r="W206" s="78"/>
      <c r="X206" s="78"/>
      <c r="Y206" s="78"/>
      <c r="Z206" s="78"/>
      <c r="AA206" s="78"/>
      <c r="AB206" s="78"/>
      <c r="AC206" s="78"/>
      <c r="AD206" s="51"/>
      <c r="AE206" s="51"/>
      <c r="AJ206" s="301"/>
      <c r="AK206" s="301"/>
      <c r="AL206" s="301"/>
      <c r="AM206" s="301"/>
      <c r="AN206" s="301"/>
      <c r="AO206" s="301"/>
      <c r="AP206" s="301"/>
      <c r="AQ206" s="301"/>
      <c r="AR206" s="301"/>
      <c r="AS206" s="301"/>
      <c r="AT206" s="301"/>
    </row>
    <row r="207" spans="7:46" x14ac:dyDescent="0.25">
      <c r="G207" s="80"/>
      <c r="Q207" s="298"/>
      <c r="R207" s="78"/>
      <c r="S207" s="78"/>
      <c r="T207" s="78"/>
      <c r="U207" s="78"/>
      <c r="V207" s="78"/>
      <c r="W207" s="78"/>
      <c r="X207" s="78"/>
      <c r="Y207" s="78"/>
      <c r="Z207" s="78"/>
      <c r="AA207" s="78"/>
      <c r="AB207" s="78"/>
      <c r="AC207" s="78"/>
      <c r="AD207" s="51"/>
      <c r="AE207" s="51"/>
    </row>
    <row r="208" spans="7:46" x14ac:dyDescent="0.25">
      <c r="G208" s="80"/>
      <c r="Q208" s="298"/>
      <c r="R208" s="78"/>
      <c r="S208" s="78"/>
      <c r="T208" s="78"/>
      <c r="U208" s="78"/>
      <c r="V208" s="78"/>
      <c r="W208" s="78"/>
      <c r="X208" s="78"/>
      <c r="Y208" s="78"/>
      <c r="Z208" s="78"/>
      <c r="AA208" s="78"/>
      <c r="AB208" s="78"/>
      <c r="AC208" s="78"/>
      <c r="AD208" s="51"/>
      <c r="AE208" s="51"/>
    </row>
    <row r="209" spans="7:31" x14ac:dyDescent="0.25">
      <c r="G209" s="80"/>
      <c r="Q209" s="298"/>
      <c r="R209" s="78"/>
      <c r="S209" s="78"/>
      <c r="T209" s="78"/>
      <c r="U209" s="78"/>
      <c r="V209" s="78"/>
      <c r="W209" s="78"/>
      <c r="X209" s="78"/>
      <c r="Y209" s="78"/>
      <c r="Z209" s="78"/>
      <c r="AA209" s="78"/>
      <c r="AB209" s="78"/>
      <c r="AC209" s="78"/>
      <c r="AD209" s="51"/>
      <c r="AE209" s="51"/>
    </row>
    <row r="210" spans="7:31" x14ac:dyDescent="0.25">
      <c r="G210" s="80"/>
      <c r="Q210" s="298"/>
      <c r="R210" s="78"/>
      <c r="S210" s="78"/>
      <c r="T210" s="78"/>
      <c r="U210" s="78"/>
      <c r="V210" s="78"/>
      <c r="W210" s="78"/>
      <c r="X210" s="78"/>
      <c r="Y210" s="78"/>
      <c r="Z210" s="78"/>
      <c r="AA210" s="78"/>
      <c r="AB210" s="78"/>
      <c r="AC210" s="78"/>
      <c r="AD210" s="51"/>
      <c r="AE210" s="51"/>
    </row>
    <row r="211" spans="7:31" x14ac:dyDescent="0.25">
      <c r="G211" s="80"/>
      <c r="Q211" s="298"/>
      <c r="R211" s="78"/>
      <c r="S211" s="78"/>
      <c r="T211" s="78"/>
      <c r="U211" s="78"/>
      <c r="V211" s="78"/>
      <c r="W211" s="78"/>
      <c r="X211" s="78"/>
      <c r="Y211" s="78"/>
      <c r="Z211" s="78"/>
      <c r="AA211" s="78"/>
      <c r="AB211" s="78"/>
      <c r="AC211" s="78"/>
      <c r="AD211" s="51"/>
      <c r="AE211" s="51"/>
    </row>
    <row r="212" spans="7:31" x14ac:dyDescent="0.25">
      <c r="G212" s="80"/>
      <c r="Q212" s="298"/>
      <c r="R212" s="78"/>
      <c r="S212" s="78"/>
      <c r="T212" s="78"/>
      <c r="U212" s="78"/>
      <c r="V212" s="78"/>
      <c r="W212" s="78"/>
      <c r="X212" s="78"/>
      <c r="Y212" s="78"/>
      <c r="Z212" s="78"/>
      <c r="AA212" s="78"/>
      <c r="AB212" s="78"/>
      <c r="AC212" s="78"/>
      <c r="AD212" s="51"/>
      <c r="AE212" s="51"/>
    </row>
    <row r="213" spans="7:31" x14ac:dyDescent="0.25">
      <c r="G213" s="80"/>
      <c r="Q213" s="298"/>
      <c r="R213" s="78"/>
      <c r="S213" s="78"/>
      <c r="T213" s="78"/>
      <c r="U213" s="78"/>
      <c r="V213" s="78"/>
      <c r="W213" s="78"/>
      <c r="X213" s="78"/>
      <c r="Y213" s="78"/>
      <c r="Z213" s="78"/>
      <c r="AA213" s="78"/>
      <c r="AB213" s="78"/>
      <c r="AC213" s="78"/>
      <c r="AD213" s="51"/>
      <c r="AE213" s="51"/>
    </row>
    <row r="214" spans="7:31" x14ac:dyDescent="0.25">
      <c r="G214" s="80"/>
      <c r="Q214" s="298"/>
      <c r="R214" s="78"/>
      <c r="S214" s="78"/>
      <c r="T214" s="78"/>
      <c r="U214" s="78"/>
      <c r="V214" s="78"/>
      <c r="W214" s="78"/>
      <c r="X214" s="78"/>
      <c r="Y214" s="78"/>
      <c r="Z214" s="78"/>
      <c r="AA214" s="78"/>
      <c r="AB214" s="78"/>
      <c r="AC214" s="78"/>
      <c r="AD214" s="51"/>
      <c r="AE214" s="51"/>
    </row>
    <row r="215" spans="7:31" x14ac:dyDescent="0.25">
      <c r="G215" s="80"/>
      <c r="Q215" s="298"/>
      <c r="R215" s="78"/>
      <c r="S215" s="78"/>
      <c r="T215" s="78"/>
      <c r="U215" s="78"/>
      <c r="V215" s="78"/>
      <c r="W215" s="78"/>
      <c r="X215" s="78"/>
      <c r="Y215" s="78"/>
      <c r="Z215" s="78"/>
      <c r="AA215" s="78"/>
      <c r="AB215" s="78"/>
      <c r="AC215" s="78"/>
      <c r="AD215" s="51"/>
      <c r="AE215" s="51"/>
    </row>
    <row r="216" spans="7:31" x14ac:dyDescent="0.25">
      <c r="G216" s="80"/>
      <c r="Q216" s="298"/>
      <c r="R216" s="78"/>
      <c r="S216" s="78"/>
      <c r="T216" s="78"/>
      <c r="U216" s="78"/>
      <c r="V216" s="78"/>
      <c r="W216" s="78"/>
      <c r="X216" s="78"/>
      <c r="Y216" s="78"/>
      <c r="Z216" s="78"/>
      <c r="AA216" s="78"/>
      <c r="AB216" s="78"/>
      <c r="AC216" s="78"/>
      <c r="AD216" s="51"/>
      <c r="AE216" s="51"/>
    </row>
    <row r="217" spans="7:31" x14ac:dyDescent="0.25">
      <c r="G217" s="80"/>
      <c r="Q217" s="298"/>
      <c r="R217" s="78"/>
      <c r="S217" s="78"/>
      <c r="T217" s="78"/>
      <c r="U217" s="78"/>
      <c r="V217" s="78"/>
      <c r="W217" s="78"/>
      <c r="X217" s="78"/>
      <c r="Y217" s="78"/>
      <c r="Z217" s="78"/>
      <c r="AA217" s="78"/>
      <c r="AB217" s="78"/>
      <c r="AC217" s="78"/>
      <c r="AD217" s="51"/>
      <c r="AE217" s="51"/>
    </row>
    <row r="218" spans="7:31" x14ac:dyDescent="0.25">
      <c r="G218" s="80"/>
      <c r="Q218" s="298"/>
      <c r="R218" s="78"/>
      <c r="S218" s="78"/>
      <c r="T218" s="78"/>
      <c r="U218" s="78"/>
      <c r="V218" s="78"/>
      <c r="W218" s="78"/>
      <c r="X218" s="78"/>
      <c r="Y218" s="78"/>
      <c r="Z218" s="78"/>
      <c r="AA218" s="78"/>
      <c r="AB218" s="78"/>
      <c r="AC218" s="78"/>
      <c r="AD218" s="51"/>
      <c r="AE218" s="51"/>
    </row>
    <row r="219" spans="7:31" x14ac:dyDescent="0.25">
      <c r="G219" s="80"/>
      <c r="Q219" s="298"/>
      <c r="R219" s="78"/>
      <c r="S219" s="78"/>
      <c r="T219" s="78"/>
      <c r="U219" s="78"/>
      <c r="V219" s="78"/>
      <c r="W219" s="78"/>
      <c r="X219" s="78"/>
      <c r="Y219" s="78"/>
      <c r="Z219" s="78"/>
      <c r="AA219" s="78"/>
      <c r="AB219" s="78"/>
      <c r="AC219" s="78"/>
      <c r="AD219" s="51"/>
      <c r="AE219" s="51"/>
    </row>
    <row r="220" spans="7:31" x14ac:dyDescent="0.25">
      <c r="G220" s="80"/>
      <c r="Q220" s="298"/>
      <c r="R220" s="78"/>
      <c r="S220" s="78"/>
      <c r="T220" s="78"/>
      <c r="U220" s="78"/>
      <c r="V220" s="78"/>
      <c r="W220" s="78"/>
      <c r="X220" s="78"/>
      <c r="Y220" s="78"/>
      <c r="Z220" s="78"/>
      <c r="AA220" s="78"/>
      <c r="AB220" s="78"/>
      <c r="AC220" s="78"/>
      <c r="AD220" s="51"/>
      <c r="AE220" s="51"/>
    </row>
    <row r="221" spans="7:31" x14ac:dyDescent="0.25">
      <c r="G221" s="80"/>
      <c r="Q221" s="298"/>
      <c r="R221" s="78"/>
      <c r="S221" s="78"/>
      <c r="T221" s="78"/>
      <c r="U221" s="78"/>
      <c r="V221" s="78"/>
      <c r="W221" s="78"/>
      <c r="X221" s="78"/>
      <c r="Y221" s="78"/>
      <c r="Z221" s="78"/>
      <c r="AA221" s="78"/>
      <c r="AB221" s="78"/>
      <c r="AC221" s="78"/>
      <c r="AD221" s="51"/>
      <c r="AE221" s="51"/>
    </row>
    <row r="222" spans="7:31" x14ac:dyDescent="0.25">
      <c r="G222" s="80"/>
      <c r="Q222" s="298"/>
      <c r="R222" s="78"/>
      <c r="S222" s="78"/>
      <c r="T222" s="78"/>
      <c r="U222" s="78"/>
      <c r="V222" s="78"/>
      <c r="W222" s="78"/>
      <c r="X222" s="78"/>
      <c r="Y222" s="78"/>
      <c r="Z222" s="78"/>
      <c r="AA222" s="78"/>
      <c r="AB222" s="78"/>
      <c r="AC222" s="78"/>
      <c r="AD222" s="51"/>
      <c r="AE222" s="51"/>
    </row>
    <row r="223" spans="7:31" x14ac:dyDescent="0.25">
      <c r="G223" s="80"/>
      <c r="Q223" s="298"/>
      <c r="R223" s="78"/>
      <c r="S223" s="78"/>
      <c r="T223" s="78"/>
      <c r="U223" s="78"/>
      <c r="V223" s="78"/>
      <c r="W223" s="78"/>
      <c r="X223" s="78"/>
      <c r="Y223" s="78"/>
      <c r="Z223" s="78"/>
      <c r="AA223" s="78"/>
      <c r="AB223" s="78"/>
      <c r="AC223" s="78"/>
      <c r="AD223" s="51"/>
      <c r="AE223" s="51"/>
    </row>
    <row r="224" spans="7:31" x14ac:dyDescent="0.25">
      <c r="G224" s="80"/>
      <c r="Q224" s="298"/>
      <c r="R224" s="78"/>
      <c r="S224" s="78"/>
      <c r="T224" s="78"/>
      <c r="U224" s="78"/>
      <c r="V224" s="78"/>
      <c r="W224" s="78"/>
      <c r="X224" s="78"/>
      <c r="Y224" s="78"/>
      <c r="Z224" s="78"/>
      <c r="AA224" s="78"/>
      <c r="AB224" s="78"/>
      <c r="AC224" s="78"/>
      <c r="AD224" s="51"/>
      <c r="AE224" s="51"/>
    </row>
    <row r="225" spans="7:31" x14ac:dyDescent="0.25">
      <c r="G225" s="80"/>
      <c r="Q225" s="298"/>
      <c r="R225" s="78"/>
      <c r="S225" s="78"/>
      <c r="T225" s="78"/>
      <c r="U225" s="78"/>
      <c r="V225" s="78"/>
      <c r="W225" s="78"/>
      <c r="X225" s="78"/>
      <c r="Y225" s="78"/>
      <c r="Z225" s="78"/>
      <c r="AA225" s="78"/>
      <c r="AB225" s="78"/>
      <c r="AC225" s="78"/>
      <c r="AD225" s="51"/>
      <c r="AE225" s="51"/>
    </row>
    <row r="226" spans="7:31" x14ac:dyDescent="0.25">
      <c r="G226" s="80"/>
      <c r="Q226" s="298"/>
      <c r="R226" s="78"/>
      <c r="S226" s="78"/>
      <c r="T226" s="78"/>
      <c r="U226" s="78"/>
      <c r="V226" s="78"/>
      <c r="W226" s="78"/>
      <c r="X226" s="78"/>
      <c r="Y226" s="78"/>
      <c r="Z226" s="78"/>
      <c r="AA226" s="78"/>
      <c r="AB226" s="78"/>
      <c r="AC226" s="78"/>
      <c r="AD226" s="51"/>
      <c r="AE226" s="51"/>
    </row>
    <row r="227" spans="7:31" x14ac:dyDescent="0.25">
      <c r="G227" s="80"/>
      <c r="Q227" s="298"/>
      <c r="R227" s="78"/>
      <c r="S227" s="78"/>
      <c r="T227" s="78"/>
      <c r="U227" s="78"/>
      <c r="V227" s="78"/>
      <c r="W227" s="78"/>
      <c r="X227" s="78"/>
      <c r="Y227" s="78"/>
      <c r="Z227" s="78"/>
      <c r="AA227" s="78"/>
      <c r="AB227" s="78"/>
      <c r="AC227" s="78"/>
      <c r="AD227" s="51"/>
      <c r="AE227" s="51"/>
    </row>
    <row r="228" spans="7:31" x14ac:dyDescent="0.25">
      <c r="G228" s="80"/>
      <c r="Q228" s="298"/>
      <c r="R228" s="78"/>
      <c r="S228" s="78"/>
      <c r="T228" s="78"/>
      <c r="U228" s="78"/>
      <c r="V228" s="78"/>
      <c r="W228" s="78"/>
      <c r="X228" s="78"/>
      <c r="Y228" s="78"/>
      <c r="Z228" s="78"/>
      <c r="AA228" s="78"/>
      <c r="AB228" s="78"/>
      <c r="AC228" s="78"/>
      <c r="AD228" s="51"/>
      <c r="AE228" s="51"/>
    </row>
    <row r="229" spans="7:31" x14ac:dyDescent="0.25">
      <c r="G229" s="80"/>
      <c r="Q229" s="298"/>
      <c r="R229" s="78"/>
      <c r="S229" s="78"/>
      <c r="T229" s="78"/>
      <c r="U229" s="78"/>
      <c r="V229" s="78"/>
      <c r="W229" s="78"/>
      <c r="X229" s="78"/>
      <c r="Y229" s="78"/>
      <c r="Z229" s="78"/>
      <c r="AA229" s="78"/>
      <c r="AB229" s="78"/>
      <c r="AC229" s="78"/>
      <c r="AD229" s="51"/>
      <c r="AE229" s="51"/>
    </row>
    <row r="230" spans="7:31" x14ac:dyDescent="0.25">
      <c r="G230" s="80"/>
      <c r="Q230" s="298"/>
      <c r="R230" s="78"/>
      <c r="S230" s="78"/>
      <c r="T230" s="78"/>
      <c r="U230" s="78"/>
      <c r="V230" s="78"/>
      <c r="W230" s="78"/>
      <c r="X230" s="78"/>
      <c r="Y230" s="78"/>
      <c r="Z230" s="78"/>
      <c r="AA230" s="78"/>
      <c r="AB230" s="78"/>
      <c r="AC230" s="78"/>
      <c r="AD230" s="51"/>
      <c r="AE230" s="51"/>
    </row>
    <row r="231" spans="7:31" x14ac:dyDescent="0.25">
      <c r="G231" s="80"/>
      <c r="Q231" s="298"/>
      <c r="R231" s="78"/>
      <c r="S231" s="78"/>
      <c r="T231" s="78"/>
      <c r="U231" s="78"/>
      <c r="V231" s="78"/>
      <c r="W231" s="78"/>
      <c r="X231" s="78"/>
      <c r="Y231" s="78"/>
      <c r="Z231" s="78"/>
      <c r="AA231" s="78"/>
      <c r="AB231" s="78"/>
      <c r="AC231" s="78"/>
      <c r="AD231" s="51"/>
      <c r="AE231" s="51"/>
    </row>
    <row r="232" spans="7:31" x14ac:dyDescent="0.25">
      <c r="G232" s="80"/>
      <c r="Q232" s="298"/>
      <c r="R232" s="78"/>
      <c r="S232" s="78"/>
      <c r="T232" s="78"/>
      <c r="U232" s="78"/>
      <c r="V232" s="78"/>
      <c r="W232" s="78"/>
      <c r="X232" s="78"/>
      <c r="Y232" s="78"/>
      <c r="Z232" s="78"/>
      <c r="AA232" s="78"/>
      <c r="AB232" s="78"/>
      <c r="AC232" s="78"/>
      <c r="AD232" s="51"/>
      <c r="AE232" s="51"/>
    </row>
    <row r="233" spans="7:31" x14ac:dyDescent="0.25">
      <c r="G233" s="80"/>
      <c r="Q233" s="298"/>
      <c r="R233" s="78"/>
      <c r="S233" s="78"/>
      <c r="T233" s="78"/>
      <c r="U233" s="78"/>
      <c r="V233" s="78"/>
      <c r="W233" s="78"/>
      <c r="X233" s="78"/>
      <c r="Y233" s="78"/>
      <c r="Z233" s="78"/>
      <c r="AA233" s="78"/>
      <c r="AB233" s="78"/>
      <c r="AC233" s="78"/>
      <c r="AD233" s="51"/>
      <c r="AE233" s="51"/>
    </row>
    <row r="234" spans="7:31" x14ac:dyDescent="0.25">
      <c r="G234" s="80"/>
      <c r="Q234" s="298"/>
      <c r="R234" s="78"/>
      <c r="S234" s="78"/>
      <c r="T234" s="78"/>
      <c r="U234" s="78"/>
      <c r="V234" s="78"/>
      <c r="W234" s="78"/>
      <c r="X234" s="78"/>
      <c r="Y234" s="78"/>
      <c r="Z234" s="78"/>
      <c r="AA234" s="78"/>
      <c r="AB234" s="78"/>
      <c r="AC234" s="78"/>
      <c r="AD234" s="51"/>
      <c r="AE234" s="51"/>
    </row>
    <row r="235" spans="7:31" x14ac:dyDescent="0.25">
      <c r="G235" s="80"/>
      <c r="Q235" s="298"/>
      <c r="R235" s="78"/>
      <c r="S235" s="78"/>
      <c r="T235" s="78"/>
      <c r="U235" s="78"/>
      <c r="V235" s="78"/>
      <c r="W235" s="78"/>
      <c r="X235" s="78"/>
      <c r="Y235" s="78"/>
      <c r="Z235" s="78"/>
      <c r="AA235" s="78"/>
      <c r="AB235" s="78"/>
      <c r="AC235" s="78"/>
      <c r="AD235" s="51"/>
      <c r="AE235" s="51"/>
    </row>
    <row r="236" spans="7:31" x14ac:dyDescent="0.25">
      <c r="G236" s="80"/>
      <c r="Q236" s="298"/>
      <c r="R236" s="78"/>
      <c r="S236" s="78"/>
      <c r="T236" s="78"/>
      <c r="U236" s="78"/>
      <c r="V236" s="78"/>
      <c r="W236" s="78"/>
      <c r="X236" s="78"/>
      <c r="Y236" s="78"/>
      <c r="Z236" s="78"/>
      <c r="AA236" s="78"/>
      <c r="AB236" s="78"/>
      <c r="AC236" s="78"/>
      <c r="AD236" s="51"/>
      <c r="AE236" s="51"/>
    </row>
    <row r="237" spans="7:31" x14ac:dyDescent="0.25">
      <c r="G237" s="80"/>
      <c r="Q237" s="298"/>
      <c r="R237" s="78"/>
      <c r="S237" s="78"/>
      <c r="T237" s="78"/>
      <c r="U237" s="78"/>
      <c r="V237" s="78"/>
      <c r="W237" s="78"/>
      <c r="X237" s="78"/>
      <c r="Y237" s="78"/>
      <c r="Z237" s="78"/>
      <c r="AA237" s="78"/>
      <c r="AB237" s="78"/>
      <c r="AC237" s="78"/>
      <c r="AD237" s="51"/>
      <c r="AE237" s="51"/>
    </row>
    <row r="238" spans="7:31" x14ac:dyDescent="0.25">
      <c r="G238" s="80"/>
      <c r="Q238" s="298"/>
      <c r="R238" s="78"/>
      <c r="S238" s="78"/>
      <c r="T238" s="78"/>
      <c r="U238" s="78"/>
      <c r="V238" s="78"/>
      <c r="W238" s="78"/>
      <c r="X238" s="78"/>
      <c r="Y238" s="78"/>
      <c r="Z238" s="78"/>
      <c r="AA238" s="78"/>
      <c r="AB238" s="78"/>
      <c r="AC238" s="78"/>
      <c r="AD238" s="51"/>
      <c r="AE238" s="51"/>
    </row>
    <row r="239" spans="7:31" x14ac:dyDescent="0.25">
      <c r="G239" s="80"/>
      <c r="Q239" s="298"/>
      <c r="R239" s="78"/>
      <c r="S239" s="78"/>
      <c r="T239" s="78"/>
      <c r="U239" s="78"/>
      <c r="V239" s="78"/>
      <c r="W239" s="78"/>
      <c r="X239" s="78"/>
      <c r="Y239" s="78"/>
      <c r="Z239" s="78"/>
      <c r="AA239" s="78"/>
      <c r="AB239" s="78"/>
      <c r="AC239" s="78"/>
      <c r="AD239" s="51"/>
      <c r="AE239" s="51"/>
    </row>
    <row r="240" spans="7:31" x14ac:dyDescent="0.25">
      <c r="G240" s="80"/>
      <c r="Q240" s="298"/>
      <c r="R240" s="78"/>
      <c r="S240" s="78"/>
      <c r="T240" s="78"/>
      <c r="U240" s="78"/>
      <c r="V240" s="78"/>
      <c r="W240" s="78"/>
      <c r="X240" s="78"/>
      <c r="Y240" s="78"/>
      <c r="Z240" s="78"/>
      <c r="AA240" s="78"/>
      <c r="AB240" s="78"/>
      <c r="AC240" s="78"/>
      <c r="AD240" s="51"/>
      <c r="AE240" s="51"/>
    </row>
    <row r="241" spans="7:31" x14ac:dyDescent="0.25">
      <c r="G241" s="80"/>
      <c r="Q241" s="298"/>
      <c r="R241" s="78"/>
      <c r="S241" s="78"/>
      <c r="T241" s="78"/>
      <c r="U241" s="78"/>
      <c r="V241" s="78"/>
      <c r="W241" s="78"/>
      <c r="X241" s="78"/>
      <c r="Y241" s="78"/>
      <c r="Z241" s="78"/>
      <c r="AA241" s="78"/>
      <c r="AB241" s="78"/>
      <c r="AC241" s="78"/>
      <c r="AD241" s="51"/>
      <c r="AE241" s="51"/>
    </row>
    <row r="242" spans="7:31" x14ac:dyDescent="0.25">
      <c r="G242" s="80"/>
      <c r="Q242" s="298"/>
      <c r="R242" s="78"/>
      <c r="S242" s="78"/>
      <c r="T242" s="78"/>
      <c r="U242" s="78"/>
      <c r="V242" s="78"/>
      <c r="W242" s="78"/>
      <c r="X242" s="78"/>
      <c r="Y242" s="78"/>
      <c r="Z242" s="78"/>
      <c r="AA242" s="78"/>
      <c r="AB242" s="78"/>
      <c r="AC242" s="78"/>
      <c r="AD242" s="51"/>
      <c r="AE242" s="51"/>
    </row>
    <row r="243" spans="7:31" x14ac:dyDescent="0.25">
      <c r="G243" s="80"/>
      <c r="Q243" s="298"/>
      <c r="R243" s="78"/>
      <c r="S243" s="78"/>
      <c r="T243" s="78"/>
      <c r="U243" s="78"/>
      <c r="V243" s="78"/>
      <c r="W243" s="78"/>
      <c r="X243" s="78"/>
      <c r="Y243" s="78"/>
      <c r="Z243" s="78"/>
      <c r="AA243" s="78"/>
      <c r="AB243" s="78"/>
      <c r="AC243" s="78"/>
      <c r="AD243" s="51"/>
      <c r="AE243" s="51"/>
    </row>
    <row r="244" spans="7:31" x14ac:dyDescent="0.25">
      <c r="G244" s="80"/>
      <c r="Q244" s="298"/>
      <c r="R244" s="78"/>
      <c r="S244" s="78"/>
      <c r="T244" s="78"/>
      <c r="U244" s="78"/>
      <c r="V244" s="78"/>
      <c r="W244" s="78"/>
      <c r="X244" s="78"/>
      <c r="Y244" s="78"/>
      <c r="Z244" s="78"/>
      <c r="AA244" s="78"/>
      <c r="AB244" s="78"/>
      <c r="AC244" s="78"/>
      <c r="AD244" s="51"/>
      <c r="AE244" s="51"/>
    </row>
    <row r="245" spans="7:31" x14ac:dyDescent="0.25">
      <c r="G245" s="80"/>
      <c r="Q245" s="298"/>
      <c r="R245" s="78"/>
      <c r="S245" s="78"/>
      <c r="T245" s="78"/>
      <c r="U245" s="78"/>
      <c r="V245" s="78"/>
      <c r="W245" s="78"/>
      <c r="X245" s="78"/>
      <c r="Y245" s="78"/>
      <c r="Z245" s="78"/>
      <c r="AA245" s="78"/>
      <c r="AB245" s="78"/>
      <c r="AC245" s="78"/>
      <c r="AD245" s="51"/>
      <c r="AE245" s="51"/>
    </row>
    <row r="246" spans="7:31" x14ac:dyDescent="0.25">
      <c r="G246" s="80"/>
      <c r="Q246" s="298"/>
      <c r="R246" s="78"/>
      <c r="S246" s="78"/>
      <c r="T246" s="78"/>
      <c r="U246" s="78"/>
      <c r="V246" s="78"/>
      <c r="W246" s="78"/>
      <c r="X246" s="78"/>
      <c r="Y246" s="78"/>
      <c r="Z246" s="78"/>
      <c r="AA246" s="78"/>
      <c r="AB246" s="78"/>
      <c r="AC246" s="78"/>
      <c r="AD246" s="51"/>
      <c r="AE246" s="51"/>
    </row>
    <row r="247" spans="7:31" x14ac:dyDescent="0.25">
      <c r="G247" s="80"/>
      <c r="Q247" s="298"/>
      <c r="R247" s="78"/>
      <c r="S247" s="78"/>
      <c r="T247" s="78"/>
      <c r="U247" s="78"/>
      <c r="V247" s="78"/>
      <c r="W247" s="78"/>
      <c r="X247" s="78"/>
      <c r="Y247" s="78"/>
      <c r="Z247" s="78"/>
      <c r="AA247" s="78"/>
      <c r="AB247" s="78"/>
      <c r="AC247" s="78"/>
      <c r="AD247" s="51"/>
      <c r="AE247" s="51"/>
    </row>
    <row r="248" spans="7:31" x14ac:dyDescent="0.25">
      <c r="G248" s="80"/>
      <c r="Q248" s="298"/>
      <c r="R248" s="78"/>
      <c r="S248" s="78"/>
      <c r="T248" s="78"/>
      <c r="U248" s="78"/>
      <c r="V248" s="78"/>
      <c r="W248" s="78"/>
      <c r="X248" s="78"/>
      <c r="Y248" s="78"/>
      <c r="Z248" s="78"/>
      <c r="AA248" s="78"/>
      <c r="AB248" s="78"/>
      <c r="AC248" s="78"/>
      <c r="AD248" s="51"/>
      <c r="AE248" s="51"/>
    </row>
    <row r="249" spans="7:31" x14ac:dyDescent="0.25">
      <c r="G249" s="80"/>
      <c r="Q249" s="298"/>
      <c r="R249" s="78"/>
      <c r="S249" s="78"/>
      <c r="T249" s="78"/>
      <c r="U249" s="78"/>
      <c r="V249" s="78"/>
      <c r="W249" s="78"/>
      <c r="X249" s="78"/>
      <c r="Y249" s="78"/>
      <c r="Z249" s="78"/>
      <c r="AA249" s="78"/>
      <c r="AB249" s="78"/>
      <c r="AC249" s="78"/>
      <c r="AD249" s="51"/>
      <c r="AE249" s="51"/>
    </row>
    <row r="250" spans="7:31" x14ac:dyDescent="0.25">
      <c r="G250" s="80"/>
      <c r="Q250" s="298"/>
      <c r="R250" s="78"/>
      <c r="S250" s="78"/>
      <c r="T250" s="78"/>
      <c r="U250" s="78"/>
      <c r="V250" s="78"/>
      <c r="W250" s="78"/>
      <c r="X250" s="78"/>
      <c r="Y250" s="78"/>
      <c r="Z250" s="78"/>
      <c r="AA250" s="78"/>
      <c r="AB250" s="78"/>
      <c r="AC250" s="78"/>
      <c r="AD250" s="51"/>
      <c r="AE250" s="51"/>
    </row>
    <row r="251" spans="7:31" x14ac:dyDescent="0.25">
      <c r="G251" s="80"/>
      <c r="Q251" s="298"/>
      <c r="R251" s="78"/>
      <c r="S251" s="78"/>
      <c r="T251" s="78"/>
      <c r="U251" s="78"/>
      <c r="V251" s="78"/>
      <c r="W251" s="78"/>
      <c r="X251" s="78"/>
      <c r="Y251" s="78"/>
      <c r="Z251" s="78"/>
      <c r="AA251" s="78"/>
      <c r="AB251" s="78"/>
      <c r="AC251" s="78"/>
      <c r="AD251" s="51"/>
      <c r="AE251" s="51"/>
    </row>
    <row r="252" spans="7:31" x14ac:dyDescent="0.25">
      <c r="G252" s="80"/>
      <c r="Q252" s="298"/>
      <c r="R252" s="78"/>
      <c r="S252" s="78"/>
      <c r="T252" s="78"/>
      <c r="U252" s="78"/>
      <c r="V252" s="78"/>
      <c r="W252" s="78"/>
      <c r="X252" s="78"/>
      <c r="Y252" s="78"/>
      <c r="Z252" s="78"/>
      <c r="AA252" s="78"/>
      <c r="AB252" s="78"/>
      <c r="AC252" s="78"/>
      <c r="AD252" s="51"/>
      <c r="AE252" s="51"/>
    </row>
    <row r="253" spans="7:31" x14ac:dyDescent="0.25">
      <c r="G253" s="80"/>
      <c r="Q253" s="298"/>
      <c r="R253" s="78"/>
      <c r="S253" s="78"/>
      <c r="T253" s="78"/>
      <c r="U253" s="78"/>
      <c r="V253" s="78"/>
      <c r="W253" s="78"/>
      <c r="X253" s="78"/>
      <c r="Y253" s="78"/>
      <c r="Z253" s="78"/>
      <c r="AA253" s="78"/>
      <c r="AB253" s="78"/>
      <c r="AC253" s="78"/>
      <c r="AD253" s="51"/>
      <c r="AE253" s="51"/>
    </row>
    <row r="254" spans="7:31" x14ac:dyDescent="0.25">
      <c r="G254" s="80"/>
      <c r="Q254" s="298"/>
      <c r="R254" s="78"/>
      <c r="S254" s="78"/>
      <c r="T254" s="78"/>
      <c r="U254" s="78"/>
      <c r="V254" s="78"/>
      <c r="W254" s="78"/>
      <c r="X254" s="78"/>
      <c r="Y254" s="78"/>
      <c r="Z254" s="78"/>
      <c r="AA254" s="78"/>
      <c r="AB254" s="78"/>
      <c r="AC254" s="78"/>
      <c r="AD254" s="51"/>
      <c r="AE254" s="51"/>
    </row>
    <row r="255" spans="7:31" x14ac:dyDescent="0.25">
      <c r="G255" s="80"/>
      <c r="Q255" s="298"/>
      <c r="R255" s="78"/>
      <c r="S255" s="78"/>
      <c r="T255" s="78"/>
      <c r="U255" s="78"/>
      <c r="V255" s="78"/>
      <c r="W255" s="78"/>
      <c r="X255" s="78"/>
      <c r="Y255" s="78"/>
      <c r="Z255" s="78"/>
      <c r="AA255" s="78"/>
      <c r="AB255" s="78"/>
      <c r="AC255" s="78"/>
      <c r="AD255" s="51"/>
      <c r="AE255" s="51"/>
    </row>
    <row r="256" spans="7:31" x14ac:dyDescent="0.25">
      <c r="G256" s="80"/>
      <c r="Q256" s="298"/>
      <c r="R256" s="78"/>
      <c r="S256" s="78"/>
      <c r="T256" s="78"/>
      <c r="U256" s="78"/>
      <c r="V256" s="78"/>
      <c r="W256" s="78"/>
      <c r="X256" s="78"/>
      <c r="Y256" s="78"/>
      <c r="Z256" s="78"/>
      <c r="AA256" s="78"/>
      <c r="AB256" s="78"/>
      <c r="AC256" s="78"/>
      <c r="AD256" s="51"/>
      <c r="AE256" s="51"/>
    </row>
    <row r="257" spans="7:31" x14ac:dyDescent="0.25">
      <c r="G257" s="80"/>
      <c r="Q257" s="298"/>
      <c r="R257" s="78"/>
      <c r="S257" s="78"/>
      <c r="T257" s="78"/>
      <c r="U257" s="78"/>
      <c r="V257" s="78"/>
      <c r="W257" s="78"/>
      <c r="X257" s="78"/>
      <c r="Y257" s="78"/>
      <c r="Z257" s="78"/>
      <c r="AA257" s="78"/>
      <c r="AB257" s="78"/>
      <c r="AC257" s="78"/>
      <c r="AD257" s="51"/>
      <c r="AE257" s="51"/>
    </row>
    <row r="258" spans="7:31" x14ac:dyDescent="0.25">
      <c r="G258" s="80"/>
      <c r="Q258" s="298"/>
      <c r="R258" s="78"/>
      <c r="S258" s="78"/>
      <c r="T258" s="78"/>
      <c r="U258" s="78"/>
      <c r="V258" s="78"/>
      <c r="W258" s="78"/>
      <c r="X258" s="78"/>
      <c r="Y258" s="78"/>
      <c r="Z258" s="78"/>
      <c r="AA258" s="78"/>
      <c r="AB258" s="78"/>
      <c r="AC258" s="78"/>
      <c r="AD258" s="51"/>
      <c r="AE258" s="51"/>
    </row>
    <row r="259" spans="7:31" x14ac:dyDescent="0.25">
      <c r="G259" s="80"/>
      <c r="Q259" s="298"/>
      <c r="R259" s="78"/>
      <c r="S259" s="78"/>
      <c r="T259" s="78"/>
      <c r="U259" s="78"/>
      <c r="V259" s="78"/>
      <c r="W259" s="78"/>
      <c r="X259" s="78"/>
      <c r="Y259" s="78"/>
      <c r="Z259" s="78"/>
      <c r="AA259" s="78"/>
      <c r="AB259" s="78"/>
      <c r="AC259" s="78"/>
      <c r="AD259" s="51"/>
      <c r="AE259" s="51"/>
    </row>
    <row r="260" spans="7:31" x14ac:dyDescent="0.25">
      <c r="G260" s="80"/>
      <c r="Q260" s="298"/>
      <c r="R260" s="78"/>
      <c r="S260" s="78"/>
      <c r="T260" s="78"/>
      <c r="U260" s="78"/>
      <c r="V260" s="78"/>
      <c r="W260" s="78"/>
      <c r="X260" s="78"/>
      <c r="Y260" s="78"/>
      <c r="Z260" s="78"/>
      <c r="AA260" s="78"/>
      <c r="AB260" s="78"/>
      <c r="AC260" s="78"/>
      <c r="AD260" s="51"/>
      <c r="AE260" s="51"/>
    </row>
    <row r="261" spans="7:31" x14ac:dyDescent="0.25">
      <c r="G261" s="80"/>
      <c r="Q261" s="298"/>
      <c r="R261" s="78"/>
      <c r="S261" s="78"/>
      <c r="T261" s="78"/>
      <c r="U261" s="78"/>
      <c r="V261" s="78"/>
      <c r="W261" s="78"/>
      <c r="X261" s="78"/>
      <c r="Y261" s="78"/>
      <c r="Z261" s="78"/>
      <c r="AA261" s="78"/>
      <c r="AB261" s="78"/>
      <c r="AC261" s="78"/>
      <c r="AD261" s="51"/>
      <c r="AE261" s="51"/>
    </row>
    <row r="262" spans="7:31" x14ac:dyDescent="0.25">
      <c r="G262" s="80"/>
      <c r="Q262" s="298"/>
      <c r="R262" s="78"/>
      <c r="S262" s="78"/>
      <c r="T262" s="78"/>
      <c r="U262" s="78"/>
      <c r="V262" s="78"/>
      <c r="W262" s="78"/>
      <c r="X262" s="78"/>
      <c r="Y262" s="78"/>
      <c r="Z262" s="78"/>
      <c r="AA262" s="78"/>
      <c r="AB262" s="78"/>
      <c r="AC262" s="78"/>
      <c r="AD262" s="51"/>
      <c r="AE262" s="51"/>
    </row>
    <row r="263" spans="7:31" x14ac:dyDescent="0.25">
      <c r="G263" s="80"/>
      <c r="Q263" s="298"/>
      <c r="R263" s="78"/>
      <c r="S263" s="78"/>
      <c r="T263" s="78"/>
      <c r="U263" s="78"/>
      <c r="V263" s="78"/>
      <c r="W263" s="78"/>
      <c r="X263" s="78"/>
      <c r="Y263" s="78"/>
      <c r="Z263" s="78"/>
      <c r="AA263" s="78"/>
      <c r="AB263" s="78"/>
      <c r="AC263" s="78"/>
      <c r="AD263" s="51"/>
      <c r="AE263" s="51"/>
    </row>
    <row r="264" spans="7:31" x14ac:dyDescent="0.25">
      <c r="G264" s="80"/>
      <c r="Q264" s="298"/>
      <c r="R264" s="78"/>
      <c r="S264" s="78"/>
      <c r="T264" s="78"/>
      <c r="U264" s="78"/>
      <c r="V264" s="78"/>
      <c r="W264" s="78"/>
      <c r="X264" s="78"/>
      <c r="Y264" s="78"/>
      <c r="Z264" s="78"/>
      <c r="AA264" s="78"/>
      <c r="AB264" s="78"/>
      <c r="AC264" s="78"/>
      <c r="AD264" s="51"/>
      <c r="AE264" s="51"/>
    </row>
    <row r="265" spans="7:31" x14ac:dyDescent="0.25">
      <c r="G265" s="80"/>
      <c r="Q265" s="298"/>
      <c r="R265" s="78"/>
      <c r="S265" s="78"/>
      <c r="T265" s="78"/>
      <c r="U265" s="78"/>
      <c r="V265" s="78"/>
      <c r="W265" s="78"/>
      <c r="X265" s="78"/>
      <c r="Y265" s="78"/>
      <c r="Z265" s="78"/>
      <c r="AA265" s="78"/>
      <c r="AB265" s="78"/>
      <c r="AC265" s="78"/>
      <c r="AD265" s="51"/>
      <c r="AE265" s="51"/>
    </row>
    <row r="266" spans="7:31" x14ac:dyDescent="0.25">
      <c r="G266" s="80"/>
      <c r="Q266" s="298"/>
      <c r="R266" s="78"/>
      <c r="S266" s="78"/>
      <c r="T266" s="78"/>
      <c r="U266" s="78"/>
      <c r="V266" s="78"/>
      <c r="W266" s="78"/>
      <c r="X266" s="78"/>
      <c r="Y266" s="78"/>
      <c r="Z266" s="78"/>
      <c r="AA266" s="78"/>
      <c r="AB266" s="78"/>
      <c r="AC266" s="78"/>
      <c r="AD266" s="51"/>
      <c r="AE266" s="51"/>
    </row>
    <row r="267" spans="7:31" x14ac:dyDescent="0.25">
      <c r="G267" s="80"/>
      <c r="Q267" s="298"/>
      <c r="R267" s="78"/>
      <c r="S267" s="78"/>
      <c r="T267" s="78"/>
      <c r="U267" s="78"/>
      <c r="V267" s="78"/>
      <c r="W267" s="78"/>
      <c r="X267" s="78"/>
      <c r="Y267" s="78"/>
      <c r="Z267" s="78"/>
      <c r="AA267" s="78"/>
      <c r="AB267" s="78"/>
      <c r="AC267" s="78"/>
      <c r="AD267" s="51"/>
      <c r="AE267" s="51"/>
    </row>
    <row r="268" spans="7:31" x14ac:dyDescent="0.25">
      <c r="G268" s="80"/>
      <c r="Q268" s="298"/>
      <c r="R268" s="78"/>
      <c r="S268" s="78"/>
      <c r="T268" s="78"/>
      <c r="U268" s="78"/>
      <c r="V268" s="78"/>
      <c r="W268" s="78"/>
      <c r="X268" s="78"/>
      <c r="Y268" s="78"/>
      <c r="Z268" s="78"/>
      <c r="AA268" s="78"/>
      <c r="AB268" s="78"/>
      <c r="AC268" s="78"/>
      <c r="AD268" s="51"/>
      <c r="AE268" s="51"/>
    </row>
    <row r="269" spans="7:31" x14ac:dyDescent="0.25">
      <c r="G269" s="80"/>
      <c r="Q269" s="298"/>
      <c r="R269" s="78"/>
      <c r="S269" s="78"/>
      <c r="T269" s="78"/>
      <c r="U269" s="78"/>
      <c r="V269" s="78"/>
      <c r="W269" s="78"/>
      <c r="X269" s="78"/>
      <c r="Y269" s="78"/>
      <c r="Z269" s="78"/>
      <c r="AA269" s="78"/>
      <c r="AB269" s="78"/>
      <c r="AC269" s="78"/>
      <c r="AD269" s="51"/>
      <c r="AE269" s="51"/>
    </row>
    <row r="270" spans="7:31" x14ac:dyDescent="0.25">
      <c r="G270" s="80"/>
      <c r="Q270" s="298"/>
      <c r="R270" s="78"/>
      <c r="S270" s="78"/>
      <c r="T270" s="78"/>
      <c r="U270" s="78"/>
      <c r="V270" s="78"/>
      <c r="W270" s="78"/>
      <c r="X270" s="78"/>
      <c r="Y270" s="78"/>
      <c r="Z270" s="78"/>
      <c r="AA270" s="78"/>
      <c r="AB270" s="78"/>
      <c r="AC270" s="78"/>
      <c r="AD270" s="51"/>
      <c r="AE270" s="51"/>
    </row>
    <row r="271" spans="7:31" x14ac:dyDescent="0.25">
      <c r="G271" s="80"/>
      <c r="Q271" s="298"/>
      <c r="R271" s="78"/>
      <c r="S271" s="78"/>
      <c r="T271" s="78"/>
      <c r="U271" s="78"/>
      <c r="V271" s="78"/>
      <c r="W271" s="78"/>
      <c r="X271" s="78"/>
      <c r="Y271" s="78"/>
      <c r="Z271" s="78"/>
      <c r="AA271" s="78"/>
      <c r="AB271" s="78"/>
      <c r="AC271" s="78"/>
      <c r="AD271" s="51"/>
      <c r="AE271" s="51"/>
    </row>
    <row r="272" spans="7:31" x14ac:dyDescent="0.25">
      <c r="G272" s="80"/>
      <c r="Q272" s="298"/>
      <c r="R272" s="78"/>
      <c r="S272" s="78"/>
      <c r="T272" s="78"/>
      <c r="U272" s="78"/>
      <c r="V272" s="78"/>
      <c r="W272" s="78"/>
      <c r="X272" s="78"/>
      <c r="Y272" s="78"/>
      <c r="Z272" s="78"/>
      <c r="AA272" s="78"/>
      <c r="AB272" s="78"/>
      <c r="AC272" s="78"/>
      <c r="AD272" s="51"/>
      <c r="AE272" s="51"/>
    </row>
    <row r="273" spans="7:31" x14ac:dyDescent="0.25">
      <c r="G273" s="80"/>
      <c r="Q273" s="298"/>
      <c r="R273" s="78"/>
      <c r="S273" s="78"/>
      <c r="T273" s="78"/>
      <c r="U273" s="78"/>
      <c r="V273" s="78"/>
      <c r="W273" s="78"/>
      <c r="X273" s="78"/>
      <c r="Y273" s="78"/>
      <c r="Z273" s="78"/>
      <c r="AA273" s="78"/>
      <c r="AB273" s="78"/>
      <c r="AC273" s="78"/>
      <c r="AD273" s="51"/>
      <c r="AE273" s="51"/>
    </row>
    <row r="274" spans="7:31" x14ac:dyDescent="0.25">
      <c r="G274" s="80"/>
      <c r="Q274" s="298"/>
      <c r="R274" s="78"/>
      <c r="S274" s="78"/>
      <c r="T274" s="78"/>
      <c r="U274" s="78"/>
      <c r="V274" s="78"/>
      <c r="W274" s="78"/>
      <c r="X274" s="78"/>
      <c r="Y274" s="78"/>
      <c r="Z274" s="78"/>
      <c r="AA274" s="78"/>
      <c r="AB274" s="78"/>
      <c r="AC274" s="78"/>
      <c r="AD274" s="51"/>
      <c r="AE274" s="51"/>
    </row>
    <row r="275" spans="7:31" x14ac:dyDescent="0.25">
      <c r="G275" s="80"/>
      <c r="Q275" s="298"/>
      <c r="R275" s="78"/>
      <c r="S275" s="78"/>
      <c r="T275" s="78"/>
      <c r="U275" s="78"/>
      <c r="V275" s="78"/>
      <c r="W275" s="78"/>
      <c r="X275" s="78"/>
      <c r="Y275" s="78"/>
      <c r="Z275" s="78"/>
      <c r="AA275" s="78"/>
      <c r="AB275" s="78"/>
      <c r="AC275" s="78"/>
      <c r="AD275" s="51"/>
      <c r="AE275" s="51"/>
    </row>
    <row r="276" spans="7:31" x14ac:dyDescent="0.25">
      <c r="G276" s="80"/>
      <c r="Q276" s="298"/>
      <c r="R276" s="78"/>
      <c r="S276" s="78"/>
      <c r="T276" s="78"/>
      <c r="U276" s="78"/>
      <c r="V276" s="78"/>
      <c r="W276" s="78"/>
      <c r="X276" s="78"/>
      <c r="Y276" s="78"/>
      <c r="Z276" s="78"/>
      <c r="AA276" s="78"/>
      <c r="AB276" s="78"/>
      <c r="AC276" s="78"/>
      <c r="AD276" s="51"/>
      <c r="AE276" s="51"/>
    </row>
    <row r="277" spans="7:31" x14ac:dyDescent="0.25">
      <c r="G277" s="80"/>
      <c r="Q277" s="298"/>
      <c r="R277" s="78"/>
      <c r="S277" s="78"/>
      <c r="T277" s="78"/>
      <c r="U277" s="78"/>
      <c r="V277" s="78"/>
      <c r="W277" s="78"/>
      <c r="X277" s="78"/>
      <c r="Y277" s="78"/>
      <c r="Z277" s="78"/>
      <c r="AA277" s="78"/>
      <c r="AB277" s="78"/>
      <c r="AC277" s="78"/>
      <c r="AD277" s="51"/>
      <c r="AE277" s="51"/>
    </row>
    <row r="278" spans="7:31" x14ac:dyDescent="0.25">
      <c r="G278" s="80"/>
      <c r="Q278" s="298"/>
      <c r="R278" s="78"/>
      <c r="S278" s="78"/>
      <c r="T278" s="78"/>
      <c r="U278" s="78"/>
      <c r="V278" s="78"/>
      <c r="W278" s="78"/>
      <c r="X278" s="78"/>
      <c r="Y278" s="78"/>
      <c r="Z278" s="78"/>
      <c r="AA278" s="78"/>
      <c r="AB278" s="78"/>
      <c r="AC278" s="78"/>
      <c r="AD278" s="51"/>
      <c r="AE278" s="51"/>
    </row>
    <row r="279" spans="7:31" x14ac:dyDescent="0.25">
      <c r="G279" s="80"/>
      <c r="Q279" s="298"/>
      <c r="R279" s="78"/>
      <c r="S279" s="78"/>
      <c r="T279" s="78"/>
      <c r="U279" s="78"/>
      <c r="V279" s="78"/>
      <c r="W279" s="78"/>
      <c r="X279" s="78"/>
      <c r="Y279" s="78"/>
      <c r="Z279" s="78"/>
      <c r="AA279" s="78"/>
      <c r="AB279" s="78"/>
      <c r="AC279" s="78"/>
      <c r="AD279" s="51"/>
      <c r="AE279" s="51"/>
    </row>
    <row r="280" spans="7:31" x14ac:dyDescent="0.25">
      <c r="G280" s="80"/>
      <c r="Q280" s="298"/>
      <c r="R280" s="78"/>
      <c r="S280" s="78"/>
      <c r="T280" s="78"/>
      <c r="U280" s="78"/>
      <c r="V280" s="78"/>
      <c r="W280" s="78"/>
      <c r="X280" s="78"/>
      <c r="Y280" s="78"/>
      <c r="Z280" s="78"/>
      <c r="AA280" s="78"/>
      <c r="AB280" s="78"/>
      <c r="AC280" s="78"/>
      <c r="AD280" s="51"/>
      <c r="AE280" s="51"/>
    </row>
    <row r="281" spans="7:31" x14ac:dyDescent="0.25">
      <c r="G281" s="80"/>
      <c r="Q281" s="298"/>
      <c r="R281" s="78"/>
      <c r="S281" s="78"/>
      <c r="T281" s="78"/>
      <c r="U281" s="78"/>
      <c r="V281" s="78"/>
      <c r="W281" s="78"/>
      <c r="X281" s="78"/>
      <c r="Y281" s="78"/>
      <c r="Z281" s="78"/>
      <c r="AA281" s="78"/>
      <c r="AB281" s="78"/>
      <c r="AC281" s="78"/>
      <c r="AD281" s="51"/>
      <c r="AE281" s="51"/>
    </row>
    <row r="282" spans="7:31" x14ac:dyDescent="0.25">
      <c r="G282" s="80"/>
      <c r="Q282" s="298"/>
      <c r="R282" s="78"/>
      <c r="S282" s="78"/>
      <c r="T282" s="78"/>
      <c r="U282" s="78"/>
      <c r="V282" s="78"/>
      <c r="W282" s="78"/>
      <c r="X282" s="78"/>
      <c r="Y282" s="78"/>
      <c r="Z282" s="78"/>
      <c r="AA282" s="78"/>
      <c r="AB282" s="78"/>
      <c r="AC282" s="78"/>
      <c r="AD282" s="51"/>
      <c r="AE282" s="51"/>
    </row>
    <row r="283" spans="7:31" x14ac:dyDescent="0.25">
      <c r="G283" s="80"/>
      <c r="Q283" s="298"/>
      <c r="R283" s="78"/>
      <c r="S283" s="78"/>
      <c r="T283" s="78"/>
      <c r="U283" s="78"/>
      <c r="V283" s="78"/>
      <c r="W283" s="78"/>
      <c r="X283" s="78"/>
      <c r="Y283" s="78"/>
      <c r="Z283" s="78"/>
      <c r="AA283" s="78"/>
      <c r="AB283" s="78"/>
      <c r="AC283" s="78"/>
      <c r="AD283" s="51"/>
      <c r="AE283" s="51"/>
    </row>
    <row r="284" spans="7:31" x14ac:dyDescent="0.25">
      <c r="G284" s="80"/>
      <c r="Q284" s="298"/>
      <c r="R284" s="78"/>
      <c r="S284" s="78"/>
      <c r="T284" s="78"/>
      <c r="U284" s="78"/>
      <c r="V284" s="78"/>
      <c r="W284" s="78"/>
      <c r="X284" s="78"/>
      <c r="Y284" s="78"/>
      <c r="Z284" s="78"/>
      <c r="AA284" s="78"/>
      <c r="AB284" s="78"/>
      <c r="AC284" s="78"/>
      <c r="AD284" s="51"/>
      <c r="AE284" s="51"/>
    </row>
    <row r="285" spans="7:31" x14ac:dyDescent="0.25">
      <c r="G285" s="80"/>
      <c r="Q285" s="298"/>
      <c r="R285" s="78"/>
      <c r="S285" s="78"/>
      <c r="T285" s="78"/>
      <c r="U285" s="78"/>
      <c r="V285" s="78"/>
      <c r="W285" s="78"/>
      <c r="X285" s="78"/>
      <c r="Y285" s="78"/>
      <c r="Z285" s="78"/>
      <c r="AA285" s="78"/>
      <c r="AB285" s="78"/>
      <c r="AC285" s="78"/>
      <c r="AD285" s="51"/>
      <c r="AE285" s="51"/>
    </row>
    <row r="286" spans="7:31" x14ac:dyDescent="0.25">
      <c r="G286" s="80"/>
      <c r="Q286" s="298"/>
      <c r="R286" s="78"/>
      <c r="S286" s="78"/>
      <c r="T286" s="78"/>
      <c r="U286" s="78"/>
      <c r="V286" s="78"/>
      <c r="W286" s="78"/>
      <c r="X286" s="78"/>
      <c r="Y286" s="78"/>
      <c r="Z286" s="78"/>
      <c r="AA286" s="78"/>
      <c r="AB286" s="78"/>
      <c r="AC286" s="78"/>
      <c r="AD286" s="51"/>
      <c r="AE286" s="51"/>
    </row>
    <row r="287" spans="7:31" x14ac:dyDescent="0.25">
      <c r="G287" s="80"/>
      <c r="Q287" s="298"/>
      <c r="R287" s="78"/>
      <c r="S287" s="78"/>
      <c r="T287" s="78"/>
      <c r="U287" s="78"/>
      <c r="V287" s="78"/>
      <c r="W287" s="78"/>
      <c r="X287" s="78"/>
      <c r="Y287" s="78"/>
      <c r="Z287" s="78"/>
      <c r="AA287" s="78"/>
      <c r="AB287" s="78"/>
      <c r="AC287" s="78"/>
      <c r="AD287" s="51"/>
      <c r="AE287" s="51"/>
    </row>
    <row r="288" spans="7:31" x14ac:dyDescent="0.25">
      <c r="G288" s="80"/>
      <c r="Q288" s="298"/>
      <c r="R288" s="78"/>
      <c r="S288" s="78"/>
      <c r="T288" s="78"/>
      <c r="U288" s="78"/>
      <c r="V288" s="78"/>
      <c r="W288" s="78"/>
      <c r="X288" s="78"/>
      <c r="Y288" s="78"/>
      <c r="Z288" s="78"/>
      <c r="AA288" s="78"/>
      <c r="AB288" s="78"/>
      <c r="AC288" s="78"/>
      <c r="AD288" s="51"/>
      <c r="AE288" s="51"/>
    </row>
    <row r="289" spans="7:31" x14ac:dyDescent="0.25">
      <c r="G289" s="80"/>
      <c r="Q289" s="298"/>
      <c r="R289" s="78"/>
      <c r="S289" s="78"/>
      <c r="T289" s="78"/>
      <c r="U289" s="78"/>
      <c r="V289" s="78"/>
      <c r="W289" s="78"/>
      <c r="X289" s="78"/>
      <c r="Y289" s="78"/>
      <c r="Z289" s="78"/>
      <c r="AA289" s="78"/>
      <c r="AB289" s="78"/>
      <c r="AC289" s="78"/>
      <c r="AD289" s="51"/>
      <c r="AE289" s="51"/>
    </row>
    <row r="290" spans="7:31" x14ac:dyDescent="0.25">
      <c r="G290" s="80"/>
      <c r="Q290" s="298"/>
      <c r="R290" s="78"/>
      <c r="S290" s="78"/>
      <c r="T290" s="78"/>
      <c r="U290" s="78"/>
      <c r="V290" s="78"/>
      <c r="W290" s="78"/>
      <c r="X290" s="78"/>
      <c r="Y290" s="78"/>
      <c r="Z290" s="78"/>
      <c r="AA290" s="78"/>
      <c r="AB290" s="78"/>
      <c r="AC290" s="78"/>
      <c r="AD290" s="51"/>
      <c r="AE290" s="51"/>
    </row>
    <row r="291" spans="7:31" x14ac:dyDescent="0.25">
      <c r="G291" s="80"/>
      <c r="Q291" s="298"/>
      <c r="R291" s="78"/>
      <c r="S291" s="78"/>
      <c r="T291" s="78"/>
      <c r="U291" s="78"/>
      <c r="V291" s="78"/>
      <c r="W291" s="78"/>
      <c r="X291" s="78"/>
      <c r="Y291" s="78"/>
      <c r="Z291" s="78"/>
      <c r="AA291" s="78"/>
      <c r="AB291" s="78"/>
      <c r="AC291" s="78"/>
      <c r="AD291" s="51"/>
      <c r="AE291" s="51"/>
    </row>
    <row r="292" spans="7:31" x14ac:dyDescent="0.25">
      <c r="G292" s="80"/>
      <c r="Q292" s="298"/>
      <c r="R292" s="78"/>
      <c r="S292" s="78"/>
      <c r="T292" s="78"/>
      <c r="U292" s="78"/>
      <c r="V292" s="78"/>
      <c r="W292" s="78"/>
      <c r="X292" s="78"/>
      <c r="Y292" s="78"/>
      <c r="Z292" s="78"/>
      <c r="AA292" s="78"/>
      <c r="AB292" s="78"/>
      <c r="AC292" s="78"/>
      <c r="AD292" s="51"/>
      <c r="AE292" s="51"/>
    </row>
    <row r="293" spans="7:31" x14ac:dyDescent="0.25">
      <c r="G293" s="80"/>
      <c r="Q293" s="298"/>
      <c r="R293" s="78"/>
      <c r="S293" s="78"/>
      <c r="T293" s="78"/>
      <c r="U293" s="78"/>
      <c r="V293" s="78"/>
      <c r="W293" s="78"/>
      <c r="X293" s="78"/>
      <c r="Y293" s="78"/>
      <c r="Z293" s="78"/>
      <c r="AA293" s="78"/>
      <c r="AB293" s="78"/>
      <c r="AC293" s="78"/>
      <c r="AD293" s="51"/>
      <c r="AE293" s="51"/>
    </row>
    <row r="294" spans="7:31" x14ac:dyDescent="0.25">
      <c r="G294" s="80"/>
      <c r="Q294" s="298"/>
      <c r="R294" s="78"/>
      <c r="S294" s="78"/>
      <c r="T294" s="78"/>
      <c r="U294" s="78"/>
      <c r="V294" s="78"/>
      <c r="W294" s="78"/>
      <c r="X294" s="78"/>
      <c r="Y294" s="78"/>
      <c r="Z294" s="78"/>
      <c r="AA294" s="78"/>
      <c r="AB294" s="78"/>
      <c r="AC294" s="78"/>
      <c r="AD294" s="51"/>
      <c r="AE294" s="51"/>
    </row>
    <row r="295" spans="7:31" x14ac:dyDescent="0.25">
      <c r="G295" s="80"/>
      <c r="Q295" s="298"/>
      <c r="R295" s="78"/>
      <c r="S295" s="78"/>
      <c r="T295" s="78"/>
      <c r="U295" s="78"/>
      <c r="V295" s="78"/>
      <c r="W295" s="78"/>
      <c r="X295" s="78"/>
      <c r="Y295" s="78"/>
      <c r="Z295" s="78"/>
      <c r="AA295" s="78"/>
      <c r="AB295" s="78"/>
      <c r="AC295" s="78"/>
      <c r="AD295" s="51"/>
      <c r="AE295" s="51"/>
    </row>
    <row r="296" spans="7:31" x14ac:dyDescent="0.25">
      <c r="G296" s="80"/>
      <c r="Q296" s="298"/>
      <c r="R296" s="78"/>
      <c r="S296" s="78"/>
      <c r="T296" s="78"/>
      <c r="U296" s="78"/>
      <c r="V296" s="78"/>
      <c r="W296" s="78"/>
      <c r="X296" s="78"/>
      <c r="Y296" s="78"/>
      <c r="Z296" s="78"/>
      <c r="AA296" s="78"/>
      <c r="AB296" s="78"/>
      <c r="AC296" s="78"/>
      <c r="AD296" s="51"/>
      <c r="AE296" s="51"/>
    </row>
    <row r="297" spans="7:31" x14ac:dyDescent="0.25">
      <c r="G297" s="80"/>
      <c r="Q297" s="298"/>
      <c r="R297" s="78"/>
      <c r="S297" s="78"/>
      <c r="T297" s="78"/>
      <c r="U297" s="78"/>
      <c r="V297" s="78"/>
      <c r="W297" s="78"/>
      <c r="X297" s="78"/>
      <c r="Y297" s="78"/>
      <c r="Z297" s="78"/>
      <c r="AA297" s="78"/>
      <c r="AB297" s="78"/>
      <c r="AC297" s="78"/>
      <c r="AD297" s="51"/>
      <c r="AE297" s="51"/>
    </row>
    <row r="298" spans="7:31" x14ac:dyDescent="0.25">
      <c r="G298" s="80"/>
      <c r="Q298" s="298"/>
      <c r="R298" s="78"/>
      <c r="S298" s="78"/>
      <c r="T298" s="78"/>
      <c r="U298" s="78"/>
      <c r="V298" s="78"/>
      <c r="W298" s="78"/>
      <c r="X298" s="78"/>
      <c r="Y298" s="78"/>
      <c r="Z298" s="78"/>
      <c r="AA298" s="78"/>
      <c r="AB298" s="78"/>
      <c r="AC298" s="78"/>
      <c r="AD298" s="51"/>
      <c r="AE298" s="51"/>
    </row>
    <row r="299" spans="7:31" x14ac:dyDescent="0.25">
      <c r="G299" s="80"/>
      <c r="Q299" s="298"/>
      <c r="R299" s="78"/>
      <c r="S299" s="78"/>
      <c r="T299" s="78"/>
      <c r="U299" s="78"/>
      <c r="V299" s="78"/>
      <c r="W299" s="78"/>
      <c r="X299" s="78"/>
      <c r="Y299" s="78"/>
      <c r="Z299" s="78"/>
      <c r="AA299" s="78"/>
      <c r="AB299" s="78"/>
      <c r="AC299" s="78"/>
      <c r="AD299" s="51"/>
      <c r="AE299" s="51"/>
    </row>
    <row r="300" spans="7:31" x14ac:dyDescent="0.25">
      <c r="G300" s="80"/>
      <c r="Q300" s="298"/>
      <c r="R300" s="78"/>
      <c r="S300" s="78"/>
      <c r="T300" s="78"/>
      <c r="U300" s="78"/>
      <c r="V300" s="78"/>
      <c r="W300" s="78"/>
      <c r="X300" s="78"/>
      <c r="Y300" s="78"/>
      <c r="Z300" s="78"/>
      <c r="AA300" s="78"/>
      <c r="AB300" s="78"/>
      <c r="AC300" s="78"/>
      <c r="AD300" s="51"/>
      <c r="AE300" s="51"/>
    </row>
    <row r="301" spans="7:31" x14ac:dyDescent="0.25">
      <c r="G301" s="80"/>
      <c r="Q301" s="298"/>
      <c r="R301" s="78"/>
      <c r="S301" s="78"/>
      <c r="T301" s="78"/>
      <c r="U301" s="78"/>
      <c r="V301" s="78"/>
      <c r="W301" s="78"/>
      <c r="X301" s="78"/>
      <c r="Y301" s="78"/>
      <c r="Z301" s="78"/>
      <c r="AA301" s="78"/>
      <c r="AB301" s="78"/>
      <c r="AC301" s="78"/>
      <c r="AD301" s="51"/>
      <c r="AE301" s="51"/>
    </row>
    <row r="302" spans="7:31" x14ac:dyDescent="0.25">
      <c r="G302" s="80"/>
      <c r="Q302" s="298"/>
      <c r="R302" s="78"/>
      <c r="S302" s="78"/>
      <c r="T302" s="78"/>
      <c r="U302" s="78"/>
      <c r="V302" s="78"/>
      <c r="W302" s="78"/>
      <c r="X302" s="78"/>
      <c r="Y302" s="78"/>
      <c r="Z302" s="78"/>
      <c r="AA302" s="78"/>
      <c r="AB302" s="78"/>
      <c r="AC302" s="78"/>
      <c r="AD302" s="51"/>
      <c r="AE302" s="51"/>
    </row>
    <row r="303" spans="7:31" x14ac:dyDescent="0.25">
      <c r="G303" s="80"/>
      <c r="Q303" s="298"/>
      <c r="R303" s="78"/>
      <c r="S303" s="78"/>
      <c r="T303" s="78"/>
      <c r="U303" s="78"/>
      <c r="V303" s="78"/>
      <c r="W303" s="78"/>
      <c r="X303" s="78"/>
      <c r="Y303" s="78"/>
      <c r="Z303" s="78"/>
      <c r="AA303" s="78"/>
      <c r="AB303" s="78"/>
      <c r="AC303" s="78"/>
      <c r="AD303" s="51"/>
      <c r="AE303" s="51"/>
    </row>
    <row r="304" spans="7:31" x14ac:dyDescent="0.25">
      <c r="G304" s="80"/>
      <c r="Q304" s="298"/>
      <c r="R304" s="78"/>
      <c r="S304" s="78"/>
      <c r="T304" s="78"/>
      <c r="U304" s="78"/>
      <c r="V304" s="78"/>
      <c r="W304" s="78"/>
      <c r="X304" s="78"/>
      <c r="Y304" s="78"/>
      <c r="Z304" s="78"/>
      <c r="AA304" s="78"/>
      <c r="AB304" s="78"/>
      <c r="AC304" s="78"/>
      <c r="AD304" s="51"/>
      <c r="AE304" s="51"/>
    </row>
    <row r="305" spans="7:31" x14ac:dyDescent="0.25">
      <c r="G305" s="80"/>
      <c r="Q305" s="298"/>
      <c r="R305" s="78"/>
      <c r="S305" s="78"/>
      <c r="T305" s="78"/>
      <c r="U305" s="78"/>
      <c r="V305" s="78"/>
      <c r="W305" s="78"/>
      <c r="X305" s="78"/>
      <c r="Y305" s="78"/>
      <c r="Z305" s="78"/>
      <c r="AA305" s="78"/>
      <c r="AB305" s="78"/>
      <c r="AC305" s="78"/>
      <c r="AD305" s="51"/>
      <c r="AE305" s="51"/>
    </row>
    <row r="306" spans="7:31" x14ac:dyDescent="0.25">
      <c r="G306" s="80"/>
      <c r="Q306" s="298"/>
      <c r="R306" s="78"/>
      <c r="S306" s="78"/>
      <c r="T306" s="78"/>
      <c r="U306" s="78"/>
      <c r="V306" s="78"/>
      <c r="W306" s="78"/>
      <c r="X306" s="78"/>
      <c r="Y306" s="78"/>
      <c r="Z306" s="78"/>
      <c r="AA306" s="78"/>
      <c r="AB306" s="78"/>
      <c r="AC306" s="78"/>
      <c r="AD306" s="51"/>
      <c r="AE306" s="51"/>
    </row>
    <row r="307" spans="7:31" x14ac:dyDescent="0.25">
      <c r="G307" s="80"/>
      <c r="Q307" s="298"/>
      <c r="R307" s="78"/>
      <c r="S307" s="78"/>
      <c r="T307" s="78"/>
      <c r="U307" s="78"/>
      <c r="V307" s="78"/>
      <c r="W307" s="78"/>
      <c r="X307" s="78"/>
      <c r="Y307" s="78"/>
      <c r="Z307" s="78"/>
      <c r="AA307" s="78"/>
      <c r="AB307" s="78"/>
      <c r="AC307" s="78"/>
      <c r="AD307" s="51"/>
      <c r="AE307" s="51"/>
    </row>
    <row r="308" spans="7:31" x14ac:dyDescent="0.25">
      <c r="G308" s="80"/>
      <c r="Q308" s="298"/>
      <c r="R308" s="78"/>
      <c r="S308" s="78"/>
      <c r="T308" s="78"/>
      <c r="U308" s="78"/>
      <c r="V308" s="78"/>
      <c r="W308" s="78"/>
      <c r="X308" s="78"/>
      <c r="Y308" s="78"/>
      <c r="Z308" s="78"/>
      <c r="AA308" s="78"/>
      <c r="AB308" s="78"/>
      <c r="AC308" s="78"/>
      <c r="AD308" s="51"/>
      <c r="AE308" s="51"/>
    </row>
    <row r="309" spans="7:31" x14ac:dyDescent="0.25">
      <c r="G309" s="80"/>
      <c r="Q309" s="298"/>
      <c r="R309" s="78"/>
      <c r="S309" s="78"/>
      <c r="T309" s="78"/>
      <c r="U309" s="78"/>
      <c r="V309" s="78"/>
      <c r="W309" s="78"/>
      <c r="X309" s="78"/>
      <c r="Y309" s="78"/>
      <c r="Z309" s="78"/>
      <c r="AA309" s="78"/>
      <c r="AB309" s="78"/>
      <c r="AC309" s="78"/>
      <c r="AD309" s="51"/>
      <c r="AE309" s="51"/>
    </row>
    <row r="310" spans="7:31" x14ac:dyDescent="0.25">
      <c r="G310" s="80"/>
      <c r="Q310" s="298"/>
      <c r="R310" s="78"/>
      <c r="S310" s="78"/>
      <c r="T310" s="78"/>
      <c r="U310" s="78"/>
      <c r="V310" s="78"/>
      <c r="W310" s="78"/>
      <c r="X310" s="78"/>
      <c r="Y310" s="78"/>
      <c r="Z310" s="78"/>
      <c r="AA310" s="78"/>
      <c r="AB310" s="78"/>
      <c r="AC310" s="78"/>
      <c r="AD310" s="51"/>
      <c r="AE310" s="51"/>
    </row>
    <row r="311" spans="7:31" x14ac:dyDescent="0.25">
      <c r="G311" s="80"/>
      <c r="Q311" s="298"/>
      <c r="R311" s="78"/>
      <c r="S311" s="78"/>
      <c r="T311" s="78"/>
      <c r="U311" s="78"/>
      <c r="V311" s="78"/>
      <c r="W311" s="78"/>
      <c r="X311" s="78"/>
      <c r="Y311" s="78"/>
      <c r="Z311" s="78"/>
      <c r="AA311" s="78"/>
      <c r="AB311" s="78"/>
      <c r="AC311" s="78"/>
      <c r="AD311" s="51"/>
      <c r="AE311" s="51"/>
    </row>
    <row r="312" spans="7:31" x14ac:dyDescent="0.25">
      <c r="G312" s="80"/>
      <c r="Q312" s="298"/>
      <c r="R312" s="78"/>
      <c r="S312" s="78"/>
      <c r="T312" s="78"/>
      <c r="U312" s="78"/>
      <c r="V312" s="78"/>
      <c r="W312" s="78"/>
      <c r="X312" s="78"/>
      <c r="Y312" s="78"/>
      <c r="Z312" s="78"/>
      <c r="AA312" s="78"/>
      <c r="AB312" s="78"/>
      <c r="AC312" s="78"/>
      <c r="AD312" s="51"/>
      <c r="AE312" s="51"/>
    </row>
    <row r="313" spans="7:31" x14ac:dyDescent="0.25">
      <c r="G313" s="80"/>
      <c r="Q313" s="298"/>
      <c r="R313" s="78"/>
      <c r="S313" s="78"/>
      <c r="T313" s="78"/>
      <c r="U313" s="78"/>
      <c r="V313" s="78"/>
      <c r="W313" s="78"/>
      <c r="X313" s="78"/>
      <c r="Y313" s="78"/>
      <c r="Z313" s="78"/>
      <c r="AA313" s="78"/>
      <c r="AB313" s="78"/>
      <c r="AC313" s="78"/>
      <c r="AD313" s="51"/>
      <c r="AE313" s="51"/>
    </row>
    <row r="314" spans="7:31" x14ac:dyDescent="0.25">
      <c r="G314" s="80"/>
      <c r="Q314" s="298"/>
      <c r="R314" s="78"/>
      <c r="S314" s="78"/>
      <c r="T314" s="78"/>
      <c r="U314" s="78"/>
      <c r="V314" s="78"/>
      <c r="W314" s="78"/>
      <c r="X314" s="78"/>
      <c r="Y314" s="78"/>
      <c r="Z314" s="78"/>
      <c r="AA314" s="78"/>
      <c r="AB314" s="78"/>
      <c r="AC314" s="78"/>
      <c r="AD314" s="51"/>
      <c r="AE314" s="51"/>
    </row>
    <row r="315" spans="7:31" x14ac:dyDescent="0.25">
      <c r="G315" s="80"/>
      <c r="Q315" s="298"/>
      <c r="R315" s="78"/>
      <c r="S315" s="78"/>
      <c r="T315" s="78"/>
      <c r="U315" s="78"/>
      <c r="V315" s="78"/>
      <c r="W315" s="78"/>
      <c r="X315" s="78"/>
      <c r="Y315" s="78"/>
      <c r="Z315" s="78"/>
      <c r="AA315" s="78"/>
      <c r="AB315" s="78"/>
      <c r="AC315" s="78"/>
      <c r="AD315" s="51"/>
      <c r="AE315" s="51"/>
    </row>
    <row r="316" spans="7:31" x14ac:dyDescent="0.25">
      <c r="G316" s="80"/>
      <c r="Q316" s="298"/>
      <c r="R316" s="78"/>
      <c r="S316" s="78"/>
      <c r="T316" s="78"/>
      <c r="U316" s="78"/>
      <c r="V316" s="78"/>
      <c r="W316" s="78"/>
      <c r="X316" s="78"/>
      <c r="Y316" s="78"/>
      <c r="Z316" s="78"/>
      <c r="AA316" s="78"/>
      <c r="AB316" s="78"/>
      <c r="AC316" s="78"/>
      <c r="AD316" s="51"/>
      <c r="AE316" s="51"/>
    </row>
    <row r="317" spans="7:31" x14ac:dyDescent="0.25">
      <c r="G317" s="80"/>
      <c r="Q317" s="298"/>
      <c r="R317" s="78"/>
      <c r="S317" s="78"/>
      <c r="T317" s="78"/>
      <c r="U317" s="78"/>
      <c r="V317" s="78"/>
      <c r="W317" s="78"/>
      <c r="X317" s="78"/>
      <c r="Y317" s="78"/>
      <c r="Z317" s="78"/>
      <c r="AA317" s="78"/>
      <c r="AB317" s="78"/>
      <c r="AC317" s="78"/>
      <c r="AD317" s="51"/>
      <c r="AE317" s="51"/>
    </row>
    <row r="318" spans="7:31" x14ac:dyDescent="0.25">
      <c r="G318" s="80"/>
      <c r="Q318" s="298"/>
      <c r="R318" s="78"/>
      <c r="S318" s="78"/>
      <c r="T318" s="78"/>
      <c r="U318" s="78"/>
      <c r="V318" s="78"/>
      <c r="W318" s="78"/>
      <c r="X318" s="78"/>
      <c r="Y318" s="78"/>
      <c r="Z318" s="78"/>
      <c r="AA318" s="78"/>
      <c r="AB318" s="78"/>
      <c r="AC318" s="78"/>
      <c r="AD318" s="51"/>
      <c r="AE318" s="51"/>
    </row>
    <row r="319" spans="7:31" x14ac:dyDescent="0.25">
      <c r="G319" s="80"/>
      <c r="Q319" s="298"/>
      <c r="R319" s="78"/>
      <c r="S319" s="78"/>
      <c r="T319" s="78"/>
      <c r="U319" s="78"/>
      <c r="V319" s="78"/>
      <c r="W319" s="78"/>
      <c r="X319" s="78"/>
      <c r="Y319" s="78"/>
      <c r="Z319" s="78"/>
      <c r="AA319" s="78"/>
      <c r="AB319" s="78"/>
      <c r="AC319" s="78"/>
      <c r="AD319" s="51"/>
      <c r="AE319" s="51"/>
    </row>
    <row r="320" spans="7: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98"/>
  <sheetViews>
    <sheetView topLeftCell="A97" workbookViewId="0">
      <selection activeCell="R111" sqref="A111:R111"/>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26" t="s">
        <v>3621</v>
      </c>
      <c r="B1" s="527"/>
      <c r="C1" s="527"/>
      <c r="D1" s="527"/>
      <c r="E1" s="527"/>
      <c r="F1" s="527"/>
      <c r="G1" s="527"/>
      <c r="H1" s="527"/>
      <c r="I1" s="527"/>
      <c r="J1" s="527"/>
      <c r="K1" s="527"/>
      <c r="L1" s="527"/>
      <c r="M1" s="527"/>
      <c r="N1" s="52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4" t="s">
        <v>4947</v>
      </c>
      <c r="C3" s="535"/>
      <c r="D3" s="535"/>
      <c r="E3" s="536"/>
      <c r="F3" s="82" t="s">
        <v>3493</v>
      </c>
      <c r="H3" s="537" t="s">
        <v>3998</v>
      </c>
      <c r="I3" s="538"/>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SUMIF(COVID!T20:T159,"&gt;0")</f>
        <v>11205</v>
      </c>
      <c r="C7" s="539" t="str">
        <f>IF(ROUND(ABS(B7-B8),0)&gt;0,"Error","OK")</f>
        <v>OK</v>
      </c>
      <c r="D7" s="540"/>
      <c r="P7" s="30" t="s">
        <v>3639</v>
      </c>
      <c r="Q7" s="30">
        <v>21</v>
      </c>
      <c r="R7" s="30" t="s">
        <v>4713</v>
      </c>
      <c r="S7" s="30" t="s">
        <v>3630</v>
      </c>
    </row>
    <row r="8" spans="1:22" ht="16.5" thickTop="1" thickBot="1" x14ac:dyDescent="0.3">
      <c r="A8" s="83" t="s">
        <v>3642</v>
      </c>
      <c r="B8" s="85">
        <f>SUM(G20:G830)</f>
        <v>11205</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COUNTIF(COVID!T20:T500,"&gt;0")</f>
        <v>1</v>
      </c>
      <c r="C10" s="539" t="str">
        <f>IF(ROUND(ABS(B10-B11),0)&gt;0,"Error","OK")</f>
        <v>OK</v>
      </c>
      <c r="D10" s="540"/>
      <c r="P10" s="30" t="s">
        <v>3650</v>
      </c>
      <c r="Q10" s="30">
        <v>24</v>
      </c>
      <c r="R10" s="30" t="s">
        <v>4716</v>
      </c>
      <c r="S10" s="30" t="s">
        <v>3641</v>
      </c>
    </row>
    <row r="11" spans="1:22" ht="16.5" thickTop="1" thickBot="1" x14ac:dyDescent="0.3">
      <c r="A11" s="83" t="s">
        <v>3653</v>
      </c>
      <c r="B11" s="83">
        <f>COUNTIF(G20:G839,"&gt;0")</f>
        <v>1</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11205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COVID!J20</f>
        <v>400102</v>
      </c>
      <c r="D20" s="120" t="b">
        <v>1</v>
      </c>
      <c r="E20" s="304" t="str">
        <f>RIGHT(COVID!C20,4)&amp;"."&amp;COVID!M20&amp;"."&amp;COVID!K20&amp;"."&amp;$C$5</f>
        <v>1000.COVCATCHUP.I18.Jl21</v>
      </c>
      <c r="F20" s="305">
        <f ca="1">TODAY()</f>
        <v>44386</v>
      </c>
      <c r="G20" s="306">
        <f>IF(COVID!T20&lt;0,0,COVID!T20)</f>
        <v>0</v>
      </c>
      <c r="H20" s="124">
        <f ca="1">F20</f>
        <v>44386</v>
      </c>
      <c r="I20" s="125">
        <v>0</v>
      </c>
      <c r="J20" s="304" t="str">
        <f>LEFT(COVID!D20,20)&amp;"."&amp;COVIDPAY!E20</f>
        <v>Brookhill Nursery.1000.COVCATCHUP.I18.Jl21</v>
      </c>
      <c r="K20" s="120" t="b">
        <v>1</v>
      </c>
      <c r="L20" s="126" t="s">
        <v>3686</v>
      </c>
      <c r="M20" s="120" t="b">
        <v>1</v>
      </c>
      <c r="N20" s="120" t="s">
        <v>3687</v>
      </c>
      <c r="O20" s="307" t="str">
        <f>COVID!I20</f>
        <v>10166/543965</v>
      </c>
      <c r="P20" s="120" t="b">
        <v>1</v>
      </c>
      <c r="Q20" s="120" t="b">
        <v>1</v>
      </c>
      <c r="R20" s="120" t="b">
        <v>1</v>
      </c>
      <c r="T20" s="11"/>
      <c r="U20" s="1"/>
    </row>
    <row r="21" spans="1:21" x14ac:dyDescent="0.25">
      <c r="A21" s="117">
        <v>1</v>
      </c>
      <c r="B21" s="118">
        <v>2</v>
      </c>
      <c r="C21" s="303">
        <f>COVID!J21</f>
        <v>400102</v>
      </c>
      <c r="D21" s="120" t="b">
        <v>1</v>
      </c>
      <c r="E21" s="304" t="str">
        <f>RIGHT(COVID!C21,4)&amp;"."&amp;COVID!M21&amp;"."&amp;COVID!K21&amp;"."&amp;$C$5</f>
        <v>1001.COVCATCHUP.I18.Jl21</v>
      </c>
      <c r="F21" s="305">
        <f t="shared" ref="F21:F84" ca="1" si="0">TODAY()</f>
        <v>44386</v>
      </c>
      <c r="G21" s="306">
        <f>IF(COVID!T21&lt;0,0,COVID!T21)</f>
        <v>0</v>
      </c>
      <c r="H21" s="124">
        <f t="shared" ref="H21:H84" ca="1" si="1">F21</f>
        <v>44386</v>
      </c>
      <c r="I21" s="125">
        <v>0</v>
      </c>
      <c r="J21" s="304" t="str">
        <f>LEFT(COVID!D21,20)&amp;"."&amp;COVIDPAY!E21</f>
        <v>Hampden Way Nursery.1001.COVCATCHUP.I18.Jl21</v>
      </c>
      <c r="K21" s="120" t="b">
        <v>1</v>
      </c>
      <c r="L21" s="126" t="s">
        <v>3686</v>
      </c>
      <c r="M21" s="120" t="b">
        <v>1</v>
      </c>
      <c r="N21" s="120" t="s">
        <v>3687</v>
      </c>
      <c r="O21" s="307" t="str">
        <f>COVID!I21</f>
        <v>10166/543965</v>
      </c>
      <c r="P21" s="120" t="b">
        <v>1</v>
      </c>
      <c r="Q21" s="120" t="b">
        <v>1</v>
      </c>
      <c r="R21" s="120" t="b">
        <v>1</v>
      </c>
      <c r="T21" s="11"/>
      <c r="U21" s="1"/>
    </row>
    <row r="22" spans="1:21" x14ac:dyDescent="0.25">
      <c r="A22" s="117">
        <v>1</v>
      </c>
      <c r="B22" s="118">
        <v>2</v>
      </c>
      <c r="C22" s="303">
        <f>COVID!J22</f>
        <v>400102</v>
      </c>
      <c r="D22" s="120" t="b">
        <v>1</v>
      </c>
      <c r="E22" s="304" t="str">
        <f>RIGHT(COVID!C22,4)&amp;"."&amp;COVID!M22&amp;"."&amp;COVID!K22&amp;"."&amp;$C$5</f>
        <v>1003.COVCATCHUP.I18.Jl21</v>
      </c>
      <c r="F22" s="305">
        <f t="shared" ca="1" si="0"/>
        <v>44386</v>
      </c>
      <c r="G22" s="306">
        <f>IF(COVID!T22&lt;0,0,COVID!T22)</f>
        <v>0</v>
      </c>
      <c r="H22" s="124">
        <f t="shared" ca="1" si="1"/>
        <v>44386</v>
      </c>
      <c r="I22" s="125">
        <v>0</v>
      </c>
      <c r="J22" s="304" t="str">
        <f>LEFT(COVID!D22,20)&amp;"."&amp;COVIDPAY!E22</f>
        <v>St Margaret's Nurser.1003.COVCATCHUP.I18.Jl21</v>
      </c>
      <c r="K22" s="120" t="b">
        <v>1</v>
      </c>
      <c r="L22" s="126" t="s">
        <v>3686</v>
      </c>
      <c r="M22" s="120" t="b">
        <v>1</v>
      </c>
      <c r="N22" s="120" t="s">
        <v>3687</v>
      </c>
      <c r="O22" s="307" t="str">
        <f>COVID!I22</f>
        <v>10166/543965</v>
      </c>
      <c r="P22" s="120" t="b">
        <v>1</v>
      </c>
      <c r="Q22" s="120" t="b">
        <v>1</v>
      </c>
      <c r="R22" s="120" t="b">
        <v>1</v>
      </c>
      <c r="T22" s="11"/>
      <c r="U22" s="1"/>
    </row>
    <row r="23" spans="1:21" x14ac:dyDescent="0.25">
      <c r="A23" s="117">
        <v>1</v>
      </c>
      <c r="B23" s="118">
        <v>2</v>
      </c>
      <c r="C23" s="303">
        <f>COVID!J23</f>
        <v>400072</v>
      </c>
      <c r="D23" s="120" t="b">
        <v>1</v>
      </c>
      <c r="E23" s="304" t="str">
        <f>RIGHT(COVID!C23,4)&amp;"."&amp;COVID!M23&amp;"."&amp;COVID!K23&amp;"."&amp;$C$5</f>
        <v>1002.COVCATCHUP.I18.Jl21</v>
      </c>
      <c r="F23" s="305">
        <f t="shared" ca="1" si="0"/>
        <v>44386</v>
      </c>
      <c r="G23" s="306">
        <f>IF(COVID!T23&lt;0,0,COVID!T23)</f>
        <v>0</v>
      </c>
      <c r="H23" s="124">
        <f t="shared" ca="1" si="1"/>
        <v>44386</v>
      </c>
      <c r="I23" s="125">
        <v>0</v>
      </c>
      <c r="J23" s="304" t="str">
        <f>LEFT(COVID!D23,20)&amp;"."&amp;COVIDPAY!E23</f>
        <v>Moss Hall Nursery.1002.COVCATCHUP.I18.Jl21</v>
      </c>
      <c r="K23" s="120" t="b">
        <v>1</v>
      </c>
      <c r="L23" s="126" t="s">
        <v>3686</v>
      </c>
      <c r="M23" s="120" t="b">
        <v>1</v>
      </c>
      <c r="N23" s="120" t="s">
        <v>3687</v>
      </c>
      <c r="O23" s="307" t="str">
        <f>COVID!I23</f>
        <v>10166/543965</v>
      </c>
      <c r="P23" s="120" t="b">
        <v>1</v>
      </c>
      <c r="Q23" s="120" t="b">
        <v>1</v>
      </c>
      <c r="R23" s="120" t="b">
        <v>1</v>
      </c>
    </row>
    <row r="24" spans="1:21" x14ac:dyDescent="0.25">
      <c r="A24" s="117">
        <v>1</v>
      </c>
      <c r="B24" s="118">
        <v>2</v>
      </c>
      <c r="C24" s="303">
        <f>COVID!J24</f>
        <v>400125</v>
      </c>
      <c r="D24" s="120" t="b">
        <v>1</v>
      </c>
      <c r="E24" s="304" t="str">
        <f>RIGHT(COVID!C24,4)&amp;"."&amp;COVID!M24&amp;"."&amp;COVID!K24&amp;"."&amp;$C$5</f>
        <v>3520.COVCATCHUP.I18.Jl21</v>
      </c>
      <c r="F24" s="305">
        <f t="shared" ca="1" si="0"/>
        <v>44386</v>
      </c>
      <c r="G24" s="306">
        <f>IF(COVID!T24&lt;0,0,COVID!T24)</f>
        <v>0</v>
      </c>
      <c r="H24" s="124">
        <f t="shared" ca="1" si="1"/>
        <v>44386</v>
      </c>
      <c r="I24" s="125">
        <v>0</v>
      </c>
      <c r="J24" s="304" t="str">
        <f>LEFT(COVID!D24,20)&amp;"."&amp;COVIDPAY!E24</f>
        <v>Akiva School.3520.COVCATCHUP.I18.Jl21</v>
      </c>
      <c r="K24" s="120" t="b">
        <v>1</v>
      </c>
      <c r="L24" s="126" t="s">
        <v>3686</v>
      </c>
      <c r="M24" s="120" t="b">
        <v>1</v>
      </c>
      <c r="N24" s="120" t="s">
        <v>3687</v>
      </c>
      <c r="O24" s="307" t="str">
        <f>COVID!I24</f>
        <v>10166/543965</v>
      </c>
      <c r="P24" s="120" t="b">
        <v>1</v>
      </c>
      <c r="Q24" s="120" t="b">
        <v>1</v>
      </c>
      <c r="R24" s="120" t="b">
        <v>1</v>
      </c>
    </row>
    <row r="25" spans="1:21" x14ac:dyDescent="0.25">
      <c r="A25" s="117">
        <v>1</v>
      </c>
      <c r="B25" s="118">
        <v>2</v>
      </c>
      <c r="C25" s="303">
        <f>COVID!J25</f>
        <v>400069</v>
      </c>
      <c r="D25" s="120" t="b">
        <v>1</v>
      </c>
      <c r="E25" s="304" t="str">
        <f>RIGHT(COVID!C25,4)&amp;"."&amp;COVID!M25&amp;"."&amp;COVID!K25&amp;"."&amp;$C$5</f>
        <v>3300.COVCATCHUP.I18.Jl21</v>
      </c>
      <c r="F25" s="305">
        <f t="shared" ca="1" si="0"/>
        <v>44386</v>
      </c>
      <c r="G25" s="306">
        <f>IF(COVID!T25&lt;0,0,COVID!T25)</f>
        <v>0</v>
      </c>
      <c r="H25" s="124">
        <f t="shared" ca="1" si="1"/>
        <v>44386</v>
      </c>
      <c r="I25" s="125">
        <v>0</v>
      </c>
      <c r="J25" s="304" t="str">
        <f>LEFT(COVID!D25,20)&amp;"."&amp;COVIDPAY!E25</f>
        <v>All Saints' CE Prima.3300.COVCATCHUP.I18.Jl21</v>
      </c>
      <c r="K25" s="120" t="b">
        <v>1</v>
      </c>
      <c r="L25" s="126" t="s">
        <v>3686</v>
      </c>
      <c r="M25" s="120" t="b">
        <v>1</v>
      </c>
      <c r="N25" s="120" t="s">
        <v>3687</v>
      </c>
      <c r="O25" s="307" t="str">
        <f>COVID!I25</f>
        <v>10166/543965</v>
      </c>
      <c r="P25" s="120" t="b">
        <v>1</v>
      </c>
      <c r="Q25" s="120" t="b">
        <v>1</v>
      </c>
      <c r="R25" s="120" t="b">
        <v>1</v>
      </c>
    </row>
    <row r="26" spans="1:21" x14ac:dyDescent="0.25">
      <c r="A26" s="117">
        <v>1</v>
      </c>
      <c r="B26" s="118">
        <v>2</v>
      </c>
      <c r="C26" s="303">
        <f>COVID!J26</f>
        <v>400015</v>
      </c>
      <c r="D26" s="120" t="b">
        <v>1</v>
      </c>
      <c r="E26" s="304" t="str">
        <f>RIGHT(COVID!C26,4)&amp;"."&amp;COVID!M26&amp;"."&amp;COVID!K26&amp;"."&amp;$C$5</f>
        <v>3317.COVCATCHUP.I18.Jl21</v>
      </c>
      <c r="F26" s="305">
        <f t="shared" ca="1" si="0"/>
        <v>44386</v>
      </c>
      <c r="G26" s="306">
        <f>IF(COVID!T26&lt;0,0,COVID!T26)</f>
        <v>0</v>
      </c>
      <c r="H26" s="124">
        <f t="shared" ca="1" si="1"/>
        <v>44386</v>
      </c>
      <c r="I26" s="125">
        <v>0</v>
      </c>
      <c r="J26" s="304" t="str">
        <f>LEFT(COVID!D26,20)&amp;"."&amp;COVIDPAY!E26</f>
        <v>All Saints' CE Prima.3317.COVCATCHUP.I18.Jl21</v>
      </c>
      <c r="K26" s="120" t="b">
        <v>1</v>
      </c>
      <c r="L26" s="126" t="s">
        <v>3686</v>
      </c>
      <c r="M26" s="120" t="b">
        <v>1</v>
      </c>
      <c r="N26" s="120" t="s">
        <v>3687</v>
      </c>
      <c r="O26" s="307" t="str">
        <f>COVID!I26</f>
        <v>10166/543965</v>
      </c>
      <c r="P26" s="120" t="b">
        <v>1</v>
      </c>
      <c r="Q26" s="120" t="b">
        <v>1</v>
      </c>
      <c r="R26" s="120" t="b">
        <v>1</v>
      </c>
    </row>
    <row r="27" spans="1:21" x14ac:dyDescent="0.25">
      <c r="A27" s="117">
        <v>1</v>
      </c>
      <c r="B27" s="118">
        <v>2</v>
      </c>
      <c r="C27" s="303">
        <f>COVID!J27</f>
        <v>400023</v>
      </c>
      <c r="D27" s="120" t="b">
        <v>1</v>
      </c>
      <c r="E27" s="304" t="str">
        <f>RIGHT(COVID!C27,4)&amp;"."&amp;COVID!M27&amp;"."&amp;COVID!K27&amp;"."&amp;$C$5</f>
        <v>3500.COVCATCHUP.I18.Jl21</v>
      </c>
      <c r="F27" s="305">
        <f t="shared" ca="1" si="0"/>
        <v>44386</v>
      </c>
      <c r="G27" s="306">
        <f>IF(COVID!T27&lt;0,0,COVID!T27)</f>
        <v>0</v>
      </c>
      <c r="H27" s="124">
        <f t="shared" ca="1" si="1"/>
        <v>44386</v>
      </c>
      <c r="I27" s="125">
        <v>0</v>
      </c>
      <c r="J27" s="304" t="str">
        <f>LEFT(COVID!D27,20)&amp;"."&amp;COVIDPAY!E27</f>
        <v>Annunciation Catholi.3500.COVCATCHUP.I18.Jl21</v>
      </c>
      <c r="K27" s="120" t="b">
        <v>1</v>
      </c>
      <c r="L27" s="126" t="s">
        <v>3686</v>
      </c>
      <c r="M27" s="120" t="b">
        <v>1</v>
      </c>
      <c r="N27" s="120" t="s">
        <v>3687</v>
      </c>
      <c r="O27" s="307" t="str">
        <f>COVID!I27</f>
        <v>10166/543965</v>
      </c>
      <c r="P27" s="120" t="b">
        <v>1</v>
      </c>
      <c r="Q27" s="120" t="b">
        <v>1</v>
      </c>
      <c r="R27" s="120" t="b">
        <v>1</v>
      </c>
    </row>
    <row r="28" spans="1:21" x14ac:dyDescent="0.25">
      <c r="A28" s="117">
        <v>1</v>
      </c>
      <c r="B28" s="118">
        <v>2</v>
      </c>
      <c r="C28" s="303">
        <f>COVID!J28</f>
        <v>400107</v>
      </c>
      <c r="D28" s="120" t="b">
        <v>1</v>
      </c>
      <c r="E28" s="304" t="str">
        <f>RIGHT(COVID!C28,4)&amp;"."&amp;COVID!M28&amp;"."&amp;COVID!K28&amp;"."&amp;$C$5</f>
        <v>3514.COVCATCHUP.I18.Jl21</v>
      </c>
      <c r="F28" s="305">
        <f t="shared" ca="1" si="0"/>
        <v>44386</v>
      </c>
      <c r="G28" s="306">
        <f>IF(COVID!T28&lt;0,0,COVID!T28)</f>
        <v>0</v>
      </c>
      <c r="H28" s="124">
        <f t="shared" ca="1" si="1"/>
        <v>44386</v>
      </c>
      <c r="I28" s="125">
        <v>0</v>
      </c>
      <c r="J28" s="304" t="str">
        <f>LEFT(COVID!D28,20)&amp;"."&amp;COVIDPAY!E28</f>
        <v>Annunciation Catholi.3514.COVCATCHUP.I18.Jl21</v>
      </c>
      <c r="K28" s="120" t="b">
        <v>1</v>
      </c>
      <c r="L28" s="126" t="s">
        <v>3686</v>
      </c>
      <c r="M28" s="120" t="b">
        <v>1</v>
      </c>
      <c r="N28" s="120" t="s">
        <v>3687</v>
      </c>
      <c r="O28" s="307" t="str">
        <f>COVID!I28</f>
        <v>10166/543965</v>
      </c>
      <c r="P28" s="120" t="b">
        <v>1</v>
      </c>
      <c r="Q28" s="120" t="b">
        <v>1</v>
      </c>
      <c r="R28" s="120" t="b">
        <v>1</v>
      </c>
    </row>
    <row r="29" spans="1:21" x14ac:dyDescent="0.25">
      <c r="A29" s="117">
        <v>1</v>
      </c>
      <c r="B29" s="118">
        <v>2</v>
      </c>
      <c r="C29" s="303">
        <f>COVID!J29</f>
        <v>400005</v>
      </c>
      <c r="D29" s="120" t="b">
        <v>1</v>
      </c>
      <c r="E29" s="304" t="str">
        <f>RIGHT(COVID!C29,4)&amp;"."&amp;COVID!M29&amp;"."&amp;COVID!K29&amp;"."&amp;$C$5</f>
        <v>2002.COVCATCHUP.I18.Jl21</v>
      </c>
      <c r="F29" s="305">
        <f t="shared" ca="1" si="0"/>
        <v>44386</v>
      </c>
      <c r="G29" s="306">
        <f>IF(COVID!T29&lt;0,0,COVID!T29)</f>
        <v>0</v>
      </c>
      <c r="H29" s="124">
        <f t="shared" ca="1" si="1"/>
        <v>44386</v>
      </c>
      <c r="I29" s="125">
        <v>0</v>
      </c>
      <c r="J29" s="304" t="str">
        <f>LEFT(COVID!D29,20)&amp;"."&amp;COVIDPAY!E29</f>
        <v>Barnfield School.2002.COVCATCHUP.I18.Jl21</v>
      </c>
      <c r="K29" s="120" t="b">
        <v>1</v>
      </c>
      <c r="L29" s="126" t="s">
        <v>3686</v>
      </c>
      <c r="M29" s="120" t="b">
        <v>1</v>
      </c>
      <c r="N29" s="120" t="s">
        <v>3687</v>
      </c>
      <c r="O29" s="307" t="str">
        <f>COVID!I29</f>
        <v>10166/543965</v>
      </c>
      <c r="P29" s="120" t="b">
        <v>1</v>
      </c>
      <c r="Q29" s="120" t="b">
        <v>1</v>
      </c>
      <c r="R29" s="120" t="b">
        <v>1</v>
      </c>
    </row>
    <row r="30" spans="1:21" x14ac:dyDescent="0.25">
      <c r="A30" s="117">
        <v>1</v>
      </c>
      <c r="B30" s="118">
        <v>2</v>
      </c>
      <c r="C30" s="303">
        <f>COVID!J30</f>
        <v>400070</v>
      </c>
      <c r="D30" s="120" t="b">
        <v>1</v>
      </c>
      <c r="E30" s="304" t="str">
        <f>RIGHT(COVID!C30,4)&amp;"."&amp;COVID!M30&amp;"."&amp;COVID!K30&amp;"."&amp;$C$5</f>
        <v>2079.COVCATCHUP.I18.Jl21</v>
      </c>
      <c r="F30" s="305">
        <f t="shared" ca="1" si="0"/>
        <v>44386</v>
      </c>
      <c r="G30" s="306">
        <f>IF(COVID!T30&lt;0,0,COVID!T30)</f>
        <v>0</v>
      </c>
      <c r="H30" s="124">
        <f t="shared" ca="1" si="1"/>
        <v>44386</v>
      </c>
      <c r="I30" s="125">
        <v>0</v>
      </c>
      <c r="J30" s="304" t="str">
        <f>LEFT(COVID!D30,20)&amp;"."&amp;COVIDPAY!E30</f>
        <v>Beis Yaakov.2079.COVCATCHUP.I18.Jl21</v>
      </c>
      <c r="K30" s="120" t="b">
        <v>1</v>
      </c>
      <c r="L30" s="126" t="s">
        <v>3686</v>
      </c>
      <c r="M30" s="120" t="b">
        <v>1</v>
      </c>
      <c r="N30" s="120" t="s">
        <v>3687</v>
      </c>
      <c r="O30" s="307" t="str">
        <f>COVID!I30</f>
        <v>10166/543965</v>
      </c>
      <c r="P30" s="120" t="b">
        <v>1</v>
      </c>
      <c r="Q30" s="120" t="b">
        <v>1</v>
      </c>
      <c r="R30" s="120" t="b">
        <v>1</v>
      </c>
    </row>
    <row r="31" spans="1:21" x14ac:dyDescent="0.25">
      <c r="A31" s="117">
        <v>1</v>
      </c>
      <c r="B31" s="118">
        <v>2</v>
      </c>
      <c r="C31" s="303">
        <f>COVID!J31</f>
        <v>400150</v>
      </c>
      <c r="D31" s="120" t="b">
        <v>1</v>
      </c>
      <c r="E31" s="304" t="str">
        <f>RIGHT(COVID!C31,4)&amp;"."&amp;COVID!M31&amp;"."&amp;COVID!K31&amp;"."&amp;$C$5</f>
        <v>3524.COVCATCHUP.I18.Jl21</v>
      </c>
      <c r="F31" s="305">
        <f t="shared" ca="1" si="0"/>
        <v>44386</v>
      </c>
      <c r="G31" s="306">
        <f>IF(COVID!T31&lt;0,0,COVID!T31)</f>
        <v>0</v>
      </c>
      <c r="H31" s="124">
        <f t="shared" ca="1" si="1"/>
        <v>44386</v>
      </c>
      <c r="I31" s="125">
        <v>0</v>
      </c>
      <c r="J31" s="304" t="str">
        <f>LEFT(COVID!D31,20)&amp;"."&amp;COVIDPAY!E31</f>
        <v>Beit Shvidler Primar.3524.COVCATCHUP.I18.Jl21</v>
      </c>
      <c r="K31" s="120" t="b">
        <v>1</v>
      </c>
      <c r="L31" s="126" t="s">
        <v>3686</v>
      </c>
      <c r="M31" s="120" t="b">
        <v>1</v>
      </c>
      <c r="N31" s="120" t="s">
        <v>3687</v>
      </c>
      <c r="O31" s="307" t="str">
        <f>COVID!I31</f>
        <v>10166/543965</v>
      </c>
      <c r="P31" s="120" t="b">
        <v>1</v>
      </c>
      <c r="Q31" s="120" t="b">
        <v>1</v>
      </c>
      <c r="R31" s="120" t="b">
        <v>1</v>
      </c>
    </row>
    <row r="32" spans="1:21" x14ac:dyDescent="0.25">
      <c r="A32" s="117">
        <v>1</v>
      </c>
      <c r="B32" s="118">
        <v>2</v>
      </c>
      <c r="C32" s="303">
        <f>COVID!J32</f>
        <v>400051</v>
      </c>
      <c r="D32" s="120" t="b">
        <v>1</v>
      </c>
      <c r="E32" s="304" t="str">
        <f>RIGHT(COVID!C32,4)&amp;"."&amp;COVID!M32&amp;"."&amp;COVID!K32&amp;"."&amp;$C$5</f>
        <v>2003.COVCATCHUP.I18.Jl21</v>
      </c>
      <c r="F32" s="305">
        <f t="shared" ca="1" si="0"/>
        <v>44386</v>
      </c>
      <c r="G32" s="306">
        <f>IF(COVID!T32&lt;0,0,COVID!T32)</f>
        <v>0</v>
      </c>
      <c r="H32" s="124">
        <f t="shared" ca="1" si="1"/>
        <v>44386</v>
      </c>
      <c r="I32" s="125">
        <v>0</v>
      </c>
      <c r="J32" s="304" t="str">
        <f>LEFT(COVID!D32,20)&amp;"."&amp;COVIDPAY!E32</f>
        <v>Bell Lane Primary Sc.2003.COVCATCHUP.I18.Jl21</v>
      </c>
      <c r="K32" s="120" t="b">
        <v>1</v>
      </c>
      <c r="L32" s="126" t="s">
        <v>3686</v>
      </c>
      <c r="M32" s="120" t="b">
        <v>1</v>
      </c>
      <c r="N32" s="120" t="s">
        <v>3687</v>
      </c>
      <c r="O32" s="307" t="str">
        <f>COVID!I32</f>
        <v>10166/543965</v>
      </c>
      <c r="P32" s="120" t="b">
        <v>1</v>
      </c>
      <c r="Q32" s="120" t="b">
        <v>1</v>
      </c>
      <c r="R32" s="120" t="b">
        <v>1</v>
      </c>
    </row>
    <row r="33" spans="1:18" x14ac:dyDescent="0.25">
      <c r="A33" s="117">
        <v>1</v>
      </c>
      <c r="B33" s="118">
        <v>2</v>
      </c>
      <c r="C33" s="303">
        <f>COVID!J33</f>
        <v>400024</v>
      </c>
      <c r="D33" s="120" t="b">
        <v>1</v>
      </c>
      <c r="E33" s="304" t="str">
        <f>RIGHT(COVID!C33,4)&amp;"."&amp;COVID!M33&amp;"."&amp;COVID!K33&amp;"."&amp;$C$5</f>
        <v>3511.COVCATCHUP.I18.Jl21</v>
      </c>
      <c r="F33" s="305">
        <f t="shared" ca="1" si="0"/>
        <v>44386</v>
      </c>
      <c r="G33" s="306">
        <f>IF(COVID!T33&lt;0,0,COVID!T33)</f>
        <v>0</v>
      </c>
      <c r="H33" s="124">
        <f t="shared" ca="1" si="1"/>
        <v>44386</v>
      </c>
      <c r="I33" s="125">
        <v>0</v>
      </c>
      <c r="J33" s="304" t="str">
        <f>LEFT(COVID!D33,20)&amp;"."&amp;COVIDPAY!E33</f>
        <v>Blessed Dominic Scho.3511.COVCATCHUP.I18.Jl21</v>
      </c>
      <c r="K33" s="120" t="b">
        <v>1</v>
      </c>
      <c r="L33" s="126" t="s">
        <v>3686</v>
      </c>
      <c r="M33" s="120" t="b">
        <v>1</v>
      </c>
      <c r="N33" s="120" t="s">
        <v>3687</v>
      </c>
      <c r="O33" s="307" t="str">
        <f>COVID!I33</f>
        <v>10166/543965</v>
      </c>
      <c r="P33" s="120" t="b">
        <v>1</v>
      </c>
      <c r="Q33" s="120" t="b">
        <v>1</v>
      </c>
      <c r="R33" s="120" t="b">
        <v>1</v>
      </c>
    </row>
    <row r="34" spans="1:18" x14ac:dyDescent="0.25">
      <c r="A34" s="117">
        <v>1</v>
      </c>
      <c r="B34" s="118">
        <v>2</v>
      </c>
      <c r="C34" s="303">
        <f>COVID!J34</f>
        <v>400057</v>
      </c>
      <c r="D34" s="120" t="b">
        <v>1</v>
      </c>
      <c r="E34" s="304" t="str">
        <f>RIGHT(COVID!C34,4)&amp;"."&amp;COVID!M34&amp;"."&amp;COVID!K34&amp;"."&amp;$C$5</f>
        <v>2008.COVCATCHUP.I18.Jl21</v>
      </c>
      <c r="F34" s="305">
        <f t="shared" ca="1" si="0"/>
        <v>44386</v>
      </c>
      <c r="G34" s="306">
        <f>IF(COVID!T34&lt;0,0,COVID!T34)</f>
        <v>0</v>
      </c>
      <c r="H34" s="124">
        <f t="shared" ca="1" si="1"/>
        <v>44386</v>
      </c>
      <c r="I34" s="125">
        <v>0</v>
      </c>
      <c r="J34" s="304" t="str">
        <f>LEFT(COVID!D34,20)&amp;"."&amp;COVIDPAY!E34</f>
        <v>Brookland Infant  &amp; .2008.COVCATCHUP.I18.Jl21</v>
      </c>
      <c r="K34" s="120" t="b">
        <v>1</v>
      </c>
      <c r="L34" s="126" t="s">
        <v>3686</v>
      </c>
      <c r="M34" s="120" t="b">
        <v>1</v>
      </c>
      <c r="N34" s="120" t="s">
        <v>3687</v>
      </c>
      <c r="O34" s="307" t="str">
        <f>COVID!I34</f>
        <v>10166/543965</v>
      </c>
      <c r="P34" s="120" t="b">
        <v>1</v>
      </c>
      <c r="Q34" s="120" t="b">
        <v>1</v>
      </c>
      <c r="R34" s="120" t="b">
        <v>1</v>
      </c>
    </row>
    <row r="35" spans="1:18" x14ac:dyDescent="0.25">
      <c r="A35" s="117">
        <v>1</v>
      </c>
      <c r="B35" s="118">
        <v>2</v>
      </c>
      <c r="C35" s="303">
        <f>COVID!J35</f>
        <v>400040</v>
      </c>
      <c r="D35" s="120" t="b">
        <v>1</v>
      </c>
      <c r="E35" s="304" t="str">
        <f>RIGHT(COVID!C35,4)&amp;"."&amp;COVID!M35&amp;"."&amp;COVID!K35&amp;"."&amp;$C$5</f>
        <v>2007.COVCATCHUP.I18.Jl21</v>
      </c>
      <c r="F35" s="305">
        <f t="shared" ca="1" si="0"/>
        <v>44386</v>
      </c>
      <c r="G35" s="306">
        <f>IF(COVID!T35&lt;0,0,COVID!T35)</f>
        <v>0</v>
      </c>
      <c r="H35" s="124">
        <f t="shared" ca="1" si="1"/>
        <v>44386</v>
      </c>
      <c r="I35" s="125">
        <v>0</v>
      </c>
      <c r="J35" s="304" t="str">
        <f>LEFT(COVID!D35,20)&amp;"."&amp;COVIDPAY!E35</f>
        <v>Brookland Junior Sch.2007.COVCATCHUP.I18.Jl21</v>
      </c>
      <c r="K35" s="120" t="b">
        <v>1</v>
      </c>
      <c r="L35" s="126" t="s">
        <v>3686</v>
      </c>
      <c r="M35" s="120" t="b">
        <v>1</v>
      </c>
      <c r="N35" s="120" t="s">
        <v>3687</v>
      </c>
      <c r="O35" s="307" t="str">
        <f>COVID!I35</f>
        <v>10166/543965</v>
      </c>
      <c r="P35" s="120" t="b">
        <v>1</v>
      </c>
      <c r="Q35" s="120" t="b">
        <v>1</v>
      </c>
      <c r="R35" s="120" t="b">
        <v>1</v>
      </c>
    </row>
    <row r="36" spans="1:18" x14ac:dyDescent="0.25">
      <c r="A36" s="117">
        <v>1</v>
      </c>
      <c r="B36" s="118">
        <v>2</v>
      </c>
      <c r="C36" s="303">
        <f>COVID!J36</f>
        <v>400061</v>
      </c>
      <c r="D36" s="120" t="b">
        <v>1</v>
      </c>
      <c r="E36" s="304" t="str">
        <f>RIGHT(COVID!C36,4)&amp;"."&amp;COVID!M36&amp;"."&amp;COVID!K36&amp;"."&amp;$C$5</f>
        <v>2009.COVCATCHUP.I18.Jl21</v>
      </c>
      <c r="F36" s="305">
        <f t="shared" ca="1" si="0"/>
        <v>44386</v>
      </c>
      <c r="G36" s="306">
        <f>IF(COVID!T36&lt;0,0,COVID!T36)</f>
        <v>0</v>
      </c>
      <c r="H36" s="124">
        <f t="shared" ca="1" si="1"/>
        <v>44386</v>
      </c>
      <c r="I36" s="125">
        <v>0</v>
      </c>
      <c r="J36" s="304" t="str">
        <f>LEFT(COVID!D36,20)&amp;"."&amp;COVIDPAY!E36</f>
        <v>Brunswick Park Prima.2009.COVCATCHUP.I18.Jl21</v>
      </c>
      <c r="K36" s="120" t="b">
        <v>1</v>
      </c>
      <c r="L36" s="126" t="s">
        <v>3686</v>
      </c>
      <c r="M36" s="120" t="b">
        <v>1</v>
      </c>
      <c r="N36" s="120" t="s">
        <v>3687</v>
      </c>
      <c r="O36" s="307" t="str">
        <f>COVID!I36</f>
        <v>10166/543965</v>
      </c>
      <c r="P36" s="120" t="b">
        <v>1</v>
      </c>
      <c r="Q36" s="120" t="b">
        <v>1</v>
      </c>
      <c r="R36" s="120" t="b">
        <v>1</v>
      </c>
    </row>
    <row r="37" spans="1:18" x14ac:dyDescent="0.25">
      <c r="A37" s="117">
        <v>1</v>
      </c>
      <c r="B37" s="118">
        <v>2</v>
      </c>
      <c r="C37" s="303">
        <f>COVID!J37</f>
        <v>400065</v>
      </c>
      <c r="D37" s="120" t="b">
        <v>1</v>
      </c>
      <c r="E37" s="304" t="str">
        <f>RIGHT(COVID!C37,4)&amp;"."&amp;COVID!M37&amp;"."&amp;COVID!K37&amp;"."&amp;$C$5</f>
        <v>2067.COVCATCHUP.I18.Jl21</v>
      </c>
      <c r="F37" s="305">
        <f t="shared" ca="1" si="0"/>
        <v>44386</v>
      </c>
      <c r="G37" s="306">
        <f>IF(COVID!T37&lt;0,0,COVID!T37)</f>
        <v>0</v>
      </c>
      <c r="H37" s="124">
        <f t="shared" ca="1" si="1"/>
        <v>44386</v>
      </c>
      <c r="I37" s="125">
        <v>0</v>
      </c>
      <c r="J37" s="304" t="str">
        <f>LEFT(COVID!D37,20)&amp;"."&amp;COVIDPAY!E37</f>
        <v>Chalgrove Primary Sc.2067.COVCATCHUP.I18.Jl21</v>
      </c>
      <c r="K37" s="120" t="b">
        <v>1</v>
      </c>
      <c r="L37" s="126" t="s">
        <v>3686</v>
      </c>
      <c r="M37" s="120" t="b">
        <v>1</v>
      </c>
      <c r="N37" s="120" t="s">
        <v>3687</v>
      </c>
      <c r="O37" s="307" t="str">
        <f>COVID!I37</f>
        <v>10166/543965</v>
      </c>
      <c r="P37" s="120" t="b">
        <v>1</v>
      </c>
      <c r="Q37" s="120" t="b">
        <v>1</v>
      </c>
      <c r="R37" s="120" t="b">
        <v>1</v>
      </c>
    </row>
    <row r="38" spans="1:18" x14ac:dyDescent="0.25">
      <c r="A38" s="117">
        <v>1</v>
      </c>
      <c r="B38" s="118">
        <v>2</v>
      </c>
      <c r="C38" s="303">
        <f>COVID!J38</f>
        <v>400039</v>
      </c>
      <c r="D38" s="120" t="b">
        <v>1</v>
      </c>
      <c r="E38" s="304" t="str">
        <f>RIGHT(COVID!C38,4)&amp;"."&amp;COVID!M38&amp;"."&amp;COVID!K38&amp;"."&amp;$C$5</f>
        <v>3302.COVCATCHUP.I18.Jl21</v>
      </c>
      <c r="F38" s="305">
        <f t="shared" ca="1" si="0"/>
        <v>44386</v>
      </c>
      <c r="G38" s="306">
        <f>IF(COVID!T38&lt;0,0,COVID!T38)</f>
        <v>0</v>
      </c>
      <c r="H38" s="124">
        <f t="shared" ca="1" si="1"/>
        <v>44386</v>
      </c>
      <c r="I38" s="125">
        <v>0</v>
      </c>
      <c r="J38" s="304" t="str">
        <f>LEFT(COVID!D38,20)&amp;"."&amp;COVIDPAY!E38</f>
        <v>Christ Church CE Pri.3302.COVCATCHUP.I18.Jl21</v>
      </c>
      <c r="K38" s="120" t="b">
        <v>1</v>
      </c>
      <c r="L38" s="126" t="s">
        <v>3686</v>
      </c>
      <c r="M38" s="120" t="b">
        <v>1</v>
      </c>
      <c r="N38" s="120" t="s">
        <v>3687</v>
      </c>
      <c r="O38" s="307" t="str">
        <f>COVID!I38</f>
        <v>10166/543965</v>
      </c>
      <c r="P38" s="120" t="b">
        <v>1</v>
      </c>
      <c r="Q38" s="120" t="b">
        <v>1</v>
      </c>
      <c r="R38" s="120" t="b">
        <v>1</v>
      </c>
    </row>
    <row r="39" spans="1:18" x14ac:dyDescent="0.25">
      <c r="A39" s="117">
        <v>1</v>
      </c>
      <c r="B39" s="118">
        <v>2</v>
      </c>
      <c r="C39" s="303">
        <f>COVID!J39</f>
        <v>400020</v>
      </c>
      <c r="D39" s="120" t="b">
        <v>1</v>
      </c>
      <c r="E39" s="304" t="str">
        <f>RIGHT(COVID!C39,4)&amp;"."&amp;COVID!M39&amp;"."&amp;COVID!K39&amp;"."&amp;$C$5</f>
        <v>2011.COVCATCHUP.I18.Jl21</v>
      </c>
      <c r="F39" s="305">
        <f t="shared" ca="1" si="0"/>
        <v>44386</v>
      </c>
      <c r="G39" s="306">
        <f>IF(COVID!T39&lt;0,0,COVID!T39)</f>
        <v>0</v>
      </c>
      <c r="H39" s="124">
        <f t="shared" ca="1" si="1"/>
        <v>44386</v>
      </c>
      <c r="I39" s="125">
        <v>0</v>
      </c>
      <c r="J39" s="304" t="str">
        <f>LEFT(COVID!D39,20)&amp;"."&amp;COVIDPAY!E39</f>
        <v>Church Hill Primary .2011.COVCATCHUP.I18.Jl21</v>
      </c>
      <c r="K39" s="120" t="b">
        <v>1</v>
      </c>
      <c r="L39" s="126" t="s">
        <v>3686</v>
      </c>
      <c r="M39" s="120" t="b">
        <v>1</v>
      </c>
      <c r="N39" s="120" t="s">
        <v>3687</v>
      </c>
      <c r="O39" s="307" t="str">
        <f>COVID!I39</f>
        <v>10166/543965</v>
      </c>
      <c r="P39" s="120" t="b">
        <v>1</v>
      </c>
      <c r="Q39" s="120" t="b">
        <v>1</v>
      </c>
      <c r="R39" s="120" t="b">
        <v>1</v>
      </c>
    </row>
    <row r="40" spans="1:18" x14ac:dyDescent="0.25">
      <c r="A40" s="117">
        <v>1</v>
      </c>
      <c r="B40" s="118">
        <v>2</v>
      </c>
      <c r="C40" s="303">
        <f>COVID!J40</f>
        <v>400050</v>
      </c>
      <c r="D40" s="120" t="b">
        <v>1</v>
      </c>
      <c r="E40" s="304" t="str">
        <f>RIGHT(COVID!C40,4)&amp;"."&amp;COVID!M40&amp;"."&amp;COVID!K40&amp;"."&amp;$C$5</f>
        <v>2014.COVCATCHUP.I18.Jl21</v>
      </c>
      <c r="F40" s="305">
        <f t="shared" ca="1" si="0"/>
        <v>44386</v>
      </c>
      <c r="G40" s="306">
        <f>IF(COVID!T40&lt;0,0,COVID!T40)</f>
        <v>0</v>
      </c>
      <c r="H40" s="124">
        <f t="shared" ca="1" si="1"/>
        <v>44386</v>
      </c>
      <c r="I40" s="125">
        <v>0</v>
      </c>
      <c r="J40" s="304" t="str">
        <f>LEFT(COVID!D40,20)&amp;"."&amp;COVIDPAY!E40</f>
        <v>Colindale School.2014.COVCATCHUP.I18.Jl21</v>
      </c>
      <c r="K40" s="120" t="b">
        <v>1</v>
      </c>
      <c r="L40" s="126" t="s">
        <v>3686</v>
      </c>
      <c r="M40" s="120" t="b">
        <v>1</v>
      </c>
      <c r="N40" s="120" t="s">
        <v>3687</v>
      </c>
      <c r="O40" s="307" t="str">
        <f>COVID!I40</f>
        <v>10166/543965</v>
      </c>
      <c r="P40" s="120" t="b">
        <v>1</v>
      </c>
      <c r="Q40" s="120" t="b">
        <v>1</v>
      </c>
      <c r="R40" s="120" t="b">
        <v>1</v>
      </c>
    </row>
    <row r="41" spans="1:18" x14ac:dyDescent="0.25">
      <c r="A41" s="117">
        <v>1</v>
      </c>
      <c r="B41" s="118">
        <v>2</v>
      </c>
      <c r="C41" s="303">
        <f>COVID!J41</f>
        <v>400059</v>
      </c>
      <c r="D41" s="120" t="b">
        <v>1</v>
      </c>
      <c r="E41" s="304" t="str">
        <f>RIGHT(COVID!C41,4)&amp;"."&amp;COVID!M41&amp;"."&amp;COVID!K41&amp;"."&amp;$C$5</f>
        <v>2015.COVCATCHUP.I18.Jl21</v>
      </c>
      <c r="F41" s="305">
        <f t="shared" ca="1" si="0"/>
        <v>44386</v>
      </c>
      <c r="G41" s="306">
        <f>IF(COVID!T41&lt;0,0,COVID!T41)</f>
        <v>0</v>
      </c>
      <c r="H41" s="124">
        <f t="shared" ca="1" si="1"/>
        <v>44386</v>
      </c>
      <c r="I41" s="125">
        <v>0</v>
      </c>
      <c r="J41" s="304" t="str">
        <f>LEFT(COVID!D41,20)&amp;"."&amp;COVIDPAY!E41</f>
        <v>Coppetts Wood.2015.COVCATCHUP.I18.Jl21</v>
      </c>
      <c r="K41" s="120" t="b">
        <v>1</v>
      </c>
      <c r="L41" s="126" t="s">
        <v>3686</v>
      </c>
      <c r="M41" s="120" t="b">
        <v>1</v>
      </c>
      <c r="N41" s="120" t="s">
        <v>3687</v>
      </c>
      <c r="O41" s="307" t="str">
        <f>COVID!I41</f>
        <v>10166/543965</v>
      </c>
      <c r="P41" s="120" t="b">
        <v>1</v>
      </c>
      <c r="Q41" s="120" t="b">
        <v>1</v>
      </c>
      <c r="R41" s="120" t="b">
        <v>1</v>
      </c>
    </row>
    <row r="42" spans="1:18" x14ac:dyDescent="0.25">
      <c r="A42" s="117">
        <v>1</v>
      </c>
      <c r="B42" s="118">
        <v>2</v>
      </c>
      <c r="C42" s="303">
        <f>COVID!J42</f>
        <v>400049</v>
      </c>
      <c r="D42" s="120" t="b">
        <v>1</v>
      </c>
      <c r="E42" s="304" t="str">
        <f>RIGHT(COVID!C42,4)&amp;"."&amp;COVID!M42&amp;"."&amp;COVID!K42&amp;"."&amp;$C$5</f>
        <v>2016.COVCATCHUP.I18.Jl21</v>
      </c>
      <c r="F42" s="305">
        <f t="shared" ca="1" si="0"/>
        <v>44386</v>
      </c>
      <c r="G42" s="306">
        <f>IF(COVID!T42&lt;0,0,COVID!T42)</f>
        <v>0</v>
      </c>
      <c r="H42" s="124">
        <f t="shared" ca="1" si="1"/>
        <v>44386</v>
      </c>
      <c r="I42" s="125">
        <v>0</v>
      </c>
      <c r="J42" s="304" t="str">
        <f>LEFT(COVID!D42,20)&amp;"."&amp;COVIDPAY!E42</f>
        <v>Courtland School.2016.COVCATCHUP.I18.Jl21</v>
      </c>
      <c r="K42" s="120" t="b">
        <v>1</v>
      </c>
      <c r="L42" s="126" t="s">
        <v>3686</v>
      </c>
      <c r="M42" s="120" t="b">
        <v>1</v>
      </c>
      <c r="N42" s="120" t="s">
        <v>3687</v>
      </c>
      <c r="O42" s="307" t="str">
        <f>COVID!I42</f>
        <v>10166/543965</v>
      </c>
      <c r="P42" s="120" t="b">
        <v>1</v>
      </c>
      <c r="Q42" s="120" t="b">
        <v>1</v>
      </c>
      <c r="R42" s="120" t="b">
        <v>1</v>
      </c>
    </row>
    <row r="43" spans="1:18" x14ac:dyDescent="0.25">
      <c r="A43" s="117">
        <v>1</v>
      </c>
      <c r="B43" s="118">
        <v>2</v>
      </c>
      <c r="C43" s="303">
        <f>COVID!J43</f>
        <v>400080</v>
      </c>
      <c r="D43" s="120" t="b">
        <v>1</v>
      </c>
      <c r="E43" s="304" t="str">
        <f>RIGHT(COVID!C43,4)&amp;"."&amp;COVID!M43&amp;"."&amp;COVID!K43&amp;"."&amp;$C$5</f>
        <v>2017.COVCATCHUP.I18.Jl21</v>
      </c>
      <c r="F43" s="305">
        <f t="shared" ca="1" si="0"/>
        <v>44386</v>
      </c>
      <c r="G43" s="306">
        <f>IF(COVID!T43&lt;0,0,COVID!T43)</f>
        <v>0</v>
      </c>
      <c r="H43" s="124">
        <f t="shared" ca="1" si="1"/>
        <v>44386</v>
      </c>
      <c r="I43" s="125">
        <v>0</v>
      </c>
      <c r="J43" s="304" t="str">
        <f>LEFT(COVID!D43,20)&amp;"."&amp;COVIDPAY!E43</f>
        <v>Cromer Road Primary .2017.COVCATCHUP.I18.Jl21</v>
      </c>
      <c r="K43" s="120" t="b">
        <v>1</v>
      </c>
      <c r="L43" s="126" t="s">
        <v>3686</v>
      </c>
      <c r="M43" s="120" t="b">
        <v>1</v>
      </c>
      <c r="N43" s="120" t="s">
        <v>3687</v>
      </c>
      <c r="O43" s="307" t="str">
        <f>COVID!I43</f>
        <v>10166/543965</v>
      </c>
      <c r="P43" s="120" t="b">
        <v>1</v>
      </c>
      <c r="Q43" s="120" t="b">
        <v>1</v>
      </c>
      <c r="R43" s="120" t="b">
        <v>1</v>
      </c>
    </row>
    <row r="44" spans="1:18" x14ac:dyDescent="0.25">
      <c r="A44" s="117">
        <v>1</v>
      </c>
      <c r="B44" s="118">
        <v>2</v>
      </c>
      <c r="C44" s="303">
        <f>COVID!J44</f>
        <v>400105</v>
      </c>
      <c r="D44" s="120" t="b">
        <v>1</v>
      </c>
      <c r="E44" s="304" t="str">
        <f>RIGHT(COVID!C44,4)&amp;"."&amp;COVID!M44&amp;"."&amp;COVID!K44&amp;"."&amp;$C$5</f>
        <v>2073.COVCATCHUP.I18.Jl21</v>
      </c>
      <c r="F44" s="305">
        <f t="shared" ca="1" si="0"/>
        <v>44386</v>
      </c>
      <c r="G44" s="306">
        <f>IF(COVID!T44&lt;0,0,COVID!T44)</f>
        <v>0</v>
      </c>
      <c r="H44" s="124">
        <f t="shared" ca="1" si="1"/>
        <v>44386</v>
      </c>
      <c r="I44" s="125">
        <v>0</v>
      </c>
      <c r="J44" s="304" t="str">
        <f>LEFT(COVID!D44,20)&amp;"."&amp;COVIDPAY!E44</f>
        <v>Danegrove JMI School.2073.COVCATCHUP.I18.Jl21</v>
      </c>
      <c r="K44" s="120" t="b">
        <v>1</v>
      </c>
      <c r="L44" s="126" t="s">
        <v>3686</v>
      </c>
      <c r="M44" s="120" t="b">
        <v>1</v>
      </c>
      <c r="N44" s="120" t="s">
        <v>3687</v>
      </c>
      <c r="O44" s="307" t="str">
        <f>COVID!I44</f>
        <v>10166/543965</v>
      </c>
      <c r="P44" s="120" t="b">
        <v>1</v>
      </c>
      <c r="Q44" s="120" t="b">
        <v>1</v>
      </c>
      <c r="R44" s="120" t="b">
        <v>1</v>
      </c>
    </row>
    <row r="45" spans="1:18" x14ac:dyDescent="0.25">
      <c r="A45" s="117">
        <v>1</v>
      </c>
      <c r="B45" s="118">
        <v>2</v>
      </c>
      <c r="C45" s="303">
        <f>COVID!J45</f>
        <v>400036</v>
      </c>
      <c r="D45" s="120" t="b">
        <v>1</v>
      </c>
      <c r="E45" s="304" t="str">
        <f>RIGHT(COVID!C45,4)&amp;"."&amp;COVID!M45&amp;"."&amp;COVID!K45&amp;"."&amp;$C$5</f>
        <v>2019.COVCATCHUP.I18.Jl21</v>
      </c>
      <c r="F45" s="305">
        <f t="shared" ca="1" si="0"/>
        <v>44386</v>
      </c>
      <c r="G45" s="306">
        <f>IF(COVID!T45&lt;0,0,COVID!T45)</f>
        <v>0</v>
      </c>
      <c r="H45" s="124">
        <f t="shared" ca="1" si="1"/>
        <v>44386</v>
      </c>
      <c r="I45" s="125">
        <v>0</v>
      </c>
      <c r="J45" s="304" t="str">
        <f>LEFT(COVID!D45,20)&amp;"."&amp;COVIDPAY!E45</f>
        <v>Deansbrook Infant Sc.2019.COVCATCHUP.I18.Jl21</v>
      </c>
      <c r="K45" s="120" t="b">
        <v>1</v>
      </c>
      <c r="L45" s="126" t="s">
        <v>3686</v>
      </c>
      <c r="M45" s="120" t="b">
        <v>1</v>
      </c>
      <c r="N45" s="120" t="s">
        <v>3687</v>
      </c>
      <c r="O45" s="307" t="str">
        <f>COVID!I45</f>
        <v>10166/543965</v>
      </c>
      <c r="P45" s="120" t="b">
        <v>1</v>
      </c>
      <c r="Q45" s="120" t="b">
        <v>1</v>
      </c>
      <c r="R45" s="120" t="b">
        <v>1</v>
      </c>
    </row>
    <row r="46" spans="1:18" x14ac:dyDescent="0.25">
      <c r="A46" s="117">
        <v>1</v>
      </c>
      <c r="B46" s="118">
        <v>2</v>
      </c>
      <c r="C46" s="303">
        <f>COVID!J46</f>
        <v>400042</v>
      </c>
      <c r="D46" s="120" t="b">
        <v>1</v>
      </c>
      <c r="E46" s="304" t="str">
        <f>RIGHT(COVID!C46,4)&amp;"."&amp;COVID!M46&amp;"."&amp;COVID!K46&amp;"."&amp;$C$5</f>
        <v>2021.COVCATCHUP.I18.Jl21</v>
      </c>
      <c r="F46" s="305">
        <f t="shared" ca="1" si="0"/>
        <v>44386</v>
      </c>
      <c r="G46" s="306">
        <f>IF(COVID!T46&lt;0,0,COVID!T46)</f>
        <v>0</v>
      </c>
      <c r="H46" s="124">
        <f t="shared" ca="1" si="1"/>
        <v>44386</v>
      </c>
      <c r="I46" s="125">
        <v>0</v>
      </c>
      <c r="J46" s="304" t="str">
        <f>LEFT(COVID!D46,20)&amp;"."&amp;COVIDPAY!E46</f>
        <v>Dollis Primary Schoo.2021.COVCATCHUP.I18.Jl21</v>
      </c>
      <c r="K46" s="120" t="b">
        <v>1</v>
      </c>
      <c r="L46" s="126" t="s">
        <v>3686</v>
      </c>
      <c r="M46" s="120" t="b">
        <v>1</v>
      </c>
      <c r="N46" s="120" t="s">
        <v>3687</v>
      </c>
      <c r="O46" s="307" t="str">
        <f>COVID!I46</f>
        <v>10166/543965</v>
      </c>
      <c r="P46" s="120" t="b">
        <v>1</v>
      </c>
      <c r="Q46" s="120" t="b">
        <v>1</v>
      </c>
      <c r="R46" s="120" t="b">
        <v>1</v>
      </c>
    </row>
    <row r="47" spans="1:18" x14ac:dyDescent="0.25">
      <c r="A47" s="117">
        <v>1</v>
      </c>
      <c r="B47" s="118">
        <v>2</v>
      </c>
      <c r="C47" s="303">
        <f>COVID!J47</f>
        <v>400159</v>
      </c>
      <c r="D47" s="120" t="b">
        <v>1</v>
      </c>
      <c r="E47" s="304" t="str">
        <f>RIGHT(COVID!C47,4)&amp;"."&amp;COVID!M47&amp;"."&amp;COVID!K47&amp;"."&amp;$C$5</f>
        <v>2023.COVCATCHUP.I18.Jl21</v>
      </c>
      <c r="F47" s="305">
        <f t="shared" ca="1" si="0"/>
        <v>44386</v>
      </c>
      <c r="G47" s="306">
        <f>IF(COVID!T47&lt;0,0,COVID!T47)</f>
        <v>0</v>
      </c>
      <c r="H47" s="124">
        <f t="shared" ca="1" si="1"/>
        <v>44386</v>
      </c>
      <c r="I47" s="125">
        <v>0</v>
      </c>
      <c r="J47" s="304" t="str">
        <f>LEFT(COVID!D47,20)&amp;"."&amp;COVIDPAY!E47</f>
        <v>Edgware Primary Scho.2023.COVCATCHUP.I18.Jl21</v>
      </c>
      <c r="K47" s="120" t="b">
        <v>1</v>
      </c>
      <c r="L47" s="126" t="s">
        <v>3686</v>
      </c>
      <c r="M47" s="120" t="b">
        <v>1</v>
      </c>
      <c r="N47" s="120" t="s">
        <v>3687</v>
      </c>
      <c r="O47" s="307" t="str">
        <f>COVID!I47</f>
        <v>10166/543965</v>
      </c>
      <c r="P47" s="120" t="b">
        <v>1</v>
      </c>
      <c r="Q47" s="120" t="b">
        <v>1</v>
      </c>
      <c r="R47" s="120" t="b">
        <v>1</v>
      </c>
    </row>
    <row r="48" spans="1:18" x14ac:dyDescent="0.25">
      <c r="A48" s="117">
        <v>1</v>
      </c>
      <c r="B48" s="118">
        <v>2</v>
      </c>
      <c r="C48" s="303">
        <f>COVID!J48</f>
        <v>400047</v>
      </c>
      <c r="D48" s="120" t="b">
        <v>1</v>
      </c>
      <c r="E48" s="304" t="str">
        <f>RIGHT(COVID!C48,4)&amp;"."&amp;COVID!M48&amp;"."&amp;COVID!K48&amp;"."&amp;$C$5</f>
        <v>2024.COVCATCHUP.I18.Jl21</v>
      </c>
      <c r="F48" s="305">
        <f t="shared" ca="1" si="0"/>
        <v>44386</v>
      </c>
      <c r="G48" s="306">
        <f>IF(COVID!T48&lt;0,0,COVID!T48)</f>
        <v>0</v>
      </c>
      <c r="H48" s="124">
        <f t="shared" ca="1" si="1"/>
        <v>44386</v>
      </c>
      <c r="I48" s="125">
        <v>0</v>
      </c>
      <c r="J48" s="304" t="str">
        <f>LEFT(COVID!D48,20)&amp;"."&amp;COVIDPAY!E48</f>
        <v>Fairway Primary Scho.2024.COVCATCHUP.I18.Jl21</v>
      </c>
      <c r="K48" s="120" t="b">
        <v>1</v>
      </c>
      <c r="L48" s="126" t="s">
        <v>3686</v>
      </c>
      <c r="M48" s="120" t="b">
        <v>1</v>
      </c>
      <c r="N48" s="120" t="s">
        <v>3687</v>
      </c>
      <c r="O48" s="307" t="str">
        <f>COVID!I48</f>
        <v>10166/543965</v>
      </c>
      <c r="P48" s="120" t="b">
        <v>1</v>
      </c>
      <c r="Q48" s="120" t="b">
        <v>1</v>
      </c>
      <c r="R48" s="120" t="b">
        <v>1</v>
      </c>
    </row>
    <row r="49" spans="1:18" x14ac:dyDescent="0.25">
      <c r="A49" s="117">
        <v>1</v>
      </c>
      <c r="B49" s="118">
        <v>2</v>
      </c>
      <c r="C49" s="303">
        <f>COVID!J49</f>
        <v>400001</v>
      </c>
      <c r="D49" s="120" t="b">
        <v>1</v>
      </c>
      <c r="E49" s="304" t="str">
        <f>RIGHT(COVID!C49,4)&amp;"."&amp;COVID!M49&amp;"."&amp;COVID!K49&amp;"."&amp;$C$5</f>
        <v>2025.COVCATCHUP.I18.Jl21</v>
      </c>
      <c r="F49" s="305">
        <f t="shared" ca="1" si="0"/>
        <v>44386</v>
      </c>
      <c r="G49" s="306">
        <f>IF(COVID!T49&lt;0,0,COVID!T49)</f>
        <v>0</v>
      </c>
      <c r="H49" s="124">
        <f t="shared" ca="1" si="1"/>
        <v>44386</v>
      </c>
      <c r="I49" s="125">
        <v>0</v>
      </c>
      <c r="J49" s="304" t="str">
        <f>LEFT(COVID!D49,20)&amp;"."&amp;COVIDPAY!E49</f>
        <v>Foulds.2025.COVCATCHUP.I18.Jl21</v>
      </c>
      <c r="K49" s="120" t="b">
        <v>1</v>
      </c>
      <c r="L49" s="126" t="s">
        <v>3686</v>
      </c>
      <c r="M49" s="120" t="b">
        <v>1</v>
      </c>
      <c r="N49" s="120" t="s">
        <v>3687</v>
      </c>
      <c r="O49" s="307" t="str">
        <f>COVID!I49</f>
        <v>10166/543965</v>
      </c>
      <c r="P49" s="120" t="b">
        <v>1</v>
      </c>
      <c r="Q49" s="120" t="b">
        <v>1</v>
      </c>
      <c r="R49" s="120" t="b">
        <v>1</v>
      </c>
    </row>
    <row r="50" spans="1:18" x14ac:dyDescent="0.25">
      <c r="A50" s="117">
        <v>1</v>
      </c>
      <c r="B50" s="118">
        <v>2</v>
      </c>
      <c r="C50" s="303">
        <f>COVID!J50</f>
        <v>400082</v>
      </c>
      <c r="D50" s="120" t="b">
        <v>1</v>
      </c>
      <c r="E50" s="304" t="str">
        <f>RIGHT(COVID!C50,4)&amp;"."&amp;COVID!M50&amp;"."&amp;COVID!K50&amp;"."&amp;$C$5</f>
        <v>2026.COVCATCHUP.I18.Jl21</v>
      </c>
      <c r="F50" s="305">
        <f t="shared" ca="1" si="0"/>
        <v>44386</v>
      </c>
      <c r="G50" s="306">
        <f>IF(COVID!T50&lt;0,0,COVID!T50)</f>
        <v>0</v>
      </c>
      <c r="H50" s="124">
        <f t="shared" ca="1" si="1"/>
        <v>44386</v>
      </c>
      <c r="I50" s="125">
        <v>0</v>
      </c>
      <c r="J50" s="304" t="str">
        <f>LEFT(COVID!D50,20)&amp;"."&amp;COVIDPAY!E50</f>
        <v>Frith Manor School.2026.COVCATCHUP.I18.Jl21</v>
      </c>
      <c r="K50" s="120" t="b">
        <v>1</v>
      </c>
      <c r="L50" s="126" t="s">
        <v>3686</v>
      </c>
      <c r="M50" s="120" t="b">
        <v>1</v>
      </c>
      <c r="N50" s="120" t="s">
        <v>3687</v>
      </c>
      <c r="O50" s="307" t="str">
        <f>COVID!I50</f>
        <v>10166/543965</v>
      </c>
      <c r="P50" s="120" t="b">
        <v>1</v>
      </c>
      <c r="Q50" s="120" t="b">
        <v>1</v>
      </c>
      <c r="R50" s="120" t="b">
        <v>1</v>
      </c>
    </row>
    <row r="51" spans="1:18" x14ac:dyDescent="0.25">
      <c r="A51" s="117">
        <v>1</v>
      </c>
      <c r="B51" s="118">
        <v>2</v>
      </c>
      <c r="C51" s="303">
        <f>COVID!J51</f>
        <v>400067</v>
      </c>
      <c r="D51" s="120" t="b">
        <v>1</v>
      </c>
      <c r="E51" s="304" t="str">
        <f>RIGHT(COVID!C51,4)&amp;"."&amp;COVID!M51&amp;"."&amp;COVID!K51&amp;"."&amp;$C$5</f>
        <v>2028.COVCATCHUP.I18.Jl21</v>
      </c>
      <c r="F51" s="305">
        <f t="shared" ca="1" si="0"/>
        <v>44386</v>
      </c>
      <c r="G51" s="306">
        <f>IF(COVID!T51&lt;0,0,COVID!T51)</f>
        <v>0</v>
      </c>
      <c r="H51" s="124">
        <f t="shared" ca="1" si="1"/>
        <v>44386</v>
      </c>
      <c r="I51" s="125">
        <v>0</v>
      </c>
      <c r="J51" s="304" t="str">
        <f>LEFT(COVID!D51,20)&amp;"."&amp;COVIDPAY!E51</f>
        <v>Garden Suburb Infant.2028.COVCATCHUP.I18.Jl21</v>
      </c>
      <c r="K51" s="120" t="b">
        <v>1</v>
      </c>
      <c r="L51" s="126" t="s">
        <v>3686</v>
      </c>
      <c r="M51" s="120" t="b">
        <v>1</v>
      </c>
      <c r="N51" s="120" t="s">
        <v>3687</v>
      </c>
      <c r="O51" s="307" t="str">
        <f>COVID!I51</f>
        <v>10166/543965</v>
      </c>
      <c r="P51" s="120" t="b">
        <v>1</v>
      </c>
      <c r="Q51" s="120" t="b">
        <v>1</v>
      </c>
      <c r="R51" s="120" t="b">
        <v>1</v>
      </c>
    </row>
    <row r="52" spans="1:18" x14ac:dyDescent="0.25">
      <c r="A52" s="117">
        <v>1</v>
      </c>
      <c r="B52" s="118">
        <v>2</v>
      </c>
      <c r="C52" s="303">
        <f>COVID!J52</f>
        <v>400002</v>
      </c>
      <c r="D52" s="120" t="b">
        <v>1</v>
      </c>
      <c r="E52" s="304" t="str">
        <f>RIGHT(COVID!C52,4)&amp;"."&amp;COVID!M52&amp;"."&amp;COVID!K52&amp;"."&amp;$C$5</f>
        <v>2027.COVCATCHUP.I18.Jl21</v>
      </c>
      <c r="F52" s="305">
        <f t="shared" ca="1" si="0"/>
        <v>44386</v>
      </c>
      <c r="G52" s="306">
        <f>IF(COVID!T52&lt;0,0,COVID!T52)</f>
        <v>0</v>
      </c>
      <c r="H52" s="124">
        <f t="shared" ca="1" si="1"/>
        <v>44386</v>
      </c>
      <c r="I52" s="125">
        <v>0</v>
      </c>
      <c r="J52" s="304" t="str">
        <f>LEFT(COVID!D52,20)&amp;"."&amp;COVIDPAY!E52</f>
        <v>Garden Suburb Junior.2027.COVCATCHUP.I18.Jl21</v>
      </c>
      <c r="K52" s="120" t="b">
        <v>1</v>
      </c>
      <c r="L52" s="126" t="s">
        <v>3686</v>
      </c>
      <c r="M52" s="120" t="b">
        <v>1</v>
      </c>
      <c r="N52" s="120" t="s">
        <v>3687</v>
      </c>
      <c r="O52" s="307" t="str">
        <f>COVID!I52</f>
        <v>10166/543965</v>
      </c>
      <c r="P52" s="120" t="b">
        <v>1</v>
      </c>
      <c r="Q52" s="120" t="b">
        <v>1</v>
      </c>
      <c r="R52" s="120" t="b">
        <v>1</v>
      </c>
    </row>
    <row r="53" spans="1:18" x14ac:dyDescent="0.25">
      <c r="A53" s="117">
        <v>1</v>
      </c>
      <c r="B53" s="118">
        <v>2</v>
      </c>
      <c r="C53" s="303">
        <f>COVID!J53</f>
        <v>400035</v>
      </c>
      <c r="D53" s="120" t="b">
        <v>1</v>
      </c>
      <c r="E53" s="304" t="str">
        <f>RIGHT(COVID!C53,4)&amp;"."&amp;COVID!M53&amp;"."&amp;COVID!K53&amp;"."&amp;$C$5</f>
        <v>2029.COVCATCHUP.I18.Jl21</v>
      </c>
      <c r="F53" s="305">
        <f t="shared" ca="1" si="0"/>
        <v>44386</v>
      </c>
      <c r="G53" s="306">
        <f>IF(COVID!T53&lt;0,0,COVID!T53)</f>
        <v>0</v>
      </c>
      <c r="H53" s="124">
        <f t="shared" ca="1" si="1"/>
        <v>44386</v>
      </c>
      <c r="I53" s="125">
        <v>0</v>
      </c>
      <c r="J53" s="304" t="str">
        <f>LEFT(COVID!D53,20)&amp;"."&amp;COVIDPAY!E53</f>
        <v>Goldbeaters Primary .2029.COVCATCHUP.I18.Jl21</v>
      </c>
      <c r="K53" s="120" t="b">
        <v>1</v>
      </c>
      <c r="L53" s="126" t="s">
        <v>3686</v>
      </c>
      <c r="M53" s="120" t="b">
        <v>1</v>
      </c>
      <c r="N53" s="120" t="s">
        <v>3687</v>
      </c>
      <c r="O53" s="307" t="str">
        <f>COVID!I53</f>
        <v>10166/543965</v>
      </c>
      <c r="P53" s="120" t="b">
        <v>1</v>
      </c>
      <c r="Q53" s="120" t="b">
        <v>1</v>
      </c>
      <c r="R53" s="120" t="b">
        <v>1</v>
      </c>
    </row>
    <row r="54" spans="1:18" x14ac:dyDescent="0.25">
      <c r="A54" s="117">
        <v>1</v>
      </c>
      <c r="B54" s="118">
        <v>2</v>
      </c>
      <c r="C54" s="303">
        <f>COVID!J54</f>
        <v>400108</v>
      </c>
      <c r="D54" s="120" t="b">
        <v>1</v>
      </c>
      <c r="E54" s="304" t="str">
        <f>RIGHT(COVID!C54,4)&amp;"."&amp;COVID!M54&amp;"."&amp;COVID!K54&amp;"."&amp;$C$5</f>
        <v>3516.COVCATCHUP.I18.Jl21</v>
      </c>
      <c r="F54" s="305">
        <f t="shared" ca="1" si="0"/>
        <v>44386</v>
      </c>
      <c r="G54" s="306">
        <f>IF(COVID!T54&lt;0,0,COVID!T54)</f>
        <v>0</v>
      </c>
      <c r="H54" s="124">
        <f t="shared" ca="1" si="1"/>
        <v>44386</v>
      </c>
      <c r="I54" s="125">
        <v>0</v>
      </c>
      <c r="J54" s="304" t="str">
        <f>LEFT(COVID!D54,20)&amp;"."&amp;COVIDPAY!E54</f>
        <v>Hasmonean Primary Sc.3516.COVCATCHUP.I18.Jl21</v>
      </c>
      <c r="K54" s="120" t="b">
        <v>1</v>
      </c>
      <c r="L54" s="126" t="s">
        <v>3686</v>
      </c>
      <c r="M54" s="120" t="b">
        <v>1</v>
      </c>
      <c r="N54" s="120" t="s">
        <v>3687</v>
      </c>
      <c r="O54" s="307" t="str">
        <f>COVID!I54</f>
        <v>10166/543965</v>
      </c>
      <c r="P54" s="120" t="b">
        <v>1</v>
      </c>
      <c r="Q54" s="120" t="b">
        <v>1</v>
      </c>
      <c r="R54" s="120" t="b">
        <v>1</v>
      </c>
    </row>
    <row r="55" spans="1:18" x14ac:dyDescent="0.25">
      <c r="A55" s="117">
        <v>1</v>
      </c>
      <c r="B55" s="118">
        <v>2</v>
      </c>
      <c r="C55" s="303">
        <f>COVID!J55</f>
        <v>400026</v>
      </c>
      <c r="D55" s="120" t="b">
        <v>1</v>
      </c>
      <c r="E55" s="304" t="str">
        <f>RIGHT(COVID!C55,4)&amp;"."&amp;COVID!M55&amp;"."&amp;COVID!K55&amp;"."&amp;$C$5</f>
        <v>2031.COVCATCHUP.I18.Jl21</v>
      </c>
      <c r="F55" s="305">
        <f t="shared" ca="1" si="0"/>
        <v>44386</v>
      </c>
      <c r="G55" s="306">
        <f>IF(COVID!T55&lt;0,0,COVID!T55)</f>
        <v>0</v>
      </c>
      <c r="H55" s="124">
        <f t="shared" ca="1" si="1"/>
        <v>44386</v>
      </c>
      <c r="I55" s="125">
        <v>0</v>
      </c>
      <c r="J55" s="304" t="str">
        <f>LEFT(COVID!D55,20)&amp;"."&amp;COVIDPAY!E55</f>
        <v>Hollickwood JMI Scho.2031.COVCATCHUP.I18.Jl21</v>
      </c>
      <c r="K55" s="120" t="b">
        <v>1</v>
      </c>
      <c r="L55" s="126" t="s">
        <v>3686</v>
      </c>
      <c r="M55" s="120" t="b">
        <v>1</v>
      </c>
      <c r="N55" s="120" t="s">
        <v>3687</v>
      </c>
      <c r="O55" s="307" t="str">
        <f>COVID!I55</f>
        <v>10166/543965</v>
      </c>
      <c r="P55" s="120" t="b">
        <v>1</v>
      </c>
      <c r="Q55" s="120" t="b">
        <v>1</v>
      </c>
      <c r="R55" s="120" t="b">
        <v>1</v>
      </c>
    </row>
    <row r="56" spans="1:18" x14ac:dyDescent="0.25">
      <c r="A56" s="117">
        <v>1</v>
      </c>
      <c r="B56" s="118">
        <v>2</v>
      </c>
      <c r="C56" s="303">
        <f>COVID!J56</f>
        <v>400084</v>
      </c>
      <c r="D56" s="120" t="b">
        <v>1</v>
      </c>
      <c r="E56" s="304" t="str">
        <f>RIGHT(COVID!C56,4)&amp;"."&amp;COVID!M56&amp;"."&amp;COVID!K56&amp;"."&amp;$C$5</f>
        <v>2032.COVCATCHUP.I18.Jl21</v>
      </c>
      <c r="F56" s="305">
        <f t="shared" ca="1" si="0"/>
        <v>44386</v>
      </c>
      <c r="G56" s="306">
        <f>IF(COVID!T56&lt;0,0,COVID!T56)</f>
        <v>0</v>
      </c>
      <c r="H56" s="124">
        <f t="shared" ca="1" si="1"/>
        <v>44386</v>
      </c>
      <c r="I56" s="125">
        <v>0</v>
      </c>
      <c r="J56" s="304" t="str">
        <f>LEFT(COVID!D56,20)&amp;"."&amp;COVIDPAY!E56</f>
        <v>Holly Park School.2032.COVCATCHUP.I18.Jl21</v>
      </c>
      <c r="K56" s="120" t="b">
        <v>1</v>
      </c>
      <c r="L56" s="126" t="s">
        <v>3686</v>
      </c>
      <c r="M56" s="120" t="b">
        <v>1</v>
      </c>
      <c r="N56" s="120" t="s">
        <v>3687</v>
      </c>
      <c r="O56" s="307" t="str">
        <f>COVID!I56</f>
        <v>10166/543965</v>
      </c>
      <c r="P56" s="120" t="b">
        <v>1</v>
      </c>
      <c r="Q56" s="120" t="b">
        <v>1</v>
      </c>
      <c r="R56" s="120" t="b">
        <v>1</v>
      </c>
    </row>
    <row r="57" spans="1:18" x14ac:dyDescent="0.25">
      <c r="A57" s="117">
        <v>1</v>
      </c>
      <c r="B57" s="118">
        <v>2</v>
      </c>
      <c r="C57" s="303">
        <f>COVID!J57</f>
        <v>400008</v>
      </c>
      <c r="D57" s="120" t="b">
        <v>1</v>
      </c>
      <c r="E57" s="304" t="str">
        <f>RIGHT(COVID!C57,4)&amp;"."&amp;COVID!M57&amp;"."&amp;COVID!K57&amp;"."&amp;$C$5</f>
        <v>3304.COVCATCHUP.I18.Jl21</v>
      </c>
      <c r="F57" s="305">
        <f t="shared" ca="1" si="0"/>
        <v>44386</v>
      </c>
      <c r="G57" s="306">
        <f>IF(COVID!T57&lt;0,0,COVID!T57)</f>
        <v>0</v>
      </c>
      <c r="H57" s="124">
        <f t="shared" ca="1" si="1"/>
        <v>44386</v>
      </c>
      <c r="I57" s="125">
        <v>0</v>
      </c>
      <c r="J57" s="304" t="str">
        <f>LEFT(COVID!D57,20)&amp;"."&amp;COVIDPAY!E57</f>
        <v>Holy Trinity School.3304.COVCATCHUP.I18.Jl21</v>
      </c>
      <c r="K57" s="120" t="b">
        <v>1</v>
      </c>
      <c r="L57" s="126" t="s">
        <v>3686</v>
      </c>
      <c r="M57" s="120" t="b">
        <v>1</v>
      </c>
      <c r="N57" s="120" t="s">
        <v>3687</v>
      </c>
      <c r="O57" s="307" t="str">
        <f>COVID!I57</f>
        <v>10166/543965</v>
      </c>
      <c r="P57" s="120" t="b">
        <v>1</v>
      </c>
      <c r="Q57" s="120" t="b">
        <v>1</v>
      </c>
      <c r="R57" s="120" t="b">
        <v>1</v>
      </c>
    </row>
    <row r="58" spans="1:18" x14ac:dyDescent="0.25">
      <c r="A58" s="117">
        <v>1</v>
      </c>
      <c r="B58" s="118">
        <v>2</v>
      </c>
      <c r="C58" s="303">
        <f>COVID!J58</f>
        <v>400046</v>
      </c>
      <c r="D58" s="120" t="b">
        <v>1</v>
      </c>
      <c r="E58" s="304" t="str">
        <f>RIGHT(COVID!C58,4)&amp;"."&amp;COVID!M58&amp;"."&amp;COVID!K58&amp;"."&amp;$C$5</f>
        <v>2036.COVCATCHUP.I18.Jl21</v>
      </c>
      <c r="F58" s="305">
        <f t="shared" ca="1" si="0"/>
        <v>44386</v>
      </c>
      <c r="G58" s="306">
        <f>IF(COVID!T58&lt;0,0,COVID!T58)</f>
        <v>0</v>
      </c>
      <c r="H58" s="124">
        <f t="shared" ca="1" si="1"/>
        <v>44386</v>
      </c>
      <c r="I58" s="125">
        <v>0</v>
      </c>
      <c r="J58" s="304" t="str">
        <f>LEFT(COVID!D58,20)&amp;"."&amp;COVIDPAY!E58</f>
        <v>Livingstone School.2036.COVCATCHUP.I18.Jl21</v>
      </c>
      <c r="K58" s="120" t="b">
        <v>1</v>
      </c>
      <c r="L58" s="126" t="s">
        <v>3686</v>
      </c>
      <c r="M58" s="120" t="b">
        <v>1</v>
      </c>
      <c r="N58" s="120" t="s">
        <v>3687</v>
      </c>
      <c r="O58" s="307" t="str">
        <f>COVID!I58</f>
        <v>10166/543965</v>
      </c>
      <c r="P58" s="120" t="b">
        <v>1</v>
      </c>
      <c r="Q58" s="120" t="b">
        <v>1</v>
      </c>
      <c r="R58" s="120" t="b">
        <v>1</v>
      </c>
    </row>
    <row r="59" spans="1:18" x14ac:dyDescent="0.25">
      <c r="A59" s="117">
        <v>1</v>
      </c>
      <c r="B59" s="118">
        <v>2</v>
      </c>
      <c r="C59" s="303">
        <f>COVID!J59</f>
        <v>400030</v>
      </c>
      <c r="D59" s="120" t="b">
        <v>1</v>
      </c>
      <c r="E59" s="304" t="str">
        <f>RIGHT(COVID!C59,4)&amp;"."&amp;COVID!M59&amp;"."&amp;COVID!K59&amp;"."&amp;$C$5</f>
        <v>2037.COVCATCHUP.I18.Jl21</v>
      </c>
      <c r="F59" s="305">
        <f t="shared" ca="1" si="0"/>
        <v>44386</v>
      </c>
      <c r="G59" s="306">
        <f>IF(COVID!T59&lt;0,0,COVID!T59)</f>
        <v>0</v>
      </c>
      <c r="H59" s="124">
        <f t="shared" ca="1" si="1"/>
        <v>44386</v>
      </c>
      <c r="I59" s="125">
        <v>0</v>
      </c>
      <c r="J59" s="304" t="str">
        <f>LEFT(COVID!D59,20)&amp;"."&amp;COVIDPAY!E59</f>
        <v>Manorside Primary Sc.2037.COVCATCHUP.I18.Jl21</v>
      </c>
      <c r="K59" s="120" t="b">
        <v>1</v>
      </c>
      <c r="L59" s="126" t="s">
        <v>3686</v>
      </c>
      <c r="M59" s="120" t="b">
        <v>1</v>
      </c>
      <c r="N59" s="120" t="s">
        <v>3687</v>
      </c>
      <c r="O59" s="307" t="str">
        <f>COVID!I59</f>
        <v>10166/543965</v>
      </c>
      <c r="P59" s="120" t="b">
        <v>1</v>
      </c>
      <c r="Q59" s="120" t="b">
        <v>1</v>
      </c>
      <c r="R59" s="120" t="b">
        <v>1</v>
      </c>
    </row>
    <row r="60" spans="1:18" x14ac:dyDescent="0.25">
      <c r="A60" s="117">
        <v>1</v>
      </c>
      <c r="B60" s="118">
        <v>2</v>
      </c>
      <c r="C60" s="303">
        <f>COVID!J60</f>
        <v>400130</v>
      </c>
      <c r="D60" s="120" t="b">
        <v>1</v>
      </c>
      <c r="E60" s="304" t="str">
        <f>RIGHT(COVID!C60,4)&amp;"."&amp;COVID!M60&amp;"."&amp;COVID!K60&amp;"."&amp;$C$5</f>
        <v>3523.COVCATCHUP.I18.Jl21</v>
      </c>
      <c r="F60" s="305">
        <f t="shared" ca="1" si="0"/>
        <v>44386</v>
      </c>
      <c r="G60" s="306">
        <f>IF(COVID!T60&lt;0,0,COVID!T60)</f>
        <v>0</v>
      </c>
      <c r="H60" s="124">
        <f t="shared" ca="1" si="1"/>
        <v>44386</v>
      </c>
      <c r="I60" s="125">
        <v>0</v>
      </c>
      <c r="J60" s="304" t="str">
        <f>LEFT(COVID!D60,20)&amp;"."&amp;COVIDPAY!E60</f>
        <v>Martin Primary Schoo.3523.COVCATCHUP.I18.Jl21</v>
      </c>
      <c r="K60" s="120" t="b">
        <v>1</v>
      </c>
      <c r="L60" s="126" t="s">
        <v>3686</v>
      </c>
      <c r="M60" s="120" t="b">
        <v>1</v>
      </c>
      <c r="N60" s="120" t="s">
        <v>3687</v>
      </c>
      <c r="O60" s="307" t="str">
        <f>COVID!I60</f>
        <v>10166/543965</v>
      </c>
      <c r="P60" s="120" t="b">
        <v>1</v>
      </c>
      <c r="Q60" s="120" t="b">
        <v>1</v>
      </c>
      <c r="R60" s="120" t="b">
        <v>1</v>
      </c>
    </row>
    <row r="61" spans="1:18" x14ac:dyDescent="0.25">
      <c r="A61" s="117">
        <v>1</v>
      </c>
      <c r="B61" s="118">
        <v>2</v>
      </c>
      <c r="C61" s="303">
        <f>COVID!J61</f>
        <v>400112</v>
      </c>
      <c r="D61" s="120" t="b">
        <v>1</v>
      </c>
      <c r="E61" s="304" t="str">
        <f>RIGHT(COVID!C61,4)&amp;"."&amp;COVID!M61&amp;"."&amp;COVID!K61&amp;"."&amp;$C$5</f>
        <v>5948.COVCATCHUP.I18.Jl21</v>
      </c>
      <c r="F61" s="305">
        <f t="shared" ca="1" si="0"/>
        <v>44386</v>
      </c>
      <c r="G61" s="306">
        <f>IF(COVID!T61&lt;0,0,COVID!T61)</f>
        <v>0</v>
      </c>
      <c r="H61" s="124">
        <f t="shared" ca="1" si="1"/>
        <v>44386</v>
      </c>
      <c r="I61" s="125">
        <v>0</v>
      </c>
      <c r="J61" s="304" t="str">
        <f>LEFT(COVID!D61,20)&amp;"."&amp;COVIDPAY!E61</f>
        <v>Mathilda Marks-Kenne.5948.COVCATCHUP.I18.Jl21</v>
      </c>
      <c r="K61" s="120" t="b">
        <v>1</v>
      </c>
      <c r="L61" s="126" t="s">
        <v>3686</v>
      </c>
      <c r="M61" s="120" t="b">
        <v>1</v>
      </c>
      <c r="N61" s="120" t="s">
        <v>3687</v>
      </c>
      <c r="O61" s="307" t="str">
        <f>COVID!I61</f>
        <v>10166/543965</v>
      </c>
      <c r="P61" s="120" t="b">
        <v>1</v>
      </c>
      <c r="Q61" s="120" t="b">
        <v>1</v>
      </c>
      <c r="R61" s="120" t="b">
        <v>1</v>
      </c>
    </row>
    <row r="62" spans="1:18" x14ac:dyDescent="0.25">
      <c r="A62" s="117">
        <v>1</v>
      </c>
      <c r="B62" s="118">
        <v>2</v>
      </c>
      <c r="C62" s="303">
        <f>COVID!J62</f>
        <v>400110</v>
      </c>
      <c r="D62" s="120" t="b">
        <v>1</v>
      </c>
      <c r="E62" s="304" t="str">
        <f>RIGHT(COVID!C62,4)&amp;"."&amp;COVID!M62&amp;"."&amp;COVID!K62&amp;"."&amp;$C$5</f>
        <v>5949.COVCATCHUP.I18.Jl21</v>
      </c>
      <c r="F62" s="305">
        <f t="shared" ca="1" si="0"/>
        <v>44386</v>
      </c>
      <c r="G62" s="306">
        <f>IF(COVID!T62&lt;0,0,COVID!T62)</f>
        <v>0</v>
      </c>
      <c r="H62" s="124">
        <f t="shared" ca="1" si="1"/>
        <v>44386</v>
      </c>
      <c r="I62" s="125">
        <v>0</v>
      </c>
      <c r="J62" s="304" t="str">
        <f>LEFT(COVID!D62,20)&amp;"."&amp;COVIDPAY!E62</f>
        <v>Menorah Foundation S.5949.COVCATCHUP.I18.Jl21</v>
      </c>
      <c r="K62" s="120" t="b">
        <v>1</v>
      </c>
      <c r="L62" s="126" t="s">
        <v>3686</v>
      </c>
      <c r="M62" s="120" t="b">
        <v>1</v>
      </c>
      <c r="N62" s="120" t="s">
        <v>3687</v>
      </c>
      <c r="O62" s="307" t="str">
        <f>COVID!I62</f>
        <v>10166/543965</v>
      </c>
      <c r="P62" s="120" t="b">
        <v>1</v>
      </c>
      <c r="Q62" s="120" t="b">
        <v>1</v>
      </c>
      <c r="R62" s="120" t="b">
        <v>1</v>
      </c>
    </row>
    <row r="63" spans="1:18" x14ac:dyDescent="0.25">
      <c r="A63" s="117">
        <v>1</v>
      </c>
      <c r="B63" s="118">
        <v>2</v>
      </c>
      <c r="C63" s="303">
        <f>COVID!J63</f>
        <v>400007</v>
      </c>
      <c r="D63" s="120" t="b">
        <v>1</v>
      </c>
      <c r="E63" s="304" t="str">
        <f>RIGHT(COVID!C63,4)&amp;"."&amp;COVID!M63&amp;"."&amp;COVID!K63&amp;"."&amp;$C$5</f>
        <v>3513.COVCATCHUP.I18.Jl21</v>
      </c>
      <c r="F63" s="305">
        <f t="shared" ca="1" si="0"/>
        <v>44386</v>
      </c>
      <c r="G63" s="306">
        <f>IF(COVID!T63&lt;0,0,COVID!T63)</f>
        <v>0</v>
      </c>
      <c r="H63" s="124">
        <f t="shared" ca="1" si="1"/>
        <v>44386</v>
      </c>
      <c r="I63" s="125">
        <v>0</v>
      </c>
      <c r="J63" s="304" t="str">
        <f>LEFT(COVID!D63,20)&amp;"."&amp;COVIDPAY!E63</f>
        <v>Menorah Primary Scho.3513.COVCATCHUP.I18.Jl21</v>
      </c>
      <c r="K63" s="120" t="b">
        <v>1</v>
      </c>
      <c r="L63" s="126" t="s">
        <v>3686</v>
      </c>
      <c r="M63" s="120" t="b">
        <v>1</v>
      </c>
      <c r="N63" s="120" t="s">
        <v>3687</v>
      </c>
      <c r="O63" s="307" t="str">
        <f>COVID!I63</f>
        <v>10166/543965</v>
      </c>
      <c r="P63" s="120" t="b">
        <v>1</v>
      </c>
      <c r="Q63" s="120" t="b">
        <v>1</v>
      </c>
      <c r="R63" s="120" t="b">
        <v>1</v>
      </c>
    </row>
    <row r="64" spans="1:18" x14ac:dyDescent="0.25">
      <c r="A64" s="117">
        <v>1</v>
      </c>
      <c r="B64" s="118">
        <v>2</v>
      </c>
      <c r="C64" s="303">
        <f>COVID!J64</f>
        <v>400086</v>
      </c>
      <c r="D64" s="120" t="b">
        <v>1</v>
      </c>
      <c r="E64" s="304" t="str">
        <f>RIGHT(COVID!C64,4)&amp;"."&amp;COVID!M64&amp;"."&amp;COVID!K64&amp;"."&amp;$C$5</f>
        <v>3305.COVCATCHUP.I18.Jl21</v>
      </c>
      <c r="F64" s="305">
        <f t="shared" ca="1" si="0"/>
        <v>44386</v>
      </c>
      <c r="G64" s="306">
        <f>IF(COVID!T64&lt;0,0,COVID!T64)</f>
        <v>0</v>
      </c>
      <c r="H64" s="124">
        <f t="shared" ca="1" si="1"/>
        <v>44386</v>
      </c>
      <c r="I64" s="125">
        <v>0</v>
      </c>
      <c r="J64" s="304" t="str">
        <f>LEFT(COVID!D64,20)&amp;"."&amp;COVIDPAY!E64</f>
        <v>Monken Hadley C E Pr.3305.COVCATCHUP.I18.Jl21</v>
      </c>
      <c r="K64" s="120" t="b">
        <v>1</v>
      </c>
      <c r="L64" s="126" t="s">
        <v>3686</v>
      </c>
      <c r="M64" s="120" t="b">
        <v>1</v>
      </c>
      <c r="N64" s="120" t="s">
        <v>3687</v>
      </c>
      <c r="O64" s="307" t="str">
        <f>COVID!I64</f>
        <v>10166/543965</v>
      </c>
      <c r="P64" s="120" t="b">
        <v>1</v>
      </c>
      <c r="Q64" s="120" t="b">
        <v>1</v>
      </c>
      <c r="R64" s="120" t="b">
        <v>1</v>
      </c>
    </row>
    <row r="65" spans="1:18" x14ac:dyDescent="0.25">
      <c r="A65" s="117">
        <v>1</v>
      </c>
      <c r="B65" s="118">
        <v>2</v>
      </c>
      <c r="C65" s="303">
        <f>COVID!J65</f>
        <v>400048</v>
      </c>
      <c r="D65" s="120" t="b">
        <v>1</v>
      </c>
      <c r="E65" s="304" t="str">
        <f>RIGHT(COVID!C65,4)&amp;"."&amp;COVID!M65&amp;"."&amp;COVID!K65&amp;"."&amp;$C$5</f>
        <v>2042.COVCATCHUP.I18.Jl21</v>
      </c>
      <c r="F65" s="305">
        <f t="shared" ca="1" si="0"/>
        <v>44386</v>
      </c>
      <c r="G65" s="306">
        <f>IF(COVID!T65&lt;0,0,COVID!T65)</f>
        <v>0</v>
      </c>
      <c r="H65" s="124">
        <f t="shared" ca="1" si="1"/>
        <v>44386</v>
      </c>
      <c r="I65" s="125">
        <v>0</v>
      </c>
      <c r="J65" s="304" t="str">
        <f>LEFT(COVID!D65,20)&amp;"."&amp;COVIDPAY!E65</f>
        <v>Monkfrith School.2042.COVCATCHUP.I18.Jl21</v>
      </c>
      <c r="K65" s="120" t="b">
        <v>1</v>
      </c>
      <c r="L65" s="126" t="s">
        <v>3686</v>
      </c>
      <c r="M65" s="120" t="b">
        <v>1</v>
      </c>
      <c r="N65" s="120" t="s">
        <v>3687</v>
      </c>
      <c r="O65" s="307" t="str">
        <f>COVID!I65</f>
        <v>10166/543965</v>
      </c>
      <c r="P65" s="120" t="b">
        <v>1</v>
      </c>
      <c r="Q65" s="120" t="b">
        <v>1</v>
      </c>
      <c r="R65" s="120" t="b">
        <v>1</v>
      </c>
    </row>
    <row r="66" spans="1:18" x14ac:dyDescent="0.25">
      <c r="A66" s="117">
        <v>1</v>
      </c>
      <c r="B66" s="118">
        <v>2</v>
      </c>
      <c r="C66" s="303">
        <f>COVID!J66</f>
        <v>400087</v>
      </c>
      <c r="D66" s="120" t="b">
        <v>1</v>
      </c>
      <c r="E66" s="304" t="str">
        <f>RIGHT(COVID!C66,4)&amp;"."&amp;COVID!M66&amp;"."&amp;COVID!K66&amp;"."&amp;$C$5</f>
        <v>2044.COVCATCHUP.I18.Jl21</v>
      </c>
      <c r="F66" s="305">
        <f t="shared" ca="1" si="0"/>
        <v>44386</v>
      </c>
      <c r="G66" s="306">
        <f>IF(COVID!T66&lt;0,0,COVID!T66)</f>
        <v>0</v>
      </c>
      <c r="H66" s="124">
        <f t="shared" ca="1" si="1"/>
        <v>44386</v>
      </c>
      <c r="I66" s="125">
        <v>0</v>
      </c>
      <c r="J66" s="304" t="str">
        <f>LEFT(COVID!D66,20)&amp;"."&amp;COVIDPAY!E66</f>
        <v>Moss Hall Infant Sch.2044.COVCATCHUP.I18.Jl21</v>
      </c>
      <c r="K66" s="120" t="b">
        <v>1</v>
      </c>
      <c r="L66" s="126" t="s">
        <v>3686</v>
      </c>
      <c r="M66" s="120" t="b">
        <v>1</v>
      </c>
      <c r="N66" s="120" t="s">
        <v>3687</v>
      </c>
      <c r="O66" s="307" t="str">
        <f>COVID!I66</f>
        <v>10166/543965</v>
      </c>
      <c r="P66" s="120" t="b">
        <v>1</v>
      </c>
      <c r="Q66" s="120" t="b">
        <v>1</v>
      </c>
      <c r="R66" s="120" t="b">
        <v>1</v>
      </c>
    </row>
    <row r="67" spans="1:18" x14ac:dyDescent="0.25">
      <c r="A67" s="117">
        <v>1</v>
      </c>
      <c r="B67" s="118">
        <v>2</v>
      </c>
      <c r="C67" s="303">
        <f>COVID!J67</f>
        <v>400088</v>
      </c>
      <c r="D67" s="120" t="b">
        <v>1</v>
      </c>
      <c r="E67" s="304" t="str">
        <f>RIGHT(COVID!C67,4)&amp;"."&amp;COVID!M67&amp;"."&amp;COVID!K67&amp;"."&amp;$C$5</f>
        <v>2043.COVCATCHUP.I18.Jl21</v>
      </c>
      <c r="F67" s="305">
        <f t="shared" ca="1" si="0"/>
        <v>44386</v>
      </c>
      <c r="G67" s="306">
        <f>IF(COVID!T67&lt;0,0,COVID!T67)</f>
        <v>0</v>
      </c>
      <c r="H67" s="124">
        <f t="shared" ca="1" si="1"/>
        <v>44386</v>
      </c>
      <c r="I67" s="125">
        <v>0</v>
      </c>
      <c r="J67" s="304" t="str">
        <f>LEFT(COVID!D67,20)&amp;"."&amp;COVIDPAY!E67</f>
        <v>Moss Hall Junior Sch.2043.COVCATCHUP.I18.Jl21</v>
      </c>
      <c r="K67" s="120" t="b">
        <v>1</v>
      </c>
      <c r="L67" s="126" t="s">
        <v>3686</v>
      </c>
      <c r="M67" s="120" t="b">
        <v>1</v>
      </c>
      <c r="N67" s="120" t="s">
        <v>3687</v>
      </c>
      <c r="O67" s="307" t="str">
        <f>COVID!I67</f>
        <v>10166/543965</v>
      </c>
      <c r="P67" s="120" t="b">
        <v>1</v>
      </c>
      <c r="Q67" s="120" t="b">
        <v>1</v>
      </c>
      <c r="R67" s="120" t="b">
        <v>1</v>
      </c>
    </row>
    <row r="68" spans="1:18" x14ac:dyDescent="0.25">
      <c r="A68" s="117">
        <v>1</v>
      </c>
      <c r="B68" s="118">
        <v>2</v>
      </c>
      <c r="C68" s="303">
        <f>COVID!J68</f>
        <v>158733</v>
      </c>
      <c r="D68" s="120" t="b">
        <v>1</v>
      </c>
      <c r="E68" s="304" t="str">
        <f>RIGHT(COVID!C68,4)&amp;"."&amp;COVID!M68&amp;"."&amp;COVID!K68&amp;"."&amp;$C$5</f>
        <v>2053.COVCATCHUP.I18.Jl21</v>
      </c>
      <c r="F68" s="305">
        <f t="shared" ca="1" si="0"/>
        <v>44386</v>
      </c>
      <c r="G68" s="306">
        <f>IF(COVID!T68&lt;0,0,COVID!T68)</f>
        <v>0</v>
      </c>
      <c r="H68" s="124">
        <f t="shared" ca="1" si="1"/>
        <v>44386</v>
      </c>
      <c r="I68" s="125">
        <v>0</v>
      </c>
      <c r="J68" s="304" t="str">
        <f>LEFT(COVID!D68,20)&amp;"."&amp;COVIDPAY!E68</f>
        <v>Noam Primary School.2053.COVCATCHUP.I18.Jl21</v>
      </c>
      <c r="K68" s="120" t="b">
        <v>1</v>
      </c>
      <c r="L68" s="126" t="s">
        <v>3686</v>
      </c>
      <c r="M68" s="120" t="b">
        <v>1</v>
      </c>
      <c r="N68" s="120" t="s">
        <v>3687</v>
      </c>
      <c r="O68" s="307" t="str">
        <f>COVID!I68</f>
        <v>10166/543965</v>
      </c>
      <c r="P68" s="120" t="b">
        <v>1</v>
      </c>
      <c r="Q68" s="120" t="b">
        <v>1</v>
      </c>
      <c r="R68" s="120" t="b">
        <v>1</v>
      </c>
    </row>
    <row r="69" spans="1:18" x14ac:dyDescent="0.25">
      <c r="A69" s="117">
        <v>1</v>
      </c>
      <c r="B69" s="118">
        <v>2</v>
      </c>
      <c r="C69" s="303">
        <f>COVID!J69</f>
        <v>400089</v>
      </c>
      <c r="D69" s="120" t="b">
        <v>1</v>
      </c>
      <c r="E69" s="304" t="str">
        <f>RIGHT(COVID!C69,4)&amp;"."&amp;COVID!M69&amp;"."&amp;COVID!K69&amp;"."&amp;$C$5</f>
        <v>2045.COVCATCHUP.I18.Jl21</v>
      </c>
      <c r="F69" s="305">
        <f t="shared" ca="1" si="0"/>
        <v>44386</v>
      </c>
      <c r="G69" s="306">
        <f>IF(COVID!T69&lt;0,0,COVID!T69)</f>
        <v>0</v>
      </c>
      <c r="H69" s="124">
        <f t="shared" ca="1" si="1"/>
        <v>44386</v>
      </c>
      <c r="I69" s="125">
        <v>0</v>
      </c>
      <c r="J69" s="304" t="str">
        <f>LEFT(COVID!D69,20)&amp;"."&amp;COVIDPAY!E69</f>
        <v>Northside School.2045.COVCATCHUP.I18.Jl21</v>
      </c>
      <c r="K69" s="120" t="b">
        <v>1</v>
      </c>
      <c r="L69" s="126" t="s">
        <v>3686</v>
      </c>
      <c r="M69" s="120" t="b">
        <v>1</v>
      </c>
      <c r="N69" s="120" t="s">
        <v>3687</v>
      </c>
      <c r="O69" s="307" t="str">
        <f>COVID!I69</f>
        <v>10166/543965</v>
      </c>
      <c r="P69" s="120" t="b">
        <v>1</v>
      </c>
      <c r="Q69" s="120" t="b">
        <v>1</v>
      </c>
      <c r="R69" s="120" t="b">
        <v>1</v>
      </c>
    </row>
    <row r="70" spans="1:18" x14ac:dyDescent="0.25">
      <c r="A70" s="117">
        <v>1</v>
      </c>
      <c r="B70" s="118">
        <v>2</v>
      </c>
      <c r="C70" s="303">
        <f>COVID!J70</f>
        <v>400113</v>
      </c>
      <c r="D70" s="120" t="b">
        <v>1</v>
      </c>
      <c r="E70" s="304" t="str">
        <f>RIGHT(COVID!C70,4)&amp;"."&amp;COVID!M70&amp;"."&amp;COVID!K70&amp;"."&amp;$C$5</f>
        <v>2077.COVCATCHUP.I18.Jl21</v>
      </c>
      <c r="F70" s="305">
        <f t="shared" ca="1" si="0"/>
        <v>44386</v>
      </c>
      <c r="G70" s="306">
        <f>IF(COVID!T70&lt;0,0,COVID!T70)</f>
        <v>0</v>
      </c>
      <c r="H70" s="124">
        <f t="shared" ca="1" si="1"/>
        <v>44386</v>
      </c>
      <c r="I70" s="125">
        <v>0</v>
      </c>
      <c r="J70" s="304" t="str">
        <f>LEFT(COVID!D70,20)&amp;"."&amp;COVIDPAY!E70</f>
        <v>Orion Primary School.2077.COVCATCHUP.I18.Jl21</v>
      </c>
      <c r="K70" s="120" t="b">
        <v>1</v>
      </c>
      <c r="L70" s="126" t="s">
        <v>3686</v>
      </c>
      <c r="M70" s="120" t="b">
        <v>1</v>
      </c>
      <c r="N70" s="120" t="s">
        <v>3687</v>
      </c>
      <c r="O70" s="307" t="str">
        <f>COVID!I70</f>
        <v>10166/543965</v>
      </c>
      <c r="P70" s="120" t="b">
        <v>1</v>
      </c>
      <c r="Q70" s="120" t="b">
        <v>1</v>
      </c>
      <c r="R70" s="120" t="b">
        <v>1</v>
      </c>
    </row>
    <row r="71" spans="1:18" x14ac:dyDescent="0.25">
      <c r="A71" s="117">
        <v>1</v>
      </c>
      <c r="B71" s="118">
        <v>2</v>
      </c>
      <c r="C71" s="303">
        <f>COVID!J71</f>
        <v>400021</v>
      </c>
      <c r="D71" s="120" t="b">
        <v>1</v>
      </c>
      <c r="E71" s="304" t="str">
        <f>RIGHT(COVID!C71,4)&amp;"."&amp;COVID!M71&amp;"."&amp;COVID!K71&amp;"."&amp;$C$5</f>
        <v>5201.COVCATCHUP.I18.Jl21</v>
      </c>
      <c r="F71" s="305">
        <f t="shared" ca="1" si="0"/>
        <v>44386</v>
      </c>
      <c r="G71" s="306">
        <f>IF(COVID!T71&lt;0,0,COVID!T71)</f>
        <v>0</v>
      </c>
      <c r="H71" s="124">
        <f t="shared" ca="1" si="1"/>
        <v>44386</v>
      </c>
      <c r="I71" s="125">
        <v>0</v>
      </c>
      <c r="J71" s="304" t="str">
        <f>LEFT(COVID!D71,20)&amp;"."&amp;COVIDPAY!E71</f>
        <v>Osidge Primary Schoo.5201.COVCATCHUP.I18.Jl21</v>
      </c>
      <c r="K71" s="120" t="b">
        <v>1</v>
      </c>
      <c r="L71" s="126" t="s">
        <v>3686</v>
      </c>
      <c r="M71" s="120" t="b">
        <v>1</v>
      </c>
      <c r="N71" s="120" t="s">
        <v>3687</v>
      </c>
      <c r="O71" s="307" t="str">
        <f>COVID!I71</f>
        <v>10166/543965</v>
      </c>
      <c r="P71" s="120" t="b">
        <v>1</v>
      </c>
      <c r="Q71" s="120" t="b">
        <v>1</v>
      </c>
      <c r="R71" s="120" t="b">
        <v>1</v>
      </c>
    </row>
    <row r="72" spans="1:18" x14ac:dyDescent="0.25">
      <c r="A72" s="117">
        <v>1</v>
      </c>
      <c r="B72" s="118">
        <v>2</v>
      </c>
      <c r="C72" s="303">
        <f>COVID!J72</f>
        <v>400003</v>
      </c>
      <c r="D72" s="120" t="b">
        <v>1</v>
      </c>
      <c r="E72" s="304" t="str">
        <f>RIGHT(COVID!C72,4)&amp;"."&amp;COVID!M72&amp;"."&amp;COVID!K72&amp;"."&amp;$C$5</f>
        <v>3501.COVCATCHUP.I18.Jl21</v>
      </c>
      <c r="F72" s="305">
        <f t="shared" ca="1" si="0"/>
        <v>44386</v>
      </c>
      <c r="G72" s="306">
        <f>IF(COVID!T72&lt;0,0,COVID!T72)</f>
        <v>0</v>
      </c>
      <c r="H72" s="124">
        <f t="shared" ca="1" si="1"/>
        <v>44386</v>
      </c>
      <c r="I72" s="125">
        <v>0</v>
      </c>
      <c r="J72" s="304" t="str">
        <f>LEFT(COVID!D72,20)&amp;"."&amp;COVIDPAY!E72</f>
        <v>Our Lady of Lourdes .3501.COVCATCHUP.I18.Jl21</v>
      </c>
      <c r="K72" s="120" t="b">
        <v>1</v>
      </c>
      <c r="L72" s="126" t="s">
        <v>3686</v>
      </c>
      <c r="M72" s="120" t="b">
        <v>1</v>
      </c>
      <c r="N72" s="120" t="s">
        <v>3687</v>
      </c>
      <c r="O72" s="307" t="str">
        <f>COVID!I72</f>
        <v>10166/543965</v>
      </c>
      <c r="P72" s="120" t="b">
        <v>1</v>
      </c>
      <c r="Q72" s="120" t="b">
        <v>1</v>
      </c>
      <c r="R72" s="120" t="b">
        <v>1</v>
      </c>
    </row>
    <row r="73" spans="1:18" x14ac:dyDescent="0.25">
      <c r="A73" s="117">
        <v>1</v>
      </c>
      <c r="B73" s="118">
        <v>2</v>
      </c>
      <c r="C73" s="303">
        <f>COVID!J73</f>
        <v>400014</v>
      </c>
      <c r="D73" s="120" t="b">
        <v>1</v>
      </c>
      <c r="E73" s="304" t="str">
        <f>RIGHT(COVID!C73,4)&amp;"."&amp;COVID!M73&amp;"."&amp;COVID!K73&amp;"."&amp;$C$5</f>
        <v>2078.COVCATCHUP.I18.Jl21</v>
      </c>
      <c r="F73" s="305">
        <f t="shared" ca="1" si="0"/>
        <v>44386</v>
      </c>
      <c r="G73" s="306">
        <f>IF(COVID!T73&lt;0,0,COVID!T73)</f>
        <v>0</v>
      </c>
      <c r="H73" s="124">
        <f t="shared" ca="1" si="1"/>
        <v>44386</v>
      </c>
      <c r="I73" s="125">
        <v>0</v>
      </c>
      <c r="J73" s="304" t="str">
        <f>LEFT(COVID!D73,20)&amp;"."&amp;COVIDPAY!E73</f>
        <v>Pardes House School.2078.COVCATCHUP.I18.Jl21</v>
      </c>
      <c r="K73" s="120" t="b">
        <v>1</v>
      </c>
      <c r="L73" s="126" t="s">
        <v>3686</v>
      </c>
      <c r="M73" s="120" t="b">
        <v>1</v>
      </c>
      <c r="N73" s="120" t="s">
        <v>3687</v>
      </c>
      <c r="O73" s="307" t="str">
        <f>COVID!I73</f>
        <v>10166/543965</v>
      </c>
      <c r="P73" s="120" t="b">
        <v>1</v>
      </c>
      <c r="Q73" s="120" t="b">
        <v>1</v>
      </c>
      <c r="R73" s="120" t="b">
        <v>1</v>
      </c>
    </row>
    <row r="74" spans="1:18" x14ac:dyDescent="0.25">
      <c r="A74" s="117">
        <v>1</v>
      </c>
      <c r="B74" s="118">
        <v>2</v>
      </c>
      <c r="C74" s="303">
        <f>COVID!J74</f>
        <v>400012</v>
      </c>
      <c r="D74" s="120" t="b">
        <v>1</v>
      </c>
      <c r="E74" s="304" t="str">
        <f>RIGHT(COVID!C74,4)&amp;"."&amp;COVID!M74&amp;"."&amp;COVID!K74&amp;"."&amp;$C$5</f>
        <v>2071.COVCATCHUP.I18.Jl21</v>
      </c>
      <c r="F74" s="305">
        <f t="shared" ca="1" si="0"/>
        <v>44386</v>
      </c>
      <c r="G74" s="306">
        <f>IF(COVID!T74&lt;0,0,COVID!T74)</f>
        <v>0</v>
      </c>
      <c r="H74" s="124">
        <f t="shared" ca="1" si="1"/>
        <v>44386</v>
      </c>
      <c r="I74" s="125">
        <v>0</v>
      </c>
      <c r="J74" s="304" t="str">
        <f>LEFT(COVID!D74,20)&amp;"."&amp;COVIDPAY!E74</f>
        <v>Queenswell Infant an.2071.COVCATCHUP.I18.Jl21</v>
      </c>
      <c r="K74" s="120" t="b">
        <v>1</v>
      </c>
      <c r="L74" s="126" t="s">
        <v>3686</v>
      </c>
      <c r="M74" s="120" t="b">
        <v>1</v>
      </c>
      <c r="N74" s="120" t="s">
        <v>3687</v>
      </c>
      <c r="O74" s="307" t="str">
        <f>COVID!I74</f>
        <v>10166/543965</v>
      </c>
      <c r="P74" s="120" t="b">
        <v>1</v>
      </c>
      <c r="Q74" s="120" t="b">
        <v>1</v>
      </c>
      <c r="R74" s="120" t="b">
        <v>1</v>
      </c>
    </row>
    <row r="75" spans="1:18" x14ac:dyDescent="0.25">
      <c r="A75" s="117">
        <v>1</v>
      </c>
      <c r="B75" s="118">
        <v>2</v>
      </c>
      <c r="C75" s="303">
        <f>COVID!J75</f>
        <v>400012</v>
      </c>
      <c r="D75" s="120" t="b">
        <v>1</v>
      </c>
      <c r="E75" s="304" t="str">
        <f>RIGHT(COVID!C75,4)&amp;"."&amp;COVID!M75&amp;"."&amp;COVID!K75&amp;"."&amp;$C$5</f>
        <v>2072.COVCATCHUP.I18.Jl21</v>
      </c>
      <c r="F75" s="305">
        <f t="shared" ca="1" si="0"/>
        <v>44386</v>
      </c>
      <c r="G75" s="306">
        <f>IF(COVID!T75&lt;0,0,COVID!T75)</f>
        <v>0</v>
      </c>
      <c r="H75" s="124">
        <f t="shared" ca="1" si="1"/>
        <v>44386</v>
      </c>
      <c r="I75" s="125">
        <v>0</v>
      </c>
      <c r="J75" s="304" t="str">
        <f>LEFT(COVID!D75,20)&amp;"."&amp;COVIDPAY!E75</f>
        <v>Queenswell Junior Sc.2072.COVCATCHUP.I18.Jl21</v>
      </c>
      <c r="K75" s="120" t="b">
        <v>1</v>
      </c>
      <c r="L75" s="126" t="s">
        <v>3686</v>
      </c>
      <c r="M75" s="120" t="b">
        <v>1</v>
      </c>
      <c r="N75" s="120" t="s">
        <v>3687</v>
      </c>
      <c r="O75" s="307" t="str">
        <f>COVID!I75</f>
        <v>10166/543965</v>
      </c>
      <c r="P75" s="120" t="b">
        <v>1</v>
      </c>
      <c r="Q75" s="120" t="b">
        <v>1</v>
      </c>
      <c r="R75" s="120" t="b">
        <v>1</v>
      </c>
    </row>
    <row r="76" spans="1:18" x14ac:dyDescent="0.25">
      <c r="A76" s="117">
        <v>1</v>
      </c>
      <c r="B76" s="118">
        <v>2</v>
      </c>
      <c r="C76" s="303">
        <f>COVID!J76</f>
        <v>400093</v>
      </c>
      <c r="D76" s="120" t="b">
        <v>1</v>
      </c>
      <c r="E76" s="304" t="str">
        <f>RIGHT(COVID!C76,4)&amp;"."&amp;COVID!M76&amp;"."&amp;COVID!K76&amp;"."&amp;$C$5</f>
        <v>3512.COVCATCHUP.I18.Jl21</v>
      </c>
      <c r="F76" s="305">
        <f t="shared" ca="1" si="0"/>
        <v>44386</v>
      </c>
      <c r="G76" s="306">
        <f>IF(COVID!T76&lt;0,0,COVID!T76)</f>
        <v>0</v>
      </c>
      <c r="H76" s="124">
        <f t="shared" ca="1" si="1"/>
        <v>44386</v>
      </c>
      <c r="I76" s="125">
        <v>0</v>
      </c>
      <c r="J76" s="304" t="str">
        <f>LEFT(COVID!D76,20)&amp;"."&amp;COVIDPAY!E76</f>
        <v>Rosh Pinah.3512.COVCATCHUP.I18.Jl21</v>
      </c>
      <c r="K76" s="120" t="b">
        <v>1</v>
      </c>
      <c r="L76" s="126" t="s">
        <v>3686</v>
      </c>
      <c r="M76" s="120" t="b">
        <v>1</v>
      </c>
      <c r="N76" s="120" t="s">
        <v>3687</v>
      </c>
      <c r="O76" s="307" t="str">
        <f>COVID!I76</f>
        <v>10166/543965</v>
      </c>
      <c r="P76" s="120" t="b">
        <v>1</v>
      </c>
      <c r="Q76" s="120" t="b">
        <v>1</v>
      </c>
      <c r="R76" s="120" t="b">
        <v>1</v>
      </c>
    </row>
    <row r="77" spans="1:18" x14ac:dyDescent="0.25">
      <c r="A77" s="117">
        <v>1</v>
      </c>
      <c r="B77" s="118">
        <v>2</v>
      </c>
      <c r="C77" s="303">
        <f>COVID!J77</f>
        <v>400071</v>
      </c>
      <c r="D77" s="120" t="b">
        <v>1</v>
      </c>
      <c r="E77" s="304" t="str">
        <f>RIGHT(COVID!C77,4)&amp;"."&amp;COVID!M77&amp;"."&amp;COVID!K77&amp;"."&amp;$C$5</f>
        <v>3510.COVCATCHUP.I18.Jl21</v>
      </c>
      <c r="F77" s="305">
        <f t="shared" ca="1" si="0"/>
        <v>44386</v>
      </c>
      <c r="G77" s="306">
        <f>IF(COVID!T77&lt;0,0,COVID!T77)</f>
        <v>0</v>
      </c>
      <c r="H77" s="124">
        <f t="shared" ca="1" si="1"/>
        <v>44386</v>
      </c>
      <c r="I77" s="125">
        <v>0</v>
      </c>
      <c r="J77" s="304" t="str">
        <f>LEFT(COVID!D77,20)&amp;"."&amp;COVIDPAY!E77</f>
        <v>Sacred Heart School.3510.COVCATCHUP.I18.Jl21</v>
      </c>
      <c r="K77" s="120" t="b">
        <v>1</v>
      </c>
      <c r="L77" s="126" t="s">
        <v>3686</v>
      </c>
      <c r="M77" s="120" t="b">
        <v>1</v>
      </c>
      <c r="N77" s="120" t="s">
        <v>3687</v>
      </c>
      <c r="O77" s="307" t="str">
        <f>COVID!I77</f>
        <v>10166/543965</v>
      </c>
      <c r="P77" s="120" t="b">
        <v>1</v>
      </c>
      <c r="Q77" s="120" t="b">
        <v>1</v>
      </c>
      <c r="R77" s="120" t="b">
        <v>1</v>
      </c>
    </row>
    <row r="78" spans="1:18" x14ac:dyDescent="0.25">
      <c r="A78" s="117">
        <v>1</v>
      </c>
      <c r="B78" s="118">
        <v>2</v>
      </c>
      <c r="C78" s="303">
        <f>COVID!J78</f>
        <v>400096</v>
      </c>
      <c r="D78" s="120" t="b">
        <v>1</v>
      </c>
      <c r="E78" s="304" t="str">
        <f>RIGHT(COVID!C78,4)&amp;"."&amp;COVID!M78&amp;"."&amp;COVID!K78&amp;"."&amp;$C$5</f>
        <v>3502.COVCATCHUP.I18.Jl21</v>
      </c>
      <c r="F78" s="305">
        <f t="shared" ca="1" si="0"/>
        <v>44386</v>
      </c>
      <c r="G78" s="306">
        <f>IF(COVID!T78&lt;0,0,COVID!T78)</f>
        <v>0</v>
      </c>
      <c r="H78" s="124">
        <f t="shared" ca="1" si="1"/>
        <v>44386</v>
      </c>
      <c r="I78" s="125">
        <v>0</v>
      </c>
      <c r="J78" s="304" t="str">
        <f>LEFT(COVID!D78,20)&amp;"."&amp;COVIDPAY!E78</f>
        <v>St Agnes RC Primary .3502.COVCATCHUP.I18.Jl21</v>
      </c>
      <c r="K78" s="120" t="b">
        <v>1</v>
      </c>
      <c r="L78" s="126" t="s">
        <v>3686</v>
      </c>
      <c r="M78" s="120" t="b">
        <v>1</v>
      </c>
      <c r="N78" s="120" t="s">
        <v>3687</v>
      </c>
      <c r="O78" s="307" t="str">
        <f>COVID!I78</f>
        <v>10166/543965</v>
      </c>
      <c r="P78" s="120" t="b">
        <v>1</v>
      </c>
      <c r="Q78" s="120" t="b">
        <v>1</v>
      </c>
      <c r="R78" s="120" t="b">
        <v>1</v>
      </c>
    </row>
    <row r="79" spans="1:18" x14ac:dyDescent="0.25">
      <c r="A79" s="117">
        <v>1</v>
      </c>
      <c r="B79" s="118">
        <v>2</v>
      </c>
      <c r="C79" s="303">
        <f>COVID!J79</f>
        <v>400062</v>
      </c>
      <c r="D79" s="120" t="b">
        <v>1</v>
      </c>
      <c r="E79" s="304" t="str">
        <f>RIGHT(COVID!C79,4)&amp;"."&amp;COVID!M79&amp;"."&amp;COVID!K79&amp;"."&amp;$C$5</f>
        <v>3315.COVCATCHUP.I18.Jl21</v>
      </c>
      <c r="F79" s="305">
        <f t="shared" ca="1" si="0"/>
        <v>44386</v>
      </c>
      <c r="G79" s="306">
        <f>IF(COVID!T79&lt;0,0,COVID!T79)</f>
        <v>0</v>
      </c>
      <c r="H79" s="124">
        <f t="shared" ca="1" si="1"/>
        <v>44386</v>
      </c>
      <c r="I79" s="125">
        <v>0</v>
      </c>
      <c r="J79" s="304" t="str">
        <f>LEFT(COVID!D79,20)&amp;"."&amp;COVIDPAY!E79</f>
        <v>St Andrew's C E.3315.COVCATCHUP.I18.Jl21</v>
      </c>
      <c r="K79" s="120" t="b">
        <v>1</v>
      </c>
      <c r="L79" s="126" t="s">
        <v>3686</v>
      </c>
      <c r="M79" s="120" t="b">
        <v>1</v>
      </c>
      <c r="N79" s="120" t="s">
        <v>3687</v>
      </c>
      <c r="O79" s="307" t="str">
        <f>COVID!I79</f>
        <v>10166/543965</v>
      </c>
      <c r="P79" s="120" t="b">
        <v>1</v>
      </c>
      <c r="Q79" s="120" t="b">
        <v>1</v>
      </c>
      <c r="R79" s="120" t="b">
        <v>1</v>
      </c>
    </row>
    <row r="80" spans="1:18" x14ac:dyDescent="0.25">
      <c r="A80" s="117">
        <v>1</v>
      </c>
      <c r="B80" s="118">
        <v>2</v>
      </c>
      <c r="C80" s="303">
        <f>COVID!J80</f>
        <v>400064</v>
      </c>
      <c r="D80" s="120" t="b">
        <v>1</v>
      </c>
      <c r="E80" s="304" t="str">
        <f>RIGHT(COVID!C80,4)&amp;"."&amp;COVID!M80&amp;"."&amp;COVID!K80&amp;"."&amp;$C$5</f>
        <v>3504.COVCATCHUP.I18.Jl21</v>
      </c>
      <c r="F80" s="305">
        <f t="shared" ca="1" si="0"/>
        <v>44386</v>
      </c>
      <c r="G80" s="306">
        <f>IF(COVID!T80&lt;0,0,COVID!T80)</f>
        <v>0</v>
      </c>
      <c r="H80" s="124">
        <f t="shared" ca="1" si="1"/>
        <v>44386</v>
      </c>
      <c r="I80" s="125">
        <v>0</v>
      </c>
      <c r="J80" s="304" t="str">
        <f>LEFT(COVID!D80,20)&amp;"."&amp;COVIDPAY!E80</f>
        <v>St Catherines R C Pr.3504.COVCATCHUP.I18.Jl21</v>
      </c>
      <c r="K80" s="120" t="b">
        <v>1</v>
      </c>
      <c r="L80" s="126" t="s">
        <v>3686</v>
      </c>
      <c r="M80" s="120" t="b">
        <v>1</v>
      </c>
      <c r="N80" s="120" t="s">
        <v>3687</v>
      </c>
      <c r="O80" s="307" t="str">
        <f>COVID!I80</f>
        <v>10166/543965</v>
      </c>
      <c r="P80" s="120" t="b">
        <v>1</v>
      </c>
      <c r="Q80" s="120" t="b">
        <v>1</v>
      </c>
      <c r="R80" s="120" t="b">
        <v>1</v>
      </c>
    </row>
    <row r="81" spans="1:18" x14ac:dyDescent="0.25">
      <c r="A81" s="117">
        <v>1</v>
      </c>
      <c r="B81" s="118">
        <v>2</v>
      </c>
      <c r="C81" s="303">
        <f>COVID!J81</f>
        <v>400098</v>
      </c>
      <c r="D81" s="120" t="b">
        <v>1</v>
      </c>
      <c r="E81" s="304" t="str">
        <f>RIGHT(COVID!C81,4)&amp;"."&amp;COVID!M81&amp;"."&amp;COVID!K81&amp;"."&amp;$C$5</f>
        <v>3309.COVCATCHUP.I18.Jl21</v>
      </c>
      <c r="F81" s="305">
        <f t="shared" ca="1" si="0"/>
        <v>44386</v>
      </c>
      <c r="G81" s="306">
        <f>IF(COVID!T81&lt;0,0,COVID!T81)</f>
        <v>0</v>
      </c>
      <c r="H81" s="124">
        <f t="shared" ca="1" si="1"/>
        <v>44386</v>
      </c>
      <c r="I81" s="125">
        <v>0</v>
      </c>
      <c r="J81" s="304" t="str">
        <f>LEFT(COVID!D81,20)&amp;"."&amp;COVIDPAY!E81</f>
        <v>St Johns CE N20.3309.COVCATCHUP.I18.Jl21</v>
      </c>
      <c r="K81" s="120" t="b">
        <v>1</v>
      </c>
      <c r="L81" s="126" t="s">
        <v>3686</v>
      </c>
      <c r="M81" s="120" t="b">
        <v>1</v>
      </c>
      <c r="N81" s="120" t="s">
        <v>3687</v>
      </c>
      <c r="O81" s="307" t="str">
        <f>COVID!I81</f>
        <v>10166/543965</v>
      </c>
      <c r="P81" s="120" t="b">
        <v>1</v>
      </c>
      <c r="Q81" s="120" t="b">
        <v>1</v>
      </c>
      <c r="R81" s="120" t="b">
        <v>1</v>
      </c>
    </row>
    <row r="82" spans="1:18" x14ac:dyDescent="0.25">
      <c r="A82" s="117">
        <v>1</v>
      </c>
      <c r="B82" s="118">
        <v>2</v>
      </c>
      <c r="C82" s="303">
        <f>COVID!J82</f>
        <v>400114</v>
      </c>
      <c r="D82" s="120" t="b">
        <v>1</v>
      </c>
      <c r="E82" s="304" t="str">
        <f>RIGHT(COVID!C82,4)&amp;"."&amp;COVID!M82&amp;"."&amp;COVID!K82&amp;"."&amp;$C$5</f>
        <v>3307.COVCATCHUP.I18.Jl21</v>
      </c>
      <c r="F82" s="305">
        <f t="shared" ca="1" si="0"/>
        <v>44386</v>
      </c>
      <c r="G82" s="306">
        <f>IF(COVID!T82&lt;0,0,COVID!T82)</f>
        <v>0</v>
      </c>
      <c r="H82" s="124">
        <f t="shared" ca="1" si="1"/>
        <v>44386</v>
      </c>
      <c r="I82" s="125">
        <v>0</v>
      </c>
      <c r="J82" s="304" t="str">
        <f>LEFT(COVID!D82,20)&amp;"."&amp;COVIDPAY!E82</f>
        <v>St John's CE School .3307.COVCATCHUP.I18.Jl21</v>
      </c>
      <c r="K82" s="120" t="b">
        <v>1</v>
      </c>
      <c r="L82" s="126" t="s">
        <v>3686</v>
      </c>
      <c r="M82" s="120" t="b">
        <v>1</v>
      </c>
      <c r="N82" s="120" t="s">
        <v>3687</v>
      </c>
      <c r="O82" s="307" t="str">
        <f>COVID!I82</f>
        <v>10166/543965</v>
      </c>
      <c r="P82" s="120" t="b">
        <v>1</v>
      </c>
      <c r="Q82" s="120" t="b">
        <v>1</v>
      </c>
      <c r="R82" s="120" t="b">
        <v>1</v>
      </c>
    </row>
    <row r="83" spans="1:18" x14ac:dyDescent="0.25">
      <c r="A83" s="117">
        <v>1</v>
      </c>
      <c r="B83" s="118">
        <v>2</v>
      </c>
      <c r="C83" s="303">
        <f>COVID!J83</f>
        <v>400066</v>
      </c>
      <c r="D83" s="120" t="b">
        <v>1</v>
      </c>
      <c r="E83" s="304" t="str">
        <f>RIGHT(COVID!C83,4)&amp;"."&amp;COVID!M83&amp;"."&amp;COVID!K83&amp;"."&amp;$C$5</f>
        <v>3509.COVCATCHUP.I18.Jl21</v>
      </c>
      <c r="F83" s="305">
        <f t="shared" ca="1" si="0"/>
        <v>44386</v>
      </c>
      <c r="G83" s="306">
        <f>IF(COVID!T83&lt;0,0,COVID!T83)</f>
        <v>0</v>
      </c>
      <c r="H83" s="124">
        <f t="shared" ca="1" si="1"/>
        <v>44386</v>
      </c>
      <c r="I83" s="125">
        <v>0</v>
      </c>
      <c r="J83" s="304" t="str">
        <f>LEFT(COVID!D83,20)&amp;"."&amp;COVIDPAY!E83</f>
        <v>St Joseph's Primary .3509.COVCATCHUP.I18.Jl21</v>
      </c>
      <c r="K83" s="120" t="b">
        <v>1</v>
      </c>
      <c r="L83" s="126" t="s">
        <v>3686</v>
      </c>
      <c r="M83" s="120" t="b">
        <v>1</v>
      </c>
      <c r="N83" s="120" t="s">
        <v>3687</v>
      </c>
      <c r="O83" s="307" t="str">
        <f>COVID!I83</f>
        <v>10166/543965</v>
      </c>
      <c r="P83" s="120" t="b">
        <v>1</v>
      </c>
      <c r="Q83" s="120" t="b">
        <v>1</v>
      </c>
      <c r="R83" s="120" t="b">
        <v>1</v>
      </c>
    </row>
    <row r="84" spans="1:18" x14ac:dyDescent="0.25">
      <c r="A84" s="117">
        <v>1</v>
      </c>
      <c r="B84" s="118">
        <v>2</v>
      </c>
      <c r="C84" s="303">
        <f>COVID!J84</f>
        <v>400058</v>
      </c>
      <c r="D84" s="120" t="b">
        <v>1</v>
      </c>
      <c r="E84" s="304" t="str">
        <f>RIGHT(COVID!C84,4)&amp;"."&amp;COVID!M84&amp;"."&amp;COVID!K84&amp;"."&amp;$C$5</f>
        <v>3311.COVCATCHUP.I18.Jl21</v>
      </c>
      <c r="F84" s="305">
        <f t="shared" ca="1" si="0"/>
        <v>44386</v>
      </c>
      <c r="G84" s="306">
        <f>IF(COVID!T84&lt;0,0,COVID!T84)</f>
        <v>0</v>
      </c>
      <c r="H84" s="124">
        <f t="shared" ca="1" si="1"/>
        <v>44386</v>
      </c>
      <c r="I84" s="125">
        <v>0</v>
      </c>
      <c r="J84" s="304" t="str">
        <f>LEFT(COVID!D84,20)&amp;"."&amp;COVIDPAY!E84</f>
        <v>St Mary's C E Primar.3311.COVCATCHUP.I18.Jl21</v>
      </c>
      <c r="K84" s="120" t="b">
        <v>1</v>
      </c>
      <c r="L84" s="126" t="s">
        <v>3686</v>
      </c>
      <c r="M84" s="120" t="b">
        <v>1</v>
      </c>
      <c r="N84" s="120" t="s">
        <v>3687</v>
      </c>
      <c r="O84" s="307" t="str">
        <f>COVID!I84</f>
        <v>10166/543965</v>
      </c>
      <c r="P84" s="120" t="b">
        <v>1</v>
      </c>
      <c r="Q84" s="120" t="b">
        <v>1</v>
      </c>
      <c r="R84" s="120" t="b">
        <v>1</v>
      </c>
    </row>
    <row r="85" spans="1:18" x14ac:dyDescent="0.25">
      <c r="A85" s="117">
        <v>1</v>
      </c>
      <c r="B85" s="118">
        <v>2</v>
      </c>
      <c r="C85" s="303">
        <f>COVID!J85</f>
        <v>400017</v>
      </c>
      <c r="D85" s="120" t="b">
        <v>1</v>
      </c>
      <c r="E85" s="304" t="str">
        <f>RIGHT(COVID!C85,4)&amp;"."&amp;COVID!M85&amp;"."&amp;COVID!K85&amp;"."&amp;$C$5</f>
        <v>3312.COVCATCHUP.I18.Jl21</v>
      </c>
      <c r="F85" s="305">
        <f t="shared" ref="F85:F148" ca="1" si="2">TODAY()</f>
        <v>44386</v>
      </c>
      <c r="G85" s="306">
        <f>IF(COVID!T85&lt;0,0,COVID!T85)</f>
        <v>0</v>
      </c>
      <c r="H85" s="124">
        <f t="shared" ref="H85:H148" ca="1" si="3">F85</f>
        <v>44386</v>
      </c>
      <c r="I85" s="125">
        <v>0</v>
      </c>
      <c r="J85" s="304" t="str">
        <f>LEFT(COVID!D85,20)&amp;"."&amp;COVIDPAY!E85</f>
        <v>St Mary's School EN4.3312.COVCATCHUP.I18.Jl21</v>
      </c>
      <c r="K85" s="120" t="b">
        <v>1</v>
      </c>
      <c r="L85" s="126" t="s">
        <v>3686</v>
      </c>
      <c r="M85" s="120" t="b">
        <v>1</v>
      </c>
      <c r="N85" s="120" t="s">
        <v>3687</v>
      </c>
      <c r="O85" s="307" t="str">
        <f>COVID!I85</f>
        <v>10166/543965</v>
      </c>
      <c r="P85" s="120" t="b">
        <v>1</v>
      </c>
      <c r="Q85" s="120" t="b">
        <v>1</v>
      </c>
      <c r="R85" s="120" t="b">
        <v>1</v>
      </c>
    </row>
    <row r="86" spans="1:18" x14ac:dyDescent="0.25">
      <c r="A86" s="117">
        <v>1</v>
      </c>
      <c r="B86" s="118">
        <v>2</v>
      </c>
      <c r="C86" s="303">
        <f>COVID!J86</f>
        <v>400094</v>
      </c>
      <c r="D86" s="120" t="b">
        <v>1</v>
      </c>
      <c r="E86" s="304" t="str">
        <f>RIGHT(COVID!C86,4)&amp;"."&amp;COVID!M86&amp;"."&amp;COVID!K86&amp;"."&amp;$C$5</f>
        <v>3314.COVCATCHUP.I18.Jl21</v>
      </c>
      <c r="F86" s="305">
        <f t="shared" ca="1" si="2"/>
        <v>44386</v>
      </c>
      <c r="G86" s="306">
        <f>IF(COVID!T86&lt;0,0,COVID!T86)</f>
        <v>0</v>
      </c>
      <c r="H86" s="124">
        <f t="shared" ca="1" si="3"/>
        <v>44386</v>
      </c>
      <c r="I86" s="125">
        <v>0</v>
      </c>
      <c r="J86" s="304" t="str">
        <f>LEFT(COVID!D86,20)&amp;"."&amp;COVIDPAY!E86</f>
        <v>St Pauls CE Primary,.3314.COVCATCHUP.I18.Jl21</v>
      </c>
      <c r="K86" s="120" t="b">
        <v>1</v>
      </c>
      <c r="L86" s="126" t="s">
        <v>3686</v>
      </c>
      <c r="M86" s="120" t="b">
        <v>1</v>
      </c>
      <c r="N86" s="120" t="s">
        <v>3687</v>
      </c>
      <c r="O86" s="307" t="str">
        <f>COVID!I86</f>
        <v>10166/543965</v>
      </c>
      <c r="P86" s="120" t="b">
        <v>1</v>
      </c>
      <c r="Q86" s="120" t="b">
        <v>1</v>
      </c>
      <c r="R86" s="120" t="b">
        <v>1</v>
      </c>
    </row>
    <row r="87" spans="1:18" x14ac:dyDescent="0.25">
      <c r="A87" s="117">
        <v>1</v>
      </c>
      <c r="B87" s="118">
        <v>2</v>
      </c>
      <c r="C87" s="303">
        <f>COVID!J87</f>
        <v>400006</v>
      </c>
      <c r="D87" s="120" t="b">
        <v>1</v>
      </c>
      <c r="E87" s="304" t="str">
        <f>RIGHT(COVID!C87,4)&amp;"."&amp;COVID!M87&amp;"."&amp;COVID!K87&amp;"."&amp;$C$5</f>
        <v>3313.COVCATCHUP.I18.Jl21</v>
      </c>
      <c r="F87" s="305">
        <f t="shared" ca="1" si="2"/>
        <v>44386</v>
      </c>
      <c r="G87" s="306">
        <f>IF(COVID!T87&lt;0,0,COVID!T87)</f>
        <v>0</v>
      </c>
      <c r="H87" s="124">
        <f t="shared" ca="1" si="3"/>
        <v>44386</v>
      </c>
      <c r="I87" s="125">
        <v>0</v>
      </c>
      <c r="J87" s="304" t="str">
        <f>LEFT(COVID!D87,20)&amp;"."&amp;COVIDPAY!E87</f>
        <v>St. Pauls CE Primary.3313.COVCATCHUP.I18.Jl21</v>
      </c>
      <c r="K87" s="120" t="b">
        <v>1</v>
      </c>
      <c r="L87" s="126" t="s">
        <v>3686</v>
      </c>
      <c r="M87" s="120" t="b">
        <v>1</v>
      </c>
      <c r="N87" s="120" t="s">
        <v>3687</v>
      </c>
      <c r="O87" s="307" t="str">
        <f>COVID!I87</f>
        <v>10166/543965</v>
      </c>
      <c r="P87" s="120" t="b">
        <v>1</v>
      </c>
      <c r="Q87" s="120" t="b">
        <v>1</v>
      </c>
      <c r="R87" s="120" t="b">
        <v>1</v>
      </c>
    </row>
    <row r="88" spans="1:18" x14ac:dyDescent="0.25">
      <c r="A88" s="117">
        <v>1</v>
      </c>
      <c r="B88" s="118">
        <v>2</v>
      </c>
      <c r="C88" s="303">
        <f>COVID!J88</f>
        <v>400037</v>
      </c>
      <c r="D88" s="120" t="b">
        <v>1</v>
      </c>
      <c r="E88" s="304" t="str">
        <f>RIGHT(COVID!C88,4)&amp;"."&amp;COVID!M88&amp;"."&amp;COVID!K88&amp;"."&amp;$C$5</f>
        <v>3507.COVCATCHUP.I18.Jl21</v>
      </c>
      <c r="F88" s="305">
        <f t="shared" ca="1" si="2"/>
        <v>44386</v>
      </c>
      <c r="G88" s="306">
        <f>IF(COVID!T88&lt;0,0,COVID!T88)</f>
        <v>0</v>
      </c>
      <c r="H88" s="124">
        <f t="shared" ca="1" si="3"/>
        <v>44386</v>
      </c>
      <c r="I88" s="125">
        <v>0</v>
      </c>
      <c r="J88" s="304" t="str">
        <f>LEFT(COVID!D88,20)&amp;"."&amp;COVIDPAY!E88</f>
        <v>St Theresa's R.C. Pr.3507.COVCATCHUP.I18.Jl21</v>
      </c>
      <c r="K88" s="120" t="b">
        <v>1</v>
      </c>
      <c r="L88" s="126" t="s">
        <v>3686</v>
      </c>
      <c r="M88" s="120" t="b">
        <v>1</v>
      </c>
      <c r="N88" s="120" t="s">
        <v>3687</v>
      </c>
      <c r="O88" s="307" t="str">
        <f>COVID!I88</f>
        <v>10166/543965</v>
      </c>
      <c r="P88" s="120" t="b">
        <v>1</v>
      </c>
      <c r="Q88" s="120" t="b">
        <v>1</v>
      </c>
      <c r="R88" s="120" t="b">
        <v>1</v>
      </c>
    </row>
    <row r="89" spans="1:18" x14ac:dyDescent="0.25">
      <c r="A89" s="117">
        <v>1</v>
      </c>
      <c r="B89" s="118">
        <v>2</v>
      </c>
      <c r="C89" s="303">
        <f>COVID!J89</f>
        <v>400009</v>
      </c>
      <c r="D89" s="120" t="b">
        <v>1</v>
      </c>
      <c r="E89" s="304" t="str">
        <f>RIGHT(COVID!C89,4)&amp;"."&amp;COVID!M89&amp;"."&amp;COVID!K89&amp;"."&amp;$C$5</f>
        <v>3506.COVCATCHUP.I18.Jl21</v>
      </c>
      <c r="F89" s="305">
        <f t="shared" ca="1" si="2"/>
        <v>44386</v>
      </c>
      <c r="G89" s="306">
        <f>IF(COVID!T89&lt;0,0,COVID!T89)</f>
        <v>0</v>
      </c>
      <c r="H89" s="124">
        <f t="shared" ca="1" si="3"/>
        <v>44386</v>
      </c>
      <c r="I89" s="125">
        <v>0</v>
      </c>
      <c r="J89" s="304" t="str">
        <f>LEFT(COVID!D89,20)&amp;"."&amp;COVIDPAY!E89</f>
        <v>St Vincent's Catholi.3506.COVCATCHUP.I18.Jl21</v>
      </c>
      <c r="K89" s="120" t="b">
        <v>1</v>
      </c>
      <c r="L89" s="126" t="s">
        <v>3686</v>
      </c>
      <c r="M89" s="120" t="b">
        <v>1</v>
      </c>
      <c r="N89" s="120" t="s">
        <v>3687</v>
      </c>
      <c r="O89" s="307" t="str">
        <f>COVID!I89</f>
        <v>10166/543965</v>
      </c>
      <c r="P89" s="120" t="b">
        <v>1</v>
      </c>
      <c r="Q89" s="120" t="b">
        <v>1</v>
      </c>
      <c r="R89" s="120" t="b">
        <v>1</v>
      </c>
    </row>
    <row r="90" spans="1:18" x14ac:dyDescent="0.25">
      <c r="A90" s="117">
        <v>1</v>
      </c>
      <c r="B90" s="118">
        <v>2</v>
      </c>
      <c r="C90" s="303">
        <f>COVID!J90</f>
        <v>400038</v>
      </c>
      <c r="D90" s="120" t="b">
        <v>1</v>
      </c>
      <c r="E90" s="304" t="str">
        <f>RIGHT(COVID!C90,4)&amp;"."&amp;COVID!M90&amp;"."&amp;COVID!K90&amp;"."&amp;$C$5</f>
        <v>2070.COVCATCHUP.I18.Jl21</v>
      </c>
      <c r="F90" s="305">
        <f t="shared" ca="1" si="2"/>
        <v>44386</v>
      </c>
      <c r="G90" s="306">
        <f>IF(COVID!T90&lt;0,0,COVID!T90)</f>
        <v>0</v>
      </c>
      <c r="H90" s="124">
        <f t="shared" ca="1" si="3"/>
        <v>44386</v>
      </c>
      <c r="I90" s="125">
        <v>0</v>
      </c>
      <c r="J90" s="304" t="str">
        <f>LEFT(COVID!D90,20)&amp;"."&amp;COVIDPAY!E90</f>
        <v>Sunnyfields Primary .2070.COVCATCHUP.I18.Jl21</v>
      </c>
      <c r="K90" s="120" t="b">
        <v>1</v>
      </c>
      <c r="L90" s="126" t="s">
        <v>3686</v>
      </c>
      <c r="M90" s="120" t="b">
        <v>1</v>
      </c>
      <c r="N90" s="120" t="s">
        <v>3687</v>
      </c>
      <c r="O90" s="307" t="str">
        <f>COVID!I90</f>
        <v>10166/543965</v>
      </c>
      <c r="P90" s="120" t="b">
        <v>1</v>
      </c>
      <c r="Q90" s="120" t="b">
        <v>1</v>
      </c>
      <c r="R90" s="120" t="b">
        <v>1</v>
      </c>
    </row>
    <row r="91" spans="1:18" x14ac:dyDescent="0.25">
      <c r="A91" s="117">
        <v>1</v>
      </c>
      <c r="B91" s="118">
        <v>2</v>
      </c>
      <c r="C91" s="303">
        <f>COVID!J91</f>
        <v>400100</v>
      </c>
      <c r="D91" s="120" t="b">
        <v>1</v>
      </c>
      <c r="E91" s="304" t="str">
        <f>RIGHT(COVID!C91,4)&amp;"."&amp;COVID!M91&amp;"."&amp;COVID!K91&amp;"."&amp;$C$5</f>
        <v>3316.COVCATCHUP.I18.Jl21</v>
      </c>
      <c r="F91" s="305">
        <f t="shared" ca="1" si="2"/>
        <v>44386</v>
      </c>
      <c r="G91" s="306">
        <f>IF(COVID!T91&lt;0,0,COVID!T91)</f>
        <v>0</v>
      </c>
      <c r="H91" s="124">
        <f t="shared" ca="1" si="3"/>
        <v>44386</v>
      </c>
      <c r="I91" s="125">
        <v>0</v>
      </c>
      <c r="J91" s="304" t="str">
        <f>LEFT(COVID!D91,20)&amp;"."&amp;COVIDPAY!E91</f>
        <v>Trent  C of E Primar.3316.COVCATCHUP.I18.Jl21</v>
      </c>
      <c r="K91" s="120" t="b">
        <v>1</v>
      </c>
      <c r="L91" s="126" t="s">
        <v>3686</v>
      </c>
      <c r="M91" s="120" t="b">
        <v>1</v>
      </c>
      <c r="N91" s="120" t="s">
        <v>3687</v>
      </c>
      <c r="O91" s="307" t="str">
        <f>COVID!I91</f>
        <v>10166/543965</v>
      </c>
      <c r="P91" s="120" t="b">
        <v>1</v>
      </c>
      <c r="Q91" s="120" t="b">
        <v>1</v>
      </c>
      <c r="R91" s="120" t="b">
        <v>1</v>
      </c>
    </row>
    <row r="92" spans="1:18" x14ac:dyDescent="0.25">
      <c r="A92" s="117">
        <v>1</v>
      </c>
      <c r="B92" s="118">
        <v>2</v>
      </c>
      <c r="C92" s="303">
        <f>COVID!J92</f>
        <v>400101</v>
      </c>
      <c r="D92" s="120" t="b">
        <v>1</v>
      </c>
      <c r="E92" s="304" t="str">
        <f>RIGHT(COVID!C92,4)&amp;"."&amp;COVID!M92&amp;"."&amp;COVID!K92&amp;"."&amp;$C$5</f>
        <v>2055.COVCATCHUP.I18.Jl21</v>
      </c>
      <c r="F92" s="305">
        <f t="shared" ca="1" si="2"/>
        <v>44386</v>
      </c>
      <c r="G92" s="306">
        <f>IF(COVID!T92&lt;0,0,COVID!T92)</f>
        <v>0</v>
      </c>
      <c r="H92" s="124">
        <f t="shared" ca="1" si="3"/>
        <v>44386</v>
      </c>
      <c r="I92" s="125">
        <v>0</v>
      </c>
      <c r="J92" s="304" t="str">
        <f>LEFT(COVID!D92,20)&amp;"."&amp;COVIDPAY!E92</f>
        <v>Tudor School.2055.COVCATCHUP.I18.Jl21</v>
      </c>
      <c r="K92" s="120" t="b">
        <v>1</v>
      </c>
      <c r="L92" s="126" t="s">
        <v>3686</v>
      </c>
      <c r="M92" s="120" t="b">
        <v>1</v>
      </c>
      <c r="N92" s="120" t="s">
        <v>3687</v>
      </c>
      <c r="O92" s="307" t="str">
        <f>COVID!I92</f>
        <v>10166/543965</v>
      </c>
      <c r="P92" s="120" t="b">
        <v>1</v>
      </c>
      <c r="Q92" s="120" t="b">
        <v>1</v>
      </c>
      <c r="R92" s="120" t="b">
        <v>1</v>
      </c>
    </row>
    <row r="93" spans="1:18" x14ac:dyDescent="0.25">
      <c r="A93" s="117">
        <v>1</v>
      </c>
      <c r="B93" s="118">
        <v>2</v>
      </c>
      <c r="C93" s="303">
        <f>COVID!J93</f>
        <v>400053</v>
      </c>
      <c r="D93" s="120" t="b">
        <v>1</v>
      </c>
      <c r="E93" s="304" t="str">
        <f>RIGHT(COVID!C93,4)&amp;"."&amp;COVID!M93&amp;"."&amp;COVID!K93&amp;"."&amp;$C$5</f>
        <v>2057.COVCATCHUP.I18.Jl21</v>
      </c>
      <c r="F93" s="305">
        <f t="shared" ca="1" si="2"/>
        <v>44386</v>
      </c>
      <c r="G93" s="306">
        <f>IF(COVID!T93&lt;0,0,COVID!T93)</f>
        <v>0</v>
      </c>
      <c r="H93" s="124">
        <f t="shared" ca="1" si="3"/>
        <v>44386</v>
      </c>
      <c r="I93" s="125">
        <v>0</v>
      </c>
      <c r="J93" s="304" t="str">
        <f>LEFT(COVID!D93,20)&amp;"."&amp;COVIDPAY!E93</f>
        <v>Underhill School.2057.COVCATCHUP.I18.Jl21</v>
      </c>
      <c r="K93" s="120" t="b">
        <v>1</v>
      </c>
      <c r="L93" s="126" t="s">
        <v>3686</v>
      </c>
      <c r="M93" s="120" t="b">
        <v>1</v>
      </c>
      <c r="N93" s="120" t="s">
        <v>3687</v>
      </c>
      <c r="O93" s="307" t="str">
        <f>COVID!I93</f>
        <v>10166/543965</v>
      </c>
      <c r="P93" s="120" t="b">
        <v>1</v>
      </c>
      <c r="Q93" s="120" t="b">
        <v>1</v>
      </c>
      <c r="R93" s="120" t="b">
        <v>1</v>
      </c>
    </row>
    <row r="94" spans="1:18" x14ac:dyDescent="0.25">
      <c r="A94" s="117">
        <v>1</v>
      </c>
      <c r="B94" s="118">
        <v>2</v>
      </c>
      <c r="C94" s="303">
        <f>COVID!J94</f>
        <v>400111</v>
      </c>
      <c r="D94" s="120" t="b">
        <v>1</v>
      </c>
      <c r="E94" s="304" t="str">
        <f>RIGHT(COVID!C94,4)&amp;"."&amp;COVID!M94&amp;"."&amp;COVID!K94&amp;"."&amp;$C$5</f>
        <v>2076.COVCATCHUP.I18.Jl21</v>
      </c>
      <c r="F94" s="305">
        <f t="shared" ca="1" si="2"/>
        <v>44386</v>
      </c>
      <c r="G94" s="306">
        <f>IF(COVID!T94&lt;0,0,COVID!T94)</f>
        <v>0</v>
      </c>
      <c r="H94" s="124">
        <f t="shared" ca="1" si="3"/>
        <v>44386</v>
      </c>
      <c r="I94" s="125">
        <v>0</v>
      </c>
      <c r="J94" s="304" t="str">
        <f>LEFT(COVID!D94,20)&amp;"."&amp;COVIDPAY!E94</f>
        <v>Wessex  Gardens Prim.2076.COVCATCHUP.I18.Jl21</v>
      </c>
      <c r="K94" s="120" t="b">
        <v>1</v>
      </c>
      <c r="L94" s="126" t="s">
        <v>3686</v>
      </c>
      <c r="M94" s="120" t="b">
        <v>1</v>
      </c>
      <c r="N94" s="120" t="s">
        <v>3687</v>
      </c>
      <c r="O94" s="307" t="str">
        <f>COVID!I94</f>
        <v>10166/543965</v>
      </c>
      <c r="P94" s="120" t="b">
        <v>1</v>
      </c>
      <c r="Q94" s="120" t="b">
        <v>1</v>
      </c>
      <c r="R94" s="120" t="b">
        <v>1</v>
      </c>
    </row>
    <row r="95" spans="1:18" x14ac:dyDescent="0.25">
      <c r="A95" s="117">
        <v>1</v>
      </c>
      <c r="B95" s="118">
        <v>2</v>
      </c>
      <c r="C95" s="303">
        <f>COVID!J95</f>
        <v>400011</v>
      </c>
      <c r="D95" s="120" t="b">
        <v>1</v>
      </c>
      <c r="E95" s="304" t="str">
        <f>RIGHT(COVID!C95,4)&amp;"."&amp;COVID!M95&amp;"."&amp;COVID!K95&amp;"."&amp;$C$5</f>
        <v>2060.COVCATCHUP.I18.Jl21</v>
      </c>
      <c r="F95" s="305">
        <f t="shared" ca="1" si="2"/>
        <v>44386</v>
      </c>
      <c r="G95" s="306">
        <f>IF(COVID!T95&lt;0,0,COVID!T95)</f>
        <v>0</v>
      </c>
      <c r="H95" s="124">
        <f t="shared" ca="1" si="3"/>
        <v>44386</v>
      </c>
      <c r="I95" s="125">
        <v>0</v>
      </c>
      <c r="J95" s="304" t="str">
        <f>LEFT(COVID!D95,20)&amp;"."&amp;COVIDPAY!E95</f>
        <v>Whitings Hill Primar.2060.COVCATCHUP.I18.Jl21</v>
      </c>
      <c r="K95" s="120" t="b">
        <v>1</v>
      </c>
      <c r="L95" s="126" t="s">
        <v>3686</v>
      </c>
      <c r="M95" s="120" t="b">
        <v>1</v>
      </c>
      <c r="N95" s="120" t="s">
        <v>3687</v>
      </c>
      <c r="O95" s="307" t="str">
        <f>COVID!I95</f>
        <v>10166/543965</v>
      </c>
      <c r="P95" s="120" t="b">
        <v>1</v>
      </c>
      <c r="Q95" s="120" t="b">
        <v>1</v>
      </c>
      <c r="R95" s="120" t="b">
        <v>1</v>
      </c>
    </row>
    <row r="96" spans="1:18" x14ac:dyDescent="0.25">
      <c r="A96" s="117">
        <v>1</v>
      </c>
      <c r="B96" s="118">
        <v>2</v>
      </c>
      <c r="C96" s="303">
        <f>COVID!J96</f>
        <v>400117</v>
      </c>
      <c r="D96" s="120" t="b">
        <v>1</v>
      </c>
      <c r="E96" s="304" t="str">
        <f>RIGHT(COVID!C96,4)&amp;"."&amp;COVID!M96&amp;"."&amp;COVID!K96&amp;"."&amp;$C$5</f>
        <v>3518.COVCATCHUP.I18.Jl21</v>
      </c>
      <c r="F96" s="305">
        <f t="shared" ca="1" si="2"/>
        <v>44386</v>
      </c>
      <c r="G96" s="306">
        <f>IF(COVID!T96&lt;0,0,COVID!T96)</f>
        <v>0</v>
      </c>
      <c r="H96" s="124">
        <f t="shared" ca="1" si="3"/>
        <v>44386</v>
      </c>
      <c r="I96" s="125">
        <v>0</v>
      </c>
      <c r="J96" s="304" t="str">
        <f>LEFT(COVID!D96,20)&amp;"."&amp;COVIDPAY!E96</f>
        <v>Woodcroft Primary Sc.3518.COVCATCHUP.I18.Jl21</v>
      </c>
      <c r="K96" s="120" t="b">
        <v>1</v>
      </c>
      <c r="L96" s="126" t="s">
        <v>3686</v>
      </c>
      <c r="M96" s="120" t="b">
        <v>1</v>
      </c>
      <c r="N96" s="120" t="s">
        <v>3687</v>
      </c>
      <c r="O96" s="307" t="str">
        <f>COVID!I96</f>
        <v>10166/543965</v>
      </c>
      <c r="P96" s="120" t="b">
        <v>1</v>
      </c>
      <c r="Q96" s="120" t="b">
        <v>1</v>
      </c>
      <c r="R96" s="120" t="b">
        <v>1</v>
      </c>
    </row>
    <row r="97" spans="1:18" x14ac:dyDescent="0.25">
      <c r="A97" s="117">
        <v>1</v>
      </c>
      <c r="B97" s="118">
        <v>2</v>
      </c>
      <c r="C97" s="303">
        <f>COVID!J97</f>
        <v>400004</v>
      </c>
      <c r="D97" s="120" t="b">
        <v>1</v>
      </c>
      <c r="E97" s="304" t="str">
        <f>RIGHT(COVID!C97,4)&amp;"."&amp;COVID!M97&amp;"."&amp;COVID!K97&amp;"."&amp;$C$5</f>
        <v>2054.COVCATCHUP.I18.Jl21</v>
      </c>
      <c r="F97" s="305">
        <f t="shared" ca="1" si="2"/>
        <v>44386</v>
      </c>
      <c r="G97" s="306">
        <f>IF(COVID!T97&lt;0,0,COVID!T97)</f>
        <v>0</v>
      </c>
      <c r="H97" s="124">
        <f t="shared" ca="1" si="3"/>
        <v>44386</v>
      </c>
      <c r="I97" s="125">
        <v>0</v>
      </c>
      <c r="J97" s="304" t="str">
        <f>LEFT(COVID!D97,20)&amp;"."&amp;COVIDPAY!E97</f>
        <v>Woodridge  Primary S.2054.COVCATCHUP.I18.Jl21</v>
      </c>
      <c r="K97" s="120" t="b">
        <v>1</v>
      </c>
      <c r="L97" s="126" t="s">
        <v>3686</v>
      </c>
      <c r="M97" s="120" t="b">
        <v>1</v>
      </c>
      <c r="N97" s="120" t="s">
        <v>3687</v>
      </c>
      <c r="O97" s="307" t="str">
        <f>COVID!I97</f>
        <v>10166/543965</v>
      </c>
      <c r="P97" s="120" t="b">
        <v>1</v>
      </c>
      <c r="Q97" s="120" t="b">
        <v>1</v>
      </c>
      <c r="R97" s="120" t="b">
        <v>1</v>
      </c>
    </row>
    <row r="98" spans="1:18" x14ac:dyDescent="0.25">
      <c r="A98" s="117">
        <v>1</v>
      </c>
      <c r="B98" s="118">
        <v>2</v>
      </c>
      <c r="C98" s="303">
        <f>COVID!J98</f>
        <v>400157</v>
      </c>
      <c r="D98" s="120" t="b">
        <v>1</v>
      </c>
      <c r="E98" s="304" t="str">
        <f>RIGHT(COVID!C98,4)&amp;"."&amp;COVID!M98&amp;"."&amp;COVID!K98&amp;"."&amp;$C$5</f>
        <v>1102.COVCATCHUP.I18.Jl21</v>
      </c>
      <c r="F98" s="305">
        <f t="shared" ca="1" si="2"/>
        <v>44386</v>
      </c>
      <c r="G98" s="306">
        <f>IF(COVID!T98&lt;0,0,COVID!T98)</f>
        <v>0</v>
      </c>
      <c r="H98" s="124">
        <f t="shared" ca="1" si="3"/>
        <v>44386</v>
      </c>
      <c r="I98" s="125">
        <v>0</v>
      </c>
      <c r="J98" s="304" t="str">
        <f>LEFT(COVID!D98,20)&amp;"."&amp;COVIDPAY!E98</f>
        <v>Northgate.1102.COVCATCHUP.I18.Jl21</v>
      </c>
      <c r="K98" s="120" t="b">
        <v>1</v>
      </c>
      <c r="L98" s="126" t="s">
        <v>3686</v>
      </c>
      <c r="M98" s="120" t="b">
        <v>1</v>
      </c>
      <c r="N98" s="120" t="s">
        <v>3687</v>
      </c>
      <c r="O98" s="307" t="str">
        <f>COVID!I98</f>
        <v>10168/543965</v>
      </c>
      <c r="P98" s="120" t="b">
        <v>1</v>
      </c>
      <c r="Q98" s="120" t="b">
        <v>1</v>
      </c>
      <c r="R98" s="120" t="b">
        <v>1</v>
      </c>
    </row>
    <row r="99" spans="1:18" x14ac:dyDescent="0.25">
      <c r="A99" s="117">
        <v>1</v>
      </c>
      <c r="B99" s="118">
        <v>2</v>
      </c>
      <c r="C99" s="303">
        <f>COVID!J99</f>
        <v>400156</v>
      </c>
      <c r="D99" s="120" t="b">
        <v>1</v>
      </c>
      <c r="E99" s="304" t="str">
        <f>RIGHT(COVID!C99,4)&amp;"."&amp;COVID!M99&amp;"."&amp;COVID!K99&amp;"."&amp;$C$5</f>
        <v>1100.COVCATCHUP.I18.Jl21</v>
      </c>
      <c r="F99" s="305">
        <f t="shared" ca="1" si="2"/>
        <v>44386</v>
      </c>
      <c r="G99" s="306">
        <f>IF(COVID!T99&lt;0,0,COVID!T99)</f>
        <v>0</v>
      </c>
      <c r="H99" s="124">
        <f t="shared" ca="1" si="3"/>
        <v>44386</v>
      </c>
      <c r="I99" s="125">
        <v>0</v>
      </c>
      <c r="J99" s="304" t="str">
        <f>LEFT(COVID!D99,20)&amp;"."&amp;COVIDPAY!E99</f>
        <v>Pavilion.1100.COVCATCHUP.I18.Jl21</v>
      </c>
      <c r="K99" s="120" t="b">
        <v>1</v>
      </c>
      <c r="L99" s="126" t="s">
        <v>3686</v>
      </c>
      <c r="M99" s="120" t="b">
        <v>1</v>
      </c>
      <c r="N99" s="120" t="s">
        <v>3687</v>
      </c>
      <c r="O99" s="307" t="str">
        <f>COVID!I99</f>
        <v>10168/543965</v>
      </c>
      <c r="P99" s="120" t="b">
        <v>1</v>
      </c>
      <c r="Q99" s="120" t="b">
        <v>1</v>
      </c>
      <c r="R99" s="120" t="b">
        <v>1</v>
      </c>
    </row>
    <row r="100" spans="1:18" x14ac:dyDescent="0.25">
      <c r="A100" s="117">
        <v>1</v>
      </c>
      <c r="B100" s="118">
        <v>2</v>
      </c>
      <c r="C100" s="303">
        <f>COVID!J100</f>
        <v>400041</v>
      </c>
      <c r="D100" s="120" t="b">
        <v>1</v>
      </c>
      <c r="E100" s="304" t="str">
        <f>RIGHT(COVID!C100,4)&amp;"."&amp;COVID!M100&amp;"."&amp;COVID!K100&amp;"."&amp;$C$5</f>
        <v>5405.COVCATCHUP.I18.Jl21</v>
      </c>
      <c r="F100" s="305">
        <f t="shared" ca="1" si="2"/>
        <v>44386</v>
      </c>
      <c r="G100" s="306">
        <f>IF(COVID!T100&lt;0,0,COVID!T100)</f>
        <v>0</v>
      </c>
      <c r="H100" s="124">
        <f t="shared" ca="1" si="3"/>
        <v>44386</v>
      </c>
      <c r="I100" s="125">
        <v>0</v>
      </c>
      <c r="J100" s="304" t="str">
        <f>LEFT(COVID!D100,20)&amp;"."&amp;COVIDPAY!E100</f>
        <v>Finchley Catholic Hi.5405.COVCATCHUP.I18.Jl21</v>
      </c>
      <c r="K100" s="120" t="b">
        <v>1</v>
      </c>
      <c r="L100" s="126" t="s">
        <v>3686</v>
      </c>
      <c r="M100" s="120" t="b">
        <v>1</v>
      </c>
      <c r="N100" s="120" t="s">
        <v>3687</v>
      </c>
      <c r="O100" s="307" t="str">
        <f>COVID!I100</f>
        <v>10167/543965</v>
      </c>
      <c r="P100" s="120" t="b">
        <v>1</v>
      </c>
      <c r="Q100" s="120" t="b">
        <v>1</v>
      </c>
      <c r="R100" s="120" t="b">
        <v>1</v>
      </c>
    </row>
    <row r="101" spans="1:18" x14ac:dyDescent="0.25">
      <c r="A101" s="117">
        <v>1</v>
      </c>
      <c r="B101" s="118">
        <v>2</v>
      </c>
      <c r="C101" s="303">
        <f>COVID!J101</f>
        <v>400033</v>
      </c>
      <c r="D101" s="120" t="b">
        <v>1</v>
      </c>
      <c r="E101" s="304" t="str">
        <f>RIGHT(COVID!C101,4)&amp;"."&amp;COVID!M101&amp;"."&amp;COVID!K101&amp;"."&amp;$C$5</f>
        <v>4003.COVCATCHUP.I18.Jl21</v>
      </c>
      <c r="F101" s="305">
        <f t="shared" ca="1" si="2"/>
        <v>44386</v>
      </c>
      <c r="G101" s="306">
        <f>IF(COVID!T101&lt;0,0,COVID!T101)</f>
        <v>0</v>
      </c>
      <c r="H101" s="124">
        <f t="shared" ca="1" si="3"/>
        <v>44386</v>
      </c>
      <c r="I101" s="125">
        <v>0</v>
      </c>
      <c r="J101" s="304" t="str">
        <f>LEFT(COVID!D101,20)&amp;"."&amp;COVIDPAY!E101</f>
        <v>Friern Barnet School.4003.COVCATCHUP.I18.Jl21</v>
      </c>
      <c r="K101" s="120" t="b">
        <v>1</v>
      </c>
      <c r="L101" s="126" t="s">
        <v>3686</v>
      </c>
      <c r="M101" s="120" t="b">
        <v>1</v>
      </c>
      <c r="N101" s="120" t="s">
        <v>3687</v>
      </c>
      <c r="O101" s="307" t="str">
        <f>COVID!I101</f>
        <v>10167/543965</v>
      </c>
      <c r="P101" s="120" t="b">
        <v>1</v>
      </c>
      <c r="Q101" s="120" t="b">
        <v>1</v>
      </c>
      <c r="R101" s="120" t="b">
        <v>1</v>
      </c>
    </row>
    <row r="102" spans="1:18" x14ac:dyDescent="0.25">
      <c r="A102" s="117">
        <v>1</v>
      </c>
      <c r="B102" s="118">
        <v>2</v>
      </c>
      <c r="C102" s="303">
        <f>COVID!J102</f>
        <v>400140</v>
      </c>
      <c r="D102" s="120" t="b">
        <v>1</v>
      </c>
      <c r="E102" s="304" t="str">
        <f>RIGHT(COVID!C102,4)&amp;"."&amp;COVID!M102&amp;"."&amp;COVID!K102&amp;"."&amp;$C$5</f>
        <v>5427.COVCATCHUP.I18.Jl21</v>
      </c>
      <c r="F102" s="305">
        <f t="shared" ca="1" si="2"/>
        <v>44386</v>
      </c>
      <c r="G102" s="306">
        <f>IF(COVID!T102&lt;0,0,COVID!T102)</f>
        <v>0</v>
      </c>
      <c r="H102" s="124">
        <f t="shared" ca="1" si="3"/>
        <v>44386</v>
      </c>
      <c r="I102" s="125">
        <v>0</v>
      </c>
      <c r="J102" s="304" t="str">
        <f>LEFT(COVID!D102,20)&amp;"."&amp;COVIDPAY!E102</f>
        <v>JCoSS.5427.COVCATCHUP.I18.Jl21</v>
      </c>
      <c r="K102" s="120" t="b">
        <v>1</v>
      </c>
      <c r="L102" s="126" t="s">
        <v>3686</v>
      </c>
      <c r="M102" s="120" t="b">
        <v>1</v>
      </c>
      <c r="N102" s="120" t="s">
        <v>3687</v>
      </c>
      <c r="O102" s="307" t="str">
        <f>COVID!I102</f>
        <v>10167/543965</v>
      </c>
      <c r="P102" s="120" t="b">
        <v>1</v>
      </c>
      <c r="Q102" s="120" t="b">
        <v>1</v>
      </c>
      <c r="R102" s="120" t="b">
        <v>1</v>
      </c>
    </row>
    <row r="103" spans="1:18" x14ac:dyDescent="0.25">
      <c r="A103" s="117">
        <v>1</v>
      </c>
      <c r="B103" s="118">
        <v>2</v>
      </c>
      <c r="C103" s="303">
        <f>COVID!J103</f>
        <v>107953</v>
      </c>
      <c r="D103" s="120" t="b">
        <v>1</v>
      </c>
      <c r="E103" s="304" t="str">
        <f>RIGHT(COVID!C103,4)&amp;"."&amp;COVID!M103&amp;"."&amp;COVID!K103&amp;"."&amp;$C$5</f>
        <v>4004.COVCATCHUP.I18.Jl21</v>
      </c>
      <c r="F103" s="305">
        <f t="shared" ca="1" si="2"/>
        <v>44386</v>
      </c>
      <c r="G103" s="306">
        <f>IF(COVID!T103&lt;0,0,COVID!T103)</f>
        <v>0</v>
      </c>
      <c r="H103" s="124">
        <f t="shared" ca="1" si="3"/>
        <v>44386</v>
      </c>
      <c r="I103" s="125">
        <v>0</v>
      </c>
      <c r="J103" s="304" t="str">
        <f>LEFT(COVID!D103,20)&amp;"."&amp;COVIDPAY!E103</f>
        <v>Menorah High School .4004.COVCATCHUP.I18.Jl21</v>
      </c>
      <c r="K103" s="120" t="b">
        <v>1</v>
      </c>
      <c r="L103" s="126" t="s">
        <v>3686</v>
      </c>
      <c r="M103" s="120" t="b">
        <v>1</v>
      </c>
      <c r="N103" s="120" t="s">
        <v>3687</v>
      </c>
      <c r="O103" s="307" t="str">
        <f>COVID!I103</f>
        <v>10167/543965</v>
      </c>
      <c r="P103" s="120" t="b">
        <v>1</v>
      </c>
      <c r="Q103" s="120" t="b">
        <v>1</v>
      </c>
      <c r="R103" s="120" t="b">
        <v>1</v>
      </c>
    </row>
    <row r="104" spans="1:18" x14ac:dyDescent="0.25">
      <c r="A104" s="117">
        <v>1</v>
      </c>
      <c r="B104" s="118">
        <v>2</v>
      </c>
      <c r="C104" s="303">
        <f>COVID!J104</f>
        <v>400029</v>
      </c>
      <c r="D104" s="120" t="b">
        <v>1</v>
      </c>
      <c r="E104" s="304" t="str">
        <f>RIGHT(COVID!C104,4)&amp;"."&amp;COVID!M104&amp;"."&amp;COVID!K104&amp;"."&amp;$C$5</f>
        <v>5404.COVCATCHUP.I18.Jl21</v>
      </c>
      <c r="F104" s="305">
        <f t="shared" ca="1" si="2"/>
        <v>44386</v>
      </c>
      <c r="G104" s="306">
        <f>IF(COVID!T104&lt;0,0,COVID!T104)</f>
        <v>0</v>
      </c>
      <c r="H104" s="124">
        <f t="shared" ca="1" si="3"/>
        <v>44386</v>
      </c>
      <c r="I104" s="125">
        <v>0</v>
      </c>
      <c r="J104" s="304" t="str">
        <f>LEFT(COVID!D104,20)&amp;"."&amp;COVIDPAY!E104</f>
        <v>St Michaels Catholic.5404.COVCATCHUP.I18.Jl21</v>
      </c>
      <c r="K104" s="120" t="b">
        <v>1</v>
      </c>
      <c r="L104" s="126" t="s">
        <v>3686</v>
      </c>
      <c r="M104" s="120" t="b">
        <v>1</v>
      </c>
      <c r="N104" s="120" t="s">
        <v>3687</v>
      </c>
      <c r="O104" s="307" t="str">
        <f>COVID!I104</f>
        <v>10167/543965</v>
      </c>
      <c r="P104" s="120" t="b">
        <v>1</v>
      </c>
      <c r="Q104" s="120" t="b">
        <v>1</v>
      </c>
      <c r="R104" s="120" t="b">
        <v>1</v>
      </c>
    </row>
    <row r="105" spans="1:18" x14ac:dyDescent="0.25">
      <c r="A105" s="117">
        <v>1</v>
      </c>
      <c r="B105" s="118">
        <v>2</v>
      </c>
      <c r="C105" s="303">
        <f>COVID!J105</f>
        <v>400013</v>
      </c>
      <c r="D105" s="120" t="b">
        <v>1</v>
      </c>
      <c r="E105" s="304" t="str">
        <f>RIGHT(COVID!C105,4)&amp;"."&amp;COVID!M105&amp;"."&amp;COVID!K105&amp;"."&amp;$C$5</f>
        <v>5407.COVCATCHUP.I18.Jl21</v>
      </c>
      <c r="F105" s="305">
        <f t="shared" ca="1" si="2"/>
        <v>44386</v>
      </c>
      <c r="G105" s="306">
        <f>IF(COVID!T105&lt;0,0,COVID!T105)</f>
        <v>0</v>
      </c>
      <c r="H105" s="124">
        <f t="shared" ca="1" si="3"/>
        <v>44386</v>
      </c>
      <c r="I105" s="125">
        <v>0</v>
      </c>
      <c r="J105" s="304" t="str">
        <f>LEFT(COVID!D105,20)&amp;"."&amp;COVIDPAY!E105</f>
        <v>St. James' Catholic .5407.COVCATCHUP.I18.Jl21</v>
      </c>
      <c r="K105" s="120" t="b">
        <v>1</v>
      </c>
      <c r="L105" s="126" t="s">
        <v>3686</v>
      </c>
      <c r="M105" s="120" t="b">
        <v>1</v>
      </c>
      <c r="N105" s="120" t="s">
        <v>3687</v>
      </c>
      <c r="O105" s="307" t="str">
        <f>COVID!I105</f>
        <v>10167/543965</v>
      </c>
      <c r="P105" s="120" t="b">
        <v>1</v>
      </c>
      <c r="Q105" s="120" t="b">
        <v>1</v>
      </c>
      <c r="R105" s="120" t="b">
        <v>1</v>
      </c>
    </row>
    <row r="106" spans="1:18" x14ac:dyDescent="0.25">
      <c r="A106" s="117">
        <v>1</v>
      </c>
      <c r="B106" s="118">
        <v>2</v>
      </c>
      <c r="C106" s="303">
        <f>COVID!J106</f>
        <v>400063</v>
      </c>
      <c r="D106" s="120" t="b">
        <v>1</v>
      </c>
      <c r="E106" s="304" t="str">
        <f>RIGHT(COVID!C106,4)&amp;"."&amp;COVID!M106&amp;"."&amp;COVID!K106&amp;"."&amp;$C$5</f>
        <v>7010.COVCATCHUP.I18.Jl21</v>
      </c>
      <c r="F106" s="305">
        <f t="shared" ca="1" si="2"/>
        <v>44386</v>
      </c>
      <c r="G106" s="306">
        <f>IF(COVID!T106&lt;0,0,COVID!T106)</f>
        <v>0</v>
      </c>
      <c r="H106" s="124">
        <f t="shared" ca="1" si="3"/>
        <v>44386</v>
      </c>
      <c r="I106" s="125">
        <v>0</v>
      </c>
      <c r="J106" s="304" t="str">
        <f>LEFT(COVID!D106,20)&amp;"."&amp;COVIDPAY!E106</f>
        <v>Mapledown.7010.COVCATCHUP.I18.Jl21</v>
      </c>
      <c r="K106" s="120" t="b">
        <v>1</v>
      </c>
      <c r="L106" s="126" t="s">
        <v>3686</v>
      </c>
      <c r="M106" s="120" t="b">
        <v>1</v>
      </c>
      <c r="N106" s="120" t="s">
        <v>3687</v>
      </c>
      <c r="O106" s="307" t="str">
        <f>COVID!I106</f>
        <v>10168/543965</v>
      </c>
      <c r="P106" s="120" t="b">
        <v>1</v>
      </c>
      <c r="Q106" s="120" t="b">
        <v>1</v>
      </c>
      <c r="R106" s="120" t="b">
        <v>1</v>
      </c>
    </row>
    <row r="107" spans="1:18" x14ac:dyDescent="0.25">
      <c r="A107" s="117">
        <v>1</v>
      </c>
      <c r="B107" s="118">
        <v>2</v>
      </c>
      <c r="C107" s="303">
        <f>COVID!J107</f>
        <v>400034</v>
      </c>
      <c r="D107" s="120" t="b">
        <v>1</v>
      </c>
      <c r="E107" s="304" t="str">
        <f>RIGHT(COVID!C107,4)&amp;"."&amp;COVID!M107&amp;"."&amp;COVID!K107&amp;"."&amp;$C$5</f>
        <v>7005.COVCATCHUP.I18.Jl21</v>
      </c>
      <c r="F107" s="305">
        <f t="shared" ca="1" si="2"/>
        <v>44386</v>
      </c>
      <c r="G107" s="306">
        <f>IF(COVID!T107&lt;0,0,COVID!T107)</f>
        <v>0</v>
      </c>
      <c r="H107" s="124">
        <f t="shared" ca="1" si="3"/>
        <v>44386</v>
      </c>
      <c r="I107" s="125">
        <v>0</v>
      </c>
      <c r="J107" s="304" t="str">
        <f>LEFT(COVID!D107,20)&amp;"."&amp;COVIDPAY!E107</f>
        <v>Northway.7005.COVCATCHUP.I18.Jl21</v>
      </c>
      <c r="K107" s="120" t="b">
        <v>1</v>
      </c>
      <c r="L107" s="126" t="s">
        <v>3686</v>
      </c>
      <c r="M107" s="120" t="b">
        <v>1</v>
      </c>
      <c r="N107" s="120" t="s">
        <v>3687</v>
      </c>
      <c r="O107" s="307" t="str">
        <f>COVID!I107</f>
        <v>10168/543965</v>
      </c>
      <c r="P107" s="120" t="b">
        <v>1</v>
      </c>
      <c r="Q107" s="120" t="b">
        <v>1</v>
      </c>
      <c r="R107" s="120" t="b">
        <v>1</v>
      </c>
    </row>
    <row r="108" spans="1:18" x14ac:dyDescent="0.25">
      <c r="A108" s="117">
        <v>1</v>
      </c>
      <c r="B108" s="118">
        <v>2</v>
      </c>
      <c r="C108" s="303">
        <f>COVID!J108</f>
        <v>400091</v>
      </c>
      <c r="D108" s="120" t="b">
        <v>1</v>
      </c>
      <c r="E108" s="304" t="str">
        <f>RIGHT(COVID!C108,4)&amp;"."&amp;COVID!M108&amp;"."&amp;COVID!K108&amp;"."&amp;$C$5</f>
        <v>7009.COVCATCHUP.I18.Jl21</v>
      </c>
      <c r="F108" s="305">
        <f t="shared" ca="1" si="2"/>
        <v>44386</v>
      </c>
      <c r="G108" s="306">
        <f>IF(COVID!T108&lt;0,0,COVID!T108)</f>
        <v>0</v>
      </c>
      <c r="H108" s="124">
        <f t="shared" ca="1" si="3"/>
        <v>44386</v>
      </c>
      <c r="I108" s="125">
        <v>0</v>
      </c>
      <c r="J108" s="304" t="str">
        <f>LEFT(COVID!D108,20)&amp;"."&amp;COVIDPAY!E108</f>
        <v>Oakleigh.7009.COVCATCHUP.I18.Jl21</v>
      </c>
      <c r="K108" s="120" t="b">
        <v>1</v>
      </c>
      <c r="L108" s="126" t="s">
        <v>3686</v>
      </c>
      <c r="M108" s="120" t="b">
        <v>1</v>
      </c>
      <c r="N108" s="120" t="s">
        <v>3687</v>
      </c>
      <c r="O108" s="307" t="str">
        <f>COVID!I108</f>
        <v>10168/543965</v>
      </c>
      <c r="P108" s="120" t="b">
        <v>1</v>
      </c>
      <c r="Q108" s="120" t="b">
        <v>1</v>
      </c>
      <c r="R108" s="120" t="b">
        <v>1</v>
      </c>
    </row>
    <row r="109" spans="1:18" x14ac:dyDescent="0.25">
      <c r="A109" s="117">
        <v>1</v>
      </c>
      <c r="B109" s="118">
        <v>2</v>
      </c>
      <c r="C109" s="303">
        <f>COVID!J109</f>
        <v>400135</v>
      </c>
      <c r="D109" s="120" t="b">
        <v>1</v>
      </c>
      <c r="E109" s="304" t="str">
        <f>RIGHT(COVID!C109,4)&amp;"."&amp;COVID!M109&amp;"."&amp;COVID!K109&amp;"."&amp;$C$5</f>
        <v>3521.COVCATCHUP.I18.Jl21</v>
      </c>
      <c r="F109" s="305">
        <f t="shared" ca="1" si="2"/>
        <v>44386</v>
      </c>
      <c r="G109" s="306">
        <f>IF(COVID!T109&lt;0,0,COVID!T109)</f>
        <v>0</v>
      </c>
      <c r="H109" s="124">
        <f t="shared" ca="1" si="3"/>
        <v>44386</v>
      </c>
      <c r="I109" s="125">
        <v>0</v>
      </c>
      <c r="J109" s="304" t="str">
        <f>LEFT(COVID!D109,20)&amp;"."&amp;COVIDPAY!E109</f>
        <v>St Mary's &amp; St John'.3521.COVCATCHUP.I18.Jl21</v>
      </c>
      <c r="K109" s="120" t="b">
        <v>1</v>
      </c>
      <c r="L109" s="126" t="s">
        <v>3686</v>
      </c>
      <c r="M109" s="120" t="b">
        <v>1</v>
      </c>
      <c r="N109" s="120" t="s">
        <v>3687</v>
      </c>
      <c r="O109" s="307" t="str">
        <f>COVID!I109</f>
        <v>10694/543965</v>
      </c>
      <c r="P109" s="120" t="b">
        <v>1</v>
      </c>
      <c r="Q109" s="120" t="b">
        <v>1</v>
      </c>
      <c r="R109" s="120" t="b">
        <v>1</v>
      </c>
    </row>
    <row r="110" spans="1:18" x14ac:dyDescent="0.25">
      <c r="A110" s="117">
        <v>1</v>
      </c>
      <c r="B110" s="118">
        <v>2</v>
      </c>
      <c r="C110" s="303">
        <f>COVID!J110</f>
        <v>400051</v>
      </c>
      <c r="D110" s="120" t="b">
        <v>1</v>
      </c>
      <c r="E110" s="304" t="str">
        <f>RIGHT(COVID!C110,4)&amp;"."&amp;COVID!M110&amp;"."&amp;COVID!K110&amp;"."&amp;$C$5</f>
        <v>2003.COVWF.I18.Jl21</v>
      </c>
      <c r="F110" s="305">
        <f t="shared" ca="1" si="2"/>
        <v>44386</v>
      </c>
      <c r="G110" s="306">
        <f>IF(COVID!T110&lt;0,0,COVID!T110)</f>
        <v>0</v>
      </c>
      <c r="H110" s="124">
        <f t="shared" ca="1" si="3"/>
        <v>44386</v>
      </c>
      <c r="I110" s="125">
        <v>0</v>
      </c>
      <c r="J110" s="304" t="str">
        <f>LEFT(COVID!D110,20)&amp;"."&amp;COVIDPAY!E110</f>
        <v>Bell Lane Primary Sc.2003.COVWF.I18.Jl21</v>
      </c>
      <c r="K110" s="120" t="b">
        <v>1</v>
      </c>
      <c r="L110" s="126" t="s">
        <v>3686</v>
      </c>
      <c r="M110" s="120" t="b">
        <v>1</v>
      </c>
      <c r="N110" s="120" t="s">
        <v>3687</v>
      </c>
      <c r="O110" s="307" t="str">
        <f>COVID!I110</f>
        <v>10166/543965</v>
      </c>
      <c r="P110" s="120" t="b">
        <v>1</v>
      </c>
      <c r="Q110" s="120" t="b">
        <v>1</v>
      </c>
      <c r="R110" s="120" t="b">
        <v>1</v>
      </c>
    </row>
    <row r="111" spans="1:18" x14ac:dyDescent="0.25">
      <c r="A111" s="117">
        <v>1</v>
      </c>
      <c r="B111" s="118">
        <v>2</v>
      </c>
      <c r="C111" s="303">
        <f>COVID!J111</f>
        <v>400057</v>
      </c>
      <c r="D111" s="120" t="b">
        <v>1</v>
      </c>
      <c r="E111" s="304" t="str">
        <f>RIGHT(COVID!C111,4)&amp;"."&amp;COVID!M111&amp;"."&amp;COVID!K111&amp;"."&amp;$C$5</f>
        <v>2008.COVWF.I18.Jl21</v>
      </c>
      <c r="F111" s="305">
        <f t="shared" ca="1" si="2"/>
        <v>44386</v>
      </c>
      <c r="G111" s="306">
        <f>IF(COVID!T111&lt;0,0,COVID!T111)</f>
        <v>11205</v>
      </c>
      <c r="H111" s="124">
        <f t="shared" ca="1" si="3"/>
        <v>44386</v>
      </c>
      <c r="I111" s="125">
        <v>0</v>
      </c>
      <c r="J111" s="304" t="str">
        <f>LEFT(COVID!D111,20)&amp;"."&amp;COVIDPAY!E111</f>
        <v>Brookland Infant  &amp; .2008.COVWF.I18.Jl21</v>
      </c>
      <c r="K111" s="120" t="b">
        <v>1</v>
      </c>
      <c r="L111" s="126" t="s">
        <v>3686</v>
      </c>
      <c r="M111" s="120" t="b">
        <v>1</v>
      </c>
      <c r="N111" s="120" t="s">
        <v>3687</v>
      </c>
      <c r="O111" s="307" t="str">
        <f>COVID!I111</f>
        <v>10166/543965</v>
      </c>
      <c r="P111" s="120" t="b">
        <v>1</v>
      </c>
      <c r="Q111" s="120" t="b">
        <v>1</v>
      </c>
      <c r="R111" s="120" t="b">
        <v>1</v>
      </c>
    </row>
    <row r="112" spans="1:18" x14ac:dyDescent="0.25">
      <c r="A112" s="117">
        <v>1</v>
      </c>
      <c r="B112" s="118">
        <v>2</v>
      </c>
      <c r="C112" s="303">
        <f>COVID!J112</f>
        <v>400040</v>
      </c>
      <c r="D112" s="120" t="b">
        <v>1</v>
      </c>
      <c r="E112" s="304" t="str">
        <f>RIGHT(COVID!C112,4)&amp;"."&amp;COVID!M112&amp;"."&amp;COVID!K112&amp;"."&amp;$C$5</f>
        <v>2007.COVWF.I18.Jl21</v>
      </c>
      <c r="F112" s="305">
        <f t="shared" ca="1" si="2"/>
        <v>44386</v>
      </c>
      <c r="G112" s="306">
        <f>IF(COVID!T112&lt;0,0,COVID!T112)</f>
        <v>0</v>
      </c>
      <c r="H112" s="124">
        <f t="shared" ca="1" si="3"/>
        <v>44386</v>
      </c>
      <c r="I112" s="125">
        <v>0</v>
      </c>
      <c r="J112" s="304" t="str">
        <f>LEFT(COVID!D112,20)&amp;"."&amp;COVIDPAY!E112</f>
        <v>Brookland Junior Sch.2007.COVWF.I18.Jl21</v>
      </c>
      <c r="K112" s="120" t="b">
        <v>1</v>
      </c>
      <c r="L112" s="126" t="s">
        <v>3686</v>
      </c>
      <c r="M112" s="120" t="b">
        <v>1</v>
      </c>
      <c r="N112" s="120" t="s">
        <v>3687</v>
      </c>
      <c r="O112" s="307" t="str">
        <f>COVID!I112</f>
        <v>10166/543965</v>
      </c>
      <c r="P112" s="120" t="b">
        <v>1</v>
      </c>
      <c r="Q112" s="120" t="b">
        <v>1</v>
      </c>
      <c r="R112" s="120" t="b">
        <v>1</v>
      </c>
    </row>
    <row r="113" spans="1:18" x14ac:dyDescent="0.25">
      <c r="A113" s="117">
        <v>1</v>
      </c>
      <c r="B113" s="118">
        <v>2</v>
      </c>
      <c r="C113" s="303">
        <f>COVID!J113</f>
        <v>400101</v>
      </c>
      <c r="D113" s="120" t="b">
        <v>1</v>
      </c>
      <c r="E113" s="304" t="str">
        <f>RIGHT(COVID!C113,4)&amp;"."&amp;COVID!M113&amp;"."&amp;COVID!K113&amp;"."&amp;$C$5</f>
        <v>2055.COVWF.I18.Jl21</v>
      </c>
      <c r="F113" s="305">
        <f t="shared" ca="1" si="2"/>
        <v>44386</v>
      </c>
      <c r="G113" s="306">
        <f>IF(COVID!T113&lt;0,0,COVID!T113)</f>
        <v>0</v>
      </c>
      <c r="H113" s="124">
        <f t="shared" ca="1" si="3"/>
        <v>44386</v>
      </c>
      <c r="I113" s="125">
        <v>0</v>
      </c>
      <c r="J113" s="304" t="str">
        <f>LEFT(COVID!D113,20)&amp;"."&amp;COVIDPAY!E113</f>
        <v>Tudor School.2055.COVWF.I18.Jl21</v>
      </c>
      <c r="K113" s="120" t="b">
        <v>1</v>
      </c>
      <c r="L113" s="126" t="s">
        <v>3686</v>
      </c>
      <c r="M113" s="120" t="b">
        <v>1</v>
      </c>
      <c r="N113" s="120" t="s">
        <v>3687</v>
      </c>
      <c r="O113" s="307" t="str">
        <f>COVID!I113</f>
        <v>10166/543965</v>
      </c>
      <c r="P113" s="120" t="b">
        <v>1</v>
      </c>
      <c r="Q113" s="120" t="b">
        <v>1</v>
      </c>
      <c r="R113" s="120" t="b">
        <v>1</v>
      </c>
    </row>
    <row r="114" spans="1:18" x14ac:dyDescent="0.25">
      <c r="A114" s="117">
        <v>1</v>
      </c>
      <c r="B114" s="118">
        <v>2</v>
      </c>
      <c r="C114" s="303">
        <f>COVID!J114</f>
        <v>400105</v>
      </c>
      <c r="D114" s="120" t="b">
        <v>1</v>
      </c>
      <c r="E114" s="304" t="str">
        <f>RIGHT(COVID!C114,4)&amp;"."&amp;COVID!M114&amp;"."&amp;COVID!K114&amp;"."&amp;$C$5</f>
        <v>2073.COVWF.I18.Jl21</v>
      </c>
      <c r="F114" s="305">
        <f t="shared" ca="1" si="2"/>
        <v>44386</v>
      </c>
      <c r="G114" s="306">
        <f>IF(COVID!T114&lt;0,0,COVID!T114)</f>
        <v>0</v>
      </c>
      <c r="H114" s="124">
        <f t="shared" ca="1" si="3"/>
        <v>44386</v>
      </c>
      <c r="I114" s="125">
        <v>0</v>
      </c>
      <c r="J114" s="304" t="str">
        <f>LEFT(COVID!D114,20)&amp;"."&amp;COVIDPAY!E114</f>
        <v>Danegrove JMI School.2073.COVWF.I18.Jl21</v>
      </c>
      <c r="K114" s="120" t="b">
        <v>1</v>
      </c>
      <c r="L114" s="126" t="s">
        <v>3686</v>
      </c>
      <c r="M114" s="120" t="b">
        <v>1</v>
      </c>
      <c r="N114" s="120" t="s">
        <v>3687</v>
      </c>
      <c r="O114" s="307" t="str">
        <f>COVID!I114</f>
        <v>10166/543965</v>
      </c>
      <c r="P114" s="120" t="b">
        <v>1</v>
      </c>
      <c r="Q114" s="120" t="b">
        <v>1</v>
      </c>
      <c r="R114" s="120" t="b">
        <v>1</v>
      </c>
    </row>
    <row r="115" spans="1:18" x14ac:dyDescent="0.25">
      <c r="A115" s="117">
        <v>1</v>
      </c>
      <c r="B115" s="118">
        <v>2</v>
      </c>
      <c r="C115" s="303">
        <f>COVID!J115</f>
        <v>400058</v>
      </c>
      <c r="D115" s="120" t="b">
        <v>1</v>
      </c>
      <c r="E115" s="304" t="str">
        <f>RIGHT(COVID!C115,4)&amp;"."&amp;COVID!M115&amp;"."&amp;COVID!K115&amp;"."&amp;$C$5</f>
        <v>3311.COVWF.I18.Jl21</v>
      </c>
      <c r="F115" s="305">
        <f t="shared" ca="1" si="2"/>
        <v>44386</v>
      </c>
      <c r="G115" s="306">
        <f>IF(COVID!T115&lt;0,0,COVID!T115)</f>
        <v>0</v>
      </c>
      <c r="H115" s="124">
        <f t="shared" ca="1" si="3"/>
        <v>44386</v>
      </c>
      <c r="I115" s="125">
        <v>0</v>
      </c>
      <c r="J115" s="304" t="str">
        <f>LEFT(COVID!D115,20)&amp;"."&amp;COVIDPAY!E115</f>
        <v>St Mary's C E Primar.3311.COVWF.I18.Jl21</v>
      </c>
      <c r="K115" s="120" t="b">
        <v>1</v>
      </c>
      <c r="L115" s="126" t="s">
        <v>3686</v>
      </c>
      <c r="M115" s="120" t="b">
        <v>1</v>
      </c>
      <c r="N115" s="120" t="s">
        <v>3687</v>
      </c>
      <c r="O115" s="307" t="str">
        <f>COVID!I115</f>
        <v>10166/543965</v>
      </c>
      <c r="P115" s="120" t="b">
        <v>1</v>
      </c>
      <c r="Q115" s="120" t="b">
        <v>1</v>
      </c>
      <c r="R115" s="120" t="b">
        <v>1</v>
      </c>
    </row>
    <row r="116" spans="1:18" x14ac:dyDescent="0.25">
      <c r="A116" s="117">
        <v>1</v>
      </c>
      <c r="B116" s="118">
        <v>2</v>
      </c>
      <c r="C116" s="303">
        <f>COVID!J116</f>
        <v>400033</v>
      </c>
      <c r="D116" s="120" t="b">
        <v>1</v>
      </c>
      <c r="E116" s="304" t="str">
        <f>RIGHT(COVID!C116,4)&amp;"."&amp;COVID!M116&amp;"."&amp;COVID!K116&amp;"."&amp;$C$5</f>
        <v>4003.COVWF.I18.Jl21</v>
      </c>
      <c r="F116" s="305">
        <f t="shared" ca="1" si="2"/>
        <v>44386</v>
      </c>
      <c r="G116" s="306">
        <f>IF(COVID!T116&lt;0,0,COVID!T116)</f>
        <v>0</v>
      </c>
      <c r="H116" s="124">
        <f t="shared" ca="1" si="3"/>
        <v>44386</v>
      </c>
      <c r="I116" s="125">
        <v>0</v>
      </c>
      <c r="J116" s="304" t="str">
        <f>LEFT(COVID!D116,20)&amp;"."&amp;COVIDPAY!E116</f>
        <v>Friern Barnet School.4003.COVWF.I18.Jl21</v>
      </c>
      <c r="K116" s="120" t="b">
        <v>1</v>
      </c>
      <c r="L116" s="126" t="s">
        <v>3686</v>
      </c>
      <c r="M116" s="120" t="b">
        <v>1</v>
      </c>
      <c r="N116" s="120" t="s">
        <v>3687</v>
      </c>
      <c r="O116" s="307" t="str">
        <f>COVID!I116</f>
        <v>10167/543965</v>
      </c>
      <c r="P116" s="120" t="b">
        <v>1</v>
      </c>
      <c r="Q116" s="120" t="b">
        <v>1</v>
      </c>
      <c r="R116" s="120" t="b">
        <v>1</v>
      </c>
    </row>
    <row r="117" spans="1:18" x14ac:dyDescent="0.25">
      <c r="A117" s="117">
        <v>1</v>
      </c>
      <c r="B117" s="118">
        <v>2</v>
      </c>
      <c r="C117" s="303">
        <f>COVID!J117</f>
        <v>400156</v>
      </c>
      <c r="D117" s="120" t="b">
        <v>1</v>
      </c>
      <c r="E117" s="304" t="str">
        <f>RIGHT(COVID!C117,4)&amp;"."&amp;COVID!M117&amp;"."&amp;COVID!K117&amp;"."&amp;$C$5</f>
        <v>1100.COVMT.I18.Jl21</v>
      </c>
      <c r="F117" s="305">
        <f t="shared" ca="1" si="2"/>
        <v>44386</v>
      </c>
      <c r="G117" s="306">
        <f>IF(COVID!T117&lt;0,0,COVID!T117)</f>
        <v>0</v>
      </c>
      <c r="H117" s="124">
        <f t="shared" ca="1" si="3"/>
        <v>44386</v>
      </c>
      <c r="I117" s="125">
        <v>0</v>
      </c>
      <c r="J117" s="304" t="str">
        <f>LEFT(COVID!D117,20)&amp;"."&amp;COVIDPAY!E117</f>
        <v>Pavilion.1100.COVMT.I18.Jl21</v>
      </c>
      <c r="K117" s="120" t="b">
        <v>1</v>
      </c>
      <c r="L117" s="126" t="s">
        <v>3686</v>
      </c>
      <c r="M117" s="120" t="b">
        <v>1</v>
      </c>
      <c r="N117" s="120" t="s">
        <v>3687</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4003.COVMT.I18.Jl21</v>
      </c>
      <c r="F118" s="305">
        <f t="shared" ca="1" si="2"/>
        <v>44386</v>
      </c>
      <c r="G118" s="306">
        <f>IF(COVID!T118&lt;0,0,COVID!T118)</f>
        <v>0</v>
      </c>
      <c r="H118" s="124">
        <f t="shared" ca="1" si="3"/>
        <v>44386</v>
      </c>
      <c r="I118" s="125">
        <v>0</v>
      </c>
      <c r="J118" s="304" t="str">
        <f>LEFT(COVID!D118,20)&amp;"."&amp;COVIDPAY!E118</f>
        <v>Friern Barnet School.4003.COVMT.I18.Jl21</v>
      </c>
      <c r="K118" s="120" t="b">
        <v>1</v>
      </c>
      <c r="L118" s="126" t="s">
        <v>3686</v>
      </c>
      <c r="M118" s="120" t="b">
        <v>1</v>
      </c>
      <c r="N118" s="120" t="s">
        <v>3687</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5404.COVMT.I18.Jl21</v>
      </c>
      <c r="F119" s="305">
        <f t="shared" ca="1" si="2"/>
        <v>44386</v>
      </c>
      <c r="G119" s="306">
        <f>IF(COVID!T119&lt;0,0,COVID!T119)</f>
        <v>0</v>
      </c>
      <c r="H119" s="124">
        <f t="shared" ca="1" si="3"/>
        <v>44386</v>
      </c>
      <c r="I119" s="125">
        <v>0</v>
      </c>
      <c r="J119" s="304" t="str">
        <f>LEFT(COVID!D119,20)&amp;"."&amp;COVIDPAY!E119</f>
        <v>St Michaels Catholic.5404.COVMT.I18.Jl21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5405.COVMT.I18.Jl21</v>
      </c>
      <c r="F120" s="305">
        <f t="shared" ca="1" si="2"/>
        <v>44386</v>
      </c>
      <c r="G120" s="306">
        <f>IF(COVID!T120&lt;0,0,COVID!T120)</f>
        <v>0</v>
      </c>
      <c r="H120" s="124">
        <f t="shared" ca="1" si="3"/>
        <v>44386</v>
      </c>
      <c r="I120" s="125">
        <v>0</v>
      </c>
      <c r="J120" s="304" t="str">
        <f>LEFT(COVID!D120,20)&amp;"."&amp;COVIDPAY!E120</f>
        <v>Finchley Catholic Hi.5405.COVMT.I18.Jl21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3521.COVMT.I18.Jl21</v>
      </c>
      <c r="F121" s="305">
        <f t="shared" ca="1" si="2"/>
        <v>44386</v>
      </c>
      <c r="G121" s="306">
        <f>IF(COVID!T121&lt;0,0,COVID!T121)</f>
        <v>0</v>
      </c>
      <c r="H121" s="124">
        <f t="shared" ca="1" si="3"/>
        <v>44386</v>
      </c>
      <c r="I121" s="125">
        <v>0</v>
      </c>
      <c r="J121" s="304" t="str">
        <f>LEFT(COVID!D121,20)&amp;"."&amp;COVIDPAY!E121</f>
        <v>St Mary's &amp; St John'.3521.COVMT.I18.Jl21</v>
      </c>
      <c r="K121" s="120" t="b">
        <v>1</v>
      </c>
      <c r="L121" s="126" t="s">
        <v>3686</v>
      </c>
      <c r="M121" s="120" t="b">
        <v>1</v>
      </c>
      <c r="N121" s="120" t="s">
        <v>3687</v>
      </c>
      <c r="O121" s="307" t="str">
        <f>COVID!I121</f>
        <v>11329/543965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1102.COVMT.I18.Jl21</v>
      </c>
      <c r="F122" s="305">
        <f t="shared" ca="1" si="2"/>
        <v>44386</v>
      </c>
      <c r="G122" s="306">
        <f>IF(COVID!T122&lt;0,0,COVID!T122)</f>
        <v>0</v>
      </c>
      <c r="H122" s="124">
        <f t="shared" ca="1" si="3"/>
        <v>44386</v>
      </c>
      <c r="I122" s="125">
        <v>0</v>
      </c>
      <c r="J122" s="304" t="str">
        <f>LEFT(COVID!D122,20)&amp;"."&amp;COVIDPAY!E122</f>
        <v>Northgate.1102.COVMT.I18.Jl21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5427.COVMT.I18.Jl21</v>
      </c>
      <c r="F123" s="305">
        <f t="shared" ca="1" si="2"/>
        <v>44386</v>
      </c>
      <c r="G123" s="306">
        <f>IF(COVID!T123&lt;0,0,COVID!T123)</f>
        <v>0</v>
      </c>
      <c r="H123" s="124">
        <f t="shared" ca="1" si="3"/>
        <v>44386</v>
      </c>
      <c r="I123" s="125">
        <v>0</v>
      </c>
      <c r="J123" s="304" t="str">
        <f>LEFT(COVID!D123,20)&amp;"."&amp;COVIDPAY!E123</f>
        <v>JCoSS.5427.COVMT.I18.Jl21</v>
      </c>
      <c r="K123" s="120" t="b">
        <v>1</v>
      </c>
      <c r="L123" s="126" t="s">
        <v>3686</v>
      </c>
      <c r="M123" s="120" t="b">
        <v>1</v>
      </c>
      <c r="N123" s="120" t="s">
        <v>3687</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4004.COVMT.I18.Jl21</v>
      </c>
      <c r="F124" s="305">
        <f t="shared" ca="1" si="2"/>
        <v>44386</v>
      </c>
      <c r="G124" s="306">
        <f>IF(COVID!T124&lt;0,0,COVID!T124)</f>
        <v>0</v>
      </c>
      <c r="H124" s="124">
        <f t="shared" ca="1" si="3"/>
        <v>44386</v>
      </c>
      <c r="I124" s="125">
        <v>0</v>
      </c>
      <c r="J124" s="304" t="str">
        <f>LEFT(COVID!D124,20)&amp;"."&amp;COVIDPAY!E124</f>
        <v>Menorah High School .4004.COVMT.I18.Jl21</v>
      </c>
      <c r="K124" s="120" t="b">
        <v>1</v>
      </c>
      <c r="L124" s="126" t="s">
        <v>3686</v>
      </c>
      <c r="M124" s="120" t="b">
        <v>1</v>
      </c>
      <c r="N124" s="120" t="s">
        <v>3687</v>
      </c>
      <c r="O124" s="307" t="str">
        <f>COVID!I124</f>
        <v>10167/543965</v>
      </c>
      <c r="P124" s="120" t="b">
        <v>1</v>
      </c>
      <c r="Q124" s="120" t="b">
        <v>1</v>
      </c>
      <c r="R124" s="120" t="b">
        <v>1</v>
      </c>
    </row>
    <row r="125" spans="1:18" x14ac:dyDescent="0.25">
      <c r="A125" s="117">
        <v>1</v>
      </c>
      <c r="B125" s="118">
        <v>2</v>
      </c>
      <c r="C125" s="303">
        <f>COVID!J125</f>
        <v>400063</v>
      </c>
      <c r="D125" s="120" t="b">
        <v>1</v>
      </c>
      <c r="E125" s="304" t="str">
        <f>RIGHT(COVID!C125,4)&amp;"."&amp;COVID!M125&amp;"."&amp;COVID!K125&amp;"."&amp;$C$5</f>
        <v>7010.COVMT.I18.Jl21</v>
      </c>
      <c r="F125" s="305">
        <f t="shared" ca="1" si="2"/>
        <v>44386</v>
      </c>
      <c r="G125" s="306">
        <f>IF(COVID!T125&lt;0,0,COVID!T125)</f>
        <v>0</v>
      </c>
      <c r="H125" s="124">
        <f t="shared" ca="1" si="3"/>
        <v>44386</v>
      </c>
      <c r="I125" s="125">
        <v>0</v>
      </c>
      <c r="J125" s="304" t="str">
        <f>LEFT(COVID!D125,20)&amp;"."&amp;COVIDPAY!E125</f>
        <v>Mapledown.7010.COVMT.I18.Jl21</v>
      </c>
      <c r="K125" s="120" t="b">
        <v>1</v>
      </c>
      <c r="L125" s="126" t="s">
        <v>3686</v>
      </c>
      <c r="M125" s="120" t="b">
        <v>1</v>
      </c>
      <c r="N125" s="120" t="s">
        <v>3687</v>
      </c>
      <c r="O125" s="307" t="str">
        <f>COVID!I125</f>
        <v>10168/543965</v>
      </c>
      <c r="P125" s="120" t="b">
        <v>1</v>
      </c>
      <c r="Q125" s="120" t="b">
        <v>1</v>
      </c>
      <c r="R125" s="120" t="b">
        <v>1</v>
      </c>
    </row>
    <row r="126" spans="1:18" x14ac:dyDescent="0.25">
      <c r="A126" s="117">
        <v>1</v>
      </c>
      <c r="B126" s="118">
        <v>2</v>
      </c>
      <c r="C126" s="303">
        <f>COVID!J126</f>
        <v>400013</v>
      </c>
      <c r="D126" s="120" t="b">
        <v>1</v>
      </c>
      <c r="E126" s="304" t="str">
        <f>RIGHT(COVID!C126,4)&amp;"."&amp;COVID!M126&amp;"."&amp;COVID!K126&amp;"."&amp;$C$5</f>
        <v>5407.COVMT.I18.Jl21</v>
      </c>
      <c r="F126" s="305">
        <f t="shared" ca="1" si="2"/>
        <v>44386</v>
      </c>
      <c r="G126" s="306">
        <f>IF(COVID!T126&lt;0,0,COVID!T126)</f>
        <v>0</v>
      </c>
      <c r="H126" s="124">
        <f t="shared" ca="1" si="3"/>
        <v>44386</v>
      </c>
      <c r="I126" s="125">
        <v>0</v>
      </c>
      <c r="J126" s="304" t="str">
        <f>LEFT(COVID!D126,20)&amp;"."&amp;COVIDPAY!E126</f>
        <v>St. James' Catholic .5407.COVMT.I18.Jl21</v>
      </c>
      <c r="K126" s="120" t="b">
        <v>1</v>
      </c>
      <c r="L126" s="126" t="s">
        <v>3686</v>
      </c>
      <c r="M126" s="120" t="b">
        <v>1</v>
      </c>
      <c r="N126" s="120" t="s">
        <v>3687</v>
      </c>
      <c r="O126" s="307" t="str">
        <f>COVID!I126</f>
        <v>10167/543965</v>
      </c>
      <c r="P126" s="120" t="b">
        <v>1</v>
      </c>
      <c r="Q126" s="120" t="b">
        <v>1</v>
      </c>
      <c r="R126" s="120" t="b">
        <v>1</v>
      </c>
    </row>
    <row r="127" spans="1:18" x14ac:dyDescent="0.25">
      <c r="A127" s="117">
        <v>1</v>
      </c>
      <c r="B127" s="118">
        <v>2</v>
      </c>
      <c r="C127" s="303">
        <f>COVID!J127</f>
        <v>400065</v>
      </c>
      <c r="D127" s="120" t="b">
        <v>1</v>
      </c>
      <c r="E127" s="304" t="str">
        <f>RIGHT(COVID!C127,4)&amp;"."&amp;COVID!M127&amp;"."&amp;COVID!K127&amp;"."&amp;$C$5</f>
        <v>2067.COVFSM.I18.Jl21</v>
      </c>
      <c r="F127" s="305">
        <f t="shared" ca="1" si="2"/>
        <v>44386</v>
      </c>
      <c r="G127" s="306">
        <f>IF(COVID!T127&lt;0,0,COVID!T127)</f>
        <v>0</v>
      </c>
      <c r="H127" s="124">
        <f t="shared" ca="1" si="3"/>
        <v>44386</v>
      </c>
      <c r="I127" s="125">
        <v>0</v>
      </c>
      <c r="J127" s="304" t="str">
        <f>LEFT(COVID!D127,20)&amp;"."&amp;COVIDPAY!E127</f>
        <v>Chalgrove Primary Sc.2067.COVFSM.I18.Jl21</v>
      </c>
      <c r="K127" s="120" t="b">
        <v>1</v>
      </c>
      <c r="L127" s="126" t="s">
        <v>3686</v>
      </c>
      <c r="M127" s="120" t="b">
        <v>1</v>
      </c>
      <c r="N127" s="120" t="s">
        <v>3687</v>
      </c>
      <c r="O127" s="307" t="str">
        <f>COVID!I127</f>
        <v>10166/543965</v>
      </c>
      <c r="P127" s="120" t="b">
        <v>1</v>
      </c>
      <c r="Q127" s="120" t="b">
        <v>1</v>
      </c>
      <c r="R127" s="120" t="b">
        <v>1</v>
      </c>
    </row>
    <row r="128" spans="1:18" x14ac:dyDescent="0.25">
      <c r="A128" s="117">
        <v>1</v>
      </c>
      <c r="B128" s="118">
        <v>2</v>
      </c>
      <c r="C128" s="303">
        <f>COVID!J128</f>
        <v>400047</v>
      </c>
      <c r="D128" s="120" t="b">
        <v>1</v>
      </c>
      <c r="E128" s="304" t="str">
        <f>RIGHT(COVID!C128,4)&amp;"."&amp;COVID!M128&amp;"."&amp;COVID!K128&amp;"."&amp;$C$5</f>
        <v>2024.COVFSM.I18.Jl21</v>
      </c>
      <c r="F128" s="305">
        <f t="shared" ca="1" si="2"/>
        <v>44386</v>
      </c>
      <c r="G128" s="306">
        <f>IF(COVID!T128&lt;0,0,COVID!T128)</f>
        <v>0</v>
      </c>
      <c r="H128" s="124">
        <f t="shared" ca="1" si="3"/>
        <v>44386</v>
      </c>
      <c r="I128" s="125">
        <v>0</v>
      </c>
      <c r="J128" s="304" t="str">
        <f>LEFT(COVID!D128,20)&amp;"."&amp;COVIDPAY!E128</f>
        <v>Fairway Primary Scho.2024.COVFSM.I18.Jl21</v>
      </c>
      <c r="K128" s="120" t="b">
        <v>1</v>
      </c>
      <c r="L128" s="126" t="s">
        <v>3686</v>
      </c>
      <c r="M128" s="120" t="b">
        <v>1</v>
      </c>
      <c r="N128" s="120" t="s">
        <v>3687</v>
      </c>
      <c r="O128" s="307" t="str">
        <f>COVID!I128</f>
        <v>10166/543965</v>
      </c>
      <c r="P128" s="120" t="b">
        <v>1</v>
      </c>
      <c r="Q128" s="120" t="b">
        <v>1</v>
      </c>
      <c r="R128" s="120" t="b">
        <v>1</v>
      </c>
    </row>
    <row r="129" spans="1:18" x14ac:dyDescent="0.25">
      <c r="A129" s="117">
        <v>1</v>
      </c>
      <c r="B129" s="118">
        <v>2</v>
      </c>
      <c r="C129" s="303">
        <f>COVID!J129</f>
        <v>400084</v>
      </c>
      <c r="D129" s="120" t="b">
        <v>1</v>
      </c>
      <c r="E129" s="304" t="str">
        <f>RIGHT(COVID!C129,4)&amp;"."&amp;COVID!M129&amp;"."&amp;COVID!K129&amp;"."&amp;$C$5</f>
        <v>2032.COVFSM.I18.Jl21</v>
      </c>
      <c r="F129" s="305">
        <f t="shared" ca="1" si="2"/>
        <v>44386</v>
      </c>
      <c r="G129" s="306">
        <f>IF(COVID!T129&lt;0,0,COVID!T129)</f>
        <v>0</v>
      </c>
      <c r="H129" s="124">
        <f t="shared" ca="1" si="3"/>
        <v>44386</v>
      </c>
      <c r="I129" s="125">
        <v>0</v>
      </c>
      <c r="J129" s="304" t="str">
        <f>LEFT(COVID!D129,20)&amp;"."&amp;COVIDPAY!E129</f>
        <v>Holly Park School.2032.COVFSM.I18.Jl21</v>
      </c>
      <c r="K129" s="120" t="b">
        <v>1</v>
      </c>
      <c r="L129" s="126" t="s">
        <v>3686</v>
      </c>
      <c r="M129" s="120" t="b">
        <v>1</v>
      </c>
      <c r="N129" s="120" t="s">
        <v>3687</v>
      </c>
      <c r="O129" s="307" t="str">
        <f>COVID!I129</f>
        <v>10166/543965</v>
      </c>
      <c r="P129" s="120" t="b">
        <v>1</v>
      </c>
      <c r="Q129" s="120" t="b">
        <v>1</v>
      </c>
      <c r="R129" s="120" t="b">
        <v>1</v>
      </c>
    </row>
    <row r="130" spans="1:18" x14ac:dyDescent="0.25">
      <c r="A130" s="117">
        <v>1</v>
      </c>
      <c r="B130" s="118">
        <v>2</v>
      </c>
      <c r="C130" s="303">
        <f>COVID!J130</f>
        <v>400086</v>
      </c>
      <c r="D130" s="120" t="b">
        <v>1</v>
      </c>
      <c r="E130" s="304" t="str">
        <f>RIGHT(COVID!C130,4)&amp;"."&amp;COVID!M130&amp;"."&amp;COVID!K130&amp;"."&amp;$C$5</f>
        <v>3305.COVFSM.I18.Jl21</v>
      </c>
      <c r="F130" s="305">
        <f t="shared" ca="1" si="2"/>
        <v>44386</v>
      </c>
      <c r="G130" s="306">
        <f>IF(COVID!T130&lt;0,0,COVID!T130)</f>
        <v>0</v>
      </c>
      <c r="H130" s="124">
        <f t="shared" ca="1" si="3"/>
        <v>44386</v>
      </c>
      <c r="I130" s="125">
        <v>0</v>
      </c>
      <c r="J130" s="304" t="str">
        <f>LEFT(COVID!D130,20)&amp;"."&amp;COVIDPAY!E130</f>
        <v>Monken Hadley C E Pr.3305.COVFSM.I18.Jl21</v>
      </c>
      <c r="K130" s="120" t="b">
        <v>1</v>
      </c>
      <c r="L130" s="126" t="s">
        <v>3686</v>
      </c>
      <c r="M130" s="120" t="b">
        <v>1</v>
      </c>
      <c r="N130" s="120" t="s">
        <v>3687</v>
      </c>
      <c r="O130" s="307" t="str">
        <f>COVID!I130</f>
        <v>10166/543965</v>
      </c>
      <c r="P130" s="120" t="b">
        <v>1</v>
      </c>
      <c r="Q130" s="120" t="b">
        <v>1</v>
      </c>
      <c r="R130" s="120" t="b">
        <v>1</v>
      </c>
    </row>
    <row r="131" spans="1:18" x14ac:dyDescent="0.25">
      <c r="A131" s="117">
        <v>1</v>
      </c>
      <c r="B131" s="118">
        <v>2</v>
      </c>
      <c r="C131" s="303">
        <f>COVID!J131</f>
        <v>400011</v>
      </c>
      <c r="D131" s="120" t="b">
        <v>1</v>
      </c>
      <c r="E131" s="304" t="str">
        <f>RIGHT(COVID!C131,4)&amp;"."&amp;COVID!M131&amp;"."&amp;COVID!K131&amp;"."&amp;$C$5</f>
        <v>2060.COVFSM.I18.Jl21</v>
      </c>
      <c r="F131" s="305">
        <f t="shared" ca="1" si="2"/>
        <v>44386</v>
      </c>
      <c r="G131" s="306">
        <f>IF(COVID!T131&lt;0,0,COVID!T131)</f>
        <v>0</v>
      </c>
      <c r="H131" s="124">
        <f t="shared" ca="1" si="3"/>
        <v>44386</v>
      </c>
      <c r="I131" s="125">
        <v>0</v>
      </c>
      <c r="J131" s="304" t="str">
        <f>LEFT(COVID!D131,20)&amp;"."&amp;COVIDPAY!E131</f>
        <v>Whitings Hill Primar.2060.COVFSM.I18.Jl21</v>
      </c>
      <c r="K131" s="120" t="b">
        <v>1</v>
      </c>
      <c r="L131" s="126" t="s">
        <v>3686</v>
      </c>
      <c r="M131" s="120" t="b">
        <v>1</v>
      </c>
      <c r="N131" s="120" t="s">
        <v>3687</v>
      </c>
      <c r="O131" s="307" t="str">
        <f>COVID!I131</f>
        <v>10166/543965</v>
      </c>
      <c r="P131" s="120" t="b">
        <v>1</v>
      </c>
      <c r="Q131" s="120" t="b">
        <v>1</v>
      </c>
      <c r="R131" s="120" t="b">
        <v>1</v>
      </c>
    </row>
    <row r="132" spans="1:18" x14ac:dyDescent="0.25">
      <c r="A132" s="117">
        <v>1</v>
      </c>
      <c r="B132" s="118">
        <v>2</v>
      </c>
      <c r="C132" s="303">
        <f>COVID!J132</f>
        <v>400006</v>
      </c>
      <c r="D132" s="120" t="b">
        <v>1</v>
      </c>
      <c r="E132" s="304" t="str">
        <f>RIGHT(COVID!C132,4)&amp;"."&amp;COVID!M132&amp;"."&amp;COVID!K132&amp;"."&amp;$C$5</f>
        <v>3313.COVFSM.I18.Jl21</v>
      </c>
      <c r="F132" s="305">
        <f t="shared" ca="1" si="2"/>
        <v>44386</v>
      </c>
      <c r="G132" s="306">
        <f>IF(COVID!T132&lt;0,0,COVID!T132)</f>
        <v>0</v>
      </c>
      <c r="H132" s="124">
        <f t="shared" ca="1" si="3"/>
        <v>44386</v>
      </c>
      <c r="I132" s="125">
        <v>0</v>
      </c>
      <c r="J132" s="304" t="str">
        <f>LEFT(COVID!D132,20)&amp;"."&amp;COVIDPAY!E132</f>
        <v>St Paul's School, N1.3313.COVFSM.I18.Jl21</v>
      </c>
      <c r="K132" s="120" t="b">
        <v>1</v>
      </c>
      <c r="L132" s="126" t="s">
        <v>3686</v>
      </c>
      <c r="M132" s="120" t="b">
        <v>1</v>
      </c>
      <c r="N132" s="120" t="s">
        <v>3687</v>
      </c>
      <c r="O132" s="307" t="str">
        <f>COVID!I132</f>
        <v>10166/543965</v>
      </c>
      <c r="P132" s="120" t="b">
        <v>1</v>
      </c>
      <c r="Q132" s="120" t="b">
        <v>1</v>
      </c>
      <c r="R132" s="120" t="b">
        <v>1</v>
      </c>
    </row>
    <row r="133" spans="1:18" x14ac:dyDescent="0.25">
      <c r="A133" s="117">
        <v>1</v>
      </c>
      <c r="B133" s="118">
        <v>2</v>
      </c>
      <c r="C133" s="303">
        <f>COVID!J133</f>
        <v>400130</v>
      </c>
      <c r="D133" s="120" t="b">
        <v>1</v>
      </c>
      <c r="E133" s="304" t="str">
        <f>RIGHT(COVID!C133,4)&amp;"."&amp;COVID!M133&amp;"."&amp;COVID!K133&amp;"."&amp;$C$5</f>
        <v>3523.COVFSM.I18.Jl21</v>
      </c>
      <c r="F133" s="305">
        <f t="shared" ca="1" si="2"/>
        <v>44386</v>
      </c>
      <c r="G133" s="306">
        <f>IF(COVID!T133&lt;0,0,COVID!T133)</f>
        <v>0</v>
      </c>
      <c r="H133" s="124">
        <f t="shared" ca="1" si="3"/>
        <v>44386</v>
      </c>
      <c r="I133" s="125">
        <v>0</v>
      </c>
      <c r="J133" s="304" t="str">
        <f>LEFT(COVID!D133,20)&amp;"."&amp;COVIDPAY!E133</f>
        <v>Martin Primary Schoo.3523.COVFSM.I18.Jl21</v>
      </c>
      <c r="K133" s="120" t="b">
        <v>1</v>
      </c>
      <c r="L133" s="126" t="s">
        <v>3686</v>
      </c>
      <c r="M133" s="120" t="b">
        <v>1</v>
      </c>
      <c r="N133" s="120" t="s">
        <v>3687</v>
      </c>
      <c r="O133" s="307" t="str">
        <f>COVID!I133</f>
        <v>10166/543965</v>
      </c>
      <c r="P133" s="120" t="b">
        <v>1</v>
      </c>
      <c r="Q133" s="120" t="b">
        <v>1</v>
      </c>
      <c r="R133" s="120" t="b">
        <v>1</v>
      </c>
    </row>
    <row r="134" spans="1:18" x14ac:dyDescent="0.25">
      <c r="A134" s="117">
        <v>1</v>
      </c>
      <c r="B134" s="118">
        <v>2</v>
      </c>
      <c r="C134" s="303">
        <f>COVID!J134</f>
        <v>400058</v>
      </c>
      <c r="D134" s="120" t="b">
        <v>1</v>
      </c>
      <c r="E134" s="304" t="str">
        <f>RIGHT(COVID!C134,4)&amp;"."&amp;COVID!M134&amp;"."&amp;COVID!K134&amp;"."&amp;$C$5</f>
        <v>3311.COVFSM.I18.Jl21</v>
      </c>
      <c r="F134" s="305">
        <f t="shared" ca="1" si="2"/>
        <v>44386</v>
      </c>
      <c r="G134" s="306">
        <f>IF(COVID!T134&lt;0,0,COVID!T134)</f>
        <v>0</v>
      </c>
      <c r="H134" s="124">
        <f t="shared" ca="1" si="3"/>
        <v>44386</v>
      </c>
      <c r="I134" s="125">
        <v>0</v>
      </c>
      <c r="J134" s="304" t="str">
        <f>LEFT(COVID!D134,20)&amp;"."&amp;COVIDPAY!E134</f>
        <v>St Mary's C E Primar.3311.COVFSM.I18.Jl21</v>
      </c>
      <c r="K134" s="120" t="b">
        <v>1</v>
      </c>
      <c r="L134" s="126" t="s">
        <v>3686</v>
      </c>
      <c r="M134" s="120" t="b">
        <v>1</v>
      </c>
      <c r="N134" s="120" t="s">
        <v>3687</v>
      </c>
      <c r="O134" s="307" t="str">
        <f>COVID!I134</f>
        <v>10166/543965</v>
      </c>
      <c r="P134" s="120" t="b">
        <v>1</v>
      </c>
      <c r="Q134" s="120" t="b">
        <v>1</v>
      </c>
      <c r="R134" s="120" t="b">
        <v>1</v>
      </c>
    </row>
    <row r="135" spans="1:18" x14ac:dyDescent="0.25">
      <c r="A135" s="117">
        <v>1</v>
      </c>
      <c r="B135" s="118">
        <v>2</v>
      </c>
      <c r="C135" s="303">
        <f>COVID!J135</f>
        <v>400070</v>
      </c>
      <c r="D135" s="120" t="b">
        <v>1</v>
      </c>
      <c r="E135" s="304" t="str">
        <f>RIGHT(COVID!C135,4)&amp;"."&amp;COVID!M135&amp;"."&amp;COVID!K135&amp;"."&amp;$C$5</f>
        <v>2079.COVFSM.I18.Jl21</v>
      </c>
      <c r="F135" s="305">
        <f t="shared" ca="1" si="2"/>
        <v>44386</v>
      </c>
      <c r="G135" s="306">
        <f>IF(COVID!T135&lt;0,0,COVID!T135)</f>
        <v>0</v>
      </c>
      <c r="H135" s="124">
        <f t="shared" ca="1" si="3"/>
        <v>44386</v>
      </c>
      <c r="I135" s="125">
        <v>0</v>
      </c>
      <c r="J135" s="304" t="str">
        <f>LEFT(COVID!D135,20)&amp;"."&amp;COVIDPAY!E135</f>
        <v>Beis Yaakov.2079.COVFSM.I18.Jl21</v>
      </c>
      <c r="K135" s="120" t="b">
        <v>1</v>
      </c>
      <c r="L135" s="126" t="s">
        <v>3686</v>
      </c>
      <c r="M135" s="120" t="b">
        <v>1</v>
      </c>
      <c r="N135" s="120" t="s">
        <v>3687</v>
      </c>
      <c r="O135" s="307" t="str">
        <f>COVID!I135</f>
        <v>10166/543965</v>
      </c>
      <c r="P135" s="120" t="b">
        <v>1</v>
      </c>
      <c r="Q135" s="120" t="b">
        <v>1</v>
      </c>
      <c r="R135" s="120" t="b">
        <v>1</v>
      </c>
    </row>
    <row r="136" spans="1:18" x14ac:dyDescent="0.25">
      <c r="A136" s="117">
        <v>1</v>
      </c>
      <c r="B136" s="118">
        <v>2</v>
      </c>
      <c r="C136" s="303">
        <f>COVID!J136</f>
        <v>400013</v>
      </c>
      <c r="D136" s="120" t="b">
        <v>1</v>
      </c>
      <c r="E136" s="304" t="str">
        <f>RIGHT(COVID!C136,4)&amp;"."&amp;COVID!M136&amp;"."&amp;COVID!K136&amp;"."&amp;$C$5</f>
        <v>5407.COVFSM.I18.Jl21</v>
      </c>
      <c r="F136" s="305">
        <f t="shared" ca="1" si="2"/>
        <v>44386</v>
      </c>
      <c r="G136" s="306">
        <f>IF(COVID!T136&lt;0,0,COVID!T136)</f>
        <v>0</v>
      </c>
      <c r="H136" s="124">
        <f t="shared" ca="1" si="3"/>
        <v>44386</v>
      </c>
      <c r="I136" s="125">
        <v>0</v>
      </c>
      <c r="J136" s="304" t="str">
        <f>LEFT(COVID!D136,20)&amp;"."&amp;COVIDPAY!E136</f>
        <v>St. James' Catholic .5407.COVFSM.I18.Jl21</v>
      </c>
      <c r="K136" s="120" t="b">
        <v>1</v>
      </c>
      <c r="L136" s="126" t="s">
        <v>3686</v>
      </c>
      <c r="M136" s="120" t="b">
        <v>1</v>
      </c>
      <c r="N136" s="120" t="s">
        <v>3687</v>
      </c>
      <c r="O136" s="307" t="str">
        <f>COVID!I136</f>
        <v>10167/543965</v>
      </c>
      <c r="P136" s="120" t="b">
        <v>1</v>
      </c>
      <c r="Q136" s="120" t="b">
        <v>1</v>
      </c>
      <c r="R136" s="120" t="b">
        <v>1</v>
      </c>
    </row>
    <row r="137" spans="1:18" x14ac:dyDescent="0.25">
      <c r="A137" s="117">
        <v>1</v>
      </c>
      <c r="B137" s="118">
        <v>2</v>
      </c>
      <c r="C137" s="303">
        <f>COVID!J137</f>
        <v>400067</v>
      </c>
      <c r="D137" s="120" t="b">
        <v>1</v>
      </c>
      <c r="E137" s="304" t="str">
        <f>RIGHT(COVID!C137,4)&amp;"."&amp;COVID!M137&amp;"."&amp;COVID!K137&amp;"."&amp;$C$5</f>
        <v>2028.COVFSM.I18.Jl21</v>
      </c>
      <c r="F137" s="305">
        <f t="shared" ca="1" si="2"/>
        <v>44386</v>
      </c>
      <c r="G137" s="306">
        <f>IF(COVID!T137&lt;0,0,COVID!T137)</f>
        <v>0</v>
      </c>
      <c r="H137" s="124">
        <f t="shared" ca="1" si="3"/>
        <v>44386</v>
      </c>
      <c r="I137" s="125">
        <v>0</v>
      </c>
      <c r="J137" s="304" t="str">
        <f>LEFT(COVID!D137,20)&amp;"."&amp;COVIDPAY!E137</f>
        <v>Garden Suburb Infant.2028.COVFSM.I18.Jl21</v>
      </c>
      <c r="K137" s="120" t="b">
        <v>1</v>
      </c>
      <c r="L137" s="126" t="s">
        <v>3686</v>
      </c>
      <c r="M137" s="120" t="b">
        <v>1</v>
      </c>
      <c r="N137" s="120" t="s">
        <v>3687</v>
      </c>
      <c r="O137" s="307" t="str">
        <f>COVID!I137</f>
        <v>10166/543965</v>
      </c>
      <c r="P137" s="120" t="b">
        <v>1</v>
      </c>
      <c r="Q137" s="120" t="b">
        <v>1</v>
      </c>
      <c r="R137" s="120" t="b">
        <v>1</v>
      </c>
    </row>
    <row r="138" spans="1:18" x14ac:dyDescent="0.25">
      <c r="A138" s="117">
        <v>1</v>
      </c>
      <c r="B138" s="118">
        <v>2</v>
      </c>
      <c r="C138" s="303">
        <f>COVID!J138</f>
        <v>400012</v>
      </c>
      <c r="D138" s="120" t="b">
        <v>1</v>
      </c>
      <c r="E138" s="304" t="str">
        <f>RIGHT(COVID!C138,4)&amp;"."&amp;COVID!M138&amp;"."&amp;COVID!K138&amp;"."&amp;$C$5</f>
        <v>2071.COVFSM.I18.Jl21</v>
      </c>
      <c r="F138" s="305">
        <f t="shared" ca="1" si="2"/>
        <v>44386</v>
      </c>
      <c r="G138" s="306">
        <f>IF(COVID!T138&lt;0,0,COVID!T138)</f>
        <v>0</v>
      </c>
      <c r="H138" s="124">
        <f t="shared" ca="1" si="3"/>
        <v>44386</v>
      </c>
      <c r="I138" s="125">
        <v>0</v>
      </c>
      <c r="J138" s="304" t="str">
        <f>LEFT(COVID!D138,20)&amp;"."&amp;COVIDPAY!E138</f>
        <v>Queenswell Infant an.2071.COVFSM.I18.Jl21</v>
      </c>
      <c r="K138" s="120" t="b">
        <v>1</v>
      </c>
      <c r="L138" s="126" t="s">
        <v>3686</v>
      </c>
      <c r="M138" s="120" t="b">
        <v>1</v>
      </c>
      <c r="N138" s="120" t="s">
        <v>3687</v>
      </c>
      <c r="O138" s="307" t="str">
        <f>COVID!I138</f>
        <v>10166/543965</v>
      </c>
      <c r="P138" s="120" t="b">
        <v>1</v>
      </c>
      <c r="Q138" s="120" t="b">
        <v>1</v>
      </c>
      <c r="R138" s="120" t="b">
        <v>1</v>
      </c>
    </row>
    <row r="139" spans="1:18" x14ac:dyDescent="0.25">
      <c r="A139" s="117">
        <v>1</v>
      </c>
      <c r="B139" s="118">
        <v>2</v>
      </c>
      <c r="C139" s="303">
        <f>COVID!J139</f>
        <v>400113</v>
      </c>
      <c r="D139" s="120" t="b">
        <v>1</v>
      </c>
      <c r="E139" s="304" t="str">
        <f>RIGHT(COVID!C139,4)&amp;"."&amp;COVID!M139&amp;"."&amp;COVID!K139&amp;"."&amp;$C$5</f>
        <v>2077.COVFSM.I18.Jl21</v>
      </c>
      <c r="F139" s="305">
        <f t="shared" ca="1" si="2"/>
        <v>44386</v>
      </c>
      <c r="G139" s="306">
        <f>IF(COVID!T139&lt;0,0,COVID!T139)</f>
        <v>0</v>
      </c>
      <c r="H139" s="124">
        <f t="shared" ca="1" si="3"/>
        <v>44386</v>
      </c>
      <c r="I139" s="125">
        <v>0</v>
      </c>
      <c r="J139" s="304" t="str">
        <f>LEFT(COVID!D139,20)&amp;"."&amp;COVIDPAY!E139</f>
        <v>Orion Primary School.2077.COVFSM.I18.Jl21</v>
      </c>
      <c r="K139" s="120" t="b">
        <v>1</v>
      </c>
      <c r="L139" s="126" t="s">
        <v>3686</v>
      </c>
      <c r="M139" s="120" t="b">
        <v>1</v>
      </c>
      <c r="N139" s="120" t="s">
        <v>3687</v>
      </c>
      <c r="O139" s="307" t="str">
        <f>COVID!I139</f>
        <v>10166/543965</v>
      </c>
      <c r="P139" s="120" t="b">
        <v>1</v>
      </c>
      <c r="Q139" s="120" t="b">
        <v>1</v>
      </c>
      <c r="R139" s="120" t="b">
        <v>1</v>
      </c>
    </row>
    <row r="140" spans="1:18" x14ac:dyDescent="0.25">
      <c r="A140" s="117">
        <v>1</v>
      </c>
      <c r="B140" s="118">
        <v>2</v>
      </c>
      <c r="C140" s="303">
        <f>COVID!J140</f>
        <v>400040</v>
      </c>
      <c r="D140" s="120" t="b">
        <v>1</v>
      </c>
      <c r="E140" s="304" t="str">
        <f>RIGHT(COVID!C140,4)&amp;"."&amp;COVID!M140&amp;"."&amp;COVID!K140&amp;"."&amp;$C$5</f>
        <v>2007.COVFSM.I18.Jl21</v>
      </c>
      <c r="F140" s="305">
        <f t="shared" ca="1" si="2"/>
        <v>44386</v>
      </c>
      <c r="G140" s="306">
        <f>IF(COVID!T140&lt;0,0,COVID!T140)</f>
        <v>0</v>
      </c>
      <c r="H140" s="124">
        <f t="shared" ca="1" si="3"/>
        <v>44386</v>
      </c>
      <c r="I140" s="125">
        <v>0</v>
      </c>
      <c r="J140" s="304" t="str">
        <f>LEFT(COVID!D140,20)&amp;"."&amp;COVIDPAY!E140</f>
        <v>Brookland Junior Sch.2007.COVFSM.I18.Jl21</v>
      </c>
      <c r="K140" s="120" t="b">
        <v>1</v>
      </c>
      <c r="L140" s="126" t="s">
        <v>3686</v>
      </c>
      <c r="M140" s="120" t="b">
        <v>1</v>
      </c>
      <c r="N140" s="120" t="s">
        <v>3687</v>
      </c>
      <c r="O140" s="307" t="str">
        <f>COVID!I140</f>
        <v>10166/543965</v>
      </c>
      <c r="P140" s="120" t="b">
        <v>1</v>
      </c>
      <c r="Q140" s="120" t="b">
        <v>1</v>
      </c>
      <c r="R140" s="120" t="b">
        <v>1</v>
      </c>
    </row>
    <row r="141" spans="1:18" x14ac:dyDescent="0.25">
      <c r="A141" s="117">
        <v>1</v>
      </c>
      <c r="B141" s="118">
        <v>2</v>
      </c>
      <c r="C141" s="303">
        <f>COVID!J141</f>
        <v>400035</v>
      </c>
      <c r="D141" s="120" t="b">
        <v>1</v>
      </c>
      <c r="E141" s="304" t="str">
        <f>RIGHT(COVID!C141,4)&amp;"."&amp;COVID!M141&amp;"."&amp;COVID!K141&amp;"."&amp;$C$5</f>
        <v>2029.COVFSM.I18.Jl21</v>
      </c>
      <c r="F141" s="305">
        <f t="shared" ca="1" si="2"/>
        <v>44386</v>
      </c>
      <c r="G141" s="306">
        <f>IF(COVID!T141&lt;0,0,COVID!T141)</f>
        <v>0</v>
      </c>
      <c r="H141" s="124">
        <f t="shared" ca="1" si="3"/>
        <v>44386</v>
      </c>
      <c r="I141" s="125">
        <v>0</v>
      </c>
      <c r="J141" s="304" t="str">
        <f>LEFT(COVID!D141,20)&amp;"."&amp;COVIDPAY!E141</f>
        <v>Goldbeaters Primary .2029.COVFSM.I18.Jl21</v>
      </c>
      <c r="K141" s="120" t="b">
        <v>1</v>
      </c>
      <c r="L141" s="126" t="s">
        <v>3686</v>
      </c>
      <c r="M141" s="120" t="b">
        <v>1</v>
      </c>
      <c r="N141" s="120" t="s">
        <v>3687</v>
      </c>
      <c r="O141" s="307" t="str">
        <f>COVID!I141</f>
        <v>10166/543965</v>
      </c>
      <c r="P141" s="120" t="b">
        <v>1</v>
      </c>
      <c r="Q141" s="120" t="b">
        <v>1</v>
      </c>
      <c r="R141" s="120" t="b">
        <v>1</v>
      </c>
    </row>
    <row r="142" spans="1:18" x14ac:dyDescent="0.25">
      <c r="A142" s="117">
        <v>1</v>
      </c>
      <c r="B142" s="118">
        <v>2</v>
      </c>
      <c r="C142" s="303">
        <f>COVID!J142</f>
        <v>400037</v>
      </c>
      <c r="D142" s="120" t="b">
        <v>1</v>
      </c>
      <c r="E142" s="304" t="str">
        <f>RIGHT(COVID!C142,4)&amp;"."&amp;COVID!M142&amp;"."&amp;COVID!K142&amp;"."&amp;$C$5</f>
        <v>3507.COVFSM.I18.Jl21</v>
      </c>
      <c r="F142" s="305">
        <f t="shared" ca="1" si="2"/>
        <v>44386</v>
      </c>
      <c r="G142" s="306">
        <f>IF(COVID!T142&lt;0,0,COVID!T142)</f>
        <v>0</v>
      </c>
      <c r="H142" s="124">
        <f t="shared" ca="1" si="3"/>
        <v>44386</v>
      </c>
      <c r="I142" s="125">
        <v>0</v>
      </c>
      <c r="J142" s="304" t="str">
        <f>LEFT(COVID!D142,20)&amp;"."&amp;COVIDPAY!E142</f>
        <v>St Theresa's R.C. Pr.3507.COVFSM.I18.Jl21</v>
      </c>
      <c r="K142" s="120" t="b">
        <v>1</v>
      </c>
      <c r="L142" s="126" t="s">
        <v>3686</v>
      </c>
      <c r="M142" s="120" t="b">
        <v>1</v>
      </c>
      <c r="N142" s="120" t="s">
        <v>3687</v>
      </c>
      <c r="O142" s="307" t="str">
        <f>COVID!I142</f>
        <v>10166/543965</v>
      </c>
      <c r="P142" s="120" t="b">
        <v>1</v>
      </c>
      <c r="Q142" s="120" t="b">
        <v>1</v>
      </c>
      <c r="R142" s="120" t="b">
        <v>1</v>
      </c>
    </row>
    <row r="143" spans="1:18" x14ac:dyDescent="0.25">
      <c r="A143" s="117">
        <v>1</v>
      </c>
      <c r="B143" s="118">
        <v>2</v>
      </c>
      <c r="C143" s="303">
        <f>COVID!J143</f>
        <v>400003</v>
      </c>
      <c r="D143" s="120" t="b">
        <v>1</v>
      </c>
      <c r="E143" s="304" t="str">
        <f>RIGHT(COVID!C143,4)&amp;"."&amp;COVID!M143&amp;"."&amp;COVID!K143&amp;"."&amp;$C$5</f>
        <v>3501.COVFSM.I18.Jl21</v>
      </c>
      <c r="F143" s="305">
        <f t="shared" ca="1" si="2"/>
        <v>44386</v>
      </c>
      <c r="G143" s="306">
        <f>IF(COVID!T143&lt;0,0,COVID!T143)</f>
        <v>0</v>
      </c>
      <c r="H143" s="124">
        <f t="shared" ca="1" si="3"/>
        <v>44386</v>
      </c>
      <c r="I143" s="125">
        <v>0</v>
      </c>
      <c r="J143" s="304" t="str">
        <f>LEFT(COVID!D143,20)&amp;"."&amp;COVIDPAY!E143</f>
        <v>Our Lady of Lourdes .3501.COVFSM.I18.Jl21</v>
      </c>
      <c r="K143" s="120" t="b">
        <v>1</v>
      </c>
      <c r="L143" s="126" t="s">
        <v>3686</v>
      </c>
      <c r="M143" s="120" t="b">
        <v>1</v>
      </c>
      <c r="N143" s="120" t="s">
        <v>3687</v>
      </c>
      <c r="O143" s="307" t="str">
        <f>COVID!I143</f>
        <v>10166/543965</v>
      </c>
      <c r="P143" s="120" t="b">
        <v>1</v>
      </c>
      <c r="Q143" s="120" t="b">
        <v>1</v>
      </c>
      <c r="R143" s="120" t="b">
        <v>1</v>
      </c>
    </row>
    <row r="144" spans="1:18" x14ac:dyDescent="0.25">
      <c r="A144" s="117">
        <v>1</v>
      </c>
      <c r="B144" s="118">
        <v>2</v>
      </c>
      <c r="C144" s="303">
        <f>COVID!J144</f>
        <v>400002</v>
      </c>
      <c r="D144" s="120" t="b">
        <v>1</v>
      </c>
      <c r="E144" s="304" t="str">
        <f>RIGHT(COVID!C144,4)&amp;"."&amp;COVID!M144&amp;"."&amp;COVID!K144&amp;"."&amp;$C$5</f>
        <v>2027.COVFSM.I18.Jl21</v>
      </c>
      <c r="F144" s="305">
        <f t="shared" ca="1" si="2"/>
        <v>44386</v>
      </c>
      <c r="G144" s="306">
        <f>IF(COVID!T144&lt;0,0,COVID!T144)</f>
        <v>0</v>
      </c>
      <c r="H144" s="124">
        <f t="shared" ca="1" si="3"/>
        <v>44386</v>
      </c>
      <c r="I144" s="125">
        <v>0</v>
      </c>
      <c r="J144" s="304" t="str">
        <f>LEFT(COVID!D144,20)&amp;"."&amp;COVIDPAY!E144</f>
        <v>Garden Suburb Junior.2027.COVFSM.I18.Jl21</v>
      </c>
      <c r="K144" s="120" t="b">
        <v>1</v>
      </c>
      <c r="L144" s="126" t="s">
        <v>3686</v>
      </c>
      <c r="M144" s="120" t="b">
        <v>1</v>
      </c>
      <c r="N144" s="120" t="s">
        <v>3687</v>
      </c>
      <c r="O144" s="307" t="str">
        <f>COVID!I144</f>
        <v>10166/543965</v>
      </c>
      <c r="P144" s="120" t="b">
        <v>1</v>
      </c>
      <c r="Q144" s="120" t="b">
        <v>1</v>
      </c>
      <c r="R144" s="120" t="b">
        <v>1</v>
      </c>
    </row>
    <row r="145" spans="1:18" x14ac:dyDescent="0.25">
      <c r="A145" s="117">
        <v>1</v>
      </c>
      <c r="B145" s="118">
        <v>2</v>
      </c>
      <c r="C145" s="303">
        <f>COVID!J145</f>
        <v>400057</v>
      </c>
      <c r="D145" s="120" t="b">
        <v>1</v>
      </c>
      <c r="E145" s="304" t="str">
        <f>RIGHT(COVID!C145,4)&amp;"."&amp;COVID!M145&amp;"."&amp;COVID!K145&amp;"."&amp;$C$5</f>
        <v>2008.COVFSM.I18.Jl21</v>
      </c>
      <c r="F145" s="305">
        <f t="shared" ca="1" si="2"/>
        <v>44386</v>
      </c>
      <c r="G145" s="306">
        <f>IF(COVID!T145&lt;0,0,COVID!T145)</f>
        <v>0</v>
      </c>
      <c r="H145" s="124">
        <f t="shared" ca="1" si="3"/>
        <v>44386</v>
      </c>
      <c r="I145" s="125">
        <v>0</v>
      </c>
      <c r="J145" s="304" t="str">
        <f>LEFT(COVID!D145,20)&amp;"."&amp;COVIDPAY!E145</f>
        <v>Brookland Infant  &amp; .2008.COVFSM.I18.Jl21</v>
      </c>
      <c r="K145" s="120" t="b">
        <v>1</v>
      </c>
      <c r="L145" s="126" t="s">
        <v>3686</v>
      </c>
      <c r="M145" s="120" t="b">
        <v>1</v>
      </c>
      <c r="N145" s="120" t="s">
        <v>3687</v>
      </c>
      <c r="O145" s="307" t="str">
        <f>COVID!I145</f>
        <v>10166/543965</v>
      </c>
      <c r="P145" s="120" t="b">
        <v>1</v>
      </c>
      <c r="Q145" s="120" t="b">
        <v>1</v>
      </c>
      <c r="R145" s="120" t="b">
        <v>1</v>
      </c>
    </row>
    <row r="146" spans="1:18" x14ac:dyDescent="0.25">
      <c r="A146" s="117">
        <v>1</v>
      </c>
      <c r="B146" s="118">
        <v>2</v>
      </c>
      <c r="C146" s="303">
        <f>COVID!J146</f>
        <v>400105</v>
      </c>
      <c r="D146" s="120" t="b">
        <v>1</v>
      </c>
      <c r="E146" s="304" t="str">
        <f>RIGHT(COVID!C146,4)&amp;"."&amp;COVID!M146&amp;"."&amp;COVID!K146&amp;"."&amp;$C$5</f>
        <v>2073.COVFSM.I18.Jl21</v>
      </c>
      <c r="F146" s="305">
        <f t="shared" ca="1" si="2"/>
        <v>44386</v>
      </c>
      <c r="G146" s="306">
        <f>IF(COVID!T146&lt;0,0,COVID!T146)</f>
        <v>0</v>
      </c>
      <c r="H146" s="124">
        <f t="shared" ca="1" si="3"/>
        <v>44386</v>
      </c>
      <c r="I146" s="125">
        <v>0</v>
      </c>
      <c r="J146" s="304" t="str">
        <f>LEFT(COVID!D146,20)&amp;"."&amp;COVIDPAY!E146</f>
        <v>Danegrove JMI School.2073.COVFSM.I18.Jl21</v>
      </c>
      <c r="K146" s="120" t="b">
        <v>1</v>
      </c>
      <c r="L146" s="126" t="s">
        <v>3686</v>
      </c>
      <c r="M146" s="120" t="b">
        <v>1</v>
      </c>
      <c r="N146" s="120" t="s">
        <v>3687</v>
      </c>
      <c r="O146" s="307" t="str">
        <f>COVID!I146</f>
        <v>10166/543965</v>
      </c>
      <c r="P146" s="120" t="b">
        <v>1</v>
      </c>
      <c r="Q146" s="120" t="b">
        <v>1</v>
      </c>
      <c r="R146" s="120" t="b">
        <v>1</v>
      </c>
    </row>
    <row r="147" spans="1:18" x14ac:dyDescent="0.25">
      <c r="A147" s="117">
        <v>1</v>
      </c>
      <c r="B147" s="118">
        <v>2</v>
      </c>
      <c r="C147" s="303">
        <f>COVID!J147</f>
        <v>400107</v>
      </c>
      <c r="D147" s="120" t="b">
        <v>1</v>
      </c>
      <c r="E147" s="304" t="str">
        <f>RIGHT(COVID!C147,4)&amp;"."&amp;COVID!M147&amp;"."&amp;COVID!K147&amp;"."&amp;$C$5</f>
        <v>3514.COVFSM.I18.Jl21</v>
      </c>
      <c r="F147" s="305">
        <f t="shared" ca="1" si="2"/>
        <v>44386</v>
      </c>
      <c r="G147" s="306">
        <f>IF(COVID!T147&lt;0,0,COVID!T147)</f>
        <v>0</v>
      </c>
      <c r="H147" s="124">
        <f t="shared" ca="1" si="3"/>
        <v>44386</v>
      </c>
      <c r="I147" s="125">
        <v>0</v>
      </c>
      <c r="J147" s="304" t="str">
        <f>LEFT(COVID!D147,20)&amp;"."&amp;COVIDPAY!E147</f>
        <v>Annunciation Catholi.3514.COVFSM.I18.Jl21</v>
      </c>
      <c r="K147" s="120" t="b">
        <v>1</v>
      </c>
      <c r="L147" s="126" t="s">
        <v>3686</v>
      </c>
      <c r="M147" s="120" t="b">
        <v>1</v>
      </c>
      <c r="N147" s="120" t="s">
        <v>3687</v>
      </c>
      <c r="O147" s="307" t="str">
        <f>COVID!I147</f>
        <v>10166/543965</v>
      </c>
      <c r="P147" s="120" t="b">
        <v>1</v>
      </c>
      <c r="Q147" s="120" t="b">
        <v>1</v>
      </c>
      <c r="R147" s="120" t="b">
        <v>1</v>
      </c>
    </row>
    <row r="148" spans="1:18" x14ac:dyDescent="0.25">
      <c r="A148" s="117">
        <v>1</v>
      </c>
      <c r="B148" s="118">
        <v>2</v>
      </c>
      <c r="C148" s="303">
        <f>COVID!J148</f>
        <v>0</v>
      </c>
      <c r="D148" s="120" t="b">
        <v>1</v>
      </c>
      <c r="E148" s="304" t="str">
        <f>RIGHT(COVID!C148,4)&amp;"."&amp;COVID!M148&amp;"."&amp;COVID!K148&amp;"."&amp;$C$5</f>
        <v>...Jl21</v>
      </c>
      <c r="F148" s="305">
        <f t="shared" ca="1" si="2"/>
        <v>44386</v>
      </c>
      <c r="G148" s="306">
        <f>IF(COVID!T148&lt;0,0,COVID!T148)</f>
        <v>0</v>
      </c>
      <c r="H148" s="124">
        <f t="shared" ca="1" si="3"/>
        <v>44386</v>
      </c>
      <c r="I148" s="125">
        <v>0</v>
      </c>
      <c r="J148" s="304" t="str">
        <f>LEFT(COVID!D148,20)&amp;"."&amp;COVIDPAY!E148</f>
        <v>....Jl21</v>
      </c>
      <c r="K148" s="120" t="b">
        <v>1</v>
      </c>
      <c r="L148" s="126" t="s">
        <v>3686</v>
      </c>
      <c r="M148" s="120" t="b">
        <v>1</v>
      </c>
      <c r="N148" s="120" t="s">
        <v>3687</v>
      </c>
      <c r="O148" s="307">
        <f>COVID!I148</f>
        <v>0</v>
      </c>
      <c r="P148" s="120" t="b">
        <v>1</v>
      </c>
      <c r="Q148" s="120" t="b">
        <v>1</v>
      </c>
      <c r="R148" s="120" t="b">
        <v>1</v>
      </c>
    </row>
    <row r="149" spans="1:18" x14ac:dyDescent="0.25">
      <c r="A149" s="117">
        <v>1</v>
      </c>
      <c r="B149" s="118">
        <v>2</v>
      </c>
      <c r="C149" s="303">
        <f>COVID!J149</f>
        <v>0</v>
      </c>
      <c r="D149" s="120" t="b">
        <v>1</v>
      </c>
      <c r="E149" s="304" t="str">
        <f>RIGHT(COVID!C149,4)&amp;"."&amp;COVID!M149&amp;"."&amp;COVID!K149&amp;"."&amp;$C$5</f>
        <v>...Jl21</v>
      </c>
      <c r="F149" s="305">
        <f t="shared" ref="F149:F212" ca="1" si="4">TODAY()</f>
        <v>44386</v>
      </c>
      <c r="G149" s="306">
        <f>IF(COVID!T149&lt;0,0,COVID!T149)</f>
        <v>0</v>
      </c>
      <c r="H149" s="124">
        <f t="shared" ref="H149:H212" ca="1" si="5">F149</f>
        <v>44386</v>
      </c>
      <c r="I149" s="125">
        <v>0</v>
      </c>
      <c r="J149" s="304" t="str">
        <f>LEFT(COVID!D149,20)&amp;"."&amp;COVIDPAY!E149</f>
        <v>....Jl21</v>
      </c>
      <c r="K149" s="120" t="b">
        <v>1</v>
      </c>
      <c r="L149" s="126" t="s">
        <v>3686</v>
      </c>
      <c r="M149" s="120" t="b">
        <v>1</v>
      </c>
      <c r="N149" s="120" t="s">
        <v>3687</v>
      </c>
      <c r="O149" s="307">
        <f>COVID!I149</f>
        <v>0</v>
      </c>
      <c r="P149" s="120" t="b">
        <v>1</v>
      </c>
      <c r="Q149" s="120" t="b">
        <v>1</v>
      </c>
      <c r="R149" s="120" t="b">
        <v>1</v>
      </c>
    </row>
    <row r="150" spans="1:18" x14ac:dyDescent="0.25">
      <c r="A150" s="117">
        <v>1</v>
      </c>
      <c r="B150" s="118">
        <v>2</v>
      </c>
      <c r="C150" s="303">
        <f>COVID!J150</f>
        <v>0</v>
      </c>
      <c r="D150" s="120" t="b">
        <v>1</v>
      </c>
      <c r="E150" s="304" t="str">
        <f>RIGHT(COVID!C150,4)&amp;"."&amp;COVID!M150&amp;"."&amp;COVID!K150&amp;"."&amp;$C$5</f>
        <v>...Jl21</v>
      </c>
      <c r="F150" s="305">
        <f t="shared" ca="1" si="4"/>
        <v>44386</v>
      </c>
      <c r="G150" s="306">
        <f>IF(COVID!T150&lt;0,0,COVID!T150)</f>
        <v>0</v>
      </c>
      <c r="H150" s="124">
        <f t="shared" ca="1" si="5"/>
        <v>44386</v>
      </c>
      <c r="I150" s="125">
        <v>0</v>
      </c>
      <c r="J150" s="304" t="str">
        <f>LEFT(COVID!D150,20)&amp;"."&amp;COVIDPAY!E150</f>
        <v>....Jl21</v>
      </c>
      <c r="K150" s="120" t="b">
        <v>1</v>
      </c>
      <c r="L150" s="126" t="s">
        <v>3686</v>
      </c>
      <c r="M150" s="120" t="b">
        <v>1</v>
      </c>
      <c r="N150" s="120" t="s">
        <v>3687</v>
      </c>
      <c r="O150" s="307">
        <f>COVID!I150</f>
        <v>0</v>
      </c>
      <c r="P150" s="120" t="b">
        <v>1</v>
      </c>
      <c r="Q150" s="120" t="b">
        <v>1</v>
      </c>
      <c r="R150" s="120" t="b">
        <v>1</v>
      </c>
    </row>
    <row r="151" spans="1:18" x14ac:dyDescent="0.25">
      <c r="A151" s="117">
        <v>1</v>
      </c>
      <c r="B151" s="118">
        <v>2</v>
      </c>
      <c r="C151" s="303">
        <f>COVID!J151</f>
        <v>0</v>
      </c>
      <c r="D151" s="120" t="b">
        <v>1</v>
      </c>
      <c r="E151" s="304" t="str">
        <f>RIGHT(COVID!C151,4)&amp;"."&amp;COVID!M151&amp;"."&amp;COVID!K151&amp;"."&amp;$C$5</f>
        <v>...Jl21</v>
      </c>
      <c r="F151" s="305">
        <f t="shared" ca="1" si="4"/>
        <v>44386</v>
      </c>
      <c r="G151" s="306">
        <f>IF(COVID!T151&lt;0,0,COVID!T151)</f>
        <v>0</v>
      </c>
      <c r="H151" s="124">
        <f t="shared" ca="1" si="5"/>
        <v>44386</v>
      </c>
      <c r="I151" s="125">
        <v>0</v>
      </c>
      <c r="J151" s="304" t="str">
        <f>LEFT(COVID!D151,20)&amp;"."&amp;COVIDPAY!E151</f>
        <v>....Jl21</v>
      </c>
      <c r="K151" s="120" t="b">
        <v>1</v>
      </c>
      <c r="L151" s="126" t="s">
        <v>3686</v>
      </c>
      <c r="M151" s="120" t="b">
        <v>1</v>
      </c>
      <c r="N151" s="120" t="s">
        <v>3687</v>
      </c>
      <c r="O151" s="307">
        <f>COVID!I151</f>
        <v>0</v>
      </c>
      <c r="P151" s="120" t="b">
        <v>1</v>
      </c>
      <c r="Q151" s="120" t="b">
        <v>1</v>
      </c>
      <c r="R151" s="120" t="b">
        <v>1</v>
      </c>
    </row>
    <row r="152" spans="1:18" x14ac:dyDescent="0.25">
      <c r="A152" s="117">
        <v>1</v>
      </c>
      <c r="B152" s="118">
        <v>2</v>
      </c>
      <c r="C152" s="303">
        <f>COVID!J152</f>
        <v>0</v>
      </c>
      <c r="D152" s="120" t="b">
        <v>1</v>
      </c>
      <c r="E152" s="304" t="str">
        <f>RIGHT(COVID!C152,4)&amp;"."&amp;COVID!M152&amp;"."&amp;COVID!K152&amp;"."&amp;$C$5</f>
        <v>...Jl21</v>
      </c>
      <c r="F152" s="305">
        <f t="shared" ca="1" si="4"/>
        <v>44386</v>
      </c>
      <c r="G152" s="306">
        <f>IF(COVID!T152&lt;0,0,COVID!T152)</f>
        <v>0</v>
      </c>
      <c r="H152" s="124">
        <f t="shared" ca="1" si="5"/>
        <v>44386</v>
      </c>
      <c r="I152" s="125">
        <v>0</v>
      </c>
      <c r="J152" s="304" t="str">
        <f>LEFT(COVID!D152,20)&amp;"."&amp;COVIDPAY!E152</f>
        <v>....Jl21</v>
      </c>
      <c r="K152" s="120" t="b">
        <v>1</v>
      </c>
      <c r="L152" s="126" t="s">
        <v>3686</v>
      </c>
      <c r="M152" s="120" t="b">
        <v>1</v>
      </c>
      <c r="N152" s="120" t="s">
        <v>3687</v>
      </c>
      <c r="O152" s="307">
        <f>COVID!I152</f>
        <v>0</v>
      </c>
      <c r="P152" s="120" t="b">
        <v>1</v>
      </c>
      <c r="Q152" s="120" t="b">
        <v>1</v>
      </c>
      <c r="R152" s="120" t="b">
        <v>1</v>
      </c>
    </row>
    <row r="153" spans="1:18" x14ac:dyDescent="0.25">
      <c r="A153" s="117">
        <v>1</v>
      </c>
      <c r="B153" s="118">
        <v>2</v>
      </c>
      <c r="C153" s="303">
        <f>COVID!J153</f>
        <v>0</v>
      </c>
      <c r="D153" s="120" t="b">
        <v>1</v>
      </c>
      <c r="E153" s="304" t="str">
        <f>RIGHT(COVID!C153,4)&amp;"."&amp;COVID!M153&amp;"."&amp;COVID!K153&amp;"."&amp;$C$5</f>
        <v>...Jl21</v>
      </c>
      <c r="F153" s="305">
        <f t="shared" ca="1" si="4"/>
        <v>44386</v>
      </c>
      <c r="G153" s="306">
        <f>IF(COVID!T153&lt;0,0,COVID!T153)</f>
        <v>0</v>
      </c>
      <c r="H153" s="124">
        <f t="shared" ca="1" si="5"/>
        <v>44386</v>
      </c>
      <c r="I153" s="125">
        <v>0</v>
      </c>
      <c r="J153" s="304" t="str">
        <f>LEFT(COVID!D153,20)&amp;"."&amp;COVIDPAY!E153</f>
        <v>....Jl21</v>
      </c>
      <c r="K153" s="120" t="b">
        <v>1</v>
      </c>
      <c r="L153" s="126" t="s">
        <v>3686</v>
      </c>
      <c r="M153" s="120" t="b">
        <v>1</v>
      </c>
      <c r="N153" s="120" t="s">
        <v>3687</v>
      </c>
      <c r="O153" s="307">
        <f>COVID!I153</f>
        <v>0</v>
      </c>
      <c r="P153" s="120" t="b">
        <v>1</v>
      </c>
      <c r="Q153" s="120" t="b">
        <v>1</v>
      </c>
      <c r="R153" s="120" t="b">
        <v>1</v>
      </c>
    </row>
    <row r="154" spans="1:18" x14ac:dyDescent="0.25">
      <c r="A154" s="117">
        <v>1</v>
      </c>
      <c r="B154" s="118">
        <v>2</v>
      </c>
      <c r="C154" s="303">
        <f>COVID!J154</f>
        <v>0</v>
      </c>
      <c r="D154" s="120" t="b">
        <v>1</v>
      </c>
      <c r="E154" s="304" t="str">
        <f>RIGHT(COVID!C154,4)&amp;"."&amp;COVID!M154&amp;"."&amp;COVID!K154&amp;"."&amp;$C$5</f>
        <v>...Jl21</v>
      </c>
      <c r="F154" s="305">
        <f t="shared" ca="1" si="4"/>
        <v>44386</v>
      </c>
      <c r="G154" s="306">
        <f>IF(COVID!T154&lt;0,0,COVID!T154)</f>
        <v>0</v>
      </c>
      <c r="H154" s="124">
        <f t="shared" ca="1" si="5"/>
        <v>44386</v>
      </c>
      <c r="I154" s="125">
        <v>0</v>
      </c>
      <c r="J154" s="304" t="str">
        <f>LEFT(COVID!D154,20)&amp;"."&amp;COVIDPAY!E154</f>
        <v>....Jl21</v>
      </c>
      <c r="K154" s="120" t="b">
        <v>1</v>
      </c>
      <c r="L154" s="126" t="s">
        <v>3686</v>
      </c>
      <c r="M154" s="120" t="b">
        <v>1</v>
      </c>
      <c r="N154" s="120" t="s">
        <v>3687</v>
      </c>
      <c r="O154" s="307">
        <f>COVID!I154</f>
        <v>0</v>
      </c>
      <c r="P154" s="120" t="b">
        <v>1</v>
      </c>
      <c r="Q154" s="120" t="b">
        <v>1</v>
      </c>
      <c r="R154" s="120" t="b">
        <v>1</v>
      </c>
    </row>
    <row r="155" spans="1:18" x14ac:dyDescent="0.25">
      <c r="A155" s="117">
        <v>1</v>
      </c>
      <c r="B155" s="118">
        <v>2</v>
      </c>
      <c r="C155" s="303">
        <f>COVID!J155</f>
        <v>0</v>
      </c>
      <c r="D155" s="120" t="b">
        <v>1</v>
      </c>
      <c r="E155" s="304" t="str">
        <f>RIGHT(COVID!C155,4)&amp;"."&amp;COVID!M155&amp;"."&amp;COVID!K155&amp;"."&amp;$C$5</f>
        <v>...Jl21</v>
      </c>
      <c r="F155" s="305">
        <f t="shared" ca="1" si="4"/>
        <v>44386</v>
      </c>
      <c r="G155" s="306">
        <f>IF(COVID!T155&lt;0,0,COVID!T155)</f>
        <v>0</v>
      </c>
      <c r="H155" s="124">
        <f t="shared" ca="1" si="5"/>
        <v>44386</v>
      </c>
      <c r="I155" s="125">
        <v>0</v>
      </c>
      <c r="J155" s="304" t="str">
        <f>LEFT(COVID!D155,20)&amp;"."&amp;COVIDPAY!E155</f>
        <v>....Jl21</v>
      </c>
      <c r="K155" s="120" t="b">
        <v>1</v>
      </c>
      <c r="L155" s="126" t="s">
        <v>3686</v>
      </c>
      <c r="M155" s="120" t="b">
        <v>1</v>
      </c>
      <c r="N155" s="120" t="s">
        <v>3687</v>
      </c>
      <c r="O155" s="307">
        <f>COVID!I155</f>
        <v>0</v>
      </c>
      <c r="P155" s="120" t="b">
        <v>1</v>
      </c>
      <c r="Q155" s="120" t="b">
        <v>1</v>
      </c>
      <c r="R155" s="120" t="b">
        <v>1</v>
      </c>
    </row>
    <row r="156" spans="1:18" x14ac:dyDescent="0.25">
      <c r="A156" s="117">
        <v>1</v>
      </c>
      <c r="B156" s="118">
        <v>2</v>
      </c>
      <c r="C156" s="303">
        <f>COVID!J156</f>
        <v>0</v>
      </c>
      <c r="D156" s="120" t="b">
        <v>1</v>
      </c>
      <c r="E156" s="304" t="str">
        <f>RIGHT(COVID!C156,4)&amp;"."&amp;COVID!M156&amp;"."&amp;COVID!K156&amp;"."&amp;$C$5</f>
        <v>...Jl21</v>
      </c>
      <c r="F156" s="305">
        <f t="shared" ca="1" si="4"/>
        <v>44386</v>
      </c>
      <c r="G156" s="306">
        <f>IF(COVID!T156&lt;0,0,COVID!T156)</f>
        <v>0</v>
      </c>
      <c r="H156" s="124">
        <f t="shared" ca="1" si="5"/>
        <v>44386</v>
      </c>
      <c r="I156" s="125">
        <v>0</v>
      </c>
      <c r="J156" s="304" t="str">
        <f>LEFT(COVID!D156,20)&amp;"."&amp;COVIDPAY!E156</f>
        <v>....Jl21</v>
      </c>
      <c r="K156" s="120" t="b">
        <v>1</v>
      </c>
      <c r="L156" s="126" t="s">
        <v>3686</v>
      </c>
      <c r="M156" s="120" t="b">
        <v>1</v>
      </c>
      <c r="N156" s="120" t="s">
        <v>3687</v>
      </c>
      <c r="O156" s="307">
        <f>COVID!I156</f>
        <v>0</v>
      </c>
      <c r="P156" s="120" t="b">
        <v>1</v>
      </c>
      <c r="Q156" s="120" t="b">
        <v>1</v>
      </c>
      <c r="R156" s="120" t="b">
        <v>1</v>
      </c>
    </row>
    <row r="157" spans="1:18" x14ac:dyDescent="0.25">
      <c r="A157" s="117">
        <v>1</v>
      </c>
      <c r="B157" s="118">
        <v>2</v>
      </c>
      <c r="C157" s="303">
        <f>COVID!J157</f>
        <v>0</v>
      </c>
      <c r="D157" s="120" t="b">
        <v>1</v>
      </c>
      <c r="E157" s="304" t="str">
        <f>RIGHT(COVID!C157,4)&amp;"."&amp;COVID!M157&amp;"."&amp;COVID!K157&amp;"."&amp;$C$5</f>
        <v>...Jl21</v>
      </c>
      <c r="F157" s="305">
        <f t="shared" ca="1" si="4"/>
        <v>44386</v>
      </c>
      <c r="G157" s="306">
        <f>IF(COVID!T157&lt;0,0,COVID!T157)</f>
        <v>0</v>
      </c>
      <c r="H157" s="124">
        <f t="shared" ca="1" si="5"/>
        <v>44386</v>
      </c>
      <c r="I157" s="125">
        <v>0</v>
      </c>
      <c r="J157" s="304" t="str">
        <f>LEFT(COVID!D157,20)&amp;"."&amp;COVIDPAY!E157</f>
        <v>....Jl21</v>
      </c>
      <c r="K157" s="120" t="b">
        <v>1</v>
      </c>
      <c r="L157" s="126" t="s">
        <v>3686</v>
      </c>
      <c r="M157" s="120" t="b">
        <v>1</v>
      </c>
      <c r="N157" s="120" t="s">
        <v>3687</v>
      </c>
      <c r="O157" s="307">
        <f>COVID!I157</f>
        <v>0</v>
      </c>
      <c r="P157" s="120" t="b">
        <v>1</v>
      </c>
      <c r="Q157" s="120" t="b">
        <v>1</v>
      </c>
      <c r="R157" s="120" t="b">
        <v>1</v>
      </c>
    </row>
    <row r="158" spans="1:18" x14ac:dyDescent="0.25">
      <c r="A158" s="117">
        <v>1</v>
      </c>
      <c r="B158" s="118">
        <v>2</v>
      </c>
      <c r="C158" s="303">
        <f>COVID!J158</f>
        <v>0</v>
      </c>
      <c r="D158" s="120" t="b">
        <v>1</v>
      </c>
      <c r="E158" s="304" t="str">
        <f>RIGHT(COVID!C158,4)&amp;"."&amp;COVID!M158&amp;"."&amp;COVID!K158&amp;"."&amp;$C$5</f>
        <v>...Jl21</v>
      </c>
      <c r="F158" s="305">
        <f t="shared" ca="1" si="4"/>
        <v>44386</v>
      </c>
      <c r="G158" s="306">
        <f>IF(COVID!T158&lt;0,0,COVID!T158)</f>
        <v>0</v>
      </c>
      <c r="H158" s="124">
        <f t="shared" ca="1" si="5"/>
        <v>44386</v>
      </c>
      <c r="I158" s="125">
        <v>0</v>
      </c>
      <c r="J158" s="304" t="str">
        <f>LEFT(COVID!D158,20)&amp;"."&amp;COVIDPAY!E158</f>
        <v>....Jl21</v>
      </c>
      <c r="K158" s="120" t="b">
        <v>1</v>
      </c>
      <c r="L158" s="126" t="s">
        <v>3686</v>
      </c>
      <c r="M158" s="120" t="b">
        <v>1</v>
      </c>
      <c r="N158" s="120" t="s">
        <v>3687</v>
      </c>
      <c r="O158" s="307">
        <f>COVID!I158</f>
        <v>0</v>
      </c>
      <c r="P158" s="120" t="b">
        <v>1</v>
      </c>
      <c r="Q158" s="120" t="b">
        <v>1</v>
      </c>
      <c r="R158" s="120" t="b">
        <v>1</v>
      </c>
    </row>
    <row r="159" spans="1:18" x14ac:dyDescent="0.25">
      <c r="A159" s="117">
        <v>1</v>
      </c>
      <c r="B159" s="118">
        <v>2</v>
      </c>
      <c r="C159" s="303">
        <f>COVID!J159</f>
        <v>0</v>
      </c>
      <c r="D159" s="120" t="b">
        <v>1</v>
      </c>
      <c r="E159" s="304" t="str">
        <f>RIGHT(COVID!C159,4)&amp;"."&amp;COVID!M159&amp;"."&amp;COVID!K159&amp;"."&amp;$C$5</f>
        <v>...Jl21</v>
      </c>
      <c r="F159" s="305">
        <f t="shared" ca="1" si="4"/>
        <v>44386</v>
      </c>
      <c r="G159" s="306">
        <f>IF(COVID!T159&lt;0,0,COVID!T159)</f>
        <v>0</v>
      </c>
      <c r="H159" s="124">
        <f t="shared" ca="1" si="5"/>
        <v>44386</v>
      </c>
      <c r="I159" s="125">
        <v>0</v>
      </c>
      <c r="J159" s="304" t="str">
        <f>LEFT(COVID!D159,20)&amp;"."&amp;COVIDPAY!E159</f>
        <v>....Jl21</v>
      </c>
      <c r="K159" s="120" t="b">
        <v>1</v>
      </c>
      <c r="L159" s="126" t="s">
        <v>3686</v>
      </c>
      <c r="M159" s="120" t="b">
        <v>1</v>
      </c>
      <c r="N159" s="120" t="s">
        <v>3687</v>
      </c>
      <c r="O159" s="307">
        <f>COVID!I159</f>
        <v>0</v>
      </c>
      <c r="P159" s="120" t="b">
        <v>1</v>
      </c>
      <c r="Q159" s="120" t="b">
        <v>1</v>
      </c>
      <c r="R159" s="120" t="b">
        <v>1</v>
      </c>
    </row>
    <row r="160" spans="1:18" x14ac:dyDescent="0.25">
      <c r="A160" s="117">
        <v>1</v>
      </c>
      <c r="B160" s="118">
        <v>2</v>
      </c>
      <c r="C160" s="303">
        <f>COVID!J160</f>
        <v>0</v>
      </c>
      <c r="D160" s="120" t="b">
        <v>1</v>
      </c>
      <c r="E160" s="304" t="str">
        <f>RIGHT(COVID!C160,4)&amp;"."&amp;COVID!M160&amp;"."&amp;COVID!K160&amp;"."&amp;$C$5</f>
        <v>...Jl21</v>
      </c>
      <c r="F160" s="305">
        <f t="shared" ca="1" si="4"/>
        <v>44386</v>
      </c>
      <c r="G160" s="306">
        <f>IF(COVID!T160&lt;0,0,COVID!T160)</f>
        <v>0</v>
      </c>
      <c r="H160" s="124">
        <f t="shared" ca="1" si="5"/>
        <v>44386</v>
      </c>
      <c r="I160" s="125">
        <v>0</v>
      </c>
      <c r="J160" s="304" t="str">
        <f>LEFT(COVID!D160,20)&amp;"."&amp;COVIDPAY!E160</f>
        <v>....Jl21</v>
      </c>
      <c r="K160" s="120" t="b">
        <v>1</v>
      </c>
      <c r="L160" s="126" t="s">
        <v>3686</v>
      </c>
      <c r="M160" s="120" t="b">
        <v>1</v>
      </c>
      <c r="N160" s="120" t="s">
        <v>3687</v>
      </c>
      <c r="O160" s="307">
        <f>COVID!I160</f>
        <v>0</v>
      </c>
      <c r="P160" s="120" t="b">
        <v>1</v>
      </c>
      <c r="Q160" s="120" t="b">
        <v>1</v>
      </c>
      <c r="R160" s="120" t="b">
        <v>1</v>
      </c>
    </row>
    <row r="161" spans="1:18" x14ac:dyDescent="0.25">
      <c r="A161" s="117">
        <v>1</v>
      </c>
      <c r="B161" s="118">
        <v>2</v>
      </c>
      <c r="C161" s="303">
        <f>COVID!J161</f>
        <v>0</v>
      </c>
      <c r="D161" s="120" t="b">
        <v>1</v>
      </c>
      <c r="E161" s="304" t="str">
        <f>RIGHT(COVID!C161,4)&amp;"."&amp;COVID!M161&amp;"."&amp;COVID!K161&amp;"."&amp;$C$5</f>
        <v>...Jl21</v>
      </c>
      <c r="F161" s="305">
        <f t="shared" ca="1" si="4"/>
        <v>44386</v>
      </c>
      <c r="G161" s="306">
        <f>IF(COVID!T161&lt;0,0,COVID!T161)</f>
        <v>0</v>
      </c>
      <c r="H161" s="124">
        <f t="shared" ca="1" si="5"/>
        <v>44386</v>
      </c>
      <c r="I161" s="125">
        <v>0</v>
      </c>
      <c r="J161" s="304" t="str">
        <f>LEFT(COVID!D161,20)&amp;"."&amp;COVIDPAY!E161</f>
        <v>....Jl21</v>
      </c>
      <c r="K161" s="120" t="b">
        <v>1</v>
      </c>
      <c r="L161" s="126" t="s">
        <v>3686</v>
      </c>
      <c r="M161" s="120" t="b">
        <v>1</v>
      </c>
      <c r="N161" s="120" t="s">
        <v>3687</v>
      </c>
      <c r="O161" s="307">
        <f>COVID!I161</f>
        <v>0</v>
      </c>
      <c r="P161" s="120" t="b">
        <v>1</v>
      </c>
      <c r="Q161" s="120" t="b">
        <v>1</v>
      </c>
      <c r="R161" s="120" t="b">
        <v>1</v>
      </c>
    </row>
    <row r="162" spans="1:18" x14ac:dyDescent="0.25">
      <c r="A162" s="117">
        <v>1</v>
      </c>
      <c r="B162" s="118">
        <v>2</v>
      </c>
      <c r="C162" s="303">
        <f>COVID!J162</f>
        <v>0</v>
      </c>
      <c r="D162" s="120" t="b">
        <v>1</v>
      </c>
      <c r="E162" s="304" t="str">
        <f>RIGHT(COVID!C162,4)&amp;"."&amp;COVID!M162&amp;"."&amp;COVID!K162&amp;"."&amp;$C$5</f>
        <v>...Jl21</v>
      </c>
      <c r="F162" s="305">
        <f t="shared" ca="1" si="4"/>
        <v>44386</v>
      </c>
      <c r="G162" s="306">
        <f>IF(COVID!T162&lt;0,0,COVID!T162)</f>
        <v>0</v>
      </c>
      <c r="H162" s="124">
        <f t="shared" ca="1" si="5"/>
        <v>44386</v>
      </c>
      <c r="I162" s="125">
        <v>0</v>
      </c>
      <c r="J162" s="304" t="str">
        <f>LEFT(COVID!D162,20)&amp;"."&amp;COVIDPAY!E162</f>
        <v>....Jl21</v>
      </c>
      <c r="K162" s="120" t="b">
        <v>1</v>
      </c>
      <c r="L162" s="126" t="s">
        <v>3686</v>
      </c>
      <c r="M162" s="120" t="b">
        <v>1</v>
      </c>
      <c r="N162" s="120" t="s">
        <v>3687</v>
      </c>
      <c r="O162" s="307">
        <f>COVID!I162</f>
        <v>0</v>
      </c>
      <c r="P162" s="120" t="b">
        <v>1</v>
      </c>
      <c r="Q162" s="120" t="b">
        <v>1</v>
      </c>
      <c r="R162" s="120" t="b">
        <v>1</v>
      </c>
    </row>
    <row r="163" spans="1:18" x14ac:dyDescent="0.25">
      <c r="A163" s="117">
        <v>1</v>
      </c>
      <c r="B163" s="118">
        <v>2</v>
      </c>
      <c r="C163" s="303">
        <f>COVID!J163</f>
        <v>0</v>
      </c>
      <c r="D163" s="120" t="b">
        <v>1</v>
      </c>
      <c r="E163" s="304" t="str">
        <f>RIGHT(COVID!C163,4)&amp;"."&amp;COVID!M163&amp;"."&amp;COVID!K163&amp;"."&amp;$C$5</f>
        <v>...Jl21</v>
      </c>
      <c r="F163" s="305">
        <f t="shared" ca="1" si="4"/>
        <v>44386</v>
      </c>
      <c r="G163" s="306">
        <f>IF(COVID!T163&lt;0,0,COVID!T163)</f>
        <v>0</v>
      </c>
      <c r="H163" s="124">
        <f t="shared" ca="1" si="5"/>
        <v>44386</v>
      </c>
      <c r="I163" s="125">
        <v>0</v>
      </c>
      <c r="J163" s="304" t="str">
        <f>LEFT(COVID!D163,20)&amp;"."&amp;COVIDPAY!E163</f>
        <v>....Jl21</v>
      </c>
      <c r="K163" s="120" t="b">
        <v>1</v>
      </c>
      <c r="L163" s="126" t="s">
        <v>3686</v>
      </c>
      <c r="M163" s="120" t="b">
        <v>1</v>
      </c>
      <c r="N163" s="120" t="s">
        <v>3687</v>
      </c>
      <c r="O163" s="307">
        <f>COVID!I163</f>
        <v>0</v>
      </c>
      <c r="P163" s="120" t="b">
        <v>1</v>
      </c>
      <c r="Q163" s="120" t="b">
        <v>1</v>
      </c>
      <c r="R163" s="120" t="b">
        <v>1</v>
      </c>
    </row>
    <row r="164" spans="1:18" x14ac:dyDescent="0.25">
      <c r="A164" s="117">
        <v>1</v>
      </c>
      <c r="B164" s="118">
        <v>2</v>
      </c>
      <c r="C164" s="303">
        <f>COVID!J164</f>
        <v>0</v>
      </c>
      <c r="D164" s="120" t="b">
        <v>1</v>
      </c>
      <c r="E164" s="304" t="str">
        <f>RIGHT(COVID!C164,4)&amp;"."&amp;COVID!M164&amp;"."&amp;COVID!K164&amp;"."&amp;$C$5</f>
        <v>...Jl21</v>
      </c>
      <c r="F164" s="305">
        <f t="shared" ca="1" si="4"/>
        <v>44386</v>
      </c>
      <c r="G164" s="306">
        <f>IF(COVID!T164&lt;0,0,COVID!T164)</f>
        <v>0</v>
      </c>
      <c r="H164" s="124">
        <f t="shared" ca="1" si="5"/>
        <v>44386</v>
      </c>
      <c r="I164" s="125">
        <v>0</v>
      </c>
      <c r="J164" s="304" t="str">
        <f>LEFT(COVID!D164,20)&amp;"."&amp;COVIDPAY!E164</f>
        <v>....Jl21</v>
      </c>
      <c r="K164" s="120" t="b">
        <v>1</v>
      </c>
      <c r="L164" s="126" t="s">
        <v>3686</v>
      </c>
      <c r="M164" s="120" t="b">
        <v>1</v>
      </c>
      <c r="N164" s="120" t="s">
        <v>3687</v>
      </c>
      <c r="O164" s="307">
        <f>COVID!I164</f>
        <v>0</v>
      </c>
      <c r="P164" s="120" t="b">
        <v>1</v>
      </c>
      <c r="Q164" s="120" t="b">
        <v>1</v>
      </c>
      <c r="R164" s="120" t="b">
        <v>1</v>
      </c>
    </row>
    <row r="165" spans="1:18" x14ac:dyDescent="0.25">
      <c r="A165" s="117">
        <v>1</v>
      </c>
      <c r="B165" s="118">
        <v>2</v>
      </c>
      <c r="C165" s="303">
        <f>COVID!J165</f>
        <v>0</v>
      </c>
      <c r="D165" s="120" t="b">
        <v>1</v>
      </c>
      <c r="E165" s="304" t="str">
        <f>RIGHT(COVID!C165,4)&amp;"."&amp;COVID!M165&amp;"."&amp;COVID!K165&amp;"."&amp;$C$5</f>
        <v>...Jl21</v>
      </c>
      <c r="F165" s="305">
        <f t="shared" ca="1" si="4"/>
        <v>44386</v>
      </c>
      <c r="G165" s="306">
        <f>IF(COVID!T165&lt;0,0,COVID!T165)</f>
        <v>0</v>
      </c>
      <c r="H165" s="124">
        <f t="shared" ca="1" si="5"/>
        <v>44386</v>
      </c>
      <c r="I165" s="125">
        <v>0</v>
      </c>
      <c r="J165" s="304" t="str">
        <f>LEFT(COVID!D165,20)&amp;"."&amp;COVIDPAY!E165</f>
        <v>....Jl21</v>
      </c>
      <c r="K165" s="120" t="b">
        <v>1</v>
      </c>
      <c r="L165" s="126" t="s">
        <v>3686</v>
      </c>
      <c r="M165" s="120" t="b">
        <v>1</v>
      </c>
      <c r="N165" s="120" t="s">
        <v>3687</v>
      </c>
      <c r="O165" s="307">
        <f>COVID!I165</f>
        <v>0</v>
      </c>
      <c r="P165" s="120" t="b">
        <v>1</v>
      </c>
      <c r="Q165" s="120" t="b">
        <v>1</v>
      </c>
      <c r="R165" s="120" t="b">
        <v>1</v>
      </c>
    </row>
    <row r="166" spans="1:18" x14ac:dyDescent="0.25">
      <c r="A166" s="117">
        <v>1</v>
      </c>
      <c r="B166" s="118">
        <v>2</v>
      </c>
      <c r="C166" s="303">
        <f>COVID!J166</f>
        <v>0</v>
      </c>
      <c r="D166" s="120" t="b">
        <v>1</v>
      </c>
      <c r="E166" s="304" t="str">
        <f>RIGHT(COVID!C166,4)&amp;"."&amp;COVID!M166&amp;"."&amp;COVID!K166&amp;"."&amp;$C$5</f>
        <v>...Jl21</v>
      </c>
      <c r="F166" s="305">
        <f t="shared" ca="1" si="4"/>
        <v>44386</v>
      </c>
      <c r="G166" s="306">
        <f>IF(COVID!T166&lt;0,0,COVID!T166)</f>
        <v>0</v>
      </c>
      <c r="H166" s="124">
        <f t="shared" ca="1" si="5"/>
        <v>44386</v>
      </c>
      <c r="I166" s="125">
        <v>0</v>
      </c>
      <c r="J166" s="304" t="str">
        <f>LEFT(COVID!D166,20)&amp;"."&amp;COVIDPAY!E166</f>
        <v>....Jl21</v>
      </c>
      <c r="K166" s="120" t="b">
        <v>1</v>
      </c>
      <c r="L166" s="126" t="s">
        <v>3686</v>
      </c>
      <c r="M166" s="120" t="b">
        <v>1</v>
      </c>
      <c r="N166" s="120" t="s">
        <v>3687</v>
      </c>
      <c r="O166" s="307">
        <f>COVID!I166</f>
        <v>0</v>
      </c>
      <c r="P166" s="120" t="b">
        <v>1</v>
      </c>
      <c r="Q166" s="120" t="b">
        <v>1</v>
      </c>
      <c r="R166" s="120" t="b">
        <v>1</v>
      </c>
    </row>
    <row r="167" spans="1:18" x14ac:dyDescent="0.25">
      <c r="A167" s="117">
        <v>1</v>
      </c>
      <c r="B167" s="118">
        <v>2</v>
      </c>
      <c r="C167" s="303">
        <f>COVID!J167</f>
        <v>0</v>
      </c>
      <c r="D167" s="120" t="b">
        <v>1</v>
      </c>
      <c r="E167" s="304" t="str">
        <f>RIGHT(COVID!C167,4)&amp;"."&amp;COVID!M167&amp;"."&amp;COVID!K167&amp;"."&amp;$C$5</f>
        <v>...Jl21</v>
      </c>
      <c r="F167" s="305">
        <f t="shared" ca="1" si="4"/>
        <v>44386</v>
      </c>
      <c r="G167" s="306">
        <f>IF(COVID!T167&lt;0,0,COVID!T167)</f>
        <v>0</v>
      </c>
      <c r="H167" s="124">
        <f t="shared" ca="1" si="5"/>
        <v>44386</v>
      </c>
      <c r="I167" s="125">
        <v>0</v>
      </c>
      <c r="J167" s="304" t="str">
        <f>LEFT(COVID!D167,20)&amp;"."&amp;COVIDPAY!E167</f>
        <v>....Jl21</v>
      </c>
      <c r="K167" s="120" t="b">
        <v>1</v>
      </c>
      <c r="L167" s="126" t="s">
        <v>3686</v>
      </c>
      <c r="M167" s="120" t="b">
        <v>1</v>
      </c>
      <c r="N167" s="120" t="s">
        <v>3687</v>
      </c>
      <c r="O167" s="307">
        <f>COVID!I167</f>
        <v>0</v>
      </c>
      <c r="P167" s="120" t="b">
        <v>1</v>
      </c>
      <c r="Q167" s="120" t="b">
        <v>1</v>
      </c>
      <c r="R167" s="120" t="b">
        <v>1</v>
      </c>
    </row>
    <row r="168" spans="1:18" x14ac:dyDescent="0.25">
      <c r="A168" s="117">
        <v>1</v>
      </c>
      <c r="B168" s="118">
        <v>2</v>
      </c>
      <c r="C168" s="303">
        <f>COVID!J168</f>
        <v>0</v>
      </c>
      <c r="D168" s="120" t="b">
        <v>1</v>
      </c>
      <c r="E168" s="304" t="str">
        <f>RIGHT(COVID!C168,4)&amp;"."&amp;COVID!M168&amp;"."&amp;COVID!K168&amp;"."&amp;$C$5</f>
        <v>...Jl21</v>
      </c>
      <c r="F168" s="305">
        <f t="shared" ca="1" si="4"/>
        <v>44386</v>
      </c>
      <c r="G168" s="306">
        <f>IF(COVID!T168&lt;0,0,COVID!T168)</f>
        <v>0</v>
      </c>
      <c r="H168" s="124">
        <f t="shared" ca="1" si="5"/>
        <v>44386</v>
      </c>
      <c r="I168" s="125">
        <v>0</v>
      </c>
      <c r="J168" s="304" t="str">
        <f>LEFT(COVID!D168,20)&amp;"."&amp;COVIDPAY!E168</f>
        <v>....Jl21</v>
      </c>
      <c r="K168" s="120" t="b">
        <v>1</v>
      </c>
      <c r="L168" s="126" t="s">
        <v>3686</v>
      </c>
      <c r="M168" s="120" t="b">
        <v>1</v>
      </c>
      <c r="N168" s="120" t="s">
        <v>3687</v>
      </c>
      <c r="O168" s="307">
        <f>COVID!I168</f>
        <v>0</v>
      </c>
      <c r="P168" s="120" t="b">
        <v>1</v>
      </c>
      <c r="Q168" s="120" t="b">
        <v>1</v>
      </c>
      <c r="R168" s="120" t="b">
        <v>1</v>
      </c>
    </row>
    <row r="169" spans="1:18" x14ac:dyDescent="0.25">
      <c r="A169" s="117">
        <v>1</v>
      </c>
      <c r="B169" s="118">
        <v>2</v>
      </c>
      <c r="C169" s="303">
        <f>COVID!J169</f>
        <v>0</v>
      </c>
      <c r="D169" s="120" t="b">
        <v>1</v>
      </c>
      <c r="E169" s="304" t="str">
        <f>RIGHT(COVID!C169,4)&amp;"."&amp;COVID!M169&amp;"."&amp;COVID!K169&amp;"."&amp;$C$5</f>
        <v>...Jl21</v>
      </c>
      <c r="F169" s="305">
        <f t="shared" ca="1" si="4"/>
        <v>44386</v>
      </c>
      <c r="G169" s="306">
        <f>IF(COVID!T169&lt;0,0,COVID!T169)</f>
        <v>0</v>
      </c>
      <c r="H169" s="124">
        <f t="shared" ca="1" si="5"/>
        <v>44386</v>
      </c>
      <c r="I169" s="125">
        <v>0</v>
      </c>
      <c r="J169" s="304" t="str">
        <f>LEFT(COVID!D169,20)&amp;"."&amp;COVIDPAY!E169</f>
        <v>....Jl21</v>
      </c>
      <c r="K169" s="120" t="b">
        <v>1</v>
      </c>
      <c r="L169" s="126" t="s">
        <v>3686</v>
      </c>
      <c r="M169" s="120" t="b">
        <v>1</v>
      </c>
      <c r="N169" s="120" t="s">
        <v>3687</v>
      </c>
      <c r="O169" s="307">
        <f>COVID!I169</f>
        <v>0</v>
      </c>
      <c r="P169" s="120" t="b">
        <v>1</v>
      </c>
      <c r="Q169" s="120" t="b">
        <v>1</v>
      </c>
      <c r="R169" s="120" t="b">
        <v>1</v>
      </c>
    </row>
    <row r="170" spans="1:18" x14ac:dyDescent="0.25">
      <c r="A170" s="117">
        <v>1</v>
      </c>
      <c r="B170" s="118">
        <v>2</v>
      </c>
      <c r="C170" s="303">
        <f>COVID!J170</f>
        <v>0</v>
      </c>
      <c r="D170" s="120" t="b">
        <v>1</v>
      </c>
      <c r="E170" s="304" t="str">
        <f>RIGHT(COVID!C170,4)&amp;"."&amp;COVID!M170&amp;"."&amp;COVID!K170&amp;"."&amp;$C$5</f>
        <v>...Jl21</v>
      </c>
      <c r="F170" s="305">
        <f t="shared" ca="1" si="4"/>
        <v>44386</v>
      </c>
      <c r="G170" s="306">
        <f>IF(COVID!T170&lt;0,0,COVID!T170)</f>
        <v>0</v>
      </c>
      <c r="H170" s="124">
        <f t="shared" ca="1" si="5"/>
        <v>44386</v>
      </c>
      <c r="I170" s="125">
        <v>0</v>
      </c>
      <c r="J170" s="304" t="str">
        <f>LEFT(COVID!D170,20)&amp;"."&amp;COVIDPAY!E170</f>
        <v>....Jl21</v>
      </c>
      <c r="K170" s="120" t="b">
        <v>1</v>
      </c>
      <c r="L170" s="126" t="s">
        <v>3686</v>
      </c>
      <c r="M170" s="120" t="b">
        <v>1</v>
      </c>
      <c r="N170" s="120" t="s">
        <v>3687</v>
      </c>
      <c r="O170" s="307">
        <f>COVID!I170</f>
        <v>0</v>
      </c>
      <c r="P170" s="120" t="b">
        <v>1</v>
      </c>
      <c r="Q170" s="120" t="b">
        <v>1</v>
      </c>
      <c r="R170" s="120" t="b">
        <v>1</v>
      </c>
    </row>
    <row r="171" spans="1:18" x14ac:dyDescent="0.25">
      <c r="A171" s="117">
        <v>1</v>
      </c>
      <c r="B171" s="118">
        <v>2</v>
      </c>
      <c r="C171" s="303">
        <f>COVID!J171</f>
        <v>0</v>
      </c>
      <c r="D171" s="120" t="b">
        <v>1</v>
      </c>
      <c r="E171" s="304" t="str">
        <f>RIGHT(COVID!C171,4)&amp;"."&amp;COVID!M171&amp;"."&amp;COVID!K171&amp;"."&amp;$C$5</f>
        <v>...Jl21</v>
      </c>
      <c r="F171" s="305">
        <f t="shared" ca="1" si="4"/>
        <v>44386</v>
      </c>
      <c r="G171" s="306">
        <f>IF(COVID!T171&lt;0,0,COVID!T171)</f>
        <v>0</v>
      </c>
      <c r="H171" s="124">
        <f t="shared" ca="1" si="5"/>
        <v>44386</v>
      </c>
      <c r="I171" s="125">
        <v>0</v>
      </c>
      <c r="J171" s="304" t="str">
        <f>LEFT(COVID!D171,20)&amp;"."&amp;COVIDPAY!E171</f>
        <v>....Jl21</v>
      </c>
      <c r="K171" s="120" t="b">
        <v>1</v>
      </c>
      <c r="L171" s="126" t="s">
        <v>3686</v>
      </c>
      <c r="M171" s="120" t="b">
        <v>1</v>
      </c>
      <c r="N171" s="120" t="s">
        <v>3687</v>
      </c>
      <c r="O171" s="307">
        <f>COVID!I171</f>
        <v>0</v>
      </c>
      <c r="P171" s="120" t="b">
        <v>1</v>
      </c>
      <c r="Q171" s="120" t="b">
        <v>1</v>
      </c>
      <c r="R171" s="120" t="b">
        <v>1</v>
      </c>
    </row>
    <row r="172" spans="1:18" x14ac:dyDescent="0.25">
      <c r="A172" s="117">
        <v>1</v>
      </c>
      <c r="B172" s="118">
        <v>2</v>
      </c>
      <c r="C172" s="303">
        <f>COVID!J172</f>
        <v>0</v>
      </c>
      <c r="D172" s="120" t="b">
        <v>1</v>
      </c>
      <c r="E172" s="304" t="str">
        <f>RIGHT(COVID!C172,4)&amp;"."&amp;COVID!M172&amp;"."&amp;COVID!K172&amp;"."&amp;$C$5</f>
        <v>...Jl21</v>
      </c>
      <c r="F172" s="305">
        <f t="shared" ca="1" si="4"/>
        <v>44386</v>
      </c>
      <c r="G172" s="306">
        <f>IF(COVID!T172&lt;0,0,COVID!T172)</f>
        <v>0</v>
      </c>
      <c r="H172" s="124">
        <f t="shared" ca="1" si="5"/>
        <v>44386</v>
      </c>
      <c r="I172" s="125">
        <v>0</v>
      </c>
      <c r="J172" s="304" t="str">
        <f>LEFT(COVID!D172,20)&amp;"."&amp;COVIDPAY!E172</f>
        <v>....Jl21</v>
      </c>
      <c r="K172" s="120" t="b">
        <v>1</v>
      </c>
      <c r="L172" s="126" t="s">
        <v>3686</v>
      </c>
      <c r="M172" s="120" t="b">
        <v>1</v>
      </c>
      <c r="N172" s="120" t="s">
        <v>3687</v>
      </c>
      <c r="O172" s="307">
        <f>COVID!I172</f>
        <v>0</v>
      </c>
      <c r="P172" s="120" t="b">
        <v>1</v>
      </c>
      <c r="Q172" s="120" t="b">
        <v>1</v>
      </c>
      <c r="R172" s="120" t="b">
        <v>1</v>
      </c>
    </row>
    <row r="173" spans="1:18" x14ac:dyDescent="0.25">
      <c r="A173" s="117">
        <v>1</v>
      </c>
      <c r="B173" s="118">
        <v>2</v>
      </c>
      <c r="C173" s="303">
        <f>COVID!J173</f>
        <v>0</v>
      </c>
      <c r="D173" s="120" t="b">
        <v>1</v>
      </c>
      <c r="E173" s="304" t="str">
        <f>RIGHT(COVID!C173,4)&amp;"."&amp;COVID!M173&amp;"."&amp;COVID!K173&amp;"."&amp;$C$5</f>
        <v>...Jl21</v>
      </c>
      <c r="F173" s="305">
        <f t="shared" ca="1" si="4"/>
        <v>44386</v>
      </c>
      <c r="G173" s="306">
        <f>IF(COVID!T173&lt;0,0,COVID!T173)</f>
        <v>0</v>
      </c>
      <c r="H173" s="124">
        <f t="shared" ca="1" si="5"/>
        <v>44386</v>
      </c>
      <c r="I173" s="125">
        <v>0</v>
      </c>
      <c r="J173" s="304" t="str">
        <f>LEFT(COVID!D173,20)&amp;"."&amp;COVIDPAY!E173</f>
        <v>....Jl21</v>
      </c>
      <c r="K173" s="120" t="b">
        <v>1</v>
      </c>
      <c r="L173" s="126" t="s">
        <v>3686</v>
      </c>
      <c r="M173" s="120" t="b">
        <v>1</v>
      </c>
      <c r="N173" s="120" t="s">
        <v>3687</v>
      </c>
      <c r="O173" s="307">
        <f>COVID!I173</f>
        <v>0</v>
      </c>
      <c r="P173" s="120" t="b">
        <v>1</v>
      </c>
      <c r="Q173" s="120" t="b">
        <v>1</v>
      </c>
      <c r="R173" s="120" t="b">
        <v>1</v>
      </c>
    </row>
    <row r="174" spans="1:18" x14ac:dyDescent="0.25">
      <c r="A174" s="117">
        <v>1</v>
      </c>
      <c r="B174" s="118">
        <v>2</v>
      </c>
      <c r="C174" s="303">
        <f>COVID!J174</f>
        <v>0</v>
      </c>
      <c r="D174" s="120" t="b">
        <v>1</v>
      </c>
      <c r="E174" s="304" t="str">
        <f>RIGHT(COVID!C174,4)&amp;"."&amp;COVID!M174&amp;"."&amp;COVID!K174&amp;"."&amp;$C$5</f>
        <v>...Jl21</v>
      </c>
      <c r="F174" s="305">
        <f t="shared" ca="1" si="4"/>
        <v>44386</v>
      </c>
      <c r="G174" s="306">
        <f>IF(COVID!T174&lt;0,0,COVID!T174)</f>
        <v>0</v>
      </c>
      <c r="H174" s="124">
        <f t="shared" ca="1" si="5"/>
        <v>44386</v>
      </c>
      <c r="I174" s="125">
        <v>0</v>
      </c>
      <c r="J174" s="304" t="str">
        <f>LEFT(COVID!D174,20)&amp;"."&amp;COVIDPAY!E174</f>
        <v>....Jl21</v>
      </c>
      <c r="K174" s="120" t="b">
        <v>1</v>
      </c>
      <c r="L174" s="126" t="s">
        <v>3686</v>
      </c>
      <c r="M174" s="120" t="b">
        <v>1</v>
      </c>
      <c r="N174" s="120" t="s">
        <v>3687</v>
      </c>
      <c r="O174" s="307">
        <f>COVID!I174</f>
        <v>0</v>
      </c>
      <c r="P174" s="120" t="b">
        <v>1</v>
      </c>
      <c r="Q174" s="120" t="b">
        <v>1</v>
      </c>
      <c r="R174" s="120" t="b">
        <v>1</v>
      </c>
    </row>
    <row r="175" spans="1:18" x14ac:dyDescent="0.25">
      <c r="A175" s="117">
        <v>1</v>
      </c>
      <c r="B175" s="118">
        <v>2</v>
      </c>
      <c r="C175" s="303">
        <f>COVID!J175</f>
        <v>0</v>
      </c>
      <c r="D175" s="120" t="b">
        <v>1</v>
      </c>
      <c r="E175" s="304" t="str">
        <f>RIGHT(COVID!C175,4)&amp;"."&amp;COVID!M175&amp;"."&amp;COVID!K175&amp;"."&amp;$C$5</f>
        <v>...Jl21</v>
      </c>
      <c r="F175" s="305">
        <f t="shared" ca="1" si="4"/>
        <v>44386</v>
      </c>
      <c r="G175" s="306">
        <f>IF(COVID!T175&lt;0,0,COVID!T175)</f>
        <v>0</v>
      </c>
      <c r="H175" s="124">
        <f t="shared" ca="1" si="5"/>
        <v>44386</v>
      </c>
      <c r="I175" s="125">
        <v>0</v>
      </c>
      <c r="J175" s="304" t="str">
        <f>LEFT(COVID!D175,20)&amp;"."&amp;COVIDPAY!E175</f>
        <v>....Jl21</v>
      </c>
      <c r="K175" s="120" t="b">
        <v>1</v>
      </c>
      <c r="L175" s="126" t="s">
        <v>3686</v>
      </c>
      <c r="M175" s="120" t="b">
        <v>1</v>
      </c>
      <c r="N175" s="120" t="s">
        <v>3687</v>
      </c>
      <c r="O175" s="307">
        <f>COVID!I175</f>
        <v>0</v>
      </c>
      <c r="P175" s="120" t="b">
        <v>1</v>
      </c>
      <c r="Q175" s="120" t="b">
        <v>1</v>
      </c>
      <c r="R175" s="120" t="b">
        <v>1</v>
      </c>
    </row>
    <row r="176" spans="1:18" x14ac:dyDescent="0.25">
      <c r="A176" s="117">
        <v>1</v>
      </c>
      <c r="B176" s="118">
        <v>2</v>
      </c>
      <c r="C176" s="303">
        <f>COVID!J176</f>
        <v>0</v>
      </c>
      <c r="D176" s="120" t="b">
        <v>1</v>
      </c>
      <c r="E176" s="304" t="str">
        <f>RIGHT(COVID!C176,4)&amp;"."&amp;COVID!M176&amp;"."&amp;COVID!K176&amp;"."&amp;$C$5</f>
        <v>...Jl21</v>
      </c>
      <c r="F176" s="305">
        <f t="shared" ca="1" si="4"/>
        <v>44386</v>
      </c>
      <c r="G176" s="306">
        <f>IF(COVID!T176&lt;0,0,COVID!T176)</f>
        <v>0</v>
      </c>
      <c r="H176" s="124">
        <f t="shared" ca="1" si="5"/>
        <v>44386</v>
      </c>
      <c r="I176" s="125">
        <v>0</v>
      </c>
      <c r="J176" s="304" t="str">
        <f>LEFT(COVID!D176,20)&amp;"."&amp;COVIDPAY!E176</f>
        <v>....Jl21</v>
      </c>
      <c r="K176" s="120" t="b">
        <v>1</v>
      </c>
      <c r="L176" s="126" t="s">
        <v>3686</v>
      </c>
      <c r="M176" s="120" t="b">
        <v>1</v>
      </c>
      <c r="N176" s="120" t="s">
        <v>3687</v>
      </c>
      <c r="O176" s="307">
        <f>COVID!I176</f>
        <v>0</v>
      </c>
      <c r="P176" s="120" t="b">
        <v>1</v>
      </c>
      <c r="Q176" s="120" t="b">
        <v>1</v>
      </c>
      <c r="R176" s="120" t="b">
        <v>1</v>
      </c>
    </row>
    <row r="177" spans="1:18" x14ac:dyDescent="0.25">
      <c r="A177" s="117">
        <v>1</v>
      </c>
      <c r="B177" s="118">
        <v>2</v>
      </c>
      <c r="C177" s="303">
        <f>COVID!J177</f>
        <v>0</v>
      </c>
      <c r="D177" s="120" t="b">
        <v>1</v>
      </c>
      <c r="E177" s="304" t="str">
        <f>RIGHT(COVID!C177,4)&amp;"."&amp;COVID!M177&amp;"."&amp;COVID!K177&amp;"."&amp;$C$5</f>
        <v>...Jl21</v>
      </c>
      <c r="F177" s="305">
        <f t="shared" ca="1" si="4"/>
        <v>44386</v>
      </c>
      <c r="G177" s="306">
        <f>IF(COVID!T177&lt;0,0,COVID!T177)</f>
        <v>0</v>
      </c>
      <c r="H177" s="124">
        <f t="shared" ca="1" si="5"/>
        <v>44386</v>
      </c>
      <c r="I177" s="125">
        <v>0</v>
      </c>
      <c r="J177" s="304" t="str">
        <f>LEFT(COVID!D177,20)&amp;"."&amp;COVIDPAY!E177</f>
        <v>....Jl21</v>
      </c>
      <c r="K177" s="120" t="b">
        <v>1</v>
      </c>
      <c r="L177" s="126" t="s">
        <v>3686</v>
      </c>
      <c r="M177" s="120" t="b">
        <v>1</v>
      </c>
      <c r="N177" s="120" t="s">
        <v>3687</v>
      </c>
      <c r="O177" s="307">
        <f>COVID!I177</f>
        <v>0</v>
      </c>
      <c r="P177" s="120" t="b">
        <v>1</v>
      </c>
      <c r="Q177" s="120" t="b">
        <v>1</v>
      </c>
      <c r="R177" s="120" t="b">
        <v>1</v>
      </c>
    </row>
    <row r="178" spans="1:18" x14ac:dyDescent="0.25">
      <c r="A178" s="117">
        <v>1</v>
      </c>
      <c r="B178" s="118">
        <v>2</v>
      </c>
      <c r="C178" s="303">
        <f>COVID!J178</f>
        <v>0</v>
      </c>
      <c r="D178" s="120" t="b">
        <v>1</v>
      </c>
      <c r="E178" s="304" t="str">
        <f>RIGHT(COVID!C178,4)&amp;"."&amp;COVID!M178&amp;"."&amp;COVID!K178&amp;"."&amp;$C$5</f>
        <v>...Jl21</v>
      </c>
      <c r="F178" s="305">
        <f t="shared" ca="1" si="4"/>
        <v>44386</v>
      </c>
      <c r="G178" s="306">
        <f>IF(COVID!T178&lt;0,0,COVID!T178)</f>
        <v>0</v>
      </c>
      <c r="H178" s="124">
        <f t="shared" ca="1" si="5"/>
        <v>44386</v>
      </c>
      <c r="I178" s="125">
        <v>0</v>
      </c>
      <c r="J178" s="304" t="str">
        <f>LEFT(COVID!D178,20)&amp;"."&amp;COVIDPAY!E178</f>
        <v>....Jl21</v>
      </c>
      <c r="K178" s="120" t="b">
        <v>1</v>
      </c>
      <c r="L178" s="126" t="s">
        <v>3686</v>
      </c>
      <c r="M178" s="120" t="b">
        <v>1</v>
      </c>
      <c r="N178" s="120" t="s">
        <v>3687</v>
      </c>
      <c r="O178" s="307">
        <f>COVID!I178</f>
        <v>0</v>
      </c>
      <c r="P178" s="120" t="b">
        <v>1</v>
      </c>
      <c r="Q178" s="120" t="b">
        <v>1</v>
      </c>
      <c r="R178" s="120" t="b">
        <v>1</v>
      </c>
    </row>
    <row r="179" spans="1:18" x14ac:dyDescent="0.25">
      <c r="A179" s="117">
        <v>1</v>
      </c>
      <c r="B179" s="118">
        <v>2</v>
      </c>
      <c r="C179" s="303">
        <f>COVID!J179</f>
        <v>0</v>
      </c>
      <c r="D179" s="120" t="b">
        <v>1</v>
      </c>
      <c r="E179" s="304" t="str">
        <f>RIGHT(COVID!C179,4)&amp;"."&amp;COVID!M179&amp;"."&amp;COVID!K179&amp;"."&amp;$C$5</f>
        <v>...Jl21</v>
      </c>
      <c r="F179" s="305">
        <f t="shared" ca="1" si="4"/>
        <v>44386</v>
      </c>
      <c r="G179" s="306">
        <f>IF(COVID!T179&lt;0,0,COVID!T179)</f>
        <v>0</v>
      </c>
      <c r="H179" s="124">
        <f t="shared" ca="1" si="5"/>
        <v>44386</v>
      </c>
      <c r="I179" s="125">
        <v>0</v>
      </c>
      <c r="J179" s="304" t="str">
        <f>LEFT(COVID!D179,20)&amp;"."&amp;COVIDPAY!E179</f>
        <v>....Jl21</v>
      </c>
      <c r="K179" s="120" t="b">
        <v>1</v>
      </c>
      <c r="L179" s="126" t="s">
        <v>3686</v>
      </c>
      <c r="M179" s="120" t="b">
        <v>1</v>
      </c>
      <c r="N179" s="120" t="s">
        <v>3687</v>
      </c>
      <c r="O179" s="307">
        <f>COVID!I179</f>
        <v>0</v>
      </c>
      <c r="P179" s="120" t="b">
        <v>1</v>
      </c>
      <c r="Q179" s="120" t="b">
        <v>1</v>
      </c>
      <c r="R179" s="120" t="b">
        <v>1</v>
      </c>
    </row>
    <row r="180" spans="1:18" x14ac:dyDescent="0.25">
      <c r="A180" s="117">
        <v>1</v>
      </c>
      <c r="B180" s="118">
        <v>2</v>
      </c>
      <c r="C180" s="303">
        <f>COVID!J180</f>
        <v>0</v>
      </c>
      <c r="D180" s="120" t="b">
        <v>1</v>
      </c>
      <c r="E180" s="304" t="str">
        <f>RIGHT(COVID!C180,4)&amp;"."&amp;COVID!M180&amp;"."&amp;COVID!K180&amp;"."&amp;$C$5</f>
        <v>...Jl21</v>
      </c>
      <c r="F180" s="305">
        <f t="shared" ca="1" si="4"/>
        <v>44386</v>
      </c>
      <c r="G180" s="306">
        <f>IF(COVID!T180&lt;0,0,COVID!T180)</f>
        <v>0</v>
      </c>
      <c r="H180" s="124">
        <f t="shared" ca="1" si="5"/>
        <v>44386</v>
      </c>
      <c r="I180" s="125">
        <v>0</v>
      </c>
      <c r="J180" s="304" t="str">
        <f>LEFT(COVID!D180,20)&amp;"."&amp;COVIDPAY!E180</f>
        <v>....Jl21</v>
      </c>
      <c r="K180" s="120" t="b">
        <v>1</v>
      </c>
      <c r="L180" s="126" t="s">
        <v>3686</v>
      </c>
      <c r="M180" s="120" t="b">
        <v>1</v>
      </c>
      <c r="N180" s="120" t="s">
        <v>3687</v>
      </c>
      <c r="O180" s="307">
        <f>COVID!I180</f>
        <v>0</v>
      </c>
      <c r="P180" s="120" t="b">
        <v>1</v>
      </c>
      <c r="Q180" s="120" t="b">
        <v>1</v>
      </c>
      <c r="R180" s="120" t="b">
        <v>1</v>
      </c>
    </row>
    <row r="181" spans="1:18" x14ac:dyDescent="0.25">
      <c r="A181" s="117">
        <v>1</v>
      </c>
      <c r="B181" s="118">
        <v>2</v>
      </c>
      <c r="C181" s="303">
        <f>COVID!J181</f>
        <v>0</v>
      </c>
      <c r="D181" s="120" t="b">
        <v>1</v>
      </c>
      <c r="E181" s="304" t="str">
        <f>RIGHT(COVID!C181,4)&amp;"."&amp;COVID!M181&amp;"."&amp;COVID!K181&amp;"."&amp;$C$5</f>
        <v>...Jl21</v>
      </c>
      <c r="F181" s="305">
        <f t="shared" ca="1" si="4"/>
        <v>44386</v>
      </c>
      <c r="G181" s="306">
        <f>IF(COVID!T181&lt;0,0,COVID!T181)</f>
        <v>0</v>
      </c>
      <c r="H181" s="124">
        <f t="shared" ca="1" si="5"/>
        <v>44386</v>
      </c>
      <c r="I181" s="125">
        <v>0</v>
      </c>
      <c r="J181" s="304" t="str">
        <f>LEFT(COVID!D181,20)&amp;"."&amp;COVIDPAY!E181</f>
        <v>....Jl21</v>
      </c>
      <c r="K181" s="120" t="b">
        <v>1</v>
      </c>
      <c r="L181" s="126" t="s">
        <v>3686</v>
      </c>
      <c r="M181" s="120" t="b">
        <v>1</v>
      </c>
      <c r="N181" s="120" t="s">
        <v>3687</v>
      </c>
      <c r="O181" s="307">
        <f>COVID!I181</f>
        <v>0</v>
      </c>
      <c r="P181" s="120" t="b">
        <v>1</v>
      </c>
      <c r="Q181" s="120" t="b">
        <v>1</v>
      </c>
      <c r="R181" s="120" t="b">
        <v>1</v>
      </c>
    </row>
    <row r="182" spans="1:18" x14ac:dyDescent="0.25">
      <c r="A182" s="117">
        <v>1</v>
      </c>
      <c r="B182" s="118">
        <v>2</v>
      </c>
      <c r="C182" s="303">
        <f>COVID!J182</f>
        <v>0</v>
      </c>
      <c r="D182" s="120" t="b">
        <v>1</v>
      </c>
      <c r="E182" s="304" t="str">
        <f>RIGHT(COVID!C182,4)&amp;"."&amp;COVID!M182&amp;"."&amp;COVID!K182&amp;"."&amp;$C$5</f>
        <v>...Jl21</v>
      </c>
      <c r="F182" s="305">
        <f t="shared" ca="1" si="4"/>
        <v>44386</v>
      </c>
      <c r="G182" s="306">
        <f>IF(COVID!T182&lt;0,0,COVID!T182)</f>
        <v>0</v>
      </c>
      <c r="H182" s="124">
        <f t="shared" ca="1" si="5"/>
        <v>44386</v>
      </c>
      <c r="I182" s="125">
        <v>0</v>
      </c>
      <c r="J182" s="304" t="str">
        <f>LEFT(COVID!D182,20)&amp;"."&amp;COVIDPAY!E182</f>
        <v>....Jl21</v>
      </c>
      <c r="K182" s="120" t="b">
        <v>1</v>
      </c>
      <c r="L182" s="126" t="s">
        <v>3686</v>
      </c>
      <c r="M182" s="120" t="b">
        <v>1</v>
      </c>
      <c r="N182" s="120" t="s">
        <v>3687</v>
      </c>
      <c r="O182" s="307">
        <f>COVID!I182</f>
        <v>0</v>
      </c>
      <c r="P182" s="120" t="b">
        <v>1</v>
      </c>
      <c r="Q182" s="120" t="b">
        <v>1</v>
      </c>
      <c r="R182" s="120" t="b">
        <v>1</v>
      </c>
    </row>
    <row r="183" spans="1:18" x14ac:dyDescent="0.25">
      <c r="A183" s="117">
        <v>1</v>
      </c>
      <c r="B183" s="118">
        <v>2</v>
      </c>
      <c r="C183" s="303">
        <f>COVID!J183</f>
        <v>0</v>
      </c>
      <c r="D183" s="120" t="b">
        <v>1</v>
      </c>
      <c r="E183" s="304" t="str">
        <f>RIGHT(COVID!C183,4)&amp;"."&amp;COVID!M183&amp;"."&amp;COVID!K183&amp;"."&amp;$C$5</f>
        <v>...Jl21</v>
      </c>
      <c r="F183" s="305">
        <f t="shared" ca="1" si="4"/>
        <v>44386</v>
      </c>
      <c r="G183" s="306">
        <f>IF(COVID!T183&lt;0,0,COVID!T183)</f>
        <v>0</v>
      </c>
      <c r="H183" s="124">
        <f t="shared" ca="1" si="5"/>
        <v>44386</v>
      </c>
      <c r="I183" s="125">
        <v>0</v>
      </c>
      <c r="J183" s="304" t="str">
        <f>LEFT(COVID!D183,20)&amp;"."&amp;COVIDPAY!E183</f>
        <v>....Jl21</v>
      </c>
      <c r="K183" s="120" t="b">
        <v>1</v>
      </c>
      <c r="L183" s="126" t="s">
        <v>3686</v>
      </c>
      <c r="M183" s="120" t="b">
        <v>1</v>
      </c>
      <c r="N183" s="120" t="s">
        <v>3687</v>
      </c>
      <c r="O183" s="307">
        <f>COVID!I183</f>
        <v>0</v>
      </c>
      <c r="P183" s="120" t="b">
        <v>1</v>
      </c>
      <c r="Q183" s="120" t="b">
        <v>1</v>
      </c>
      <c r="R183" s="120" t="b">
        <v>1</v>
      </c>
    </row>
    <row r="184" spans="1:18" x14ac:dyDescent="0.25">
      <c r="A184" s="117">
        <v>1</v>
      </c>
      <c r="B184" s="118">
        <v>2</v>
      </c>
      <c r="C184" s="303">
        <f>COVID!J184</f>
        <v>0</v>
      </c>
      <c r="D184" s="120" t="b">
        <v>1</v>
      </c>
      <c r="E184" s="304" t="str">
        <f>RIGHT(COVID!C184,4)&amp;"."&amp;COVID!M184&amp;"."&amp;COVID!K184&amp;"."&amp;$C$5</f>
        <v>...Jl21</v>
      </c>
      <c r="F184" s="305">
        <f t="shared" ca="1" si="4"/>
        <v>44386</v>
      </c>
      <c r="G184" s="306">
        <f>IF(COVID!T184&lt;0,0,COVID!T184)</f>
        <v>0</v>
      </c>
      <c r="H184" s="124">
        <f t="shared" ca="1" si="5"/>
        <v>44386</v>
      </c>
      <c r="I184" s="125">
        <v>0</v>
      </c>
      <c r="J184" s="304" t="str">
        <f>LEFT(COVID!D184,20)&amp;"."&amp;COVIDPAY!E184</f>
        <v>....Jl21</v>
      </c>
      <c r="K184" s="120" t="b">
        <v>1</v>
      </c>
      <c r="L184" s="126" t="s">
        <v>3686</v>
      </c>
      <c r="M184" s="120" t="b">
        <v>1</v>
      </c>
      <c r="N184" s="120" t="s">
        <v>3687</v>
      </c>
      <c r="O184" s="307">
        <f>COVID!I184</f>
        <v>0</v>
      </c>
      <c r="P184" s="120" t="b">
        <v>1</v>
      </c>
      <c r="Q184" s="120" t="b">
        <v>1</v>
      </c>
      <c r="R184" s="120" t="b">
        <v>1</v>
      </c>
    </row>
    <row r="185" spans="1:18" x14ac:dyDescent="0.25">
      <c r="A185" s="117">
        <v>1</v>
      </c>
      <c r="B185" s="118">
        <v>2</v>
      </c>
      <c r="C185" s="303">
        <f>COVID!J185</f>
        <v>0</v>
      </c>
      <c r="D185" s="120" t="b">
        <v>1</v>
      </c>
      <c r="E185" s="304" t="str">
        <f>RIGHT(COVID!C185,4)&amp;"."&amp;COVID!M185&amp;"."&amp;COVID!K185&amp;"."&amp;$C$5</f>
        <v>...Jl21</v>
      </c>
      <c r="F185" s="305">
        <f t="shared" ca="1" si="4"/>
        <v>44386</v>
      </c>
      <c r="G185" s="306">
        <f>IF(COVID!T185&lt;0,0,COVID!T185)</f>
        <v>0</v>
      </c>
      <c r="H185" s="124">
        <f t="shared" ca="1" si="5"/>
        <v>44386</v>
      </c>
      <c r="I185" s="125">
        <v>0</v>
      </c>
      <c r="J185" s="304" t="str">
        <f>LEFT(COVID!D185,20)&amp;"."&amp;COVIDPAY!E185</f>
        <v>....Jl21</v>
      </c>
      <c r="K185" s="120" t="b">
        <v>1</v>
      </c>
      <c r="L185" s="126" t="s">
        <v>3686</v>
      </c>
      <c r="M185" s="120" t="b">
        <v>1</v>
      </c>
      <c r="N185" s="120" t="s">
        <v>3687</v>
      </c>
      <c r="O185" s="307">
        <f>COVID!I185</f>
        <v>0</v>
      </c>
      <c r="P185" s="120" t="b">
        <v>1</v>
      </c>
      <c r="Q185" s="120" t="b">
        <v>1</v>
      </c>
      <c r="R185" s="120" t="b">
        <v>1</v>
      </c>
    </row>
    <row r="186" spans="1:18" x14ac:dyDescent="0.25">
      <c r="A186" s="117">
        <v>1</v>
      </c>
      <c r="B186" s="118">
        <v>2</v>
      </c>
      <c r="C186" s="303">
        <f>COVID!J186</f>
        <v>0</v>
      </c>
      <c r="D186" s="120" t="b">
        <v>1</v>
      </c>
      <c r="E186" s="304" t="str">
        <f>RIGHT(COVID!C186,4)&amp;"."&amp;COVID!M186&amp;"."&amp;COVID!K186&amp;"."&amp;$C$5</f>
        <v>...Jl21</v>
      </c>
      <c r="F186" s="305">
        <f t="shared" ca="1" si="4"/>
        <v>44386</v>
      </c>
      <c r="G186" s="306">
        <f>IF(COVID!T186&lt;0,0,COVID!T186)</f>
        <v>0</v>
      </c>
      <c r="H186" s="124">
        <f t="shared" ca="1" si="5"/>
        <v>44386</v>
      </c>
      <c r="I186" s="125">
        <v>0</v>
      </c>
      <c r="J186" s="304" t="str">
        <f>LEFT(COVID!D186,20)&amp;"."&amp;COVIDPAY!E186</f>
        <v>....Jl21</v>
      </c>
      <c r="K186" s="120" t="b">
        <v>1</v>
      </c>
      <c r="L186" s="126" t="s">
        <v>3686</v>
      </c>
      <c r="M186" s="120" t="b">
        <v>1</v>
      </c>
      <c r="N186" s="120" t="s">
        <v>3687</v>
      </c>
      <c r="O186" s="307">
        <f>COVID!I186</f>
        <v>0</v>
      </c>
      <c r="P186" s="120" t="b">
        <v>1</v>
      </c>
      <c r="Q186" s="120" t="b">
        <v>1</v>
      </c>
      <c r="R186" s="120" t="b">
        <v>1</v>
      </c>
    </row>
    <row r="187" spans="1:18" x14ac:dyDescent="0.25">
      <c r="A187" s="117">
        <v>1</v>
      </c>
      <c r="B187" s="118">
        <v>2</v>
      </c>
      <c r="C187" s="303">
        <f>COVID!J187</f>
        <v>0</v>
      </c>
      <c r="D187" s="120" t="b">
        <v>1</v>
      </c>
      <c r="E187" s="304" t="str">
        <f>RIGHT(COVID!C187,4)&amp;"."&amp;COVID!M187&amp;"."&amp;COVID!K187&amp;"."&amp;$C$5</f>
        <v>...Jl21</v>
      </c>
      <c r="F187" s="305">
        <f t="shared" ca="1" si="4"/>
        <v>44386</v>
      </c>
      <c r="G187" s="306">
        <f>IF(COVID!T187&lt;0,0,COVID!T187)</f>
        <v>0</v>
      </c>
      <c r="H187" s="124">
        <f t="shared" ca="1" si="5"/>
        <v>44386</v>
      </c>
      <c r="I187" s="125">
        <v>0</v>
      </c>
      <c r="J187" s="304" t="str">
        <f>LEFT(COVID!D187,20)&amp;"."&amp;COVIDPAY!E187</f>
        <v>....Jl21</v>
      </c>
      <c r="K187" s="120" t="b">
        <v>1</v>
      </c>
      <c r="L187" s="126" t="s">
        <v>3686</v>
      </c>
      <c r="M187" s="120" t="b">
        <v>1</v>
      </c>
      <c r="N187" s="120" t="s">
        <v>3687</v>
      </c>
      <c r="O187" s="307">
        <f>COVID!I187</f>
        <v>0</v>
      </c>
      <c r="P187" s="120" t="b">
        <v>1</v>
      </c>
      <c r="Q187" s="120" t="b">
        <v>1</v>
      </c>
      <c r="R187" s="120" t="b">
        <v>1</v>
      </c>
    </row>
    <row r="188" spans="1:18" x14ac:dyDescent="0.25">
      <c r="A188" s="117">
        <v>1</v>
      </c>
      <c r="B188" s="118">
        <v>2</v>
      </c>
      <c r="C188" s="303">
        <f>COVID!J188</f>
        <v>0</v>
      </c>
      <c r="D188" s="120" t="b">
        <v>1</v>
      </c>
      <c r="E188" s="304" t="str">
        <f>RIGHT(COVID!C188,4)&amp;"."&amp;COVID!M188&amp;"."&amp;COVID!K188&amp;"."&amp;$C$5</f>
        <v>...Jl21</v>
      </c>
      <c r="F188" s="305">
        <f t="shared" ca="1" si="4"/>
        <v>44386</v>
      </c>
      <c r="G188" s="306">
        <f>IF(COVID!T188&lt;0,0,COVID!T188)</f>
        <v>0</v>
      </c>
      <c r="H188" s="124">
        <f t="shared" ca="1" si="5"/>
        <v>44386</v>
      </c>
      <c r="I188" s="125">
        <v>0</v>
      </c>
      <c r="J188" s="304" t="str">
        <f>LEFT(COVID!D188,20)&amp;"."&amp;COVIDPAY!E188</f>
        <v>....Jl21</v>
      </c>
      <c r="K188" s="120" t="b">
        <v>1</v>
      </c>
      <c r="L188" s="126" t="s">
        <v>3686</v>
      </c>
      <c r="M188" s="120" t="b">
        <v>1</v>
      </c>
      <c r="N188" s="120" t="s">
        <v>3687</v>
      </c>
      <c r="O188" s="307">
        <f>COVID!I188</f>
        <v>0</v>
      </c>
      <c r="P188" s="120" t="b">
        <v>1</v>
      </c>
      <c r="Q188" s="120" t="b">
        <v>1</v>
      </c>
      <c r="R188" s="120" t="b">
        <v>1</v>
      </c>
    </row>
    <row r="189" spans="1:18" x14ac:dyDescent="0.25">
      <c r="A189" s="117">
        <v>1</v>
      </c>
      <c r="B189" s="118">
        <v>2</v>
      </c>
      <c r="C189" s="303">
        <f>COVID!J189</f>
        <v>0</v>
      </c>
      <c r="D189" s="120" t="b">
        <v>1</v>
      </c>
      <c r="E189" s="304" t="str">
        <f>RIGHT(COVID!C189,4)&amp;"."&amp;COVID!M189&amp;"."&amp;COVID!K189&amp;"."&amp;$C$5</f>
        <v>...Jl21</v>
      </c>
      <c r="F189" s="305">
        <f t="shared" ca="1" si="4"/>
        <v>44386</v>
      </c>
      <c r="G189" s="306">
        <f>IF(COVID!T189&lt;0,0,COVID!T189)</f>
        <v>0</v>
      </c>
      <c r="H189" s="124">
        <f t="shared" ca="1" si="5"/>
        <v>44386</v>
      </c>
      <c r="I189" s="125">
        <v>0</v>
      </c>
      <c r="J189" s="304" t="str">
        <f>LEFT(COVID!D189,20)&amp;"."&amp;COVIDPAY!E189</f>
        <v>....Jl21</v>
      </c>
      <c r="K189" s="120" t="b">
        <v>1</v>
      </c>
      <c r="L189" s="126" t="s">
        <v>3686</v>
      </c>
      <c r="M189" s="120" t="b">
        <v>1</v>
      </c>
      <c r="N189" s="120" t="s">
        <v>3687</v>
      </c>
      <c r="O189" s="307">
        <f>COVID!I189</f>
        <v>0</v>
      </c>
      <c r="P189" s="120" t="b">
        <v>1</v>
      </c>
      <c r="Q189" s="120" t="b">
        <v>1</v>
      </c>
      <c r="R189" s="120" t="b">
        <v>1</v>
      </c>
    </row>
    <row r="190" spans="1:18" x14ac:dyDescent="0.25">
      <c r="A190" s="117">
        <v>1</v>
      </c>
      <c r="B190" s="118">
        <v>2</v>
      </c>
      <c r="C190" s="303">
        <f>COVID!J190</f>
        <v>0</v>
      </c>
      <c r="D190" s="120" t="b">
        <v>1</v>
      </c>
      <c r="E190" s="304" t="str">
        <f>RIGHT(COVID!C190,4)&amp;"."&amp;COVID!M190&amp;"."&amp;COVID!K190&amp;"."&amp;$C$5</f>
        <v>...Jl21</v>
      </c>
      <c r="F190" s="305">
        <f t="shared" ca="1" si="4"/>
        <v>44386</v>
      </c>
      <c r="G190" s="306">
        <f>IF(COVID!T190&lt;0,0,COVID!T190)</f>
        <v>0</v>
      </c>
      <c r="H190" s="124">
        <f t="shared" ca="1" si="5"/>
        <v>44386</v>
      </c>
      <c r="I190" s="125">
        <v>0</v>
      </c>
      <c r="J190" s="304" t="str">
        <f>LEFT(COVID!D190,20)&amp;"."&amp;COVIDPAY!E190</f>
        <v>....Jl21</v>
      </c>
      <c r="K190" s="120" t="b">
        <v>1</v>
      </c>
      <c r="L190" s="126" t="s">
        <v>3686</v>
      </c>
      <c r="M190" s="120" t="b">
        <v>1</v>
      </c>
      <c r="N190" s="120" t="s">
        <v>3687</v>
      </c>
      <c r="O190" s="307">
        <f>COVID!I190</f>
        <v>0</v>
      </c>
      <c r="P190" s="120" t="b">
        <v>1</v>
      </c>
      <c r="Q190" s="120" t="b">
        <v>1</v>
      </c>
      <c r="R190" s="120" t="b">
        <v>1</v>
      </c>
    </row>
    <row r="191" spans="1:18" x14ac:dyDescent="0.25">
      <c r="A191" s="117">
        <v>1</v>
      </c>
      <c r="B191" s="118">
        <v>2</v>
      </c>
      <c r="C191" s="303">
        <f>COVID!J191</f>
        <v>0</v>
      </c>
      <c r="D191" s="120" t="b">
        <v>1</v>
      </c>
      <c r="E191" s="304" t="str">
        <f>RIGHT(COVID!C191,4)&amp;"."&amp;COVID!M191&amp;"."&amp;COVID!K191&amp;"."&amp;$C$5</f>
        <v>...Jl21</v>
      </c>
      <c r="F191" s="305">
        <f t="shared" ca="1" si="4"/>
        <v>44386</v>
      </c>
      <c r="G191" s="306">
        <f>IF(COVID!T191&lt;0,0,COVID!T191)</f>
        <v>0</v>
      </c>
      <c r="H191" s="124">
        <f t="shared" ca="1" si="5"/>
        <v>44386</v>
      </c>
      <c r="I191" s="125">
        <v>0</v>
      </c>
      <c r="J191" s="304" t="str">
        <f>LEFT(COVID!D191,20)&amp;"."&amp;COVIDPAY!E191</f>
        <v>....Jl21</v>
      </c>
      <c r="K191" s="120" t="b">
        <v>1</v>
      </c>
      <c r="L191" s="126" t="s">
        <v>3686</v>
      </c>
      <c r="M191" s="120" t="b">
        <v>1</v>
      </c>
      <c r="N191" s="120" t="s">
        <v>3687</v>
      </c>
      <c r="O191" s="307">
        <f>COVID!I191</f>
        <v>0</v>
      </c>
      <c r="P191" s="120" t="b">
        <v>1</v>
      </c>
      <c r="Q191" s="120" t="b">
        <v>1</v>
      </c>
      <c r="R191" s="120" t="b">
        <v>1</v>
      </c>
    </row>
    <row r="192" spans="1:18" x14ac:dyDescent="0.25">
      <c r="A192" s="117">
        <v>1</v>
      </c>
      <c r="B192" s="118">
        <v>2</v>
      </c>
      <c r="C192" s="303">
        <f>COVID!J192</f>
        <v>0</v>
      </c>
      <c r="D192" s="120" t="b">
        <v>1</v>
      </c>
      <c r="E192" s="304" t="str">
        <f>RIGHT(COVID!C192,4)&amp;"."&amp;COVID!M192&amp;"."&amp;COVID!K192&amp;"."&amp;$C$5</f>
        <v>...Jl21</v>
      </c>
      <c r="F192" s="305">
        <f t="shared" ca="1" si="4"/>
        <v>44386</v>
      </c>
      <c r="G192" s="306">
        <f>IF(COVID!T192&lt;0,0,COVID!T192)</f>
        <v>0</v>
      </c>
      <c r="H192" s="124">
        <f t="shared" ca="1" si="5"/>
        <v>44386</v>
      </c>
      <c r="I192" s="125">
        <v>0</v>
      </c>
      <c r="J192" s="304" t="str">
        <f>LEFT(COVID!D192,20)&amp;"."&amp;COVIDPAY!E192</f>
        <v>....Jl21</v>
      </c>
      <c r="K192" s="120" t="b">
        <v>1</v>
      </c>
      <c r="L192" s="126" t="s">
        <v>3686</v>
      </c>
      <c r="M192" s="120" t="b">
        <v>1</v>
      </c>
      <c r="N192" s="120" t="s">
        <v>3687</v>
      </c>
      <c r="O192" s="307">
        <f>COVID!I192</f>
        <v>0</v>
      </c>
      <c r="P192" s="120" t="b">
        <v>1</v>
      </c>
      <c r="Q192" s="120" t="b">
        <v>1</v>
      </c>
      <c r="R192" s="120" t="b">
        <v>1</v>
      </c>
    </row>
    <row r="193" spans="1:18" x14ac:dyDescent="0.25">
      <c r="A193" s="117">
        <v>1</v>
      </c>
      <c r="B193" s="118">
        <v>2</v>
      </c>
      <c r="C193" s="303">
        <f>COVID!J193</f>
        <v>0</v>
      </c>
      <c r="D193" s="120" t="b">
        <v>1</v>
      </c>
      <c r="E193" s="304" t="str">
        <f>RIGHT(COVID!C193,4)&amp;"."&amp;COVID!M193&amp;"."&amp;COVID!K193&amp;"."&amp;$C$5</f>
        <v>...Jl21</v>
      </c>
      <c r="F193" s="305">
        <f t="shared" ca="1" si="4"/>
        <v>44386</v>
      </c>
      <c r="G193" s="306">
        <f>IF(COVID!T193&lt;0,0,COVID!T193)</f>
        <v>0</v>
      </c>
      <c r="H193" s="124">
        <f t="shared" ca="1" si="5"/>
        <v>44386</v>
      </c>
      <c r="I193" s="125">
        <v>0</v>
      </c>
      <c r="J193" s="304" t="str">
        <f>LEFT(COVID!D193,20)&amp;"."&amp;COVIDPAY!E193</f>
        <v>....Jl21</v>
      </c>
      <c r="K193" s="120" t="b">
        <v>1</v>
      </c>
      <c r="L193" s="126" t="s">
        <v>3686</v>
      </c>
      <c r="M193" s="120" t="b">
        <v>1</v>
      </c>
      <c r="N193" s="120" t="s">
        <v>3687</v>
      </c>
      <c r="O193" s="307">
        <f>COVID!I193</f>
        <v>0</v>
      </c>
      <c r="P193" s="120" t="b">
        <v>1</v>
      </c>
      <c r="Q193" s="120" t="b">
        <v>1</v>
      </c>
      <c r="R193" s="120" t="b">
        <v>1</v>
      </c>
    </row>
    <row r="194" spans="1:18" x14ac:dyDescent="0.25">
      <c r="A194" s="117">
        <v>1</v>
      </c>
      <c r="B194" s="118">
        <v>2</v>
      </c>
      <c r="C194" s="303">
        <f>COVID!J194</f>
        <v>0</v>
      </c>
      <c r="D194" s="120" t="b">
        <v>1</v>
      </c>
      <c r="E194" s="304" t="str">
        <f>RIGHT(COVID!C194,4)&amp;"."&amp;COVID!M194&amp;"."&amp;COVID!K194&amp;"."&amp;$C$5</f>
        <v>...Jl21</v>
      </c>
      <c r="F194" s="305">
        <f t="shared" ca="1" si="4"/>
        <v>44386</v>
      </c>
      <c r="G194" s="306">
        <f>IF(COVID!T194&lt;0,0,COVID!T194)</f>
        <v>0</v>
      </c>
      <c r="H194" s="124">
        <f t="shared" ca="1" si="5"/>
        <v>44386</v>
      </c>
      <c r="I194" s="125">
        <v>0</v>
      </c>
      <c r="J194" s="304" t="str">
        <f>LEFT(COVID!D194,20)&amp;"."&amp;COVIDPAY!E194</f>
        <v>....Jl21</v>
      </c>
      <c r="K194" s="120" t="b">
        <v>1</v>
      </c>
      <c r="L194" s="126" t="s">
        <v>3686</v>
      </c>
      <c r="M194" s="120" t="b">
        <v>1</v>
      </c>
      <c r="N194" s="120" t="s">
        <v>3687</v>
      </c>
      <c r="O194" s="307">
        <f>COVID!I194</f>
        <v>0</v>
      </c>
      <c r="P194" s="120" t="b">
        <v>1</v>
      </c>
      <c r="Q194" s="120" t="b">
        <v>1</v>
      </c>
      <c r="R194" s="120" t="b">
        <v>1</v>
      </c>
    </row>
    <row r="195" spans="1:18" x14ac:dyDescent="0.25">
      <c r="A195" s="117">
        <v>1</v>
      </c>
      <c r="B195" s="118">
        <v>2</v>
      </c>
      <c r="C195" s="303">
        <f>COVID!J195</f>
        <v>0</v>
      </c>
      <c r="D195" s="120" t="b">
        <v>1</v>
      </c>
      <c r="E195" s="304" t="str">
        <f>RIGHT(COVID!C195,4)&amp;"."&amp;COVID!M195&amp;"."&amp;COVID!K195&amp;"."&amp;$C$5</f>
        <v>...Jl21</v>
      </c>
      <c r="F195" s="305">
        <f t="shared" ca="1" si="4"/>
        <v>44386</v>
      </c>
      <c r="G195" s="306">
        <f>IF(COVID!T195&lt;0,0,COVID!T195)</f>
        <v>0</v>
      </c>
      <c r="H195" s="124">
        <f t="shared" ca="1" si="5"/>
        <v>44386</v>
      </c>
      <c r="I195" s="125">
        <v>0</v>
      </c>
      <c r="J195" s="304" t="str">
        <f>LEFT(COVID!D195,20)&amp;"."&amp;COVIDPAY!E195</f>
        <v>....Jl21</v>
      </c>
      <c r="K195" s="120" t="b">
        <v>1</v>
      </c>
      <c r="L195" s="126" t="s">
        <v>3686</v>
      </c>
      <c r="M195" s="120" t="b">
        <v>1</v>
      </c>
      <c r="N195" s="120" t="s">
        <v>3687</v>
      </c>
      <c r="O195" s="307">
        <f>COVID!I195</f>
        <v>0</v>
      </c>
      <c r="P195" s="120" t="b">
        <v>1</v>
      </c>
      <c r="Q195" s="120" t="b">
        <v>1</v>
      </c>
      <c r="R195" s="120" t="b">
        <v>1</v>
      </c>
    </row>
    <row r="196" spans="1:18" x14ac:dyDescent="0.25">
      <c r="A196" s="117">
        <v>1</v>
      </c>
      <c r="B196" s="118">
        <v>2</v>
      </c>
      <c r="C196" s="303">
        <f>COVID!J196</f>
        <v>0</v>
      </c>
      <c r="D196" s="120" t="b">
        <v>1</v>
      </c>
      <c r="E196" s="304" t="str">
        <f>RIGHT(COVID!C196,4)&amp;"."&amp;COVID!M196&amp;"."&amp;COVID!K196&amp;"."&amp;$C$5</f>
        <v>...Jl21</v>
      </c>
      <c r="F196" s="305">
        <f t="shared" ca="1" si="4"/>
        <v>44386</v>
      </c>
      <c r="G196" s="306">
        <f>IF(COVID!T196&lt;0,0,COVID!T196)</f>
        <v>0</v>
      </c>
      <c r="H196" s="124">
        <f t="shared" ca="1" si="5"/>
        <v>44386</v>
      </c>
      <c r="I196" s="125">
        <v>0</v>
      </c>
      <c r="J196" s="304" t="str">
        <f>LEFT(COVID!D196,20)&amp;"."&amp;COVIDPAY!E196</f>
        <v>....Jl21</v>
      </c>
      <c r="K196" s="120" t="b">
        <v>1</v>
      </c>
      <c r="L196" s="126" t="s">
        <v>3686</v>
      </c>
      <c r="M196" s="120" t="b">
        <v>1</v>
      </c>
      <c r="N196" s="120" t="s">
        <v>3687</v>
      </c>
      <c r="O196" s="307">
        <f>COVID!I196</f>
        <v>0</v>
      </c>
      <c r="P196" s="120" t="b">
        <v>1</v>
      </c>
      <c r="Q196" s="120" t="b">
        <v>1</v>
      </c>
      <c r="R196" s="120" t="b">
        <v>1</v>
      </c>
    </row>
    <row r="197" spans="1:18" x14ac:dyDescent="0.25">
      <c r="A197" s="117">
        <v>1</v>
      </c>
      <c r="B197" s="118">
        <v>2</v>
      </c>
      <c r="C197" s="303">
        <f>COVID!J197</f>
        <v>0</v>
      </c>
      <c r="D197" s="120" t="b">
        <v>1</v>
      </c>
      <c r="E197" s="304" t="str">
        <f>RIGHT(COVID!C197,4)&amp;"."&amp;COVID!M197&amp;"."&amp;COVID!K197&amp;"."&amp;$C$5</f>
        <v>...Jl21</v>
      </c>
      <c r="F197" s="305">
        <f t="shared" ca="1" si="4"/>
        <v>44386</v>
      </c>
      <c r="G197" s="306">
        <f>IF(COVID!T197&lt;0,0,COVID!T197)</f>
        <v>0</v>
      </c>
      <c r="H197" s="124">
        <f t="shared" ca="1" si="5"/>
        <v>44386</v>
      </c>
      <c r="I197" s="125">
        <v>0</v>
      </c>
      <c r="J197" s="304" t="str">
        <f>LEFT(COVID!D197,20)&amp;"."&amp;COVIDPAY!E197</f>
        <v>....Jl21</v>
      </c>
      <c r="K197" s="120" t="b">
        <v>1</v>
      </c>
      <c r="L197" s="126" t="s">
        <v>3686</v>
      </c>
      <c r="M197" s="120" t="b">
        <v>1</v>
      </c>
      <c r="N197" s="120" t="s">
        <v>3687</v>
      </c>
      <c r="O197" s="307">
        <f>COVID!I197</f>
        <v>0</v>
      </c>
      <c r="P197" s="120" t="b">
        <v>1</v>
      </c>
      <c r="Q197" s="120" t="b">
        <v>1</v>
      </c>
      <c r="R197" s="120" t="b">
        <v>1</v>
      </c>
    </row>
    <row r="198" spans="1:18" x14ac:dyDescent="0.25">
      <c r="A198" s="117">
        <v>1</v>
      </c>
      <c r="B198" s="118">
        <v>2</v>
      </c>
      <c r="C198" s="303">
        <f>COVID!J198</f>
        <v>0</v>
      </c>
      <c r="D198" s="120" t="b">
        <v>1</v>
      </c>
      <c r="E198" s="304" t="str">
        <f>RIGHT(COVID!C198,4)&amp;"."&amp;COVID!M198&amp;"."&amp;COVID!K198&amp;"."&amp;$C$5</f>
        <v>...Jl21</v>
      </c>
      <c r="F198" s="305">
        <f t="shared" ca="1" si="4"/>
        <v>44386</v>
      </c>
      <c r="G198" s="306">
        <f>IF(COVID!T198&lt;0,0,COVID!T198)</f>
        <v>0</v>
      </c>
      <c r="H198" s="124">
        <f t="shared" ca="1" si="5"/>
        <v>44386</v>
      </c>
      <c r="I198" s="125">
        <v>0</v>
      </c>
      <c r="J198" s="304" t="str">
        <f>LEFT(COVID!D198,20)&amp;"."&amp;COVIDPAY!E198</f>
        <v>....Jl21</v>
      </c>
      <c r="K198" s="120" t="b">
        <v>1</v>
      </c>
      <c r="L198" s="126" t="s">
        <v>3686</v>
      </c>
      <c r="M198" s="120" t="b">
        <v>1</v>
      </c>
      <c r="N198" s="120" t="s">
        <v>3687</v>
      </c>
      <c r="O198" s="307">
        <f>COVID!I198</f>
        <v>0</v>
      </c>
      <c r="P198" s="120" t="b">
        <v>1</v>
      </c>
      <c r="Q198" s="120" t="b">
        <v>1</v>
      </c>
      <c r="R198" s="120" t="b">
        <v>1</v>
      </c>
    </row>
    <row r="199" spans="1:18" x14ac:dyDescent="0.25">
      <c r="A199" s="117">
        <v>1</v>
      </c>
      <c r="B199" s="118">
        <v>2</v>
      </c>
      <c r="C199" s="303">
        <f>COVID!J199</f>
        <v>0</v>
      </c>
      <c r="D199" s="120" t="b">
        <v>1</v>
      </c>
      <c r="E199" s="304" t="str">
        <f>RIGHT(COVID!C199,4)&amp;"."&amp;COVID!M199&amp;"."&amp;COVID!K199&amp;"."&amp;$C$5</f>
        <v>...Jl21</v>
      </c>
      <c r="F199" s="305">
        <f t="shared" ca="1" si="4"/>
        <v>44386</v>
      </c>
      <c r="G199" s="306">
        <f>IF(COVID!T199&lt;0,0,COVID!T199)</f>
        <v>0</v>
      </c>
      <c r="H199" s="124">
        <f t="shared" ca="1" si="5"/>
        <v>44386</v>
      </c>
      <c r="I199" s="125">
        <v>0</v>
      </c>
      <c r="J199" s="304" t="str">
        <f>LEFT(COVID!D199,20)&amp;"."&amp;COVIDPAY!E199</f>
        <v>....Jl21</v>
      </c>
      <c r="K199" s="120" t="b">
        <v>1</v>
      </c>
      <c r="L199" s="126" t="s">
        <v>3686</v>
      </c>
      <c r="M199" s="120" t="b">
        <v>1</v>
      </c>
      <c r="N199" s="120" t="s">
        <v>3687</v>
      </c>
      <c r="O199" s="307">
        <f>COVID!I199</f>
        <v>0</v>
      </c>
      <c r="P199" s="120" t="b">
        <v>1</v>
      </c>
      <c r="Q199" s="120" t="b">
        <v>1</v>
      </c>
      <c r="R199" s="120" t="b">
        <v>1</v>
      </c>
    </row>
    <row r="200" spans="1:18" x14ac:dyDescent="0.25">
      <c r="A200" s="117">
        <v>1</v>
      </c>
      <c r="B200" s="118">
        <v>2</v>
      </c>
      <c r="C200" s="303">
        <f>COVID!J200</f>
        <v>0</v>
      </c>
      <c r="D200" s="120" t="b">
        <v>1</v>
      </c>
      <c r="E200" s="304" t="str">
        <f>RIGHT(COVID!C200,4)&amp;"."&amp;COVID!M200&amp;"."&amp;COVID!K200&amp;"."&amp;$C$5</f>
        <v>...Jl21</v>
      </c>
      <c r="F200" s="305">
        <f t="shared" ca="1" si="4"/>
        <v>44386</v>
      </c>
      <c r="G200" s="306">
        <f>IF(COVID!T200&lt;0,0,COVID!T200)</f>
        <v>0</v>
      </c>
      <c r="H200" s="124">
        <f t="shared" ca="1" si="5"/>
        <v>44386</v>
      </c>
      <c r="I200" s="125">
        <v>0</v>
      </c>
      <c r="J200" s="304" t="str">
        <f>LEFT(COVID!D200,20)&amp;"."&amp;COVIDPAY!E200</f>
        <v>....Jl21</v>
      </c>
      <c r="K200" s="120" t="b">
        <v>1</v>
      </c>
      <c r="L200" s="126" t="s">
        <v>3686</v>
      </c>
      <c r="M200" s="120" t="b">
        <v>1</v>
      </c>
      <c r="N200" s="120" t="s">
        <v>3687</v>
      </c>
      <c r="O200" s="307">
        <f>COVID!I200</f>
        <v>0</v>
      </c>
      <c r="P200" s="120" t="b">
        <v>1</v>
      </c>
      <c r="Q200" s="120" t="b">
        <v>1</v>
      </c>
      <c r="R200" s="120" t="b">
        <v>1</v>
      </c>
    </row>
    <row r="201" spans="1:18" x14ac:dyDescent="0.25">
      <c r="A201" s="117">
        <v>1</v>
      </c>
      <c r="B201" s="118">
        <v>2</v>
      </c>
      <c r="C201" s="303">
        <f>COVID!J201</f>
        <v>0</v>
      </c>
      <c r="D201" s="120" t="b">
        <v>1</v>
      </c>
      <c r="E201" s="304" t="str">
        <f>RIGHT(COVID!C201,4)&amp;"."&amp;COVID!M201&amp;"."&amp;COVID!K201&amp;"."&amp;$C$5</f>
        <v>...Jl21</v>
      </c>
      <c r="F201" s="305">
        <f t="shared" ca="1" si="4"/>
        <v>44386</v>
      </c>
      <c r="G201" s="306">
        <f>IF(COVID!T201&lt;0,0,COVID!T201)</f>
        <v>0</v>
      </c>
      <c r="H201" s="124">
        <f t="shared" ca="1" si="5"/>
        <v>44386</v>
      </c>
      <c r="I201" s="125">
        <v>0</v>
      </c>
      <c r="J201" s="304" t="str">
        <f>LEFT(COVID!D201,20)&amp;"."&amp;COVIDPAY!E201</f>
        <v>....Jl21</v>
      </c>
      <c r="K201" s="120" t="b">
        <v>1</v>
      </c>
      <c r="L201" s="126" t="s">
        <v>3686</v>
      </c>
      <c r="M201" s="120" t="b">
        <v>1</v>
      </c>
      <c r="N201" s="120" t="s">
        <v>3687</v>
      </c>
      <c r="O201" s="307">
        <f>COVID!I201</f>
        <v>0</v>
      </c>
      <c r="P201" s="120" t="b">
        <v>1</v>
      </c>
      <c r="Q201" s="120" t="b">
        <v>1</v>
      </c>
      <c r="R201" s="120" t="b">
        <v>1</v>
      </c>
    </row>
    <row r="202" spans="1:18" x14ac:dyDescent="0.25">
      <c r="A202" s="117">
        <v>1</v>
      </c>
      <c r="B202" s="118">
        <v>2</v>
      </c>
      <c r="C202" s="303">
        <f>COVID!J202</f>
        <v>0</v>
      </c>
      <c r="D202" s="120" t="b">
        <v>1</v>
      </c>
      <c r="E202" s="304" t="str">
        <f>RIGHT(COVID!C202,4)&amp;"."&amp;COVID!M202&amp;"."&amp;COVID!K202&amp;"."&amp;$C$5</f>
        <v>...Jl21</v>
      </c>
      <c r="F202" s="305">
        <f t="shared" ca="1" si="4"/>
        <v>44386</v>
      </c>
      <c r="G202" s="306">
        <f>IF(COVID!T202&lt;0,0,COVID!T202)</f>
        <v>0</v>
      </c>
      <c r="H202" s="124">
        <f t="shared" ca="1" si="5"/>
        <v>44386</v>
      </c>
      <c r="I202" s="125">
        <v>0</v>
      </c>
      <c r="J202" s="304" t="str">
        <f>LEFT(COVID!D202,20)&amp;"."&amp;COVIDPAY!E202</f>
        <v>....Jl21</v>
      </c>
      <c r="K202" s="120" t="b">
        <v>1</v>
      </c>
      <c r="L202" s="126" t="s">
        <v>3686</v>
      </c>
      <c r="M202" s="120" t="b">
        <v>1</v>
      </c>
      <c r="N202" s="120" t="s">
        <v>3687</v>
      </c>
      <c r="O202" s="307">
        <f>COVID!I202</f>
        <v>0</v>
      </c>
      <c r="P202" s="120" t="b">
        <v>1</v>
      </c>
      <c r="Q202" s="120" t="b">
        <v>1</v>
      </c>
      <c r="R202" s="120" t="b">
        <v>1</v>
      </c>
    </row>
    <row r="203" spans="1:18" x14ac:dyDescent="0.25">
      <c r="A203" s="117">
        <v>1</v>
      </c>
      <c r="B203" s="118">
        <v>2</v>
      </c>
      <c r="C203" s="303">
        <f>COVID!J203</f>
        <v>0</v>
      </c>
      <c r="D203" s="120" t="b">
        <v>1</v>
      </c>
      <c r="E203" s="304" t="str">
        <f>RIGHT(COVID!C203,4)&amp;"."&amp;COVID!M203&amp;"."&amp;COVID!K203&amp;"."&amp;$C$5</f>
        <v>...Jl21</v>
      </c>
      <c r="F203" s="305">
        <f t="shared" ca="1" si="4"/>
        <v>44386</v>
      </c>
      <c r="G203" s="306">
        <f>IF(COVID!T203&lt;0,0,COVID!T203)</f>
        <v>0</v>
      </c>
      <c r="H203" s="124">
        <f t="shared" ca="1" si="5"/>
        <v>44386</v>
      </c>
      <c r="I203" s="125">
        <v>0</v>
      </c>
      <c r="J203" s="304" t="str">
        <f>LEFT(COVID!D203,20)&amp;"."&amp;COVIDPAY!E203</f>
        <v>....Jl21</v>
      </c>
      <c r="K203" s="120" t="b">
        <v>1</v>
      </c>
      <c r="L203" s="126" t="s">
        <v>3686</v>
      </c>
      <c r="M203" s="120" t="b">
        <v>1</v>
      </c>
      <c r="N203" s="120" t="s">
        <v>3687</v>
      </c>
      <c r="O203" s="307">
        <f>COVID!I203</f>
        <v>0</v>
      </c>
      <c r="P203" s="120" t="b">
        <v>1</v>
      </c>
      <c r="Q203" s="120" t="b">
        <v>1</v>
      </c>
      <c r="R203" s="120" t="b">
        <v>1</v>
      </c>
    </row>
    <row r="204" spans="1:18" x14ac:dyDescent="0.25">
      <c r="A204" s="117">
        <v>1</v>
      </c>
      <c r="B204" s="118">
        <v>2</v>
      </c>
      <c r="C204" s="303">
        <f>COVID!J204</f>
        <v>0</v>
      </c>
      <c r="D204" s="120" t="b">
        <v>1</v>
      </c>
      <c r="E204" s="304" t="str">
        <f>RIGHT(COVID!C204,4)&amp;"."&amp;COVID!M204&amp;"."&amp;COVID!K204&amp;"."&amp;$C$5</f>
        <v>...Jl21</v>
      </c>
      <c r="F204" s="305">
        <f t="shared" ca="1" si="4"/>
        <v>44386</v>
      </c>
      <c r="G204" s="306">
        <f>IF(COVID!T204&lt;0,0,COVID!T204)</f>
        <v>0</v>
      </c>
      <c r="H204" s="124">
        <f t="shared" ca="1" si="5"/>
        <v>44386</v>
      </c>
      <c r="I204" s="125">
        <v>0</v>
      </c>
      <c r="J204" s="304" t="str">
        <f>LEFT(COVID!D204,20)&amp;"."&amp;COVIDPAY!E204</f>
        <v>....Jl21</v>
      </c>
      <c r="K204" s="120" t="b">
        <v>1</v>
      </c>
      <c r="L204" s="126" t="s">
        <v>3686</v>
      </c>
      <c r="M204" s="120" t="b">
        <v>1</v>
      </c>
      <c r="N204" s="120" t="s">
        <v>3687</v>
      </c>
      <c r="O204" s="307">
        <f>COVID!I204</f>
        <v>0</v>
      </c>
      <c r="P204" s="120" t="b">
        <v>1</v>
      </c>
      <c r="Q204" s="120" t="b">
        <v>1</v>
      </c>
      <c r="R204" s="120" t="b">
        <v>1</v>
      </c>
    </row>
    <row r="205" spans="1:18" x14ac:dyDescent="0.25">
      <c r="A205" s="117">
        <v>1</v>
      </c>
      <c r="B205" s="118">
        <v>2</v>
      </c>
      <c r="C205" s="303">
        <f>COVID!J205</f>
        <v>0</v>
      </c>
      <c r="D205" s="120" t="b">
        <v>1</v>
      </c>
      <c r="E205" s="304" t="str">
        <f>RIGHT(COVID!C205,4)&amp;"."&amp;COVID!M205&amp;"."&amp;COVID!K205&amp;"."&amp;$C$5</f>
        <v>...Jl21</v>
      </c>
      <c r="F205" s="305">
        <f t="shared" ca="1" si="4"/>
        <v>44386</v>
      </c>
      <c r="G205" s="306">
        <f>IF(COVID!T205&lt;0,0,COVID!T205)</f>
        <v>0</v>
      </c>
      <c r="H205" s="124">
        <f t="shared" ca="1" si="5"/>
        <v>44386</v>
      </c>
      <c r="I205" s="125">
        <v>0</v>
      </c>
      <c r="J205" s="304" t="str">
        <f>LEFT(COVID!D205,20)&amp;"."&amp;COVIDPAY!E205</f>
        <v>....Jl21</v>
      </c>
      <c r="K205" s="120" t="b">
        <v>1</v>
      </c>
      <c r="L205" s="126" t="s">
        <v>3686</v>
      </c>
      <c r="M205" s="120" t="b">
        <v>1</v>
      </c>
      <c r="N205" s="120" t="s">
        <v>3687</v>
      </c>
      <c r="O205" s="307">
        <f>COVID!I205</f>
        <v>0</v>
      </c>
      <c r="P205" s="120" t="b">
        <v>1</v>
      </c>
      <c r="Q205" s="120" t="b">
        <v>1</v>
      </c>
      <c r="R205" s="120" t="b">
        <v>1</v>
      </c>
    </row>
    <row r="206" spans="1:18" x14ac:dyDescent="0.25">
      <c r="A206" s="117">
        <v>1</v>
      </c>
      <c r="B206" s="118">
        <v>2</v>
      </c>
      <c r="C206" s="303">
        <f>COVID!J206</f>
        <v>0</v>
      </c>
      <c r="D206" s="120" t="b">
        <v>1</v>
      </c>
      <c r="E206" s="304" t="str">
        <f>RIGHT(COVID!C206,4)&amp;"."&amp;COVID!M206&amp;"."&amp;COVID!K206&amp;"."&amp;$C$5</f>
        <v>...Jl21</v>
      </c>
      <c r="F206" s="305">
        <f t="shared" ca="1" si="4"/>
        <v>44386</v>
      </c>
      <c r="G206" s="306">
        <f>IF(COVID!T206&lt;0,0,COVID!T206)</f>
        <v>0</v>
      </c>
      <c r="H206" s="124">
        <f t="shared" ca="1" si="5"/>
        <v>44386</v>
      </c>
      <c r="I206" s="125">
        <v>0</v>
      </c>
      <c r="J206" s="304" t="str">
        <f>LEFT(COVID!D206,20)&amp;"."&amp;COVIDPAY!E206</f>
        <v>....Jl21</v>
      </c>
      <c r="K206" s="120" t="b">
        <v>1</v>
      </c>
      <c r="L206" s="126" t="s">
        <v>3686</v>
      </c>
      <c r="M206" s="120" t="b">
        <v>1</v>
      </c>
      <c r="N206" s="120" t="s">
        <v>3687</v>
      </c>
      <c r="O206" s="307">
        <f>COVID!I206</f>
        <v>0</v>
      </c>
      <c r="P206" s="120" t="b">
        <v>1</v>
      </c>
      <c r="Q206" s="120" t="b">
        <v>1</v>
      </c>
      <c r="R206" s="120" t="b">
        <v>1</v>
      </c>
    </row>
    <row r="207" spans="1:18" x14ac:dyDescent="0.25">
      <c r="A207" s="117">
        <v>1</v>
      </c>
      <c r="B207" s="118">
        <v>2</v>
      </c>
      <c r="C207" s="303">
        <f>COVID!J207</f>
        <v>0</v>
      </c>
      <c r="D207" s="120" t="b">
        <v>1</v>
      </c>
      <c r="E207" s="304" t="str">
        <f>RIGHT(COVID!C207,4)&amp;"."&amp;COVID!M207&amp;"."&amp;COVID!K207&amp;"."&amp;$C$5</f>
        <v>...Jl21</v>
      </c>
      <c r="F207" s="305">
        <f t="shared" ca="1" si="4"/>
        <v>44386</v>
      </c>
      <c r="G207" s="306">
        <f>IF(COVID!T207&lt;0,0,COVID!T207)</f>
        <v>0</v>
      </c>
      <c r="H207" s="124">
        <f t="shared" ca="1" si="5"/>
        <v>44386</v>
      </c>
      <c r="I207" s="125">
        <v>0</v>
      </c>
      <c r="J207" s="304" t="str">
        <f>LEFT(COVID!D207,20)&amp;"."&amp;COVIDPAY!E207</f>
        <v>....Jl21</v>
      </c>
      <c r="K207" s="120" t="b">
        <v>1</v>
      </c>
      <c r="L207" s="126" t="s">
        <v>3686</v>
      </c>
      <c r="M207" s="120" t="b">
        <v>1</v>
      </c>
      <c r="N207" s="120" t="s">
        <v>3687</v>
      </c>
      <c r="O207" s="307">
        <f>COVID!I207</f>
        <v>0</v>
      </c>
      <c r="P207" s="120" t="b">
        <v>1</v>
      </c>
      <c r="Q207" s="120" t="b">
        <v>1</v>
      </c>
      <c r="R207" s="120" t="b">
        <v>1</v>
      </c>
    </row>
    <row r="208" spans="1:18" x14ac:dyDescent="0.25">
      <c r="A208" s="117">
        <v>1</v>
      </c>
      <c r="B208" s="118">
        <v>2</v>
      </c>
      <c r="C208" s="303">
        <f>COVID!J208</f>
        <v>0</v>
      </c>
      <c r="D208" s="120" t="b">
        <v>1</v>
      </c>
      <c r="E208" s="304" t="str">
        <f>RIGHT(COVID!C208,4)&amp;"."&amp;COVID!M208&amp;"."&amp;COVID!K208&amp;"."&amp;$C$5</f>
        <v>...Jl21</v>
      </c>
      <c r="F208" s="305">
        <f t="shared" ca="1" si="4"/>
        <v>44386</v>
      </c>
      <c r="G208" s="306">
        <f>IF(COVID!T208&lt;0,0,COVID!T208)</f>
        <v>0</v>
      </c>
      <c r="H208" s="124">
        <f t="shared" ca="1" si="5"/>
        <v>44386</v>
      </c>
      <c r="I208" s="125">
        <v>0</v>
      </c>
      <c r="J208" s="304" t="str">
        <f>LEFT(COVID!D208,20)&amp;"."&amp;COVIDPAY!E208</f>
        <v>....Jl21</v>
      </c>
      <c r="K208" s="120" t="b">
        <v>1</v>
      </c>
      <c r="L208" s="126" t="s">
        <v>3686</v>
      </c>
      <c r="M208" s="120" t="b">
        <v>1</v>
      </c>
      <c r="N208" s="120" t="s">
        <v>3687</v>
      </c>
      <c r="O208" s="307">
        <f>COVID!I208</f>
        <v>0</v>
      </c>
      <c r="P208" s="120" t="b">
        <v>1</v>
      </c>
      <c r="Q208" s="120" t="b">
        <v>1</v>
      </c>
      <c r="R208" s="120" t="b">
        <v>1</v>
      </c>
    </row>
    <row r="209" spans="1:18" x14ac:dyDescent="0.25">
      <c r="A209" s="117">
        <v>1</v>
      </c>
      <c r="B209" s="118">
        <v>2</v>
      </c>
      <c r="C209" s="303">
        <f>COVID!J209</f>
        <v>0</v>
      </c>
      <c r="D209" s="120" t="b">
        <v>1</v>
      </c>
      <c r="E209" s="304" t="str">
        <f>RIGHT(COVID!C209,4)&amp;"."&amp;COVID!M209&amp;"."&amp;COVID!K209&amp;"."&amp;$C$5</f>
        <v>...Jl21</v>
      </c>
      <c r="F209" s="305">
        <f t="shared" ca="1" si="4"/>
        <v>44386</v>
      </c>
      <c r="G209" s="306">
        <f>IF(COVID!T209&lt;0,0,COVID!T209)</f>
        <v>0</v>
      </c>
      <c r="H209" s="124">
        <f t="shared" ca="1" si="5"/>
        <v>44386</v>
      </c>
      <c r="I209" s="125">
        <v>0</v>
      </c>
      <c r="J209" s="304" t="str">
        <f>LEFT(COVID!D209,20)&amp;"."&amp;COVIDPAY!E209</f>
        <v>....Jl21</v>
      </c>
      <c r="K209" s="120" t="b">
        <v>1</v>
      </c>
      <c r="L209" s="126" t="s">
        <v>3686</v>
      </c>
      <c r="M209" s="120" t="b">
        <v>1</v>
      </c>
      <c r="N209" s="120" t="s">
        <v>3687</v>
      </c>
      <c r="O209" s="307">
        <f>COVID!I209</f>
        <v>0</v>
      </c>
      <c r="P209" s="120" t="b">
        <v>1</v>
      </c>
      <c r="Q209" s="120" t="b">
        <v>1</v>
      </c>
      <c r="R209" s="120" t="b">
        <v>1</v>
      </c>
    </row>
    <row r="210" spans="1:18" x14ac:dyDescent="0.25">
      <c r="A210" s="117">
        <v>1</v>
      </c>
      <c r="B210" s="118">
        <v>2</v>
      </c>
      <c r="C210" s="303">
        <f>COVID!J210</f>
        <v>0</v>
      </c>
      <c r="D210" s="120" t="b">
        <v>1</v>
      </c>
      <c r="E210" s="304" t="str">
        <f>RIGHT(COVID!C210,4)&amp;"."&amp;COVID!M210&amp;"."&amp;COVID!K210&amp;"."&amp;$C$5</f>
        <v>...Jl21</v>
      </c>
      <c r="F210" s="305">
        <f t="shared" ca="1" si="4"/>
        <v>44386</v>
      </c>
      <c r="G210" s="306">
        <f>IF(COVID!T210&lt;0,0,COVID!T210)</f>
        <v>0</v>
      </c>
      <c r="H210" s="124">
        <f t="shared" ca="1" si="5"/>
        <v>44386</v>
      </c>
      <c r="I210" s="125">
        <v>0</v>
      </c>
      <c r="J210" s="304" t="str">
        <f>LEFT(COVID!D210,20)&amp;"."&amp;COVIDPAY!E210</f>
        <v>....Jl21</v>
      </c>
      <c r="K210" s="120" t="b">
        <v>1</v>
      </c>
      <c r="L210" s="126" t="s">
        <v>3686</v>
      </c>
      <c r="M210" s="120" t="b">
        <v>1</v>
      </c>
      <c r="N210" s="120" t="s">
        <v>3687</v>
      </c>
      <c r="O210" s="307">
        <f>COVID!I210</f>
        <v>0</v>
      </c>
      <c r="P210" s="120" t="b">
        <v>1</v>
      </c>
      <c r="Q210" s="120" t="b">
        <v>1</v>
      </c>
      <c r="R210" s="120" t="b">
        <v>1</v>
      </c>
    </row>
    <row r="211" spans="1:18" x14ac:dyDescent="0.25">
      <c r="A211" s="117">
        <v>1</v>
      </c>
      <c r="B211" s="118">
        <v>2</v>
      </c>
      <c r="C211" s="303">
        <f>COVID!J211</f>
        <v>0</v>
      </c>
      <c r="D211" s="120" t="b">
        <v>1</v>
      </c>
      <c r="E211" s="304" t="str">
        <f>RIGHT(COVID!C211,4)&amp;"."&amp;COVID!M211&amp;"."&amp;COVID!K211&amp;"."&amp;$C$5</f>
        <v>...Jl21</v>
      </c>
      <c r="F211" s="305">
        <f t="shared" ca="1" si="4"/>
        <v>44386</v>
      </c>
      <c r="G211" s="306">
        <f>IF(COVID!T211&lt;0,0,COVID!T211)</f>
        <v>0</v>
      </c>
      <c r="H211" s="124">
        <f t="shared" ca="1" si="5"/>
        <v>44386</v>
      </c>
      <c r="I211" s="125">
        <v>0</v>
      </c>
      <c r="J211" s="304" t="str">
        <f>LEFT(COVID!D211,20)&amp;"."&amp;COVIDPAY!E211</f>
        <v>....Jl21</v>
      </c>
      <c r="K211" s="120" t="b">
        <v>1</v>
      </c>
      <c r="L211" s="126" t="s">
        <v>3686</v>
      </c>
      <c r="M211" s="120" t="b">
        <v>1</v>
      </c>
      <c r="N211" s="120" t="s">
        <v>3687</v>
      </c>
      <c r="O211" s="307">
        <f>COVID!I211</f>
        <v>0</v>
      </c>
      <c r="P211" s="120" t="b">
        <v>1</v>
      </c>
      <c r="Q211" s="120" t="b">
        <v>1</v>
      </c>
      <c r="R211" s="120" t="b">
        <v>1</v>
      </c>
    </row>
    <row r="212" spans="1:18" x14ac:dyDescent="0.25">
      <c r="A212" s="117">
        <v>1</v>
      </c>
      <c r="B212" s="118">
        <v>2</v>
      </c>
      <c r="C212" s="303">
        <f>COVID!J212</f>
        <v>0</v>
      </c>
      <c r="D212" s="120" t="b">
        <v>1</v>
      </c>
      <c r="E212" s="304" t="str">
        <f>RIGHT(COVID!C212,4)&amp;"."&amp;COVID!M212&amp;"."&amp;COVID!K212&amp;"."&amp;$C$5</f>
        <v>...Jl21</v>
      </c>
      <c r="F212" s="305">
        <f t="shared" ca="1" si="4"/>
        <v>44386</v>
      </c>
      <c r="G212" s="306">
        <f>IF(COVID!T212&lt;0,0,COVID!T212)</f>
        <v>0</v>
      </c>
      <c r="H212" s="124">
        <f t="shared" ca="1" si="5"/>
        <v>44386</v>
      </c>
      <c r="I212" s="125">
        <v>0</v>
      </c>
      <c r="J212" s="304" t="str">
        <f>LEFT(COVID!D212,20)&amp;"."&amp;COVIDPAY!E212</f>
        <v>....Jl21</v>
      </c>
      <c r="K212" s="120" t="b">
        <v>1</v>
      </c>
      <c r="L212" s="126" t="s">
        <v>3686</v>
      </c>
      <c r="M212" s="120" t="b">
        <v>1</v>
      </c>
      <c r="N212" s="120" t="s">
        <v>3687</v>
      </c>
      <c r="O212" s="307">
        <f>COVID!I212</f>
        <v>0</v>
      </c>
      <c r="P212" s="120" t="b">
        <v>1</v>
      </c>
      <c r="Q212" s="120" t="b">
        <v>1</v>
      </c>
      <c r="R212" s="120" t="b">
        <v>1</v>
      </c>
    </row>
    <row r="213" spans="1:18" x14ac:dyDescent="0.25">
      <c r="A213" s="117">
        <v>1</v>
      </c>
      <c r="B213" s="118">
        <v>2</v>
      </c>
      <c r="C213" s="303">
        <f>COVID!J213</f>
        <v>0</v>
      </c>
      <c r="D213" s="120" t="b">
        <v>1</v>
      </c>
      <c r="E213" s="304" t="str">
        <f>RIGHT(COVID!C213,4)&amp;"."&amp;COVID!M213&amp;"."&amp;COVID!K213&amp;"."&amp;$C$5</f>
        <v>...Jl21</v>
      </c>
      <c r="F213" s="305">
        <f t="shared" ref="F213:F276" ca="1" si="6">TODAY()</f>
        <v>44386</v>
      </c>
      <c r="G213" s="306">
        <f>IF(COVID!T213&lt;0,0,COVID!T213)</f>
        <v>0</v>
      </c>
      <c r="H213" s="124">
        <f t="shared" ref="H213:H276" ca="1" si="7">F213</f>
        <v>44386</v>
      </c>
      <c r="I213" s="125">
        <v>0</v>
      </c>
      <c r="J213" s="304" t="str">
        <f>LEFT(COVID!D213,20)&amp;"."&amp;COVIDPAY!E213</f>
        <v>....Jl21</v>
      </c>
      <c r="K213" s="120" t="b">
        <v>1</v>
      </c>
      <c r="L213" s="126" t="s">
        <v>3686</v>
      </c>
      <c r="M213" s="120" t="b">
        <v>1</v>
      </c>
      <c r="N213" s="120" t="s">
        <v>3687</v>
      </c>
      <c r="O213" s="307">
        <f>COVID!I213</f>
        <v>0</v>
      </c>
      <c r="P213" s="120" t="b">
        <v>1</v>
      </c>
      <c r="Q213" s="120" t="b">
        <v>1</v>
      </c>
      <c r="R213" s="120" t="b">
        <v>1</v>
      </c>
    </row>
    <row r="214" spans="1:18" x14ac:dyDescent="0.25">
      <c r="A214" s="117">
        <v>1</v>
      </c>
      <c r="B214" s="118">
        <v>2</v>
      </c>
      <c r="C214" s="303">
        <f>COVID!J214</f>
        <v>0</v>
      </c>
      <c r="D214" s="120" t="b">
        <v>1</v>
      </c>
      <c r="E214" s="304" t="str">
        <f>RIGHT(COVID!C214,4)&amp;"."&amp;COVID!M214&amp;"."&amp;COVID!K214&amp;"."&amp;$C$5</f>
        <v>...Jl21</v>
      </c>
      <c r="F214" s="305">
        <f t="shared" ca="1" si="6"/>
        <v>44386</v>
      </c>
      <c r="G214" s="306">
        <f>IF(COVID!T214&lt;0,0,COVID!T214)</f>
        <v>0</v>
      </c>
      <c r="H214" s="124">
        <f t="shared" ca="1" si="7"/>
        <v>44386</v>
      </c>
      <c r="I214" s="125">
        <v>0</v>
      </c>
      <c r="J214" s="304" t="str">
        <f>LEFT(COVID!D214,20)&amp;"."&amp;COVIDPAY!E214</f>
        <v>....Jl21</v>
      </c>
      <c r="K214" s="120" t="b">
        <v>1</v>
      </c>
      <c r="L214" s="126" t="s">
        <v>3686</v>
      </c>
      <c r="M214" s="120" t="b">
        <v>1</v>
      </c>
      <c r="N214" s="120" t="s">
        <v>3687</v>
      </c>
      <c r="O214" s="307">
        <f>COVID!I214</f>
        <v>0</v>
      </c>
      <c r="P214" s="120" t="b">
        <v>1</v>
      </c>
      <c r="Q214" s="120" t="b">
        <v>1</v>
      </c>
      <c r="R214" s="120" t="b">
        <v>1</v>
      </c>
    </row>
    <row r="215" spans="1:18" x14ac:dyDescent="0.25">
      <c r="A215" s="117">
        <v>1</v>
      </c>
      <c r="B215" s="118">
        <v>2</v>
      </c>
      <c r="C215" s="303">
        <f>COVID!J215</f>
        <v>0</v>
      </c>
      <c r="D215" s="120" t="b">
        <v>1</v>
      </c>
      <c r="E215" s="304" t="str">
        <f>RIGHT(COVID!C215,4)&amp;"."&amp;COVID!M215&amp;"."&amp;COVID!K215&amp;"."&amp;$C$5</f>
        <v>...Jl21</v>
      </c>
      <c r="F215" s="305">
        <f t="shared" ca="1" si="6"/>
        <v>44386</v>
      </c>
      <c r="G215" s="306">
        <f>IF(COVID!T215&lt;0,0,COVID!T215)</f>
        <v>0</v>
      </c>
      <c r="H215" s="124">
        <f t="shared" ca="1" si="7"/>
        <v>44386</v>
      </c>
      <c r="I215" s="125">
        <v>0</v>
      </c>
      <c r="J215" s="304" t="str">
        <f>LEFT(COVID!D215,20)&amp;"."&amp;COVIDPAY!E215</f>
        <v>....Jl21</v>
      </c>
      <c r="K215" s="120" t="b">
        <v>1</v>
      </c>
      <c r="L215" s="126" t="s">
        <v>3686</v>
      </c>
      <c r="M215" s="120" t="b">
        <v>1</v>
      </c>
      <c r="N215" s="120" t="s">
        <v>3687</v>
      </c>
      <c r="O215" s="307">
        <f>COVID!I215</f>
        <v>0</v>
      </c>
      <c r="P215" s="120" t="b">
        <v>1</v>
      </c>
      <c r="Q215" s="120" t="b">
        <v>1</v>
      </c>
      <c r="R215" s="120" t="b">
        <v>1</v>
      </c>
    </row>
    <row r="216" spans="1:18" x14ac:dyDescent="0.25">
      <c r="A216" s="117">
        <v>1</v>
      </c>
      <c r="B216" s="118">
        <v>2</v>
      </c>
      <c r="C216" s="303">
        <f>COVID!J216</f>
        <v>0</v>
      </c>
      <c r="D216" s="120" t="b">
        <v>1</v>
      </c>
      <c r="E216" s="304" t="str">
        <f>RIGHT(COVID!C216,4)&amp;"."&amp;COVID!M216&amp;"."&amp;COVID!K216&amp;"."&amp;$C$5</f>
        <v>...Jl21</v>
      </c>
      <c r="F216" s="305">
        <f t="shared" ca="1" si="6"/>
        <v>44386</v>
      </c>
      <c r="G216" s="306">
        <f>IF(COVID!T216&lt;0,0,COVID!T216)</f>
        <v>0</v>
      </c>
      <c r="H216" s="124">
        <f t="shared" ca="1" si="7"/>
        <v>44386</v>
      </c>
      <c r="I216" s="125">
        <v>0</v>
      </c>
      <c r="J216" s="304" t="str">
        <f>LEFT(COVID!D216,20)&amp;"."&amp;COVIDPAY!E216</f>
        <v>....Jl21</v>
      </c>
      <c r="K216" s="120" t="b">
        <v>1</v>
      </c>
      <c r="L216" s="126" t="s">
        <v>3686</v>
      </c>
      <c r="M216" s="120" t="b">
        <v>1</v>
      </c>
      <c r="N216" s="120" t="s">
        <v>3687</v>
      </c>
      <c r="O216" s="307">
        <f>COVID!I216</f>
        <v>0</v>
      </c>
      <c r="P216" s="120" t="b">
        <v>1</v>
      </c>
      <c r="Q216" s="120" t="b">
        <v>1</v>
      </c>
      <c r="R216" s="120" t="b">
        <v>1</v>
      </c>
    </row>
    <row r="217" spans="1:18" x14ac:dyDescent="0.25">
      <c r="A217" s="117">
        <v>1</v>
      </c>
      <c r="B217" s="118">
        <v>2</v>
      </c>
      <c r="C217" s="303">
        <f>COVID!J217</f>
        <v>0</v>
      </c>
      <c r="D217" s="120" t="b">
        <v>1</v>
      </c>
      <c r="E217" s="304" t="str">
        <f>RIGHT(COVID!C217,4)&amp;"."&amp;COVID!M217&amp;"."&amp;COVID!K217&amp;"."&amp;$C$5</f>
        <v>...Jl21</v>
      </c>
      <c r="F217" s="305">
        <f t="shared" ca="1" si="6"/>
        <v>44386</v>
      </c>
      <c r="G217" s="306">
        <f>IF(COVID!T217&lt;0,0,COVID!T217)</f>
        <v>0</v>
      </c>
      <c r="H217" s="124">
        <f t="shared" ca="1" si="7"/>
        <v>44386</v>
      </c>
      <c r="I217" s="125">
        <v>0</v>
      </c>
      <c r="J217" s="304" t="str">
        <f>LEFT(COVID!D217,20)&amp;"."&amp;COVIDPAY!E217</f>
        <v>....Jl21</v>
      </c>
      <c r="K217" s="120" t="b">
        <v>1</v>
      </c>
      <c r="L217" s="126" t="s">
        <v>3686</v>
      </c>
      <c r="M217" s="120" t="b">
        <v>1</v>
      </c>
      <c r="N217" s="120" t="s">
        <v>3687</v>
      </c>
      <c r="O217" s="307">
        <f>COVID!I217</f>
        <v>0</v>
      </c>
      <c r="P217" s="120" t="b">
        <v>1</v>
      </c>
      <c r="Q217" s="120" t="b">
        <v>1</v>
      </c>
      <c r="R217" s="120" t="b">
        <v>1</v>
      </c>
    </row>
    <row r="218" spans="1:18" x14ac:dyDescent="0.25">
      <c r="A218" s="117">
        <v>1</v>
      </c>
      <c r="B218" s="118">
        <v>2</v>
      </c>
      <c r="C218" s="303">
        <f>COVID!J218</f>
        <v>0</v>
      </c>
      <c r="D218" s="120" t="b">
        <v>1</v>
      </c>
      <c r="E218" s="304" t="str">
        <f>RIGHT(COVID!C218,4)&amp;"."&amp;COVID!M218&amp;"."&amp;COVID!K218&amp;"."&amp;$C$5</f>
        <v>...Jl21</v>
      </c>
      <c r="F218" s="305">
        <f t="shared" ca="1" si="6"/>
        <v>44386</v>
      </c>
      <c r="G218" s="306">
        <f>IF(COVID!T218&lt;0,0,COVID!T218)</f>
        <v>0</v>
      </c>
      <c r="H218" s="124">
        <f t="shared" ca="1" si="7"/>
        <v>44386</v>
      </c>
      <c r="I218" s="125">
        <v>0</v>
      </c>
      <c r="J218" s="304" t="str">
        <f>LEFT(COVID!D218,20)&amp;"."&amp;COVIDPAY!E218</f>
        <v>....Jl21</v>
      </c>
      <c r="K218" s="120" t="b">
        <v>1</v>
      </c>
      <c r="L218" s="126" t="s">
        <v>3686</v>
      </c>
      <c r="M218" s="120" t="b">
        <v>1</v>
      </c>
      <c r="N218" s="120" t="s">
        <v>3687</v>
      </c>
      <c r="O218" s="307">
        <f>COVID!I218</f>
        <v>0</v>
      </c>
      <c r="P218" s="120" t="b">
        <v>1</v>
      </c>
      <c r="Q218" s="120" t="b">
        <v>1</v>
      </c>
      <c r="R218" s="120" t="b">
        <v>1</v>
      </c>
    </row>
    <row r="219" spans="1:18" x14ac:dyDescent="0.25">
      <c r="A219" s="117">
        <v>1</v>
      </c>
      <c r="B219" s="118">
        <v>2</v>
      </c>
      <c r="C219" s="303">
        <f>COVID!J219</f>
        <v>0</v>
      </c>
      <c r="D219" s="120" t="b">
        <v>1</v>
      </c>
      <c r="E219" s="304" t="str">
        <f>RIGHT(COVID!C219,4)&amp;"."&amp;COVID!M219&amp;"."&amp;COVID!K219&amp;"."&amp;$C$5</f>
        <v>...Jl21</v>
      </c>
      <c r="F219" s="305">
        <f t="shared" ca="1" si="6"/>
        <v>44386</v>
      </c>
      <c r="G219" s="306">
        <f>IF(COVID!T219&lt;0,0,COVID!T219)</f>
        <v>0</v>
      </c>
      <c r="H219" s="124">
        <f t="shared" ca="1" si="7"/>
        <v>44386</v>
      </c>
      <c r="I219" s="125">
        <v>0</v>
      </c>
      <c r="J219" s="304" t="str">
        <f>LEFT(COVID!D219,20)&amp;"."&amp;COVIDPAY!E219</f>
        <v>....Jl21</v>
      </c>
      <c r="K219" s="120" t="b">
        <v>1</v>
      </c>
      <c r="L219" s="126" t="s">
        <v>3686</v>
      </c>
      <c r="M219" s="120" t="b">
        <v>1</v>
      </c>
      <c r="N219" s="120" t="s">
        <v>3687</v>
      </c>
      <c r="O219" s="307">
        <f>COVID!I219</f>
        <v>0</v>
      </c>
      <c r="P219" s="120" t="b">
        <v>1</v>
      </c>
      <c r="Q219" s="120" t="b">
        <v>1</v>
      </c>
      <c r="R219" s="120" t="b">
        <v>1</v>
      </c>
    </row>
    <row r="220" spans="1:18" x14ac:dyDescent="0.25">
      <c r="A220" s="117">
        <v>1</v>
      </c>
      <c r="B220" s="118">
        <v>2</v>
      </c>
      <c r="C220" s="303">
        <f>COVID!J220</f>
        <v>0</v>
      </c>
      <c r="D220" s="120" t="b">
        <v>1</v>
      </c>
      <c r="E220" s="304" t="str">
        <f>RIGHT(COVID!C220,4)&amp;"."&amp;COVID!M220&amp;"."&amp;COVID!K220&amp;"."&amp;$C$5</f>
        <v>...Jl21</v>
      </c>
      <c r="F220" s="305">
        <f t="shared" ca="1" si="6"/>
        <v>44386</v>
      </c>
      <c r="G220" s="306">
        <f>IF(COVID!T220&lt;0,0,COVID!T220)</f>
        <v>0</v>
      </c>
      <c r="H220" s="124">
        <f t="shared" ca="1" si="7"/>
        <v>44386</v>
      </c>
      <c r="I220" s="125">
        <v>0</v>
      </c>
      <c r="J220" s="304" t="str">
        <f>LEFT(COVID!D220,20)&amp;"."&amp;COVIDPAY!E220</f>
        <v>....Jl21</v>
      </c>
      <c r="K220" s="120" t="b">
        <v>1</v>
      </c>
      <c r="L220" s="126" t="s">
        <v>3686</v>
      </c>
      <c r="M220" s="120" t="b">
        <v>1</v>
      </c>
      <c r="N220" s="120" t="s">
        <v>3687</v>
      </c>
      <c r="O220" s="307">
        <f>COVID!I220</f>
        <v>0</v>
      </c>
      <c r="P220" s="120" t="b">
        <v>1</v>
      </c>
      <c r="Q220" s="120" t="b">
        <v>1</v>
      </c>
      <c r="R220" s="120" t="b">
        <v>1</v>
      </c>
    </row>
    <row r="221" spans="1:18" x14ac:dyDescent="0.25">
      <c r="A221" s="117">
        <v>1</v>
      </c>
      <c r="B221" s="118">
        <v>2</v>
      </c>
      <c r="C221" s="303">
        <f>COVID!J221</f>
        <v>0</v>
      </c>
      <c r="D221" s="120" t="b">
        <v>1</v>
      </c>
      <c r="E221" s="304" t="str">
        <f>RIGHT(COVID!C221,4)&amp;"."&amp;COVID!M221&amp;"."&amp;COVID!K221&amp;"."&amp;$C$5</f>
        <v>...Jl21</v>
      </c>
      <c r="F221" s="305">
        <f t="shared" ca="1" si="6"/>
        <v>44386</v>
      </c>
      <c r="G221" s="306">
        <f>IF(COVID!T221&lt;0,0,COVID!T221)</f>
        <v>0</v>
      </c>
      <c r="H221" s="124">
        <f t="shared" ca="1" si="7"/>
        <v>44386</v>
      </c>
      <c r="I221" s="125">
        <v>0</v>
      </c>
      <c r="J221" s="304" t="str">
        <f>LEFT(COVID!D221,20)&amp;"."&amp;COVIDPAY!E221</f>
        <v>....Jl21</v>
      </c>
      <c r="K221" s="120" t="b">
        <v>1</v>
      </c>
      <c r="L221" s="126" t="s">
        <v>3686</v>
      </c>
      <c r="M221" s="120" t="b">
        <v>1</v>
      </c>
      <c r="N221" s="120" t="s">
        <v>3687</v>
      </c>
      <c r="O221" s="307">
        <f>COVID!I221</f>
        <v>0</v>
      </c>
      <c r="P221" s="120" t="b">
        <v>1</v>
      </c>
      <c r="Q221" s="120" t="b">
        <v>1</v>
      </c>
      <c r="R221" s="120" t="b">
        <v>1</v>
      </c>
    </row>
    <row r="222" spans="1:18" x14ac:dyDescent="0.25">
      <c r="A222" s="117">
        <v>1</v>
      </c>
      <c r="B222" s="118">
        <v>2</v>
      </c>
      <c r="C222" s="303">
        <f>COVID!J222</f>
        <v>0</v>
      </c>
      <c r="D222" s="120" t="b">
        <v>1</v>
      </c>
      <c r="E222" s="304" t="str">
        <f>RIGHT(COVID!C222,4)&amp;"."&amp;COVID!M222&amp;"."&amp;COVID!K222&amp;"."&amp;$C$5</f>
        <v>...Jl21</v>
      </c>
      <c r="F222" s="305">
        <f t="shared" ca="1" si="6"/>
        <v>44386</v>
      </c>
      <c r="G222" s="306">
        <f>IF(COVID!T222&lt;0,0,COVID!T222)</f>
        <v>0</v>
      </c>
      <c r="H222" s="124">
        <f t="shared" ca="1" si="7"/>
        <v>44386</v>
      </c>
      <c r="I222" s="125">
        <v>0</v>
      </c>
      <c r="J222" s="304" t="str">
        <f>LEFT(COVID!D222,20)&amp;"."&amp;COVIDPAY!E222</f>
        <v>....Jl21</v>
      </c>
      <c r="K222" s="120" t="b">
        <v>1</v>
      </c>
      <c r="L222" s="126" t="s">
        <v>3686</v>
      </c>
      <c r="M222" s="120" t="b">
        <v>1</v>
      </c>
      <c r="N222" s="120" t="s">
        <v>3687</v>
      </c>
      <c r="O222" s="307">
        <f>COVID!I222</f>
        <v>0</v>
      </c>
      <c r="P222" s="120" t="b">
        <v>1</v>
      </c>
      <c r="Q222" s="120" t="b">
        <v>1</v>
      </c>
      <c r="R222" s="120" t="b">
        <v>1</v>
      </c>
    </row>
    <row r="223" spans="1:18" x14ac:dyDescent="0.25">
      <c r="A223" s="117">
        <v>1</v>
      </c>
      <c r="B223" s="118">
        <v>2</v>
      </c>
      <c r="C223" s="303">
        <f>COVID!J223</f>
        <v>0</v>
      </c>
      <c r="D223" s="120" t="b">
        <v>1</v>
      </c>
      <c r="E223" s="304" t="str">
        <f>RIGHT(COVID!C223,4)&amp;"."&amp;COVID!M223&amp;"."&amp;COVID!K223&amp;"."&amp;$C$5</f>
        <v>...Jl21</v>
      </c>
      <c r="F223" s="305">
        <f t="shared" ca="1" si="6"/>
        <v>44386</v>
      </c>
      <c r="G223" s="306">
        <f>IF(COVID!T223&lt;0,0,COVID!T223)</f>
        <v>0</v>
      </c>
      <c r="H223" s="124">
        <f t="shared" ca="1" si="7"/>
        <v>44386</v>
      </c>
      <c r="I223" s="125">
        <v>0</v>
      </c>
      <c r="J223" s="304" t="str">
        <f>LEFT(COVID!D223,20)&amp;"."&amp;COVIDPAY!E223</f>
        <v>....Jl21</v>
      </c>
      <c r="K223" s="120" t="b">
        <v>1</v>
      </c>
      <c r="L223" s="126" t="s">
        <v>3686</v>
      </c>
      <c r="M223" s="120" t="b">
        <v>1</v>
      </c>
      <c r="N223" s="120" t="s">
        <v>3687</v>
      </c>
      <c r="O223" s="307">
        <f>COVID!I223</f>
        <v>0</v>
      </c>
      <c r="P223" s="120" t="b">
        <v>1</v>
      </c>
      <c r="Q223" s="120" t="b">
        <v>1</v>
      </c>
      <c r="R223" s="120" t="b">
        <v>1</v>
      </c>
    </row>
    <row r="224" spans="1:18" x14ac:dyDescent="0.25">
      <c r="A224" s="117">
        <v>1</v>
      </c>
      <c r="B224" s="118">
        <v>2</v>
      </c>
      <c r="C224" s="303">
        <f>COVID!J224</f>
        <v>0</v>
      </c>
      <c r="D224" s="120" t="b">
        <v>1</v>
      </c>
      <c r="E224" s="304" t="str">
        <f>RIGHT(COVID!C224,4)&amp;"."&amp;COVID!M224&amp;"."&amp;COVID!K224&amp;"."&amp;$C$5</f>
        <v>...Jl21</v>
      </c>
      <c r="F224" s="305">
        <f t="shared" ca="1" si="6"/>
        <v>44386</v>
      </c>
      <c r="G224" s="306">
        <f>IF(COVID!T224&lt;0,0,COVID!T224)</f>
        <v>0</v>
      </c>
      <c r="H224" s="124">
        <f t="shared" ca="1" si="7"/>
        <v>44386</v>
      </c>
      <c r="I224" s="125">
        <v>0</v>
      </c>
      <c r="J224" s="304" t="str">
        <f>LEFT(COVID!D224,20)&amp;"."&amp;COVIDPAY!E224</f>
        <v>....Jl21</v>
      </c>
      <c r="K224" s="120" t="b">
        <v>1</v>
      </c>
      <c r="L224" s="126" t="s">
        <v>3686</v>
      </c>
      <c r="M224" s="120" t="b">
        <v>1</v>
      </c>
      <c r="N224" s="120" t="s">
        <v>3687</v>
      </c>
      <c r="O224" s="307">
        <f>COVID!I224</f>
        <v>0</v>
      </c>
      <c r="P224" s="120" t="b">
        <v>1</v>
      </c>
      <c r="Q224" s="120" t="b">
        <v>1</v>
      </c>
      <c r="R224" s="120" t="b">
        <v>1</v>
      </c>
    </row>
    <row r="225" spans="1:18" x14ac:dyDescent="0.25">
      <c r="A225" s="117">
        <v>1</v>
      </c>
      <c r="B225" s="118">
        <v>2</v>
      </c>
      <c r="C225" s="303">
        <f>COVID!J225</f>
        <v>0</v>
      </c>
      <c r="D225" s="120" t="b">
        <v>1</v>
      </c>
      <c r="E225" s="304" t="str">
        <f>RIGHT(COVID!C225,4)&amp;"."&amp;COVID!M225&amp;"."&amp;COVID!K225&amp;"."&amp;$C$5</f>
        <v>...Jl21</v>
      </c>
      <c r="F225" s="305">
        <f t="shared" ca="1" si="6"/>
        <v>44386</v>
      </c>
      <c r="G225" s="306">
        <f>IF(COVID!T225&lt;0,0,COVID!T225)</f>
        <v>0</v>
      </c>
      <c r="H225" s="124">
        <f t="shared" ca="1" si="7"/>
        <v>44386</v>
      </c>
      <c r="I225" s="125">
        <v>0</v>
      </c>
      <c r="J225" s="304" t="str">
        <f>LEFT(COVID!D225,20)&amp;"."&amp;COVIDPAY!E225</f>
        <v>....Jl21</v>
      </c>
      <c r="K225" s="120" t="b">
        <v>1</v>
      </c>
      <c r="L225" s="126" t="s">
        <v>3686</v>
      </c>
      <c r="M225" s="120" t="b">
        <v>1</v>
      </c>
      <c r="N225" s="120" t="s">
        <v>3687</v>
      </c>
      <c r="O225" s="307">
        <f>COVID!I225</f>
        <v>0</v>
      </c>
      <c r="P225" s="120" t="b">
        <v>1</v>
      </c>
      <c r="Q225" s="120" t="b">
        <v>1</v>
      </c>
      <c r="R225" s="120" t="b">
        <v>1</v>
      </c>
    </row>
    <row r="226" spans="1:18" x14ac:dyDescent="0.25">
      <c r="A226" s="117">
        <v>1</v>
      </c>
      <c r="B226" s="118">
        <v>2</v>
      </c>
      <c r="C226" s="303">
        <f>COVID!J226</f>
        <v>0</v>
      </c>
      <c r="D226" s="120" t="b">
        <v>1</v>
      </c>
      <c r="E226" s="304" t="str">
        <f>RIGHT(COVID!C226,4)&amp;"."&amp;COVID!M226&amp;"."&amp;COVID!K226&amp;"."&amp;$C$5</f>
        <v>...Jl21</v>
      </c>
      <c r="F226" s="305">
        <f t="shared" ca="1" si="6"/>
        <v>44386</v>
      </c>
      <c r="G226" s="306">
        <f>IF(COVID!T226&lt;0,0,COVID!T226)</f>
        <v>0</v>
      </c>
      <c r="H226" s="124">
        <f t="shared" ca="1" si="7"/>
        <v>44386</v>
      </c>
      <c r="I226" s="125">
        <v>0</v>
      </c>
      <c r="J226" s="304" t="str">
        <f>LEFT(COVID!D226,20)&amp;"."&amp;COVIDPAY!E226</f>
        <v>....Jl21</v>
      </c>
      <c r="K226" s="120" t="b">
        <v>1</v>
      </c>
      <c r="L226" s="126" t="s">
        <v>3686</v>
      </c>
      <c r="M226" s="120" t="b">
        <v>1</v>
      </c>
      <c r="N226" s="120" t="s">
        <v>3687</v>
      </c>
      <c r="O226" s="307">
        <f>COVID!I226</f>
        <v>0</v>
      </c>
      <c r="P226" s="120" t="b">
        <v>1</v>
      </c>
      <c r="Q226" s="120" t="b">
        <v>1</v>
      </c>
      <c r="R226" s="120" t="b">
        <v>1</v>
      </c>
    </row>
    <row r="227" spans="1:18" x14ac:dyDescent="0.25">
      <c r="A227" s="117">
        <v>1</v>
      </c>
      <c r="B227" s="118">
        <v>2</v>
      </c>
      <c r="C227" s="303">
        <f>COVID!J227</f>
        <v>0</v>
      </c>
      <c r="D227" s="120" t="b">
        <v>1</v>
      </c>
      <c r="E227" s="304" t="str">
        <f>RIGHT(COVID!C227,4)&amp;"."&amp;COVID!M227&amp;"."&amp;COVID!K227&amp;"."&amp;$C$5</f>
        <v>...Jl21</v>
      </c>
      <c r="F227" s="305">
        <f t="shared" ca="1" si="6"/>
        <v>44386</v>
      </c>
      <c r="G227" s="306">
        <f>IF(COVID!T227&lt;0,0,COVID!T227)</f>
        <v>0</v>
      </c>
      <c r="H227" s="124">
        <f t="shared" ca="1" si="7"/>
        <v>44386</v>
      </c>
      <c r="I227" s="125">
        <v>0</v>
      </c>
      <c r="J227" s="304" t="str">
        <f>LEFT(COVID!D227,20)&amp;"."&amp;COVIDPAY!E227</f>
        <v>....Jl21</v>
      </c>
      <c r="K227" s="120" t="b">
        <v>1</v>
      </c>
      <c r="L227" s="126" t="s">
        <v>3686</v>
      </c>
      <c r="M227" s="120" t="b">
        <v>1</v>
      </c>
      <c r="N227" s="120" t="s">
        <v>3687</v>
      </c>
      <c r="O227" s="307">
        <f>COVID!I227</f>
        <v>0</v>
      </c>
      <c r="P227" s="120" t="b">
        <v>1</v>
      </c>
      <c r="Q227" s="120" t="b">
        <v>1</v>
      </c>
      <c r="R227" s="120" t="b">
        <v>1</v>
      </c>
    </row>
    <row r="228" spans="1:18" x14ac:dyDescent="0.25">
      <c r="A228" s="117">
        <v>1</v>
      </c>
      <c r="B228" s="118">
        <v>2</v>
      </c>
      <c r="C228" s="303">
        <f>COVID!J228</f>
        <v>0</v>
      </c>
      <c r="D228" s="120" t="b">
        <v>1</v>
      </c>
      <c r="E228" s="304" t="str">
        <f>RIGHT(COVID!C228,4)&amp;"."&amp;COVID!M228&amp;"."&amp;COVID!K228&amp;"."&amp;$C$5</f>
        <v>...Jl21</v>
      </c>
      <c r="F228" s="305">
        <f t="shared" ca="1" si="6"/>
        <v>44386</v>
      </c>
      <c r="G228" s="306">
        <f>IF(COVID!T228&lt;0,0,COVID!T228)</f>
        <v>0</v>
      </c>
      <c r="H228" s="124">
        <f t="shared" ca="1" si="7"/>
        <v>44386</v>
      </c>
      <c r="I228" s="125">
        <v>0</v>
      </c>
      <c r="J228" s="304" t="str">
        <f>LEFT(COVID!D228,20)&amp;"."&amp;COVIDPAY!E228</f>
        <v>....Jl21</v>
      </c>
      <c r="K228" s="120" t="b">
        <v>1</v>
      </c>
      <c r="L228" s="126" t="s">
        <v>3686</v>
      </c>
      <c r="M228" s="120" t="b">
        <v>1</v>
      </c>
      <c r="N228" s="120" t="s">
        <v>3687</v>
      </c>
      <c r="O228" s="307">
        <f>COVID!I228</f>
        <v>0</v>
      </c>
      <c r="P228" s="120" t="b">
        <v>1</v>
      </c>
      <c r="Q228" s="120" t="b">
        <v>1</v>
      </c>
      <c r="R228" s="120" t="b">
        <v>1</v>
      </c>
    </row>
    <row r="229" spans="1:18" x14ac:dyDescent="0.25">
      <c r="A229" s="117">
        <v>1</v>
      </c>
      <c r="B229" s="118">
        <v>2</v>
      </c>
      <c r="C229" s="303">
        <f>COVID!J229</f>
        <v>0</v>
      </c>
      <c r="D229" s="120" t="b">
        <v>1</v>
      </c>
      <c r="E229" s="304" t="str">
        <f>RIGHT(COVID!C229,4)&amp;"."&amp;COVID!M229&amp;"."&amp;COVID!K229&amp;"."&amp;$C$5</f>
        <v>...Jl21</v>
      </c>
      <c r="F229" s="305">
        <f t="shared" ca="1" si="6"/>
        <v>44386</v>
      </c>
      <c r="G229" s="306">
        <f>IF(COVID!T229&lt;0,0,COVID!T229)</f>
        <v>0</v>
      </c>
      <c r="H229" s="124">
        <f t="shared" ca="1" si="7"/>
        <v>44386</v>
      </c>
      <c r="I229" s="125">
        <v>0</v>
      </c>
      <c r="J229" s="304" t="str">
        <f>LEFT(COVID!D229,20)&amp;"."&amp;COVIDPAY!E229</f>
        <v>....Jl21</v>
      </c>
      <c r="K229" s="120" t="b">
        <v>1</v>
      </c>
      <c r="L229" s="126" t="s">
        <v>3686</v>
      </c>
      <c r="M229" s="120" t="b">
        <v>1</v>
      </c>
      <c r="N229" s="120" t="s">
        <v>3687</v>
      </c>
      <c r="O229" s="307">
        <f>COVID!I229</f>
        <v>0</v>
      </c>
      <c r="P229" s="120" t="b">
        <v>1</v>
      </c>
      <c r="Q229" s="120" t="b">
        <v>1</v>
      </c>
      <c r="R229" s="120" t="b">
        <v>1</v>
      </c>
    </row>
    <row r="230" spans="1:18" x14ac:dyDescent="0.25">
      <c r="A230" s="117">
        <v>1</v>
      </c>
      <c r="B230" s="118">
        <v>2</v>
      </c>
      <c r="C230" s="303">
        <f>COVID!J230</f>
        <v>0</v>
      </c>
      <c r="D230" s="120" t="b">
        <v>1</v>
      </c>
      <c r="E230" s="304" t="str">
        <f>RIGHT(COVID!C230,4)&amp;"."&amp;COVID!M230&amp;"."&amp;COVID!K230&amp;"."&amp;$C$5</f>
        <v>...Jl21</v>
      </c>
      <c r="F230" s="305">
        <f t="shared" ca="1" si="6"/>
        <v>44386</v>
      </c>
      <c r="G230" s="306">
        <f>IF(COVID!T230&lt;0,0,COVID!T230)</f>
        <v>0</v>
      </c>
      <c r="H230" s="124">
        <f t="shared" ca="1" si="7"/>
        <v>44386</v>
      </c>
      <c r="I230" s="125">
        <v>0</v>
      </c>
      <c r="J230" s="304" t="str">
        <f>LEFT(COVID!D230,20)&amp;"."&amp;COVIDPAY!E230</f>
        <v>....Jl21</v>
      </c>
      <c r="K230" s="120" t="b">
        <v>1</v>
      </c>
      <c r="L230" s="126" t="s">
        <v>3686</v>
      </c>
      <c r="M230" s="120" t="b">
        <v>1</v>
      </c>
      <c r="N230" s="120" t="s">
        <v>3687</v>
      </c>
      <c r="O230" s="307">
        <f>COVID!I230</f>
        <v>0</v>
      </c>
      <c r="P230" s="120" t="b">
        <v>1</v>
      </c>
      <c r="Q230" s="120" t="b">
        <v>1</v>
      </c>
      <c r="R230" s="120" t="b">
        <v>1</v>
      </c>
    </row>
    <row r="231" spans="1:18" x14ac:dyDescent="0.25">
      <c r="A231" s="117">
        <v>1</v>
      </c>
      <c r="B231" s="118">
        <v>2</v>
      </c>
      <c r="C231" s="303">
        <f>COVID!J231</f>
        <v>0</v>
      </c>
      <c r="D231" s="120" t="b">
        <v>1</v>
      </c>
      <c r="E231" s="304" t="str">
        <f>RIGHT(COVID!C231,4)&amp;"."&amp;COVID!M231&amp;"."&amp;COVID!K231&amp;"."&amp;$C$5</f>
        <v>...Jl21</v>
      </c>
      <c r="F231" s="305">
        <f t="shared" ca="1" si="6"/>
        <v>44386</v>
      </c>
      <c r="G231" s="306">
        <f>IF(COVID!T231&lt;0,0,COVID!T231)</f>
        <v>0</v>
      </c>
      <c r="H231" s="124">
        <f t="shared" ca="1" si="7"/>
        <v>44386</v>
      </c>
      <c r="I231" s="125">
        <v>0</v>
      </c>
      <c r="J231" s="304" t="str">
        <f>LEFT(COVID!D231,20)&amp;"."&amp;COVIDPAY!E231</f>
        <v>....Jl21</v>
      </c>
      <c r="K231" s="120" t="b">
        <v>1</v>
      </c>
      <c r="L231" s="126" t="s">
        <v>3686</v>
      </c>
      <c r="M231" s="120" t="b">
        <v>1</v>
      </c>
      <c r="N231" s="120" t="s">
        <v>3687</v>
      </c>
      <c r="O231" s="307">
        <f>COVID!I231</f>
        <v>0</v>
      </c>
      <c r="P231" s="120" t="b">
        <v>1</v>
      </c>
      <c r="Q231" s="120" t="b">
        <v>1</v>
      </c>
      <c r="R231" s="120" t="b">
        <v>1</v>
      </c>
    </row>
    <row r="232" spans="1:18" x14ac:dyDescent="0.25">
      <c r="A232" s="117">
        <v>1</v>
      </c>
      <c r="B232" s="118">
        <v>2</v>
      </c>
      <c r="C232" s="303">
        <f>COVID!J232</f>
        <v>0</v>
      </c>
      <c r="D232" s="120" t="b">
        <v>1</v>
      </c>
      <c r="E232" s="304" t="str">
        <f>RIGHT(COVID!C232,4)&amp;"."&amp;COVID!M232&amp;"."&amp;COVID!K232&amp;"."&amp;$C$5</f>
        <v>...Jl21</v>
      </c>
      <c r="F232" s="305">
        <f t="shared" ca="1" si="6"/>
        <v>44386</v>
      </c>
      <c r="G232" s="306">
        <f>IF(COVID!T232&lt;0,0,COVID!T232)</f>
        <v>0</v>
      </c>
      <c r="H232" s="124">
        <f t="shared" ca="1" si="7"/>
        <v>44386</v>
      </c>
      <c r="I232" s="125">
        <v>0</v>
      </c>
      <c r="J232" s="304" t="str">
        <f>LEFT(COVID!D232,20)&amp;"."&amp;COVIDPAY!E232</f>
        <v>....Jl21</v>
      </c>
      <c r="K232" s="120" t="b">
        <v>1</v>
      </c>
      <c r="L232" s="126" t="s">
        <v>3686</v>
      </c>
      <c r="M232" s="120" t="b">
        <v>1</v>
      </c>
      <c r="N232" s="120" t="s">
        <v>3687</v>
      </c>
      <c r="O232" s="307">
        <f>COVID!I232</f>
        <v>0</v>
      </c>
      <c r="P232" s="120" t="b">
        <v>1</v>
      </c>
      <c r="Q232" s="120" t="b">
        <v>1</v>
      </c>
      <c r="R232" s="120" t="b">
        <v>1</v>
      </c>
    </row>
    <row r="233" spans="1:18" x14ac:dyDescent="0.25">
      <c r="A233" s="117">
        <v>1</v>
      </c>
      <c r="B233" s="118">
        <v>2</v>
      </c>
      <c r="C233" s="303">
        <f>COVID!J233</f>
        <v>0</v>
      </c>
      <c r="D233" s="120" t="b">
        <v>1</v>
      </c>
      <c r="E233" s="304" t="str">
        <f>RIGHT(COVID!C233,4)&amp;"."&amp;COVID!M233&amp;"."&amp;COVID!K233&amp;"."&amp;$C$5</f>
        <v>...Jl21</v>
      </c>
      <c r="F233" s="305">
        <f t="shared" ca="1" si="6"/>
        <v>44386</v>
      </c>
      <c r="G233" s="306">
        <f>IF(COVID!T233&lt;0,0,COVID!T233)</f>
        <v>0</v>
      </c>
      <c r="H233" s="124">
        <f t="shared" ca="1" si="7"/>
        <v>44386</v>
      </c>
      <c r="I233" s="125">
        <v>0</v>
      </c>
      <c r="J233" s="304" t="str">
        <f>LEFT(COVID!D233,20)&amp;"."&amp;COVIDPAY!E233</f>
        <v>....Jl21</v>
      </c>
      <c r="K233" s="120" t="b">
        <v>1</v>
      </c>
      <c r="L233" s="126" t="s">
        <v>3686</v>
      </c>
      <c r="M233" s="120" t="b">
        <v>1</v>
      </c>
      <c r="N233" s="120" t="s">
        <v>3687</v>
      </c>
      <c r="O233" s="307">
        <f>COVID!I233</f>
        <v>0</v>
      </c>
      <c r="P233" s="120" t="b">
        <v>1</v>
      </c>
      <c r="Q233" s="120" t="b">
        <v>1</v>
      </c>
      <c r="R233" s="120" t="b">
        <v>1</v>
      </c>
    </row>
    <row r="234" spans="1:18" x14ac:dyDescent="0.25">
      <c r="A234" s="117">
        <v>1</v>
      </c>
      <c r="B234" s="118">
        <v>2</v>
      </c>
      <c r="C234" s="303">
        <f>COVID!J234</f>
        <v>0</v>
      </c>
      <c r="D234" s="120" t="b">
        <v>1</v>
      </c>
      <c r="E234" s="304" t="str">
        <f>RIGHT(COVID!C234,4)&amp;"."&amp;COVID!M234&amp;"."&amp;COVID!K234&amp;"."&amp;$C$5</f>
        <v>...Jl21</v>
      </c>
      <c r="F234" s="305">
        <f t="shared" ca="1" si="6"/>
        <v>44386</v>
      </c>
      <c r="G234" s="306">
        <f>IF(COVID!T234&lt;0,0,COVID!T234)</f>
        <v>0</v>
      </c>
      <c r="H234" s="124">
        <f t="shared" ca="1" si="7"/>
        <v>44386</v>
      </c>
      <c r="I234" s="125">
        <v>0</v>
      </c>
      <c r="J234" s="304" t="str">
        <f>LEFT(COVID!D234,20)&amp;"."&amp;COVIDPAY!E234</f>
        <v>....Jl21</v>
      </c>
      <c r="K234" s="120" t="b">
        <v>1</v>
      </c>
      <c r="L234" s="126" t="s">
        <v>3686</v>
      </c>
      <c r="M234" s="120" t="b">
        <v>1</v>
      </c>
      <c r="N234" s="120" t="s">
        <v>3687</v>
      </c>
      <c r="O234" s="307">
        <f>COVID!I234</f>
        <v>0</v>
      </c>
      <c r="P234" s="120" t="b">
        <v>1</v>
      </c>
      <c r="Q234" s="120" t="b">
        <v>1</v>
      </c>
      <c r="R234" s="120" t="b">
        <v>1</v>
      </c>
    </row>
    <row r="235" spans="1:18" x14ac:dyDescent="0.25">
      <c r="A235" s="117">
        <v>1</v>
      </c>
      <c r="B235" s="118">
        <v>2</v>
      </c>
      <c r="C235" s="303">
        <f>COVID!J235</f>
        <v>0</v>
      </c>
      <c r="D235" s="120" t="b">
        <v>1</v>
      </c>
      <c r="E235" s="304" t="str">
        <f>RIGHT(COVID!C235,4)&amp;"."&amp;COVID!M235&amp;"."&amp;COVID!K235&amp;"."&amp;$C$5</f>
        <v>...Jl21</v>
      </c>
      <c r="F235" s="305">
        <f t="shared" ca="1" si="6"/>
        <v>44386</v>
      </c>
      <c r="G235" s="306">
        <f>IF(COVID!T235&lt;0,0,COVID!T235)</f>
        <v>0</v>
      </c>
      <c r="H235" s="124">
        <f t="shared" ca="1" si="7"/>
        <v>44386</v>
      </c>
      <c r="I235" s="125">
        <v>0</v>
      </c>
      <c r="J235" s="304" t="str">
        <f>LEFT(COVID!D235,20)&amp;"."&amp;COVIDPAY!E235</f>
        <v>....Jl21</v>
      </c>
      <c r="K235" s="120" t="b">
        <v>1</v>
      </c>
      <c r="L235" s="126" t="s">
        <v>3686</v>
      </c>
      <c r="M235" s="120" t="b">
        <v>1</v>
      </c>
      <c r="N235" s="120" t="s">
        <v>3687</v>
      </c>
      <c r="O235" s="307">
        <f>COVID!I235</f>
        <v>0</v>
      </c>
      <c r="P235" s="120" t="b">
        <v>1</v>
      </c>
      <c r="Q235" s="120" t="b">
        <v>1</v>
      </c>
      <c r="R235" s="120" t="b">
        <v>1</v>
      </c>
    </row>
    <row r="236" spans="1:18" x14ac:dyDescent="0.25">
      <c r="A236" s="117">
        <v>1</v>
      </c>
      <c r="B236" s="118">
        <v>2</v>
      </c>
      <c r="C236" s="303">
        <f>COVID!J236</f>
        <v>0</v>
      </c>
      <c r="D236" s="120" t="b">
        <v>1</v>
      </c>
      <c r="E236" s="304" t="str">
        <f>RIGHT(COVID!C236,4)&amp;"."&amp;COVID!M236&amp;"."&amp;COVID!K236&amp;"."&amp;$C$5</f>
        <v>...Jl21</v>
      </c>
      <c r="F236" s="305">
        <f t="shared" ca="1" si="6"/>
        <v>44386</v>
      </c>
      <c r="G236" s="306">
        <f>IF(COVID!T236&lt;0,0,COVID!T236)</f>
        <v>0</v>
      </c>
      <c r="H236" s="124">
        <f t="shared" ca="1" si="7"/>
        <v>44386</v>
      </c>
      <c r="I236" s="125">
        <v>0</v>
      </c>
      <c r="J236" s="304" t="str">
        <f>LEFT(COVID!D236,20)&amp;"."&amp;COVIDPAY!E236</f>
        <v>....Jl21</v>
      </c>
      <c r="K236" s="120" t="b">
        <v>1</v>
      </c>
      <c r="L236" s="126" t="s">
        <v>3686</v>
      </c>
      <c r="M236" s="120" t="b">
        <v>1</v>
      </c>
      <c r="N236" s="120" t="s">
        <v>3687</v>
      </c>
      <c r="O236" s="307">
        <f>COVID!I236</f>
        <v>0</v>
      </c>
      <c r="P236" s="120" t="b">
        <v>1</v>
      </c>
      <c r="Q236" s="120" t="b">
        <v>1</v>
      </c>
      <c r="R236" s="120" t="b">
        <v>1</v>
      </c>
    </row>
    <row r="237" spans="1:18" x14ac:dyDescent="0.25">
      <c r="A237" s="117">
        <v>1</v>
      </c>
      <c r="B237" s="118">
        <v>2</v>
      </c>
      <c r="C237" s="303">
        <f>COVID!J237</f>
        <v>0</v>
      </c>
      <c r="D237" s="120" t="b">
        <v>1</v>
      </c>
      <c r="E237" s="304" t="str">
        <f>RIGHT(COVID!C237,4)&amp;"."&amp;COVID!M237&amp;"."&amp;COVID!K237&amp;"."&amp;$C$5</f>
        <v>...Jl21</v>
      </c>
      <c r="F237" s="305">
        <f t="shared" ca="1" si="6"/>
        <v>44386</v>
      </c>
      <c r="G237" s="306">
        <f>IF(COVID!T237&lt;0,0,COVID!T237)</f>
        <v>0</v>
      </c>
      <c r="H237" s="124">
        <f t="shared" ca="1" si="7"/>
        <v>44386</v>
      </c>
      <c r="I237" s="125">
        <v>0</v>
      </c>
      <c r="J237" s="304" t="str">
        <f>LEFT(COVID!D237,20)&amp;"."&amp;COVIDPAY!E237</f>
        <v>....Jl21</v>
      </c>
      <c r="K237" s="120" t="b">
        <v>1</v>
      </c>
      <c r="L237" s="126" t="s">
        <v>3686</v>
      </c>
      <c r="M237" s="120" t="b">
        <v>1</v>
      </c>
      <c r="N237" s="120" t="s">
        <v>3687</v>
      </c>
      <c r="O237" s="307">
        <f>COVID!I237</f>
        <v>0</v>
      </c>
      <c r="P237" s="120" t="b">
        <v>1</v>
      </c>
      <c r="Q237" s="120" t="b">
        <v>1</v>
      </c>
      <c r="R237" s="120" t="b">
        <v>1</v>
      </c>
    </row>
    <row r="238" spans="1:18" x14ac:dyDescent="0.25">
      <c r="A238" s="117">
        <v>1</v>
      </c>
      <c r="B238" s="118">
        <v>2</v>
      </c>
      <c r="C238" s="303">
        <f>COVID!J238</f>
        <v>0</v>
      </c>
      <c r="D238" s="120" t="b">
        <v>1</v>
      </c>
      <c r="E238" s="304" t="str">
        <f>RIGHT(COVID!C238,4)&amp;"."&amp;COVID!M238&amp;"."&amp;COVID!K238&amp;"."&amp;$C$5</f>
        <v>...Jl21</v>
      </c>
      <c r="F238" s="305">
        <f t="shared" ca="1" si="6"/>
        <v>44386</v>
      </c>
      <c r="G238" s="306">
        <f>IF(COVID!T238&lt;0,0,COVID!T238)</f>
        <v>0</v>
      </c>
      <c r="H238" s="124">
        <f t="shared" ca="1" si="7"/>
        <v>44386</v>
      </c>
      <c r="I238" s="125">
        <v>0</v>
      </c>
      <c r="J238" s="304" t="str">
        <f>LEFT(COVID!D238,20)&amp;"."&amp;COVIDPAY!E238</f>
        <v>....Jl21</v>
      </c>
      <c r="K238" s="120" t="b">
        <v>1</v>
      </c>
      <c r="L238" s="126" t="s">
        <v>3686</v>
      </c>
      <c r="M238" s="120" t="b">
        <v>1</v>
      </c>
      <c r="N238" s="120" t="s">
        <v>3687</v>
      </c>
      <c r="O238" s="307">
        <f>COVID!I238</f>
        <v>0</v>
      </c>
      <c r="P238" s="120" t="b">
        <v>1</v>
      </c>
      <c r="Q238" s="120" t="b">
        <v>1</v>
      </c>
      <c r="R238" s="120" t="b">
        <v>1</v>
      </c>
    </row>
    <row r="239" spans="1:18" x14ac:dyDescent="0.25">
      <c r="A239" s="117">
        <v>1</v>
      </c>
      <c r="B239" s="118">
        <v>2</v>
      </c>
      <c r="C239" s="303">
        <f>COVID!J239</f>
        <v>0</v>
      </c>
      <c r="D239" s="120" t="b">
        <v>1</v>
      </c>
      <c r="E239" s="304" t="str">
        <f>RIGHT(COVID!C239,4)&amp;"."&amp;COVID!M239&amp;"."&amp;COVID!K239&amp;"."&amp;$C$5</f>
        <v>...Jl21</v>
      </c>
      <c r="F239" s="305">
        <f t="shared" ca="1" si="6"/>
        <v>44386</v>
      </c>
      <c r="G239" s="306">
        <f>IF(COVID!T239&lt;0,0,COVID!T239)</f>
        <v>0</v>
      </c>
      <c r="H239" s="124">
        <f t="shared" ca="1" si="7"/>
        <v>44386</v>
      </c>
      <c r="I239" s="125">
        <v>0</v>
      </c>
      <c r="J239" s="304" t="str">
        <f>LEFT(COVID!D239,20)&amp;"."&amp;COVIDPAY!E239</f>
        <v>....Jl21</v>
      </c>
      <c r="K239" s="120" t="b">
        <v>1</v>
      </c>
      <c r="L239" s="126" t="s">
        <v>3686</v>
      </c>
      <c r="M239" s="120" t="b">
        <v>1</v>
      </c>
      <c r="N239" s="120" t="s">
        <v>3687</v>
      </c>
      <c r="O239" s="307">
        <f>COVID!I239</f>
        <v>0</v>
      </c>
      <c r="P239" s="120" t="b">
        <v>1</v>
      </c>
      <c r="Q239" s="120" t="b">
        <v>1</v>
      </c>
      <c r="R239" s="120" t="b">
        <v>1</v>
      </c>
    </row>
    <row r="240" spans="1:18" x14ac:dyDescent="0.25">
      <c r="A240" s="117">
        <v>1</v>
      </c>
      <c r="B240" s="118">
        <v>2</v>
      </c>
      <c r="C240" s="303">
        <f>COVID!J240</f>
        <v>0</v>
      </c>
      <c r="D240" s="120" t="b">
        <v>1</v>
      </c>
      <c r="E240" s="304" t="str">
        <f>RIGHT(COVID!C240,4)&amp;"."&amp;COVID!M240&amp;"."&amp;COVID!K240&amp;"."&amp;$C$5</f>
        <v>...Jl21</v>
      </c>
      <c r="F240" s="305">
        <f t="shared" ca="1" si="6"/>
        <v>44386</v>
      </c>
      <c r="G240" s="306">
        <f>IF(COVID!T240&lt;0,0,COVID!T240)</f>
        <v>0</v>
      </c>
      <c r="H240" s="124">
        <f t="shared" ca="1" si="7"/>
        <v>44386</v>
      </c>
      <c r="I240" s="125">
        <v>0</v>
      </c>
      <c r="J240" s="304" t="str">
        <f>LEFT(COVID!D240,20)&amp;"."&amp;COVIDPAY!E240</f>
        <v>....Jl21</v>
      </c>
      <c r="K240" s="120" t="b">
        <v>1</v>
      </c>
      <c r="L240" s="126" t="s">
        <v>3686</v>
      </c>
      <c r="M240" s="120" t="b">
        <v>1</v>
      </c>
      <c r="N240" s="120" t="s">
        <v>3687</v>
      </c>
      <c r="O240" s="307">
        <f>COVID!I240</f>
        <v>0</v>
      </c>
      <c r="P240" s="120" t="b">
        <v>1</v>
      </c>
      <c r="Q240" s="120" t="b">
        <v>1</v>
      </c>
      <c r="R240" s="120" t="b">
        <v>1</v>
      </c>
    </row>
    <row r="241" spans="1:18" x14ac:dyDescent="0.25">
      <c r="A241" s="117">
        <v>1</v>
      </c>
      <c r="B241" s="118">
        <v>2</v>
      </c>
      <c r="C241" s="303">
        <f>COVID!J241</f>
        <v>0</v>
      </c>
      <c r="D241" s="120" t="b">
        <v>1</v>
      </c>
      <c r="E241" s="304" t="str">
        <f>RIGHT(COVID!C241,4)&amp;"."&amp;COVID!M241&amp;"."&amp;COVID!K241&amp;"."&amp;$C$5</f>
        <v>...Jl21</v>
      </c>
      <c r="F241" s="305">
        <f t="shared" ca="1" si="6"/>
        <v>44386</v>
      </c>
      <c r="G241" s="306">
        <f>IF(COVID!T241&lt;0,0,COVID!T241)</f>
        <v>0</v>
      </c>
      <c r="H241" s="124">
        <f t="shared" ca="1" si="7"/>
        <v>44386</v>
      </c>
      <c r="I241" s="125">
        <v>0</v>
      </c>
      <c r="J241" s="304" t="str">
        <f>LEFT(COVID!D241,20)&amp;"."&amp;COVIDPAY!E241</f>
        <v>....Jl21</v>
      </c>
      <c r="K241" s="120" t="b">
        <v>1</v>
      </c>
      <c r="L241" s="126" t="s">
        <v>3686</v>
      </c>
      <c r="M241" s="120" t="b">
        <v>1</v>
      </c>
      <c r="N241" s="120" t="s">
        <v>3687</v>
      </c>
      <c r="O241" s="307">
        <f>COVID!I241</f>
        <v>0</v>
      </c>
      <c r="P241" s="120" t="b">
        <v>1</v>
      </c>
      <c r="Q241" s="120" t="b">
        <v>1</v>
      </c>
      <c r="R241" s="120" t="b">
        <v>1</v>
      </c>
    </row>
    <row r="242" spans="1:18" x14ac:dyDescent="0.25">
      <c r="A242" s="117">
        <v>1</v>
      </c>
      <c r="B242" s="118">
        <v>2</v>
      </c>
      <c r="C242" s="303">
        <f>COVID!J242</f>
        <v>0</v>
      </c>
      <c r="D242" s="120" t="b">
        <v>1</v>
      </c>
      <c r="E242" s="304" t="str">
        <f>RIGHT(COVID!C242,4)&amp;"."&amp;COVID!M242&amp;"."&amp;COVID!K242&amp;"."&amp;$C$5</f>
        <v>...Jl21</v>
      </c>
      <c r="F242" s="305">
        <f t="shared" ca="1" si="6"/>
        <v>44386</v>
      </c>
      <c r="G242" s="306">
        <f>IF(COVID!T242&lt;0,0,COVID!T242)</f>
        <v>0</v>
      </c>
      <c r="H242" s="124">
        <f t="shared" ca="1" si="7"/>
        <v>44386</v>
      </c>
      <c r="I242" s="125">
        <v>0</v>
      </c>
      <c r="J242" s="304" t="str">
        <f>LEFT(COVID!D242,20)&amp;"."&amp;COVIDPAY!E242</f>
        <v>....Jl21</v>
      </c>
      <c r="K242" s="120" t="b">
        <v>1</v>
      </c>
      <c r="L242" s="126" t="s">
        <v>3686</v>
      </c>
      <c r="M242" s="120" t="b">
        <v>1</v>
      </c>
      <c r="N242" s="120" t="s">
        <v>3687</v>
      </c>
      <c r="O242" s="307">
        <f>COVID!I242</f>
        <v>0</v>
      </c>
      <c r="P242" s="120" t="b">
        <v>1</v>
      </c>
      <c r="Q242" s="120" t="b">
        <v>1</v>
      </c>
      <c r="R242" s="120" t="b">
        <v>1</v>
      </c>
    </row>
    <row r="243" spans="1:18" x14ac:dyDescent="0.25">
      <c r="A243" s="117">
        <v>1</v>
      </c>
      <c r="B243" s="118">
        <v>2</v>
      </c>
      <c r="C243" s="303">
        <f>COVID!J243</f>
        <v>0</v>
      </c>
      <c r="D243" s="120" t="b">
        <v>1</v>
      </c>
      <c r="E243" s="304" t="str">
        <f>RIGHT(COVID!C243,4)&amp;"."&amp;COVID!M243&amp;"."&amp;COVID!K243&amp;"."&amp;$C$5</f>
        <v>...Jl21</v>
      </c>
      <c r="F243" s="305">
        <f t="shared" ca="1" si="6"/>
        <v>44386</v>
      </c>
      <c r="G243" s="306">
        <f>IF(COVID!T243&lt;0,0,COVID!T243)</f>
        <v>0</v>
      </c>
      <c r="H243" s="124">
        <f t="shared" ca="1" si="7"/>
        <v>44386</v>
      </c>
      <c r="I243" s="125">
        <v>0</v>
      </c>
      <c r="J243" s="304" t="str">
        <f>LEFT(COVID!D243,20)&amp;"."&amp;COVIDPAY!E243</f>
        <v>....Jl21</v>
      </c>
      <c r="K243" s="120" t="b">
        <v>1</v>
      </c>
      <c r="L243" s="126" t="s">
        <v>3686</v>
      </c>
      <c r="M243" s="120" t="b">
        <v>1</v>
      </c>
      <c r="N243" s="120" t="s">
        <v>3687</v>
      </c>
      <c r="O243" s="307">
        <f>COVID!I243</f>
        <v>0</v>
      </c>
      <c r="P243" s="120" t="b">
        <v>1</v>
      </c>
      <c r="Q243" s="120" t="b">
        <v>1</v>
      </c>
      <c r="R243" s="120" t="b">
        <v>1</v>
      </c>
    </row>
    <row r="244" spans="1:18" x14ac:dyDescent="0.25">
      <c r="A244" s="117">
        <v>1</v>
      </c>
      <c r="B244" s="118">
        <v>2</v>
      </c>
      <c r="C244" s="303">
        <f>COVID!J244</f>
        <v>0</v>
      </c>
      <c r="D244" s="120" t="b">
        <v>1</v>
      </c>
      <c r="E244" s="304" t="str">
        <f>RIGHT(COVID!C244,4)&amp;"."&amp;COVID!M244&amp;"."&amp;COVID!K244&amp;"."&amp;$C$5</f>
        <v>...Jl21</v>
      </c>
      <c r="F244" s="305">
        <f t="shared" ca="1" si="6"/>
        <v>44386</v>
      </c>
      <c r="G244" s="306">
        <f>IF(COVID!T244&lt;0,0,COVID!T244)</f>
        <v>0</v>
      </c>
      <c r="H244" s="124">
        <f t="shared" ca="1" si="7"/>
        <v>44386</v>
      </c>
      <c r="I244" s="125">
        <v>0</v>
      </c>
      <c r="J244" s="304" t="str">
        <f>LEFT(COVID!D244,20)&amp;"."&amp;COVIDPAY!E244</f>
        <v>....Jl21</v>
      </c>
      <c r="K244" s="120" t="b">
        <v>1</v>
      </c>
      <c r="L244" s="126" t="s">
        <v>3686</v>
      </c>
      <c r="M244" s="120" t="b">
        <v>1</v>
      </c>
      <c r="N244" s="120" t="s">
        <v>3687</v>
      </c>
      <c r="O244" s="307">
        <f>COVID!I244</f>
        <v>0</v>
      </c>
      <c r="P244" s="120" t="b">
        <v>1</v>
      </c>
      <c r="Q244" s="120" t="b">
        <v>1</v>
      </c>
      <c r="R244" s="120" t="b">
        <v>1</v>
      </c>
    </row>
    <row r="245" spans="1:18" x14ac:dyDescent="0.25">
      <c r="A245" s="117">
        <v>1</v>
      </c>
      <c r="B245" s="118">
        <v>2</v>
      </c>
      <c r="C245" s="303">
        <f>COVID!J245</f>
        <v>0</v>
      </c>
      <c r="D245" s="120" t="b">
        <v>1</v>
      </c>
      <c r="E245" s="304" t="str">
        <f>RIGHT(COVID!C245,4)&amp;"."&amp;COVID!M245&amp;"."&amp;COVID!K245&amp;"."&amp;$C$5</f>
        <v>...Jl21</v>
      </c>
      <c r="F245" s="305">
        <f t="shared" ca="1" si="6"/>
        <v>44386</v>
      </c>
      <c r="G245" s="306">
        <f>IF(COVID!T245&lt;0,0,COVID!T245)</f>
        <v>0</v>
      </c>
      <c r="H245" s="124">
        <f t="shared" ca="1" si="7"/>
        <v>44386</v>
      </c>
      <c r="I245" s="125">
        <v>0</v>
      </c>
      <c r="J245" s="304" t="str">
        <f>LEFT(COVID!D245,20)&amp;"."&amp;COVIDPAY!E245</f>
        <v>....Jl21</v>
      </c>
      <c r="K245" s="120" t="b">
        <v>1</v>
      </c>
      <c r="L245" s="126" t="s">
        <v>3686</v>
      </c>
      <c r="M245" s="120" t="b">
        <v>1</v>
      </c>
      <c r="N245" s="120" t="s">
        <v>3687</v>
      </c>
      <c r="O245" s="307">
        <f>COVID!I245</f>
        <v>0</v>
      </c>
      <c r="P245" s="120" t="b">
        <v>1</v>
      </c>
      <c r="Q245" s="120" t="b">
        <v>1</v>
      </c>
      <c r="R245" s="120" t="b">
        <v>1</v>
      </c>
    </row>
    <row r="246" spans="1:18" x14ac:dyDescent="0.25">
      <c r="A246" s="117">
        <v>1</v>
      </c>
      <c r="B246" s="118">
        <v>2</v>
      </c>
      <c r="C246" s="303">
        <f>COVID!J246</f>
        <v>0</v>
      </c>
      <c r="D246" s="120" t="b">
        <v>1</v>
      </c>
      <c r="E246" s="304" t="str">
        <f>RIGHT(COVID!C246,4)&amp;"."&amp;COVID!M246&amp;"."&amp;COVID!K246&amp;"."&amp;$C$5</f>
        <v>...Jl21</v>
      </c>
      <c r="F246" s="305">
        <f t="shared" ca="1" si="6"/>
        <v>44386</v>
      </c>
      <c r="G246" s="306">
        <f>IF(COVID!T246&lt;0,0,COVID!T246)</f>
        <v>0</v>
      </c>
      <c r="H246" s="124">
        <f t="shared" ca="1" si="7"/>
        <v>44386</v>
      </c>
      <c r="I246" s="125">
        <v>0</v>
      </c>
      <c r="J246" s="304" t="str">
        <f>LEFT(COVID!D246,20)&amp;"."&amp;COVIDPAY!E246</f>
        <v>....Jl21</v>
      </c>
      <c r="K246" s="120" t="b">
        <v>1</v>
      </c>
      <c r="L246" s="126" t="s">
        <v>3686</v>
      </c>
      <c r="M246" s="120" t="b">
        <v>1</v>
      </c>
      <c r="N246" s="120" t="s">
        <v>3687</v>
      </c>
      <c r="O246" s="307">
        <f>COVID!I246</f>
        <v>0</v>
      </c>
      <c r="P246" s="120" t="b">
        <v>1</v>
      </c>
      <c r="Q246" s="120" t="b">
        <v>1</v>
      </c>
      <c r="R246" s="120" t="b">
        <v>1</v>
      </c>
    </row>
    <row r="247" spans="1:18" x14ac:dyDescent="0.25">
      <c r="A247" s="117">
        <v>1</v>
      </c>
      <c r="B247" s="118">
        <v>2</v>
      </c>
      <c r="C247" s="303">
        <f>COVID!J247</f>
        <v>0</v>
      </c>
      <c r="D247" s="120" t="b">
        <v>1</v>
      </c>
      <c r="E247" s="304" t="str">
        <f>RIGHT(COVID!C247,4)&amp;"."&amp;COVID!M247&amp;"."&amp;COVID!K247&amp;"."&amp;$C$5</f>
        <v>...Jl21</v>
      </c>
      <c r="F247" s="305">
        <f t="shared" ca="1" si="6"/>
        <v>44386</v>
      </c>
      <c r="G247" s="306">
        <f>IF(COVID!T247&lt;0,0,COVID!T247)</f>
        <v>0</v>
      </c>
      <c r="H247" s="124">
        <f t="shared" ca="1" si="7"/>
        <v>44386</v>
      </c>
      <c r="I247" s="125">
        <v>0</v>
      </c>
      <c r="J247" s="304" t="str">
        <f>LEFT(COVID!D247,20)&amp;"."&amp;COVIDPAY!E247</f>
        <v>....Jl21</v>
      </c>
      <c r="K247" s="120" t="b">
        <v>1</v>
      </c>
      <c r="L247" s="126" t="s">
        <v>3686</v>
      </c>
      <c r="M247" s="120" t="b">
        <v>1</v>
      </c>
      <c r="N247" s="120" t="s">
        <v>3687</v>
      </c>
      <c r="O247" s="307">
        <f>COVID!I247</f>
        <v>0</v>
      </c>
      <c r="P247" s="120" t="b">
        <v>1</v>
      </c>
      <c r="Q247" s="120" t="b">
        <v>1</v>
      </c>
      <c r="R247" s="120" t="b">
        <v>1</v>
      </c>
    </row>
    <row r="248" spans="1:18" x14ac:dyDescent="0.25">
      <c r="A248" s="117">
        <v>1</v>
      </c>
      <c r="B248" s="118">
        <v>2</v>
      </c>
      <c r="C248" s="303">
        <f>COVID!J248</f>
        <v>0</v>
      </c>
      <c r="D248" s="120" t="b">
        <v>1</v>
      </c>
      <c r="E248" s="304" t="str">
        <f>RIGHT(COVID!C248,4)&amp;"."&amp;COVID!M248&amp;"."&amp;COVID!K248&amp;"."&amp;$C$5</f>
        <v>...Jl21</v>
      </c>
      <c r="F248" s="305">
        <f t="shared" ca="1" si="6"/>
        <v>44386</v>
      </c>
      <c r="G248" s="306">
        <f>IF(COVID!T248&lt;0,0,COVID!T248)</f>
        <v>0</v>
      </c>
      <c r="H248" s="124">
        <f t="shared" ca="1" si="7"/>
        <v>44386</v>
      </c>
      <c r="I248" s="125">
        <v>0</v>
      </c>
      <c r="J248" s="304" t="str">
        <f>LEFT(COVID!D248,20)&amp;"."&amp;COVIDPAY!E248</f>
        <v>....Jl21</v>
      </c>
      <c r="K248" s="120" t="b">
        <v>1</v>
      </c>
      <c r="L248" s="126" t="s">
        <v>3686</v>
      </c>
      <c r="M248" s="120" t="b">
        <v>1</v>
      </c>
      <c r="N248" s="120" t="s">
        <v>3687</v>
      </c>
      <c r="O248" s="307">
        <f>COVID!I248</f>
        <v>0</v>
      </c>
      <c r="P248" s="120" t="b">
        <v>1</v>
      </c>
      <c r="Q248" s="120" t="b">
        <v>1</v>
      </c>
      <c r="R248" s="120" t="b">
        <v>1</v>
      </c>
    </row>
    <row r="249" spans="1:18" x14ac:dyDescent="0.25">
      <c r="A249" s="117">
        <v>1</v>
      </c>
      <c r="B249" s="118">
        <v>2</v>
      </c>
      <c r="C249" s="303">
        <f>COVID!J249</f>
        <v>0</v>
      </c>
      <c r="D249" s="120" t="b">
        <v>1</v>
      </c>
      <c r="E249" s="304" t="str">
        <f>RIGHT(COVID!C249,4)&amp;"."&amp;COVID!M249&amp;"."&amp;COVID!K249&amp;"."&amp;$C$5</f>
        <v>...Jl21</v>
      </c>
      <c r="F249" s="305">
        <f t="shared" ca="1" si="6"/>
        <v>44386</v>
      </c>
      <c r="G249" s="306">
        <f>IF(COVID!T249&lt;0,0,COVID!T249)</f>
        <v>0</v>
      </c>
      <c r="H249" s="124">
        <f t="shared" ca="1" si="7"/>
        <v>44386</v>
      </c>
      <c r="I249" s="125">
        <v>0</v>
      </c>
      <c r="J249" s="304" t="str">
        <f>LEFT(COVID!D249,20)&amp;"."&amp;COVIDPAY!E249</f>
        <v>....Jl21</v>
      </c>
      <c r="K249" s="120" t="b">
        <v>1</v>
      </c>
      <c r="L249" s="126" t="s">
        <v>3686</v>
      </c>
      <c r="M249" s="120" t="b">
        <v>1</v>
      </c>
      <c r="N249" s="120" t="s">
        <v>3687</v>
      </c>
      <c r="O249" s="307">
        <f>COVID!I249</f>
        <v>0</v>
      </c>
      <c r="P249" s="120" t="b">
        <v>1</v>
      </c>
      <c r="Q249" s="120" t="b">
        <v>1</v>
      </c>
      <c r="R249" s="120" t="b">
        <v>1</v>
      </c>
    </row>
    <row r="250" spans="1:18" x14ac:dyDescent="0.25">
      <c r="A250" s="117">
        <v>1</v>
      </c>
      <c r="B250" s="118">
        <v>2</v>
      </c>
      <c r="C250" s="303">
        <f>COVID!J250</f>
        <v>0</v>
      </c>
      <c r="D250" s="120" t="b">
        <v>1</v>
      </c>
      <c r="E250" s="304" t="str">
        <f>RIGHT(COVID!C250,4)&amp;"."&amp;COVID!M250&amp;"."&amp;COVID!K250&amp;"."&amp;$C$5</f>
        <v>...Jl21</v>
      </c>
      <c r="F250" s="305">
        <f t="shared" ca="1" si="6"/>
        <v>44386</v>
      </c>
      <c r="G250" s="306">
        <f>IF(COVID!T250&lt;0,0,COVID!T250)</f>
        <v>0</v>
      </c>
      <c r="H250" s="124">
        <f t="shared" ca="1" si="7"/>
        <v>44386</v>
      </c>
      <c r="I250" s="125">
        <v>0</v>
      </c>
      <c r="J250" s="304" t="str">
        <f>LEFT(COVID!D250,20)&amp;"."&amp;COVIDPAY!E250</f>
        <v>....Jl21</v>
      </c>
      <c r="K250" s="120" t="b">
        <v>1</v>
      </c>
      <c r="L250" s="126" t="s">
        <v>3686</v>
      </c>
      <c r="M250" s="120" t="b">
        <v>1</v>
      </c>
      <c r="N250" s="120" t="s">
        <v>3687</v>
      </c>
      <c r="O250" s="307">
        <f>COVID!I250</f>
        <v>0</v>
      </c>
      <c r="P250" s="120" t="b">
        <v>1</v>
      </c>
      <c r="Q250" s="120" t="b">
        <v>1</v>
      </c>
      <c r="R250" s="120" t="b">
        <v>1</v>
      </c>
    </row>
    <row r="251" spans="1:18" x14ac:dyDescent="0.25">
      <c r="A251" s="117">
        <v>1</v>
      </c>
      <c r="B251" s="118">
        <v>2</v>
      </c>
      <c r="C251" s="303">
        <f>COVID!J251</f>
        <v>0</v>
      </c>
      <c r="D251" s="120" t="b">
        <v>1</v>
      </c>
      <c r="E251" s="304" t="str">
        <f>RIGHT(COVID!C251,4)&amp;"."&amp;COVID!M251&amp;"."&amp;COVID!K251&amp;"."&amp;$C$5</f>
        <v>...Jl21</v>
      </c>
      <c r="F251" s="305">
        <f t="shared" ca="1" si="6"/>
        <v>44386</v>
      </c>
      <c r="G251" s="306">
        <f>IF(COVID!T251&lt;0,0,COVID!T251)</f>
        <v>0</v>
      </c>
      <c r="H251" s="124">
        <f t="shared" ca="1" si="7"/>
        <v>44386</v>
      </c>
      <c r="I251" s="125">
        <v>0</v>
      </c>
      <c r="J251" s="304" t="str">
        <f>LEFT(COVID!D251,20)&amp;"."&amp;COVIDPAY!E251</f>
        <v>....Jl21</v>
      </c>
      <c r="K251" s="120" t="b">
        <v>1</v>
      </c>
      <c r="L251" s="126" t="s">
        <v>3686</v>
      </c>
      <c r="M251" s="120" t="b">
        <v>1</v>
      </c>
      <c r="N251" s="120" t="s">
        <v>3687</v>
      </c>
      <c r="O251" s="307">
        <f>COVID!I251</f>
        <v>0</v>
      </c>
      <c r="P251" s="120" t="b">
        <v>1</v>
      </c>
      <c r="Q251" s="120" t="b">
        <v>1</v>
      </c>
      <c r="R251" s="120" t="b">
        <v>1</v>
      </c>
    </row>
    <row r="252" spans="1:18" x14ac:dyDescent="0.25">
      <c r="A252" s="117">
        <v>1</v>
      </c>
      <c r="B252" s="118">
        <v>2</v>
      </c>
      <c r="C252" s="303">
        <f>COVID!J252</f>
        <v>0</v>
      </c>
      <c r="D252" s="120" t="b">
        <v>1</v>
      </c>
      <c r="E252" s="304" t="str">
        <f>RIGHT(COVID!C252,4)&amp;"."&amp;COVID!M252&amp;"."&amp;COVID!K252&amp;"."&amp;$C$5</f>
        <v>...Jl21</v>
      </c>
      <c r="F252" s="305">
        <f t="shared" ca="1" si="6"/>
        <v>44386</v>
      </c>
      <c r="G252" s="306">
        <f>IF(COVID!T252&lt;0,0,COVID!T252)</f>
        <v>0</v>
      </c>
      <c r="H252" s="124">
        <f t="shared" ca="1" si="7"/>
        <v>44386</v>
      </c>
      <c r="I252" s="125">
        <v>0</v>
      </c>
      <c r="J252" s="304" t="str">
        <f>LEFT(COVID!D252,20)&amp;"."&amp;COVIDPAY!E252</f>
        <v>....Jl21</v>
      </c>
      <c r="K252" s="120" t="b">
        <v>1</v>
      </c>
      <c r="L252" s="126" t="s">
        <v>3686</v>
      </c>
      <c r="M252" s="120" t="b">
        <v>1</v>
      </c>
      <c r="N252" s="120" t="s">
        <v>3687</v>
      </c>
      <c r="O252" s="307">
        <f>COVID!I252</f>
        <v>0</v>
      </c>
      <c r="P252" s="120" t="b">
        <v>1</v>
      </c>
      <c r="Q252" s="120" t="b">
        <v>1</v>
      </c>
      <c r="R252" s="120" t="b">
        <v>1</v>
      </c>
    </row>
    <row r="253" spans="1:18" x14ac:dyDescent="0.25">
      <c r="A253" s="117">
        <v>1</v>
      </c>
      <c r="B253" s="118">
        <v>2</v>
      </c>
      <c r="C253" s="303">
        <f>COVID!J253</f>
        <v>0</v>
      </c>
      <c r="D253" s="120" t="b">
        <v>1</v>
      </c>
      <c r="E253" s="304" t="str">
        <f>RIGHT(COVID!C253,4)&amp;"."&amp;COVID!M253&amp;"."&amp;COVID!K253&amp;"."&amp;$C$5</f>
        <v>...Jl21</v>
      </c>
      <c r="F253" s="305">
        <f t="shared" ca="1" si="6"/>
        <v>44386</v>
      </c>
      <c r="G253" s="306">
        <f>IF(COVID!T253&lt;0,0,COVID!T253)</f>
        <v>0</v>
      </c>
      <c r="H253" s="124">
        <f t="shared" ca="1" si="7"/>
        <v>44386</v>
      </c>
      <c r="I253" s="125">
        <v>0</v>
      </c>
      <c r="J253" s="304" t="str">
        <f>LEFT(COVID!D253,20)&amp;"."&amp;COVIDPAY!E253</f>
        <v>....Jl21</v>
      </c>
      <c r="K253" s="120" t="b">
        <v>1</v>
      </c>
      <c r="L253" s="126" t="s">
        <v>3686</v>
      </c>
      <c r="M253" s="120" t="b">
        <v>1</v>
      </c>
      <c r="N253" s="120" t="s">
        <v>3687</v>
      </c>
      <c r="O253" s="307">
        <f>COVID!I253</f>
        <v>0</v>
      </c>
      <c r="P253" s="120" t="b">
        <v>1</v>
      </c>
      <c r="Q253" s="120" t="b">
        <v>1</v>
      </c>
      <c r="R253" s="120" t="b">
        <v>1</v>
      </c>
    </row>
    <row r="254" spans="1:18" x14ac:dyDescent="0.25">
      <c r="A254" s="117">
        <v>1</v>
      </c>
      <c r="B254" s="118">
        <v>2</v>
      </c>
      <c r="C254" s="303">
        <f>COVID!J254</f>
        <v>0</v>
      </c>
      <c r="D254" s="120" t="b">
        <v>1</v>
      </c>
      <c r="E254" s="304" t="str">
        <f>RIGHT(COVID!C254,4)&amp;"."&amp;COVID!M254&amp;"."&amp;COVID!K254&amp;"."&amp;$C$5</f>
        <v>...Jl21</v>
      </c>
      <c r="F254" s="305">
        <f t="shared" ca="1" si="6"/>
        <v>44386</v>
      </c>
      <c r="G254" s="306">
        <f>IF(COVID!T254&lt;0,0,COVID!T254)</f>
        <v>0</v>
      </c>
      <c r="H254" s="124">
        <f t="shared" ca="1" si="7"/>
        <v>44386</v>
      </c>
      <c r="I254" s="125">
        <v>0</v>
      </c>
      <c r="J254" s="304" t="str">
        <f>LEFT(COVID!D254,20)&amp;"."&amp;COVIDPAY!E254</f>
        <v>....Jl21</v>
      </c>
      <c r="K254" s="120" t="b">
        <v>1</v>
      </c>
      <c r="L254" s="126" t="s">
        <v>3686</v>
      </c>
      <c r="M254" s="120" t="b">
        <v>1</v>
      </c>
      <c r="N254" s="120" t="s">
        <v>3687</v>
      </c>
      <c r="O254" s="307">
        <f>COVID!I254</f>
        <v>0</v>
      </c>
      <c r="P254" s="120" t="b">
        <v>1</v>
      </c>
      <c r="Q254" s="120" t="b">
        <v>1</v>
      </c>
      <c r="R254" s="120" t="b">
        <v>1</v>
      </c>
    </row>
    <row r="255" spans="1:18" x14ac:dyDescent="0.25">
      <c r="A255" s="117">
        <v>1</v>
      </c>
      <c r="B255" s="118">
        <v>2</v>
      </c>
      <c r="C255" s="303">
        <f>COVID!J255</f>
        <v>0</v>
      </c>
      <c r="D255" s="120" t="b">
        <v>1</v>
      </c>
      <c r="E255" s="304" t="str">
        <f>RIGHT(COVID!C255,4)&amp;"."&amp;COVID!M255&amp;"."&amp;COVID!K255&amp;"."&amp;$C$5</f>
        <v>...Jl21</v>
      </c>
      <c r="F255" s="305">
        <f t="shared" ca="1" si="6"/>
        <v>44386</v>
      </c>
      <c r="G255" s="306">
        <f>IF(COVID!T255&lt;0,0,COVID!T255)</f>
        <v>0</v>
      </c>
      <c r="H255" s="124">
        <f t="shared" ca="1" si="7"/>
        <v>44386</v>
      </c>
      <c r="I255" s="125">
        <v>0</v>
      </c>
      <c r="J255" s="304" t="str">
        <f>LEFT(COVID!D255,20)&amp;"."&amp;COVIDPAY!E255</f>
        <v>....Jl21</v>
      </c>
      <c r="K255" s="120" t="b">
        <v>1</v>
      </c>
      <c r="L255" s="126" t="s">
        <v>3686</v>
      </c>
      <c r="M255" s="120" t="b">
        <v>1</v>
      </c>
      <c r="N255" s="120" t="s">
        <v>3687</v>
      </c>
      <c r="O255" s="307">
        <f>COVID!I255</f>
        <v>0</v>
      </c>
      <c r="P255" s="120" t="b">
        <v>1</v>
      </c>
      <c r="Q255" s="120" t="b">
        <v>1</v>
      </c>
      <c r="R255" s="120" t="b">
        <v>1</v>
      </c>
    </row>
    <row r="256" spans="1:18" x14ac:dyDescent="0.25">
      <c r="A256" s="117">
        <v>1</v>
      </c>
      <c r="B256" s="118">
        <v>2</v>
      </c>
      <c r="C256" s="303">
        <f>COVID!J256</f>
        <v>0</v>
      </c>
      <c r="D256" s="120" t="b">
        <v>1</v>
      </c>
      <c r="E256" s="304" t="str">
        <f>RIGHT(COVID!C256,4)&amp;"."&amp;COVID!M256&amp;"."&amp;COVID!K256&amp;"."&amp;$C$5</f>
        <v>...Jl21</v>
      </c>
      <c r="F256" s="305">
        <f t="shared" ca="1" si="6"/>
        <v>44386</v>
      </c>
      <c r="G256" s="306">
        <f>IF(COVID!T256&lt;0,0,COVID!T256)</f>
        <v>0</v>
      </c>
      <c r="H256" s="124">
        <f t="shared" ca="1" si="7"/>
        <v>44386</v>
      </c>
      <c r="I256" s="125">
        <v>0</v>
      </c>
      <c r="J256" s="304" t="str">
        <f>LEFT(COVID!D256,20)&amp;"."&amp;COVIDPAY!E256</f>
        <v>....Jl21</v>
      </c>
      <c r="K256" s="120" t="b">
        <v>1</v>
      </c>
      <c r="L256" s="126" t="s">
        <v>3686</v>
      </c>
      <c r="M256" s="120" t="b">
        <v>1</v>
      </c>
      <c r="N256" s="120" t="s">
        <v>3687</v>
      </c>
      <c r="O256" s="307">
        <f>COVID!I256</f>
        <v>0</v>
      </c>
      <c r="P256" s="120" t="b">
        <v>1</v>
      </c>
      <c r="Q256" s="120" t="b">
        <v>1</v>
      </c>
      <c r="R256" s="120" t="b">
        <v>1</v>
      </c>
    </row>
    <row r="257" spans="1:18" x14ac:dyDescent="0.25">
      <c r="A257" s="117">
        <v>1</v>
      </c>
      <c r="B257" s="118">
        <v>2</v>
      </c>
      <c r="C257" s="303">
        <f>COVID!J257</f>
        <v>0</v>
      </c>
      <c r="D257" s="120" t="b">
        <v>1</v>
      </c>
      <c r="E257" s="304" t="str">
        <f>RIGHT(COVID!C257,4)&amp;"."&amp;COVID!M257&amp;"."&amp;COVID!K257&amp;"."&amp;$C$5</f>
        <v>...Jl21</v>
      </c>
      <c r="F257" s="305">
        <f t="shared" ca="1" si="6"/>
        <v>44386</v>
      </c>
      <c r="G257" s="306">
        <f>IF(COVID!T257&lt;0,0,COVID!T257)</f>
        <v>0</v>
      </c>
      <c r="H257" s="124">
        <f t="shared" ca="1" si="7"/>
        <v>44386</v>
      </c>
      <c r="I257" s="125">
        <v>0</v>
      </c>
      <c r="J257" s="304" t="str">
        <f>LEFT(COVID!D257,20)&amp;"."&amp;COVIDPAY!E257</f>
        <v>....Jl21</v>
      </c>
      <c r="K257" s="120" t="b">
        <v>1</v>
      </c>
      <c r="L257" s="126" t="s">
        <v>3686</v>
      </c>
      <c r="M257" s="120" t="b">
        <v>1</v>
      </c>
      <c r="N257" s="120" t="s">
        <v>3687</v>
      </c>
      <c r="O257" s="307">
        <f>COVID!I257</f>
        <v>0</v>
      </c>
      <c r="P257" s="120" t="b">
        <v>1</v>
      </c>
      <c r="Q257" s="120" t="b">
        <v>1</v>
      </c>
      <c r="R257" s="120" t="b">
        <v>1</v>
      </c>
    </row>
    <row r="258" spans="1:18" x14ac:dyDescent="0.25">
      <c r="A258" s="117">
        <v>1</v>
      </c>
      <c r="B258" s="118">
        <v>2</v>
      </c>
      <c r="C258" s="303">
        <f>COVID!J258</f>
        <v>0</v>
      </c>
      <c r="D258" s="120" t="b">
        <v>1</v>
      </c>
      <c r="E258" s="304" t="str">
        <f>RIGHT(COVID!C258,4)&amp;"."&amp;COVID!M258&amp;"."&amp;COVID!K258&amp;"."&amp;$C$5</f>
        <v>...Jl21</v>
      </c>
      <c r="F258" s="305">
        <f t="shared" ca="1" si="6"/>
        <v>44386</v>
      </c>
      <c r="G258" s="306">
        <f>IF(COVID!T258&lt;0,0,COVID!T258)</f>
        <v>0</v>
      </c>
      <c r="H258" s="124">
        <f t="shared" ca="1" si="7"/>
        <v>44386</v>
      </c>
      <c r="I258" s="125">
        <v>0</v>
      </c>
      <c r="J258" s="304" t="str">
        <f>LEFT(COVID!D258,20)&amp;"."&amp;COVIDPAY!E258</f>
        <v>....Jl21</v>
      </c>
      <c r="K258" s="120" t="b">
        <v>1</v>
      </c>
      <c r="L258" s="126" t="s">
        <v>3686</v>
      </c>
      <c r="M258" s="120" t="b">
        <v>1</v>
      </c>
      <c r="N258" s="120" t="s">
        <v>3687</v>
      </c>
      <c r="O258" s="307">
        <f>COVID!I258</f>
        <v>0</v>
      </c>
      <c r="P258" s="120" t="b">
        <v>1</v>
      </c>
      <c r="Q258" s="120" t="b">
        <v>1</v>
      </c>
      <c r="R258" s="120" t="b">
        <v>1</v>
      </c>
    </row>
    <row r="259" spans="1:18" x14ac:dyDescent="0.25">
      <c r="A259" s="117">
        <v>1</v>
      </c>
      <c r="B259" s="118">
        <v>2</v>
      </c>
      <c r="C259" s="303">
        <f>COVID!J259</f>
        <v>0</v>
      </c>
      <c r="D259" s="120" t="b">
        <v>1</v>
      </c>
      <c r="E259" s="304" t="str">
        <f>RIGHT(COVID!C259,4)&amp;"."&amp;COVID!M259&amp;"."&amp;COVID!K259&amp;"."&amp;$C$5</f>
        <v>...Jl21</v>
      </c>
      <c r="F259" s="305">
        <f t="shared" ca="1" si="6"/>
        <v>44386</v>
      </c>
      <c r="G259" s="306">
        <f>IF(COVID!T259&lt;0,0,COVID!T259)</f>
        <v>0</v>
      </c>
      <c r="H259" s="124">
        <f t="shared" ca="1" si="7"/>
        <v>44386</v>
      </c>
      <c r="I259" s="125">
        <v>0</v>
      </c>
      <c r="J259" s="304" t="str">
        <f>LEFT(COVID!D259,20)&amp;"."&amp;COVIDPAY!E259</f>
        <v>....Jl21</v>
      </c>
      <c r="K259" s="120" t="b">
        <v>1</v>
      </c>
      <c r="L259" s="126" t="s">
        <v>3686</v>
      </c>
      <c r="M259" s="120" t="b">
        <v>1</v>
      </c>
      <c r="N259" s="120" t="s">
        <v>3687</v>
      </c>
      <c r="O259" s="307">
        <f>COVID!I259</f>
        <v>0</v>
      </c>
      <c r="P259" s="120" t="b">
        <v>1</v>
      </c>
      <c r="Q259" s="120" t="b">
        <v>1</v>
      </c>
      <c r="R259" s="120" t="b">
        <v>1</v>
      </c>
    </row>
    <row r="260" spans="1:18" x14ac:dyDescent="0.25">
      <c r="A260" s="117">
        <v>1</v>
      </c>
      <c r="B260" s="118">
        <v>2</v>
      </c>
      <c r="C260" s="303">
        <f>COVID!J260</f>
        <v>0</v>
      </c>
      <c r="D260" s="120" t="b">
        <v>1</v>
      </c>
      <c r="E260" s="304" t="str">
        <f>RIGHT(COVID!C260,4)&amp;"."&amp;COVID!M260&amp;"."&amp;COVID!K260&amp;"."&amp;$C$5</f>
        <v>...Jl21</v>
      </c>
      <c r="F260" s="305">
        <f t="shared" ca="1" si="6"/>
        <v>44386</v>
      </c>
      <c r="G260" s="306">
        <f>IF(COVID!T260&lt;0,0,COVID!T260)</f>
        <v>0</v>
      </c>
      <c r="H260" s="124">
        <f t="shared" ca="1" si="7"/>
        <v>44386</v>
      </c>
      <c r="I260" s="125">
        <v>0</v>
      </c>
      <c r="J260" s="304" t="str">
        <f>LEFT(COVID!D260,20)&amp;"."&amp;COVIDPAY!E260</f>
        <v>....Jl21</v>
      </c>
      <c r="K260" s="120" t="b">
        <v>1</v>
      </c>
      <c r="L260" s="126" t="s">
        <v>3686</v>
      </c>
      <c r="M260" s="120" t="b">
        <v>1</v>
      </c>
      <c r="N260" s="120" t="s">
        <v>3687</v>
      </c>
      <c r="O260" s="307">
        <f>COVID!I260</f>
        <v>0</v>
      </c>
      <c r="P260" s="120" t="b">
        <v>1</v>
      </c>
      <c r="Q260" s="120" t="b">
        <v>1</v>
      </c>
      <c r="R260" s="120" t="b">
        <v>1</v>
      </c>
    </row>
    <row r="261" spans="1:18" x14ac:dyDescent="0.25">
      <c r="A261" s="117">
        <v>1</v>
      </c>
      <c r="B261" s="118">
        <v>2</v>
      </c>
      <c r="C261" s="303">
        <f>COVID!J261</f>
        <v>0</v>
      </c>
      <c r="D261" s="120" t="b">
        <v>1</v>
      </c>
      <c r="E261" s="304" t="str">
        <f>RIGHT(COVID!C261,4)&amp;"."&amp;COVID!M261&amp;"."&amp;COVID!K261&amp;"."&amp;$C$5</f>
        <v>...Jl21</v>
      </c>
      <c r="F261" s="305">
        <f t="shared" ca="1" si="6"/>
        <v>44386</v>
      </c>
      <c r="G261" s="306">
        <f>IF(COVID!T261&lt;0,0,COVID!T261)</f>
        <v>0</v>
      </c>
      <c r="H261" s="124">
        <f t="shared" ca="1" si="7"/>
        <v>44386</v>
      </c>
      <c r="I261" s="125">
        <v>0</v>
      </c>
      <c r="J261" s="304" t="str">
        <f>LEFT(COVID!D261,20)&amp;"."&amp;COVIDPAY!E261</f>
        <v>....Jl21</v>
      </c>
      <c r="K261" s="120" t="b">
        <v>1</v>
      </c>
      <c r="L261" s="126" t="s">
        <v>3686</v>
      </c>
      <c r="M261" s="120" t="b">
        <v>1</v>
      </c>
      <c r="N261" s="120" t="s">
        <v>3687</v>
      </c>
      <c r="O261" s="307">
        <f>COVID!I261</f>
        <v>0</v>
      </c>
      <c r="P261" s="120" t="b">
        <v>1</v>
      </c>
      <c r="Q261" s="120" t="b">
        <v>1</v>
      </c>
      <c r="R261" s="120" t="b">
        <v>1</v>
      </c>
    </row>
    <row r="262" spans="1:18" x14ac:dyDescent="0.25">
      <c r="A262" s="117">
        <v>1</v>
      </c>
      <c r="B262" s="118">
        <v>2</v>
      </c>
      <c r="C262" s="303">
        <f>COVID!J262</f>
        <v>0</v>
      </c>
      <c r="D262" s="120" t="b">
        <v>1</v>
      </c>
      <c r="E262" s="304" t="str">
        <f>RIGHT(COVID!C262,4)&amp;"."&amp;COVID!M262&amp;"."&amp;COVID!K262&amp;"."&amp;$C$5</f>
        <v>...Jl21</v>
      </c>
      <c r="F262" s="305">
        <f t="shared" ca="1" si="6"/>
        <v>44386</v>
      </c>
      <c r="G262" s="306">
        <f>IF(COVID!T262&lt;0,0,COVID!T262)</f>
        <v>0</v>
      </c>
      <c r="H262" s="124">
        <f t="shared" ca="1" si="7"/>
        <v>44386</v>
      </c>
      <c r="I262" s="125">
        <v>0</v>
      </c>
      <c r="J262" s="304" t="str">
        <f>LEFT(COVID!D262,20)&amp;"."&amp;COVIDPAY!E262</f>
        <v>....Jl21</v>
      </c>
      <c r="K262" s="120" t="b">
        <v>1</v>
      </c>
      <c r="L262" s="126" t="s">
        <v>3686</v>
      </c>
      <c r="M262" s="120" t="b">
        <v>1</v>
      </c>
      <c r="N262" s="120" t="s">
        <v>3687</v>
      </c>
      <c r="O262" s="307">
        <f>COVID!I262</f>
        <v>0</v>
      </c>
      <c r="P262" s="120" t="b">
        <v>1</v>
      </c>
      <c r="Q262" s="120" t="b">
        <v>1</v>
      </c>
      <c r="R262" s="120" t="b">
        <v>1</v>
      </c>
    </row>
    <row r="263" spans="1:18" x14ac:dyDescent="0.25">
      <c r="A263" s="117">
        <v>1</v>
      </c>
      <c r="B263" s="118">
        <v>2</v>
      </c>
      <c r="C263" s="303">
        <f>COVID!J263</f>
        <v>0</v>
      </c>
      <c r="D263" s="120" t="b">
        <v>1</v>
      </c>
      <c r="E263" s="304" t="str">
        <f>RIGHT(COVID!C263,4)&amp;"."&amp;COVID!M263&amp;"."&amp;COVID!K263&amp;"."&amp;$C$5</f>
        <v>...Jl21</v>
      </c>
      <c r="F263" s="305">
        <f t="shared" ca="1" si="6"/>
        <v>44386</v>
      </c>
      <c r="G263" s="306">
        <f>IF(COVID!T263&lt;0,0,COVID!T263)</f>
        <v>0</v>
      </c>
      <c r="H263" s="124">
        <f t="shared" ca="1" si="7"/>
        <v>44386</v>
      </c>
      <c r="I263" s="125">
        <v>0</v>
      </c>
      <c r="J263" s="304" t="str">
        <f>LEFT(COVID!D263,20)&amp;"."&amp;COVIDPAY!E263</f>
        <v>....Jl21</v>
      </c>
      <c r="K263" s="120" t="b">
        <v>1</v>
      </c>
      <c r="L263" s="126" t="s">
        <v>3686</v>
      </c>
      <c r="M263" s="120" t="b">
        <v>1</v>
      </c>
      <c r="N263" s="120" t="s">
        <v>3687</v>
      </c>
      <c r="O263" s="307">
        <f>COVID!I263</f>
        <v>0</v>
      </c>
      <c r="P263" s="120" t="b">
        <v>1</v>
      </c>
      <c r="Q263" s="120" t="b">
        <v>1</v>
      </c>
      <c r="R263" s="120" t="b">
        <v>1</v>
      </c>
    </row>
    <row r="264" spans="1:18" x14ac:dyDescent="0.25">
      <c r="A264" s="117">
        <v>1</v>
      </c>
      <c r="B264" s="118">
        <v>2</v>
      </c>
      <c r="C264" s="303">
        <f>COVID!J264</f>
        <v>0</v>
      </c>
      <c r="D264" s="120" t="b">
        <v>1</v>
      </c>
      <c r="E264" s="304" t="str">
        <f>RIGHT(COVID!C264,4)&amp;"."&amp;COVID!M264&amp;"."&amp;COVID!K264&amp;"."&amp;$C$5</f>
        <v>...Jl21</v>
      </c>
      <c r="F264" s="305">
        <f t="shared" ca="1" si="6"/>
        <v>44386</v>
      </c>
      <c r="G264" s="306">
        <f>IF(COVID!T264&lt;0,0,COVID!T264)</f>
        <v>0</v>
      </c>
      <c r="H264" s="124">
        <f t="shared" ca="1" si="7"/>
        <v>44386</v>
      </c>
      <c r="I264" s="125">
        <v>0</v>
      </c>
      <c r="J264" s="304" t="str">
        <f>LEFT(COVID!D264,20)&amp;"."&amp;COVIDPAY!E264</f>
        <v>....Jl21</v>
      </c>
      <c r="K264" s="120" t="b">
        <v>1</v>
      </c>
      <c r="L264" s="126" t="s">
        <v>3686</v>
      </c>
      <c r="M264" s="120" t="b">
        <v>1</v>
      </c>
      <c r="N264" s="120" t="s">
        <v>3687</v>
      </c>
      <c r="O264" s="307">
        <f>COVID!I264</f>
        <v>0</v>
      </c>
      <c r="P264" s="120" t="b">
        <v>1</v>
      </c>
      <c r="Q264" s="120" t="b">
        <v>1</v>
      </c>
      <c r="R264" s="120" t="b">
        <v>1</v>
      </c>
    </row>
    <row r="265" spans="1:18" x14ac:dyDescent="0.25">
      <c r="A265" s="117">
        <v>1</v>
      </c>
      <c r="B265" s="118">
        <v>2</v>
      </c>
      <c r="C265" s="303">
        <f>COVID!J265</f>
        <v>0</v>
      </c>
      <c r="D265" s="120" t="b">
        <v>1</v>
      </c>
      <c r="E265" s="304" t="str">
        <f>RIGHT(COVID!C265,4)&amp;"."&amp;COVID!M265&amp;"."&amp;COVID!K265&amp;"."&amp;$C$5</f>
        <v>...Jl21</v>
      </c>
      <c r="F265" s="305">
        <f t="shared" ca="1" si="6"/>
        <v>44386</v>
      </c>
      <c r="G265" s="306">
        <f>IF(COVID!T265&lt;0,0,COVID!T265)</f>
        <v>0</v>
      </c>
      <c r="H265" s="124">
        <f t="shared" ca="1" si="7"/>
        <v>44386</v>
      </c>
      <c r="I265" s="125">
        <v>0</v>
      </c>
      <c r="J265" s="304" t="str">
        <f>LEFT(COVID!D265,20)&amp;"."&amp;COVIDPAY!E265</f>
        <v>....Jl21</v>
      </c>
      <c r="K265" s="120" t="b">
        <v>1</v>
      </c>
      <c r="L265" s="126" t="s">
        <v>3686</v>
      </c>
      <c r="M265" s="120" t="b">
        <v>1</v>
      </c>
      <c r="N265" s="120" t="s">
        <v>3687</v>
      </c>
      <c r="O265" s="307">
        <f>COVID!I265</f>
        <v>0</v>
      </c>
      <c r="P265" s="120" t="b">
        <v>1</v>
      </c>
      <c r="Q265" s="120" t="b">
        <v>1</v>
      </c>
      <c r="R265" s="120" t="b">
        <v>1</v>
      </c>
    </row>
    <row r="266" spans="1:18" x14ac:dyDescent="0.25">
      <c r="A266" s="117">
        <v>1</v>
      </c>
      <c r="B266" s="118">
        <v>2</v>
      </c>
      <c r="C266" s="303">
        <f>COVID!J266</f>
        <v>0</v>
      </c>
      <c r="D266" s="120" t="b">
        <v>1</v>
      </c>
      <c r="E266" s="304" t="str">
        <f>RIGHT(COVID!C266,4)&amp;"."&amp;COVID!M266&amp;"."&amp;COVID!K266&amp;"."&amp;$C$5</f>
        <v>...Jl21</v>
      </c>
      <c r="F266" s="305">
        <f t="shared" ca="1" si="6"/>
        <v>44386</v>
      </c>
      <c r="G266" s="306">
        <f>IF(COVID!T266&lt;0,0,COVID!T266)</f>
        <v>0</v>
      </c>
      <c r="H266" s="124">
        <f t="shared" ca="1" si="7"/>
        <v>44386</v>
      </c>
      <c r="I266" s="125">
        <v>0</v>
      </c>
      <c r="J266" s="304" t="str">
        <f>LEFT(COVID!D266,20)&amp;"."&amp;COVIDPAY!E266</f>
        <v>....Jl21</v>
      </c>
      <c r="K266" s="120" t="b">
        <v>1</v>
      </c>
      <c r="L266" s="126" t="s">
        <v>3686</v>
      </c>
      <c r="M266" s="120" t="b">
        <v>1</v>
      </c>
      <c r="N266" s="120" t="s">
        <v>3687</v>
      </c>
      <c r="O266" s="307">
        <f>COVID!I266</f>
        <v>0</v>
      </c>
      <c r="P266" s="120" t="b">
        <v>1</v>
      </c>
      <c r="Q266" s="120" t="b">
        <v>1</v>
      </c>
      <c r="R266" s="120" t="b">
        <v>1</v>
      </c>
    </row>
    <row r="267" spans="1:18" x14ac:dyDescent="0.25">
      <c r="A267" s="117">
        <v>1</v>
      </c>
      <c r="B267" s="118">
        <v>2</v>
      </c>
      <c r="C267" s="303">
        <f>COVID!J267</f>
        <v>0</v>
      </c>
      <c r="D267" s="120" t="b">
        <v>1</v>
      </c>
      <c r="E267" s="304" t="str">
        <f>RIGHT(COVID!C267,4)&amp;"."&amp;COVID!M267&amp;"."&amp;COVID!K267&amp;"."&amp;$C$5</f>
        <v>...Jl21</v>
      </c>
      <c r="F267" s="305">
        <f t="shared" ca="1" si="6"/>
        <v>44386</v>
      </c>
      <c r="G267" s="306">
        <f>IF(COVID!T267&lt;0,0,COVID!T267)</f>
        <v>0</v>
      </c>
      <c r="H267" s="124">
        <f t="shared" ca="1" si="7"/>
        <v>44386</v>
      </c>
      <c r="I267" s="125">
        <v>0</v>
      </c>
      <c r="J267" s="304" t="str">
        <f>LEFT(COVID!D267,20)&amp;"."&amp;COVIDPAY!E267</f>
        <v>....Jl21</v>
      </c>
      <c r="K267" s="120" t="b">
        <v>1</v>
      </c>
      <c r="L267" s="126" t="s">
        <v>3686</v>
      </c>
      <c r="M267" s="120" t="b">
        <v>1</v>
      </c>
      <c r="N267" s="120" t="s">
        <v>3687</v>
      </c>
      <c r="O267" s="307">
        <f>COVID!I267</f>
        <v>0</v>
      </c>
      <c r="P267" s="120" t="b">
        <v>1</v>
      </c>
      <c r="Q267" s="120" t="b">
        <v>1</v>
      </c>
      <c r="R267" s="120" t="b">
        <v>1</v>
      </c>
    </row>
    <row r="268" spans="1:18" x14ac:dyDescent="0.25">
      <c r="A268" s="117">
        <v>1</v>
      </c>
      <c r="B268" s="118">
        <v>2</v>
      </c>
      <c r="C268" s="303">
        <f>COVID!J268</f>
        <v>0</v>
      </c>
      <c r="D268" s="120" t="b">
        <v>1</v>
      </c>
      <c r="E268" s="304" t="str">
        <f>RIGHT(COVID!C268,4)&amp;"."&amp;COVID!M268&amp;"."&amp;COVID!K268&amp;"."&amp;$C$5</f>
        <v>...Jl21</v>
      </c>
      <c r="F268" s="305">
        <f t="shared" ca="1" si="6"/>
        <v>44386</v>
      </c>
      <c r="G268" s="306">
        <f>IF(COVID!T268&lt;0,0,COVID!T268)</f>
        <v>0</v>
      </c>
      <c r="H268" s="124">
        <f t="shared" ca="1" si="7"/>
        <v>44386</v>
      </c>
      <c r="I268" s="125">
        <v>0</v>
      </c>
      <c r="J268" s="304" t="str">
        <f>LEFT(COVID!D268,20)&amp;"."&amp;COVIDPAY!E268</f>
        <v>....Jl21</v>
      </c>
      <c r="K268" s="120" t="b">
        <v>1</v>
      </c>
      <c r="L268" s="126" t="s">
        <v>3686</v>
      </c>
      <c r="M268" s="120" t="b">
        <v>1</v>
      </c>
      <c r="N268" s="120" t="s">
        <v>3687</v>
      </c>
      <c r="O268" s="307">
        <f>COVID!I268</f>
        <v>0</v>
      </c>
      <c r="P268" s="120" t="b">
        <v>1</v>
      </c>
      <c r="Q268" s="120" t="b">
        <v>1</v>
      </c>
      <c r="R268" s="120" t="b">
        <v>1</v>
      </c>
    </row>
    <row r="269" spans="1:18" x14ac:dyDescent="0.25">
      <c r="A269" s="117">
        <v>1</v>
      </c>
      <c r="B269" s="118">
        <v>2</v>
      </c>
      <c r="C269" s="303">
        <f>COVID!J269</f>
        <v>0</v>
      </c>
      <c r="D269" s="120" t="b">
        <v>1</v>
      </c>
      <c r="E269" s="304" t="str">
        <f>RIGHT(COVID!C269,4)&amp;"."&amp;COVID!M269&amp;"."&amp;COVID!K269&amp;"."&amp;$C$5</f>
        <v>...Jl21</v>
      </c>
      <c r="F269" s="305">
        <f t="shared" ca="1" si="6"/>
        <v>44386</v>
      </c>
      <c r="G269" s="306">
        <f>IF(COVID!T269&lt;0,0,COVID!T269)</f>
        <v>0</v>
      </c>
      <c r="H269" s="124">
        <f t="shared" ca="1" si="7"/>
        <v>44386</v>
      </c>
      <c r="I269" s="125">
        <v>0</v>
      </c>
      <c r="J269" s="304" t="str">
        <f>LEFT(COVID!D269,20)&amp;"."&amp;COVIDPAY!E269</f>
        <v>....Jl21</v>
      </c>
      <c r="K269" s="120" t="b">
        <v>1</v>
      </c>
      <c r="L269" s="126" t="s">
        <v>3686</v>
      </c>
      <c r="M269" s="120" t="b">
        <v>1</v>
      </c>
      <c r="N269" s="120" t="s">
        <v>3687</v>
      </c>
      <c r="O269" s="307">
        <f>COVID!I269</f>
        <v>0</v>
      </c>
      <c r="P269" s="120" t="b">
        <v>1</v>
      </c>
      <c r="Q269" s="120" t="b">
        <v>1</v>
      </c>
      <c r="R269" s="120" t="b">
        <v>1</v>
      </c>
    </row>
    <row r="270" spans="1:18" x14ac:dyDescent="0.25">
      <c r="A270" s="117">
        <v>1</v>
      </c>
      <c r="B270" s="118">
        <v>2</v>
      </c>
      <c r="C270" s="303">
        <f>COVID!J270</f>
        <v>0</v>
      </c>
      <c r="D270" s="120" t="b">
        <v>1</v>
      </c>
      <c r="E270" s="304" t="str">
        <f>RIGHT(COVID!C270,4)&amp;"."&amp;COVID!M270&amp;"."&amp;COVID!K270&amp;"."&amp;$C$5</f>
        <v>...Jl21</v>
      </c>
      <c r="F270" s="305">
        <f t="shared" ca="1" si="6"/>
        <v>44386</v>
      </c>
      <c r="G270" s="306">
        <f>IF(COVID!T270&lt;0,0,COVID!T270)</f>
        <v>0</v>
      </c>
      <c r="H270" s="124">
        <f t="shared" ca="1" si="7"/>
        <v>44386</v>
      </c>
      <c r="I270" s="125">
        <v>0</v>
      </c>
      <c r="J270" s="304" t="str">
        <f>LEFT(COVID!D270,20)&amp;"."&amp;COVIDPAY!E270</f>
        <v>....Jl21</v>
      </c>
      <c r="K270" s="120" t="b">
        <v>1</v>
      </c>
      <c r="L270" s="126" t="s">
        <v>3686</v>
      </c>
      <c r="M270" s="120" t="b">
        <v>1</v>
      </c>
      <c r="N270" s="120" t="s">
        <v>3687</v>
      </c>
      <c r="O270" s="307">
        <f>COVID!I270</f>
        <v>0</v>
      </c>
      <c r="P270" s="120" t="b">
        <v>1</v>
      </c>
      <c r="Q270" s="120" t="b">
        <v>1</v>
      </c>
      <c r="R270" s="120" t="b">
        <v>1</v>
      </c>
    </row>
    <row r="271" spans="1:18" x14ac:dyDescent="0.25">
      <c r="A271" s="117">
        <v>1</v>
      </c>
      <c r="B271" s="118">
        <v>2</v>
      </c>
      <c r="C271" s="303">
        <f>COVID!J271</f>
        <v>0</v>
      </c>
      <c r="D271" s="120" t="b">
        <v>1</v>
      </c>
      <c r="E271" s="304" t="str">
        <f>RIGHT(COVID!C271,4)&amp;"."&amp;COVID!M271&amp;"."&amp;COVID!K271&amp;"."&amp;$C$5</f>
        <v>...Jl21</v>
      </c>
      <c r="F271" s="305">
        <f t="shared" ca="1" si="6"/>
        <v>44386</v>
      </c>
      <c r="G271" s="306">
        <f>IF(COVID!T271&lt;0,0,COVID!T271)</f>
        <v>0</v>
      </c>
      <c r="H271" s="124">
        <f t="shared" ca="1" si="7"/>
        <v>44386</v>
      </c>
      <c r="I271" s="125">
        <v>0</v>
      </c>
      <c r="J271" s="304" t="str">
        <f>LEFT(COVID!D271,20)&amp;"."&amp;COVIDPAY!E271</f>
        <v>....Jl21</v>
      </c>
      <c r="K271" s="120" t="b">
        <v>1</v>
      </c>
      <c r="L271" s="126" t="s">
        <v>3686</v>
      </c>
      <c r="M271" s="120" t="b">
        <v>1</v>
      </c>
      <c r="N271" s="120" t="s">
        <v>3687</v>
      </c>
      <c r="O271" s="307">
        <f>COVID!I271</f>
        <v>0</v>
      </c>
      <c r="P271" s="120" t="b">
        <v>1</v>
      </c>
      <c r="Q271" s="120" t="b">
        <v>1</v>
      </c>
      <c r="R271" s="120" t="b">
        <v>1</v>
      </c>
    </row>
    <row r="272" spans="1:18" x14ac:dyDescent="0.25">
      <c r="A272" s="117">
        <v>1</v>
      </c>
      <c r="B272" s="118">
        <v>2</v>
      </c>
      <c r="C272" s="303">
        <f>COVID!J272</f>
        <v>0</v>
      </c>
      <c r="D272" s="120" t="b">
        <v>1</v>
      </c>
      <c r="E272" s="304" t="str">
        <f>RIGHT(COVID!C272,4)&amp;"."&amp;COVID!M272&amp;"."&amp;COVID!K272&amp;"."&amp;$C$5</f>
        <v>...Jl21</v>
      </c>
      <c r="F272" s="305">
        <f t="shared" ca="1" si="6"/>
        <v>44386</v>
      </c>
      <c r="G272" s="306">
        <f>IF(COVID!T272&lt;0,0,COVID!T272)</f>
        <v>0</v>
      </c>
      <c r="H272" s="124">
        <f t="shared" ca="1" si="7"/>
        <v>44386</v>
      </c>
      <c r="I272" s="125">
        <v>0</v>
      </c>
      <c r="J272" s="304" t="str">
        <f>LEFT(COVID!D272,20)&amp;"."&amp;COVIDPAY!E272</f>
        <v>....Jl21</v>
      </c>
      <c r="K272" s="120" t="b">
        <v>1</v>
      </c>
      <c r="L272" s="126" t="s">
        <v>3686</v>
      </c>
      <c r="M272" s="120" t="b">
        <v>1</v>
      </c>
      <c r="N272" s="120" t="s">
        <v>3687</v>
      </c>
      <c r="O272" s="307">
        <f>COVID!I272</f>
        <v>0</v>
      </c>
      <c r="P272" s="120" t="b">
        <v>1</v>
      </c>
      <c r="Q272" s="120" t="b">
        <v>1</v>
      </c>
      <c r="R272" s="120" t="b">
        <v>1</v>
      </c>
    </row>
    <row r="273" spans="1:18" x14ac:dyDescent="0.25">
      <c r="A273" s="117">
        <v>1</v>
      </c>
      <c r="B273" s="118">
        <v>2</v>
      </c>
      <c r="C273" s="303">
        <f>COVID!J273</f>
        <v>0</v>
      </c>
      <c r="D273" s="120" t="b">
        <v>1</v>
      </c>
      <c r="E273" s="304" t="str">
        <f>RIGHT(COVID!C273,4)&amp;"."&amp;COVID!M273&amp;"."&amp;COVID!K273&amp;"."&amp;$C$5</f>
        <v>...Jl21</v>
      </c>
      <c r="F273" s="305">
        <f t="shared" ca="1" si="6"/>
        <v>44386</v>
      </c>
      <c r="G273" s="306">
        <f>IF(COVID!T273&lt;0,0,COVID!T273)</f>
        <v>0</v>
      </c>
      <c r="H273" s="124">
        <f t="shared" ca="1" si="7"/>
        <v>44386</v>
      </c>
      <c r="I273" s="125">
        <v>0</v>
      </c>
      <c r="J273" s="304" t="str">
        <f>LEFT(COVID!D273,20)&amp;"."&amp;COVIDPAY!E273</f>
        <v>....Jl21</v>
      </c>
      <c r="K273" s="120" t="b">
        <v>1</v>
      </c>
      <c r="L273" s="126" t="s">
        <v>3686</v>
      </c>
      <c r="M273" s="120" t="b">
        <v>1</v>
      </c>
      <c r="N273" s="120" t="s">
        <v>3687</v>
      </c>
      <c r="O273" s="307">
        <f>COVID!I273</f>
        <v>0</v>
      </c>
      <c r="P273" s="120" t="b">
        <v>1</v>
      </c>
      <c r="Q273" s="120" t="b">
        <v>1</v>
      </c>
      <c r="R273" s="120" t="b">
        <v>1</v>
      </c>
    </row>
    <row r="274" spans="1:18" x14ac:dyDescent="0.25">
      <c r="A274" s="117">
        <v>1</v>
      </c>
      <c r="B274" s="118">
        <v>2</v>
      </c>
      <c r="C274" s="303">
        <f>COVID!J274</f>
        <v>0</v>
      </c>
      <c r="D274" s="120" t="b">
        <v>1</v>
      </c>
      <c r="E274" s="304" t="str">
        <f>RIGHT(COVID!C274,4)&amp;"."&amp;COVID!M274&amp;"."&amp;COVID!K274&amp;"."&amp;$C$5</f>
        <v>...Jl21</v>
      </c>
      <c r="F274" s="305">
        <f t="shared" ca="1" si="6"/>
        <v>44386</v>
      </c>
      <c r="G274" s="306">
        <f>IF(COVID!T274&lt;0,0,COVID!T274)</f>
        <v>0</v>
      </c>
      <c r="H274" s="124">
        <f t="shared" ca="1" si="7"/>
        <v>44386</v>
      </c>
      <c r="I274" s="125">
        <v>0</v>
      </c>
      <c r="J274" s="304" t="str">
        <f>LEFT(COVID!D274,20)&amp;"."&amp;COVIDPAY!E274</f>
        <v>....Jl21</v>
      </c>
      <c r="K274" s="120" t="b">
        <v>1</v>
      </c>
      <c r="L274" s="126" t="s">
        <v>3686</v>
      </c>
      <c r="M274" s="120" t="b">
        <v>1</v>
      </c>
      <c r="N274" s="120" t="s">
        <v>3687</v>
      </c>
      <c r="O274" s="307">
        <f>COVID!I274</f>
        <v>0</v>
      </c>
      <c r="P274" s="120" t="b">
        <v>1</v>
      </c>
      <c r="Q274" s="120" t="b">
        <v>1</v>
      </c>
      <c r="R274" s="120" t="b">
        <v>1</v>
      </c>
    </row>
    <row r="275" spans="1:18" x14ac:dyDescent="0.25">
      <c r="A275" s="117">
        <v>1</v>
      </c>
      <c r="B275" s="118">
        <v>2</v>
      </c>
      <c r="C275" s="303">
        <f>COVID!J275</f>
        <v>0</v>
      </c>
      <c r="D275" s="120" t="b">
        <v>1</v>
      </c>
      <c r="E275" s="304" t="str">
        <f>RIGHT(COVID!C275,4)&amp;"."&amp;COVID!M275&amp;"."&amp;COVID!K275&amp;"."&amp;$C$5</f>
        <v>...Jl21</v>
      </c>
      <c r="F275" s="305">
        <f t="shared" ca="1" si="6"/>
        <v>44386</v>
      </c>
      <c r="G275" s="306">
        <f>IF(COVID!T275&lt;0,0,COVID!T275)</f>
        <v>0</v>
      </c>
      <c r="H275" s="124">
        <f t="shared" ca="1" si="7"/>
        <v>44386</v>
      </c>
      <c r="I275" s="125">
        <v>0</v>
      </c>
      <c r="J275" s="304" t="str">
        <f>LEFT(COVID!D275,20)&amp;"."&amp;COVIDPAY!E275</f>
        <v>....Jl21</v>
      </c>
      <c r="K275" s="120" t="b">
        <v>1</v>
      </c>
      <c r="L275" s="126" t="s">
        <v>3686</v>
      </c>
      <c r="M275" s="120" t="b">
        <v>1</v>
      </c>
      <c r="N275" s="120" t="s">
        <v>3687</v>
      </c>
      <c r="O275" s="307">
        <f>COVID!I275</f>
        <v>0</v>
      </c>
      <c r="P275" s="120" t="b">
        <v>1</v>
      </c>
      <c r="Q275" s="120" t="b">
        <v>1</v>
      </c>
      <c r="R275" s="120" t="b">
        <v>1</v>
      </c>
    </row>
    <row r="276" spans="1:18" x14ac:dyDescent="0.25">
      <c r="A276" s="117">
        <v>1</v>
      </c>
      <c r="B276" s="118">
        <v>2</v>
      </c>
      <c r="C276" s="303">
        <f>COVID!J276</f>
        <v>0</v>
      </c>
      <c r="D276" s="120" t="b">
        <v>1</v>
      </c>
      <c r="E276" s="304" t="str">
        <f>RIGHT(COVID!C276,4)&amp;"."&amp;COVID!M276&amp;"."&amp;COVID!K276&amp;"."&amp;$C$5</f>
        <v>...Jl21</v>
      </c>
      <c r="F276" s="305">
        <f t="shared" ca="1" si="6"/>
        <v>44386</v>
      </c>
      <c r="G276" s="306">
        <f>IF(COVID!T276&lt;0,0,COVID!T276)</f>
        <v>0</v>
      </c>
      <c r="H276" s="124">
        <f t="shared" ca="1" si="7"/>
        <v>44386</v>
      </c>
      <c r="I276" s="125">
        <v>0</v>
      </c>
      <c r="J276" s="304" t="str">
        <f>LEFT(COVID!D276,20)&amp;"."&amp;COVIDPAY!E276</f>
        <v>....Jl21</v>
      </c>
      <c r="K276" s="120" t="b">
        <v>1</v>
      </c>
      <c r="L276" s="126" t="s">
        <v>3686</v>
      </c>
      <c r="M276" s="120" t="b">
        <v>1</v>
      </c>
      <c r="N276" s="120" t="s">
        <v>3687</v>
      </c>
      <c r="O276" s="307">
        <f>COVID!I276</f>
        <v>0</v>
      </c>
      <c r="P276" s="120" t="b">
        <v>1</v>
      </c>
      <c r="Q276" s="120" t="b">
        <v>1</v>
      </c>
      <c r="R276" s="120" t="b">
        <v>1</v>
      </c>
    </row>
    <row r="277" spans="1:18" x14ac:dyDescent="0.25">
      <c r="A277" s="117">
        <v>1</v>
      </c>
      <c r="B277" s="118">
        <v>2</v>
      </c>
      <c r="C277" s="303">
        <f>COVID!J277</f>
        <v>0</v>
      </c>
      <c r="D277" s="120" t="b">
        <v>1</v>
      </c>
      <c r="E277" s="304" t="str">
        <f>RIGHT(COVID!C277,4)&amp;"."&amp;COVID!M277&amp;"."&amp;COVID!K277&amp;"."&amp;$C$5</f>
        <v>...Jl21</v>
      </c>
      <c r="F277" s="305">
        <f t="shared" ref="F277:F340" ca="1" si="8">TODAY()</f>
        <v>44386</v>
      </c>
      <c r="G277" s="306">
        <f>IF(COVID!T277&lt;0,0,COVID!T277)</f>
        <v>0</v>
      </c>
      <c r="H277" s="124">
        <f t="shared" ref="H277:H340" ca="1" si="9">F277</f>
        <v>44386</v>
      </c>
      <c r="I277" s="125">
        <v>0</v>
      </c>
      <c r="J277" s="304" t="str">
        <f>LEFT(COVID!D277,20)&amp;"."&amp;COVIDPAY!E277</f>
        <v>....Jl21</v>
      </c>
      <c r="K277" s="120" t="b">
        <v>1</v>
      </c>
      <c r="L277" s="126" t="s">
        <v>3686</v>
      </c>
      <c r="M277" s="120" t="b">
        <v>1</v>
      </c>
      <c r="N277" s="120" t="s">
        <v>3687</v>
      </c>
      <c r="O277" s="307">
        <f>COVID!I277</f>
        <v>0</v>
      </c>
      <c r="P277" s="120" t="b">
        <v>1</v>
      </c>
      <c r="Q277" s="120" t="b">
        <v>1</v>
      </c>
      <c r="R277" s="120" t="b">
        <v>1</v>
      </c>
    </row>
    <row r="278" spans="1:18" x14ac:dyDescent="0.25">
      <c r="A278" s="117">
        <v>1</v>
      </c>
      <c r="B278" s="118">
        <v>2</v>
      </c>
      <c r="C278" s="303">
        <f>COVID!J278</f>
        <v>0</v>
      </c>
      <c r="D278" s="120" t="b">
        <v>1</v>
      </c>
      <c r="E278" s="304" t="str">
        <f>RIGHT(COVID!C278,4)&amp;"."&amp;COVID!M278&amp;"."&amp;COVID!K278&amp;"."&amp;$C$5</f>
        <v>...Jl21</v>
      </c>
      <c r="F278" s="305">
        <f t="shared" ca="1" si="8"/>
        <v>44386</v>
      </c>
      <c r="G278" s="306">
        <f>IF(COVID!T278&lt;0,0,COVID!T278)</f>
        <v>0</v>
      </c>
      <c r="H278" s="124">
        <f t="shared" ca="1" si="9"/>
        <v>44386</v>
      </c>
      <c r="I278" s="125">
        <v>0</v>
      </c>
      <c r="J278" s="304" t="str">
        <f>LEFT(COVID!D278,20)&amp;"."&amp;COVIDPAY!E278</f>
        <v>....Jl21</v>
      </c>
      <c r="K278" s="120" t="b">
        <v>1</v>
      </c>
      <c r="L278" s="126" t="s">
        <v>3686</v>
      </c>
      <c r="M278" s="120" t="b">
        <v>1</v>
      </c>
      <c r="N278" s="120" t="s">
        <v>3687</v>
      </c>
      <c r="O278" s="307">
        <f>COVID!I278</f>
        <v>0</v>
      </c>
      <c r="P278" s="120" t="b">
        <v>1</v>
      </c>
      <c r="Q278" s="120" t="b">
        <v>1</v>
      </c>
      <c r="R278" s="120" t="b">
        <v>1</v>
      </c>
    </row>
    <row r="279" spans="1:18" x14ac:dyDescent="0.25">
      <c r="A279" s="117">
        <v>1</v>
      </c>
      <c r="B279" s="118">
        <v>2</v>
      </c>
      <c r="C279" s="303">
        <f>COVID!J279</f>
        <v>0</v>
      </c>
      <c r="D279" s="120" t="b">
        <v>1</v>
      </c>
      <c r="E279" s="304" t="str">
        <f>RIGHT(COVID!C279,4)&amp;"."&amp;COVID!M279&amp;"."&amp;COVID!K279&amp;"."&amp;$C$5</f>
        <v>...Jl21</v>
      </c>
      <c r="F279" s="305">
        <f t="shared" ca="1" si="8"/>
        <v>44386</v>
      </c>
      <c r="G279" s="306">
        <f>IF(COVID!T279&lt;0,0,COVID!T279)</f>
        <v>0</v>
      </c>
      <c r="H279" s="124">
        <f t="shared" ca="1" si="9"/>
        <v>44386</v>
      </c>
      <c r="I279" s="125">
        <v>0</v>
      </c>
      <c r="J279" s="304" t="str">
        <f>LEFT(COVID!D279,20)&amp;"."&amp;COVIDPAY!E279</f>
        <v>....Jl21</v>
      </c>
      <c r="K279" s="120" t="b">
        <v>1</v>
      </c>
      <c r="L279" s="126" t="s">
        <v>3686</v>
      </c>
      <c r="M279" s="120" t="b">
        <v>1</v>
      </c>
      <c r="N279" s="120" t="s">
        <v>3687</v>
      </c>
      <c r="O279" s="307">
        <f>COVID!I279</f>
        <v>0</v>
      </c>
      <c r="P279" s="120" t="b">
        <v>1</v>
      </c>
      <c r="Q279" s="120" t="b">
        <v>1</v>
      </c>
      <c r="R279" s="120" t="b">
        <v>1</v>
      </c>
    </row>
    <row r="280" spans="1:18" x14ac:dyDescent="0.25">
      <c r="A280" s="117">
        <v>1</v>
      </c>
      <c r="B280" s="118">
        <v>2</v>
      </c>
      <c r="C280" s="303">
        <f>COVID!J280</f>
        <v>0</v>
      </c>
      <c r="D280" s="120" t="b">
        <v>1</v>
      </c>
      <c r="E280" s="304" t="str">
        <f>RIGHT(COVID!C280,4)&amp;"."&amp;COVID!M280&amp;"."&amp;COVID!K280&amp;"."&amp;$C$5</f>
        <v>...Jl21</v>
      </c>
      <c r="F280" s="305">
        <f t="shared" ca="1" si="8"/>
        <v>44386</v>
      </c>
      <c r="G280" s="306">
        <f>IF(COVID!T280&lt;0,0,COVID!T280)</f>
        <v>0</v>
      </c>
      <c r="H280" s="124">
        <f t="shared" ca="1" si="9"/>
        <v>44386</v>
      </c>
      <c r="I280" s="125">
        <v>0</v>
      </c>
      <c r="J280" s="304" t="str">
        <f>LEFT(COVID!D280,20)&amp;"."&amp;COVIDPAY!E280</f>
        <v>....Jl21</v>
      </c>
      <c r="K280" s="120" t="b">
        <v>1</v>
      </c>
      <c r="L280" s="126" t="s">
        <v>3686</v>
      </c>
      <c r="M280" s="120" t="b">
        <v>1</v>
      </c>
      <c r="N280" s="120" t="s">
        <v>3687</v>
      </c>
      <c r="O280" s="307">
        <f>COVID!I280</f>
        <v>0</v>
      </c>
      <c r="P280" s="120" t="b">
        <v>1</v>
      </c>
      <c r="Q280" s="120" t="b">
        <v>1</v>
      </c>
      <c r="R280" s="120" t="b">
        <v>1</v>
      </c>
    </row>
    <row r="281" spans="1:18" x14ac:dyDescent="0.25">
      <c r="A281" s="117">
        <v>1</v>
      </c>
      <c r="B281" s="118">
        <v>2</v>
      </c>
      <c r="C281" s="303">
        <f>COVID!J281</f>
        <v>0</v>
      </c>
      <c r="D281" s="120" t="b">
        <v>1</v>
      </c>
      <c r="E281" s="304" t="str">
        <f>RIGHT(COVID!C281,4)&amp;"."&amp;COVID!M281&amp;"."&amp;COVID!K281&amp;"."&amp;$C$5</f>
        <v>...Jl21</v>
      </c>
      <c r="F281" s="305">
        <f t="shared" ca="1" si="8"/>
        <v>44386</v>
      </c>
      <c r="G281" s="306">
        <f>IF(COVID!T281&lt;0,0,COVID!T281)</f>
        <v>0</v>
      </c>
      <c r="H281" s="124">
        <f t="shared" ca="1" si="9"/>
        <v>44386</v>
      </c>
      <c r="I281" s="125">
        <v>0</v>
      </c>
      <c r="J281" s="304" t="str">
        <f>LEFT(COVID!D281,20)&amp;"."&amp;COVIDPAY!E281</f>
        <v>....Jl21</v>
      </c>
      <c r="K281" s="120" t="b">
        <v>1</v>
      </c>
      <c r="L281" s="126" t="s">
        <v>3686</v>
      </c>
      <c r="M281" s="120" t="b">
        <v>1</v>
      </c>
      <c r="N281" s="120" t="s">
        <v>3687</v>
      </c>
      <c r="O281" s="307">
        <f>COVID!I281</f>
        <v>0</v>
      </c>
      <c r="P281" s="120" t="b">
        <v>1</v>
      </c>
      <c r="Q281" s="120" t="b">
        <v>1</v>
      </c>
      <c r="R281" s="120" t="b">
        <v>1</v>
      </c>
    </row>
    <row r="282" spans="1:18" x14ac:dyDescent="0.25">
      <c r="A282" s="117">
        <v>1</v>
      </c>
      <c r="B282" s="118">
        <v>2</v>
      </c>
      <c r="C282" s="303">
        <f>COVID!J282</f>
        <v>0</v>
      </c>
      <c r="D282" s="120" t="b">
        <v>1</v>
      </c>
      <c r="E282" s="304" t="str">
        <f>RIGHT(COVID!C282,4)&amp;"."&amp;COVID!M282&amp;"."&amp;COVID!K282&amp;"."&amp;$C$5</f>
        <v>...Jl21</v>
      </c>
      <c r="F282" s="305">
        <f t="shared" ca="1" si="8"/>
        <v>44386</v>
      </c>
      <c r="G282" s="306">
        <f>IF(COVID!T282&lt;0,0,COVID!T282)</f>
        <v>0</v>
      </c>
      <c r="H282" s="124">
        <f t="shared" ca="1" si="9"/>
        <v>44386</v>
      </c>
      <c r="I282" s="125">
        <v>0</v>
      </c>
      <c r="J282" s="304" t="str">
        <f>LEFT(COVID!D282,20)&amp;"."&amp;COVIDPAY!E282</f>
        <v>....Jl21</v>
      </c>
      <c r="K282" s="120" t="b">
        <v>1</v>
      </c>
      <c r="L282" s="126" t="s">
        <v>3686</v>
      </c>
      <c r="M282" s="120" t="b">
        <v>1</v>
      </c>
      <c r="N282" s="120" t="s">
        <v>3687</v>
      </c>
      <c r="O282" s="307">
        <f>COVID!I282</f>
        <v>0</v>
      </c>
      <c r="P282" s="120" t="b">
        <v>1</v>
      </c>
      <c r="Q282" s="120" t="b">
        <v>1</v>
      </c>
      <c r="R282" s="120" t="b">
        <v>1</v>
      </c>
    </row>
    <row r="283" spans="1:18" x14ac:dyDescent="0.25">
      <c r="A283" s="117">
        <v>1</v>
      </c>
      <c r="B283" s="118">
        <v>2</v>
      </c>
      <c r="C283" s="303">
        <f>COVID!J283</f>
        <v>0</v>
      </c>
      <c r="D283" s="120" t="b">
        <v>1</v>
      </c>
      <c r="E283" s="304" t="str">
        <f>RIGHT(COVID!C283,4)&amp;"."&amp;COVID!M283&amp;"."&amp;COVID!K283&amp;"."&amp;$C$5</f>
        <v>...Jl21</v>
      </c>
      <c r="F283" s="305">
        <f t="shared" ca="1" si="8"/>
        <v>44386</v>
      </c>
      <c r="G283" s="306">
        <f>IF(COVID!T283&lt;0,0,COVID!T283)</f>
        <v>0</v>
      </c>
      <c r="H283" s="124">
        <f t="shared" ca="1" si="9"/>
        <v>44386</v>
      </c>
      <c r="I283" s="125">
        <v>0</v>
      </c>
      <c r="J283" s="304" t="str">
        <f>LEFT(COVID!D283,20)&amp;"."&amp;COVIDPAY!E283</f>
        <v>....Jl21</v>
      </c>
      <c r="K283" s="120" t="b">
        <v>1</v>
      </c>
      <c r="L283" s="126" t="s">
        <v>3686</v>
      </c>
      <c r="M283" s="120" t="b">
        <v>1</v>
      </c>
      <c r="N283" s="120" t="s">
        <v>3687</v>
      </c>
      <c r="O283" s="307">
        <f>COVID!I283</f>
        <v>0</v>
      </c>
      <c r="P283" s="120" t="b">
        <v>1</v>
      </c>
      <c r="Q283" s="120" t="b">
        <v>1</v>
      </c>
      <c r="R283" s="120" t="b">
        <v>1</v>
      </c>
    </row>
    <row r="284" spans="1:18" x14ac:dyDescent="0.25">
      <c r="A284" s="117">
        <v>1</v>
      </c>
      <c r="B284" s="118">
        <v>2</v>
      </c>
      <c r="C284" s="303">
        <f>COVID!J284</f>
        <v>0</v>
      </c>
      <c r="D284" s="120" t="b">
        <v>1</v>
      </c>
      <c r="E284" s="304" t="str">
        <f>RIGHT(COVID!C284,4)&amp;"."&amp;COVID!M284&amp;"."&amp;COVID!K284&amp;"."&amp;$C$5</f>
        <v>...Jl21</v>
      </c>
      <c r="F284" s="305">
        <f t="shared" ca="1" si="8"/>
        <v>44386</v>
      </c>
      <c r="G284" s="306">
        <f>IF(COVID!T284&lt;0,0,COVID!T284)</f>
        <v>0</v>
      </c>
      <c r="H284" s="124">
        <f t="shared" ca="1" si="9"/>
        <v>44386</v>
      </c>
      <c r="I284" s="125">
        <v>0</v>
      </c>
      <c r="J284" s="304" t="str">
        <f>LEFT(COVID!D284,20)&amp;"."&amp;COVIDPAY!E284</f>
        <v>....Jl21</v>
      </c>
      <c r="K284" s="120" t="b">
        <v>1</v>
      </c>
      <c r="L284" s="126" t="s">
        <v>3686</v>
      </c>
      <c r="M284" s="120" t="b">
        <v>1</v>
      </c>
      <c r="N284" s="120" t="s">
        <v>3687</v>
      </c>
      <c r="O284" s="307">
        <f>COVID!I284</f>
        <v>0</v>
      </c>
      <c r="P284" s="120" t="b">
        <v>1</v>
      </c>
      <c r="Q284" s="120" t="b">
        <v>1</v>
      </c>
      <c r="R284" s="120" t="b">
        <v>1</v>
      </c>
    </row>
    <row r="285" spans="1:18" x14ac:dyDescent="0.25">
      <c r="A285" s="117">
        <v>1</v>
      </c>
      <c r="B285" s="118">
        <v>2</v>
      </c>
      <c r="C285" s="303">
        <f>COVID!J285</f>
        <v>0</v>
      </c>
      <c r="D285" s="120" t="b">
        <v>1</v>
      </c>
      <c r="E285" s="304" t="str">
        <f>RIGHT(COVID!C285,4)&amp;"."&amp;COVID!M285&amp;"."&amp;COVID!K285&amp;"."&amp;$C$5</f>
        <v>...Jl21</v>
      </c>
      <c r="F285" s="305">
        <f t="shared" ca="1" si="8"/>
        <v>44386</v>
      </c>
      <c r="G285" s="306">
        <f>IF(COVID!T285&lt;0,0,COVID!T285)</f>
        <v>0</v>
      </c>
      <c r="H285" s="124">
        <f t="shared" ca="1" si="9"/>
        <v>44386</v>
      </c>
      <c r="I285" s="125">
        <v>0</v>
      </c>
      <c r="J285" s="304" t="str">
        <f>LEFT(COVID!D285,20)&amp;"."&amp;COVIDPAY!E285</f>
        <v>....Jl21</v>
      </c>
      <c r="K285" s="120" t="b">
        <v>1</v>
      </c>
      <c r="L285" s="126" t="s">
        <v>3686</v>
      </c>
      <c r="M285" s="120" t="b">
        <v>1</v>
      </c>
      <c r="N285" s="120" t="s">
        <v>3687</v>
      </c>
      <c r="O285" s="307">
        <f>COVID!I285</f>
        <v>0</v>
      </c>
      <c r="P285" s="120" t="b">
        <v>1</v>
      </c>
      <c r="Q285" s="120" t="b">
        <v>1</v>
      </c>
      <c r="R285" s="120" t="b">
        <v>1</v>
      </c>
    </row>
    <row r="286" spans="1:18" x14ac:dyDescent="0.25">
      <c r="A286" s="117">
        <v>1</v>
      </c>
      <c r="B286" s="118">
        <v>2</v>
      </c>
      <c r="C286" s="303">
        <f>COVID!J286</f>
        <v>0</v>
      </c>
      <c r="D286" s="120" t="b">
        <v>1</v>
      </c>
      <c r="E286" s="304" t="str">
        <f>RIGHT(COVID!C286,4)&amp;"."&amp;COVID!M286&amp;"."&amp;COVID!K286&amp;"."&amp;$C$5</f>
        <v>...Jl21</v>
      </c>
      <c r="F286" s="305">
        <f t="shared" ca="1" si="8"/>
        <v>44386</v>
      </c>
      <c r="G286" s="306">
        <f>IF(COVID!T286&lt;0,0,COVID!T286)</f>
        <v>0</v>
      </c>
      <c r="H286" s="124">
        <f t="shared" ca="1" si="9"/>
        <v>44386</v>
      </c>
      <c r="I286" s="125">
        <v>0</v>
      </c>
      <c r="J286" s="304" t="str">
        <f>LEFT(COVID!D286,20)&amp;"."&amp;COVIDPAY!E286</f>
        <v>....Jl21</v>
      </c>
      <c r="K286" s="120" t="b">
        <v>1</v>
      </c>
      <c r="L286" s="126" t="s">
        <v>3686</v>
      </c>
      <c r="M286" s="120" t="b">
        <v>1</v>
      </c>
      <c r="N286" s="120" t="s">
        <v>3687</v>
      </c>
      <c r="O286" s="307">
        <f>COVID!I286</f>
        <v>0</v>
      </c>
      <c r="P286" s="120" t="b">
        <v>1</v>
      </c>
      <c r="Q286" s="120" t="b">
        <v>1</v>
      </c>
      <c r="R286" s="120" t="b">
        <v>1</v>
      </c>
    </row>
    <row r="287" spans="1:18" x14ac:dyDescent="0.25">
      <c r="A287" s="117">
        <v>1</v>
      </c>
      <c r="B287" s="118">
        <v>2</v>
      </c>
      <c r="C287" s="303">
        <f>COVID!J287</f>
        <v>0</v>
      </c>
      <c r="D287" s="120" t="b">
        <v>1</v>
      </c>
      <c r="E287" s="304" t="str">
        <f>RIGHT(COVID!C287,4)&amp;"."&amp;COVID!M287&amp;"."&amp;COVID!K287&amp;"."&amp;$C$5</f>
        <v>...Jl21</v>
      </c>
      <c r="F287" s="305">
        <f t="shared" ca="1" si="8"/>
        <v>44386</v>
      </c>
      <c r="G287" s="306">
        <f>IF(COVID!T287&lt;0,0,COVID!T287)</f>
        <v>0</v>
      </c>
      <c r="H287" s="124">
        <f t="shared" ca="1" si="9"/>
        <v>44386</v>
      </c>
      <c r="I287" s="125">
        <v>0</v>
      </c>
      <c r="J287" s="304" t="str">
        <f>LEFT(COVID!D287,20)&amp;"."&amp;COVIDPAY!E287</f>
        <v>....Jl21</v>
      </c>
      <c r="K287" s="120" t="b">
        <v>1</v>
      </c>
      <c r="L287" s="126" t="s">
        <v>3686</v>
      </c>
      <c r="M287" s="120" t="b">
        <v>1</v>
      </c>
      <c r="N287" s="120" t="s">
        <v>3687</v>
      </c>
      <c r="O287" s="307">
        <f>COVID!I287</f>
        <v>0</v>
      </c>
      <c r="P287" s="120" t="b">
        <v>1</v>
      </c>
      <c r="Q287" s="120" t="b">
        <v>1</v>
      </c>
      <c r="R287" s="120" t="b">
        <v>1</v>
      </c>
    </row>
    <row r="288" spans="1:18" x14ac:dyDescent="0.25">
      <c r="A288" s="117">
        <v>1</v>
      </c>
      <c r="B288" s="118">
        <v>2</v>
      </c>
      <c r="C288" s="303">
        <f>COVID!J288</f>
        <v>0</v>
      </c>
      <c r="D288" s="120" t="b">
        <v>1</v>
      </c>
      <c r="E288" s="304" t="str">
        <f>RIGHT(COVID!C288,4)&amp;"."&amp;COVID!M288&amp;"."&amp;COVID!K288&amp;"."&amp;$C$5</f>
        <v>...Jl21</v>
      </c>
      <c r="F288" s="305">
        <f t="shared" ca="1" si="8"/>
        <v>44386</v>
      </c>
      <c r="G288" s="306">
        <f>IF(COVID!T288&lt;0,0,COVID!T288)</f>
        <v>0</v>
      </c>
      <c r="H288" s="124">
        <f t="shared" ca="1" si="9"/>
        <v>44386</v>
      </c>
      <c r="I288" s="125">
        <v>0</v>
      </c>
      <c r="J288" s="304" t="str">
        <f>LEFT(COVID!D288,20)&amp;"."&amp;COVIDPAY!E288</f>
        <v>....Jl21</v>
      </c>
      <c r="K288" s="120" t="b">
        <v>1</v>
      </c>
      <c r="L288" s="126" t="s">
        <v>3686</v>
      </c>
      <c r="M288" s="120" t="b">
        <v>1</v>
      </c>
      <c r="N288" s="120" t="s">
        <v>3687</v>
      </c>
      <c r="O288" s="307">
        <f>COVID!I288</f>
        <v>0</v>
      </c>
      <c r="P288" s="120" t="b">
        <v>1</v>
      </c>
      <c r="Q288" s="120" t="b">
        <v>1</v>
      </c>
      <c r="R288" s="120" t="b">
        <v>1</v>
      </c>
    </row>
    <row r="289" spans="1:18" x14ac:dyDescent="0.25">
      <c r="A289" s="117">
        <v>1</v>
      </c>
      <c r="B289" s="118">
        <v>2</v>
      </c>
      <c r="C289" s="303">
        <f>COVID!J289</f>
        <v>0</v>
      </c>
      <c r="D289" s="120" t="b">
        <v>1</v>
      </c>
      <c r="E289" s="304" t="str">
        <f>RIGHT(COVID!C289,4)&amp;"."&amp;COVID!M289&amp;"."&amp;COVID!K289&amp;"."&amp;$C$5</f>
        <v>...Jl21</v>
      </c>
      <c r="F289" s="305">
        <f t="shared" ca="1" si="8"/>
        <v>44386</v>
      </c>
      <c r="G289" s="306">
        <f>IF(COVID!T289&lt;0,0,COVID!T289)</f>
        <v>0</v>
      </c>
      <c r="H289" s="124">
        <f t="shared" ca="1" si="9"/>
        <v>44386</v>
      </c>
      <c r="I289" s="125">
        <v>0</v>
      </c>
      <c r="J289" s="304" t="str">
        <f>LEFT(COVID!D289,20)&amp;"."&amp;COVIDPAY!E289</f>
        <v>....Jl21</v>
      </c>
      <c r="K289" s="120" t="b">
        <v>1</v>
      </c>
      <c r="L289" s="126" t="s">
        <v>3686</v>
      </c>
      <c r="M289" s="120" t="b">
        <v>1</v>
      </c>
      <c r="N289" s="120" t="s">
        <v>3687</v>
      </c>
      <c r="O289" s="307">
        <f>COVID!I289</f>
        <v>0</v>
      </c>
      <c r="P289" s="120" t="b">
        <v>1</v>
      </c>
      <c r="Q289" s="120" t="b">
        <v>1</v>
      </c>
      <c r="R289" s="120" t="b">
        <v>1</v>
      </c>
    </row>
    <row r="290" spans="1:18" x14ac:dyDescent="0.25">
      <c r="A290" s="117">
        <v>1</v>
      </c>
      <c r="B290" s="118">
        <v>2</v>
      </c>
      <c r="C290" s="303">
        <f>COVID!J290</f>
        <v>0</v>
      </c>
      <c r="D290" s="120" t="b">
        <v>1</v>
      </c>
      <c r="E290" s="304" t="str">
        <f>RIGHT(COVID!C290,4)&amp;"."&amp;COVID!M290&amp;"."&amp;COVID!K290&amp;"."&amp;$C$5</f>
        <v>...Jl21</v>
      </c>
      <c r="F290" s="305">
        <f t="shared" ca="1" si="8"/>
        <v>44386</v>
      </c>
      <c r="G290" s="306">
        <f>IF(COVID!T290&lt;0,0,COVID!T290)</f>
        <v>0</v>
      </c>
      <c r="H290" s="124">
        <f t="shared" ca="1" si="9"/>
        <v>44386</v>
      </c>
      <c r="I290" s="125">
        <v>0</v>
      </c>
      <c r="J290" s="304" t="str">
        <f>LEFT(COVID!D290,20)&amp;"."&amp;COVIDPAY!E290</f>
        <v>....Jl21</v>
      </c>
      <c r="K290" s="120" t="b">
        <v>1</v>
      </c>
      <c r="L290" s="126" t="s">
        <v>3686</v>
      </c>
      <c r="M290" s="120" t="b">
        <v>1</v>
      </c>
      <c r="N290" s="120" t="s">
        <v>3687</v>
      </c>
      <c r="O290" s="307">
        <f>COVID!I290</f>
        <v>0</v>
      </c>
      <c r="P290" s="120" t="b">
        <v>1</v>
      </c>
      <c r="Q290" s="120" t="b">
        <v>1</v>
      </c>
      <c r="R290" s="120" t="b">
        <v>1</v>
      </c>
    </row>
    <row r="291" spans="1:18" x14ac:dyDescent="0.25">
      <c r="A291" s="117">
        <v>1</v>
      </c>
      <c r="B291" s="118">
        <v>2</v>
      </c>
      <c r="C291" s="303">
        <f>COVID!J291</f>
        <v>0</v>
      </c>
      <c r="D291" s="120" t="b">
        <v>1</v>
      </c>
      <c r="E291" s="304" t="str">
        <f>RIGHT(COVID!C291,4)&amp;"."&amp;COVID!M291&amp;"."&amp;COVID!K291&amp;"."&amp;$C$5</f>
        <v>...Jl21</v>
      </c>
      <c r="F291" s="305">
        <f t="shared" ca="1" si="8"/>
        <v>44386</v>
      </c>
      <c r="G291" s="306">
        <f>IF(COVID!T291&lt;0,0,COVID!T291)</f>
        <v>0</v>
      </c>
      <c r="H291" s="124">
        <f t="shared" ca="1" si="9"/>
        <v>44386</v>
      </c>
      <c r="I291" s="125">
        <v>0</v>
      </c>
      <c r="J291" s="304" t="str">
        <f>LEFT(COVID!D291,20)&amp;"."&amp;COVIDPAY!E291</f>
        <v>....Jl21</v>
      </c>
      <c r="K291" s="120" t="b">
        <v>1</v>
      </c>
      <c r="L291" s="126" t="s">
        <v>3686</v>
      </c>
      <c r="M291" s="120" t="b">
        <v>1</v>
      </c>
      <c r="N291" s="120" t="s">
        <v>3687</v>
      </c>
      <c r="O291" s="307">
        <f>COVID!I291</f>
        <v>0</v>
      </c>
      <c r="P291" s="120" t="b">
        <v>1</v>
      </c>
      <c r="Q291" s="120" t="b">
        <v>1</v>
      </c>
      <c r="R291" s="120" t="b">
        <v>1</v>
      </c>
    </row>
    <row r="292" spans="1:18" x14ac:dyDescent="0.25">
      <c r="A292" s="117">
        <v>1</v>
      </c>
      <c r="B292" s="118">
        <v>2</v>
      </c>
      <c r="C292" s="303">
        <f>COVID!J292</f>
        <v>0</v>
      </c>
      <c r="D292" s="120" t="b">
        <v>1</v>
      </c>
      <c r="E292" s="304" t="str">
        <f>RIGHT(COVID!C292,4)&amp;"."&amp;COVID!M292&amp;"."&amp;COVID!K292&amp;"."&amp;$C$5</f>
        <v>...Jl21</v>
      </c>
      <c r="F292" s="305">
        <f t="shared" ca="1" si="8"/>
        <v>44386</v>
      </c>
      <c r="G292" s="306">
        <f>IF(COVID!T292&lt;0,0,COVID!T292)</f>
        <v>0</v>
      </c>
      <c r="H292" s="124">
        <f t="shared" ca="1" si="9"/>
        <v>44386</v>
      </c>
      <c r="I292" s="125">
        <v>0</v>
      </c>
      <c r="J292" s="304" t="str">
        <f>LEFT(COVID!D292,20)&amp;"."&amp;COVIDPAY!E292</f>
        <v>....Jl21</v>
      </c>
      <c r="K292" s="120" t="b">
        <v>1</v>
      </c>
      <c r="L292" s="126" t="s">
        <v>3686</v>
      </c>
      <c r="M292" s="120" t="b">
        <v>1</v>
      </c>
      <c r="N292" s="120" t="s">
        <v>3687</v>
      </c>
      <c r="O292" s="307">
        <f>COVID!I292</f>
        <v>0</v>
      </c>
      <c r="P292" s="120" t="b">
        <v>1</v>
      </c>
      <c r="Q292" s="120" t="b">
        <v>1</v>
      </c>
      <c r="R292" s="120" t="b">
        <v>1</v>
      </c>
    </row>
    <row r="293" spans="1:18" x14ac:dyDescent="0.25">
      <c r="A293" s="117">
        <v>1</v>
      </c>
      <c r="B293" s="118">
        <v>2</v>
      </c>
      <c r="C293" s="303">
        <f>COVID!J293</f>
        <v>0</v>
      </c>
      <c r="D293" s="120" t="b">
        <v>1</v>
      </c>
      <c r="E293" s="304" t="str">
        <f>RIGHT(COVID!C293,4)&amp;"."&amp;COVID!M293&amp;"."&amp;COVID!K293&amp;"."&amp;$C$5</f>
        <v>...Jl21</v>
      </c>
      <c r="F293" s="305">
        <f t="shared" ca="1" si="8"/>
        <v>44386</v>
      </c>
      <c r="G293" s="306">
        <f>IF(COVID!T293&lt;0,0,COVID!T293)</f>
        <v>0</v>
      </c>
      <c r="H293" s="124">
        <f t="shared" ca="1" si="9"/>
        <v>44386</v>
      </c>
      <c r="I293" s="125">
        <v>0</v>
      </c>
      <c r="J293" s="304" t="str">
        <f>LEFT(COVID!D293,20)&amp;"."&amp;COVIDPAY!E293</f>
        <v>....Jl21</v>
      </c>
      <c r="K293" s="120" t="b">
        <v>1</v>
      </c>
      <c r="L293" s="126" t="s">
        <v>3686</v>
      </c>
      <c r="M293" s="120" t="b">
        <v>1</v>
      </c>
      <c r="N293" s="120" t="s">
        <v>3687</v>
      </c>
      <c r="O293" s="307">
        <f>COVID!I293</f>
        <v>0</v>
      </c>
      <c r="P293" s="120" t="b">
        <v>1</v>
      </c>
      <c r="Q293" s="120" t="b">
        <v>1</v>
      </c>
      <c r="R293" s="120" t="b">
        <v>1</v>
      </c>
    </row>
    <row r="294" spans="1:18" x14ac:dyDescent="0.25">
      <c r="A294" s="117">
        <v>1</v>
      </c>
      <c r="B294" s="118">
        <v>2</v>
      </c>
      <c r="C294" s="303">
        <f>COVID!J294</f>
        <v>0</v>
      </c>
      <c r="D294" s="120" t="b">
        <v>1</v>
      </c>
      <c r="E294" s="304" t="str">
        <f>RIGHT(COVID!C294,4)&amp;"."&amp;COVID!M294&amp;"."&amp;COVID!K294&amp;"."&amp;$C$5</f>
        <v>...Jl21</v>
      </c>
      <c r="F294" s="305">
        <f t="shared" ca="1" si="8"/>
        <v>44386</v>
      </c>
      <c r="G294" s="306">
        <f>IF(COVID!T294&lt;0,0,COVID!T294)</f>
        <v>0</v>
      </c>
      <c r="H294" s="124">
        <f t="shared" ca="1" si="9"/>
        <v>44386</v>
      </c>
      <c r="I294" s="125">
        <v>0</v>
      </c>
      <c r="J294" s="304" t="str">
        <f>LEFT(COVID!D294,20)&amp;"."&amp;COVIDPAY!E294</f>
        <v>....Jl21</v>
      </c>
      <c r="K294" s="120" t="b">
        <v>1</v>
      </c>
      <c r="L294" s="126" t="s">
        <v>3686</v>
      </c>
      <c r="M294" s="120" t="b">
        <v>1</v>
      </c>
      <c r="N294" s="120" t="s">
        <v>3687</v>
      </c>
      <c r="O294" s="307">
        <f>COVID!I294</f>
        <v>0</v>
      </c>
      <c r="P294" s="120" t="b">
        <v>1</v>
      </c>
      <c r="Q294" s="120" t="b">
        <v>1</v>
      </c>
      <c r="R294" s="120" t="b">
        <v>1</v>
      </c>
    </row>
    <row r="295" spans="1:18" x14ac:dyDescent="0.25">
      <c r="A295" s="117">
        <v>1</v>
      </c>
      <c r="B295" s="118">
        <v>2</v>
      </c>
      <c r="C295" s="303">
        <f>COVID!J295</f>
        <v>0</v>
      </c>
      <c r="D295" s="120" t="b">
        <v>1</v>
      </c>
      <c r="E295" s="304" t="str">
        <f>RIGHT(COVID!C295,4)&amp;"."&amp;COVID!M295&amp;"."&amp;COVID!K295&amp;"."&amp;$C$5</f>
        <v>...Jl21</v>
      </c>
      <c r="F295" s="305">
        <f t="shared" ca="1" si="8"/>
        <v>44386</v>
      </c>
      <c r="G295" s="306">
        <f>IF(COVID!T295&lt;0,0,COVID!T295)</f>
        <v>0</v>
      </c>
      <c r="H295" s="124">
        <f t="shared" ca="1" si="9"/>
        <v>44386</v>
      </c>
      <c r="I295" s="125">
        <v>0</v>
      </c>
      <c r="J295" s="304" t="str">
        <f>LEFT(COVID!D295,20)&amp;"."&amp;COVIDPAY!E295</f>
        <v>....Jl21</v>
      </c>
      <c r="K295" s="120" t="b">
        <v>1</v>
      </c>
      <c r="L295" s="126" t="s">
        <v>3686</v>
      </c>
      <c r="M295" s="120" t="b">
        <v>1</v>
      </c>
      <c r="N295" s="120" t="s">
        <v>3687</v>
      </c>
      <c r="O295" s="307">
        <f>COVID!I295</f>
        <v>0</v>
      </c>
      <c r="P295" s="120" t="b">
        <v>1</v>
      </c>
      <c r="Q295" s="120" t="b">
        <v>1</v>
      </c>
      <c r="R295" s="120" t="b">
        <v>1</v>
      </c>
    </row>
    <row r="296" spans="1:18" x14ac:dyDescent="0.25">
      <c r="A296" s="117">
        <v>1</v>
      </c>
      <c r="B296" s="118">
        <v>2</v>
      </c>
      <c r="C296" s="303">
        <f>COVID!J296</f>
        <v>0</v>
      </c>
      <c r="D296" s="120" t="b">
        <v>1</v>
      </c>
      <c r="E296" s="304" t="str">
        <f>RIGHT(COVID!C296,4)&amp;"."&amp;COVID!M296&amp;"."&amp;COVID!K296&amp;"."&amp;$C$5</f>
        <v>...Jl21</v>
      </c>
      <c r="F296" s="305">
        <f t="shared" ca="1" si="8"/>
        <v>44386</v>
      </c>
      <c r="G296" s="306">
        <f>IF(COVID!T296&lt;0,0,COVID!T296)</f>
        <v>0</v>
      </c>
      <c r="H296" s="124">
        <f t="shared" ca="1" si="9"/>
        <v>44386</v>
      </c>
      <c r="I296" s="125">
        <v>0</v>
      </c>
      <c r="J296" s="304" t="str">
        <f>LEFT(COVID!D296,20)&amp;"."&amp;COVIDPAY!E296</f>
        <v>....Jl21</v>
      </c>
      <c r="K296" s="120" t="b">
        <v>1</v>
      </c>
      <c r="L296" s="126" t="s">
        <v>3686</v>
      </c>
      <c r="M296" s="120" t="b">
        <v>1</v>
      </c>
      <c r="N296" s="120" t="s">
        <v>3687</v>
      </c>
      <c r="O296" s="307">
        <f>COVID!I296</f>
        <v>0</v>
      </c>
      <c r="P296" s="120" t="b">
        <v>1</v>
      </c>
      <c r="Q296" s="120" t="b">
        <v>1</v>
      </c>
      <c r="R296" s="120" t="b">
        <v>1</v>
      </c>
    </row>
    <row r="297" spans="1:18" x14ac:dyDescent="0.25">
      <c r="A297" s="117">
        <v>1</v>
      </c>
      <c r="B297" s="118">
        <v>2</v>
      </c>
      <c r="C297" s="303">
        <f>COVID!J297</f>
        <v>0</v>
      </c>
      <c r="D297" s="120" t="b">
        <v>1</v>
      </c>
      <c r="E297" s="304" t="str">
        <f>RIGHT(COVID!C297,4)&amp;"."&amp;COVID!M297&amp;"."&amp;COVID!K297&amp;"."&amp;$C$5</f>
        <v>...Jl21</v>
      </c>
      <c r="F297" s="305">
        <f t="shared" ca="1" si="8"/>
        <v>44386</v>
      </c>
      <c r="G297" s="306">
        <f>IF(COVID!T297&lt;0,0,COVID!T297)</f>
        <v>0</v>
      </c>
      <c r="H297" s="124">
        <f t="shared" ca="1" si="9"/>
        <v>44386</v>
      </c>
      <c r="I297" s="125">
        <v>0</v>
      </c>
      <c r="J297" s="304" t="str">
        <f>LEFT(COVID!D297,20)&amp;"."&amp;COVIDPAY!E297</f>
        <v>....Jl21</v>
      </c>
      <c r="K297" s="120" t="b">
        <v>1</v>
      </c>
      <c r="L297" s="126" t="s">
        <v>3686</v>
      </c>
      <c r="M297" s="120" t="b">
        <v>1</v>
      </c>
      <c r="N297" s="120" t="s">
        <v>3687</v>
      </c>
      <c r="O297" s="307">
        <f>COVID!I297</f>
        <v>0</v>
      </c>
      <c r="P297" s="120" t="b">
        <v>1</v>
      </c>
      <c r="Q297" s="120" t="b">
        <v>1</v>
      </c>
      <c r="R297" s="120" t="b">
        <v>1</v>
      </c>
    </row>
    <row r="298" spans="1:18" x14ac:dyDescent="0.25">
      <c r="A298" s="117">
        <v>1</v>
      </c>
      <c r="B298" s="118">
        <v>2</v>
      </c>
      <c r="C298" s="303">
        <f>COVID!J298</f>
        <v>0</v>
      </c>
      <c r="D298" s="120" t="b">
        <v>1</v>
      </c>
      <c r="E298" s="304" t="str">
        <f>RIGHT(COVID!C298,4)&amp;"."&amp;COVID!M298&amp;"."&amp;COVID!K298&amp;"."&amp;$C$5</f>
        <v>...Jl21</v>
      </c>
      <c r="F298" s="305">
        <f t="shared" ca="1" si="8"/>
        <v>44386</v>
      </c>
      <c r="G298" s="306">
        <f>IF(COVID!T298&lt;0,0,COVID!T298)</f>
        <v>0</v>
      </c>
      <c r="H298" s="124">
        <f t="shared" ca="1" si="9"/>
        <v>44386</v>
      </c>
      <c r="I298" s="125">
        <v>0</v>
      </c>
      <c r="J298" s="304" t="str">
        <f>LEFT(COVID!D298,20)&amp;"."&amp;COVIDPAY!E298</f>
        <v>....Jl21</v>
      </c>
      <c r="K298" s="120" t="b">
        <v>1</v>
      </c>
      <c r="L298" s="126" t="s">
        <v>3686</v>
      </c>
      <c r="M298" s="120" t="b">
        <v>1</v>
      </c>
      <c r="N298" s="120" t="s">
        <v>3687</v>
      </c>
      <c r="O298" s="307">
        <f>COVID!I298</f>
        <v>0</v>
      </c>
      <c r="P298" s="120" t="b">
        <v>1</v>
      </c>
      <c r="Q298" s="120" t="b">
        <v>1</v>
      </c>
      <c r="R298" s="120" t="b">
        <v>1</v>
      </c>
    </row>
    <row r="299" spans="1:18" x14ac:dyDescent="0.25">
      <c r="A299" s="117">
        <v>1</v>
      </c>
      <c r="B299" s="118">
        <v>2</v>
      </c>
      <c r="C299" s="303">
        <f>COVID!J299</f>
        <v>0</v>
      </c>
      <c r="D299" s="120" t="b">
        <v>1</v>
      </c>
      <c r="E299" s="304" t="str">
        <f>RIGHT(COVID!C299,4)&amp;"."&amp;COVID!M299&amp;"."&amp;COVID!K299&amp;"."&amp;$C$5</f>
        <v>...Jl21</v>
      </c>
      <c r="F299" s="305">
        <f t="shared" ca="1" si="8"/>
        <v>44386</v>
      </c>
      <c r="G299" s="306">
        <f>IF(COVID!T299&lt;0,0,COVID!T299)</f>
        <v>0</v>
      </c>
      <c r="H299" s="124">
        <f t="shared" ca="1" si="9"/>
        <v>44386</v>
      </c>
      <c r="I299" s="125">
        <v>0</v>
      </c>
      <c r="J299" s="304" t="str">
        <f>LEFT(COVID!D299,20)&amp;"."&amp;COVIDPAY!E299</f>
        <v>....Jl21</v>
      </c>
      <c r="K299" s="120" t="b">
        <v>1</v>
      </c>
      <c r="L299" s="126" t="s">
        <v>3686</v>
      </c>
      <c r="M299" s="120" t="b">
        <v>1</v>
      </c>
      <c r="N299" s="120" t="s">
        <v>3687</v>
      </c>
      <c r="O299" s="307">
        <f>COVID!I299</f>
        <v>0</v>
      </c>
      <c r="P299" s="120" t="b">
        <v>1</v>
      </c>
      <c r="Q299" s="120" t="b">
        <v>1</v>
      </c>
      <c r="R299" s="120" t="b">
        <v>1</v>
      </c>
    </row>
    <row r="300" spans="1:18" x14ac:dyDescent="0.25">
      <c r="A300" s="117">
        <v>1</v>
      </c>
      <c r="B300" s="118">
        <v>2</v>
      </c>
      <c r="C300" s="303">
        <f>COVID!J300</f>
        <v>0</v>
      </c>
      <c r="D300" s="120" t="b">
        <v>1</v>
      </c>
      <c r="E300" s="304" t="str">
        <f>RIGHT(COVID!C300,4)&amp;"."&amp;COVID!M300&amp;"."&amp;COVID!K300&amp;"."&amp;$C$5</f>
        <v>...Jl21</v>
      </c>
      <c r="F300" s="305">
        <f t="shared" ca="1" si="8"/>
        <v>44386</v>
      </c>
      <c r="G300" s="306">
        <f>IF(COVID!T300&lt;0,0,COVID!T300)</f>
        <v>0</v>
      </c>
      <c r="H300" s="124">
        <f t="shared" ca="1" si="9"/>
        <v>44386</v>
      </c>
      <c r="I300" s="125">
        <v>0</v>
      </c>
      <c r="J300" s="304" t="str">
        <f>LEFT(COVID!D300,20)&amp;"."&amp;COVIDPAY!E300</f>
        <v>....Jl21</v>
      </c>
      <c r="K300" s="120" t="b">
        <v>1</v>
      </c>
      <c r="L300" s="126" t="s">
        <v>3686</v>
      </c>
      <c r="M300" s="120" t="b">
        <v>1</v>
      </c>
      <c r="N300" s="120" t="s">
        <v>3687</v>
      </c>
      <c r="O300" s="307">
        <f>COVID!I300</f>
        <v>0</v>
      </c>
      <c r="P300" s="120" t="b">
        <v>1</v>
      </c>
      <c r="Q300" s="120" t="b">
        <v>1</v>
      </c>
      <c r="R300" s="120" t="b">
        <v>1</v>
      </c>
    </row>
    <row r="301" spans="1:18" x14ac:dyDescent="0.25">
      <c r="A301" s="117">
        <v>1</v>
      </c>
      <c r="B301" s="118">
        <v>2</v>
      </c>
      <c r="C301" s="303">
        <f>COVID!J301</f>
        <v>0</v>
      </c>
      <c r="D301" s="120" t="b">
        <v>1</v>
      </c>
      <c r="E301" s="304" t="str">
        <f>RIGHT(COVID!C301,4)&amp;"."&amp;COVID!M301&amp;"."&amp;COVID!K301&amp;"."&amp;$C$5</f>
        <v>...Jl21</v>
      </c>
      <c r="F301" s="305">
        <f t="shared" ca="1" si="8"/>
        <v>44386</v>
      </c>
      <c r="G301" s="306">
        <f>IF(COVID!T301&lt;0,0,COVID!T301)</f>
        <v>0</v>
      </c>
      <c r="H301" s="124">
        <f t="shared" ca="1" si="9"/>
        <v>44386</v>
      </c>
      <c r="I301" s="125">
        <v>0</v>
      </c>
      <c r="J301" s="304" t="str">
        <f>LEFT(COVID!D301,20)&amp;"."&amp;COVIDPAY!E301</f>
        <v>....Jl21</v>
      </c>
      <c r="K301" s="120" t="b">
        <v>1</v>
      </c>
      <c r="L301" s="126" t="s">
        <v>3686</v>
      </c>
      <c r="M301" s="120" t="b">
        <v>1</v>
      </c>
      <c r="N301" s="120" t="s">
        <v>3687</v>
      </c>
      <c r="O301" s="307">
        <f>COVID!I301</f>
        <v>0</v>
      </c>
      <c r="P301" s="120" t="b">
        <v>1</v>
      </c>
      <c r="Q301" s="120" t="b">
        <v>1</v>
      </c>
      <c r="R301" s="120" t="b">
        <v>1</v>
      </c>
    </row>
    <row r="302" spans="1:18" x14ac:dyDescent="0.25">
      <c r="A302" s="117">
        <v>1</v>
      </c>
      <c r="B302" s="118">
        <v>2</v>
      </c>
      <c r="C302" s="303">
        <f>COVID!J302</f>
        <v>0</v>
      </c>
      <c r="D302" s="120" t="b">
        <v>1</v>
      </c>
      <c r="E302" s="304" t="str">
        <f>RIGHT(COVID!C302,4)&amp;"."&amp;COVID!M302&amp;"."&amp;COVID!K302&amp;"."&amp;$C$5</f>
        <v>...Jl21</v>
      </c>
      <c r="F302" s="305">
        <f t="shared" ca="1" si="8"/>
        <v>44386</v>
      </c>
      <c r="G302" s="306">
        <f>IF(COVID!T302&lt;0,0,COVID!T302)</f>
        <v>0</v>
      </c>
      <c r="H302" s="124">
        <f t="shared" ca="1" si="9"/>
        <v>44386</v>
      </c>
      <c r="I302" s="125">
        <v>0</v>
      </c>
      <c r="J302" s="304" t="str">
        <f>LEFT(COVID!D302,20)&amp;"."&amp;COVIDPAY!E302</f>
        <v>....Jl21</v>
      </c>
      <c r="K302" s="120" t="b">
        <v>1</v>
      </c>
      <c r="L302" s="126" t="s">
        <v>3686</v>
      </c>
      <c r="M302" s="120" t="b">
        <v>1</v>
      </c>
      <c r="N302" s="120" t="s">
        <v>3687</v>
      </c>
      <c r="O302" s="307">
        <f>COVID!I302</f>
        <v>0</v>
      </c>
      <c r="P302" s="120" t="b">
        <v>1</v>
      </c>
      <c r="Q302" s="120" t="b">
        <v>1</v>
      </c>
      <c r="R302" s="120" t="b">
        <v>1</v>
      </c>
    </row>
    <row r="303" spans="1:18" x14ac:dyDescent="0.25">
      <c r="A303" s="117">
        <v>1</v>
      </c>
      <c r="B303" s="118">
        <v>2</v>
      </c>
      <c r="C303" s="303">
        <f>COVID!J303</f>
        <v>0</v>
      </c>
      <c r="D303" s="120" t="b">
        <v>1</v>
      </c>
      <c r="E303" s="304" t="str">
        <f>RIGHT(COVID!C303,4)&amp;"."&amp;COVID!M303&amp;"."&amp;COVID!K303&amp;"."&amp;$C$5</f>
        <v>...Jl21</v>
      </c>
      <c r="F303" s="305">
        <f t="shared" ca="1" si="8"/>
        <v>44386</v>
      </c>
      <c r="G303" s="306">
        <f>IF(COVID!T303&lt;0,0,COVID!T303)</f>
        <v>0</v>
      </c>
      <c r="H303" s="124">
        <f t="shared" ca="1" si="9"/>
        <v>44386</v>
      </c>
      <c r="I303" s="125">
        <v>0</v>
      </c>
      <c r="J303" s="304" t="str">
        <f>LEFT(COVID!D303,20)&amp;"."&amp;COVIDPAY!E303</f>
        <v>....Jl21</v>
      </c>
      <c r="K303" s="120" t="b">
        <v>1</v>
      </c>
      <c r="L303" s="126" t="s">
        <v>3686</v>
      </c>
      <c r="M303" s="120" t="b">
        <v>1</v>
      </c>
      <c r="N303" s="120" t="s">
        <v>3687</v>
      </c>
      <c r="O303" s="307">
        <f>COVID!I303</f>
        <v>0</v>
      </c>
      <c r="P303" s="120" t="b">
        <v>1</v>
      </c>
      <c r="Q303" s="120" t="b">
        <v>1</v>
      </c>
      <c r="R303" s="120" t="b">
        <v>1</v>
      </c>
    </row>
    <row r="304" spans="1:18" x14ac:dyDescent="0.25">
      <c r="A304" s="117">
        <v>1</v>
      </c>
      <c r="B304" s="118">
        <v>2</v>
      </c>
      <c r="C304" s="303">
        <f>COVID!J304</f>
        <v>0</v>
      </c>
      <c r="D304" s="120" t="b">
        <v>1</v>
      </c>
      <c r="E304" s="304" t="str">
        <f>RIGHT(COVID!C304,4)&amp;"."&amp;COVID!M304&amp;"."&amp;COVID!K304&amp;"."&amp;$C$5</f>
        <v>...Jl21</v>
      </c>
      <c r="F304" s="305">
        <f t="shared" ca="1" si="8"/>
        <v>44386</v>
      </c>
      <c r="G304" s="306">
        <f>IF(COVID!T304&lt;0,0,COVID!T304)</f>
        <v>0</v>
      </c>
      <c r="H304" s="124">
        <f t="shared" ca="1" si="9"/>
        <v>44386</v>
      </c>
      <c r="I304" s="125">
        <v>0</v>
      </c>
      <c r="J304" s="304" t="str">
        <f>LEFT(COVID!D304,20)&amp;"."&amp;COVIDPAY!E304</f>
        <v>....Jl21</v>
      </c>
      <c r="K304" s="120" t="b">
        <v>1</v>
      </c>
      <c r="L304" s="126" t="s">
        <v>3686</v>
      </c>
      <c r="M304" s="120" t="b">
        <v>1</v>
      </c>
      <c r="N304" s="120" t="s">
        <v>3687</v>
      </c>
      <c r="O304" s="307">
        <f>COVID!I304</f>
        <v>0</v>
      </c>
      <c r="P304" s="120" t="b">
        <v>1</v>
      </c>
      <c r="Q304" s="120" t="b">
        <v>1</v>
      </c>
      <c r="R304" s="120" t="b">
        <v>1</v>
      </c>
    </row>
    <row r="305" spans="1:18" x14ac:dyDescent="0.25">
      <c r="A305" s="117">
        <v>1</v>
      </c>
      <c r="B305" s="118">
        <v>2</v>
      </c>
      <c r="C305" s="303">
        <f>COVID!J305</f>
        <v>0</v>
      </c>
      <c r="D305" s="120" t="b">
        <v>1</v>
      </c>
      <c r="E305" s="304" t="str">
        <f>RIGHT(COVID!C305,4)&amp;"."&amp;COVID!M305&amp;"."&amp;COVID!K305&amp;"."&amp;$C$5</f>
        <v>...Jl21</v>
      </c>
      <c r="F305" s="305">
        <f t="shared" ca="1" si="8"/>
        <v>44386</v>
      </c>
      <c r="G305" s="306">
        <f>IF(COVID!T305&lt;0,0,COVID!T305)</f>
        <v>0</v>
      </c>
      <c r="H305" s="124">
        <f t="shared" ca="1" si="9"/>
        <v>44386</v>
      </c>
      <c r="I305" s="125">
        <v>0</v>
      </c>
      <c r="J305" s="304" t="str">
        <f>LEFT(COVID!D305,20)&amp;"."&amp;COVIDPAY!E305</f>
        <v>....Jl21</v>
      </c>
      <c r="K305" s="120" t="b">
        <v>1</v>
      </c>
      <c r="L305" s="126" t="s">
        <v>3686</v>
      </c>
      <c r="M305" s="120" t="b">
        <v>1</v>
      </c>
      <c r="N305" s="120" t="s">
        <v>3687</v>
      </c>
      <c r="O305" s="307">
        <f>COVID!I305</f>
        <v>0</v>
      </c>
      <c r="P305" s="120" t="b">
        <v>1</v>
      </c>
      <c r="Q305" s="120" t="b">
        <v>1</v>
      </c>
      <c r="R305" s="120" t="b">
        <v>1</v>
      </c>
    </row>
    <row r="306" spans="1:18" x14ac:dyDescent="0.25">
      <c r="A306" s="117">
        <v>1</v>
      </c>
      <c r="B306" s="118">
        <v>2</v>
      </c>
      <c r="C306" s="303">
        <f>COVID!J306</f>
        <v>0</v>
      </c>
      <c r="D306" s="120" t="b">
        <v>1</v>
      </c>
      <c r="E306" s="304" t="str">
        <f>RIGHT(COVID!C306,4)&amp;"."&amp;COVID!M306&amp;"."&amp;COVID!K306&amp;"."&amp;$C$5</f>
        <v>...Jl21</v>
      </c>
      <c r="F306" s="305">
        <f t="shared" ca="1" si="8"/>
        <v>44386</v>
      </c>
      <c r="G306" s="306">
        <f>IF(COVID!T306&lt;0,0,COVID!T306)</f>
        <v>0</v>
      </c>
      <c r="H306" s="124">
        <f t="shared" ca="1" si="9"/>
        <v>44386</v>
      </c>
      <c r="I306" s="125">
        <v>0</v>
      </c>
      <c r="J306" s="304" t="str">
        <f>LEFT(COVID!D306,20)&amp;"."&amp;COVIDPAY!E306</f>
        <v>....Jl21</v>
      </c>
      <c r="K306" s="120" t="b">
        <v>1</v>
      </c>
      <c r="L306" s="126" t="s">
        <v>3686</v>
      </c>
      <c r="M306" s="120" t="b">
        <v>1</v>
      </c>
      <c r="N306" s="120" t="s">
        <v>3687</v>
      </c>
      <c r="O306" s="307">
        <f>COVID!I306</f>
        <v>0</v>
      </c>
      <c r="P306" s="120" t="b">
        <v>1</v>
      </c>
      <c r="Q306" s="120" t="b">
        <v>1</v>
      </c>
      <c r="R306" s="120" t="b">
        <v>1</v>
      </c>
    </row>
    <row r="307" spans="1:18" x14ac:dyDescent="0.25">
      <c r="A307" s="117">
        <v>1</v>
      </c>
      <c r="B307" s="118">
        <v>2</v>
      </c>
      <c r="C307" s="303">
        <f>COVID!J307</f>
        <v>0</v>
      </c>
      <c r="D307" s="120" t="b">
        <v>1</v>
      </c>
      <c r="E307" s="304" t="str">
        <f>RIGHT(COVID!C307,4)&amp;"."&amp;COVID!M307&amp;"."&amp;COVID!K307&amp;"."&amp;$C$5</f>
        <v>...Jl21</v>
      </c>
      <c r="F307" s="305">
        <f t="shared" ca="1" si="8"/>
        <v>44386</v>
      </c>
      <c r="G307" s="306">
        <f>IF(COVID!T307&lt;0,0,COVID!T307)</f>
        <v>0</v>
      </c>
      <c r="H307" s="124">
        <f t="shared" ca="1" si="9"/>
        <v>44386</v>
      </c>
      <c r="I307" s="125">
        <v>0</v>
      </c>
      <c r="J307" s="304" t="str">
        <f>LEFT(COVID!D307,20)&amp;"."&amp;COVIDPAY!E307</f>
        <v>....Jl21</v>
      </c>
      <c r="K307" s="120" t="b">
        <v>1</v>
      </c>
      <c r="L307" s="126" t="s">
        <v>3686</v>
      </c>
      <c r="M307" s="120" t="b">
        <v>1</v>
      </c>
      <c r="N307" s="120" t="s">
        <v>3687</v>
      </c>
      <c r="O307" s="307">
        <f>COVID!I307</f>
        <v>0</v>
      </c>
      <c r="P307" s="120" t="b">
        <v>1</v>
      </c>
      <c r="Q307" s="120" t="b">
        <v>1</v>
      </c>
      <c r="R307" s="120" t="b">
        <v>1</v>
      </c>
    </row>
    <row r="308" spans="1:18" x14ac:dyDescent="0.25">
      <c r="A308" s="117">
        <v>1</v>
      </c>
      <c r="B308" s="118">
        <v>2</v>
      </c>
      <c r="C308" s="303">
        <f>COVID!J308</f>
        <v>0</v>
      </c>
      <c r="D308" s="120" t="b">
        <v>1</v>
      </c>
      <c r="E308" s="304" t="str">
        <f>RIGHT(COVID!C308,4)&amp;"."&amp;COVID!M308&amp;"."&amp;COVID!K308&amp;"."&amp;$C$5</f>
        <v>...Jl21</v>
      </c>
      <c r="F308" s="305">
        <f t="shared" ca="1" si="8"/>
        <v>44386</v>
      </c>
      <c r="G308" s="306">
        <f>IF(COVID!T308&lt;0,0,COVID!T308)</f>
        <v>0</v>
      </c>
      <c r="H308" s="124">
        <f t="shared" ca="1" si="9"/>
        <v>44386</v>
      </c>
      <c r="I308" s="125">
        <v>0</v>
      </c>
      <c r="J308" s="304" t="str">
        <f>LEFT(COVID!D308,20)&amp;"."&amp;COVIDPAY!E308</f>
        <v>....Jl21</v>
      </c>
      <c r="K308" s="120" t="b">
        <v>1</v>
      </c>
      <c r="L308" s="126" t="s">
        <v>3686</v>
      </c>
      <c r="M308" s="120" t="b">
        <v>1</v>
      </c>
      <c r="N308" s="120" t="s">
        <v>3687</v>
      </c>
      <c r="O308" s="307">
        <f>COVID!I308</f>
        <v>0</v>
      </c>
      <c r="P308" s="120" t="b">
        <v>1</v>
      </c>
      <c r="Q308" s="120" t="b">
        <v>1</v>
      </c>
      <c r="R308" s="120" t="b">
        <v>1</v>
      </c>
    </row>
    <row r="309" spans="1:18" x14ac:dyDescent="0.25">
      <c r="A309" s="117">
        <v>1</v>
      </c>
      <c r="B309" s="118">
        <v>2</v>
      </c>
      <c r="C309" s="303">
        <f>COVID!J309</f>
        <v>0</v>
      </c>
      <c r="D309" s="120" t="b">
        <v>1</v>
      </c>
      <c r="E309" s="304" t="str">
        <f>RIGHT(COVID!C309,4)&amp;"."&amp;COVID!M309&amp;"."&amp;COVID!K309&amp;"."&amp;$C$5</f>
        <v>...Jl21</v>
      </c>
      <c r="F309" s="305">
        <f t="shared" ca="1" si="8"/>
        <v>44386</v>
      </c>
      <c r="G309" s="306">
        <f>IF(COVID!T309&lt;0,0,COVID!T309)</f>
        <v>0</v>
      </c>
      <c r="H309" s="124">
        <f t="shared" ca="1" si="9"/>
        <v>44386</v>
      </c>
      <c r="I309" s="125">
        <v>0</v>
      </c>
      <c r="J309" s="304" t="str">
        <f>LEFT(COVID!D309,20)&amp;"."&amp;COVIDPAY!E309</f>
        <v>....Jl21</v>
      </c>
      <c r="K309" s="120" t="b">
        <v>1</v>
      </c>
      <c r="L309" s="126" t="s">
        <v>3686</v>
      </c>
      <c r="M309" s="120" t="b">
        <v>1</v>
      </c>
      <c r="N309" s="120" t="s">
        <v>3687</v>
      </c>
      <c r="O309" s="307">
        <f>COVID!I309</f>
        <v>0</v>
      </c>
      <c r="P309" s="120" t="b">
        <v>1</v>
      </c>
      <c r="Q309" s="120" t="b">
        <v>1</v>
      </c>
      <c r="R309" s="120" t="b">
        <v>1</v>
      </c>
    </row>
    <row r="310" spans="1:18" x14ac:dyDescent="0.25">
      <c r="A310" s="117">
        <v>1</v>
      </c>
      <c r="B310" s="118">
        <v>2</v>
      </c>
      <c r="C310" s="303">
        <f>COVID!J310</f>
        <v>0</v>
      </c>
      <c r="D310" s="120" t="b">
        <v>1</v>
      </c>
      <c r="E310" s="304" t="str">
        <f>RIGHT(COVID!C310,4)&amp;"."&amp;COVID!M310&amp;"."&amp;COVID!K310&amp;"."&amp;$C$5</f>
        <v>...Jl21</v>
      </c>
      <c r="F310" s="305">
        <f t="shared" ca="1" si="8"/>
        <v>44386</v>
      </c>
      <c r="G310" s="306">
        <f>IF(COVID!T310&lt;0,0,COVID!T310)</f>
        <v>0</v>
      </c>
      <c r="H310" s="124">
        <f t="shared" ca="1" si="9"/>
        <v>44386</v>
      </c>
      <c r="I310" s="125">
        <v>0</v>
      </c>
      <c r="J310" s="304" t="str">
        <f>LEFT(COVID!D310,20)&amp;"."&amp;COVIDPAY!E310</f>
        <v>....Jl21</v>
      </c>
      <c r="K310" s="120" t="b">
        <v>1</v>
      </c>
      <c r="L310" s="126" t="s">
        <v>3686</v>
      </c>
      <c r="M310" s="120" t="b">
        <v>1</v>
      </c>
      <c r="N310" s="120" t="s">
        <v>3687</v>
      </c>
      <c r="O310" s="307">
        <f>COVID!I310</f>
        <v>0</v>
      </c>
      <c r="P310" s="120" t="b">
        <v>1</v>
      </c>
      <c r="Q310" s="120" t="b">
        <v>1</v>
      </c>
      <c r="R310" s="120" t="b">
        <v>1</v>
      </c>
    </row>
    <row r="311" spans="1:18" x14ac:dyDescent="0.25">
      <c r="A311" s="117">
        <v>1</v>
      </c>
      <c r="B311" s="118">
        <v>2</v>
      </c>
      <c r="C311" s="303">
        <f>COVID!J311</f>
        <v>0</v>
      </c>
      <c r="D311" s="120" t="b">
        <v>1</v>
      </c>
      <c r="E311" s="304" t="str">
        <f>RIGHT(COVID!C311,4)&amp;"."&amp;COVID!M311&amp;"."&amp;COVID!K311&amp;"."&amp;$C$5</f>
        <v>...Jl21</v>
      </c>
      <c r="F311" s="305">
        <f t="shared" ca="1" si="8"/>
        <v>44386</v>
      </c>
      <c r="G311" s="306">
        <f>IF(COVID!T311&lt;0,0,COVID!T311)</f>
        <v>0</v>
      </c>
      <c r="H311" s="124">
        <f t="shared" ca="1" si="9"/>
        <v>44386</v>
      </c>
      <c r="I311" s="125">
        <v>0</v>
      </c>
      <c r="J311" s="304" t="str">
        <f>LEFT(COVID!D311,20)&amp;"."&amp;COVIDPAY!E311</f>
        <v>....Jl21</v>
      </c>
      <c r="K311" s="120" t="b">
        <v>1</v>
      </c>
      <c r="L311" s="126" t="s">
        <v>3686</v>
      </c>
      <c r="M311" s="120" t="b">
        <v>1</v>
      </c>
      <c r="N311" s="120" t="s">
        <v>3687</v>
      </c>
      <c r="O311" s="307">
        <f>COVID!I311</f>
        <v>0</v>
      </c>
      <c r="P311" s="120" t="b">
        <v>1</v>
      </c>
      <c r="Q311" s="120" t="b">
        <v>1</v>
      </c>
      <c r="R311" s="120" t="b">
        <v>1</v>
      </c>
    </row>
    <row r="312" spans="1:18" x14ac:dyDescent="0.25">
      <c r="A312" s="117">
        <v>1</v>
      </c>
      <c r="B312" s="118">
        <v>2</v>
      </c>
      <c r="C312" s="303">
        <f>COVID!J312</f>
        <v>0</v>
      </c>
      <c r="D312" s="120" t="b">
        <v>1</v>
      </c>
      <c r="E312" s="304" t="str">
        <f>RIGHT(COVID!C312,4)&amp;"."&amp;COVID!M312&amp;"."&amp;COVID!K312&amp;"."&amp;$C$5</f>
        <v>...Jl21</v>
      </c>
      <c r="F312" s="305">
        <f t="shared" ca="1" si="8"/>
        <v>44386</v>
      </c>
      <c r="G312" s="306">
        <f>IF(COVID!T312&lt;0,0,COVID!T312)</f>
        <v>0</v>
      </c>
      <c r="H312" s="124">
        <f t="shared" ca="1" si="9"/>
        <v>44386</v>
      </c>
      <c r="I312" s="125">
        <v>0</v>
      </c>
      <c r="J312" s="304" t="str">
        <f>LEFT(COVID!D312,20)&amp;"."&amp;COVIDPAY!E312</f>
        <v>....Jl21</v>
      </c>
      <c r="K312" s="120" t="b">
        <v>1</v>
      </c>
      <c r="L312" s="126" t="s">
        <v>3686</v>
      </c>
      <c r="M312" s="120" t="b">
        <v>1</v>
      </c>
      <c r="N312" s="120" t="s">
        <v>3687</v>
      </c>
      <c r="O312" s="307">
        <f>COVID!I312</f>
        <v>0</v>
      </c>
      <c r="P312" s="120" t="b">
        <v>1</v>
      </c>
      <c r="Q312" s="120" t="b">
        <v>1</v>
      </c>
      <c r="R312" s="120" t="b">
        <v>1</v>
      </c>
    </row>
    <row r="313" spans="1:18" x14ac:dyDescent="0.25">
      <c r="A313" s="117">
        <v>1</v>
      </c>
      <c r="B313" s="118">
        <v>2</v>
      </c>
      <c r="C313" s="303">
        <f>COVID!J313</f>
        <v>0</v>
      </c>
      <c r="D313" s="120" t="b">
        <v>1</v>
      </c>
      <c r="E313" s="304" t="str">
        <f>RIGHT(COVID!C313,4)&amp;"."&amp;COVID!M313&amp;"."&amp;COVID!K313&amp;"."&amp;$C$5</f>
        <v>...Jl21</v>
      </c>
      <c r="F313" s="305">
        <f t="shared" ca="1" si="8"/>
        <v>44386</v>
      </c>
      <c r="G313" s="306">
        <f>IF(COVID!T313&lt;0,0,COVID!T313)</f>
        <v>0</v>
      </c>
      <c r="H313" s="124">
        <f t="shared" ca="1" si="9"/>
        <v>44386</v>
      </c>
      <c r="I313" s="125">
        <v>0</v>
      </c>
      <c r="J313" s="304" t="str">
        <f>LEFT(COVID!D313,20)&amp;"."&amp;COVIDPAY!E313</f>
        <v>....Jl21</v>
      </c>
      <c r="K313" s="120" t="b">
        <v>1</v>
      </c>
      <c r="L313" s="126" t="s">
        <v>3686</v>
      </c>
      <c r="M313" s="120" t="b">
        <v>1</v>
      </c>
      <c r="N313" s="120" t="s">
        <v>3687</v>
      </c>
      <c r="O313" s="307">
        <f>COVID!I313</f>
        <v>0</v>
      </c>
      <c r="P313" s="120" t="b">
        <v>1</v>
      </c>
      <c r="Q313" s="120" t="b">
        <v>1</v>
      </c>
      <c r="R313" s="120" t="b">
        <v>1</v>
      </c>
    </row>
    <row r="314" spans="1:18" x14ac:dyDescent="0.25">
      <c r="A314" s="117">
        <v>1</v>
      </c>
      <c r="B314" s="118">
        <v>2</v>
      </c>
      <c r="C314" s="303">
        <f>COVID!J314</f>
        <v>0</v>
      </c>
      <c r="D314" s="120" t="b">
        <v>1</v>
      </c>
      <c r="E314" s="304" t="str">
        <f>RIGHT(COVID!C314,4)&amp;"."&amp;COVID!M314&amp;"."&amp;COVID!K314&amp;"."&amp;$C$5</f>
        <v>...Jl21</v>
      </c>
      <c r="F314" s="305">
        <f t="shared" ca="1" si="8"/>
        <v>44386</v>
      </c>
      <c r="G314" s="306">
        <f>IF(COVID!T314&lt;0,0,COVID!T314)</f>
        <v>0</v>
      </c>
      <c r="H314" s="124">
        <f t="shared" ca="1" si="9"/>
        <v>44386</v>
      </c>
      <c r="I314" s="125">
        <v>0</v>
      </c>
      <c r="J314" s="304" t="str">
        <f>LEFT(COVID!D314,20)&amp;"."&amp;COVIDPAY!E314</f>
        <v>....Jl21</v>
      </c>
      <c r="K314" s="120" t="b">
        <v>1</v>
      </c>
      <c r="L314" s="126" t="s">
        <v>3686</v>
      </c>
      <c r="M314" s="120" t="b">
        <v>1</v>
      </c>
      <c r="N314" s="120" t="s">
        <v>3687</v>
      </c>
      <c r="O314" s="307">
        <f>COVID!I314</f>
        <v>0</v>
      </c>
      <c r="P314" s="120" t="b">
        <v>1</v>
      </c>
      <c r="Q314" s="120" t="b">
        <v>1</v>
      </c>
      <c r="R314" s="120" t="b">
        <v>1</v>
      </c>
    </row>
    <row r="315" spans="1:18" x14ac:dyDescent="0.25">
      <c r="A315" s="117">
        <v>1</v>
      </c>
      <c r="B315" s="118">
        <v>2</v>
      </c>
      <c r="C315" s="303">
        <f>COVID!J315</f>
        <v>0</v>
      </c>
      <c r="D315" s="120" t="b">
        <v>1</v>
      </c>
      <c r="E315" s="304" t="str">
        <f>RIGHT(COVID!C315,4)&amp;"."&amp;COVID!M315&amp;"."&amp;COVID!K315&amp;"."&amp;$C$5</f>
        <v>...Jl21</v>
      </c>
      <c r="F315" s="305">
        <f t="shared" ca="1" si="8"/>
        <v>44386</v>
      </c>
      <c r="G315" s="306">
        <f>IF(COVID!T315&lt;0,0,COVID!T315)</f>
        <v>0</v>
      </c>
      <c r="H315" s="124">
        <f t="shared" ca="1" si="9"/>
        <v>44386</v>
      </c>
      <c r="I315" s="125">
        <v>0</v>
      </c>
      <c r="J315" s="304" t="str">
        <f>LEFT(COVID!D315,20)&amp;"."&amp;COVIDPAY!E315</f>
        <v>....Jl21</v>
      </c>
      <c r="K315" s="120" t="b">
        <v>1</v>
      </c>
      <c r="L315" s="126" t="s">
        <v>3686</v>
      </c>
      <c r="M315" s="120" t="b">
        <v>1</v>
      </c>
      <c r="N315" s="120" t="s">
        <v>3687</v>
      </c>
      <c r="O315" s="307">
        <f>COVID!I315</f>
        <v>0</v>
      </c>
      <c r="P315" s="120" t="b">
        <v>1</v>
      </c>
      <c r="Q315" s="120" t="b">
        <v>1</v>
      </c>
      <c r="R315" s="120" t="b">
        <v>1</v>
      </c>
    </row>
    <row r="316" spans="1:18" x14ac:dyDescent="0.25">
      <c r="A316" s="117">
        <v>1</v>
      </c>
      <c r="B316" s="118">
        <v>2</v>
      </c>
      <c r="C316" s="303">
        <f>COVID!J316</f>
        <v>0</v>
      </c>
      <c r="D316" s="120" t="b">
        <v>1</v>
      </c>
      <c r="E316" s="304" t="str">
        <f>RIGHT(COVID!C316,4)&amp;"."&amp;COVID!M316&amp;"."&amp;COVID!K316&amp;"."&amp;$C$5</f>
        <v>...Jl21</v>
      </c>
      <c r="F316" s="305">
        <f t="shared" ca="1" si="8"/>
        <v>44386</v>
      </c>
      <c r="G316" s="306">
        <f>IF(COVID!T316&lt;0,0,COVID!T316)</f>
        <v>0</v>
      </c>
      <c r="H316" s="124">
        <f t="shared" ca="1" si="9"/>
        <v>44386</v>
      </c>
      <c r="I316" s="125">
        <v>0</v>
      </c>
      <c r="J316" s="304" t="str">
        <f>LEFT(COVID!D316,20)&amp;"."&amp;COVIDPAY!E316</f>
        <v>....Jl21</v>
      </c>
      <c r="K316" s="120" t="b">
        <v>1</v>
      </c>
      <c r="L316" s="126" t="s">
        <v>3686</v>
      </c>
      <c r="M316" s="120" t="b">
        <v>1</v>
      </c>
      <c r="N316" s="120" t="s">
        <v>3687</v>
      </c>
      <c r="O316" s="307">
        <f>COVID!I316</f>
        <v>0</v>
      </c>
      <c r="P316" s="120" t="b">
        <v>1</v>
      </c>
      <c r="Q316" s="120" t="b">
        <v>1</v>
      </c>
      <c r="R316" s="120" t="b">
        <v>1</v>
      </c>
    </row>
    <row r="317" spans="1:18" x14ac:dyDescent="0.25">
      <c r="A317" s="117">
        <v>1</v>
      </c>
      <c r="B317" s="118">
        <v>2</v>
      </c>
      <c r="C317" s="303">
        <f>COVID!J317</f>
        <v>0</v>
      </c>
      <c r="D317" s="120" t="b">
        <v>1</v>
      </c>
      <c r="E317" s="304" t="str">
        <f>RIGHT(COVID!C317,4)&amp;"."&amp;COVID!M317&amp;"."&amp;COVID!K317&amp;"."&amp;$C$5</f>
        <v>...Jl21</v>
      </c>
      <c r="F317" s="305">
        <f t="shared" ca="1" si="8"/>
        <v>44386</v>
      </c>
      <c r="G317" s="306">
        <f>IF(COVID!T317&lt;0,0,COVID!T317)</f>
        <v>0</v>
      </c>
      <c r="H317" s="124">
        <f t="shared" ca="1" si="9"/>
        <v>44386</v>
      </c>
      <c r="I317" s="125">
        <v>0</v>
      </c>
      <c r="J317" s="304" t="str">
        <f>LEFT(COVID!D317,20)&amp;"."&amp;COVIDPAY!E317</f>
        <v>....Jl21</v>
      </c>
      <c r="K317" s="120" t="b">
        <v>1</v>
      </c>
      <c r="L317" s="126" t="s">
        <v>3686</v>
      </c>
      <c r="M317" s="120" t="b">
        <v>1</v>
      </c>
      <c r="N317" s="120" t="s">
        <v>3687</v>
      </c>
      <c r="O317" s="307">
        <f>COVID!I317</f>
        <v>0</v>
      </c>
      <c r="P317" s="120" t="b">
        <v>1</v>
      </c>
      <c r="Q317" s="120" t="b">
        <v>1</v>
      </c>
      <c r="R317" s="120" t="b">
        <v>1</v>
      </c>
    </row>
    <row r="318" spans="1:18" x14ac:dyDescent="0.25">
      <c r="A318" s="117">
        <v>1</v>
      </c>
      <c r="B318" s="118">
        <v>2</v>
      </c>
      <c r="C318" s="303">
        <f>COVID!J318</f>
        <v>0</v>
      </c>
      <c r="D318" s="120" t="b">
        <v>1</v>
      </c>
      <c r="E318" s="304" t="str">
        <f>RIGHT(COVID!C318,4)&amp;"."&amp;COVID!M318&amp;"."&amp;COVID!K318&amp;"."&amp;$C$5</f>
        <v>...Jl21</v>
      </c>
      <c r="F318" s="305">
        <f t="shared" ca="1" si="8"/>
        <v>44386</v>
      </c>
      <c r="G318" s="306">
        <f>IF(COVID!T318&lt;0,0,COVID!T318)</f>
        <v>0</v>
      </c>
      <c r="H318" s="124">
        <f t="shared" ca="1" si="9"/>
        <v>44386</v>
      </c>
      <c r="I318" s="125">
        <v>0</v>
      </c>
      <c r="J318" s="304" t="str">
        <f>LEFT(COVID!D318,20)&amp;"."&amp;COVIDPAY!E318</f>
        <v>....Jl21</v>
      </c>
      <c r="K318" s="120" t="b">
        <v>1</v>
      </c>
      <c r="L318" s="126" t="s">
        <v>3686</v>
      </c>
      <c r="M318" s="120" t="b">
        <v>1</v>
      </c>
      <c r="N318" s="120" t="s">
        <v>3687</v>
      </c>
      <c r="O318" s="307">
        <f>COVID!I318</f>
        <v>0</v>
      </c>
      <c r="P318" s="120" t="b">
        <v>1</v>
      </c>
      <c r="Q318" s="120" t="b">
        <v>1</v>
      </c>
      <c r="R318" s="120" t="b">
        <v>1</v>
      </c>
    </row>
    <row r="319" spans="1:18" x14ac:dyDescent="0.25">
      <c r="A319" s="117">
        <v>1</v>
      </c>
      <c r="B319" s="118">
        <v>2</v>
      </c>
      <c r="C319" s="303">
        <f>COVID!J319</f>
        <v>0</v>
      </c>
      <c r="D319" s="120" t="b">
        <v>1</v>
      </c>
      <c r="E319" s="304" t="str">
        <f>RIGHT(COVID!C319,4)&amp;"."&amp;COVID!M319&amp;"."&amp;COVID!K319&amp;"."&amp;$C$5</f>
        <v>...Jl21</v>
      </c>
      <c r="F319" s="305">
        <f t="shared" ca="1" si="8"/>
        <v>44386</v>
      </c>
      <c r="G319" s="306">
        <f>IF(COVID!T319&lt;0,0,COVID!T319)</f>
        <v>0</v>
      </c>
      <c r="H319" s="124">
        <f t="shared" ca="1" si="9"/>
        <v>44386</v>
      </c>
      <c r="I319" s="125">
        <v>0</v>
      </c>
      <c r="J319" s="304" t="str">
        <f>LEFT(COVID!D319,20)&amp;"."&amp;COVIDPAY!E319</f>
        <v>....Jl21</v>
      </c>
      <c r="K319" s="120" t="b">
        <v>1</v>
      </c>
      <c r="L319" s="126" t="s">
        <v>3686</v>
      </c>
      <c r="M319" s="120" t="b">
        <v>1</v>
      </c>
      <c r="N319" s="120" t="s">
        <v>3687</v>
      </c>
      <c r="O319" s="307">
        <f>COVID!I319</f>
        <v>0</v>
      </c>
      <c r="P319" s="120" t="b">
        <v>1</v>
      </c>
      <c r="Q319" s="120" t="b">
        <v>1</v>
      </c>
      <c r="R319" s="120" t="b">
        <v>1</v>
      </c>
    </row>
    <row r="320" spans="1:18" x14ac:dyDescent="0.25">
      <c r="A320" s="117">
        <v>1</v>
      </c>
      <c r="B320" s="118">
        <v>2</v>
      </c>
      <c r="C320" s="303">
        <f>COVID!J320</f>
        <v>0</v>
      </c>
      <c r="D320" s="120" t="b">
        <v>1</v>
      </c>
      <c r="E320" s="304" t="str">
        <f>RIGHT(COVID!C320,4)&amp;"."&amp;COVID!M320&amp;"."&amp;COVID!K320&amp;"."&amp;$C$5</f>
        <v>...Jl21</v>
      </c>
      <c r="F320" s="305">
        <f t="shared" ca="1" si="8"/>
        <v>44386</v>
      </c>
      <c r="G320" s="306">
        <f>IF(COVID!T320&lt;0,0,COVID!T320)</f>
        <v>0</v>
      </c>
      <c r="H320" s="124">
        <f t="shared" ca="1" si="9"/>
        <v>44386</v>
      </c>
      <c r="I320" s="125">
        <v>0</v>
      </c>
      <c r="J320" s="304" t="str">
        <f>LEFT(COVID!D320,20)&amp;"."&amp;COVIDPAY!E320</f>
        <v>....Jl21</v>
      </c>
      <c r="K320" s="120" t="b">
        <v>1</v>
      </c>
      <c r="L320" s="126" t="s">
        <v>3686</v>
      </c>
      <c r="M320" s="120" t="b">
        <v>1</v>
      </c>
      <c r="N320" s="120" t="s">
        <v>3687</v>
      </c>
      <c r="O320" s="307">
        <f>COVID!I320</f>
        <v>0</v>
      </c>
      <c r="P320" s="120" t="b">
        <v>1</v>
      </c>
      <c r="Q320" s="120" t="b">
        <v>1</v>
      </c>
      <c r="R320" s="120" t="b">
        <v>1</v>
      </c>
    </row>
    <row r="321" spans="1:18" x14ac:dyDescent="0.25">
      <c r="A321" s="117">
        <v>1</v>
      </c>
      <c r="B321" s="118">
        <v>2</v>
      </c>
      <c r="C321" s="303">
        <f>COVID!J321</f>
        <v>0</v>
      </c>
      <c r="D321" s="120" t="b">
        <v>1</v>
      </c>
      <c r="E321" s="304" t="str">
        <f>RIGHT(COVID!C321,4)&amp;"."&amp;COVID!M321&amp;"."&amp;COVID!K321&amp;"."&amp;$C$5</f>
        <v>...Jl21</v>
      </c>
      <c r="F321" s="305">
        <f t="shared" ca="1" si="8"/>
        <v>44386</v>
      </c>
      <c r="G321" s="306">
        <f>IF(COVID!T321&lt;0,0,COVID!T321)</f>
        <v>0</v>
      </c>
      <c r="H321" s="124">
        <f t="shared" ca="1" si="9"/>
        <v>44386</v>
      </c>
      <c r="I321" s="125">
        <v>0</v>
      </c>
      <c r="J321" s="304" t="str">
        <f>LEFT(COVID!D321,20)&amp;"."&amp;COVIDPAY!E321</f>
        <v>....Jl21</v>
      </c>
      <c r="K321" s="120" t="b">
        <v>1</v>
      </c>
      <c r="L321" s="126" t="s">
        <v>3686</v>
      </c>
      <c r="M321" s="120" t="b">
        <v>1</v>
      </c>
      <c r="N321" s="120" t="s">
        <v>3687</v>
      </c>
      <c r="O321" s="307">
        <f>COVID!I321</f>
        <v>0</v>
      </c>
      <c r="P321" s="120" t="b">
        <v>1</v>
      </c>
      <c r="Q321" s="120" t="b">
        <v>1</v>
      </c>
      <c r="R321" s="120" t="b">
        <v>1</v>
      </c>
    </row>
    <row r="322" spans="1:18" x14ac:dyDescent="0.25">
      <c r="A322" s="117">
        <v>1</v>
      </c>
      <c r="B322" s="118">
        <v>2</v>
      </c>
      <c r="C322" s="303">
        <f>COVID!J322</f>
        <v>0</v>
      </c>
      <c r="D322" s="120" t="b">
        <v>1</v>
      </c>
      <c r="E322" s="304" t="str">
        <f>RIGHT(COVID!C322,4)&amp;"."&amp;COVID!M322&amp;"."&amp;COVID!K322&amp;"."&amp;$C$5</f>
        <v>...Jl21</v>
      </c>
      <c r="F322" s="305">
        <f t="shared" ca="1" si="8"/>
        <v>44386</v>
      </c>
      <c r="G322" s="306">
        <f>IF(COVID!T322&lt;0,0,COVID!T322)</f>
        <v>0</v>
      </c>
      <c r="H322" s="124">
        <f t="shared" ca="1" si="9"/>
        <v>44386</v>
      </c>
      <c r="I322" s="125">
        <v>0</v>
      </c>
      <c r="J322" s="304" t="str">
        <f>LEFT(COVID!D322,20)&amp;"."&amp;COVIDPAY!E322</f>
        <v>....Jl21</v>
      </c>
      <c r="K322" s="120" t="b">
        <v>1</v>
      </c>
      <c r="L322" s="126" t="s">
        <v>3686</v>
      </c>
      <c r="M322" s="120" t="b">
        <v>1</v>
      </c>
      <c r="N322" s="120" t="s">
        <v>3687</v>
      </c>
      <c r="O322" s="307">
        <f>COVID!I322</f>
        <v>0</v>
      </c>
      <c r="P322" s="120" t="b">
        <v>1</v>
      </c>
      <c r="Q322" s="120" t="b">
        <v>1</v>
      </c>
      <c r="R322" s="120" t="b">
        <v>1</v>
      </c>
    </row>
    <row r="323" spans="1:18" x14ac:dyDescent="0.25">
      <c r="A323" s="117">
        <v>1</v>
      </c>
      <c r="B323" s="118">
        <v>2</v>
      </c>
      <c r="C323" s="303">
        <f>COVID!J323</f>
        <v>0</v>
      </c>
      <c r="D323" s="120" t="b">
        <v>1</v>
      </c>
      <c r="E323" s="304" t="str">
        <f>RIGHT(COVID!C323,4)&amp;"."&amp;COVID!M323&amp;"."&amp;COVID!K323&amp;"."&amp;$C$5</f>
        <v>...Jl21</v>
      </c>
      <c r="F323" s="305">
        <f t="shared" ca="1" si="8"/>
        <v>44386</v>
      </c>
      <c r="G323" s="306">
        <f>IF(COVID!T323&lt;0,0,COVID!T323)</f>
        <v>0</v>
      </c>
      <c r="H323" s="124">
        <f t="shared" ca="1" si="9"/>
        <v>44386</v>
      </c>
      <c r="I323" s="125">
        <v>0</v>
      </c>
      <c r="J323" s="304" t="str">
        <f>LEFT(COVID!D323,20)&amp;"."&amp;COVIDPAY!E323</f>
        <v>....Jl21</v>
      </c>
      <c r="K323" s="120" t="b">
        <v>1</v>
      </c>
      <c r="L323" s="126" t="s">
        <v>3686</v>
      </c>
      <c r="M323" s="120" t="b">
        <v>1</v>
      </c>
      <c r="N323" s="120" t="s">
        <v>3687</v>
      </c>
      <c r="O323" s="307">
        <f>COVID!I323</f>
        <v>0</v>
      </c>
      <c r="P323" s="120" t="b">
        <v>1</v>
      </c>
      <c r="Q323" s="120" t="b">
        <v>1</v>
      </c>
      <c r="R323" s="120" t="b">
        <v>1</v>
      </c>
    </row>
    <row r="324" spans="1:18" x14ac:dyDescent="0.25">
      <c r="A324" s="117">
        <v>1</v>
      </c>
      <c r="B324" s="118">
        <v>2</v>
      </c>
      <c r="C324" s="303">
        <f>COVID!J324</f>
        <v>0</v>
      </c>
      <c r="D324" s="120" t="b">
        <v>1</v>
      </c>
      <c r="E324" s="304" t="str">
        <f>RIGHT(COVID!C324,4)&amp;"."&amp;COVID!M324&amp;"."&amp;COVID!K324&amp;"."&amp;$C$5</f>
        <v>...Jl21</v>
      </c>
      <c r="F324" s="305">
        <f t="shared" ca="1" si="8"/>
        <v>44386</v>
      </c>
      <c r="G324" s="306">
        <f>IF(COVID!T324&lt;0,0,COVID!T324)</f>
        <v>0</v>
      </c>
      <c r="H324" s="124">
        <f t="shared" ca="1" si="9"/>
        <v>44386</v>
      </c>
      <c r="I324" s="125">
        <v>0</v>
      </c>
      <c r="J324" s="304" t="str">
        <f>LEFT(COVID!D324,20)&amp;"."&amp;COVIDPAY!E324</f>
        <v>....Jl21</v>
      </c>
      <c r="K324" s="120" t="b">
        <v>1</v>
      </c>
      <c r="L324" s="126" t="s">
        <v>3686</v>
      </c>
      <c r="M324" s="120" t="b">
        <v>1</v>
      </c>
      <c r="N324" s="120" t="s">
        <v>3687</v>
      </c>
      <c r="O324" s="307">
        <f>COVID!I324</f>
        <v>0</v>
      </c>
      <c r="P324" s="120" t="b">
        <v>1</v>
      </c>
      <c r="Q324" s="120" t="b">
        <v>1</v>
      </c>
      <c r="R324" s="120" t="b">
        <v>1</v>
      </c>
    </row>
    <row r="325" spans="1:18" x14ac:dyDescent="0.25">
      <c r="A325" s="117">
        <v>1</v>
      </c>
      <c r="B325" s="118">
        <v>2</v>
      </c>
      <c r="C325" s="303">
        <f>COVID!J325</f>
        <v>0</v>
      </c>
      <c r="D325" s="120" t="b">
        <v>1</v>
      </c>
      <c r="E325" s="304" t="str">
        <f>RIGHT(COVID!C325,4)&amp;"."&amp;COVID!M325&amp;"."&amp;COVID!K325&amp;"."&amp;$C$5</f>
        <v>...Jl21</v>
      </c>
      <c r="F325" s="305">
        <f t="shared" ca="1" si="8"/>
        <v>44386</v>
      </c>
      <c r="G325" s="306">
        <f>IF(COVID!T325&lt;0,0,COVID!T325)</f>
        <v>0</v>
      </c>
      <c r="H325" s="124">
        <f t="shared" ca="1" si="9"/>
        <v>44386</v>
      </c>
      <c r="I325" s="125">
        <v>0</v>
      </c>
      <c r="J325" s="304" t="str">
        <f>LEFT(COVID!D325,20)&amp;"."&amp;COVIDPAY!E325</f>
        <v>....Jl21</v>
      </c>
      <c r="K325" s="120" t="b">
        <v>1</v>
      </c>
      <c r="L325" s="126" t="s">
        <v>3686</v>
      </c>
      <c r="M325" s="120" t="b">
        <v>1</v>
      </c>
      <c r="N325" s="120" t="s">
        <v>3687</v>
      </c>
      <c r="O325" s="307">
        <f>COVID!I325</f>
        <v>0</v>
      </c>
      <c r="P325" s="120" t="b">
        <v>1</v>
      </c>
      <c r="Q325" s="120" t="b">
        <v>1</v>
      </c>
      <c r="R325" s="120" t="b">
        <v>1</v>
      </c>
    </row>
    <row r="326" spans="1:18" x14ac:dyDescent="0.25">
      <c r="A326" s="117">
        <v>1</v>
      </c>
      <c r="B326" s="118">
        <v>2</v>
      </c>
      <c r="C326" s="303">
        <f>COVID!J326</f>
        <v>0</v>
      </c>
      <c r="D326" s="120" t="b">
        <v>1</v>
      </c>
      <c r="E326" s="304" t="str">
        <f>RIGHT(COVID!C326,4)&amp;"."&amp;COVID!M326&amp;"."&amp;COVID!K326&amp;"."&amp;$C$5</f>
        <v>...Jl21</v>
      </c>
      <c r="F326" s="305">
        <f t="shared" ca="1" si="8"/>
        <v>44386</v>
      </c>
      <c r="G326" s="306">
        <f>IF(COVID!T326&lt;0,0,COVID!T326)</f>
        <v>0</v>
      </c>
      <c r="H326" s="124">
        <f t="shared" ca="1" si="9"/>
        <v>44386</v>
      </c>
      <c r="I326" s="125">
        <v>0</v>
      </c>
      <c r="J326" s="304" t="str">
        <f>LEFT(COVID!D326,20)&amp;"."&amp;COVIDPAY!E326</f>
        <v>....Jl21</v>
      </c>
      <c r="K326" s="120" t="b">
        <v>1</v>
      </c>
      <c r="L326" s="126" t="s">
        <v>3686</v>
      </c>
      <c r="M326" s="120" t="b">
        <v>1</v>
      </c>
      <c r="N326" s="120" t="s">
        <v>3687</v>
      </c>
      <c r="O326" s="307">
        <f>COVID!I326</f>
        <v>0</v>
      </c>
      <c r="P326" s="120" t="b">
        <v>1</v>
      </c>
      <c r="Q326" s="120" t="b">
        <v>1</v>
      </c>
      <c r="R326" s="120" t="b">
        <v>1</v>
      </c>
    </row>
    <row r="327" spans="1:18" x14ac:dyDescent="0.25">
      <c r="A327" s="117">
        <v>1</v>
      </c>
      <c r="B327" s="118">
        <v>2</v>
      </c>
      <c r="C327" s="303">
        <f>COVID!J327</f>
        <v>0</v>
      </c>
      <c r="D327" s="120" t="b">
        <v>1</v>
      </c>
      <c r="E327" s="304" t="str">
        <f>RIGHT(COVID!C327,4)&amp;"."&amp;COVID!M327&amp;"."&amp;COVID!K327&amp;"."&amp;$C$5</f>
        <v>...Jl21</v>
      </c>
      <c r="F327" s="305">
        <f t="shared" ca="1" si="8"/>
        <v>44386</v>
      </c>
      <c r="G327" s="306">
        <f>IF(COVID!T327&lt;0,0,COVID!T327)</f>
        <v>0</v>
      </c>
      <c r="H327" s="124">
        <f t="shared" ca="1" si="9"/>
        <v>44386</v>
      </c>
      <c r="I327" s="125">
        <v>0</v>
      </c>
      <c r="J327" s="304" t="str">
        <f>LEFT(COVID!D327,20)&amp;"."&amp;COVIDPAY!E327</f>
        <v>....Jl21</v>
      </c>
      <c r="K327" s="120" t="b">
        <v>1</v>
      </c>
      <c r="L327" s="126" t="s">
        <v>3686</v>
      </c>
      <c r="M327" s="120" t="b">
        <v>1</v>
      </c>
      <c r="N327" s="120" t="s">
        <v>3687</v>
      </c>
      <c r="O327" s="307">
        <f>COVID!I327</f>
        <v>0</v>
      </c>
      <c r="P327" s="120" t="b">
        <v>1</v>
      </c>
      <c r="Q327" s="120" t="b">
        <v>1</v>
      </c>
      <c r="R327" s="120" t="b">
        <v>1</v>
      </c>
    </row>
    <row r="328" spans="1:18" x14ac:dyDescent="0.25">
      <c r="A328" s="117">
        <v>1</v>
      </c>
      <c r="B328" s="118">
        <v>2</v>
      </c>
      <c r="C328" s="303">
        <f>COVID!J328</f>
        <v>0</v>
      </c>
      <c r="D328" s="120" t="b">
        <v>1</v>
      </c>
      <c r="E328" s="304" t="str">
        <f>RIGHT(COVID!C328,4)&amp;"."&amp;COVID!M328&amp;"."&amp;COVID!K328&amp;"."&amp;$C$5</f>
        <v>...Jl21</v>
      </c>
      <c r="F328" s="305">
        <f t="shared" ca="1" si="8"/>
        <v>44386</v>
      </c>
      <c r="G328" s="306">
        <f>IF(COVID!T328&lt;0,0,COVID!T328)</f>
        <v>0</v>
      </c>
      <c r="H328" s="124">
        <f t="shared" ca="1" si="9"/>
        <v>44386</v>
      </c>
      <c r="I328" s="125">
        <v>0</v>
      </c>
      <c r="J328" s="304" t="str">
        <f>LEFT(COVID!D328,20)&amp;"."&amp;COVIDPAY!E328</f>
        <v>....Jl21</v>
      </c>
      <c r="K328" s="120" t="b">
        <v>1</v>
      </c>
      <c r="L328" s="126" t="s">
        <v>3686</v>
      </c>
      <c r="M328" s="120" t="b">
        <v>1</v>
      </c>
      <c r="N328" s="120" t="s">
        <v>3687</v>
      </c>
      <c r="O328" s="307">
        <f>COVID!I328</f>
        <v>0</v>
      </c>
      <c r="P328" s="120" t="b">
        <v>1</v>
      </c>
      <c r="Q328" s="120" t="b">
        <v>1</v>
      </c>
      <c r="R328" s="120" t="b">
        <v>1</v>
      </c>
    </row>
    <row r="329" spans="1:18" x14ac:dyDescent="0.25">
      <c r="A329" s="117">
        <v>1</v>
      </c>
      <c r="B329" s="118">
        <v>2</v>
      </c>
      <c r="C329" s="303">
        <f>COVID!J329</f>
        <v>0</v>
      </c>
      <c r="D329" s="120" t="b">
        <v>1</v>
      </c>
      <c r="E329" s="304" t="str">
        <f>RIGHT(COVID!C329,4)&amp;"."&amp;COVID!M329&amp;"."&amp;COVID!K329&amp;"."&amp;$C$5</f>
        <v>...Jl21</v>
      </c>
      <c r="F329" s="305">
        <f t="shared" ca="1" si="8"/>
        <v>44386</v>
      </c>
      <c r="G329" s="306">
        <f>IF(COVID!T329&lt;0,0,COVID!T329)</f>
        <v>0</v>
      </c>
      <c r="H329" s="124">
        <f t="shared" ca="1" si="9"/>
        <v>44386</v>
      </c>
      <c r="I329" s="125">
        <v>0</v>
      </c>
      <c r="J329" s="304" t="str">
        <f>LEFT(COVID!D329,20)&amp;"."&amp;COVIDPAY!E329</f>
        <v>....Jl21</v>
      </c>
      <c r="K329" s="120" t="b">
        <v>1</v>
      </c>
      <c r="L329" s="126" t="s">
        <v>3686</v>
      </c>
      <c r="M329" s="120" t="b">
        <v>1</v>
      </c>
      <c r="N329" s="120" t="s">
        <v>3687</v>
      </c>
      <c r="O329" s="307">
        <f>COVID!I329</f>
        <v>0</v>
      </c>
      <c r="P329" s="120" t="b">
        <v>1</v>
      </c>
      <c r="Q329" s="120" t="b">
        <v>1</v>
      </c>
      <c r="R329" s="120" t="b">
        <v>1</v>
      </c>
    </row>
    <row r="330" spans="1:18" x14ac:dyDescent="0.25">
      <c r="A330" s="117">
        <v>1</v>
      </c>
      <c r="B330" s="118">
        <v>2</v>
      </c>
      <c r="C330" s="303">
        <f>COVID!J330</f>
        <v>0</v>
      </c>
      <c r="D330" s="120" t="b">
        <v>1</v>
      </c>
      <c r="E330" s="304" t="str">
        <f>RIGHT(COVID!C330,4)&amp;"."&amp;COVID!M330&amp;"."&amp;COVID!K330&amp;"."&amp;$C$5</f>
        <v>...Jl21</v>
      </c>
      <c r="F330" s="305">
        <f t="shared" ca="1" si="8"/>
        <v>44386</v>
      </c>
      <c r="G330" s="306">
        <f>IF(COVID!T330&lt;0,0,COVID!T330)</f>
        <v>0</v>
      </c>
      <c r="H330" s="124">
        <f t="shared" ca="1" si="9"/>
        <v>44386</v>
      </c>
      <c r="I330" s="125">
        <v>0</v>
      </c>
      <c r="J330" s="304" t="str">
        <f>LEFT(COVID!D330,20)&amp;"."&amp;COVIDPAY!E330</f>
        <v>....Jl21</v>
      </c>
      <c r="K330" s="120" t="b">
        <v>1</v>
      </c>
      <c r="L330" s="126" t="s">
        <v>3686</v>
      </c>
      <c r="M330" s="120" t="b">
        <v>1</v>
      </c>
      <c r="N330" s="120" t="s">
        <v>3687</v>
      </c>
      <c r="O330" s="307">
        <f>COVID!I330</f>
        <v>0</v>
      </c>
      <c r="P330" s="120" t="b">
        <v>1</v>
      </c>
      <c r="Q330" s="120" t="b">
        <v>1</v>
      </c>
      <c r="R330" s="120" t="b">
        <v>1</v>
      </c>
    </row>
    <row r="331" spans="1:18" x14ac:dyDescent="0.25">
      <c r="A331" s="117">
        <v>1</v>
      </c>
      <c r="B331" s="118">
        <v>2</v>
      </c>
      <c r="C331" s="303">
        <f>COVID!J331</f>
        <v>0</v>
      </c>
      <c r="D331" s="120" t="b">
        <v>1</v>
      </c>
      <c r="E331" s="304" t="str">
        <f>RIGHT(COVID!C331,4)&amp;"."&amp;COVID!M331&amp;"."&amp;COVID!K331&amp;"."&amp;$C$5</f>
        <v>...Jl21</v>
      </c>
      <c r="F331" s="305">
        <f t="shared" ca="1" si="8"/>
        <v>44386</v>
      </c>
      <c r="G331" s="306">
        <f>IF(COVID!T331&lt;0,0,COVID!T331)</f>
        <v>0</v>
      </c>
      <c r="H331" s="124">
        <f t="shared" ca="1" si="9"/>
        <v>44386</v>
      </c>
      <c r="I331" s="125">
        <v>0</v>
      </c>
      <c r="J331" s="304" t="str">
        <f>LEFT(COVID!D331,20)&amp;"."&amp;COVIDPAY!E331</f>
        <v>....Jl21</v>
      </c>
      <c r="K331" s="120" t="b">
        <v>1</v>
      </c>
      <c r="L331" s="126" t="s">
        <v>3686</v>
      </c>
      <c r="M331" s="120" t="b">
        <v>1</v>
      </c>
      <c r="N331" s="120" t="s">
        <v>3687</v>
      </c>
      <c r="O331" s="307">
        <f>COVID!I331</f>
        <v>0</v>
      </c>
      <c r="P331" s="120" t="b">
        <v>1</v>
      </c>
      <c r="Q331" s="120" t="b">
        <v>1</v>
      </c>
      <c r="R331" s="120" t="b">
        <v>1</v>
      </c>
    </row>
    <row r="332" spans="1:18" x14ac:dyDescent="0.25">
      <c r="A332" s="117">
        <v>1</v>
      </c>
      <c r="B332" s="118">
        <v>2</v>
      </c>
      <c r="C332" s="303">
        <f>COVID!J332</f>
        <v>0</v>
      </c>
      <c r="D332" s="120" t="b">
        <v>1</v>
      </c>
      <c r="E332" s="304" t="str">
        <f>RIGHT(COVID!C332,4)&amp;"."&amp;COVID!M332&amp;"."&amp;COVID!K332&amp;"."&amp;$C$5</f>
        <v>...Jl21</v>
      </c>
      <c r="F332" s="305">
        <f t="shared" ca="1" si="8"/>
        <v>44386</v>
      </c>
      <c r="G332" s="306">
        <f>IF(COVID!T332&lt;0,0,COVID!T332)</f>
        <v>0</v>
      </c>
      <c r="H332" s="124">
        <f t="shared" ca="1" si="9"/>
        <v>44386</v>
      </c>
      <c r="I332" s="125">
        <v>0</v>
      </c>
      <c r="J332" s="304" t="str">
        <f>LEFT(COVID!D332,20)&amp;"."&amp;COVIDPAY!E332</f>
        <v>....Jl21</v>
      </c>
      <c r="K332" s="120" t="b">
        <v>1</v>
      </c>
      <c r="L332" s="126" t="s">
        <v>3686</v>
      </c>
      <c r="M332" s="120" t="b">
        <v>1</v>
      </c>
      <c r="N332" s="120" t="s">
        <v>3687</v>
      </c>
      <c r="O332" s="307">
        <f>COVID!I332</f>
        <v>0</v>
      </c>
      <c r="P332" s="120" t="b">
        <v>1</v>
      </c>
      <c r="Q332" s="120" t="b">
        <v>1</v>
      </c>
      <c r="R332" s="120" t="b">
        <v>1</v>
      </c>
    </row>
    <row r="333" spans="1:18" x14ac:dyDescent="0.25">
      <c r="A333" s="117">
        <v>1</v>
      </c>
      <c r="B333" s="118">
        <v>2</v>
      </c>
      <c r="C333" s="303">
        <f>COVID!J333</f>
        <v>0</v>
      </c>
      <c r="D333" s="120" t="b">
        <v>1</v>
      </c>
      <c r="E333" s="304" t="str">
        <f>RIGHT(COVID!C333,4)&amp;"."&amp;COVID!M333&amp;"."&amp;COVID!K333&amp;"."&amp;$C$5</f>
        <v>...Jl21</v>
      </c>
      <c r="F333" s="305">
        <f t="shared" ca="1" si="8"/>
        <v>44386</v>
      </c>
      <c r="G333" s="306">
        <f>IF(COVID!T333&lt;0,0,COVID!T333)</f>
        <v>0</v>
      </c>
      <c r="H333" s="124">
        <f t="shared" ca="1" si="9"/>
        <v>44386</v>
      </c>
      <c r="I333" s="125">
        <v>0</v>
      </c>
      <c r="J333" s="304" t="str">
        <f>LEFT(COVID!D333,20)&amp;"."&amp;COVIDPAY!E333</f>
        <v>....Jl21</v>
      </c>
      <c r="K333" s="120" t="b">
        <v>1</v>
      </c>
      <c r="L333" s="126" t="s">
        <v>3686</v>
      </c>
      <c r="M333" s="120" t="b">
        <v>1</v>
      </c>
      <c r="N333" s="120" t="s">
        <v>3687</v>
      </c>
      <c r="O333" s="307">
        <f>COVID!I333</f>
        <v>0</v>
      </c>
      <c r="P333" s="120" t="b">
        <v>1</v>
      </c>
      <c r="Q333" s="120" t="b">
        <v>1</v>
      </c>
      <c r="R333" s="120" t="b">
        <v>1</v>
      </c>
    </row>
    <row r="334" spans="1:18" x14ac:dyDescent="0.25">
      <c r="A334" s="117">
        <v>1</v>
      </c>
      <c r="B334" s="118">
        <v>2</v>
      </c>
      <c r="C334" s="303">
        <f>COVID!J334</f>
        <v>0</v>
      </c>
      <c r="D334" s="120" t="b">
        <v>1</v>
      </c>
      <c r="E334" s="304" t="str">
        <f>RIGHT(COVID!C334,4)&amp;"."&amp;COVID!M334&amp;"."&amp;COVID!K334&amp;"."&amp;$C$5</f>
        <v>...Jl21</v>
      </c>
      <c r="F334" s="305">
        <f t="shared" ca="1" si="8"/>
        <v>44386</v>
      </c>
      <c r="G334" s="306">
        <f>IF(COVID!T334&lt;0,0,COVID!T334)</f>
        <v>0</v>
      </c>
      <c r="H334" s="124">
        <f t="shared" ca="1" si="9"/>
        <v>44386</v>
      </c>
      <c r="I334" s="125">
        <v>0</v>
      </c>
      <c r="J334" s="304" t="str">
        <f>LEFT(COVID!D334,20)&amp;"."&amp;COVIDPAY!E334</f>
        <v>....Jl21</v>
      </c>
      <c r="K334" s="120" t="b">
        <v>1</v>
      </c>
      <c r="L334" s="126" t="s">
        <v>3686</v>
      </c>
      <c r="M334" s="120" t="b">
        <v>1</v>
      </c>
      <c r="N334" s="120" t="s">
        <v>3687</v>
      </c>
      <c r="O334" s="307">
        <f>COVID!I334</f>
        <v>0</v>
      </c>
      <c r="P334" s="120" t="b">
        <v>1</v>
      </c>
      <c r="Q334" s="120" t="b">
        <v>1</v>
      </c>
      <c r="R334" s="120" t="b">
        <v>1</v>
      </c>
    </row>
    <row r="335" spans="1:18" x14ac:dyDescent="0.25">
      <c r="A335" s="117">
        <v>1</v>
      </c>
      <c r="B335" s="118">
        <v>2</v>
      </c>
      <c r="C335" s="303">
        <f>COVID!J335</f>
        <v>0</v>
      </c>
      <c r="D335" s="120" t="b">
        <v>1</v>
      </c>
      <c r="E335" s="304" t="str">
        <f>RIGHT(COVID!C335,4)&amp;"."&amp;COVID!M335&amp;"."&amp;COVID!K335&amp;"."&amp;$C$5</f>
        <v>...Jl21</v>
      </c>
      <c r="F335" s="305">
        <f t="shared" ca="1" si="8"/>
        <v>44386</v>
      </c>
      <c r="G335" s="306">
        <f>IF(COVID!T335&lt;0,0,COVID!T335)</f>
        <v>0</v>
      </c>
      <c r="H335" s="124">
        <f t="shared" ca="1" si="9"/>
        <v>44386</v>
      </c>
      <c r="I335" s="125">
        <v>0</v>
      </c>
      <c r="J335" s="304" t="str">
        <f>LEFT(COVID!D335,20)&amp;"."&amp;COVIDPAY!E335</f>
        <v>....Jl21</v>
      </c>
      <c r="K335" s="120" t="b">
        <v>1</v>
      </c>
      <c r="L335" s="126" t="s">
        <v>3686</v>
      </c>
      <c r="M335" s="120" t="b">
        <v>1</v>
      </c>
      <c r="N335" s="120" t="s">
        <v>3687</v>
      </c>
      <c r="O335" s="307">
        <f>COVID!I335</f>
        <v>0</v>
      </c>
      <c r="P335" s="120" t="b">
        <v>1</v>
      </c>
      <c r="Q335" s="120" t="b">
        <v>1</v>
      </c>
      <c r="R335" s="120" t="b">
        <v>1</v>
      </c>
    </row>
    <row r="336" spans="1:18" x14ac:dyDescent="0.25">
      <c r="A336" s="117">
        <v>1</v>
      </c>
      <c r="B336" s="118">
        <v>2</v>
      </c>
      <c r="C336" s="303">
        <f>COVID!J336</f>
        <v>0</v>
      </c>
      <c r="D336" s="120" t="b">
        <v>1</v>
      </c>
      <c r="E336" s="304" t="str">
        <f>RIGHT(COVID!C336,4)&amp;"."&amp;COVID!M336&amp;"."&amp;COVID!K336&amp;"."&amp;$C$5</f>
        <v>...Jl21</v>
      </c>
      <c r="F336" s="305">
        <f t="shared" ca="1" si="8"/>
        <v>44386</v>
      </c>
      <c r="G336" s="306">
        <f>IF(COVID!T336&lt;0,0,COVID!T336)</f>
        <v>0</v>
      </c>
      <c r="H336" s="124">
        <f t="shared" ca="1" si="9"/>
        <v>44386</v>
      </c>
      <c r="I336" s="125">
        <v>0</v>
      </c>
      <c r="J336" s="304" t="str">
        <f>LEFT(COVID!D336,20)&amp;"."&amp;COVIDPAY!E336</f>
        <v>....Jl21</v>
      </c>
      <c r="K336" s="120" t="b">
        <v>1</v>
      </c>
      <c r="L336" s="126" t="s">
        <v>3686</v>
      </c>
      <c r="M336" s="120" t="b">
        <v>1</v>
      </c>
      <c r="N336" s="120" t="s">
        <v>3687</v>
      </c>
      <c r="O336" s="307">
        <f>COVID!I336</f>
        <v>0</v>
      </c>
      <c r="P336" s="120" t="b">
        <v>1</v>
      </c>
      <c r="Q336" s="120" t="b">
        <v>1</v>
      </c>
      <c r="R336" s="120" t="b">
        <v>1</v>
      </c>
    </row>
    <row r="337" spans="1:18" x14ac:dyDescent="0.25">
      <c r="A337" s="117">
        <v>1</v>
      </c>
      <c r="B337" s="118">
        <v>2</v>
      </c>
      <c r="C337" s="303">
        <f>COVID!J337</f>
        <v>0</v>
      </c>
      <c r="D337" s="120" t="b">
        <v>1</v>
      </c>
      <c r="E337" s="304" t="str">
        <f>RIGHT(COVID!C337,4)&amp;"."&amp;COVID!M337&amp;"."&amp;COVID!K337&amp;"."&amp;$C$5</f>
        <v>...Jl21</v>
      </c>
      <c r="F337" s="305">
        <f t="shared" ca="1" si="8"/>
        <v>44386</v>
      </c>
      <c r="G337" s="306">
        <f>IF(COVID!T337&lt;0,0,COVID!T337)</f>
        <v>0</v>
      </c>
      <c r="H337" s="124">
        <f t="shared" ca="1" si="9"/>
        <v>44386</v>
      </c>
      <c r="I337" s="125">
        <v>0</v>
      </c>
      <c r="J337" s="304" t="str">
        <f>LEFT(COVID!D337,20)&amp;"."&amp;COVIDPAY!E337</f>
        <v>....Jl21</v>
      </c>
      <c r="K337" s="120" t="b">
        <v>1</v>
      </c>
      <c r="L337" s="126" t="s">
        <v>3686</v>
      </c>
      <c r="M337" s="120" t="b">
        <v>1</v>
      </c>
      <c r="N337" s="120" t="s">
        <v>3687</v>
      </c>
      <c r="O337" s="307">
        <f>COVID!I337</f>
        <v>0</v>
      </c>
      <c r="P337" s="120" t="b">
        <v>1</v>
      </c>
      <c r="Q337" s="120" t="b">
        <v>1</v>
      </c>
      <c r="R337" s="120" t="b">
        <v>1</v>
      </c>
    </row>
    <row r="338" spans="1:18" x14ac:dyDescent="0.25">
      <c r="A338" s="117">
        <v>1</v>
      </c>
      <c r="B338" s="118">
        <v>2</v>
      </c>
      <c r="C338" s="303">
        <f>COVID!J338</f>
        <v>0</v>
      </c>
      <c r="D338" s="120" t="b">
        <v>1</v>
      </c>
      <c r="E338" s="304" t="str">
        <f>RIGHT(COVID!C338,4)&amp;"."&amp;COVID!M338&amp;"."&amp;COVID!K338&amp;"."&amp;$C$5</f>
        <v>...Jl21</v>
      </c>
      <c r="F338" s="305">
        <f t="shared" ca="1" si="8"/>
        <v>44386</v>
      </c>
      <c r="G338" s="306">
        <f>IF(COVID!T338&lt;0,0,COVID!T338)</f>
        <v>0</v>
      </c>
      <c r="H338" s="124">
        <f t="shared" ca="1" si="9"/>
        <v>44386</v>
      </c>
      <c r="I338" s="125">
        <v>0</v>
      </c>
      <c r="J338" s="304" t="str">
        <f>LEFT(COVID!D338,20)&amp;"."&amp;COVIDPAY!E338</f>
        <v>....Jl21</v>
      </c>
      <c r="K338" s="120" t="b">
        <v>1</v>
      </c>
      <c r="L338" s="126" t="s">
        <v>3686</v>
      </c>
      <c r="M338" s="120" t="b">
        <v>1</v>
      </c>
      <c r="N338" s="120" t="s">
        <v>3687</v>
      </c>
      <c r="O338" s="307">
        <f>COVID!I338</f>
        <v>0</v>
      </c>
      <c r="P338" s="120" t="b">
        <v>1</v>
      </c>
      <c r="Q338" s="120" t="b">
        <v>1</v>
      </c>
      <c r="R338" s="120" t="b">
        <v>1</v>
      </c>
    </row>
    <row r="339" spans="1:18" x14ac:dyDescent="0.25">
      <c r="A339" s="117">
        <v>1</v>
      </c>
      <c r="B339" s="118">
        <v>2</v>
      </c>
      <c r="C339" s="303">
        <f>COVID!J339</f>
        <v>0</v>
      </c>
      <c r="D339" s="120" t="b">
        <v>1</v>
      </c>
      <c r="E339" s="304" t="str">
        <f>RIGHT(COVID!C339,4)&amp;"."&amp;COVID!M339&amp;"."&amp;COVID!K339&amp;"."&amp;$C$5</f>
        <v>...Jl21</v>
      </c>
      <c r="F339" s="305">
        <f t="shared" ca="1" si="8"/>
        <v>44386</v>
      </c>
      <c r="G339" s="306">
        <f>IF(COVID!T339&lt;0,0,COVID!T339)</f>
        <v>0</v>
      </c>
      <c r="H339" s="124">
        <f t="shared" ca="1" si="9"/>
        <v>44386</v>
      </c>
      <c r="I339" s="125">
        <v>0</v>
      </c>
      <c r="J339" s="304" t="str">
        <f>LEFT(COVID!D339,20)&amp;"."&amp;COVIDPAY!E339</f>
        <v>....Jl21</v>
      </c>
      <c r="K339" s="120" t="b">
        <v>1</v>
      </c>
      <c r="L339" s="126" t="s">
        <v>3686</v>
      </c>
      <c r="M339" s="120" t="b">
        <v>1</v>
      </c>
      <c r="N339" s="120" t="s">
        <v>3687</v>
      </c>
      <c r="O339" s="307">
        <f>COVID!I339</f>
        <v>0</v>
      </c>
      <c r="P339" s="120" t="b">
        <v>1</v>
      </c>
      <c r="Q339" s="120" t="b">
        <v>1</v>
      </c>
      <c r="R339" s="120" t="b">
        <v>1</v>
      </c>
    </row>
    <row r="340" spans="1:18" x14ac:dyDescent="0.25">
      <c r="A340" s="117">
        <v>1</v>
      </c>
      <c r="B340" s="118">
        <v>2</v>
      </c>
      <c r="C340" s="303">
        <f>COVID!J340</f>
        <v>0</v>
      </c>
      <c r="D340" s="120" t="b">
        <v>1</v>
      </c>
      <c r="E340" s="304" t="str">
        <f>RIGHT(COVID!C340,4)&amp;"."&amp;COVID!M340&amp;"."&amp;COVID!K340&amp;"."&amp;$C$5</f>
        <v>...Jl21</v>
      </c>
      <c r="F340" s="305">
        <f t="shared" ca="1" si="8"/>
        <v>44386</v>
      </c>
      <c r="G340" s="306">
        <f>IF(COVID!T340&lt;0,0,COVID!T340)</f>
        <v>0</v>
      </c>
      <c r="H340" s="124">
        <f t="shared" ca="1" si="9"/>
        <v>44386</v>
      </c>
      <c r="I340" s="125">
        <v>0</v>
      </c>
      <c r="J340" s="304" t="str">
        <f>LEFT(COVID!D340,20)&amp;"."&amp;COVIDPAY!E340</f>
        <v>....Jl21</v>
      </c>
      <c r="K340" s="120" t="b">
        <v>1</v>
      </c>
      <c r="L340" s="126" t="s">
        <v>3686</v>
      </c>
      <c r="M340" s="120" t="b">
        <v>1</v>
      </c>
      <c r="N340" s="120" t="s">
        <v>3687</v>
      </c>
      <c r="O340" s="307">
        <f>COVID!I340</f>
        <v>0</v>
      </c>
      <c r="P340" s="120" t="b">
        <v>1</v>
      </c>
      <c r="Q340" s="120" t="b">
        <v>1</v>
      </c>
      <c r="R340" s="120" t="b">
        <v>1</v>
      </c>
    </row>
    <row r="341" spans="1:18" x14ac:dyDescent="0.25">
      <c r="A341" s="117">
        <v>1</v>
      </c>
      <c r="B341" s="118">
        <v>2</v>
      </c>
      <c r="C341" s="303">
        <f>COVID!J341</f>
        <v>0</v>
      </c>
      <c r="D341" s="120" t="b">
        <v>1</v>
      </c>
      <c r="E341" s="304" t="str">
        <f>RIGHT(COVID!C341,4)&amp;"."&amp;COVID!M341&amp;"."&amp;COVID!K341&amp;"."&amp;$C$5</f>
        <v>...Jl21</v>
      </c>
      <c r="F341" s="305">
        <f t="shared" ref="F341:F398" ca="1" si="10">TODAY()</f>
        <v>44386</v>
      </c>
      <c r="G341" s="306">
        <f>IF(COVID!T341&lt;0,0,COVID!T341)</f>
        <v>0</v>
      </c>
      <c r="H341" s="124">
        <f t="shared" ref="H341:H398" ca="1" si="11">F341</f>
        <v>44386</v>
      </c>
      <c r="I341" s="125">
        <v>0</v>
      </c>
      <c r="J341" s="304" t="str">
        <f>LEFT(COVID!D341,20)&amp;"."&amp;COVIDPAY!E341</f>
        <v>....Jl21</v>
      </c>
      <c r="K341" s="120" t="b">
        <v>1</v>
      </c>
      <c r="L341" s="126" t="s">
        <v>3686</v>
      </c>
      <c r="M341" s="120" t="b">
        <v>1</v>
      </c>
      <c r="N341" s="120" t="s">
        <v>3687</v>
      </c>
      <c r="O341" s="307">
        <f>COVID!I341</f>
        <v>0</v>
      </c>
      <c r="P341" s="120" t="b">
        <v>1</v>
      </c>
      <c r="Q341" s="120" t="b">
        <v>1</v>
      </c>
      <c r="R341" s="120" t="b">
        <v>1</v>
      </c>
    </row>
    <row r="342" spans="1:18" x14ac:dyDescent="0.25">
      <c r="A342" s="117">
        <v>1</v>
      </c>
      <c r="B342" s="118">
        <v>2</v>
      </c>
      <c r="C342" s="303">
        <f>COVID!J342</f>
        <v>0</v>
      </c>
      <c r="D342" s="120" t="b">
        <v>1</v>
      </c>
      <c r="E342" s="304" t="str">
        <f>RIGHT(COVID!C342,4)&amp;"."&amp;COVID!M342&amp;"."&amp;COVID!K342&amp;"."&amp;$C$5</f>
        <v>...Jl21</v>
      </c>
      <c r="F342" s="305">
        <f t="shared" ca="1" si="10"/>
        <v>44386</v>
      </c>
      <c r="G342" s="306">
        <f>IF(COVID!T342&lt;0,0,COVID!T342)</f>
        <v>0</v>
      </c>
      <c r="H342" s="124">
        <f t="shared" ca="1" si="11"/>
        <v>44386</v>
      </c>
      <c r="I342" s="125">
        <v>0</v>
      </c>
      <c r="J342" s="304" t="str">
        <f>LEFT(COVID!D342,20)&amp;"."&amp;COVIDPAY!E342</f>
        <v>....Jl21</v>
      </c>
      <c r="K342" s="120" t="b">
        <v>1</v>
      </c>
      <c r="L342" s="126" t="s">
        <v>3686</v>
      </c>
      <c r="M342" s="120" t="b">
        <v>1</v>
      </c>
      <c r="N342" s="120" t="s">
        <v>3687</v>
      </c>
      <c r="O342" s="307">
        <f>COVID!I342</f>
        <v>0</v>
      </c>
      <c r="P342" s="120" t="b">
        <v>1</v>
      </c>
      <c r="Q342" s="120" t="b">
        <v>1</v>
      </c>
      <c r="R342" s="120" t="b">
        <v>1</v>
      </c>
    </row>
    <row r="343" spans="1:18" x14ac:dyDescent="0.25">
      <c r="A343" s="117">
        <v>1</v>
      </c>
      <c r="B343" s="118">
        <v>2</v>
      </c>
      <c r="C343" s="303">
        <f>COVID!J343</f>
        <v>0</v>
      </c>
      <c r="D343" s="120" t="b">
        <v>1</v>
      </c>
      <c r="E343" s="304" t="str">
        <f>RIGHT(COVID!C343,4)&amp;"."&amp;COVID!M343&amp;"."&amp;COVID!K343&amp;"."&amp;$C$5</f>
        <v>...Jl21</v>
      </c>
      <c r="F343" s="305">
        <f t="shared" ca="1" si="10"/>
        <v>44386</v>
      </c>
      <c r="G343" s="306">
        <f>IF(COVID!T343&lt;0,0,COVID!T343)</f>
        <v>0</v>
      </c>
      <c r="H343" s="124">
        <f t="shared" ca="1" si="11"/>
        <v>44386</v>
      </c>
      <c r="I343" s="125">
        <v>0</v>
      </c>
      <c r="J343" s="304" t="str">
        <f>LEFT(COVID!D343,20)&amp;"."&amp;COVIDPAY!E343</f>
        <v>....Jl21</v>
      </c>
      <c r="K343" s="120" t="b">
        <v>1</v>
      </c>
      <c r="L343" s="126" t="s">
        <v>3686</v>
      </c>
      <c r="M343" s="120" t="b">
        <v>1</v>
      </c>
      <c r="N343" s="120" t="s">
        <v>3687</v>
      </c>
      <c r="O343" s="307">
        <f>COVID!I343</f>
        <v>0</v>
      </c>
      <c r="P343" s="120" t="b">
        <v>1</v>
      </c>
      <c r="Q343" s="120" t="b">
        <v>1</v>
      </c>
      <c r="R343" s="120" t="b">
        <v>1</v>
      </c>
    </row>
    <row r="344" spans="1:18" x14ac:dyDescent="0.25">
      <c r="A344" s="117">
        <v>1</v>
      </c>
      <c r="B344" s="118">
        <v>2</v>
      </c>
      <c r="C344" s="303">
        <f>COVID!J344</f>
        <v>0</v>
      </c>
      <c r="D344" s="120" t="b">
        <v>1</v>
      </c>
      <c r="E344" s="304" t="str">
        <f>RIGHT(COVID!C344,4)&amp;"."&amp;COVID!M344&amp;"."&amp;COVID!K344&amp;"."&amp;$C$5</f>
        <v>...Jl21</v>
      </c>
      <c r="F344" s="305">
        <f t="shared" ca="1" si="10"/>
        <v>44386</v>
      </c>
      <c r="G344" s="306">
        <f>IF(COVID!T344&lt;0,0,COVID!T344)</f>
        <v>0</v>
      </c>
      <c r="H344" s="124">
        <f t="shared" ca="1" si="11"/>
        <v>44386</v>
      </c>
      <c r="I344" s="125">
        <v>0</v>
      </c>
      <c r="J344" s="304" t="str">
        <f>LEFT(COVID!D344,20)&amp;"."&amp;COVIDPAY!E344</f>
        <v>....Jl21</v>
      </c>
      <c r="K344" s="120" t="b">
        <v>1</v>
      </c>
      <c r="L344" s="126" t="s">
        <v>3686</v>
      </c>
      <c r="M344" s="120" t="b">
        <v>1</v>
      </c>
      <c r="N344" s="120" t="s">
        <v>3687</v>
      </c>
      <c r="O344" s="307">
        <f>COVID!I344</f>
        <v>0</v>
      </c>
      <c r="P344" s="120" t="b">
        <v>1</v>
      </c>
      <c r="Q344" s="120" t="b">
        <v>1</v>
      </c>
      <c r="R344" s="120" t="b">
        <v>1</v>
      </c>
    </row>
    <row r="345" spans="1:18" x14ac:dyDescent="0.25">
      <c r="A345" s="117">
        <v>1</v>
      </c>
      <c r="B345" s="118">
        <v>2</v>
      </c>
      <c r="C345" s="303">
        <f>COVID!J345</f>
        <v>0</v>
      </c>
      <c r="D345" s="120" t="b">
        <v>1</v>
      </c>
      <c r="E345" s="304" t="str">
        <f>RIGHT(COVID!C345,4)&amp;"."&amp;COVID!M345&amp;"."&amp;COVID!K345&amp;"."&amp;$C$5</f>
        <v>...Jl21</v>
      </c>
      <c r="F345" s="305">
        <f t="shared" ca="1" si="10"/>
        <v>44386</v>
      </c>
      <c r="G345" s="306">
        <f>IF(COVID!T345&lt;0,0,COVID!T345)</f>
        <v>0</v>
      </c>
      <c r="H345" s="124">
        <f t="shared" ca="1" si="11"/>
        <v>44386</v>
      </c>
      <c r="I345" s="125">
        <v>0</v>
      </c>
      <c r="J345" s="304" t="str">
        <f>LEFT(COVID!D345,20)&amp;"."&amp;COVIDPAY!E345</f>
        <v>....Jl21</v>
      </c>
      <c r="K345" s="120" t="b">
        <v>1</v>
      </c>
      <c r="L345" s="126" t="s">
        <v>3686</v>
      </c>
      <c r="M345" s="120" t="b">
        <v>1</v>
      </c>
      <c r="N345" s="120" t="s">
        <v>3687</v>
      </c>
      <c r="O345" s="307">
        <f>COVID!I345</f>
        <v>0</v>
      </c>
      <c r="P345" s="120" t="b">
        <v>1</v>
      </c>
      <c r="Q345" s="120" t="b">
        <v>1</v>
      </c>
      <c r="R345" s="120" t="b">
        <v>1</v>
      </c>
    </row>
    <row r="346" spans="1:18" x14ac:dyDescent="0.25">
      <c r="A346" s="117">
        <v>1</v>
      </c>
      <c r="B346" s="118">
        <v>2</v>
      </c>
      <c r="C346" s="303">
        <f>COVID!J346</f>
        <v>0</v>
      </c>
      <c r="D346" s="120" t="b">
        <v>1</v>
      </c>
      <c r="E346" s="304" t="str">
        <f>RIGHT(COVID!C346,4)&amp;"."&amp;COVID!M346&amp;"."&amp;COVID!K346&amp;"."&amp;$C$5</f>
        <v>...Jl21</v>
      </c>
      <c r="F346" s="305">
        <f t="shared" ca="1" si="10"/>
        <v>44386</v>
      </c>
      <c r="G346" s="306">
        <f>IF(COVID!T346&lt;0,0,COVID!T346)</f>
        <v>0</v>
      </c>
      <c r="H346" s="124">
        <f t="shared" ca="1" si="11"/>
        <v>44386</v>
      </c>
      <c r="I346" s="125">
        <v>0</v>
      </c>
      <c r="J346" s="304" t="str">
        <f>LEFT(COVID!D346,20)&amp;"."&amp;COVIDPAY!E346</f>
        <v>....Jl21</v>
      </c>
      <c r="K346" s="120" t="b">
        <v>1</v>
      </c>
      <c r="L346" s="126" t="s">
        <v>3686</v>
      </c>
      <c r="M346" s="120" t="b">
        <v>1</v>
      </c>
      <c r="N346" s="120" t="s">
        <v>3687</v>
      </c>
      <c r="O346" s="307">
        <f>COVID!I346</f>
        <v>0</v>
      </c>
      <c r="P346" s="120" t="b">
        <v>1</v>
      </c>
      <c r="Q346" s="120" t="b">
        <v>1</v>
      </c>
      <c r="R346" s="120" t="b">
        <v>1</v>
      </c>
    </row>
    <row r="347" spans="1:18" x14ac:dyDescent="0.25">
      <c r="A347" s="117">
        <v>1</v>
      </c>
      <c r="B347" s="118">
        <v>2</v>
      </c>
      <c r="C347" s="303">
        <f>COVID!J347</f>
        <v>0</v>
      </c>
      <c r="D347" s="120" t="b">
        <v>1</v>
      </c>
      <c r="E347" s="304" t="str">
        <f>RIGHT(COVID!C347,4)&amp;"."&amp;COVID!M347&amp;"."&amp;COVID!K347&amp;"."&amp;$C$5</f>
        <v>...Jl21</v>
      </c>
      <c r="F347" s="305">
        <f t="shared" ca="1" si="10"/>
        <v>44386</v>
      </c>
      <c r="G347" s="306">
        <f>IF(COVID!T347&lt;0,0,COVID!T347)</f>
        <v>0</v>
      </c>
      <c r="H347" s="124">
        <f t="shared" ca="1" si="11"/>
        <v>44386</v>
      </c>
      <c r="I347" s="125">
        <v>0</v>
      </c>
      <c r="J347" s="304" t="str">
        <f>LEFT(COVID!D347,20)&amp;"."&amp;COVIDPAY!E347</f>
        <v>....Jl21</v>
      </c>
      <c r="K347" s="120" t="b">
        <v>1</v>
      </c>
      <c r="L347" s="126" t="s">
        <v>3686</v>
      </c>
      <c r="M347" s="120" t="b">
        <v>1</v>
      </c>
      <c r="N347" s="120" t="s">
        <v>3687</v>
      </c>
      <c r="O347" s="307">
        <f>COVID!I347</f>
        <v>0</v>
      </c>
      <c r="P347" s="120" t="b">
        <v>1</v>
      </c>
      <c r="Q347" s="120" t="b">
        <v>1</v>
      </c>
      <c r="R347" s="120" t="b">
        <v>1</v>
      </c>
    </row>
    <row r="348" spans="1:18" x14ac:dyDescent="0.25">
      <c r="A348" s="117">
        <v>1</v>
      </c>
      <c r="B348" s="118">
        <v>2</v>
      </c>
      <c r="C348" s="303">
        <f>COVID!J348</f>
        <v>0</v>
      </c>
      <c r="D348" s="120" t="b">
        <v>1</v>
      </c>
      <c r="E348" s="304" t="str">
        <f>RIGHT(COVID!C348,4)&amp;"."&amp;COVID!M348&amp;"."&amp;COVID!K348&amp;"."&amp;$C$5</f>
        <v>...Jl21</v>
      </c>
      <c r="F348" s="305">
        <f t="shared" ca="1" si="10"/>
        <v>44386</v>
      </c>
      <c r="G348" s="306">
        <f>IF(COVID!T348&lt;0,0,COVID!T348)</f>
        <v>0</v>
      </c>
      <c r="H348" s="124">
        <f t="shared" ca="1" si="11"/>
        <v>44386</v>
      </c>
      <c r="I348" s="125">
        <v>0</v>
      </c>
      <c r="J348" s="304" t="str">
        <f>LEFT(COVID!D348,20)&amp;"."&amp;COVIDPAY!E348</f>
        <v>....Jl21</v>
      </c>
      <c r="K348" s="120" t="b">
        <v>1</v>
      </c>
      <c r="L348" s="126" t="s">
        <v>3686</v>
      </c>
      <c r="M348" s="120" t="b">
        <v>1</v>
      </c>
      <c r="N348" s="120" t="s">
        <v>3687</v>
      </c>
      <c r="O348" s="307">
        <f>COVID!I348</f>
        <v>0</v>
      </c>
      <c r="P348" s="120" t="b">
        <v>1</v>
      </c>
      <c r="Q348" s="120" t="b">
        <v>1</v>
      </c>
      <c r="R348" s="120" t="b">
        <v>1</v>
      </c>
    </row>
    <row r="349" spans="1:18" x14ac:dyDescent="0.25">
      <c r="A349" s="117">
        <v>1</v>
      </c>
      <c r="B349" s="118">
        <v>2</v>
      </c>
      <c r="C349" s="303">
        <f>COVID!J349</f>
        <v>0</v>
      </c>
      <c r="D349" s="120" t="b">
        <v>1</v>
      </c>
      <c r="E349" s="304" t="str">
        <f>RIGHT(COVID!C349,4)&amp;"."&amp;COVID!M349&amp;"."&amp;COVID!K349&amp;"."&amp;$C$5</f>
        <v>...Jl21</v>
      </c>
      <c r="F349" s="305">
        <f t="shared" ca="1" si="10"/>
        <v>44386</v>
      </c>
      <c r="G349" s="306">
        <f>IF(COVID!T349&lt;0,0,COVID!T349)</f>
        <v>0</v>
      </c>
      <c r="H349" s="124">
        <f t="shared" ca="1" si="11"/>
        <v>44386</v>
      </c>
      <c r="I349" s="125">
        <v>0</v>
      </c>
      <c r="J349" s="304" t="str">
        <f>LEFT(COVID!D349,20)&amp;"."&amp;COVIDPAY!E349</f>
        <v>....Jl21</v>
      </c>
      <c r="K349" s="120" t="b">
        <v>1</v>
      </c>
      <c r="L349" s="126" t="s">
        <v>3686</v>
      </c>
      <c r="M349" s="120" t="b">
        <v>1</v>
      </c>
      <c r="N349" s="120" t="s">
        <v>3687</v>
      </c>
      <c r="O349" s="307">
        <f>COVID!I349</f>
        <v>0</v>
      </c>
      <c r="P349" s="120" t="b">
        <v>1</v>
      </c>
      <c r="Q349" s="120" t="b">
        <v>1</v>
      </c>
      <c r="R349" s="120" t="b">
        <v>1</v>
      </c>
    </row>
    <row r="350" spans="1:18" x14ac:dyDescent="0.25">
      <c r="A350" s="117">
        <v>1</v>
      </c>
      <c r="B350" s="118">
        <v>2</v>
      </c>
      <c r="C350" s="303">
        <f>COVID!J350</f>
        <v>0</v>
      </c>
      <c r="D350" s="120" t="b">
        <v>1</v>
      </c>
      <c r="E350" s="304" t="str">
        <f>RIGHT(COVID!C350,4)&amp;"."&amp;COVID!M350&amp;"."&amp;COVID!K350&amp;"."&amp;$C$5</f>
        <v>...Jl21</v>
      </c>
      <c r="F350" s="305">
        <f t="shared" ca="1" si="10"/>
        <v>44386</v>
      </c>
      <c r="G350" s="306">
        <f>IF(COVID!T350&lt;0,0,COVID!T350)</f>
        <v>0</v>
      </c>
      <c r="H350" s="124">
        <f t="shared" ca="1" si="11"/>
        <v>44386</v>
      </c>
      <c r="I350" s="125">
        <v>0</v>
      </c>
      <c r="J350" s="304" t="str">
        <f>LEFT(COVID!D350,20)&amp;"."&amp;COVIDPAY!E350</f>
        <v>....Jl21</v>
      </c>
      <c r="K350" s="120" t="b">
        <v>1</v>
      </c>
      <c r="L350" s="126" t="s">
        <v>3686</v>
      </c>
      <c r="M350" s="120" t="b">
        <v>1</v>
      </c>
      <c r="N350" s="120" t="s">
        <v>3687</v>
      </c>
      <c r="O350" s="307">
        <f>COVID!I350</f>
        <v>0</v>
      </c>
      <c r="P350" s="120" t="b">
        <v>1</v>
      </c>
      <c r="Q350" s="120" t="b">
        <v>1</v>
      </c>
      <c r="R350" s="120" t="b">
        <v>1</v>
      </c>
    </row>
    <row r="351" spans="1:18" x14ac:dyDescent="0.25">
      <c r="A351" s="117">
        <v>1</v>
      </c>
      <c r="B351" s="118">
        <v>2</v>
      </c>
      <c r="C351" s="303">
        <f>COVID!J351</f>
        <v>0</v>
      </c>
      <c r="D351" s="120" t="b">
        <v>1</v>
      </c>
      <c r="E351" s="304" t="str">
        <f>RIGHT(COVID!C351,4)&amp;"."&amp;COVID!M351&amp;"."&amp;COVID!K351&amp;"."&amp;$C$5</f>
        <v>...Jl21</v>
      </c>
      <c r="F351" s="305">
        <f t="shared" ca="1" si="10"/>
        <v>44386</v>
      </c>
      <c r="G351" s="306">
        <f>IF(COVID!T351&lt;0,0,COVID!T351)</f>
        <v>0</v>
      </c>
      <c r="H351" s="124">
        <f t="shared" ca="1" si="11"/>
        <v>44386</v>
      </c>
      <c r="I351" s="125">
        <v>0</v>
      </c>
      <c r="J351" s="304" t="str">
        <f>LEFT(COVID!D351,20)&amp;"."&amp;COVIDPAY!E351</f>
        <v>....Jl21</v>
      </c>
      <c r="K351" s="120" t="b">
        <v>1</v>
      </c>
      <c r="L351" s="126" t="s">
        <v>3686</v>
      </c>
      <c r="M351" s="120" t="b">
        <v>1</v>
      </c>
      <c r="N351" s="120" t="s">
        <v>3687</v>
      </c>
      <c r="O351" s="307">
        <f>COVID!I351</f>
        <v>0</v>
      </c>
      <c r="P351" s="120" t="b">
        <v>1</v>
      </c>
      <c r="Q351" s="120" t="b">
        <v>1</v>
      </c>
      <c r="R351" s="120" t="b">
        <v>1</v>
      </c>
    </row>
    <row r="352" spans="1:18" x14ac:dyDescent="0.25">
      <c r="A352" s="117">
        <v>1</v>
      </c>
      <c r="B352" s="118">
        <v>2</v>
      </c>
      <c r="C352" s="303">
        <f>COVID!J352</f>
        <v>0</v>
      </c>
      <c r="D352" s="120" t="b">
        <v>1</v>
      </c>
      <c r="E352" s="304" t="str">
        <f>RIGHT(COVID!C352,4)&amp;"."&amp;COVID!M352&amp;"."&amp;COVID!K352&amp;"."&amp;$C$5</f>
        <v>...Jl21</v>
      </c>
      <c r="F352" s="305">
        <f t="shared" ca="1" si="10"/>
        <v>44386</v>
      </c>
      <c r="G352" s="306">
        <f>IF(COVID!T352&lt;0,0,COVID!T352)</f>
        <v>0</v>
      </c>
      <c r="H352" s="124">
        <f t="shared" ca="1" si="11"/>
        <v>44386</v>
      </c>
      <c r="I352" s="125">
        <v>0</v>
      </c>
      <c r="J352" s="304" t="str">
        <f>LEFT(COVID!D352,20)&amp;"."&amp;COVIDPAY!E352</f>
        <v>....Jl21</v>
      </c>
      <c r="K352" s="120" t="b">
        <v>1</v>
      </c>
      <c r="L352" s="126" t="s">
        <v>3686</v>
      </c>
      <c r="M352" s="120" t="b">
        <v>1</v>
      </c>
      <c r="N352" s="120" t="s">
        <v>3687</v>
      </c>
      <c r="O352" s="307">
        <f>COVID!I352</f>
        <v>0</v>
      </c>
      <c r="P352" s="120" t="b">
        <v>1</v>
      </c>
      <c r="Q352" s="120" t="b">
        <v>1</v>
      </c>
      <c r="R352" s="120" t="b">
        <v>1</v>
      </c>
    </row>
    <row r="353" spans="1:18" x14ac:dyDescent="0.25">
      <c r="A353" s="117">
        <v>1</v>
      </c>
      <c r="B353" s="118">
        <v>2</v>
      </c>
      <c r="C353" s="303">
        <f>COVID!J353</f>
        <v>0</v>
      </c>
      <c r="D353" s="120" t="b">
        <v>1</v>
      </c>
      <c r="E353" s="304" t="str">
        <f>RIGHT(COVID!C353,4)&amp;"."&amp;COVID!M353&amp;"."&amp;COVID!K353&amp;"."&amp;$C$5</f>
        <v>...Jl21</v>
      </c>
      <c r="F353" s="305">
        <f t="shared" ca="1" si="10"/>
        <v>44386</v>
      </c>
      <c r="G353" s="306">
        <f>IF(COVID!T353&lt;0,0,COVID!T353)</f>
        <v>0</v>
      </c>
      <c r="H353" s="124">
        <f t="shared" ca="1" si="11"/>
        <v>44386</v>
      </c>
      <c r="I353" s="125">
        <v>0</v>
      </c>
      <c r="J353" s="304" t="str">
        <f>LEFT(COVID!D353,20)&amp;"."&amp;COVIDPAY!E353</f>
        <v>....Jl21</v>
      </c>
      <c r="K353" s="120" t="b">
        <v>1</v>
      </c>
      <c r="L353" s="126" t="s">
        <v>3686</v>
      </c>
      <c r="M353" s="120" t="b">
        <v>1</v>
      </c>
      <c r="N353" s="120" t="s">
        <v>3687</v>
      </c>
      <c r="O353" s="307">
        <f>COVID!I353</f>
        <v>0</v>
      </c>
      <c r="P353" s="120" t="b">
        <v>1</v>
      </c>
      <c r="Q353" s="120" t="b">
        <v>1</v>
      </c>
      <c r="R353" s="120" t="b">
        <v>1</v>
      </c>
    </row>
    <row r="354" spans="1:18" x14ac:dyDescent="0.25">
      <c r="A354" s="117">
        <v>1</v>
      </c>
      <c r="B354" s="118">
        <v>2</v>
      </c>
      <c r="C354" s="303">
        <f>COVID!J354</f>
        <v>0</v>
      </c>
      <c r="D354" s="120" t="b">
        <v>1</v>
      </c>
      <c r="E354" s="304" t="str">
        <f>RIGHT(COVID!C354,4)&amp;"."&amp;COVID!M354&amp;"."&amp;COVID!K354&amp;"."&amp;$C$5</f>
        <v>...Jl21</v>
      </c>
      <c r="F354" s="305">
        <f t="shared" ca="1" si="10"/>
        <v>44386</v>
      </c>
      <c r="G354" s="306">
        <f>IF(COVID!T354&lt;0,0,COVID!T354)</f>
        <v>0</v>
      </c>
      <c r="H354" s="124">
        <f t="shared" ca="1" si="11"/>
        <v>44386</v>
      </c>
      <c r="I354" s="125">
        <v>0</v>
      </c>
      <c r="J354" s="304" t="str">
        <f>LEFT(COVID!D354,20)&amp;"."&amp;COVIDPAY!E354</f>
        <v>....Jl21</v>
      </c>
      <c r="K354" s="120" t="b">
        <v>1</v>
      </c>
      <c r="L354" s="126" t="s">
        <v>3686</v>
      </c>
      <c r="M354" s="120" t="b">
        <v>1</v>
      </c>
      <c r="N354" s="120" t="s">
        <v>3687</v>
      </c>
      <c r="O354" s="307">
        <f>COVID!I354</f>
        <v>0</v>
      </c>
      <c r="P354" s="120" t="b">
        <v>1</v>
      </c>
      <c r="Q354" s="120" t="b">
        <v>1</v>
      </c>
      <c r="R354" s="120" t="b">
        <v>1</v>
      </c>
    </row>
    <row r="355" spans="1:18" x14ac:dyDescent="0.25">
      <c r="A355" s="117">
        <v>1</v>
      </c>
      <c r="B355" s="118">
        <v>2</v>
      </c>
      <c r="C355" s="303">
        <f>COVID!J355</f>
        <v>0</v>
      </c>
      <c r="D355" s="120" t="b">
        <v>1</v>
      </c>
      <c r="E355" s="304" t="str">
        <f>RIGHT(COVID!C355,4)&amp;"."&amp;COVID!M355&amp;"."&amp;COVID!K355&amp;"."&amp;$C$5</f>
        <v>...Jl21</v>
      </c>
      <c r="F355" s="305">
        <f t="shared" ca="1" si="10"/>
        <v>44386</v>
      </c>
      <c r="G355" s="306">
        <f>IF(COVID!T355&lt;0,0,COVID!T355)</f>
        <v>0</v>
      </c>
      <c r="H355" s="124">
        <f t="shared" ca="1" si="11"/>
        <v>44386</v>
      </c>
      <c r="I355" s="125">
        <v>0</v>
      </c>
      <c r="J355" s="304" t="str">
        <f>LEFT(COVID!D355,20)&amp;"."&amp;COVIDPAY!E355</f>
        <v>....Jl21</v>
      </c>
      <c r="K355" s="120" t="b">
        <v>1</v>
      </c>
      <c r="L355" s="126" t="s">
        <v>3686</v>
      </c>
      <c r="M355" s="120" t="b">
        <v>1</v>
      </c>
      <c r="N355" s="120" t="s">
        <v>3687</v>
      </c>
      <c r="O355" s="307">
        <f>COVID!I355</f>
        <v>0</v>
      </c>
      <c r="P355" s="120" t="b">
        <v>1</v>
      </c>
      <c r="Q355" s="120" t="b">
        <v>1</v>
      </c>
      <c r="R355" s="120" t="b">
        <v>1</v>
      </c>
    </row>
    <row r="356" spans="1:18" x14ac:dyDescent="0.25">
      <c r="A356" s="117">
        <v>1</v>
      </c>
      <c r="B356" s="118">
        <v>2</v>
      </c>
      <c r="C356" s="303">
        <f>COVID!J356</f>
        <v>0</v>
      </c>
      <c r="D356" s="120" t="b">
        <v>1</v>
      </c>
      <c r="E356" s="304" t="str">
        <f>RIGHT(COVID!C356,4)&amp;"."&amp;COVID!M356&amp;"."&amp;COVID!K356&amp;"."&amp;$C$5</f>
        <v>...Jl21</v>
      </c>
      <c r="F356" s="305">
        <f t="shared" ca="1" si="10"/>
        <v>44386</v>
      </c>
      <c r="G356" s="306">
        <f>IF(COVID!T356&lt;0,0,COVID!T356)</f>
        <v>0</v>
      </c>
      <c r="H356" s="124">
        <f t="shared" ca="1" si="11"/>
        <v>44386</v>
      </c>
      <c r="I356" s="125">
        <v>0</v>
      </c>
      <c r="J356" s="304" t="str">
        <f>LEFT(COVID!D356,20)&amp;"."&amp;COVIDPAY!E356</f>
        <v>....Jl21</v>
      </c>
      <c r="K356" s="120" t="b">
        <v>1</v>
      </c>
      <c r="L356" s="126" t="s">
        <v>3686</v>
      </c>
      <c r="M356" s="120" t="b">
        <v>1</v>
      </c>
      <c r="N356" s="120" t="s">
        <v>3687</v>
      </c>
      <c r="O356" s="307">
        <f>COVID!I356</f>
        <v>0</v>
      </c>
      <c r="P356" s="120" t="b">
        <v>1</v>
      </c>
      <c r="Q356" s="120" t="b">
        <v>1</v>
      </c>
      <c r="R356" s="120" t="b">
        <v>1</v>
      </c>
    </row>
    <row r="357" spans="1:18" x14ac:dyDescent="0.25">
      <c r="A357" s="117">
        <v>1</v>
      </c>
      <c r="B357" s="118">
        <v>2</v>
      </c>
      <c r="C357" s="303">
        <f>COVID!J357</f>
        <v>0</v>
      </c>
      <c r="D357" s="120" t="b">
        <v>1</v>
      </c>
      <c r="E357" s="304" t="str">
        <f>RIGHT(COVID!C357,4)&amp;"."&amp;COVID!M357&amp;"."&amp;COVID!K357&amp;"."&amp;$C$5</f>
        <v>...Jl21</v>
      </c>
      <c r="F357" s="305">
        <f t="shared" ca="1" si="10"/>
        <v>44386</v>
      </c>
      <c r="G357" s="306">
        <f>IF(COVID!T357&lt;0,0,COVID!T357)</f>
        <v>0</v>
      </c>
      <c r="H357" s="124">
        <f t="shared" ca="1" si="11"/>
        <v>44386</v>
      </c>
      <c r="I357" s="125">
        <v>0</v>
      </c>
      <c r="J357" s="304" t="str">
        <f>LEFT(COVID!D357,20)&amp;"."&amp;COVIDPAY!E357</f>
        <v>....Jl21</v>
      </c>
      <c r="K357" s="120" t="b">
        <v>1</v>
      </c>
      <c r="L357" s="126" t="s">
        <v>3686</v>
      </c>
      <c r="M357" s="120" t="b">
        <v>1</v>
      </c>
      <c r="N357" s="120" t="s">
        <v>3687</v>
      </c>
      <c r="O357" s="307">
        <f>COVID!I357</f>
        <v>0</v>
      </c>
      <c r="P357" s="120" t="b">
        <v>1</v>
      </c>
      <c r="Q357" s="120" t="b">
        <v>1</v>
      </c>
      <c r="R357" s="120" t="b">
        <v>1</v>
      </c>
    </row>
    <row r="358" spans="1:18" x14ac:dyDescent="0.25">
      <c r="A358" s="117">
        <v>1</v>
      </c>
      <c r="B358" s="118">
        <v>2</v>
      </c>
      <c r="C358" s="303">
        <f>COVID!J358</f>
        <v>0</v>
      </c>
      <c r="D358" s="120" t="b">
        <v>1</v>
      </c>
      <c r="E358" s="304" t="str">
        <f>RIGHT(COVID!C358,4)&amp;"."&amp;COVID!M358&amp;"."&amp;COVID!K358&amp;"."&amp;$C$5</f>
        <v>...Jl21</v>
      </c>
      <c r="F358" s="305">
        <f t="shared" ca="1" si="10"/>
        <v>44386</v>
      </c>
      <c r="G358" s="306">
        <f>IF(COVID!T358&lt;0,0,COVID!T358)</f>
        <v>0</v>
      </c>
      <c r="H358" s="124">
        <f t="shared" ca="1" si="11"/>
        <v>44386</v>
      </c>
      <c r="I358" s="125">
        <v>0</v>
      </c>
      <c r="J358" s="304" t="str">
        <f>LEFT(COVID!D358,20)&amp;"."&amp;COVIDPAY!E358</f>
        <v>....Jl21</v>
      </c>
      <c r="K358" s="120" t="b">
        <v>1</v>
      </c>
      <c r="L358" s="126" t="s">
        <v>3686</v>
      </c>
      <c r="M358" s="120" t="b">
        <v>1</v>
      </c>
      <c r="N358" s="120" t="s">
        <v>3687</v>
      </c>
      <c r="O358" s="307">
        <f>COVID!I358</f>
        <v>0</v>
      </c>
      <c r="P358" s="120" t="b">
        <v>1</v>
      </c>
      <c r="Q358" s="120" t="b">
        <v>1</v>
      </c>
      <c r="R358" s="120" t="b">
        <v>1</v>
      </c>
    </row>
    <row r="359" spans="1:18" x14ac:dyDescent="0.25">
      <c r="A359" s="117">
        <v>1</v>
      </c>
      <c r="B359" s="118">
        <v>2</v>
      </c>
      <c r="C359" s="303">
        <f>COVID!J359</f>
        <v>0</v>
      </c>
      <c r="D359" s="120" t="b">
        <v>1</v>
      </c>
      <c r="E359" s="304" t="str">
        <f>RIGHT(COVID!C359,4)&amp;"."&amp;COVID!M359&amp;"."&amp;COVID!K359&amp;"."&amp;$C$5</f>
        <v>...Jl21</v>
      </c>
      <c r="F359" s="305">
        <f t="shared" ca="1" si="10"/>
        <v>44386</v>
      </c>
      <c r="G359" s="306">
        <f>IF(COVID!T359&lt;0,0,COVID!T359)</f>
        <v>0</v>
      </c>
      <c r="H359" s="124">
        <f t="shared" ca="1" si="11"/>
        <v>44386</v>
      </c>
      <c r="I359" s="125">
        <v>0</v>
      </c>
      <c r="J359" s="304" t="str">
        <f>LEFT(COVID!D359,20)&amp;"."&amp;COVIDPAY!E359</f>
        <v>....Jl21</v>
      </c>
      <c r="K359" s="120" t="b">
        <v>1</v>
      </c>
      <c r="L359" s="126" t="s">
        <v>3686</v>
      </c>
      <c r="M359" s="120" t="b">
        <v>1</v>
      </c>
      <c r="N359" s="120" t="s">
        <v>3687</v>
      </c>
      <c r="O359" s="307">
        <f>COVID!I359</f>
        <v>0</v>
      </c>
      <c r="P359" s="120" t="b">
        <v>1</v>
      </c>
      <c r="Q359" s="120" t="b">
        <v>1</v>
      </c>
      <c r="R359" s="120" t="b">
        <v>1</v>
      </c>
    </row>
    <row r="360" spans="1:18" x14ac:dyDescent="0.25">
      <c r="A360" s="117">
        <v>1</v>
      </c>
      <c r="B360" s="118">
        <v>2</v>
      </c>
      <c r="C360" s="303">
        <f>COVID!J360</f>
        <v>0</v>
      </c>
      <c r="D360" s="120" t="b">
        <v>1</v>
      </c>
      <c r="E360" s="304" t="str">
        <f>RIGHT(COVID!C360,4)&amp;"."&amp;COVID!M360&amp;"."&amp;COVID!K360&amp;"."&amp;$C$5</f>
        <v>...Jl21</v>
      </c>
      <c r="F360" s="305">
        <f t="shared" ca="1" si="10"/>
        <v>44386</v>
      </c>
      <c r="G360" s="306">
        <f>IF(COVID!T360&lt;0,0,COVID!T360)</f>
        <v>0</v>
      </c>
      <c r="H360" s="124">
        <f t="shared" ca="1" si="11"/>
        <v>44386</v>
      </c>
      <c r="I360" s="125">
        <v>0</v>
      </c>
      <c r="J360" s="304" t="str">
        <f>LEFT(COVID!D360,20)&amp;"."&amp;COVIDPAY!E360</f>
        <v>....Jl21</v>
      </c>
      <c r="K360" s="120" t="b">
        <v>1</v>
      </c>
      <c r="L360" s="126" t="s">
        <v>3686</v>
      </c>
      <c r="M360" s="120" t="b">
        <v>1</v>
      </c>
      <c r="N360" s="120" t="s">
        <v>3687</v>
      </c>
      <c r="O360" s="307">
        <f>COVID!I360</f>
        <v>0</v>
      </c>
      <c r="P360" s="120" t="b">
        <v>1</v>
      </c>
      <c r="Q360" s="120" t="b">
        <v>1</v>
      </c>
      <c r="R360" s="120" t="b">
        <v>1</v>
      </c>
    </row>
    <row r="361" spans="1:18" x14ac:dyDescent="0.25">
      <c r="A361" s="117">
        <v>1</v>
      </c>
      <c r="B361" s="118">
        <v>2</v>
      </c>
      <c r="C361" s="303">
        <f>COVID!J361</f>
        <v>0</v>
      </c>
      <c r="D361" s="120" t="b">
        <v>1</v>
      </c>
      <c r="E361" s="304" t="str">
        <f>RIGHT(COVID!C361,4)&amp;"."&amp;COVID!M361&amp;"."&amp;COVID!K361&amp;"."&amp;$C$5</f>
        <v>...Jl21</v>
      </c>
      <c r="F361" s="305">
        <f t="shared" ca="1" si="10"/>
        <v>44386</v>
      </c>
      <c r="G361" s="306">
        <f>IF(COVID!T361&lt;0,0,COVID!T361)</f>
        <v>0</v>
      </c>
      <c r="H361" s="124">
        <f t="shared" ca="1" si="11"/>
        <v>44386</v>
      </c>
      <c r="I361" s="125">
        <v>0</v>
      </c>
      <c r="J361" s="304" t="str">
        <f>LEFT(COVID!D361,20)&amp;"."&amp;COVIDPAY!E361</f>
        <v>....Jl21</v>
      </c>
      <c r="K361" s="120" t="b">
        <v>1</v>
      </c>
      <c r="L361" s="126" t="s">
        <v>3686</v>
      </c>
      <c r="M361" s="120" t="b">
        <v>1</v>
      </c>
      <c r="N361" s="120" t="s">
        <v>3687</v>
      </c>
      <c r="O361" s="307">
        <f>COVID!I361</f>
        <v>0</v>
      </c>
      <c r="P361" s="120" t="b">
        <v>1</v>
      </c>
      <c r="Q361" s="120" t="b">
        <v>1</v>
      </c>
      <c r="R361" s="120" t="b">
        <v>1</v>
      </c>
    </row>
    <row r="362" spans="1:18" x14ac:dyDescent="0.25">
      <c r="A362" s="117">
        <v>1</v>
      </c>
      <c r="B362" s="118">
        <v>2</v>
      </c>
      <c r="C362" s="303">
        <f>COVID!J362</f>
        <v>0</v>
      </c>
      <c r="D362" s="120" t="b">
        <v>1</v>
      </c>
      <c r="E362" s="304" t="str">
        <f>RIGHT(COVID!C362,4)&amp;"."&amp;COVID!M362&amp;"."&amp;COVID!K362&amp;"."&amp;$C$5</f>
        <v>...Jl21</v>
      </c>
      <c r="F362" s="305">
        <f t="shared" ca="1" si="10"/>
        <v>44386</v>
      </c>
      <c r="G362" s="306">
        <f>IF(COVID!T362&lt;0,0,COVID!T362)</f>
        <v>0</v>
      </c>
      <c r="H362" s="124">
        <f t="shared" ca="1" si="11"/>
        <v>44386</v>
      </c>
      <c r="I362" s="125">
        <v>0</v>
      </c>
      <c r="J362" s="304" t="str">
        <f>LEFT(COVID!D362,20)&amp;"."&amp;COVIDPAY!E362</f>
        <v>....Jl21</v>
      </c>
      <c r="K362" s="120" t="b">
        <v>1</v>
      </c>
      <c r="L362" s="126" t="s">
        <v>3686</v>
      </c>
      <c r="M362" s="120" t="b">
        <v>1</v>
      </c>
      <c r="N362" s="120" t="s">
        <v>3687</v>
      </c>
      <c r="O362" s="307">
        <f>COVID!I362</f>
        <v>0</v>
      </c>
      <c r="P362" s="120" t="b">
        <v>1</v>
      </c>
      <c r="Q362" s="120" t="b">
        <v>1</v>
      </c>
      <c r="R362" s="120" t="b">
        <v>1</v>
      </c>
    </row>
    <row r="363" spans="1:18" x14ac:dyDescent="0.25">
      <c r="A363" s="117">
        <v>1</v>
      </c>
      <c r="B363" s="118">
        <v>2</v>
      </c>
      <c r="C363" s="303">
        <f>COVID!J363</f>
        <v>0</v>
      </c>
      <c r="D363" s="120" t="b">
        <v>1</v>
      </c>
      <c r="E363" s="304" t="str">
        <f>RIGHT(COVID!C363,4)&amp;"."&amp;COVID!M363&amp;"."&amp;COVID!K363&amp;"."&amp;$C$5</f>
        <v>...Jl21</v>
      </c>
      <c r="F363" s="305">
        <f t="shared" ca="1" si="10"/>
        <v>44386</v>
      </c>
      <c r="G363" s="306">
        <f>IF(COVID!T363&lt;0,0,COVID!T363)</f>
        <v>0</v>
      </c>
      <c r="H363" s="124">
        <f t="shared" ca="1" si="11"/>
        <v>44386</v>
      </c>
      <c r="I363" s="125">
        <v>0</v>
      </c>
      <c r="J363" s="304" t="str">
        <f>LEFT(COVID!D363,20)&amp;"."&amp;COVIDPAY!E363</f>
        <v>....Jl21</v>
      </c>
      <c r="K363" s="120" t="b">
        <v>1</v>
      </c>
      <c r="L363" s="126" t="s">
        <v>3686</v>
      </c>
      <c r="M363" s="120" t="b">
        <v>1</v>
      </c>
      <c r="N363" s="120" t="s">
        <v>3687</v>
      </c>
      <c r="O363" s="307">
        <f>COVID!I363</f>
        <v>0</v>
      </c>
      <c r="P363" s="120" t="b">
        <v>1</v>
      </c>
      <c r="Q363" s="120" t="b">
        <v>1</v>
      </c>
      <c r="R363" s="120" t="b">
        <v>1</v>
      </c>
    </row>
    <row r="364" spans="1:18" x14ac:dyDescent="0.25">
      <c r="A364" s="117">
        <v>1</v>
      </c>
      <c r="B364" s="118">
        <v>2</v>
      </c>
      <c r="C364" s="303">
        <f>COVID!J364</f>
        <v>0</v>
      </c>
      <c r="D364" s="120" t="b">
        <v>1</v>
      </c>
      <c r="E364" s="304" t="str">
        <f>RIGHT(COVID!C364,4)&amp;"."&amp;COVID!M364&amp;"."&amp;COVID!K364&amp;"."&amp;$C$5</f>
        <v>...Jl21</v>
      </c>
      <c r="F364" s="305">
        <f t="shared" ca="1" si="10"/>
        <v>44386</v>
      </c>
      <c r="G364" s="306">
        <f>IF(COVID!T364&lt;0,0,COVID!T364)</f>
        <v>0</v>
      </c>
      <c r="H364" s="124">
        <f t="shared" ca="1" si="11"/>
        <v>44386</v>
      </c>
      <c r="I364" s="125">
        <v>0</v>
      </c>
      <c r="J364" s="304" t="str">
        <f>LEFT(COVID!D364,20)&amp;"."&amp;COVIDPAY!E364</f>
        <v>....Jl21</v>
      </c>
      <c r="K364" s="120" t="b">
        <v>1</v>
      </c>
      <c r="L364" s="126" t="s">
        <v>3686</v>
      </c>
      <c r="M364" s="120" t="b">
        <v>1</v>
      </c>
      <c r="N364" s="120" t="s">
        <v>3687</v>
      </c>
      <c r="O364" s="307">
        <f>COVID!I364</f>
        <v>0</v>
      </c>
      <c r="P364" s="120" t="b">
        <v>1</v>
      </c>
      <c r="Q364" s="120" t="b">
        <v>1</v>
      </c>
      <c r="R364" s="120" t="b">
        <v>1</v>
      </c>
    </row>
    <row r="365" spans="1:18" x14ac:dyDescent="0.25">
      <c r="A365" s="117">
        <v>1</v>
      </c>
      <c r="B365" s="118">
        <v>2</v>
      </c>
      <c r="C365" s="303">
        <f>COVID!J365</f>
        <v>0</v>
      </c>
      <c r="D365" s="120" t="b">
        <v>1</v>
      </c>
      <c r="E365" s="304" t="str">
        <f>RIGHT(COVID!C365,4)&amp;"."&amp;COVID!M365&amp;"."&amp;COVID!K365&amp;"."&amp;$C$5</f>
        <v>...Jl21</v>
      </c>
      <c r="F365" s="305">
        <f t="shared" ca="1" si="10"/>
        <v>44386</v>
      </c>
      <c r="G365" s="306">
        <f>IF(COVID!T365&lt;0,0,COVID!T365)</f>
        <v>0</v>
      </c>
      <c r="H365" s="124">
        <f t="shared" ca="1" si="11"/>
        <v>44386</v>
      </c>
      <c r="I365" s="125">
        <v>0</v>
      </c>
      <c r="J365" s="304" t="str">
        <f>LEFT(COVID!D365,20)&amp;"."&amp;COVIDPAY!E365</f>
        <v>....Jl21</v>
      </c>
      <c r="K365" s="120" t="b">
        <v>1</v>
      </c>
      <c r="L365" s="126" t="s">
        <v>3686</v>
      </c>
      <c r="M365" s="120" t="b">
        <v>1</v>
      </c>
      <c r="N365" s="120" t="s">
        <v>3687</v>
      </c>
      <c r="O365" s="307">
        <f>COVID!I365</f>
        <v>0</v>
      </c>
      <c r="P365" s="120" t="b">
        <v>1</v>
      </c>
      <c r="Q365" s="120" t="b">
        <v>1</v>
      </c>
      <c r="R365" s="120" t="b">
        <v>1</v>
      </c>
    </row>
    <row r="366" spans="1:18" x14ac:dyDescent="0.25">
      <c r="A366" s="117">
        <v>1</v>
      </c>
      <c r="B366" s="118">
        <v>2</v>
      </c>
      <c r="C366" s="303">
        <f>COVID!J366</f>
        <v>0</v>
      </c>
      <c r="D366" s="120" t="b">
        <v>1</v>
      </c>
      <c r="E366" s="304" t="str">
        <f>RIGHT(COVID!C366,4)&amp;"."&amp;COVID!M366&amp;"."&amp;COVID!K366&amp;"."&amp;$C$5</f>
        <v>...Jl21</v>
      </c>
      <c r="F366" s="305">
        <f t="shared" ca="1" si="10"/>
        <v>44386</v>
      </c>
      <c r="G366" s="306">
        <f>IF(COVID!T366&lt;0,0,COVID!T366)</f>
        <v>0</v>
      </c>
      <c r="H366" s="124">
        <f t="shared" ca="1" si="11"/>
        <v>44386</v>
      </c>
      <c r="I366" s="125">
        <v>0</v>
      </c>
      <c r="J366" s="304" t="str">
        <f>LEFT(COVID!D366,20)&amp;"."&amp;COVIDPAY!E366</f>
        <v>....Jl21</v>
      </c>
      <c r="K366" s="120" t="b">
        <v>1</v>
      </c>
      <c r="L366" s="126" t="s">
        <v>3686</v>
      </c>
      <c r="M366" s="120" t="b">
        <v>1</v>
      </c>
      <c r="N366" s="120" t="s">
        <v>3687</v>
      </c>
      <c r="O366" s="307">
        <f>COVID!I366</f>
        <v>0</v>
      </c>
      <c r="P366" s="120" t="b">
        <v>1</v>
      </c>
      <c r="Q366" s="120" t="b">
        <v>1</v>
      </c>
      <c r="R366" s="120" t="b">
        <v>1</v>
      </c>
    </row>
    <row r="367" spans="1:18" x14ac:dyDescent="0.25">
      <c r="A367" s="117">
        <v>1</v>
      </c>
      <c r="B367" s="118">
        <v>2</v>
      </c>
      <c r="C367" s="303">
        <f>COVID!J367</f>
        <v>0</v>
      </c>
      <c r="D367" s="120" t="b">
        <v>1</v>
      </c>
      <c r="E367" s="304" t="str">
        <f>RIGHT(COVID!C367,4)&amp;"."&amp;COVID!M367&amp;"."&amp;COVID!K367&amp;"."&amp;$C$5</f>
        <v>...Jl21</v>
      </c>
      <c r="F367" s="305">
        <f t="shared" ca="1" si="10"/>
        <v>44386</v>
      </c>
      <c r="G367" s="306">
        <f>IF(COVID!T367&lt;0,0,COVID!T367)</f>
        <v>0</v>
      </c>
      <c r="H367" s="124">
        <f t="shared" ca="1" si="11"/>
        <v>44386</v>
      </c>
      <c r="I367" s="125">
        <v>0</v>
      </c>
      <c r="J367" s="304" t="str">
        <f>LEFT(COVID!D367,20)&amp;"."&amp;COVIDPAY!E367</f>
        <v>....Jl21</v>
      </c>
      <c r="K367" s="120" t="b">
        <v>1</v>
      </c>
      <c r="L367" s="126" t="s">
        <v>3686</v>
      </c>
      <c r="M367" s="120" t="b">
        <v>1</v>
      </c>
      <c r="N367" s="120" t="s">
        <v>3687</v>
      </c>
      <c r="O367" s="307">
        <f>COVID!I367</f>
        <v>0</v>
      </c>
      <c r="P367" s="120" t="b">
        <v>1</v>
      </c>
      <c r="Q367" s="120" t="b">
        <v>1</v>
      </c>
      <c r="R367" s="120" t="b">
        <v>1</v>
      </c>
    </row>
    <row r="368" spans="1:18" x14ac:dyDescent="0.25">
      <c r="A368" s="117">
        <v>1</v>
      </c>
      <c r="B368" s="118">
        <v>2</v>
      </c>
      <c r="C368" s="303">
        <f>COVID!J368</f>
        <v>0</v>
      </c>
      <c r="D368" s="120" t="b">
        <v>1</v>
      </c>
      <c r="E368" s="304" t="str">
        <f>RIGHT(COVID!C368,4)&amp;"."&amp;COVID!M368&amp;"."&amp;COVID!K368&amp;"."&amp;$C$5</f>
        <v>...Jl21</v>
      </c>
      <c r="F368" s="305">
        <f t="shared" ca="1" si="10"/>
        <v>44386</v>
      </c>
      <c r="G368" s="306">
        <f>IF(COVID!T368&lt;0,0,COVID!T368)</f>
        <v>0</v>
      </c>
      <c r="H368" s="124">
        <f t="shared" ca="1" si="11"/>
        <v>44386</v>
      </c>
      <c r="I368" s="125">
        <v>0</v>
      </c>
      <c r="J368" s="304" t="str">
        <f>LEFT(COVID!D368,20)&amp;"."&amp;COVIDPAY!E368</f>
        <v>....Jl21</v>
      </c>
      <c r="K368" s="120" t="b">
        <v>1</v>
      </c>
      <c r="L368" s="126" t="s">
        <v>3686</v>
      </c>
      <c r="M368" s="120" t="b">
        <v>1</v>
      </c>
      <c r="N368" s="120" t="s">
        <v>3687</v>
      </c>
      <c r="O368" s="307">
        <f>COVID!I368</f>
        <v>0</v>
      </c>
      <c r="P368" s="120" t="b">
        <v>1</v>
      </c>
      <c r="Q368" s="120" t="b">
        <v>1</v>
      </c>
      <c r="R368" s="120" t="b">
        <v>1</v>
      </c>
    </row>
    <row r="369" spans="1:18" x14ac:dyDescent="0.25">
      <c r="A369" s="117">
        <v>1</v>
      </c>
      <c r="B369" s="118">
        <v>2</v>
      </c>
      <c r="C369" s="303">
        <f>COVID!J369</f>
        <v>0</v>
      </c>
      <c r="D369" s="120" t="b">
        <v>1</v>
      </c>
      <c r="E369" s="304" t="str">
        <f>RIGHT(COVID!C369,4)&amp;"."&amp;COVID!M369&amp;"."&amp;COVID!K369&amp;"."&amp;$C$5</f>
        <v>...Jl21</v>
      </c>
      <c r="F369" s="305">
        <f t="shared" ca="1" si="10"/>
        <v>44386</v>
      </c>
      <c r="G369" s="306">
        <f>IF(COVID!T369&lt;0,0,COVID!T369)</f>
        <v>0</v>
      </c>
      <c r="H369" s="124">
        <f t="shared" ca="1" si="11"/>
        <v>44386</v>
      </c>
      <c r="I369" s="125">
        <v>0</v>
      </c>
      <c r="J369" s="304" t="str">
        <f>LEFT(COVID!D369,20)&amp;"."&amp;COVIDPAY!E369</f>
        <v>....Jl21</v>
      </c>
      <c r="K369" s="120" t="b">
        <v>1</v>
      </c>
      <c r="L369" s="126" t="s">
        <v>3686</v>
      </c>
      <c r="M369" s="120" t="b">
        <v>1</v>
      </c>
      <c r="N369" s="120" t="s">
        <v>3687</v>
      </c>
      <c r="O369" s="307">
        <f>COVID!I369</f>
        <v>0</v>
      </c>
      <c r="P369" s="120" t="b">
        <v>1</v>
      </c>
      <c r="Q369" s="120" t="b">
        <v>1</v>
      </c>
      <c r="R369" s="120" t="b">
        <v>1</v>
      </c>
    </row>
    <row r="370" spans="1:18" x14ac:dyDescent="0.25">
      <c r="A370" s="117">
        <v>1</v>
      </c>
      <c r="B370" s="118">
        <v>2</v>
      </c>
      <c r="C370" s="303">
        <f>COVID!J370</f>
        <v>0</v>
      </c>
      <c r="D370" s="120" t="b">
        <v>1</v>
      </c>
      <c r="E370" s="304" t="str">
        <f>RIGHT(COVID!C370,4)&amp;"."&amp;COVID!M370&amp;"."&amp;COVID!K370&amp;"."&amp;$C$5</f>
        <v>...Jl21</v>
      </c>
      <c r="F370" s="305">
        <f t="shared" ca="1" si="10"/>
        <v>44386</v>
      </c>
      <c r="G370" s="306">
        <f>IF(COVID!T370&lt;0,0,COVID!T370)</f>
        <v>0</v>
      </c>
      <c r="H370" s="124">
        <f t="shared" ca="1" si="11"/>
        <v>44386</v>
      </c>
      <c r="I370" s="125">
        <v>0</v>
      </c>
      <c r="J370" s="304" t="str">
        <f>LEFT(COVID!D370,20)&amp;"."&amp;COVIDPAY!E370</f>
        <v>....Jl21</v>
      </c>
      <c r="K370" s="120" t="b">
        <v>1</v>
      </c>
      <c r="L370" s="126" t="s">
        <v>3686</v>
      </c>
      <c r="M370" s="120" t="b">
        <v>1</v>
      </c>
      <c r="N370" s="120" t="s">
        <v>3687</v>
      </c>
      <c r="O370" s="307">
        <f>COVID!I370</f>
        <v>0</v>
      </c>
      <c r="P370" s="120" t="b">
        <v>1</v>
      </c>
      <c r="Q370" s="120" t="b">
        <v>1</v>
      </c>
      <c r="R370" s="120" t="b">
        <v>1</v>
      </c>
    </row>
    <row r="371" spans="1:18" x14ac:dyDescent="0.25">
      <c r="A371" s="117">
        <v>1</v>
      </c>
      <c r="B371" s="118">
        <v>2</v>
      </c>
      <c r="C371" s="303">
        <f>COVID!J371</f>
        <v>0</v>
      </c>
      <c r="D371" s="120" t="b">
        <v>1</v>
      </c>
      <c r="E371" s="304" t="str">
        <f>RIGHT(COVID!C371,4)&amp;"."&amp;COVID!M371&amp;"."&amp;COVID!K371&amp;"."&amp;$C$5</f>
        <v>...Jl21</v>
      </c>
      <c r="F371" s="305">
        <f t="shared" ca="1" si="10"/>
        <v>44386</v>
      </c>
      <c r="G371" s="306">
        <f>IF(COVID!T371&lt;0,0,COVID!T371)</f>
        <v>0</v>
      </c>
      <c r="H371" s="124">
        <f t="shared" ca="1" si="11"/>
        <v>44386</v>
      </c>
      <c r="I371" s="125">
        <v>0</v>
      </c>
      <c r="J371" s="304" t="str">
        <f>LEFT(COVID!D371,20)&amp;"."&amp;COVIDPAY!E371</f>
        <v>....Jl21</v>
      </c>
      <c r="K371" s="120" t="b">
        <v>1</v>
      </c>
      <c r="L371" s="126" t="s">
        <v>3686</v>
      </c>
      <c r="M371" s="120" t="b">
        <v>1</v>
      </c>
      <c r="N371" s="120" t="s">
        <v>3687</v>
      </c>
      <c r="O371" s="307">
        <f>COVID!I371</f>
        <v>0</v>
      </c>
      <c r="P371" s="120" t="b">
        <v>1</v>
      </c>
      <c r="Q371" s="120" t="b">
        <v>1</v>
      </c>
      <c r="R371" s="120" t="b">
        <v>1</v>
      </c>
    </row>
    <row r="372" spans="1:18" x14ac:dyDescent="0.25">
      <c r="A372" s="117">
        <v>1</v>
      </c>
      <c r="B372" s="118">
        <v>2</v>
      </c>
      <c r="C372" s="303">
        <f>COVID!J372</f>
        <v>0</v>
      </c>
      <c r="D372" s="120" t="b">
        <v>1</v>
      </c>
      <c r="E372" s="304" t="str">
        <f>RIGHT(COVID!C372,4)&amp;"."&amp;COVID!M372&amp;"."&amp;COVID!K372&amp;"."&amp;$C$5</f>
        <v>...Jl21</v>
      </c>
      <c r="F372" s="305">
        <f t="shared" ca="1" si="10"/>
        <v>44386</v>
      </c>
      <c r="G372" s="306">
        <f>IF(COVID!T372&lt;0,0,COVID!T372)</f>
        <v>0</v>
      </c>
      <c r="H372" s="124">
        <f t="shared" ca="1" si="11"/>
        <v>44386</v>
      </c>
      <c r="I372" s="125">
        <v>0</v>
      </c>
      <c r="J372" s="304" t="str">
        <f>LEFT(COVID!D372,20)&amp;"."&amp;COVIDPAY!E372</f>
        <v>....Jl21</v>
      </c>
      <c r="K372" s="120" t="b">
        <v>1</v>
      </c>
      <c r="L372" s="126" t="s">
        <v>3686</v>
      </c>
      <c r="M372" s="120" t="b">
        <v>1</v>
      </c>
      <c r="N372" s="120" t="s">
        <v>3687</v>
      </c>
      <c r="O372" s="307">
        <f>COVID!I372</f>
        <v>0</v>
      </c>
      <c r="P372" s="120" t="b">
        <v>1</v>
      </c>
      <c r="Q372" s="120" t="b">
        <v>1</v>
      </c>
      <c r="R372" s="120" t="b">
        <v>1</v>
      </c>
    </row>
    <row r="373" spans="1:18" x14ac:dyDescent="0.25">
      <c r="A373" s="117">
        <v>1</v>
      </c>
      <c r="B373" s="118">
        <v>2</v>
      </c>
      <c r="C373" s="303">
        <f>COVID!J373</f>
        <v>0</v>
      </c>
      <c r="D373" s="120" t="b">
        <v>1</v>
      </c>
      <c r="E373" s="304" t="str">
        <f>RIGHT(COVID!C373,4)&amp;"."&amp;COVID!M373&amp;"."&amp;COVID!K373&amp;"."&amp;$C$5</f>
        <v>...Jl21</v>
      </c>
      <c r="F373" s="305">
        <f t="shared" ca="1" si="10"/>
        <v>44386</v>
      </c>
      <c r="G373" s="306">
        <f>IF(COVID!T373&lt;0,0,COVID!T373)</f>
        <v>0</v>
      </c>
      <c r="H373" s="124">
        <f t="shared" ca="1" si="11"/>
        <v>44386</v>
      </c>
      <c r="I373" s="125">
        <v>0</v>
      </c>
      <c r="J373" s="304" t="str">
        <f>LEFT(COVID!D373,20)&amp;"."&amp;COVIDPAY!E373</f>
        <v>....Jl21</v>
      </c>
      <c r="K373" s="120" t="b">
        <v>1</v>
      </c>
      <c r="L373" s="126" t="s">
        <v>3686</v>
      </c>
      <c r="M373" s="120" t="b">
        <v>1</v>
      </c>
      <c r="N373" s="120" t="s">
        <v>3687</v>
      </c>
      <c r="O373" s="307">
        <f>COVID!I373</f>
        <v>0</v>
      </c>
      <c r="P373" s="120" t="b">
        <v>1</v>
      </c>
      <c r="Q373" s="120" t="b">
        <v>1</v>
      </c>
      <c r="R373" s="120" t="b">
        <v>1</v>
      </c>
    </row>
    <row r="374" spans="1:18" x14ac:dyDescent="0.25">
      <c r="A374" s="117">
        <v>1</v>
      </c>
      <c r="B374" s="118">
        <v>2</v>
      </c>
      <c r="C374" s="303">
        <f>COVID!J374</f>
        <v>0</v>
      </c>
      <c r="D374" s="120" t="b">
        <v>1</v>
      </c>
      <c r="E374" s="304" t="str">
        <f>RIGHT(COVID!C374,4)&amp;"."&amp;COVID!M374&amp;"."&amp;COVID!K374&amp;"."&amp;$C$5</f>
        <v>...Jl21</v>
      </c>
      <c r="F374" s="305">
        <f t="shared" ca="1" si="10"/>
        <v>44386</v>
      </c>
      <c r="G374" s="306">
        <f>IF(COVID!T374&lt;0,0,COVID!T374)</f>
        <v>0</v>
      </c>
      <c r="H374" s="124">
        <f t="shared" ca="1" si="11"/>
        <v>44386</v>
      </c>
      <c r="I374" s="125">
        <v>0</v>
      </c>
      <c r="J374" s="304" t="str">
        <f>LEFT(COVID!D374,20)&amp;"."&amp;COVIDPAY!E374</f>
        <v>....Jl21</v>
      </c>
      <c r="K374" s="120" t="b">
        <v>1</v>
      </c>
      <c r="L374" s="126" t="s">
        <v>3686</v>
      </c>
      <c r="M374" s="120" t="b">
        <v>1</v>
      </c>
      <c r="N374" s="120" t="s">
        <v>3687</v>
      </c>
      <c r="O374" s="307">
        <f>COVID!I374</f>
        <v>0</v>
      </c>
      <c r="P374" s="120" t="b">
        <v>1</v>
      </c>
      <c r="Q374" s="120" t="b">
        <v>1</v>
      </c>
      <c r="R374" s="120" t="b">
        <v>1</v>
      </c>
    </row>
    <row r="375" spans="1:18" x14ac:dyDescent="0.25">
      <c r="A375" s="117">
        <v>1</v>
      </c>
      <c r="B375" s="118">
        <v>2</v>
      </c>
      <c r="C375" s="303">
        <f>COVID!J375</f>
        <v>0</v>
      </c>
      <c r="D375" s="120" t="b">
        <v>1</v>
      </c>
      <c r="E375" s="304" t="str">
        <f>RIGHT(COVID!C375,4)&amp;"."&amp;COVID!M375&amp;"."&amp;COVID!K375&amp;"."&amp;$C$5</f>
        <v>...Jl21</v>
      </c>
      <c r="F375" s="305">
        <f t="shared" ca="1" si="10"/>
        <v>44386</v>
      </c>
      <c r="G375" s="306">
        <f>IF(COVID!T375&lt;0,0,COVID!T375)</f>
        <v>0</v>
      </c>
      <c r="H375" s="124">
        <f t="shared" ca="1" si="11"/>
        <v>44386</v>
      </c>
      <c r="I375" s="125">
        <v>0</v>
      </c>
      <c r="J375" s="304" t="str">
        <f>LEFT(COVID!D375,20)&amp;"."&amp;COVIDPAY!E375</f>
        <v>....Jl21</v>
      </c>
      <c r="K375" s="120" t="b">
        <v>1</v>
      </c>
      <c r="L375" s="126" t="s">
        <v>3686</v>
      </c>
      <c r="M375" s="120" t="b">
        <v>1</v>
      </c>
      <c r="N375" s="120" t="s">
        <v>3687</v>
      </c>
      <c r="O375" s="307">
        <f>COVID!I375</f>
        <v>0</v>
      </c>
      <c r="P375" s="120" t="b">
        <v>1</v>
      </c>
      <c r="Q375" s="120" t="b">
        <v>1</v>
      </c>
      <c r="R375" s="120" t="b">
        <v>1</v>
      </c>
    </row>
    <row r="376" spans="1:18" x14ac:dyDescent="0.25">
      <c r="A376" s="117">
        <v>1</v>
      </c>
      <c r="B376" s="118">
        <v>2</v>
      </c>
      <c r="C376" s="303">
        <f>COVID!J376</f>
        <v>0</v>
      </c>
      <c r="D376" s="120" t="b">
        <v>1</v>
      </c>
      <c r="E376" s="304" t="str">
        <f>RIGHT(COVID!C376,4)&amp;"."&amp;COVID!M376&amp;"."&amp;COVID!K376&amp;"."&amp;$C$5</f>
        <v>...Jl21</v>
      </c>
      <c r="F376" s="305">
        <f t="shared" ca="1" si="10"/>
        <v>44386</v>
      </c>
      <c r="G376" s="306">
        <f>IF(COVID!T376&lt;0,0,COVID!T376)</f>
        <v>0</v>
      </c>
      <c r="H376" s="124">
        <f t="shared" ca="1" si="11"/>
        <v>44386</v>
      </c>
      <c r="I376" s="125">
        <v>0</v>
      </c>
      <c r="J376" s="304" t="str">
        <f>LEFT(COVID!D376,20)&amp;"."&amp;COVIDPAY!E376</f>
        <v>....Jl21</v>
      </c>
      <c r="K376" s="120" t="b">
        <v>1</v>
      </c>
      <c r="L376" s="126" t="s">
        <v>3686</v>
      </c>
      <c r="M376" s="120" t="b">
        <v>1</v>
      </c>
      <c r="N376" s="120" t="s">
        <v>3687</v>
      </c>
      <c r="O376" s="307">
        <f>COVID!I376</f>
        <v>0</v>
      </c>
      <c r="P376" s="120" t="b">
        <v>1</v>
      </c>
      <c r="Q376" s="120" t="b">
        <v>1</v>
      </c>
      <c r="R376" s="120" t="b">
        <v>1</v>
      </c>
    </row>
    <row r="377" spans="1:18" x14ac:dyDescent="0.25">
      <c r="A377" s="117">
        <v>1</v>
      </c>
      <c r="B377" s="118">
        <v>2</v>
      </c>
      <c r="C377" s="303">
        <f>COVID!J377</f>
        <v>0</v>
      </c>
      <c r="D377" s="120" t="b">
        <v>1</v>
      </c>
      <c r="E377" s="304" t="str">
        <f>RIGHT(COVID!C377,4)&amp;"."&amp;COVID!M377&amp;"."&amp;COVID!K377&amp;"."&amp;$C$5</f>
        <v>...Jl21</v>
      </c>
      <c r="F377" s="305">
        <f t="shared" ca="1" si="10"/>
        <v>44386</v>
      </c>
      <c r="G377" s="306">
        <f>IF(COVID!T377&lt;0,0,COVID!T377)</f>
        <v>0</v>
      </c>
      <c r="H377" s="124">
        <f t="shared" ca="1" si="11"/>
        <v>44386</v>
      </c>
      <c r="I377" s="125">
        <v>0</v>
      </c>
      <c r="J377" s="304" t="str">
        <f>LEFT(COVID!D377,20)&amp;"."&amp;COVIDPAY!E377</f>
        <v>....Jl21</v>
      </c>
      <c r="K377" s="120" t="b">
        <v>1</v>
      </c>
      <c r="L377" s="126" t="s">
        <v>3686</v>
      </c>
      <c r="M377" s="120" t="b">
        <v>1</v>
      </c>
      <c r="N377" s="120" t="s">
        <v>3687</v>
      </c>
      <c r="O377" s="307">
        <f>COVID!I377</f>
        <v>0</v>
      </c>
      <c r="P377" s="120" t="b">
        <v>1</v>
      </c>
      <c r="Q377" s="120" t="b">
        <v>1</v>
      </c>
      <c r="R377" s="120" t="b">
        <v>1</v>
      </c>
    </row>
    <row r="378" spans="1:18" x14ac:dyDescent="0.25">
      <c r="A378" s="117">
        <v>1</v>
      </c>
      <c r="B378" s="118">
        <v>2</v>
      </c>
      <c r="C378" s="303">
        <f>COVID!J378</f>
        <v>0</v>
      </c>
      <c r="D378" s="120" t="b">
        <v>1</v>
      </c>
      <c r="E378" s="304" t="str">
        <f>RIGHT(COVID!C378,4)&amp;"."&amp;COVID!M378&amp;"."&amp;COVID!K378&amp;"."&amp;$C$5</f>
        <v>...Jl21</v>
      </c>
      <c r="F378" s="305">
        <f t="shared" ca="1" si="10"/>
        <v>44386</v>
      </c>
      <c r="G378" s="306">
        <f>IF(COVID!T378&lt;0,0,COVID!T378)</f>
        <v>0</v>
      </c>
      <c r="H378" s="124">
        <f t="shared" ca="1" si="11"/>
        <v>44386</v>
      </c>
      <c r="I378" s="125">
        <v>0</v>
      </c>
      <c r="J378" s="304" t="str">
        <f>LEFT(COVID!D378,20)&amp;"."&amp;COVIDPAY!E378</f>
        <v>....Jl21</v>
      </c>
      <c r="K378" s="120" t="b">
        <v>1</v>
      </c>
      <c r="L378" s="126" t="s">
        <v>3686</v>
      </c>
      <c r="M378" s="120" t="b">
        <v>1</v>
      </c>
      <c r="N378" s="120" t="s">
        <v>3687</v>
      </c>
      <c r="O378" s="307">
        <f>COVID!I378</f>
        <v>0</v>
      </c>
      <c r="P378" s="120" t="b">
        <v>1</v>
      </c>
      <c r="Q378" s="120" t="b">
        <v>1</v>
      </c>
      <c r="R378" s="120" t="b">
        <v>1</v>
      </c>
    </row>
    <row r="379" spans="1:18" x14ac:dyDescent="0.25">
      <c r="A379" s="117">
        <v>1</v>
      </c>
      <c r="B379" s="118">
        <v>2</v>
      </c>
      <c r="C379" s="303">
        <f>COVID!J379</f>
        <v>0</v>
      </c>
      <c r="D379" s="120" t="b">
        <v>1</v>
      </c>
      <c r="E379" s="304" t="str">
        <f>RIGHT(COVID!C379,4)&amp;"."&amp;COVID!M379&amp;"."&amp;COVID!K379&amp;"."&amp;$C$5</f>
        <v>...Jl21</v>
      </c>
      <c r="F379" s="305">
        <f t="shared" ca="1" si="10"/>
        <v>44386</v>
      </c>
      <c r="G379" s="306">
        <f>IF(COVID!T379&lt;0,0,COVID!T379)</f>
        <v>0</v>
      </c>
      <c r="H379" s="124">
        <f t="shared" ca="1" si="11"/>
        <v>44386</v>
      </c>
      <c r="I379" s="125">
        <v>0</v>
      </c>
      <c r="J379" s="304" t="str">
        <f>LEFT(COVID!D379,20)&amp;"."&amp;COVIDPAY!E379</f>
        <v>....Jl21</v>
      </c>
      <c r="K379" s="120" t="b">
        <v>1</v>
      </c>
      <c r="L379" s="126" t="s">
        <v>3686</v>
      </c>
      <c r="M379" s="120" t="b">
        <v>1</v>
      </c>
      <c r="N379" s="120" t="s">
        <v>3687</v>
      </c>
      <c r="O379" s="307">
        <f>COVID!I379</f>
        <v>0</v>
      </c>
      <c r="P379" s="120" t="b">
        <v>1</v>
      </c>
      <c r="Q379" s="120" t="b">
        <v>1</v>
      </c>
      <c r="R379" s="120" t="b">
        <v>1</v>
      </c>
    </row>
    <row r="380" spans="1:18" x14ac:dyDescent="0.25">
      <c r="A380" s="117">
        <v>1</v>
      </c>
      <c r="B380" s="118">
        <v>2</v>
      </c>
      <c r="C380" s="303">
        <f>COVID!J380</f>
        <v>0</v>
      </c>
      <c r="D380" s="120" t="b">
        <v>1</v>
      </c>
      <c r="E380" s="304" t="str">
        <f>RIGHT(COVID!C380,4)&amp;"."&amp;COVID!M380&amp;"."&amp;COVID!K380&amp;"."&amp;$C$5</f>
        <v>...Jl21</v>
      </c>
      <c r="F380" s="305">
        <f t="shared" ca="1" si="10"/>
        <v>44386</v>
      </c>
      <c r="G380" s="306">
        <f>IF(COVID!T380&lt;0,0,COVID!T380)</f>
        <v>0</v>
      </c>
      <c r="H380" s="124">
        <f t="shared" ca="1" si="11"/>
        <v>44386</v>
      </c>
      <c r="I380" s="125">
        <v>0</v>
      </c>
      <c r="J380" s="304" t="str">
        <f>LEFT(COVID!D380,20)&amp;"."&amp;COVIDPAY!E380</f>
        <v>....Jl21</v>
      </c>
      <c r="K380" s="120" t="b">
        <v>1</v>
      </c>
      <c r="L380" s="126" t="s">
        <v>3686</v>
      </c>
      <c r="M380" s="120" t="b">
        <v>1</v>
      </c>
      <c r="N380" s="120" t="s">
        <v>3687</v>
      </c>
      <c r="O380" s="307">
        <f>COVID!I380</f>
        <v>0</v>
      </c>
      <c r="P380" s="120" t="b">
        <v>1</v>
      </c>
      <c r="Q380" s="120" t="b">
        <v>1</v>
      </c>
      <c r="R380" s="120" t="b">
        <v>1</v>
      </c>
    </row>
    <row r="381" spans="1:18" x14ac:dyDescent="0.25">
      <c r="A381" s="117">
        <v>1</v>
      </c>
      <c r="B381" s="118">
        <v>2</v>
      </c>
      <c r="C381" s="303">
        <f>COVID!J381</f>
        <v>0</v>
      </c>
      <c r="D381" s="120" t="b">
        <v>1</v>
      </c>
      <c r="E381" s="304" t="str">
        <f>RIGHT(COVID!C381,4)&amp;"."&amp;COVID!M381&amp;"."&amp;COVID!K381&amp;"."&amp;$C$5</f>
        <v>...Jl21</v>
      </c>
      <c r="F381" s="305">
        <f t="shared" ca="1" si="10"/>
        <v>44386</v>
      </c>
      <c r="G381" s="306">
        <f>IF(COVID!T381&lt;0,0,COVID!T381)</f>
        <v>0</v>
      </c>
      <c r="H381" s="124">
        <f t="shared" ca="1" si="11"/>
        <v>44386</v>
      </c>
      <c r="I381" s="125">
        <v>0</v>
      </c>
      <c r="J381" s="304" t="str">
        <f>LEFT(COVID!D381,20)&amp;"."&amp;COVIDPAY!E381</f>
        <v>....Jl21</v>
      </c>
      <c r="K381" s="120" t="b">
        <v>1</v>
      </c>
      <c r="L381" s="126" t="s">
        <v>3686</v>
      </c>
      <c r="M381" s="120" t="b">
        <v>1</v>
      </c>
      <c r="N381" s="120" t="s">
        <v>3687</v>
      </c>
      <c r="O381" s="307">
        <f>COVID!I381</f>
        <v>0</v>
      </c>
      <c r="P381" s="120" t="b">
        <v>1</v>
      </c>
      <c r="Q381" s="120" t="b">
        <v>1</v>
      </c>
      <c r="R381" s="120" t="b">
        <v>1</v>
      </c>
    </row>
    <row r="382" spans="1:18" x14ac:dyDescent="0.25">
      <c r="A382" s="117">
        <v>1</v>
      </c>
      <c r="B382" s="118">
        <v>2</v>
      </c>
      <c r="C382" s="303">
        <f>COVID!J382</f>
        <v>0</v>
      </c>
      <c r="D382" s="120" t="b">
        <v>1</v>
      </c>
      <c r="E382" s="304" t="str">
        <f>RIGHT(COVID!C382,4)&amp;"."&amp;COVID!M382&amp;"."&amp;COVID!K382&amp;"."&amp;$C$5</f>
        <v>...Jl21</v>
      </c>
      <c r="F382" s="305">
        <f t="shared" ca="1" si="10"/>
        <v>44386</v>
      </c>
      <c r="G382" s="306">
        <f>IF(COVID!T382&lt;0,0,COVID!T382)</f>
        <v>0</v>
      </c>
      <c r="H382" s="124">
        <f t="shared" ca="1" si="11"/>
        <v>44386</v>
      </c>
      <c r="I382" s="125">
        <v>0</v>
      </c>
      <c r="J382" s="304" t="str">
        <f>LEFT(COVID!D382,20)&amp;"."&amp;COVIDPAY!E382</f>
        <v>....Jl21</v>
      </c>
      <c r="K382" s="120" t="b">
        <v>1</v>
      </c>
      <c r="L382" s="126" t="s">
        <v>3686</v>
      </c>
      <c r="M382" s="120" t="b">
        <v>1</v>
      </c>
      <c r="N382" s="120" t="s">
        <v>3687</v>
      </c>
      <c r="O382" s="307">
        <f>COVID!I382</f>
        <v>0</v>
      </c>
      <c r="P382" s="120" t="b">
        <v>1</v>
      </c>
      <c r="Q382" s="120" t="b">
        <v>1</v>
      </c>
      <c r="R382" s="120" t="b">
        <v>1</v>
      </c>
    </row>
    <row r="383" spans="1:18" x14ac:dyDescent="0.25">
      <c r="A383" s="117">
        <v>1</v>
      </c>
      <c r="B383" s="118">
        <v>2</v>
      </c>
      <c r="C383" s="303">
        <f>COVID!J383</f>
        <v>0</v>
      </c>
      <c r="D383" s="120" t="b">
        <v>1</v>
      </c>
      <c r="E383" s="304" t="str">
        <f>RIGHT(COVID!C383,4)&amp;"."&amp;COVID!M383&amp;"."&amp;COVID!K383&amp;"."&amp;$C$5</f>
        <v>...Jl21</v>
      </c>
      <c r="F383" s="305">
        <f t="shared" ca="1" si="10"/>
        <v>44386</v>
      </c>
      <c r="G383" s="306">
        <f>IF(COVID!T383&lt;0,0,COVID!T383)</f>
        <v>0</v>
      </c>
      <c r="H383" s="124">
        <f t="shared" ca="1" si="11"/>
        <v>44386</v>
      </c>
      <c r="I383" s="125">
        <v>0</v>
      </c>
      <c r="J383" s="304" t="str">
        <f>LEFT(COVID!D383,20)&amp;"."&amp;COVIDPAY!E383</f>
        <v>....Jl21</v>
      </c>
      <c r="K383" s="120" t="b">
        <v>1</v>
      </c>
      <c r="L383" s="126" t="s">
        <v>3686</v>
      </c>
      <c r="M383" s="120" t="b">
        <v>1</v>
      </c>
      <c r="N383" s="120" t="s">
        <v>3687</v>
      </c>
      <c r="O383" s="307">
        <f>COVID!I383</f>
        <v>0</v>
      </c>
      <c r="P383" s="120" t="b">
        <v>1</v>
      </c>
      <c r="Q383" s="120" t="b">
        <v>1</v>
      </c>
      <c r="R383" s="120" t="b">
        <v>1</v>
      </c>
    </row>
    <row r="384" spans="1:18" x14ac:dyDescent="0.25">
      <c r="A384" s="117">
        <v>1</v>
      </c>
      <c r="B384" s="118">
        <v>2</v>
      </c>
      <c r="C384" s="303">
        <f>COVID!J384</f>
        <v>0</v>
      </c>
      <c r="D384" s="120" t="b">
        <v>1</v>
      </c>
      <c r="E384" s="304" t="str">
        <f>RIGHT(COVID!C384,4)&amp;"."&amp;COVID!M384&amp;"."&amp;COVID!K384&amp;"."&amp;$C$5</f>
        <v>...Jl21</v>
      </c>
      <c r="F384" s="305">
        <f t="shared" ca="1" si="10"/>
        <v>44386</v>
      </c>
      <c r="G384" s="306">
        <f>IF(COVID!T384&lt;0,0,COVID!T384)</f>
        <v>0</v>
      </c>
      <c r="H384" s="124">
        <f t="shared" ca="1" si="11"/>
        <v>44386</v>
      </c>
      <c r="I384" s="125">
        <v>0</v>
      </c>
      <c r="J384" s="304" t="str">
        <f>LEFT(COVID!D384,20)&amp;"."&amp;COVIDPAY!E384</f>
        <v>....Jl21</v>
      </c>
      <c r="K384" s="120" t="b">
        <v>1</v>
      </c>
      <c r="L384" s="126" t="s">
        <v>3686</v>
      </c>
      <c r="M384" s="120" t="b">
        <v>1</v>
      </c>
      <c r="N384" s="120" t="s">
        <v>3687</v>
      </c>
      <c r="O384" s="307">
        <f>COVID!I384</f>
        <v>0</v>
      </c>
      <c r="P384" s="120" t="b">
        <v>1</v>
      </c>
      <c r="Q384" s="120" t="b">
        <v>1</v>
      </c>
      <c r="R384" s="120" t="b">
        <v>1</v>
      </c>
    </row>
    <row r="385" spans="1:18" x14ac:dyDescent="0.25">
      <c r="A385" s="117">
        <v>1</v>
      </c>
      <c r="B385" s="118">
        <v>2</v>
      </c>
      <c r="C385" s="303">
        <f>COVID!J385</f>
        <v>0</v>
      </c>
      <c r="D385" s="120" t="b">
        <v>1</v>
      </c>
      <c r="E385" s="304" t="str">
        <f>RIGHT(COVID!C385,4)&amp;"."&amp;COVID!M385&amp;"."&amp;COVID!K385&amp;"."&amp;$C$5</f>
        <v>...Jl21</v>
      </c>
      <c r="F385" s="305">
        <f t="shared" ca="1" si="10"/>
        <v>44386</v>
      </c>
      <c r="G385" s="306">
        <f>IF(COVID!T385&lt;0,0,COVID!T385)</f>
        <v>0</v>
      </c>
      <c r="H385" s="124">
        <f t="shared" ca="1" si="11"/>
        <v>44386</v>
      </c>
      <c r="I385" s="125">
        <v>0</v>
      </c>
      <c r="J385" s="304" t="str">
        <f>LEFT(COVID!D385,20)&amp;"."&amp;COVIDPAY!E385</f>
        <v>....Jl21</v>
      </c>
      <c r="K385" s="120" t="b">
        <v>1</v>
      </c>
      <c r="L385" s="126" t="s">
        <v>3686</v>
      </c>
      <c r="M385" s="120" t="b">
        <v>1</v>
      </c>
      <c r="N385" s="120" t="s">
        <v>3687</v>
      </c>
      <c r="O385" s="307">
        <f>COVID!I385</f>
        <v>0</v>
      </c>
      <c r="P385" s="120" t="b">
        <v>1</v>
      </c>
      <c r="Q385" s="120" t="b">
        <v>1</v>
      </c>
      <c r="R385" s="120" t="b">
        <v>1</v>
      </c>
    </row>
    <row r="386" spans="1:18" x14ac:dyDescent="0.25">
      <c r="A386" s="117">
        <v>1</v>
      </c>
      <c r="B386" s="118">
        <v>2</v>
      </c>
      <c r="C386" s="303">
        <f>COVID!J386</f>
        <v>0</v>
      </c>
      <c r="D386" s="120" t="b">
        <v>1</v>
      </c>
      <c r="E386" s="304" t="str">
        <f>RIGHT(COVID!C386,4)&amp;"."&amp;COVID!M386&amp;"."&amp;COVID!K386&amp;"."&amp;$C$5</f>
        <v>...Jl21</v>
      </c>
      <c r="F386" s="305">
        <f t="shared" ca="1" si="10"/>
        <v>44386</v>
      </c>
      <c r="G386" s="306">
        <f>IF(COVID!T386&lt;0,0,COVID!T386)</f>
        <v>0</v>
      </c>
      <c r="H386" s="124">
        <f t="shared" ca="1" si="11"/>
        <v>44386</v>
      </c>
      <c r="I386" s="125">
        <v>0</v>
      </c>
      <c r="J386" s="304" t="str">
        <f>LEFT(COVID!D386,20)&amp;"."&amp;COVIDPAY!E386</f>
        <v>....Jl21</v>
      </c>
      <c r="K386" s="120" t="b">
        <v>1</v>
      </c>
      <c r="L386" s="126" t="s">
        <v>3686</v>
      </c>
      <c r="M386" s="120" t="b">
        <v>1</v>
      </c>
      <c r="N386" s="120" t="s">
        <v>3687</v>
      </c>
      <c r="O386" s="307">
        <f>COVID!I386</f>
        <v>0</v>
      </c>
      <c r="P386" s="120" t="b">
        <v>1</v>
      </c>
      <c r="Q386" s="120" t="b">
        <v>1</v>
      </c>
      <c r="R386" s="120" t="b">
        <v>1</v>
      </c>
    </row>
    <row r="387" spans="1:18" x14ac:dyDescent="0.25">
      <c r="A387" s="117">
        <v>1</v>
      </c>
      <c r="B387" s="118">
        <v>2</v>
      </c>
      <c r="C387" s="303">
        <f>COVID!J387</f>
        <v>0</v>
      </c>
      <c r="D387" s="120" t="b">
        <v>1</v>
      </c>
      <c r="E387" s="304" t="str">
        <f>RIGHT(COVID!C387,4)&amp;"."&amp;COVID!M387&amp;"."&amp;COVID!K387&amp;"."&amp;$C$5</f>
        <v>...Jl21</v>
      </c>
      <c r="F387" s="305">
        <f t="shared" ca="1" si="10"/>
        <v>44386</v>
      </c>
      <c r="G387" s="306">
        <f>IF(COVID!T387&lt;0,0,COVID!T387)</f>
        <v>0</v>
      </c>
      <c r="H387" s="124">
        <f t="shared" ca="1" si="11"/>
        <v>44386</v>
      </c>
      <c r="I387" s="125">
        <v>0</v>
      </c>
      <c r="J387" s="304" t="str">
        <f>LEFT(COVID!D387,20)&amp;"."&amp;COVIDPAY!E387</f>
        <v>....Jl21</v>
      </c>
      <c r="K387" s="120" t="b">
        <v>1</v>
      </c>
      <c r="L387" s="126" t="s">
        <v>3686</v>
      </c>
      <c r="M387" s="120" t="b">
        <v>1</v>
      </c>
      <c r="N387" s="120" t="s">
        <v>3687</v>
      </c>
      <c r="O387" s="307">
        <f>COVID!I387</f>
        <v>0</v>
      </c>
      <c r="P387" s="120" t="b">
        <v>1</v>
      </c>
      <c r="Q387" s="120" t="b">
        <v>1</v>
      </c>
      <c r="R387" s="120" t="b">
        <v>1</v>
      </c>
    </row>
    <row r="388" spans="1:18" x14ac:dyDescent="0.25">
      <c r="A388" s="117">
        <v>1</v>
      </c>
      <c r="B388" s="118">
        <v>2</v>
      </c>
      <c r="C388" s="303">
        <f>COVID!J388</f>
        <v>0</v>
      </c>
      <c r="D388" s="120" t="b">
        <v>1</v>
      </c>
      <c r="E388" s="304" t="str">
        <f>RIGHT(COVID!C388,4)&amp;"."&amp;COVID!M388&amp;"."&amp;COVID!K388&amp;"."&amp;$C$5</f>
        <v>...Jl21</v>
      </c>
      <c r="F388" s="305">
        <f t="shared" ca="1" si="10"/>
        <v>44386</v>
      </c>
      <c r="G388" s="306">
        <f>IF(COVID!T388&lt;0,0,COVID!T388)</f>
        <v>0</v>
      </c>
      <c r="H388" s="124">
        <f t="shared" ca="1" si="11"/>
        <v>44386</v>
      </c>
      <c r="I388" s="125">
        <v>0</v>
      </c>
      <c r="J388" s="304" t="str">
        <f>LEFT(COVID!D388,20)&amp;"."&amp;COVIDPAY!E388</f>
        <v>....Jl21</v>
      </c>
      <c r="K388" s="120" t="b">
        <v>1</v>
      </c>
      <c r="L388" s="126" t="s">
        <v>3686</v>
      </c>
      <c r="M388" s="120" t="b">
        <v>1</v>
      </c>
      <c r="N388" s="120" t="s">
        <v>3687</v>
      </c>
      <c r="O388" s="307">
        <f>COVID!I388</f>
        <v>0</v>
      </c>
      <c r="P388" s="120" t="b">
        <v>1</v>
      </c>
      <c r="Q388" s="120" t="b">
        <v>1</v>
      </c>
      <c r="R388" s="120" t="b">
        <v>1</v>
      </c>
    </row>
    <row r="389" spans="1:18" x14ac:dyDescent="0.25">
      <c r="A389" s="117">
        <v>1</v>
      </c>
      <c r="B389" s="118">
        <v>2</v>
      </c>
      <c r="C389" s="303">
        <f>COVID!J389</f>
        <v>0</v>
      </c>
      <c r="D389" s="120" t="b">
        <v>1</v>
      </c>
      <c r="E389" s="304" t="str">
        <f>RIGHT(COVID!C389,4)&amp;"."&amp;COVID!M389&amp;"."&amp;COVID!K389&amp;"."&amp;$C$5</f>
        <v>...Jl21</v>
      </c>
      <c r="F389" s="305">
        <f t="shared" ca="1" si="10"/>
        <v>44386</v>
      </c>
      <c r="G389" s="306">
        <f>IF(COVID!T389&lt;0,0,COVID!T389)</f>
        <v>0</v>
      </c>
      <c r="H389" s="124">
        <f t="shared" ca="1" si="11"/>
        <v>44386</v>
      </c>
      <c r="I389" s="125">
        <v>0</v>
      </c>
      <c r="J389" s="304" t="str">
        <f>LEFT(COVID!D389,20)&amp;"."&amp;COVIDPAY!E389</f>
        <v>....Jl21</v>
      </c>
      <c r="K389" s="120" t="b">
        <v>1</v>
      </c>
      <c r="L389" s="126" t="s">
        <v>3686</v>
      </c>
      <c r="M389" s="120" t="b">
        <v>1</v>
      </c>
      <c r="N389" s="120" t="s">
        <v>3687</v>
      </c>
      <c r="O389" s="307">
        <f>COVID!I389</f>
        <v>0</v>
      </c>
      <c r="P389" s="120" t="b">
        <v>1</v>
      </c>
      <c r="Q389" s="120" t="b">
        <v>1</v>
      </c>
      <c r="R389" s="120" t="b">
        <v>1</v>
      </c>
    </row>
    <row r="390" spans="1:18" x14ac:dyDescent="0.25">
      <c r="A390" s="117">
        <v>1</v>
      </c>
      <c r="B390" s="118">
        <v>2</v>
      </c>
      <c r="C390" s="303">
        <f>COVID!J390</f>
        <v>0</v>
      </c>
      <c r="D390" s="120" t="b">
        <v>1</v>
      </c>
      <c r="E390" s="304" t="str">
        <f>RIGHT(COVID!C390,4)&amp;"."&amp;COVID!M390&amp;"."&amp;COVID!K390&amp;"."&amp;$C$5</f>
        <v>...Jl21</v>
      </c>
      <c r="F390" s="305">
        <f t="shared" ca="1" si="10"/>
        <v>44386</v>
      </c>
      <c r="G390" s="306">
        <f>IF(COVID!T390&lt;0,0,COVID!T390)</f>
        <v>0</v>
      </c>
      <c r="H390" s="124">
        <f t="shared" ca="1" si="11"/>
        <v>44386</v>
      </c>
      <c r="I390" s="125">
        <v>0</v>
      </c>
      <c r="J390" s="304" t="str">
        <f>LEFT(COVID!D390,20)&amp;"."&amp;COVIDPAY!E390</f>
        <v>....Jl21</v>
      </c>
      <c r="K390" s="120" t="b">
        <v>1</v>
      </c>
      <c r="L390" s="126" t="s">
        <v>3686</v>
      </c>
      <c r="M390" s="120" t="b">
        <v>1</v>
      </c>
      <c r="N390" s="120" t="s">
        <v>3687</v>
      </c>
      <c r="O390" s="307">
        <f>COVID!I390</f>
        <v>0</v>
      </c>
      <c r="P390" s="120" t="b">
        <v>1</v>
      </c>
      <c r="Q390" s="120" t="b">
        <v>1</v>
      </c>
      <c r="R390" s="120" t="b">
        <v>1</v>
      </c>
    </row>
    <row r="391" spans="1:18" x14ac:dyDescent="0.25">
      <c r="A391" s="117">
        <v>1</v>
      </c>
      <c r="B391" s="118">
        <v>2</v>
      </c>
      <c r="C391" s="303">
        <f>COVID!J391</f>
        <v>0</v>
      </c>
      <c r="D391" s="120" t="b">
        <v>1</v>
      </c>
      <c r="E391" s="304" t="str">
        <f>RIGHT(COVID!C391,4)&amp;"."&amp;COVID!M391&amp;"."&amp;COVID!K391&amp;"."&amp;$C$5</f>
        <v>...Jl21</v>
      </c>
      <c r="F391" s="305">
        <f t="shared" ca="1" si="10"/>
        <v>44386</v>
      </c>
      <c r="G391" s="306">
        <f>IF(COVID!T391&lt;0,0,COVID!T391)</f>
        <v>0</v>
      </c>
      <c r="H391" s="124">
        <f t="shared" ca="1" si="11"/>
        <v>44386</v>
      </c>
      <c r="I391" s="125">
        <v>0</v>
      </c>
      <c r="J391" s="304" t="str">
        <f>LEFT(COVID!D391,20)&amp;"."&amp;COVIDPAY!E391</f>
        <v>....Jl21</v>
      </c>
      <c r="K391" s="120" t="b">
        <v>1</v>
      </c>
      <c r="L391" s="126" t="s">
        <v>3686</v>
      </c>
      <c r="M391" s="120" t="b">
        <v>1</v>
      </c>
      <c r="N391" s="120" t="s">
        <v>3687</v>
      </c>
      <c r="O391" s="307">
        <f>COVID!I391</f>
        <v>0</v>
      </c>
      <c r="P391" s="120" t="b">
        <v>1</v>
      </c>
      <c r="Q391" s="120" t="b">
        <v>1</v>
      </c>
      <c r="R391" s="120" t="b">
        <v>1</v>
      </c>
    </row>
    <row r="392" spans="1:18" x14ac:dyDescent="0.25">
      <c r="A392" s="117">
        <v>1</v>
      </c>
      <c r="B392" s="118">
        <v>2</v>
      </c>
      <c r="C392" s="303">
        <f>COVID!J392</f>
        <v>0</v>
      </c>
      <c r="D392" s="120" t="b">
        <v>1</v>
      </c>
      <c r="E392" s="304" t="str">
        <f>RIGHT(COVID!C392,4)&amp;"."&amp;COVID!M392&amp;"."&amp;COVID!K392&amp;"."&amp;$C$5</f>
        <v>...Jl21</v>
      </c>
      <c r="F392" s="305">
        <f t="shared" ca="1" si="10"/>
        <v>44386</v>
      </c>
      <c r="G392" s="306">
        <f>IF(COVID!T392&lt;0,0,COVID!T392)</f>
        <v>0</v>
      </c>
      <c r="H392" s="124">
        <f t="shared" ca="1" si="11"/>
        <v>44386</v>
      </c>
      <c r="I392" s="125">
        <v>0</v>
      </c>
      <c r="J392" s="304" t="str">
        <f>LEFT(COVID!D392,20)&amp;"."&amp;COVIDPAY!E392</f>
        <v>....Jl21</v>
      </c>
      <c r="K392" s="120" t="b">
        <v>1</v>
      </c>
      <c r="L392" s="126" t="s">
        <v>3686</v>
      </c>
      <c r="M392" s="120" t="b">
        <v>1</v>
      </c>
      <c r="N392" s="120" t="s">
        <v>3687</v>
      </c>
      <c r="O392" s="307">
        <f>COVID!I392</f>
        <v>0</v>
      </c>
      <c r="P392" s="120" t="b">
        <v>1</v>
      </c>
      <c r="Q392" s="120" t="b">
        <v>1</v>
      </c>
      <c r="R392" s="120" t="b">
        <v>1</v>
      </c>
    </row>
    <row r="393" spans="1:18" x14ac:dyDescent="0.25">
      <c r="A393" s="117">
        <v>1</v>
      </c>
      <c r="B393" s="118">
        <v>2</v>
      </c>
      <c r="C393" s="303">
        <f>COVID!J393</f>
        <v>0</v>
      </c>
      <c r="D393" s="120" t="b">
        <v>1</v>
      </c>
      <c r="E393" s="304" t="str">
        <f>RIGHT(COVID!C393,4)&amp;"."&amp;COVID!M393&amp;"."&amp;COVID!K393&amp;"."&amp;$C$5</f>
        <v>...Jl21</v>
      </c>
      <c r="F393" s="305">
        <f t="shared" ca="1" si="10"/>
        <v>44386</v>
      </c>
      <c r="G393" s="306">
        <f>IF(COVID!T393&lt;0,0,COVID!T393)</f>
        <v>0</v>
      </c>
      <c r="H393" s="124">
        <f t="shared" ca="1" si="11"/>
        <v>44386</v>
      </c>
      <c r="I393" s="125">
        <v>0</v>
      </c>
      <c r="J393" s="304" t="str">
        <f>LEFT(COVID!D393,20)&amp;"."&amp;COVIDPAY!E393</f>
        <v>....Jl21</v>
      </c>
      <c r="K393" s="120" t="b">
        <v>1</v>
      </c>
      <c r="L393" s="126" t="s">
        <v>3686</v>
      </c>
      <c r="M393" s="120" t="b">
        <v>1</v>
      </c>
      <c r="N393" s="120" t="s">
        <v>3687</v>
      </c>
      <c r="O393" s="307">
        <f>COVID!I393</f>
        <v>0</v>
      </c>
      <c r="P393" s="120" t="b">
        <v>1</v>
      </c>
      <c r="Q393" s="120" t="b">
        <v>1</v>
      </c>
      <c r="R393" s="120" t="b">
        <v>1</v>
      </c>
    </row>
    <row r="394" spans="1:18" x14ac:dyDescent="0.25">
      <c r="A394" s="117">
        <v>1</v>
      </c>
      <c r="B394" s="118">
        <v>2</v>
      </c>
      <c r="C394" s="303">
        <f>COVID!J394</f>
        <v>0</v>
      </c>
      <c r="D394" s="120" t="b">
        <v>1</v>
      </c>
      <c r="E394" s="304" t="str">
        <f>RIGHT(COVID!C394,4)&amp;"."&amp;COVID!M394&amp;"."&amp;COVID!K394&amp;"."&amp;$C$5</f>
        <v>...Jl21</v>
      </c>
      <c r="F394" s="305">
        <f t="shared" ca="1" si="10"/>
        <v>44386</v>
      </c>
      <c r="G394" s="306">
        <f>IF(COVID!T394&lt;0,0,COVID!T394)</f>
        <v>0</v>
      </c>
      <c r="H394" s="124">
        <f t="shared" ca="1" si="11"/>
        <v>44386</v>
      </c>
      <c r="I394" s="125">
        <v>0</v>
      </c>
      <c r="J394" s="304" t="str">
        <f>LEFT(COVID!D394,20)&amp;"."&amp;COVIDPAY!E394</f>
        <v>....Jl21</v>
      </c>
      <c r="K394" s="120" t="b">
        <v>1</v>
      </c>
      <c r="L394" s="126" t="s">
        <v>3686</v>
      </c>
      <c r="M394" s="120" t="b">
        <v>1</v>
      </c>
      <c r="N394" s="120" t="s">
        <v>3687</v>
      </c>
      <c r="O394" s="307">
        <f>COVID!I394</f>
        <v>0</v>
      </c>
      <c r="P394" s="120" t="b">
        <v>1</v>
      </c>
      <c r="Q394" s="120" t="b">
        <v>1</v>
      </c>
      <c r="R394" s="120" t="b">
        <v>1</v>
      </c>
    </row>
    <row r="395" spans="1:18" x14ac:dyDescent="0.25">
      <c r="A395" s="117">
        <v>1</v>
      </c>
      <c r="B395" s="118">
        <v>2</v>
      </c>
      <c r="C395" s="303">
        <f>COVID!J395</f>
        <v>0</v>
      </c>
      <c r="D395" s="120" t="b">
        <v>1</v>
      </c>
      <c r="E395" s="304" t="str">
        <f>RIGHT(COVID!C395,4)&amp;"."&amp;COVID!M395&amp;"."&amp;COVID!K395&amp;"."&amp;$C$5</f>
        <v>...Jl21</v>
      </c>
      <c r="F395" s="305">
        <f t="shared" ca="1" si="10"/>
        <v>44386</v>
      </c>
      <c r="G395" s="306">
        <f>IF(COVID!T395&lt;0,0,COVID!T395)</f>
        <v>0</v>
      </c>
      <c r="H395" s="124">
        <f t="shared" ca="1" si="11"/>
        <v>44386</v>
      </c>
      <c r="I395" s="125">
        <v>0</v>
      </c>
      <c r="J395" s="304" t="str">
        <f>LEFT(COVID!D395,20)&amp;"."&amp;COVIDPAY!E395</f>
        <v>....Jl21</v>
      </c>
      <c r="K395" s="120" t="b">
        <v>1</v>
      </c>
      <c r="L395" s="126" t="s">
        <v>3686</v>
      </c>
      <c r="M395" s="120" t="b">
        <v>1</v>
      </c>
      <c r="N395" s="120" t="s">
        <v>3687</v>
      </c>
      <c r="O395" s="307">
        <f>COVID!I395</f>
        <v>0</v>
      </c>
      <c r="P395" s="120" t="b">
        <v>1</v>
      </c>
      <c r="Q395" s="120" t="b">
        <v>1</v>
      </c>
      <c r="R395" s="120" t="b">
        <v>1</v>
      </c>
    </row>
    <row r="396" spans="1:18" x14ac:dyDescent="0.25">
      <c r="A396" s="117">
        <v>1</v>
      </c>
      <c r="B396" s="118">
        <v>2</v>
      </c>
      <c r="C396" s="303">
        <f>COVID!J396</f>
        <v>0</v>
      </c>
      <c r="D396" s="120" t="b">
        <v>1</v>
      </c>
      <c r="E396" s="304" t="str">
        <f>RIGHT(COVID!C396,4)&amp;"."&amp;COVID!M396&amp;"."&amp;COVID!K396&amp;"."&amp;$C$5</f>
        <v>...Jl21</v>
      </c>
      <c r="F396" s="305">
        <f t="shared" ca="1" si="10"/>
        <v>44386</v>
      </c>
      <c r="G396" s="306">
        <f>IF(COVID!T396&lt;0,0,COVID!T396)</f>
        <v>0</v>
      </c>
      <c r="H396" s="124">
        <f t="shared" ca="1" si="11"/>
        <v>44386</v>
      </c>
      <c r="I396" s="125">
        <v>0</v>
      </c>
      <c r="J396" s="304" t="str">
        <f>LEFT(COVID!D396,20)&amp;"."&amp;COVIDPAY!E396</f>
        <v>....Jl21</v>
      </c>
      <c r="K396" s="120" t="b">
        <v>1</v>
      </c>
      <c r="L396" s="126" t="s">
        <v>3686</v>
      </c>
      <c r="M396" s="120" t="b">
        <v>1</v>
      </c>
      <c r="N396" s="120" t="s">
        <v>3687</v>
      </c>
      <c r="O396" s="307">
        <f>COVID!I396</f>
        <v>0</v>
      </c>
      <c r="P396" s="120" t="b">
        <v>1</v>
      </c>
      <c r="Q396" s="120" t="b">
        <v>1</v>
      </c>
      <c r="R396" s="120" t="b">
        <v>1</v>
      </c>
    </row>
    <row r="397" spans="1:18" x14ac:dyDescent="0.25">
      <c r="A397" s="117">
        <v>1</v>
      </c>
      <c r="B397" s="118">
        <v>2</v>
      </c>
      <c r="C397" s="303">
        <f>COVID!J397</f>
        <v>0</v>
      </c>
      <c r="D397" s="120" t="b">
        <v>1</v>
      </c>
      <c r="E397" s="304" t="str">
        <f>RIGHT(COVID!C397,4)&amp;"."&amp;COVID!M397&amp;"."&amp;COVID!K397&amp;"."&amp;$C$5</f>
        <v>...Jl21</v>
      </c>
      <c r="F397" s="305">
        <f t="shared" ca="1" si="10"/>
        <v>44386</v>
      </c>
      <c r="G397" s="306">
        <f>IF(COVID!T397&lt;0,0,COVID!T397)</f>
        <v>0</v>
      </c>
      <c r="H397" s="124">
        <f t="shared" ca="1" si="11"/>
        <v>44386</v>
      </c>
      <c r="I397" s="125">
        <v>0</v>
      </c>
      <c r="J397" s="304" t="str">
        <f>LEFT(COVID!D397,20)&amp;"."&amp;COVIDPAY!E397</f>
        <v>....Jl21</v>
      </c>
      <c r="K397" s="120" t="b">
        <v>1</v>
      </c>
      <c r="L397" s="126" t="s">
        <v>3686</v>
      </c>
      <c r="M397" s="120" t="b">
        <v>1</v>
      </c>
      <c r="N397" s="120" t="s">
        <v>3687</v>
      </c>
      <c r="O397" s="307">
        <f>COVID!I397</f>
        <v>0</v>
      </c>
      <c r="P397" s="120" t="b">
        <v>1</v>
      </c>
      <c r="Q397" s="120" t="b">
        <v>1</v>
      </c>
      <c r="R397" s="120" t="b">
        <v>1</v>
      </c>
    </row>
    <row r="398" spans="1:18" x14ac:dyDescent="0.25">
      <c r="A398" s="117">
        <v>1</v>
      </c>
      <c r="B398" s="118">
        <v>2</v>
      </c>
      <c r="C398" s="303">
        <f>COVID!J398</f>
        <v>0</v>
      </c>
      <c r="D398" s="120" t="b">
        <v>1</v>
      </c>
      <c r="E398" s="304" t="str">
        <f>RIGHT(COVID!C398,4)&amp;"."&amp;COVID!M398&amp;"."&amp;COVID!K398&amp;"."&amp;$C$5</f>
        <v>...Jl21</v>
      </c>
      <c r="F398" s="305">
        <f t="shared" ca="1" si="10"/>
        <v>44386</v>
      </c>
      <c r="G398" s="306">
        <f>IF(COVID!T398&lt;0,0,COVID!T398)</f>
        <v>0</v>
      </c>
      <c r="H398" s="124">
        <f t="shared" ca="1" si="11"/>
        <v>44386</v>
      </c>
      <c r="I398" s="125">
        <v>0</v>
      </c>
      <c r="J398" s="304" t="str">
        <f>LEFT(COVID!D398,20)&amp;"."&amp;COVIDPAY!E398</f>
        <v>....Jl21</v>
      </c>
      <c r="K398" s="120" t="b">
        <v>1</v>
      </c>
      <c r="L398" s="126" t="s">
        <v>3686</v>
      </c>
      <c r="M398" s="120" t="b">
        <v>1</v>
      </c>
      <c r="N398" s="120" t="s">
        <v>3687</v>
      </c>
      <c r="O398" s="307">
        <f>COVID!I398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04"/>
  <sheetViews>
    <sheetView workbookViewId="0">
      <selection activeCell="S112" sqref="A112:S112"/>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6" t="s">
        <v>3621</v>
      </c>
      <c r="B1" s="527"/>
      <c r="C1" s="527"/>
      <c r="D1" s="527"/>
      <c r="E1" s="527"/>
      <c r="F1" s="527"/>
      <c r="G1" s="527"/>
      <c r="H1" s="527"/>
      <c r="I1" s="527"/>
      <c r="J1" s="527"/>
      <c r="K1" s="527"/>
      <c r="L1" s="527"/>
      <c r="M1" s="527"/>
      <c r="N1" s="528"/>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4" t="s">
        <v>4002</v>
      </c>
      <c r="C3" s="535"/>
      <c r="D3" s="535"/>
      <c r="E3" s="536"/>
      <c r="F3" s="82" t="s">
        <v>4521</v>
      </c>
      <c r="I3" s="544" t="s">
        <v>3503</v>
      </c>
      <c r="J3" s="544"/>
      <c r="K3" s="544"/>
      <c r="L3" s="544"/>
      <c r="P3" s="30" t="s">
        <v>387</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83" t="s">
        <v>3631</v>
      </c>
      <c r="B5" s="84" t="s">
        <v>4950</v>
      </c>
      <c r="C5" s="82" t="str">
        <f>VLOOKUP(B5,P1:R14,3,0)</f>
        <v>Jl21</v>
      </c>
      <c r="D5" s="82" t="str">
        <f>VLOOKUP(B5,P1:S14,4,0)</f>
        <v>T</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4">
        <f>-SUMIF(COVID!T20:T400,"&lt;0")</f>
        <v>11205</v>
      </c>
      <c r="C7" s="539" t="str">
        <f>IF(ROUND(ABS(B7-B8),0)&gt;0,"Error","OK")</f>
        <v>OK</v>
      </c>
      <c r="D7" s="540"/>
      <c r="P7" s="30" t="s">
        <v>3639</v>
      </c>
      <c r="Q7" s="30">
        <v>21</v>
      </c>
      <c r="R7" s="30" t="s">
        <v>4713</v>
      </c>
      <c r="S7" s="30" t="s">
        <v>3630</v>
      </c>
    </row>
    <row r="8" spans="1:22" ht="16.5" thickTop="1" thickBot="1" x14ac:dyDescent="0.3">
      <c r="A8" s="83" t="s">
        <v>3642</v>
      </c>
      <c r="B8" s="85">
        <f>SUM(H20:H982)</f>
        <v>11205</v>
      </c>
      <c r="C8" s="539"/>
      <c r="D8" s="540"/>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3">
        <f>COUNTIF(COVID!T20:T488,"&lt;0")</f>
        <v>1</v>
      </c>
      <c r="C10" s="539" t="str">
        <f>IF(ROUND(ABS(B10-B11),0)&gt;0,"Error","OK")</f>
        <v>OK</v>
      </c>
      <c r="D10" s="540"/>
      <c r="P10" s="30" t="s">
        <v>3650</v>
      </c>
      <c r="Q10" s="30">
        <v>24</v>
      </c>
      <c r="R10" s="30" t="s">
        <v>4716</v>
      </c>
      <c r="S10" s="30" t="s">
        <v>3641</v>
      </c>
    </row>
    <row r="11" spans="1:22" ht="16.5" thickTop="1" thickBot="1" x14ac:dyDescent="0.3">
      <c r="A11" s="83" t="s">
        <v>3653</v>
      </c>
      <c r="B11" s="83">
        <f>COUNTIF(H20:H400,"&gt;0")</f>
        <v>1</v>
      </c>
      <c r="C11" s="539"/>
      <c r="D11" s="540"/>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11205</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COVID!J20</f>
        <v>400102</v>
      </c>
      <c r="E20" s="126" t="b">
        <v>1</v>
      </c>
      <c r="F20" s="309" t="str">
        <f>RIGHT(COVID!C20,4)&amp;"."&amp;COVID!M20&amp;"."&amp;COVID!K20&amp;"."&amp;$C$5</f>
        <v>1000.COVCATCHUP.I18.Jl21</v>
      </c>
      <c r="G20" s="310">
        <f ca="1">TODAY()</f>
        <v>44386</v>
      </c>
      <c r="H20" s="442">
        <f>IF(COVID!T20&gt;0,0,-COVID!T20)</f>
        <v>0</v>
      </c>
      <c r="I20" s="205">
        <f ca="1">G20</f>
        <v>44386</v>
      </c>
      <c r="J20" s="126">
        <v>3</v>
      </c>
      <c r="K20" s="126" t="b">
        <v>1</v>
      </c>
      <c r="L20" s="126" t="s">
        <v>4009</v>
      </c>
      <c r="M20" s="126" t="b">
        <v>1</v>
      </c>
      <c r="N20" s="126" t="s">
        <v>3687</v>
      </c>
      <c r="O20" s="309" t="str">
        <f>LEFT(COVID!D20,19)&amp;"."&amp;COVIDCR!F20</f>
        <v>Brookhill Nursery.1000.COVCATCHUP.I18.Jl21</v>
      </c>
      <c r="P20" s="312" t="str">
        <f>COVID!I20</f>
        <v>10166/543965</v>
      </c>
      <c r="Q20" s="126" t="b">
        <v>1</v>
      </c>
      <c r="R20" s="126" t="b">
        <v>1</v>
      </c>
      <c r="S20" s="126" t="b">
        <v>1</v>
      </c>
    </row>
    <row r="21" spans="1:20" hidden="1" x14ac:dyDescent="0.25">
      <c r="A21" s="126" t="s">
        <v>4008</v>
      </c>
      <c r="B21" s="200">
        <v>1</v>
      </c>
      <c r="C21" s="126">
        <v>2</v>
      </c>
      <c r="D21" s="308">
        <f>COVID!J21</f>
        <v>400102</v>
      </c>
      <c r="E21" s="126" t="b">
        <v>1</v>
      </c>
      <c r="F21" s="309" t="str">
        <f>RIGHT(COVID!C21,4)&amp;"."&amp;COVID!M21&amp;"."&amp;COVID!K21&amp;"."&amp;$C$5</f>
        <v>1001.COVCATCHUP.I18.Jl21</v>
      </c>
      <c r="G21" s="310">
        <f t="shared" ref="G21:G84" ca="1" si="0">TODAY()</f>
        <v>44386</v>
      </c>
      <c r="H21" s="442">
        <f>IF(COVID!T21&gt;0,0,-COVID!T21)</f>
        <v>0</v>
      </c>
      <c r="I21" s="205">
        <f t="shared" ref="I21:I84" ca="1" si="1">G21</f>
        <v>44386</v>
      </c>
      <c r="J21" s="126">
        <v>3</v>
      </c>
      <c r="K21" s="126" t="b">
        <v>1</v>
      </c>
      <c r="L21" s="126" t="s">
        <v>4009</v>
      </c>
      <c r="M21" s="126" t="b">
        <v>1</v>
      </c>
      <c r="N21" s="126" t="s">
        <v>3687</v>
      </c>
      <c r="O21" s="309" t="str">
        <f>LEFT(COVID!D21,19)&amp;"."&amp;COVIDCR!F21</f>
        <v>Hampden Way Nursery.1001.COVCATCHUP.I18.Jl21</v>
      </c>
      <c r="P21" s="312" t="str">
        <f>COVID!I21</f>
        <v>10166/543965</v>
      </c>
      <c r="Q21" s="126" t="b">
        <v>1</v>
      </c>
      <c r="R21" s="126" t="b">
        <v>1</v>
      </c>
      <c r="S21" s="126" t="b">
        <v>1</v>
      </c>
    </row>
    <row r="22" spans="1:20" hidden="1" x14ac:dyDescent="0.25">
      <c r="A22" s="126" t="s">
        <v>4008</v>
      </c>
      <c r="B22" s="200">
        <v>1</v>
      </c>
      <c r="C22" s="126">
        <v>2</v>
      </c>
      <c r="D22" s="308">
        <f>COVID!J22</f>
        <v>400102</v>
      </c>
      <c r="E22" s="126" t="b">
        <v>1</v>
      </c>
      <c r="F22" s="309" t="str">
        <f>RIGHT(COVID!C22,4)&amp;"."&amp;COVID!M22&amp;"."&amp;COVID!K22&amp;"."&amp;$C$5</f>
        <v>1003.COVCATCHUP.I18.Jl21</v>
      </c>
      <c r="G22" s="310">
        <f t="shared" ca="1" si="0"/>
        <v>44386</v>
      </c>
      <c r="H22" s="442">
        <f>IF(COVID!T22&gt;0,0,-COVID!T22)</f>
        <v>0</v>
      </c>
      <c r="I22" s="205">
        <f t="shared" ca="1" si="1"/>
        <v>44386</v>
      </c>
      <c r="J22" s="126">
        <v>3</v>
      </c>
      <c r="K22" s="126" t="b">
        <v>1</v>
      </c>
      <c r="L22" s="126" t="s">
        <v>4009</v>
      </c>
      <c r="M22" s="126" t="b">
        <v>1</v>
      </c>
      <c r="N22" s="126" t="s">
        <v>3687</v>
      </c>
      <c r="O22" s="309" t="str">
        <f>LEFT(COVID!D22,19)&amp;"."&amp;COVIDCR!F22</f>
        <v>St Margaret's Nurse.1003.COVCATCHUP.I18.Jl21</v>
      </c>
      <c r="P22" s="312" t="str">
        <f>COVID!I22</f>
        <v>10166/543965</v>
      </c>
      <c r="Q22" s="126" t="b">
        <v>1</v>
      </c>
      <c r="R22" s="126" t="b">
        <v>1</v>
      </c>
      <c r="S22" s="126" t="b">
        <v>1</v>
      </c>
    </row>
    <row r="23" spans="1:20" hidden="1" x14ac:dyDescent="0.25">
      <c r="A23" s="126" t="s">
        <v>4008</v>
      </c>
      <c r="B23" s="200">
        <v>1</v>
      </c>
      <c r="C23" s="126">
        <v>2</v>
      </c>
      <c r="D23" s="308">
        <f>COVID!J23</f>
        <v>400072</v>
      </c>
      <c r="E23" s="126" t="b">
        <v>1</v>
      </c>
      <c r="F23" s="309" t="str">
        <f>RIGHT(COVID!C23,4)&amp;"."&amp;COVID!M23&amp;"."&amp;COVID!K23&amp;"."&amp;$C$5</f>
        <v>1002.COVCATCHUP.I18.Jl21</v>
      </c>
      <c r="G23" s="310">
        <f t="shared" ca="1" si="0"/>
        <v>44386</v>
      </c>
      <c r="H23" s="442">
        <f>IF(COVID!T23&gt;0,0,-COVID!T23)</f>
        <v>0</v>
      </c>
      <c r="I23" s="205">
        <f t="shared" ca="1" si="1"/>
        <v>44386</v>
      </c>
      <c r="J23" s="126">
        <v>3</v>
      </c>
      <c r="K23" s="126" t="b">
        <v>1</v>
      </c>
      <c r="L23" s="126" t="s">
        <v>4009</v>
      </c>
      <c r="M23" s="126" t="b">
        <v>1</v>
      </c>
      <c r="N23" s="126" t="s">
        <v>3687</v>
      </c>
      <c r="O23" s="309" t="str">
        <f>LEFT(COVID!D23,19)&amp;"."&amp;COVIDCR!F23</f>
        <v>Moss Hall Nursery.1002.COVCATCHUP.I18.Jl21</v>
      </c>
      <c r="P23" s="312" t="str">
        <f>COVID!I23</f>
        <v>10166/543965</v>
      </c>
      <c r="Q23" s="126" t="b">
        <v>1</v>
      </c>
      <c r="R23" s="126" t="b">
        <v>1</v>
      </c>
      <c r="S23" s="126" t="b">
        <v>1</v>
      </c>
    </row>
    <row r="24" spans="1:20" hidden="1" x14ac:dyDescent="0.25">
      <c r="A24" s="126" t="s">
        <v>4008</v>
      </c>
      <c r="B24" s="200">
        <v>1</v>
      </c>
      <c r="C24" s="126">
        <v>2</v>
      </c>
      <c r="D24" s="308">
        <f>COVID!J24</f>
        <v>400125</v>
      </c>
      <c r="E24" s="126" t="b">
        <v>1</v>
      </c>
      <c r="F24" s="309" t="str">
        <f>RIGHT(COVID!C24,4)&amp;"."&amp;COVID!M24&amp;"."&amp;COVID!K24&amp;"."&amp;$C$5</f>
        <v>3520.COVCATCHUP.I18.Jl21</v>
      </c>
      <c r="G24" s="310">
        <f t="shared" ca="1" si="0"/>
        <v>44386</v>
      </c>
      <c r="H24" s="442">
        <f>IF(COVID!T24&gt;0,0,-COVID!T24)</f>
        <v>0</v>
      </c>
      <c r="I24" s="205">
        <f t="shared" ca="1" si="1"/>
        <v>44386</v>
      </c>
      <c r="J24" s="126">
        <v>3</v>
      </c>
      <c r="K24" s="126" t="b">
        <v>1</v>
      </c>
      <c r="L24" s="126" t="s">
        <v>4009</v>
      </c>
      <c r="M24" s="126" t="b">
        <v>1</v>
      </c>
      <c r="N24" s="126" t="s">
        <v>3687</v>
      </c>
      <c r="O24" s="309" t="str">
        <f>LEFT(COVID!D24,19)&amp;"."&amp;COVIDCR!F24</f>
        <v>Akiva School.3520.COVCATCHUP.I18.Jl21</v>
      </c>
      <c r="P24" s="312" t="str">
        <f>COVID!I24</f>
        <v>10166/543965</v>
      </c>
      <c r="Q24" s="126" t="b">
        <v>1</v>
      </c>
      <c r="R24" s="126" t="b">
        <v>1</v>
      </c>
      <c r="S24" s="126" t="b">
        <v>1</v>
      </c>
    </row>
    <row r="25" spans="1:20" hidden="1" x14ac:dyDescent="0.25">
      <c r="A25" s="126" t="s">
        <v>4008</v>
      </c>
      <c r="B25" s="200">
        <v>1</v>
      </c>
      <c r="C25" s="126">
        <v>2</v>
      </c>
      <c r="D25" s="308">
        <f>COVID!J25</f>
        <v>400069</v>
      </c>
      <c r="E25" s="126" t="b">
        <v>1</v>
      </c>
      <c r="F25" s="309" t="str">
        <f>RIGHT(COVID!C25,4)&amp;"."&amp;COVID!M25&amp;"."&amp;COVID!K25&amp;"."&amp;$C$5</f>
        <v>3300.COVCATCHUP.I18.Jl21</v>
      </c>
      <c r="G25" s="310">
        <f t="shared" ca="1" si="0"/>
        <v>44386</v>
      </c>
      <c r="H25" s="442">
        <f>IF(COVID!T25&gt;0,0,-COVID!T25)</f>
        <v>0</v>
      </c>
      <c r="I25" s="205">
        <f t="shared" ca="1" si="1"/>
        <v>44386</v>
      </c>
      <c r="J25" s="126">
        <v>3</v>
      </c>
      <c r="K25" s="126" t="b">
        <v>1</v>
      </c>
      <c r="L25" s="126" t="s">
        <v>4009</v>
      </c>
      <c r="M25" s="126" t="b">
        <v>1</v>
      </c>
      <c r="N25" s="126" t="s">
        <v>3687</v>
      </c>
      <c r="O25" s="309" t="str">
        <f>LEFT(COVID!D25,19)&amp;"."&amp;COVIDCR!F25</f>
        <v>All Saints' CE Prim.3300.COVCATCHUP.I18.Jl21</v>
      </c>
      <c r="P25" s="312" t="str">
        <f>COVID!I25</f>
        <v>10166/543965</v>
      </c>
      <c r="Q25" s="126" t="b">
        <v>1</v>
      </c>
      <c r="R25" s="126" t="b">
        <v>1</v>
      </c>
      <c r="S25" s="126" t="b">
        <v>1</v>
      </c>
    </row>
    <row r="26" spans="1:20" hidden="1" x14ac:dyDescent="0.25">
      <c r="A26" s="126" t="s">
        <v>4008</v>
      </c>
      <c r="B26" s="200">
        <v>1</v>
      </c>
      <c r="C26" s="126">
        <v>2</v>
      </c>
      <c r="D26" s="308">
        <f>COVID!J26</f>
        <v>400015</v>
      </c>
      <c r="E26" s="126" t="b">
        <v>1</v>
      </c>
      <c r="F26" s="309" t="str">
        <f>RIGHT(COVID!C26,4)&amp;"."&amp;COVID!M26&amp;"."&amp;COVID!K26&amp;"."&amp;$C$5</f>
        <v>3317.COVCATCHUP.I18.Jl21</v>
      </c>
      <c r="G26" s="310">
        <f t="shared" ca="1" si="0"/>
        <v>44386</v>
      </c>
      <c r="H26" s="442">
        <f>IF(COVID!T26&gt;0,0,-COVID!T26)</f>
        <v>0</v>
      </c>
      <c r="I26" s="205">
        <f t="shared" ca="1" si="1"/>
        <v>44386</v>
      </c>
      <c r="J26" s="126">
        <v>3</v>
      </c>
      <c r="K26" s="126" t="b">
        <v>1</v>
      </c>
      <c r="L26" s="126" t="s">
        <v>4009</v>
      </c>
      <c r="M26" s="126" t="b">
        <v>1</v>
      </c>
      <c r="N26" s="126" t="s">
        <v>3687</v>
      </c>
      <c r="O26" s="309" t="str">
        <f>LEFT(COVID!D26,19)&amp;"."&amp;COVIDCR!F26</f>
        <v>All Saints' CE Prim.3317.COVCATCHUP.I18.Jl21</v>
      </c>
      <c r="P26" s="312" t="str">
        <f>COVID!I26</f>
        <v>10166/543965</v>
      </c>
      <c r="Q26" s="126" t="b">
        <v>1</v>
      </c>
      <c r="R26" s="126" t="b">
        <v>1</v>
      </c>
      <c r="S26" s="126" t="b">
        <v>1</v>
      </c>
    </row>
    <row r="27" spans="1:20" hidden="1" x14ac:dyDescent="0.25">
      <c r="A27" s="126" t="s">
        <v>4008</v>
      </c>
      <c r="B27" s="200">
        <v>1</v>
      </c>
      <c r="C27" s="126">
        <v>2</v>
      </c>
      <c r="D27" s="308">
        <f>COVID!J27</f>
        <v>400023</v>
      </c>
      <c r="E27" s="126" t="b">
        <v>1</v>
      </c>
      <c r="F27" s="309" t="str">
        <f>RIGHT(COVID!C27,4)&amp;"."&amp;COVID!M27&amp;"."&amp;COVID!K27&amp;"."&amp;$C$5</f>
        <v>3500.COVCATCHUP.I18.Jl21</v>
      </c>
      <c r="G27" s="310">
        <f t="shared" ca="1" si="0"/>
        <v>44386</v>
      </c>
      <c r="H27" s="442">
        <f>IF(COVID!T27&gt;0,0,-COVID!T27)</f>
        <v>0</v>
      </c>
      <c r="I27" s="205">
        <f t="shared" ca="1" si="1"/>
        <v>44386</v>
      </c>
      <c r="J27" s="126">
        <v>3</v>
      </c>
      <c r="K27" s="126" t="b">
        <v>1</v>
      </c>
      <c r="L27" s="126" t="s">
        <v>4009</v>
      </c>
      <c r="M27" s="126" t="b">
        <v>1</v>
      </c>
      <c r="N27" s="126" t="s">
        <v>3687</v>
      </c>
      <c r="O27" s="309" t="str">
        <f>LEFT(COVID!D27,19)&amp;"."&amp;COVIDCR!F27</f>
        <v>Annunciation Cathol.3500.COVCATCHUP.I18.Jl21</v>
      </c>
      <c r="P27" s="312" t="str">
        <f>COVID!I27</f>
        <v>10166/543965</v>
      </c>
      <c r="Q27" s="126" t="b">
        <v>1</v>
      </c>
      <c r="R27" s="126" t="b">
        <v>1</v>
      </c>
      <c r="S27" s="126" t="b">
        <v>1</v>
      </c>
    </row>
    <row r="28" spans="1:20" hidden="1" x14ac:dyDescent="0.25">
      <c r="A28" s="126" t="s">
        <v>4008</v>
      </c>
      <c r="B28" s="200">
        <v>1</v>
      </c>
      <c r="C28" s="126">
        <v>2</v>
      </c>
      <c r="D28" s="308">
        <f>COVID!J28</f>
        <v>400107</v>
      </c>
      <c r="E28" s="126" t="b">
        <v>1</v>
      </c>
      <c r="F28" s="309" t="str">
        <f>RIGHT(COVID!C28,4)&amp;"."&amp;COVID!M28&amp;"."&amp;COVID!K28&amp;"."&amp;$C$5</f>
        <v>3514.COVCATCHUP.I18.Jl21</v>
      </c>
      <c r="G28" s="310">
        <f t="shared" ca="1" si="0"/>
        <v>44386</v>
      </c>
      <c r="H28" s="442">
        <f>IF(COVID!T28&gt;0,0,-COVID!T28)</f>
        <v>0</v>
      </c>
      <c r="I28" s="205">
        <f t="shared" ca="1" si="1"/>
        <v>44386</v>
      </c>
      <c r="J28" s="126">
        <v>3</v>
      </c>
      <c r="K28" s="126" t="b">
        <v>1</v>
      </c>
      <c r="L28" s="126" t="s">
        <v>4009</v>
      </c>
      <c r="M28" s="126" t="b">
        <v>1</v>
      </c>
      <c r="N28" s="126" t="s">
        <v>3687</v>
      </c>
      <c r="O28" s="309" t="str">
        <f>LEFT(COVID!D28,19)&amp;"."&amp;COVIDCR!F28</f>
        <v>Annunciation Cathol.3514.COVCATCHUP.I18.Jl21</v>
      </c>
      <c r="P28" s="312" t="str">
        <f>COVID!I28</f>
        <v>10166/543965</v>
      </c>
      <c r="Q28" s="126" t="b">
        <v>1</v>
      </c>
      <c r="R28" s="126" t="b">
        <v>1</v>
      </c>
      <c r="S28" s="126" t="b">
        <v>1</v>
      </c>
    </row>
    <row r="29" spans="1:20" hidden="1" x14ac:dyDescent="0.25">
      <c r="A29" s="126" t="s">
        <v>4008</v>
      </c>
      <c r="B29" s="200">
        <v>1</v>
      </c>
      <c r="C29" s="126">
        <v>2</v>
      </c>
      <c r="D29" s="308">
        <f>COVID!J29</f>
        <v>400005</v>
      </c>
      <c r="E29" s="126" t="b">
        <v>1</v>
      </c>
      <c r="F29" s="309" t="str">
        <f>RIGHT(COVID!C29,4)&amp;"."&amp;COVID!M29&amp;"."&amp;COVID!K29&amp;"."&amp;$C$5</f>
        <v>2002.COVCATCHUP.I18.Jl21</v>
      </c>
      <c r="G29" s="310">
        <f t="shared" ca="1" si="0"/>
        <v>44386</v>
      </c>
      <c r="H29" s="442">
        <f>IF(COVID!T29&gt;0,0,-COVID!T29)</f>
        <v>0</v>
      </c>
      <c r="I29" s="205">
        <f t="shared" ca="1" si="1"/>
        <v>44386</v>
      </c>
      <c r="J29" s="126">
        <v>3</v>
      </c>
      <c r="K29" s="126" t="b">
        <v>1</v>
      </c>
      <c r="L29" s="126" t="s">
        <v>4009</v>
      </c>
      <c r="M29" s="126" t="b">
        <v>1</v>
      </c>
      <c r="N29" s="126" t="s">
        <v>3687</v>
      </c>
      <c r="O29" s="309" t="str">
        <f>LEFT(COVID!D29,19)&amp;"."&amp;COVIDCR!F29</f>
        <v>Barnfield School.2002.COVCATCHUP.I18.Jl21</v>
      </c>
      <c r="P29" s="312" t="str">
        <f>COVID!I29</f>
        <v>10166/543965</v>
      </c>
      <c r="Q29" s="126" t="b">
        <v>1</v>
      </c>
      <c r="R29" s="126" t="b">
        <v>1</v>
      </c>
      <c r="S29" s="126" t="b">
        <v>1</v>
      </c>
    </row>
    <row r="30" spans="1:20" hidden="1" x14ac:dyDescent="0.25">
      <c r="A30" s="126" t="s">
        <v>4008</v>
      </c>
      <c r="B30" s="200">
        <v>1</v>
      </c>
      <c r="C30" s="126">
        <v>2</v>
      </c>
      <c r="D30" s="308">
        <f>COVID!J30</f>
        <v>400070</v>
      </c>
      <c r="E30" s="126" t="b">
        <v>1</v>
      </c>
      <c r="F30" s="309" t="str">
        <f>RIGHT(COVID!C30,4)&amp;"."&amp;COVID!M30&amp;"."&amp;COVID!K30&amp;"."&amp;$C$5</f>
        <v>2079.COVCATCHUP.I18.Jl21</v>
      </c>
      <c r="G30" s="310">
        <f t="shared" ca="1" si="0"/>
        <v>44386</v>
      </c>
      <c r="H30" s="442">
        <f>IF(COVID!T30&gt;0,0,-COVID!T30)</f>
        <v>0</v>
      </c>
      <c r="I30" s="205">
        <f t="shared" ca="1" si="1"/>
        <v>44386</v>
      </c>
      <c r="J30" s="126">
        <v>3</v>
      </c>
      <c r="K30" s="126" t="b">
        <v>1</v>
      </c>
      <c r="L30" s="126" t="s">
        <v>4009</v>
      </c>
      <c r="M30" s="126" t="b">
        <v>1</v>
      </c>
      <c r="N30" s="126" t="s">
        <v>3687</v>
      </c>
      <c r="O30" s="309" t="str">
        <f>LEFT(COVID!D30,19)&amp;"."&amp;COVIDCR!F30</f>
        <v>Beis Yaakov.2079.COVCATCHUP.I18.Jl21</v>
      </c>
      <c r="P30" s="312" t="str">
        <f>COVID!I30</f>
        <v>10166/543965</v>
      </c>
      <c r="Q30" s="126" t="b">
        <v>1</v>
      </c>
      <c r="R30" s="126" t="b">
        <v>1</v>
      </c>
      <c r="S30" s="126" t="b">
        <v>1</v>
      </c>
    </row>
    <row r="31" spans="1:20" hidden="1" x14ac:dyDescent="0.25">
      <c r="A31" s="126" t="s">
        <v>4008</v>
      </c>
      <c r="B31" s="200">
        <v>1</v>
      </c>
      <c r="C31" s="126">
        <v>2</v>
      </c>
      <c r="D31" s="308">
        <f>COVID!J31</f>
        <v>400150</v>
      </c>
      <c r="E31" s="126" t="b">
        <v>1</v>
      </c>
      <c r="F31" s="309" t="str">
        <f>RIGHT(COVID!C31,4)&amp;"."&amp;COVID!M31&amp;"."&amp;COVID!K31&amp;"."&amp;$C$5</f>
        <v>3524.COVCATCHUP.I18.Jl21</v>
      </c>
      <c r="G31" s="310">
        <f t="shared" ca="1" si="0"/>
        <v>44386</v>
      </c>
      <c r="H31" s="442">
        <f>IF(COVID!T31&gt;0,0,-COVID!T31)</f>
        <v>0</v>
      </c>
      <c r="I31" s="205">
        <f t="shared" ca="1" si="1"/>
        <v>44386</v>
      </c>
      <c r="J31" s="126">
        <v>3</v>
      </c>
      <c r="K31" s="126" t="b">
        <v>1</v>
      </c>
      <c r="L31" s="126" t="s">
        <v>4009</v>
      </c>
      <c r="M31" s="126" t="b">
        <v>1</v>
      </c>
      <c r="N31" s="126" t="s">
        <v>3687</v>
      </c>
      <c r="O31" s="309" t="str">
        <f>LEFT(COVID!D31,19)&amp;"."&amp;COVIDCR!F31</f>
        <v>Beit Shvidler Prima.3524.COVCATCHUP.I18.Jl21</v>
      </c>
      <c r="P31" s="312" t="str">
        <f>COVID!I31</f>
        <v>10166/543965</v>
      </c>
      <c r="Q31" s="126" t="b">
        <v>1</v>
      </c>
      <c r="R31" s="126" t="b">
        <v>1</v>
      </c>
      <c r="S31" s="126" t="b">
        <v>1</v>
      </c>
    </row>
    <row r="32" spans="1:20" hidden="1" x14ac:dyDescent="0.25">
      <c r="A32" s="126" t="s">
        <v>4008</v>
      </c>
      <c r="B32" s="200">
        <v>1</v>
      </c>
      <c r="C32" s="126">
        <v>2</v>
      </c>
      <c r="D32" s="308">
        <f>COVID!J32</f>
        <v>400051</v>
      </c>
      <c r="E32" s="126" t="b">
        <v>1</v>
      </c>
      <c r="F32" s="309" t="str">
        <f>RIGHT(COVID!C32,4)&amp;"."&amp;COVID!M32&amp;"."&amp;COVID!K32&amp;"."&amp;$C$5</f>
        <v>2003.COVCATCHUP.I18.Jl21</v>
      </c>
      <c r="G32" s="310">
        <f t="shared" ca="1" si="0"/>
        <v>44386</v>
      </c>
      <c r="H32" s="442">
        <f>IF(COVID!T32&gt;0,0,-COVID!T32)</f>
        <v>0</v>
      </c>
      <c r="I32" s="205">
        <f t="shared" ca="1" si="1"/>
        <v>44386</v>
      </c>
      <c r="J32" s="126">
        <v>3</v>
      </c>
      <c r="K32" s="126" t="b">
        <v>1</v>
      </c>
      <c r="L32" s="126" t="s">
        <v>4009</v>
      </c>
      <c r="M32" s="126" t="b">
        <v>1</v>
      </c>
      <c r="N32" s="126" t="s">
        <v>3687</v>
      </c>
      <c r="O32" s="309" t="str">
        <f>LEFT(COVID!D32,19)&amp;"."&amp;COVIDCR!F32</f>
        <v>Bell Lane Primary S.2003.COVCATCHUP.I18.Jl21</v>
      </c>
      <c r="P32" s="312" t="str">
        <f>COVID!I32</f>
        <v>10166/543965</v>
      </c>
      <c r="Q32" s="126" t="b">
        <v>1</v>
      </c>
      <c r="R32" s="126" t="b">
        <v>1</v>
      </c>
      <c r="S32" s="126" t="b">
        <v>1</v>
      </c>
    </row>
    <row r="33" spans="1:19" hidden="1" x14ac:dyDescent="0.25">
      <c r="A33" s="126" t="s">
        <v>4008</v>
      </c>
      <c r="B33" s="200">
        <v>1</v>
      </c>
      <c r="C33" s="126">
        <v>2</v>
      </c>
      <c r="D33" s="308">
        <f>COVID!J33</f>
        <v>400024</v>
      </c>
      <c r="E33" s="126" t="b">
        <v>1</v>
      </c>
      <c r="F33" s="309" t="str">
        <f>RIGHT(COVID!C33,4)&amp;"."&amp;COVID!M33&amp;"."&amp;COVID!K33&amp;"."&amp;$C$5</f>
        <v>3511.COVCATCHUP.I18.Jl21</v>
      </c>
      <c r="G33" s="310">
        <f t="shared" ca="1" si="0"/>
        <v>44386</v>
      </c>
      <c r="H33" s="442">
        <f>IF(COVID!T33&gt;0,0,-COVID!T33)</f>
        <v>0</v>
      </c>
      <c r="I33" s="205">
        <f t="shared" ca="1" si="1"/>
        <v>44386</v>
      </c>
      <c r="J33" s="126">
        <v>3</v>
      </c>
      <c r="K33" s="126" t="b">
        <v>1</v>
      </c>
      <c r="L33" s="126" t="s">
        <v>4009</v>
      </c>
      <c r="M33" s="126" t="b">
        <v>1</v>
      </c>
      <c r="N33" s="126" t="s">
        <v>3687</v>
      </c>
      <c r="O33" s="309" t="str">
        <f>LEFT(COVID!D33,19)&amp;"."&amp;COVIDCR!F33</f>
        <v>Blessed Dominic Sch.3511.COVCATCHUP.I18.Jl21</v>
      </c>
      <c r="P33" s="312" t="str">
        <f>COVID!I33</f>
        <v>10166/543965</v>
      </c>
      <c r="Q33" s="126" t="b">
        <v>1</v>
      </c>
      <c r="R33" s="126" t="b">
        <v>1</v>
      </c>
      <c r="S33" s="126" t="b">
        <v>1</v>
      </c>
    </row>
    <row r="34" spans="1:19" hidden="1" x14ac:dyDescent="0.25">
      <c r="A34" s="126" t="s">
        <v>4008</v>
      </c>
      <c r="B34" s="200">
        <v>1</v>
      </c>
      <c r="C34" s="126">
        <v>2</v>
      </c>
      <c r="D34" s="308">
        <f>COVID!J34</f>
        <v>400057</v>
      </c>
      <c r="E34" s="126" t="b">
        <v>1</v>
      </c>
      <c r="F34" s="309" t="str">
        <f>RIGHT(COVID!C34,4)&amp;"."&amp;COVID!M34&amp;"."&amp;COVID!K34&amp;"."&amp;$C$5</f>
        <v>2008.COVCATCHUP.I18.Jl21</v>
      </c>
      <c r="G34" s="310">
        <f t="shared" ca="1" si="0"/>
        <v>44386</v>
      </c>
      <c r="H34" s="442">
        <f>IF(COVID!T34&gt;0,0,-COVID!T34)</f>
        <v>0</v>
      </c>
      <c r="I34" s="205">
        <f t="shared" ca="1" si="1"/>
        <v>44386</v>
      </c>
      <c r="J34" s="126">
        <v>3</v>
      </c>
      <c r="K34" s="126" t="b">
        <v>1</v>
      </c>
      <c r="L34" s="126" t="s">
        <v>4009</v>
      </c>
      <c r="M34" s="126" t="b">
        <v>1</v>
      </c>
      <c r="N34" s="126" t="s">
        <v>3687</v>
      </c>
      <c r="O34" s="309" t="str">
        <f>LEFT(COVID!D34,19)&amp;"."&amp;COVIDCR!F34</f>
        <v>Brookland Infant  &amp;.2008.COVCATCHUP.I18.Jl21</v>
      </c>
      <c r="P34" s="312" t="str">
        <f>COVID!I34</f>
        <v>10166/543965</v>
      </c>
      <c r="Q34" s="126" t="b">
        <v>1</v>
      </c>
      <c r="R34" s="126" t="b">
        <v>1</v>
      </c>
      <c r="S34" s="126" t="b">
        <v>1</v>
      </c>
    </row>
    <row r="35" spans="1:19" hidden="1" x14ac:dyDescent="0.25">
      <c r="A35" s="126" t="s">
        <v>4008</v>
      </c>
      <c r="B35" s="200">
        <v>1</v>
      </c>
      <c r="C35" s="126">
        <v>2</v>
      </c>
      <c r="D35" s="308">
        <f>COVID!J35</f>
        <v>400040</v>
      </c>
      <c r="E35" s="126" t="b">
        <v>1</v>
      </c>
      <c r="F35" s="309" t="str">
        <f>RIGHT(COVID!C35,4)&amp;"."&amp;COVID!M35&amp;"."&amp;COVID!K35&amp;"."&amp;$C$5</f>
        <v>2007.COVCATCHUP.I18.Jl21</v>
      </c>
      <c r="G35" s="310">
        <f t="shared" ca="1" si="0"/>
        <v>44386</v>
      </c>
      <c r="H35" s="442">
        <f>IF(COVID!T35&gt;0,0,-COVID!T35)</f>
        <v>0</v>
      </c>
      <c r="I35" s="205">
        <f t="shared" ca="1" si="1"/>
        <v>44386</v>
      </c>
      <c r="J35" s="126">
        <v>3</v>
      </c>
      <c r="K35" s="126" t="b">
        <v>1</v>
      </c>
      <c r="L35" s="126" t="s">
        <v>4009</v>
      </c>
      <c r="M35" s="126" t="b">
        <v>1</v>
      </c>
      <c r="N35" s="126" t="s">
        <v>3687</v>
      </c>
      <c r="O35" s="309" t="str">
        <f>LEFT(COVID!D35,19)&amp;"."&amp;COVIDCR!F35</f>
        <v>Brookland Junior Sc.2007.COVCATCHUP.I18.Jl21</v>
      </c>
      <c r="P35" s="312" t="str">
        <f>COVID!I35</f>
        <v>10166/543965</v>
      </c>
      <c r="Q35" s="126" t="b">
        <v>1</v>
      </c>
      <c r="R35" s="126" t="b">
        <v>1</v>
      </c>
      <c r="S35" s="126" t="b">
        <v>1</v>
      </c>
    </row>
    <row r="36" spans="1:19" hidden="1" x14ac:dyDescent="0.25">
      <c r="A36" s="126" t="s">
        <v>4008</v>
      </c>
      <c r="B36" s="200">
        <v>1</v>
      </c>
      <c r="C36" s="126">
        <v>2</v>
      </c>
      <c r="D36" s="308">
        <f>COVID!J36</f>
        <v>400061</v>
      </c>
      <c r="E36" s="126" t="b">
        <v>1</v>
      </c>
      <c r="F36" s="309" t="str">
        <f>RIGHT(COVID!C36,4)&amp;"."&amp;COVID!M36&amp;"."&amp;COVID!K36&amp;"."&amp;$C$5</f>
        <v>2009.COVCATCHUP.I18.Jl21</v>
      </c>
      <c r="G36" s="310">
        <f t="shared" ca="1" si="0"/>
        <v>44386</v>
      </c>
      <c r="H36" s="442">
        <f>IF(COVID!T36&gt;0,0,-COVID!T36)</f>
        <v>0</v>
      </c>
      <c r="I36" s="205">
        <f t="shared" ca="1" si="1"/>
        <v>44386</v>
      </c>
      <c r="J36" s="126">
        <v>3</v>
      </c>
      <c r="K36" s="126" t="b">
        <v>1</v>
      </c>
      <c r="L36" s="126" t="s">
        <v>4009</v>
      </c>
      <c r="M36" s="126" t="b">
        <v>1</v>
      </c>
      <c r="N36" s="126" t="s">
        <v>3687</v>
      </c>
      <c r="O36" s="309" t="str">
        <f>LEFT(COVID!D36,19)&amp;"."&amp;COVIDCR!F36</f>
        <v>Brunswick Park Prim.2009.COVCATCHUP.I18.Jl21</v>
      </c>
      <c r="P36" s="312" t="str">
        <f>COVID!I36</f>
        <v>10166/543965</v>
      </c>
      <c r="Q36" s="126" t="b">
        <v>1</v>
      </c>
      <c r="R36" s="126" t="b">
        <v>1</v>
      </c>
      <c r="S36" s="126" t="b">
        <v>1</v>
      </c>
    </row>
    <row r="37" spans="1:19" hidden="1" x14ac:dyDescent="0.25">
      <c r="A37" s="126" t="s">
        <v>4008</v>
      </c>
      <c r="B37" s="200">
        <v>1</v>
      </c>
      <c r="C37" s="126">
        <v>2</v>
      </c>
      <c r="D37" s="308">
        <f>COVID!J37</f>
        <v>400065</v>
      </c>
      <c r="E37" s="126" t="b">
        <v>1</v>
      </c>
      <c r="F37" s="309" t="str">
        <f>RIGHT(COVID!C37,4)&amp;"."&amp;COVID!M37&amp;"."&amp;COVID!K37&amp;"."&amp;$C$5</f>
        <v>2067.COVCATCHUP.I18.Jl21</v>
      </c>
      <c r="G37" s="310">
        <f t="shared" ca="1" si="0"/>
        <v>44386</v>
      </c>
      <c r="H37" s="442">
        <f>IF(COVID!T37&gt;0,0,-COVID!T37)</f>
        <v>0</v>
      </c>
      <c r="I37" s="205">
        <f t="shared" ca="1" si="1"/>
        <v>44386</v>
      </c>
      <c r="J37" s="126">
        <v>3</v>
      </c>
      <c r="K37" s="126" t="b">
        <v>1</v>
      </c>
      <c r="L37" s="126" t="s">
        <v>4009</v>
      </c>
      <c r="M37" s="126" t="b">
        <v>1</v>
      </c>
      <c r="N37" s="126" t="s">
        <v>3687</v>
      </c>
      <c r="O37" s="309" t="str">
        <f>LEFT(COVID!D37,19)&amp;"."&amp;COVIDCR!F37</f>
        <v>Chalgrove Primary S.2067.COVCATCHUP.I18.Jl21</v>
      </c>
      <c r="P37" s="312" t="str">
        <f>COVID!I37</f>
        <v>10166/543965</v>
      </c>
      <c r="Q37" s="126" t="b">
        <v>1</v>
      </c>
      <c r="R37" s="126" t="b">
        <v>1</v>
      </c>
      <c r="S37" s="126" t="b">
        <v>1</v>
      </c>
    </row>
    <row r="38" spans="1:19" hidden="1" x14ac:dyDescent="0.25">
      <c r="A38" s="126" t="s">
        <v>4008</v>
      </c>
      <c r="B38" s="200">
        <v>1</v>
      </c>
      <c r="C38" s="126">
        <v>2</v>
      </c>
      <c r="D38" s="308">
        <f>COVID!J38</f>
        <v>400039</v>
      </c>
      <c r="E38" s="126" t="b">
        <v>1</v>
      </c>
      <c r="F38" s="309" t="str">
        <f>RIGHT(COVID!C38,4)&amp;"."&amp;COVID!M38&amp;"."&amp;COVID!K38&amp;"."&amp;$C$5</f>
        <v>3302.COVCATCHUP.I18.Jl21</v>
      </c>
      <c r="G38" s="310">
        <f t="shared" ca="1" si="0"/>
        <v>44386</v>
      </c>
      <c r="H38" s="442">
        <f>IF(COVID!T38&gt;0,0,-COVID!T38)</f>
        <v>0</v>
      </c>
      <c r="I38" s="205">
        <f t="shared" ca="1" si="1"/>
        <v>44386</v>
      </c>
      <c r="J38" s="126">
        <v>3</v>
      </c>
      <c r="K38" s="126" t="b">
        <v>1</v>
      </c>
      <c r="L38" s="126" t="s">
        <v>4009</v>
      </c>
      <c r="M38" s="126" t="b">
        <v>1</v>
      </c>
      <c r="N38" s="126" t="s">
        <v>3687</v>
      </c>
      <c r="O38" s="309" t="str">
        <f>LEFT(COVID!D38,19)&amp;"."&amp;COVIDCR!F38</f>
        <v>Christ Church CE Pr.3302.COVCATCHUP.I18.Jl21</v>
      </c>
      <c r="P38" s="312" t="str">
        <f>COVID!I38</f>
        <v>10166/543965</v>
      </c>
      <c r="Q38" s="126" t="b">
        <v>1</v>
      </c>
      <c r="R38" s="126" t="b">
        <v>1</v>
      </c>
      <c r="S38" s="126" t="b">
        <v>1</v>
      </c>
    </row>
    <row r="39" spans="1:19" hidden="1" x14ac:dyDescent="0.25">
      <c r="A39" s="126" t="s">
        <v>4008</v>
      </c>
      <c r="B39" s="200">
        <v>1</v>
      </c>
      <c r="C39" s="126">
        <v>2</v>
      </c>
      <c r="D39" s="308">
        <f>COVID!J39</f>
        <v>400020</v>
      </c>
      <c r="E39" s="126" t="b">
        <v>1</v>
      </c>
      <c r="F39" s="309" t="str">
        <f>RIGHT(COVID!C39,4)&amp;"."&amp;COVID!M39&amp;"."&amp;COVID!K39&amp;"."&amp;$C$5</f>
        <v>2011.COVCATCHUP.I18.Jl21</v>
      </c>
      <c r="G39" s="310">
        <f t="shared" ca="1" si="0"/>
        <v>44386</v>
      </c>
      <c r="H39" s="442">
        <f>IF(COVID!T39&gt;0,0,-COVID!T39)</f>
        <v>0</v>
      </c>
      <c r="I39" s="205">
        <f t="shared" ca="1" si="1"/>
        <v>44386</v>
      </c>
      <c r="J39" s="126">
        <v>3</v>
      </c>
      <c r="K39" s="126" t="b">
        <v>1</v>
      </c>
      <c r="L39" s="126" t="s">
        <v>4009</v>
      </c>
      <c r="M39" s="126" t="b">
        <v>1</v>
      </c>
      <c r="N39" s="126" t="s">
        <v>3687</v>
      </c>
      <c r="O39" s="309" t="str">
        <f>LEFT(COVID!D39,19)&amp;"."&amp;COVIDCR!F39</f>
        <v>Church Hill Primary.2011.COVCATCHUP.I18.Jl21</v>
      </c>
      <c r="P39" s="312" t="str">
        <f>COVID!I39</f>
        <v>10166/543965</v>
      </c>
      <c r="Q39" s="126" t="b">
        <v>1</v>
      </c>
      <c r="R39" s="126" t="b">
        <v>1</v>
      </c>
      <c r="S39" s="126" t="b">
        <v>1</v>
      </c>
    </row>
    <row r="40" spans="1:19" hidden="1" x14ac:dyDescent="0.25">
      <c r="A40" s="126" t="s">
        <v>4008</v>
      </c>
      <c r="B40" s="200">
        <v>1</v>
      </c>
      <c r="C40" s="126">
        <v>2</v>
      </c>
      <c r="D40" s="308">
        <f>COVID!J40</f>
        <v>400050</v>
      </c>
      <c r="E40" s="126" t="b">
        <v>1</v>
      </c>
      <c r="F40" s="309" t="str">
        <f>RIGHT(COVID!C40,4)&amp;"."&amp;COVID!M40&amp;"."&amp;COVID!K40&amp;"."&amp;$C$5</f>
        <v>2014.COVCATCHUP.I18.Jl21</v>
      </c>
      <c r="G40" s="310">
        <f t="shared" ca="1" si="0"/>
        <v>44386</v>
      </c>
      <c r="H40" s="442">
        <f>IF(COVID!T40&gt;0,0,-COVID!T40)</f>
        <v>0</v>
      </c>
      <c r="I40" s="205">
        <f t="shared" ca="1" si="1"/>
        <v>44386</v>
      </c>
      <c r="J40" s="126">
        <v>3</v>
      </c>
      <c r="K40" s="126" t="b">
        <v>1</v>
      </c>
      <c r="L40" s="126" t="s">
        <v>4009</v>
      </c>
      <c r="M40" s="126" t="b">
        <v>1</v>
      </c>
      <c r="N40" s="126" t="s">
        <v>3687</v>
      </c>
      <c r="O40" s="309" t="str">
        <f>LEFT(COVID!D40,19)&amp;"."&amp;COVIDCR!F40</f>
        <v>Colindale School.2014.COVCATCHUP.I18.Jl21</v>
      </c>
      <c r="P40" s="312" t="str">
        <f>COVID!I40</f>
        <v>10166/543965</v>
      </c>
      <c r="Q40" s="126" t="b">
        <v>1</v>
      </c>
      <c r="R40" s="126" t="b">
        <v>1</v>
      </c>
      <c r="S40" s="126" t="b">
        <v>1</v>
      </c>
    </row>
    <row r="41" spans="1:19" hidden="1" x14ac:dyDescent="0.25">
      <c r="A41" s="126" t="s">
        <v>4008</v>
      </c>
      <c r="B41" s="200">
        <v>1</v>
      </c>
      <c r="C41" s="126">
        <v>2</v>
      </c>
      <c r="D41" s="308">
        <f>COVID!J41</f>
        <v>400059</v>
      </c>
      <c r="E41" s="126" t="b">
        <v>1</v>
      </c>
      <c r="F41" s="309" t="str">
        <f>RIGHT(COVID!C41,4)&amp;"."&amp;COVID!M41&amp;"."&amp;COVID!K41&amp;"."&amp;$C$5</f>
        <v>2015.COVCATCHUP.I18.Jl21</v>
      </c>
      <c r="G41" s="310">
        <f t="shared" ca="1" si="0"/>
        <v>44386</v>
      </c>
      <c r="H41" s="442">
        <f>IF(COVID!T41&gt;0,0,-COVID!T41)</f>
        <v>0</v>
      </c>
      <c r="I41" s="205">
        <f t="shared" ca="1" si="1"/>
        <v>44386</v>
      </c>
      <c r="J41" s="126">
        <v>3</v>
      </c>
      <c r="K41" s="126" t="b">
        <v>1</v>
      </c>
      <c r="L41" s="126" t="s">
        <v>4009</v>
      </c>
      <c r="M41" s="126" t="b">
        <v>1</v>
      </c>
      <c r="N41" s="126" t="s">
        <v>3687</v>
      </c>
      <c r="O41" s="309" t="str">
        <f>LEFT(COVID!D41,19)&amp;"."&amp;COVIDCR!F41</f>
        <v>Coppetts Wood.2015.COVCATCHUP.I18.Jl21</v>
      </c>
      <c r="P41" s="312" t="str">
        <f>COVID!I41</f>
        <v>10166/543965</v>
      </c>
      <c r="Q41" s="126" t="b">
        <v>1</v>
      </c>
      <c r="R41" s="126" t="b">
        <v>1</v>
      </c>
      <c r="S41" s="126" t="b">
        <v>1</v>
      </c>
    </row>
    <row r="42" spans="1:19" hidden="1" x14ac:dyDescent="0.25">
      <c r="A42" s="126" t="s">
        <v>4008</v>
      </c>
      <c r="B42" s="200">
        <v>1</v>
      </c>
      <c r="C42" s="126">
        <v>2</v>
      </c>
      <c r="D42" s="308">
        <f>COVID!J42</f>
        <v>400049</v>
      </c>
      <c r="E42" s="126" t="b">
        <v>1</v>
      </c>
      <c r="F42" s="309" t="str">
        <f>RIGHT(COVID!C42,4)&amp;"."&amp;COVID!M42&amp;"."&amp;COVID!K42&amp;"."&amp;$C$5</f>
        <v>2016.COVCATCHUP.I18.Jl21</v>
      </c>
      <c r="G42" s="310">
        <f t="shared" ca="1" si="0"/>
        <v>44386</v>
      </c>
      <c r="H42" s="442">
        <f>IF(COVID!T42&gt;0,0,-COVID!T42)</f>
        <v>0</v>
      </c>
      <c r="I42" s="205">
        <f t="shared" ca="1" si="1"/>
        <v>44386</v>
      </c>
      <c r="J42" s="126">
        <v>3</v>
      </c>
      <c r="K42" s="126" t="b">
        <v>1</v>
      </c>
      <c r="L42" s="126" t="s">
        <v>4009</v>
      </c>
      <c r="M42" s="126" t="b">
        <v>1</v>
      </c>
      <c r="N42" s="126" t="s">
        <v>3687</v>
      </c>
      <c r="O42" s="309" t="str">
        <f>LEFT(COVID!D42,19)&amp;"."&amp;COVIDCR!F42</f>
        <v>Courtland School.2016.COVCATCHUP.I18.Jl21</v>
      </c>
      <c r="P42" s="312" t="str">
        <f>COVID!I42</f>
        <v>10166/543965</v>
      </c>
      <c r="Q42" s="126" t="b">
        <v>1</v>
      </c>
      <c r="R42" s="126" t="b">
        <v>1</v>
      </c>
      <c r="S42" s="126" t="b">
        <v>1</v>
      </c>
    </row>
    <row r="43" spans="1:19" hidden="1" x14ac:dyDescent="0.25">
      <c r="A43" s="126" t="s">
        <v>4008</v>
      </c>
      <c r="B43" s="200">
        <v>1</v>
      </c>
      <c r="C43" s="126">
        <v>2</v>
      </c>
      <c r="D43" s="308">
        <f>COVID!J43</f>
        <v>400080</v>
      </c>
      <c r="E43" s="126" t="b">
        <v>1</v>
      </c>
      <c r="F43" s="309" t="str">
        <f>RIGHT(COVID!C43,4)&amp;"."&amp;COVID!M43&amp;"."&amp;COVID!K43&amp;"."&amp;$C$5</f>
        <v>2017.COVCATCHUP.I18.Jl21</v>
      </c>
      <c r="G43" s="310">
        <f t="shared" ca="1" si="0"/>
        <v>44386</v>
      </c>
      <c r="H43" s="442">
        <f>IF(COVID!T43&gt;0,0,-COVID!T43)</f>
        <v>0</v>
      </c>
      <c r="I43" s="205">
        <f t="shared" ca="1" si="1"/>
        <v>44386</v>
      </c>
      <c r="J43" s="126">
        <v>3</v>
      </c>
      <c r="K43" s="126" t="b">
        <v>1</v>
      </c>
      <c r="L43" s="126" t="s">
        <v>4009</v>
      </c>
      <c r="M43" s="126" t="b">
        <v>1</v>
      </c>
      <c r="N43" s="126" t="s">
        <v>3687</v>
      </c>
      <c r="O43" s="309" t="str">
        <f>LEFT(COVID!D43,19)&amp;"."&amp;COVIDCR!F43</f>
        <v>Cromer Road Primary.2017.COVCATCHUP.I18.Jl21</v>
      </c>
      <c r="P43" s="312" t="str">
        <f>COVID!I43</f>
        <v>10166/543965</v>
      </c>
      <c r="Q43" s="126" t="b">
        <v>1</v>
      </c>
      <c r="R43" s="126" t="b">
        <v>1</v>
      </c>
      <c r="S43" s="126" t="b">
        <v>1</v>
      </c>
    </row>
    <row r="44" spans="1:19" hidden="1" x14ac:dyDescent="0.25">
      <c r="A44" s="126" t="s">
        <v>4008</v>
      </c>
      <c r="B44" s="200">
        <v>1</v>
      </c>
      <c r="C44" s="126">
        <v>2</v>
      </c>
      <c r="D44" s="308">
        <f>COVID!J44</f>
        <v>400105</v>
      </c>
      <c r="E44" s="126" t="b">
        <v>1</v>
      </c>
      <c r="F44" s="309" t="str">
        <f>RIGHT(COVID!C44,4)&amp;"."&amp;COVID!M44&amp;"."&amp;COVID!K44&amp;"."&amp;$C$5</f>
        <v>2073.COVCATCHUP.I18.Jl21</v>
      </c>
      <c r="G44" s="310">
        <f t="shared" ca="1" si="0"/>
        <v>44386</v>
      </c>
      <c r="H44" s="442">
        <f>IF(COVID!T44&gt;0,0,-COVID!T44)</f>
        <v>0</v>
      </c>
      <c r="I44" s="205">
        <f t="shared" ca="1" si="1"/>
        <v>44386</v>
      </c>
      <c r="J44" s="126">
        <v>3</v>
      </c>
      <c r="K44" s="126" t="b">
        <v>1</v>
      </c>
      <c r="L44" s="126" t="s">
        <v>4009</v>
      </c>
      <c r="M44" s="126" t="b">
        <v>1</v>
      </c>
      <c r="N44" s="126" t="s">
        <v>3687</v>
      </c>
      <c r="O44" s="309" t="str">
        <f>LEFT(COVID!D44,19)&amp;"."&amp;COVIDCR!F44</f>
        <v>Danegrove JMI Schoo.2073.COVCATCHUP.I18.Jl21</v>
      </c>
      <c r="P44" s="312" t="str">
        <f>COVID!I44</f>
        <v>10166/543965</v>
      </c>
      <c r="Q44" s="126" t="b">
        <v>1</v>
      </c>
      <c r="R44" s="126" t="b">
        <v>1</v>
      </c>
      <c r="S44" s="126" t="b">
        <v>1</v>
      </c>
    </row>
    <row r="45" spans="1:19" hidden="1" x14ac:dyDescent="0.25">
      <c r="A45" s="126" t="s">
        <v>4008</v>
      </c>
      <c r="B45" s="200">
        <v>1</v>
      </c>
      <c r="C45" s="126">
        <v>2</v>
      </c>
      <c r="D45" s="308">
        <f>COVID!J45</f>
        <v>400036</v>
      </c>
      <c r="E45" s="126" t="b">
        <v>1</v>
      </c>
      <c r="F45" s="309" t="str">
        <f>RIGHT(COVID!C45,4)&amp;"."&amp;COVID!M45&amp;"."&amp;COVID!K45&amp;"."&amp;$C$5</f>
        <v>2019.COVCATCHUP.I18.Jl21</v>
      </c>
      <c r="G45" s="310">
        <f t="shared" ca="1" si="0"/>
        <v>44386</v>
      </c>
      <c r="H45" s="442">
        <f>IF(COVID!T45&gt;0,0,-COVID!T45)</f>
        <v>0</v>
      </c>
      <c r="I45" s="205">
        <f t="shared" ca="1" si="1"/>
        <v>44386</v>
      </c>
      <c r="J45" s="126">
        <v>3</v>
      </c>
      <c r="K45" s="126" t="b">
        <v>1</v>
      </c>
      <c r="L45" s="126" t="s">
        <v>4009</v>
      </c>
      <c r="M45" s="126" t="b">
        <v>1</v>
      </c>
      <c r="N45" s="126" t="s">
        <v>3687</v>
      </c>
      <c r="O45" s="309" t="str">
        <f>LEFT(COVID!D45,19)&amp;"."&amp;COVIDCR!F45</f>
        <v>Deansbrook Infant S.2019.COVCATCHUP.I18.Jl21</v>
      </c>
      <c r="P45" s="312" t="str">
        <f>COVID!I45</f>
        <v>10166/543965</v>
      </c>
      <c r="Q45" s="126" t="b">
        <v>1</v>
      </c>
      <c r="R45" s="126" t="b">
        <v>1</v>
      </c>
      <c r="S45" s="126" t="b">
        <v>1</v>
      </c>
    </row>
    <row r="46" spans="1:19" hidden="1" x14ac:dyDescent="0.25">
      <c r="A46" s="126" t="s">
        <v>4008</v>
      </c>
      <c r="B46" s="200">
        <v>1</v>
      </c>
      <c r="C46" s="126">
        <v>2</v>
      </c>
      <c r="D46" s="308">
        <f>COVID!J46</f>
        <v>400042</v>
      </c>
      <c r="E46" s="126" t="b">
        <v>1</v>
      </c>
      <c r="F46" s="309" t="str">
        <f>RIGHT(COVID!C46,4)&amp;"."&amp;COVID!M46&amp;"."&amp;COVID!K46&amp;"."&amp;$C$5</f>
        <v>2021.COVCATCHUP.I18.Jl21</v>
      </c>
      <c r="G46" s="310">
        <f t="shared" ca="1" si="0"/>
        <v>44386</v>
      </c>
      <c r="H46" s="442">
        <f>IF(COVID!T46&gt;0,0,-COVID!T46)</f>
        <v>0</v>
      </c>
      <c r="I46" s="205">
        <f t="shared" ca="1" si="1"/>
        <v>44386</v>
      </c>
      <c r="J46" s="126">
        <v>3</v>
      </c>
      <c r="K46" s="126" t="b">
        <v>1</v>
      </c>
      <c r="L46" s="126" t="s">
        <v>4009</v>
      </c>
      <c r="M46" s="126" t="b">
        <v>1</v>
      </c>
      <c r="N46" s="126" t="s">
        <v>3687</v>
      </c>
      <c r="O46" s="309" t="str">
        <f>LEFT(COVID!D46,19)&amp;"."&amp;COVIDCR!F46</f>
        <v>Dollis Primary Scho.2021.COVCATCHUP.I18.Jl21</v>
      </c>
      <c r="P46" s="312" t="str">
        <f>COVID!I46</f>
        <v>10166/543965</v>
      </c>
      <c r="Q46" s="126" t="b">
        <v>1</v>
      </c>
      <c r="R46" s="126" t="b">
        <v>1</v>
      </c>
      <c r="S46" s="126" t="b">
        <v>1</v>
      </c>
    </row>
    <row r="47" spans="1:19" hidden="1" x14ac:dyDescent="0.25">
      <c r="A47" s="126" t="s">
        <v>4008</v>
      </c>
      <c r="B47" s="200">
        <v>1</v>
      </c>
      <c r="C47" s="126">
        <v>2</v>
      </c>
      <c r="D47" s="308">
        <f>COVID!J47</f>
        <v>400159</v>
      </c>
      <c r="E47" s="126" t="b">
        <v>1</v>
      </c>
      <c r="F47" s="309" t="str">
        <f>RIGHT(COVID!C47,4)&amp;"."&amp;COVID!M47&amp;"."&amp;COVID!K47&amp;"."&amp;$C$5</f>
        <v>2023.COVCATCHUP.I18.Jl21</v>
      </c>
      <c r="G47" s="310">
        <f t="shared" ca="1" si="0"/>
        <v>44386</v>
      </c>
      <c r="H47" s="442">
        <f>IF(COVID!T47&gt;0,0,-COVID!T47)</f>
        <v>0</v>
      </c>
      <c r="I47" s="205">
        <f t="shared" ca="1" si="1"/>
        <v>44386</v>
      </c>
      <c r="J47" s="126">
        <v>3</v>
      </c>
      <c r="K47" s="126" t="b">
        <v>1</v>
      </c>
      <c r="L47" s="126" t="s">
        <v>4009</v>
      </c>
      <c r="M47" s="126" t="b">
        <v>1</v>
      </c>
      <c r="N47" s="126" t="s">
        <v>3687</v>
      </c>
      <c r="O47" s="309" t="str">
        <f>LEFT(COVID!D47,19)&amp;"."&amp;COVIDCR!F47</f>
        <v>Edgware Primary Sch.2023.COVCATCHUP.I18.Jl21</v>
      </c>
      <c r="P47" s="312" t="str">
        <f>COVID!I47</f>
        <v>10166/543965</v>
      </c>
      <c r="Q47" s="126" t="b">
        <v>1</v>
      </c>
      <c r="R47" s="126" t="b">
        <v>1</v>
      </c>
      <c r="S47" s="126" t="b">
        <v>1</v>
      </c>
    </row>
    <row r="48" spans="1:19" hidden="1" x14ac:dyDescent="0.25">
      <c r="A48" s="126" t="s">
        <v>4008</v>
      </c>
      <c r="B48" s="200">
        <v>1</v>
      </c>
      <c r="C48" s="126">
        <v>2</v>
      </c>
      <c r="D48" s="308">
        <f>COVID!J48</f>
        <v>400047</v>
      </c>
      <c r="E48" s="126" t="b">
        <v>1</v>
      </c>
      <c r="F48" s="309" t="str">
        <f>RIGHT(COVID!C48,4)&amp;"."&amp;COVID!M48&amp;"."&amp;COVID!K48&amp;"."&amp;$C$5</f>
        <v>2024.COVCATCHUP.I18.Jl21</v>
      </c>
      <c r="G48" s="310">
        <f t="shared" ca="1" si="0"/>
        <v>44386</v>
      </c>
      <c r="H48" s="442">
        <f>IF(COVID!T48&gt;0,0,-COVID!T48)</f>
        <v>0</v>
      </c>
      <c r="I48" s="205">
        <f t="shared" ca="1" si="1"/>
        <v>44386</v>
      </c>
      <c r="J48" s="126">
        <v>3</v>
      </c>
      <c r="K48" s="126" t="b">
        <v>1</v>
      </c>
      <c r="L48" s="126" t="s">
        <v>4009</v>
      </c>
      <c r="M48" s="126" t="b">
        <v>1</v>
      </c>
      <c r="N48" s="126" t="s">
        <v>3687</v>
      </c>
      <c r="O48" s="309" t="str">
        <f>LEFT(COVID!D48,19)&amp;"."&amp;COVIDCR!F48</f>
        <v>Fairway Primary Sch.2024.COVCATCHUP.I18.Jl21</v>
      </c>
      <c r="P48" s="312" t="str">
        <f>COVID!I48</f>
        <v>10166/543965</v>
      </c>
      <c r="Q48" s="126" t="b">
        <v>1</v>
      </c>
      <c r="R48" s="126" t="b">
        <v>1</v>
      </c>
      <c r="S48" s="126" t="b">
        <v>1</v>
      </c>
    </row>
    <row r="49" spans="1:19" hidden="1" x14ac:dyDescent="0.25">
      <c r="A49" s="126" t="s">
        <v>4008</v>
      </c>
      <c r="B49" s="200">
        <v>1</v>
      </c>
      <c r="C49" s="126">
        <v>2</v>
      </c>
      <c r="D49" s="308">
        <f>COVID!J49</f>
        <v>400001</v>
      </c>
      <c r="E49" s="126" t="b">
        <v>1</v>
      </c>
      <c r="F49" s="309" t="str">
        <f>RIGHT(COVID!C49,4)&amp;"."&amp;COVID!M49&amp;"."&amp;COVID!K49&amp;"."&amp;$C$5</f>
        <v>2025.COVCATCHUP.I18.Jl21</v>
      </c>
      <c r="G49" s="310">
        <f t="shared" ca="1" si="0"/>
        <v>44386</v>
      </c>
      <c r="H49" s="442">
        <f>IF(COVID!T49&gt;0,0,-COVID!T49)</f>
        <v>0</v>
      </c>
      <c r="I49" s="205">
        <f t="shared" ca="1" si="1"/>
        <v>44386</v>
      </c>
      <c r="J49" s="126">
        <v>3</v>
      </c>
      <c r="K49" s="126" t="b">
        <v>1</v>
      </c>
      <c r="L49" s="126" t="s">
        <v>4009</v>
      </c>
      <c r="M49" s="126" t="b">
        <v>1</v>
      </c>
      <c r="N49" s="126" t="s">
        <v>3687</v>
      </c>
      <c r="O49" s="309" t="str">
        <f>LEFT(COVID!D49,19)&amp;"."&amp;COVIDCR!F49</f>
        <v>Foulds.2025.COVCATCHUP.I18.Jl21</v>
      </c>
      <c r="P49" s="312" t="str">
        <f>COVID!I49</f>
        <v>10166/543965</v>
      </c>
      <c r="Q49" s="126" t="b">
        <v>1</v>
      </c>
      <c r="R49" s="126" t="b">
        <v>1</v>
      </c>
      <c r="S49" s="126" t="b">
        <v>1</v>
      </c>
    </row>
    <row r="50" spans="1:19" hidden="1" x14ac:dyDescent="0.25">
      <c r="A50" s="126" t="s">
        <v>4008</v>
      </c>
      <c r="B50" s="200">
        <v>1</v>
      </c>
      <c r="C50" s="126">
        <v>2</v>
      </c>
      <c r="D50" s="308">
        <f>COVID!J50</f>
        <v>400082</v>
      </c>
      <c r="E50" s="126" t="b">
        <v>1</v>
      </c>
      <c r="F50" s="309" t="str">
        <f>RIGHT(COVID!C50,4)&amp;"."&amp;COVID!M50&amp;"."&amp;COVID!K50&amp;"."&amp;$C$5</f>
        <v>2026.COVCATCHUP.I18.Jl21</v>
      </c>
      <c r="G50" s="310">
        <f t="shared" ca="1" si="0"/>
        <v>44386</v>
      </c>
      <c r="H50" s="442">
        <f>IF(COVID!T50&gt;0,0,-COVID!T50)</f>
        <v>0</v>
      </c>
      <c r="I50" s="205">
        <f t="shared" ca="1" si="1"/>
        <v>44386</v>
      </c>
      <c r="J50" s="126">
        <v>3</v>
      </c>
      <c r="K50" s="126" t="b">
        <v>1</v>
      </c>
      <c r="L50" s="126" t="s">
        <v>4009</v>
      </c>
      <c r="M50" s="126" t="b">
        <v>1</v>
      </c>
      <c r="N50" s="126" t="s">
        <v>3687</v>
      </c>
      <c r="O50" s="309" t="str">
        <f>LEFT(COVID!D50,19)&amp;"."&amp;COVIDCR!F50</f>
        <v>Frith Manor School.2026.COVCATCHUP.I18.Jl21</v>
      </c>
      <c r="P50" s="312" t="str">
        <f>COVID!I50</f>
        <v>10166/543965</v>
      </c>
      <c r="Q50" s="126" t="b">
        <v>1</v>
      </c>
      <c r="R50" s="126" t="b">
        <v>1</v>
      </c>
      <c r="S50" s="126" t="b">
        <v>1</v>
      </c>
    </row>
    <row r="51" spans="1:19" hidden="1" x14ac:dyDescent="0.25">
      <c r="A51" s="126" t="s">
        <v>4008</v>
      </c>
      <c r="B51" s="200">
        <v>1</v>
      </c>
      <c r="C51" s="126">
        <v>2</v>
      </c>
      <c r="D51" s="308">
        <f>COVID!J51</f>
        <v>400067</v>
      </c>
      <c r="E51" s="126" t="b">
        <v>1</v>
      </c>
      <c r="F51" s="309" t="str">
        <f>RIGHT(COVID!C51,4)&amp;"."&amp;COVID!M51&amp;"."&amp;COVID!K51&amp;"."&amp;$C$5</f>
        <v>2028.COVCATCHUP.I18.Jl21</v>
      </c>
      <c r="G51" s="310">
        <f t="shared" ca="1" si="0"/>
        <v>44386</v>
      </c>
      <c r="H51" s="442">
        <f>IF(COVID!T51&gt;0,0,-COVID!T51)</f>
        <v>0</v>
      </c>
      <c r="I51" s="205">
        <f t="shared" ca="1" si="1"/>
        <v>44386</v>
      </c>
      <c r="J51" s="126">
        <v>3</v>
      </c>
      <c r="K51" s="126" t="b">
        <v>1</v>
      </c>
      <c r="L51" s="126" t="s">
        <v>4009</v>
      </c>
      <c r="M51" s="126" t="b">
        <v>1</v>
      </c>
      <c r="N51" s="126" t="s">
        <v>3687</v>
      </c>
      <c r="O51" s="309" t="str">
        <f>LEFT(COVID!D51,19)&amp;"."&amp;COVIDCR!F51</f>
        <v>Garden Suburb Infan.2028.COVCATCHUP.I18.Jl21</v>
      </c>
      <c r="P51" s="312" t="str">
        <f>COVID!I51</f>
        <v>10166/543965</v>
      </c>
      <c r="Q51" s="126" t="b">
        <v>1</v>
      </c>
      <c r="R51" s="126" t="b">
        <v>1</v>
      </c>
      <c r="S51" s="126" t="b">
        <v>1</v>
      </c>
    </row>
    <row r="52" spans="1:19" hidden="1" x14ac:dyDescent="0.25">
      <c r="A52" s="126" t="s">
        <v>4008</v>
      </c>
      <c r="B52" s="200">
        <v>1</v>
      </c>
      <c r="C52" s="126">
        <v>2</v>
      </c>
      <c r="D52" s="308">
        <f>COVID!J52</f>
        <v>400002</v>
      </c>
      <c r="E52" s="126" t="b">
        <v>1</v>
      </c>
      <c r="F52" s="309" t="str">
        <f>RIGHT(COVID!C52,4)&amp;"."&amp;COVID!M52&amp;"."&amp;COVID!K52&amp;"."&amp;$C$5</f>
        <v>2027.COVCATCHUP.I18.Jl21</v>
      </c>
      <c r="G52" s="310">
        <f t="shared" ca="1" si="0"/>
        <v>44386</v>
      </c>
      <c r="H52" s="442">
        <f>IF(COVID!T52&gt;0,0,-COVID!T52)</f>
        <v>0</v>
      </c>
      <c r="I52" s="205">
        <f t="shared" ca="1" si="1"/>
        <v>44386</v>
      </c>
      <c r="J52" s="126">
        <v>3</v>
      </c>
      <c r="K52" s="126" t="b">
        <v>1</v>
      </c>
      <c r="L52" s="126" t="s">
        <v>4009</v>
      </c>
      <c r="M52" s="126" t="b">
        <v>1</v>
      </c>
      <c r="N52" s="126" t="s">
        <v>3687</v>
      </c>
      <c r="O52" s="309" t="str">
        <f>LEFT(COVID!D52,19)&amp;"."&amp;COVIDCR!F52</f>
        <v>Garden Suburb Junio.2027.COVCATCHUP.I18.Jl21</v>
      </c>
      <c r="P52" s="312" t="str">
        <f>COVID!I52</f>
        <v>10166/543965</v>
      </c>
      <c r="Q52" s="126" t="b">
        <v>1</v>
      </c>
      <c r="R52" s="126" t="b">
        <v>1</v>
      </c>
      <c r="S52" s="126" t="b">
        <v>1</v>
      </c>
    </row>
    <row r="53" spans="1:19" hidden="1" x14ac:dyDescent="0.25">
      <c r="A53" s="126" t="s">
        <v>4008</v>
      </c>
      <c r="B53" s="200">
        <v>1</v>
      </c>
      <c r="C53" s="126">
        <v>2</v>
      </c>
      <c r="D53" s="308">
        <f>COVID!J53</f>
        <v>400035</v>
      </c>
      <c r="E53" s="126" t="b">
        <v>1</v>
      </c>
      <c r="F53" s="309" t="str">
        <f>RIGHT(COVID!C53,4)&amp;"."&amp;COVID!M53&amp;"."&amp;COVID!K53&amp;"."&amp;$C$5</f>
        <v>2029.COVCATCHUP.I18.Jl21</v>
      </c>
      <c r="G53" s="310">
        <f t="shared" ca="1" si="0"/>
        <v>44386</v>
      </c>
      <c r="H53" s="442">
        <f>IF(COVID!T53&gt;0,0,-COVID!T53)</f>
        <v>0</v>
      </c>
      <c r="I53" s="205">
        <f t="shared" ca="1" si="1"/>
        <v>44386</v>
      </c>
      <c r="J53" s="126">
        <v>3</v>
      </c>
      <c r="K53" s="126" t="b">
        <v>1</v>
      </c>
      <c r="L53" s="126" t="s">
        <v>4009</v>
      </c>
      <c r="M53" s="126" t="b">
        <v>1</v>
      </c>
      <c r="N53" s="126" t="s">
        <v>3687</v>
      </c>
      <c r="O53" s="309" t="str">
        <f>LEFT(COVID!D53,19)&amp;"."&amp;COVIDCR!F53</f>
        <v>Goldbeaters Primary.2029.COVCATCHUP.I18.Jl21</v>
      </c>
      <c r="P53" s="312" t="str">
        <f>COVID!I53</f>
        <v>10166/543965</v>
      </c>
      <c r="Q53" s="126" t="b">
        <v>1</v>
      </c>
      <c r="R53" s="126" t="b">
        <v>1</v>
      </c>
      <c r="S53" s="126" t="b">
        <v>1</v>
      </c>
    </row>
    <row r="54" spans="1:19" hidden="1" x14ac:dyDescent="0.25">
      <c r="A54" s="126" t="s">
        <v>4008</v>
      </c>
      <c r="B54" s="200">
        <v>1</v>
      </c>
      <c r="C54" s="126">
        <v>2</v>
      </c>
      <c r="D54" s="308">
        <f>COVID!J54</f>
        <v>400108</v>
      </c>
      <c r="E54" s="126" t="b">
        <v>1</v>
      </c>
      <c r="F54" s="309" t="str">
        <f>RIGHT(COVID!C54,4)&amp;"."&amp;COVID!M54&amp;"."&amp;COVID!K54&amp;"."&amp;$C$5</f>
        <v>3516.COVCATCHUP.I18.Jl21</v>
      </c>
      <c r="G54" s="310">
        <f t="shared" ca="1" si="0"/>
        <v>44386</v>
      </c>
      <c r="H54" s="442">
        <f>IF(COVID!T54&gt;0,0,-COVID!T54)</f>
        <v>0</v>
      </c>
      <c r="I54" s="205">
        <f t="shared" ca="1" si="1"/>
        <v>44386</v>
      </c>
      <c r="J54" s="126">
        <v>3</v>
      </c>
      <c r="K54" s="126" t="b">
        <v>1</v>
      </c>
      <c r="L54" s="126" t="s">
        <v>4009</v>
      </c>
      <c r="M54" s="126" t="b">
        <v>1</v>
      </c>
      <c r="N54" s="126" t="s">
        <v>3687</v>
      </c>
      <c r="O54" s="309" t="str">
        <f>LEFT(COVID!D54,19)&amp;"."&amp;COVIDCR!F54</f>
        <v>Hasmonean Primary S.3516.COVCATCHUP.I18.Jl21</v>
      </c>
      <c r="P54" s="312" t="str">
        <f>COVID!I54</f>
        <v>10166/543965</v>
      </c>
      <c r="Q54" s="126" t="b">
        <v>1</v>
      </c>
      <c r="R54" s="126" t="b">
        <v>1</v>
      </c>
      <c r="S54" s="126" t="b">
        <v>1</v>
      </c>
    </row>
    <row r="55" spans="1:19" hidden="1" x14ac:dyDescent="0.25">
      <c r="A55" s="126" t="s">
        <v>4008</v>
      </c>
      <c r="B55" s="200">
        <v>1</v>
      </c>
      <c r="C55" s="126">
        <v>2</v>
      </c>
      <c r="D55" s="308">
        <f>COVID!J55</f>
        <v>400026</v>
      </c>
      <c r="E55" s="126" t="b">
        <v>1</v>
      </c>
      <c r="F55" s="309" t="str">
        <f>RIGHT(COVID!C55,4)&amp;"."&amp;COVID!M55&amp;"."&amp;COVID!K55&amp;"."&amp;$C$5</f>
        <v>2031.COVCATCHUP.I18.Jl21</v>
      </c>
      <c r="G55" s="310">
        <f t="shared" ca="1" si="0"/>
        <v>44386</v>
      </c>
      <c r="H55" s="442">
        <f>IF(COVID!T55&gt;0,0,-COVID!T55)</f>
        <v>0</v>
      </c>
      <c r="I55" s="205">
        <f t="shared" ca="1" si="1"/>
        <v>44386</v>
      </c>
      <c r="J55" s="126">
        <v>3</v>
      </c>
      <c r="K55" s="126" t="b">
        <v>1</v>
      </c>
      <c r="L55" s="126" t="s">
        <v>4009</v>
      </c>
      <c r="M55" s="126" t="b">
        <v>1</v>
      </c>
      <c r="N55" s="126" t="s">
        <v>3687</v>
      </c>
      <c r="O55" s="309" t="str">
        <f>LEFT(COVID!D55,19)&amp;"."&amp;COVIDCR!F55</f>
        <v>Hollickwood JMI Sch.2031.COVCATCHUP.I18.Jl21</v>
      </c>
      <c r="P55" s="312" t="str">
        <f>COVID!I55</f>
        <v>10166/543965</v>
      </c>
      <c r="Q55" s="126" t="b">
        <v>1</v>
      </c>
      <c r="R55" s="126" t="b">
        <v>1</v>
      </c>
      <c r="S55" s="126" t="b">
        <v>1</v>
      </c>
    </row>
    <row r="56" spans="1:19" hidden="1" x14ac:dyDescent="0.25">
      <c r="A56" s="126" t="s">
        <v>4008</v>
      </c>
      <c r="B56" s="200">
        <v>1</v>
      </c>
      <c r="C56" s="126">
        <v>2</v>
      </c>
      <c r="D56" s="308">
        <f>COVID!J56</f>
        <v>400084</v>
      </c>
      <c r="E56" s="126" t="b">
        <v>1</v>
      </c>
      <c r="F56" s="309" t="str">
        <f>RIGHT(COVID!C56,4)&amp;"."&amp;COVID!M56&amp;"."&amp;COVID!K56&amp;"."&amp;$C$5</f>
        <v>2032.COVCATCHUP.I18.Jl21</v>
      </c>
      <c r="G56" s="310">
        <f t="shared" ca="1" si="0"/>
        <v>44386</v>
      </c>
      <c r="H56" s="442">
        <f>IF(COVID!T56&gt;0,0,-COVID!T56)</f>
        <v>0</v>
      </c>
      <c r="I56" s="205">
        <f t="shared" ca="1" si="1"/>
        <v>44386</v>
      </c>
      <c r="J56" s="126">
        <v>3</v>
      </c>
      <c r="K56" s="126" t="b">
        <v>1</v>
      </c>
      <c r="L56" s="126" t="s">
        <v>4009</v>
      </c>
      <c r="M56" s="126" t="b">
        <v>1</v>
      </c>
      <c r="N56" s="126" t="s">
        <v>3687</v>
      </c>
      <c r="O56" s="309" t="str">
        <f>LEFT(COVID!D56,19)&amp;"."&amp;COVIDCR!F56</f>
        <v>Holly Park School.2032.COVCATCHUP.I18.Jl21</v>
      </c>
      <c r="P56" s="312" t="str">
        <f>COVID!I56</f>
        <v>10166/543965</v>
      </c>
      <c r="Q56" s="126" t="b">
        <v>1</v>
      </c>
      <c r="R56" s="126" t="b">
        <v>1</v>
      </c>
      <c r="S56" s="126" t="b">
        <v>1</v>
      </c>
    </row>
    <row r="57" spans="1:19" hidden="1" x14ac:dyDescent="0.25">
      <c r="A57" s="126" t="s">
        <v>4008</v>
      </c>
      <c r="B57" s="200">
        <v>1</v>
      </c>
      <c r="C57" s="126">
        <v>2</v>
      </c>
      <c r="D57" s="308">
        <f>COVID!J57</f>
        <v>400008</v>
      </c>
      <c r="E57" s="126" t="b">
        <v>1</v>
      </c>
      <c r="F57" s="309" t="str">
        <f>RIGHT(COVID!C57,4)&amp;"."&amp;COVID!M57&amp;"."&amp;COVID!K57&amp;"."&amp;$C$5</f>
        <v>3304.COVCATCHUP.I18.Jl21</v>
      </c>
      <c r="G57" s="310">
        <f t="shared" ca="1" si="0"/>
        <v>44386</v>
      </c>
      <c r="H57" s="442">
        <f>IF(COVID!T57&gt;0,0,-COVID!T57)</f>
        <v>0</v>
      </c>
      <c r="I57" s="205">
        <f t="shared" ca="1" si="1"/>
        <v>44386</v>
      </c>
      <c r="J57" s="126">
        <v>3</v>
      </c>
      <c r="K57" s="126" t="b">
        <v>1</v>
      </c>
      <c r="L57" s="126" t="s">
        <v>4009</v>
      </c>
      <c r="M57" s="126" t="b">
        <v>1</v>
      </c>
      <c r="N57" s="126" t="s">
        <v>3687</v>
      </c>
      <c r="O57" s="309" t="str">
        <f>LEFT(COVID!D57,19)&amp;"."&amp;COVIDCR!F57</f>
        <v>Holy Trinity School.3304.COVCATCHUP.I18.Jl21</v>
      </c>
      <c r="P57" s="312" t="str">
        <f>COVID!I57</f>
        <v>10166/543965</v>
      </c>
      <c r="Q57" s="126" t="b">
        <v>1</v>
      </c>
      <c r="R57" s="126" t="b">
        <v>1</v>
      </c>
      <c r="S57" s="126" t="b">
        <v>1</v>
      </c>
    </row>
    <row r="58" spans="1:19" hidden="1" x14ac:dyDescent="0.25">
      <c r="A58" s="126" t="s">
        <v>4008</v>
      </c>
      <c r="B58" s="200">
        <v>1</v>
      </c>
      <c r="C58" s="126">
        <v>2</v>
      </c>
      <c r="D58" s="308">
        <f>COVID!J58</f>
        <v>400046</v>
      </c>
      <c r="E58" s="126" t="b">
        <v>1</v>
      </c>
      <c r="F58" s="309" t="str">
        <f>RIGHT(COVID!C58,4)&amp;"."&amp;COVID!M58&amp;"."&amp;COVID!K58&amp;"."&amp;$C$5</f>
        <v>2036.COVCATCHUP.I18.Jl21</v>
      </c>
      <c r="G58" s="310">
        <f t="shared" ca="1" si="0"/>
        <v>44386</v>
      </c>
      <c r="H58" s="442">
        <f>IF(COVID!T58&gt;0,0,-COVID!T58)</f>
        <v>0</v>
      </c>
      <c r="I58" s="205">
        <f t="shared" ca="1" si="1"/>
        <v>44386</v>
      </c>
      <c r="J58" s="126">
        <v>3</v>
      </c>
      <c r="K58" s="126" t="b">
        <v>1</v>
      </c>
      <c r="L58" s="126" t="s">
        <v>4009</v>
      </c>
      <c r="M58" s="126" t="b">
        <v>1</v>
      </c>
      <c r="N58" s="126" t="s">
        <v>3687</v>
      </c>
      <c r="O58" s="309" t="str">
        <f>LEFT(COVID!D58,19)&amp;"."&amp;COVIDCR!F58</f>
        <v>Livingstone School.2036.COVCATCHUP.I18.Jl21</v>
      </c>
      <c r="P58" s="312" t="str">
        <f>COVID!I58</f>
        <v>10166/543965</v>
      </c>
      <c r="Q58" s="126" t="b">
        <v>1</v>
      </c>
      <c r="R58" s="126" t="b">
        <v>1</v>
      </c>
      <c r="S58" s="126" t="b">
        <v>1</v>
      </c>
    </row>
    <row r="59" spans="1:19" hidden="1" x14ac:dyDescent="0.25">
      <c r="A59" s="126" t="s">
        <v>4008</v>
      </c>
      <c r="B59" s="200">
        <v>1</v>
      </c>
      <c r="C59" s="126">
        <v>2</v>
      </c>
      <c r="D59" s="308">
        <f>COVID!J59</f>
        <v>400030</v>
      </c>
      <c r="E59" s="126" t="b">
        <v>1</v>
      </c>
      <c r="F59" s="309" t="str">
        <f>RIGHT(COVID!C59,4)&amp;"."&amp;COVID!M59&amp;"."&amp;COVID!K59&amp;"."&amp;$C$5</f>
        <v>2037.COVCATCHUP.I18.Jl21</v>
      </c>
      <c r="G59" s="310">
        <f t="shared" ca="1" si="0"/>
        <v>44386</v>
      </c>
      <c r="H59" s="442">
        <f>IF(COVID!T59&gt;0,0,-COVID!T59)</f>
        <v>0</v>
      </c>
      <c r="I59" s="205">
        <f t="shared" ca="1" si="1"/>
        <v>44386</v>
      </c>
      <c r="J59" s="126">
        <v>3</v>
      </c>
      <c r="K59" s="126" t="b">
        <v>1</v>
      </c>
      <c r="L59" s="126" t="s">
        <v>4009</v>
      </c>
      <c r="M59" s="126" t="b">
        <v>1</v>
      </c>
      <c r="N59" s="126" t="s">
        <v>3687</v>
      </c>
      <c r="O59" s="309" t="str">
        <f>LEFT(COVID!D59,19)&amp;"."&amp;COVIDCR!F59</f>
        <v>Manorside Primary S.2037.COVCATCHUP.I18.Jl21</v>
      </c>
      <c r="P59" s="312" t="str">
        <f>COVID!I59</f>
        <v>10166/543965</v>
      </c>
      <c r="Q59" s="126" t="b">
        <v>1</v>
      </c>
      <c r="R59" s="126" t="b">
        <v>1</v>
      </c>
      <c r="S59" s="126" t="b">
        <v>1</v>
      </c>
    </row>
    <row r="60" spans="1:19" hidden="1" x14ac:dyDescent="0.25">
      <c r="A60" s="126" t="s">
        <v>4008</v>
      </c>
      <c r="B60" s="200">
        <v>1</v>
      </c>
      <c r="C60" s="126">
        <v>2</v>
      </c>
      <c r="D60" s="308">
        <f>COVID!J60</f>
        <v>400130</v>
      </c>
      <c r="E60" s="126" t="b">
        <v>1</v>
      </c>
      <c r="F60" s="309" t="str">
        <f>RIGHT(COVID!C60,4)&amp;"."&amp;COVID!M60&amp;"."&amp;COVID!K60&amp;"."&amp;$C$5</f>
        <v>3523.COVCATCHUP.I18.Jl21</v>
      </c>
      <c r="G60" s="310">
        <f t="shared" ca="1" si="0"/>
        <v>44386</v>
      </c>
      <c r="H60" s="442">
        <f>IF(COVID!T60&gt;0,0,-COVID!T60)</f>
        <v>0</v>
      </c>
      <c r="I60" s="205">
        <f t="shared" ca="1" si="1"/>
        <v>44386</v>
      </c>
      <c r="J60" s="126">
        <v>3</v>
      </c>
      <c r="K60" s="126" t="b">
        <v>1</v>
      </c>
      <c r="L60" s="126" t="s">
        <v>4009</v>
      </c>
      <c r="M60" s="126" t="b">
        <v>1</v>
      </c>
      <c r="N60" s="126" t="s">
        <v>3687</v>
      </c>
      <c r="O60" s="309" t="str">
        <f>LEFT(COVID!D60,19)&amp;"."&amp;COVIDCR!F60</f>
        <v>Martin Primary Scho.3523.COVCATCHUP.I18.Jl21</v>
      </c>
      <c r="P60" s="312" t="str">
        <f>COVID!I60</f>
        <v>10166/543965</v>
      </c>
      <c r="Q60" s="126" t="b">
        <v>1</v>
      </c>
      <c r="R60" s="126" t="b">
        <v>1</v>
      </c>
      <c r="S60" s="126" t="b">
        <v>1</v>
      </c>
    </row>
    <row r="61" spans="1:19" hidden="1" x14ac:dyDescent="0.25">
      <c r="A61" s="126" t="s">
        <v>4008</v>
      </c>
      <c r="B61" s="200">
        <v>1</v>
      </c>
      <c r="C61" s="126">
        <v>2</v>
      </c>
      <c r="D61" s="308">
        <f>COVID!J61</f>
        <v>400112</v>
      </c>
      <c r="E61" s="126" t="b">
        <v>1</v>
      </c>
      <c r="F61" s="309" t="str">
        <f>RIGHT(COVID!C61,4)&amp;"."&amp;COVID!M61&amp;"."&amp;COVID!K61&amp;"."&amp;$C$5</f>
        <v>5948.COVCATCHUP.I18.Jl21</v>
      </c>
      <c r="G61" s="310">
        <f t="shared" ca="1" si="0"/>
        <v>44386</v>
      </c>
      <c r="H61" s="442">
        <f>IF(COVID!T61&gt;0,0,-COVID!T61)</f>
        <v>0</v>
      </c>
      <c r="I61" s="205">
        <f t="shared" ca="1" si="1"/>
        <v>44386</v>
      </c>
      <c r="J61" s="126">
        <v>3</v>
      </c>
      <c r="K61" s="126" t="b">
        <v>1</v>
      </c>
      <c r="L61" s="126" t="s">
        <v>4009</v>
      </c>
      <c r="M61" s="126" t="b">
        <v>1</v>
      </c>
      <c r="N61" s="126" t="s">
        <v>3687</v>
      </c>
      <c r="O61" s="309" t="str">
        <f>LEFT(COVID!D61,19)&amp;"."&amp;COVIDCR!F61</f>
        <v>Mathilda Marks-Kenn.5948.COVCATCHUP.I18.Jl21</v>
      </c>
      <c r="P61" s="312" t="str">
        <f>COVID!I61</f>
        <v>10166/543965</v>
      </c>
      <c r="Q61" s="126" t="b">
        <v>1</v>
      </c>
      <c r="R61" s="126" t="b">
        <v>1</v>
      </c>
      <c r="S61" s="126" t="b">
        <v>1</v>
      </c>
    </row>
    <row r="62" spans="1:19" hidden="1" x14ac:dyDescent="0.25">
      <c r="A62" s="126" t="s">
        <v>4008</v>
      </c>
      <c r="B62" s="200">
        <v>1</v>
      </c>
      <c r="C62" s="126">
        <v>2</v>
      </c>
      <c r="D62" s="308">
        <f>COVID!J62</f>
        <v>400110</v>
      </c>
      <c r="E62" s="126" t="b">
        <v>1</v>
      </c>
      <c r="F62" s="309" t="str">
        <f>RIGHT(COVID!C62,4)&amp;"."&amp;COVID!M62&amp;"."&amp;COVID!K62&amp;"."&amp;$C$5</f>
        <v>5949.COVCATCHUP.I18.Jl21</v>
      </c>
      <c r="G62" s="310">
        <f t="shared" ca="1" si="0"/>
        <v>44386</v>
      </c>
      <c r="H62" s="442">
        <f>IF(COVID!T62&gt;0,0,-COVID!T62)</f>
        <v>0</v>
      </c>
      <c r="I62" s="205">
        <f t="shared" ca="1" si="1"/>
        <v>44386</v>
      </c>
      <c r="J62" s="126">
        <v>3</v>
      </c>
      <c r="K62" s="126" t="b">
        <v>1</v>
      </c>
      <c r="L62" s="126" t="s">
        <v>4009</v>
      </c>
      <c r="M62" s="126" t="b">
        <v>1</v>
      </c>
      <c r="N62" s="126" t="s">
        <v>3687</v>
      </c>
      <c r="O62" s="309" t="str">
        <f>LEFT(COVID!D62,19)&amp;"."&amp;COVIDCR!F62</f>
        <v>Menorah Foundation .5949.COVCATCHUP.I18.Jl21</v>
      </c>
      <c r="P62" s="312" t="str">
        <f>COVID!I62</f>
        <v>10166/543965</v>
      </c>
      <c r="Q62" s="126" t="b">
        <v>1</v>
      </c>
      <c r="R62" s="126" t="b">
        <v>1</v>
      </c>
      <c r="S62" s="126" t="b">
        <v>1</v>
      </c>
    </row>
    <row r="63" spans="1:19" hidden="1" x14ac:dyDescent="0.25">
      <c r="A63" s="126" t="s">
        <v>4008</v>
      </c>
      <c r="B63" s="200">
        <v>1</v>
      </c>
      <c r="C63" s="126">
        <v>2</v>
      </c>
      <c r="D63" s="308">
        <f>COVID!J63</f>
        <v>400007</v>
      </c>
      <c r="E63" s="126" t="b">
        <v>1</v>
      </c>
      <c r="F63" s="309" t="str">
        <f>RIGHT(COVID!C63,4)&amp;"."&amp;COVID!M63&amp;"."&amp;COVID!K63&amp;"."&amp;$C$5</f>
        <v>3513.COVCATCHUP.I18.Jl21</v>
      </c>
      <c r="G63" s="310">
        <f t="shared" ca="1" si="0"/>
        <v>44386</v>
      </c>
      <c r="H63" s="442">
        <f>IF(COVID!T63&gt;0,0,-COVID!T63)</f>
        <v>0</v>
      </c>
      <c r="I63" s="205">
        <f t="shared" ca="1" si="1"/>
        <v>44386</v>
      </c>
      <c r="J63" s="126">
        <v>3</v>
      </c>
      <c r="K63" s="126" t="b">
        <v>1</v>
      </c>
      <c r="L63" s="126" t="s">
        <v>4009</v>
      </c>
      <c r="M63" s="126" t="b">
        <v>1</v>
      </c>
      <c r="N63" s="126" t="s">
        <v>3687</v>
      </c>
      <c r="O63" s="309" t="str">
        <f>LEFT(COVID!D63,19)&amp;"."&amp;COVIDCR!F63</f>
        <v>Menorah Primary Sch.3513.COVCATCHUP.I18.Jl21</v>
      </c>
      <c r="P63" s="312" t="str">
        <f>COVID!I63</f>
        <v>10166/543965</v>
      </c>
      <c r="Q63" s="126" t="b">
        <v>1</v>
      </c>
      <c r="R63" s="126" t="b">
        <v>1</v>
      </c>
      <c r="S63" s="126" t="b">
        <v>1</v>
      </c>
    </row>
    <row r="64" spans="1:19" hidden="1" x14ac:dyDescent="0.25">
      <c r="A64" s="126" t="s">
        <v>4008</v>
      </c>
      <c r="B64" s="200">
        <v>1</v>
      </c>
      <c r="C64" s="126">
        <v>2</v>
      </c>
      <c r="D64" s="308">
        <f>COVID!J64</f>
        <v>400086</v>
      </c>
      <c r="E64" s="126" t="b">
        <v>1</v>
      </c>
      <c r="F64" s="309" t="str">
        <f>RIGHT(COVID!C64,4)&amp;"."&amp;COVID!M64&amp;"."&amp;COVID!K64&amp;"."&amp;$C$5</f>
        <v>3305.COVCATCHUP.I18.Jl21</v>
      </c>
      <c r="G64" s="310">
        <f t="shared" ca="1" si="0"/>
        <v>44386</v>
      </c>
      <c r="H64" s="442">
        <f>IF(COVID!T64&gt;0,0,-COVID!T64)</f>
        <v>0</v>
      </c>
      <c r="I64" s="205">
        <f t="shared" ca="1" si="1"/>
        <v>44386</v>
      </c>
      <c r="J64" s="126">
        <v>3</v>
      </c>
      <c r="K64" s="126" t="b">
        <v>1</v>
      </c>
      <c r="L64" s="126" t="s">
        <v>4009</v>
      </c>
      <c r="M64" s="126" t="b">
        <v>1</v>
      </c>
      <c r="N64" s="126" t="s">
        <v>3687</v>
      </c>
      <c r="O64" s="309" t="str">
        <f>LEFT(COVID!D64,19)&amp;"."&amp;COVIDCR!F64</f>
        <v>Monken Hadley C E P.3305.COVCATCHUP.I18.Jl21</v>
      </c>
      <c r="P64" s="312" t="str">
        <f>COVID!I64</f>
        <v>10166/543965</v>
      </c>
      <c r="Q64" s="126" t="b">
        <v>1</v>
      </c>
      <c r="R64" s="126" t="b">
        <v>1</v>
      </c>
      <c r="S64" s="126" t="b">
        <v>1</v>
      </c>
    </row>
    <row r="65" spans="1:19" hidden="1" x14ac:dyDescent="0.25">
      <c r="A65" s="126" t="s">
        <v>4008</v>
      </c>
      <c r="B65" s="200">
        <v>1</v>
      </c>
      <c r="C65" s="126">
        <v>2</v>
      </c>
      <c r="D65" s="308">
        <f>COVID!J65</f>
        <v>400048</v>
      </c>
      <c r="E65" s="126" t="b">
        <v>1</v>
      </c>
      <c r="F65" s="309" t="str">
        <f>RIGHT(COVID!C65,4)&amp;"."&amp;COVID!M65&amp;"."&amp;COVID!K65&amp;"."&amp;$C$5</f>
        <v>2042.COVCATCHUP.I18.Jl21</v>
      </c>
      <c r="G65" s="310">
        <f t="shared" ca="1" si="0"/>
        <v>44386</v>
      </c>
      <c r="H65" s="442">
        <f>IF(COVID!T65&gt;0,0,-COVID!T65)</f>
        <v>0</v>
      </c>
      <c r="I65" s="205">
        <f t="shared" ca="1" si="1"/>
        <v>44386</v>
      </c>
      <c r="J65" s="126">
        <v>3</v>
      </c>
      <c r="K65" s="126" t="b">
        <v>1</v>
      </c>
      <c r="L65" s="126" t="s">
        <v>4009</v>
      </c>
      <c r="M65" s="126" t="b">
        <v>1</v>
      </c>
      <c r="N65" s="126" t="s">
        <v>3687</v>
      </c>
      <c r="O65" s="309" t="str">
        <f>LEFT(COVID!D65,19)&amp;"."&amp;COVIDCR!F65</f>
        <v>Monkfrith School.2042.COVCATCHUP.I18.Jl21</v>
      </c>
      <c r="P65" s="312" t="str">
        <f>COVID!I65</f>
        <v>10166/543965</v>
      </c>
      <c r="Q65" s="126" t="b">
        <v>1</v>
      </c>
      <c r="R65" s="126" t="b">
        <v>1</v>
      </c>
      <c r="S65" s="126" t="b">
        <v>1</v>
      </c>
    </row>
    <row r="66" spans="1:19" hidden="1" x14ac:dyDescent="0.25">
      <c r="A66" s="126" t="s">
        <v>4008</v>
      </c>
      <c r="B66" s="200">
        <v>1</v>
      </c>
      <c r="C66" s="126">
        <v>2</v>
      </c>
      <c r="D66" s="308">
        <f>COVID!J66</f>
        <v>400087</v>
      </c>
      <c r="E66" s="126" t="b">
        <v>1</v>
      </c>
      <c r="F66" s="309" t="str">
        <f>RIGHT(COVID!C66,4)&amp;"."&amp;COVID!M66&amp;"."&amp;COVID!K66&amp;"."&amp;$C$5</f>
        <v>2044.COVCATCHUP.I18.Jl21</v>
      </c>
      <c r="G66" s="310">
        <f t="shared" ca="1" si="0"/>
        <v>44386</v>
      </c>
      <c r="H66" s="442">
        <f>IF(COVID!T66&gt;0,0,-COVID!T66)</f>
        <v>0</v>
      </c>
      <c r="I66" s="205">
        <f t="shared" ca="1" si="1"/>
        <v>44386</v>
      </c>
      <c r="J66" s="126">
        <v>3</v>
      </c>
      <c r="K66" s="126" t="b">
        <v>1</v>
      </c>
      <c r="L66" s="126" t="s">
        <v>4009</v>
      </c>
      <c r="M66" s="126" t="b">
        <v>1</v>
      </c>
      <c r="N66" s="126" t="s">
        <v>3687</v>
      </c>
      <c r="O66" s="309" t="str">
        <f>LEFT(COVID!D66,19)&amp;"."&amp;COVIDCR!F66</f>
        <v>Moss Hall Infant Sc.2044.COVCATCHUP.I18.Jl21</v>
      </c>
      <c r="P66" s="312" t="str">
        <f>COVID!I66</f>
        <v>10166/543965</v>
      </c>
      <c r="Q66" s="126" t="b">
        <v>1</v>
      </c>
      <c r="R66" s="126" t="b">
        <v>1</v>
      </c>
      <c r="S66" s="126" t="b">
        <v>1</v>
      </c>
    </row>
    <row r="67" spans="1:19" hidden="1" x14ac:dyDescent="0.25">
      <c r="A67" s="126" t="s">
        <v>4008</v>
      </c>
      <c r="B67" s="200">
        <v>1</v>
      </c>
      <c r="C67" s="126">
        <v>2</v>
      </c>
      <c r="D67" s="308">
        <f>COVID!J67</f>
        <v>400088</v>
      </c>
      <c r="E67" s="126" t="b">
        <v>1</v>
      </c>
      <c r="F67" s="309" t="str">
        <f>RIGHT(COVID!C67,4)&amp;"."&amp;COVID!M67&amp;"."&amp;COVID!K67&amp;"."&amp;$C$5</f>
        <v>2043.COVCATCHUP.I18.Jl21</v>
      </c>
      <c r="G67" s="310">
        <f t="shared" ca="1" si="0"/>
        <v>44386</v>
      </c>
      <c r="H67" s="442">
        <f>IF(COVID!T67&gt;0,0,-COVID!T67)</f>
        <v>0</v>
      </c>
      <c r="I67" s="205">
        <f t="shared" ca="1" si="1"/>
        <v>44386</v>
      </c>
      <c r="J67" s="126">
        <v>3</v>
      </c>
      <c r="K67" s="126" t="b">
        <v>1</v>
      </c>
      <c r="L67" s="126" t="s">
        <v>4009</v>
      </c>
      <c r="M67" s="126" t="b">
        <v>1</v>
      </c>
      <c r="N67" s="126" t="s">
        <v>3687</v>
      </c>
      <c r="O67" s="309" t="str">
        <f>LEFT(COVID!D67,19)&amp;"."&amp;COVIDCR!F67</f>
        <v>Moss Hall Junior Sc.2043.COVCATCHUP.I18.Jl21</v>
      </c>
      <c r="P67" s="312" t="str">
        <f>COVID!I67</f>
        <v>10166/543965</v>
      </c>
      <c r="Q67" s="126" t="b">
        <v>1</v>
      </c>
      <c r="R67" s="126" t="b">
        <v>1</v>
      </c>
      <c r="S67" s="126" t="b">
        <v>1</v>
      </c>
    </row>
    <row r="68" spans="1:19" hidden="1" x14ac:dyDescent="0.25">
      <c r="A68" s="126" t="s">
        <v>4008</v>
      </c>
      <c r="B68" s="200">
        <v>1</v>
      </c>
      <c r="C68" s="126">
        <v>2</v>
      </c>
      <c r="D68" s="308">
        <f>COVID!J68</f>
        <v>158733</v>
      </c>
      <c r="E68" s="126" t="b">
        <v>1</v>
      </c>
      <c r="F68" s="309" t="str">
        <f>RIGHT(COVID!C68,4)&amp;"."&amp;COVID!M68&amp;"."&amp;COVID!K68&amp;"."&amp;$C$5</f>
        <v>2053.COVCATCHUP.I18.Jl21</v>
      </c>
      <c r="G68" s="310">
        <f t="shared" ca="1" si="0"/>
        <v>44386</v>
      </c>
      <c r="H68" s="442">
        <f>IF(COVID!T68&gt;0,0,-COVID!T68)</f>
        <v>0</v>
      </c>
      <c r="I68" s="205">
        <f t="shared" ca="1" si="1"/>
        <v>44386</v>
      </c>
      <c r="J68" s="126">
        <v>3</v>
      </c>
      <c r="K68" s="126" t="b">
        <v>1</v>
      </c>
      <c r="L68" s="126" t="s">
        <v>4009</v>
      </c>
      <c r="M68" s="126" t="b">
        <v>1</v>
      </c>
      <c r="N68" s="126" t="s">
        <v>3687</v>
      </c>
      <c r="O68" s="309" t="str">
        <f>LEFT(COVID!D68,19)&amp;"."&amp;COVIDCR!F68</f>
        <v>Noam Primary School.2053.COVCATCHUP.I18.Jl21</v>
      </c>
      <c r="P68" s="312" t="str">
        <f>COVID!I68</f>
        <v>10166/543965</v>
      </c>
      <c r="Q68" s="126" t="b">
        <v>1</v>
      </c>
      <c r="R68" s="126" t="b">
        <v>1</v>
      </c>
      <c r="S68" s="126" t="b">
        <v>1</v>
      </c>
    </row>
    <row r="69" spans="1:19" hidden="1" x14ac:dyDescent="0.25">
      <c r="A69" s="126" t="s">
        <v>4008</v>
      </c>
      <c r="B69" s="200">
        <v>1</v>
      </c>
      <c r="C69" s="126">
        <v>2</v>
      </c>
      <c r="D69" s="308">
        <f>COVID!J69</f>
        <v>400089</v>
      </c>
      <c r="E69" s="126" t="b">
        <v>1</v>
      </c>
      <c r="F69" s="309" t="str">
        <f>RIGHT(COVID!C69,4)&amp;"."&amp;COVID!M69&amp;"."&amp;COVID!K69&amp;"."&amp;$C$5</f>
        <v>2045.COVCATCHUP.I18.Jl21</v>
      </c>
      <c r="G69" s="310">
        <f t="shared" ca="1" si="0"/>
        <v>44386</v>
      </c>
      <c r="H69" s="442">
        <f>IF(COVID!T69&gt;0,0,-COVID!T69)</f>
        <v>0</v>
      </c>
      <c r="I69" s="205">
        <f t="shared" ca="1" si="1"/>
        <v>44386</v>
      </c>
      <c r="J69" s="126">
        <v>3</v>
      </c>
      <c r="K69" s="126" t="b">
        <v>1</v>
      </c>
      <c r="L69" s="126" t="s">
        <v>4009</v>
      </c>
      <c r="M69" s="126" t="b">
        <v>1</v>
      </c>
      <c r="N69" s="126" t="s">
        <v>3687</v>
      </c>
      <c r="O69" s="309" t="str">
        <f>LEFT(COVID!D69,19)&amp;"."&amp;COVIDCR!F69</f>
        <v>Northside School.2045.COVCATCHUP.I18.Jl21</v>
      </c>
      <c r="P69" s="312" t="str">
        <f>COVID!I69</f>
        <v>10166/543965</v>
      </c>
      <c r="Q69" s="126" t="b">
        <v>1</v>
      </c>
      <c r="R69" s="126" t="b">
        <v>1</v>
      </c>
      <c r="S69" s="126" t="b">
        <v>1</v>
      </c>
    </row>
    <row r="70" spans="1:19" hidden="1" x14ac:dyDescent="0.25">
      <c r="A70" s="126" t="s">
        <v>4008</v>
      </c>
      <c r="B70" s="200">
        <v>1</v>
      </c>
      <c r="C70" s="126">
        <v>2</v>
      </c>
      <c r="D70" s="308">
        <f>COVID!J70</f>
        <v>400113</v>
      </c>
      <c r="E70" s="126" t="b">
        <v>1</v>
      </c>
      <c r="F70" s="309" t="str">
        <f>RIGHT(COVID!C70,4)&amp;"."&amp;COVID!M70&amp;"."&amp;COVID!K70&amp;"."&amp;$C$5</f>
        <v>2077.COVCATCHUP.I18.Jl21</v>
      </c>
      <c r="G70" s="310">
        <f t="shared" ca="1" si="0"/>
        <v>44386</v>
      </c>
      <c r="H70" s="442">
        <f>IF(COVID!T70&gt;0,0,-COVID!T70)</f>
        <v>0</v>
      </c>
      <c r="I70" s="205">
        <f t="shared" ca="1" si="1"/>
        <v>44386</v>
      </c>
      <c r="J70" s="126">
        <v>3</v>
      </c>
      <c r="K70" s="126" t="b">
        <v>1</v>
      </c>
      <c r="L70" s="126" t="s">
        <v>4009</v>
      </c>
      <c r="M70" s="126" t="b">
        <v>1</v>
      </c>
      <c r="N70" s="126" t="s">
        <v>3687</v>
      </c>
      <c r="O70" s="309" t="str">
        <f>LEFT(COVID!D70,19)&amp;"."&amp;COVIDCR!F70</f>
        <v>Orion Primary Schoo.2077.COVCATCHUP.I18.Jl21</v>
      </c>
      <c r="P70" s="312" t="str">
        <f>COVID!I70</f>
        <v>10166/543965</v>
      </c>
      <c r="Q70" s="126" t="b">
        <v>1</v>
      </c>
      <c r="R70" s="126" t="b">
        <v>1</v>
      </c>
      <c r="S70" s="126" t="b">
        <v>1</v>
      </c>
    </row>
    <row r="71" spans="1:19" hidden="1" x14ac:dyDescent="0.25">
      <c r="A71" s="126" t="s">
        <v>4008</v>
      </c>
      <c r="B71" s="200">
        <v>1</v>
      </c>
      <c r="C71" s="126">
        <v>2</v>
      </c>
      <c r="D71" s="308">
        <f>COVID!J71</f>
        <v>400021</v>
      </c>
      <c r="E71" s="126" t="b">
        <v>1</v>
      </c>
      <c r="F71" s="309" t="str">
        <f>RIGHT(COVID!C71,4)&amp;"."&amp;COVID!M71&amp;"."&amp;COVID!K71&amp;"."&amp;$C$5</f>
        <v>5201.COVCATCHUP.I18.Jl21</v>
      </c>
      <c r="G71" s="310">
        <f t="shared" ca="1" si="0"/>
        <v>44386</v>
      </c>
      <c r="H71" s="442">
        <f>IF(COVID!T71&gt;0,0,-COVID!T71)</f>
        <v>0</v>
      </c>
      <c r="I71" s="205">
        <f t="shared" ca="1" si="1"/>
        <v>44386</v>
      </c>
      <c r="J71" s="126">
        <v>3</v>
      </c>
      <c r="K71" s="126" t="b">
        <v>1</v>
      </c>
      <c r="L71" s="126" t="s">
        <v>4009</v>
      </c>
      <c r="M71" s="126" t="b">
        <v>1</v>
      </c>
      <c r="N71" s="126" t="s">
        <v>3687</v>
      </c>
      <c r="O71" s="309" t="str">
        <f>LEFT(COVID!D71,19)&amp;"."&amp;COVIDCR!F71</f>
        <v>Osidge Primary Scho.5201.COVCATCHUP.I18.Jl21</v>
      </c>
      <c r="P71" s="312" t="str">
        <f>COVID!I71</f>
        <v>10166/543965</v>
      </c>
      <c r="Q71" s="126" t="b">
        <v>1</v>
      </c>
      <c r="R71" s="126" t="b">
        <v>1</v>
      </c>
      <c r="S71" s="126" t="b">
        <v>1</v>
      </c>
    </row>
    <row r="72" spans="1:19" hidden="1" x14ac:dyDescent="0.25">
      <c r="A72" s="126" t="s">
        <v>4008</v>
      </c>
      <c r="B72" s="200">
        <v>1</v>
      </c>
      <c r="C72" s="126">
        <v>2</v>
      </c>
      <c r="D72" s="308">
        <f>COVID!J72</f>
        <v>400003</v>
      </c>
      <c r="E72" s="126" t="b">
        <v>1</v>
      </c>
      <c r="F72" s="309" t="str">
        <f>RIGHT(COVID!C72,4)&amp;"."&amp;COVID!M72&amp;"."&amp;COVID!K72&amp;"."&amp;$C$5</f>
        <v>3501.COVCATCHUP.I18.Jl21</v>
      </c>
      <c r="G72" s="310">
        <f t="shared" ca="1" si="0"/>
        <v>44386</v>
      </c>
      <c r="H72" s="442">
        <f>IF(COVID!T72&gt;0,0,-COVID!T72)</f>
        <v>0</v>
      </c>
      <c r="I72" s="205">
        <f t="shared" ca="1" si="1"/>
        <v>44386</v>
      </c>
      <c r="J72" s="126">
        <v>3</v>
      </c>
      <c r="K72" s="126" t="b">
        <v>1</v>
      </c>
      <c r="L72" s="126" t="s">
        <v>4009</v>
      </c>
      <c r="M72" s="126" t="b">
        <v>1</v>
      </c>
      <c r="N72" s="126" t="s">
        <v>3687</v>
      </c>
      <c r="O72" s="309" t="str">
        <f>LEFT(COVID!D72,19)&amp;"."&amp;COVIDCR!F72</f>
        <v>Our Lady of Lourdes.3501.COVCATCHUP.I18.Jl21</v>
      </c>
      <c r="P72" s="312" t="str">
        <f>COVID!I72</f>
        <v>10166/543965</v>
      </c>
      <c r="Q72" s="126" t="b">
        <v>1</v>
      </c>
      <c r="R72" s="126" t="b">
        <v>1</v>
      </c>
      <c r="S72" s="126" t="b">
        <v>1</v>
      </c>
    </row>
    <row r="73" spans="1:19" hidden="1" x14ac:dyDescent="0.25">
      <c r="A73" s="126" t="s">
        <v>4008</v>
      </c>
      <c r="B73" s="200">
        <v>1</v>
      </c>
      <c r="C73" s="126">
        <v>2</v>
      </c>
      <c r="D73" s="308">
        <f>COVID!J73</f>
        <v>400014</v>
      </c>
      <c r="E73" s="126" t="b">
        <v>1</v>
      </c>
      <c r="F73" s="309" t="str">
        <f>RIGHT(COVID!C73,4)&amp;"."&amp;COVID!M73&amp;"."&amp;COVID!K73&amp;"."&amp;$C$5</f>
        <v>2078.COVCATCHUP.I18.Jl21</v>
      </c>
      <c r="G73" s="310">
        <f t="shared" ca="1" si="0"/>
        <v>44386</v>
      </c>
      <c r="H73" s="442">
        <f>IF(COVID!T73&gt;0,0,-COVID!T73)</f>
        <v>0</v>
      </c>
      <c r="I73" s="205">
        <f t="shared" ca="1" si="1"/>
        <v>44386</v>
      </c>
      <c r="J73" s="126">
        <v>3</v>
      </c>
      <c r="K73" s="126" t="b">
        <v>1</v>
      </c>
      <c r="L73" s="126" t="s">
        <v>4009</v>
      </c>
      <c r="M73" s="126" t="b">
        <v>1</v>
      </c>
      <c r="N73" s="126" t="s">
        <v>3687</v>
      </c>
      <c r="O73" s="309" t="str">
        <f>LEFT(COVID!D73,19)&amp;"."&amp;COVIDCR!F73</f>
        <v>Pardes House School.2078.COVCATCHUP.I18.Jl21</v>
      </c>
      <c r="P73" s="312" t="str">
        <f>COVID!I73</f>
        <v>10166/543965</v>
      </c>
      <c r="Q73" s="126" t="b">
        <v>1</v>
      </c>
      <c r="R73" s="126" t="b">
        <v>1</v>
      </c>
      <c r="S73" s="126" t="b">
        <v>1</v>
      </c>
    </row>
    <row r="74" spans="1:19" hidden="1" x14ac:dyDescent="0.25">
      <c r="A74" s="126" t="s">
        <v>4008</v>
      </c>
      <c r="B74" s="200">
        <v>1</v>
      </c>
      <c r="C74" s="126">
        <v>2</v>
      </c>
      <c r="D74" s="308">
        <f>COVID!J74</f>
        <v>400012</v>
      </c>
      <c r="E74" s="126" t="b">
        <v>1</v>
      </c>
      <c r="F74" s="309" t="str">
        <f>RIGHT(COVID!C74,4)&amp;"."&amp;COVID!M74&amp;"."&amp;COVID!K74&amp;"."&amp;$C$5</f>
        <v>2071.COVCATCHUP.I18.Jl21</v>
      </c>
      <c r="G74" s="310">
        <f t="shared" ca="1" si="0"/>
        <v>44386</v>
      </c>
      <c r="H74" s="442">
        <f>IF(COVID!T74&gt;0,0,-COVID!T74)</f>
        <v>0</v>
      </c>
      <c r="I74" s="205">
        <f t="shared" ca="1" si="1"/>
        <v>44386</v>
      </c>
      <c r="J74" s="126">
        <v>3</v>
      </c>
      <c r="K74" s="126" t="b">
        <v>1</v>
      </c>
      <c r="L74" s="126" t="s">
        <v>4009</v>
      </c>
      <c r="M74" s="126" t="b">
        <v>1</v>
      </c>
      <c r="N74" s="126" t="s">
        <v>3687</v>
      </c>
      <c r="O74" s="309" t="str">
        <f>LEFT(COVID!D74,19)&amp;"."&amp;COVIDCR!F74</f>
        <v>Queenswell Infant a.2071.COVCATCHUP.I18.Jl21</v>
      </c>
      <c r="P74" s="312" t="str">
        <f>COVID!I74</f>
        <v>10166/543965</v>
      </c>
      <c r="Q74" s="126" t="b">
        <v>1</v>
      </c>
      <c r="R74" s="126" t="b">
        <v>1</v>
      </c>
      <c r="S74" s="126" t="b">
        <v>1</v>
      </c>
    </row>
    <row r="75" spans="1:19" hidden="1" x14ac:dyDescent="0.25">
      <c r="A75" s="126" t="s">
        <v>4008</v>
      </c>
      <c r="B75" s="200">
        <v>1</v>
      </c>
      <c r="C75" s="126">
        <v>2</v>
      </c>
      <c r="D75" s="308">
        <f>COVID!J75</f>
        <v>400012</v>
      </c>
      <c r="E75" s="126" t="b">
        <v>1</v>
      </c>
      <c r="F75" s="309" t="str">
        <f>RIGHT(COVID!C75,4)&amp;"."&amp;COVID!M75&amp;"."&amp;COVID!K75&amp;"."&amp;$C$5</f>
        <v>2072.COVCATCHUP.I18.Jl21</v>
      </c>
      <c r="G75" s="310">
        <f t="shared" ca="1" si="0"/>
        <v>44386</v>
      </c>
      <c r="H75" s="442">
        <f>IF(COVID!T75&gt;0,0,-COVID!T75)</f>
        <v>0</v>
      </c>
      <c r="I75" s="205">
        <f t="shared" ca="1" si="1"/>
        <v>44386</v>
      </c>
      <c r="J75" s="126">
        <v>3</v>
      </c>
      <c r="K75" s="126" t="b">
        <v>1</v>
      </c>
      <c r="L75" s="126" t="s">
        <v>4009</v>
      </c>
      <c r="M75" s="126" t="b">
        <v>1</v>
      </c>
      <c r="N75" s="126" t="s">
        <v>3687</v>
      </c>
      <c r="O75" s="309" t="str">
        <f>LEFT(COVID!D75,19)&amp;"."&amp;COVIDCR!F75</f>
        <v>Queenswell Junior S.2072.COVCATCHUP.I18.Jl21</v>
      </c>
      <c r="P75" s="312" t="str">
        <f>COVID!I75</f>
        <v>10166/543965</v>
      </c>
      <c r="Q75" s="126" t="b">
        <v>1</v>
      </c>
      <c r="R75" s="126" t="b">
        <v>1</v>
      </c>
      <c r="S75" s="126" t="b">
        <v>1</v>
      </c>
    </row>
    <row r="76" spans="1:19" hidden="1" x14ac:dyDescent="0.25">
      <c r="A76" s="126" t="s">
        <v>4008</v>
      </c>
      <c r="B76" s="200">
        <v>1</v>
      </c>
      <c r="C76" s="126">
        <v>2</v>
      </c>
      <c r="D76" s="308">
        <f>COVID!J76</f>
        <v>400093</v>
      </c>
      <c r="E76" s="126" t="b">
        <v>1</v>
      </c>
      <c r="F76" s="309" t="str">
        <f>RIGHT(COVID!C76,4)&amp;"."&amp;COVID!M76&amp;"."&amp;COVID!K76&amp;"."&amp;$C$5</f>
        <v>3512.COVCATCHUP.I18.Jl21</v>
      </c>
      <c r="G76" s="310">
        <f t="shared" ca="1" si="0"/>
        <v>44386</v>
      </c>
      <c r="H76" s="442">
        <f>IF(COVID!T76&gt;0,0,-COVID!T76)</f>
        <v>0</v>
      </c>
      <c r="I76" s="205">
        <f t="shared" ca="1" si="1"/>
        <v>44386</v>
      </c>
      <c r="J76" s="126">
        <v>3</v>
      </c>
      <c r="K76" s="126" t="b">
        <v>1</v>
      </c>
      <c r="L76" s="126" t="s">
        <v>4009</v>
      </c>
      <c r="M76" s="126" t="b">
        <v>1</v>
      </c>
      <c r="N76" s="126" t="s">
        <v>3687</v>
      </c>
      <c r="O76" s="309" t="str">
        <f>LEFT(COVID!D76,19)&amp;"."&amp;COVIDCR!F76</f>
        <v>Rosh Pinah.3512.COVCATCHUP.I18.Jl21</v>
      </c>
      <c r="P76" s="312" t="str">
        <f>COVID!I76</f>
        <v>10166/543965</v>
      </c>
      <c r="Q76" s="126" t="b">
        <v>1</v>
      </c>
      <c r="R76" s="126" t="b">
        <v>1</v>
      </c>
      <c r="S76" s="126" t="b">
        <v>1</v>
      </c>
    </row>
    <row r="77" spans="1:19" hidden="1" x14ac:dyDescent="0.25">
      <c r="A77" s="126" t="s">
        <v>4008</v>
      </c>
      <c r="B77" s="200">
        <v>1</v>
      </c>
      <c r="C77" s="126">
        <v>2</v>
      </c>
      <c r="D77" s="308">
        <f>COVID!J77</f>
        <v>400071</v>
      </c>
      <c r="E77" s="126" t="b">
        <v>1</v>
      </c>
      <c r="F77" s="309" t="str">
        <f>RIGHT(COVID!C77,4)&amp;"."&amp;COVID!M77&amp;"."&amp;COVID!K77&amp;"."&amp;$C$5</f>
        <v>3510.COVCATCHUP.I18.Jl21</v>
      </c>
      <c r="G77" s="310">
        <f t="shared" ca="1" si="0"/>
        <v>44386</v>
      </c>
      <c r="H77" s="442">
        <f>IF(COVID!T77&gt;0,0,-COVID!T77)</f>
        <v>0</v>
      </c>
      <c r="I77" s="205">
        <f t="shared" ca="1" si="1"/>
        <v>44386</v>
      </c>
      <c r="J77" s="126">
        <v>3</v>
      </c>
      <c r="K77" s="126" t="b">
        <v>1</v>
      </c>
      <c r="L77" s="126" t="s">
        <v>4009</v>
      </c>
      <c r="M77" s="126" t="b">
        <v>1</v>
      </c>
      <c r="N77" s="126" t="s">
        <v>3687</v>
      </c>
      <c r="O77" s="309" t="str">
        <f>LEFT(COVID!D77,19)&amp;"."&amp;COVIDCR!F77</f>
        <v>Sacred Heart School.3510.COVCATCHUP.I18.Jl21</v>
      </c>
      <c r="P77" s="312" t="str">
        <f>COVID!I77</f>
        <v>10166/543965</v>
      </c>
      <c r="Q77" s="126" t="b">
        <v>1</v>
      </c>
      <c r="R77" s="126" t="b">
        <v>1</v>
      </c>
      <c r="S77" s="126" t="b">
        <v>1</v>
      </c>
    </row>
    <row r="78" spans="1:19" hidden="1" x14ac:dyDescent="0.25">
      <c r="A78" s="126" t="s">
        <v>4008</v>
      </c>
      <c r="B78" s="200">
        <v>1</v>
      </c>
      <c r="C78" s="126">
        <v>2</v>
      </c>
      <c r="D78" s="308">
        <f>COVID!J78</f>
        <v>400096</v>
      </c>
      <c r="E78" s="126" t="b">
        <v>1</v>
      </c>
      <c r="F78" s="309" t="str">
        <f>RIGHT(COVID!C78,4)&amp;"."&amp;COVID!M78&amp;"."&amp;COVID!K78&amp;"."&amp;$C$5</f>
        <v>3502.COVCATCHUP.I18.Jl21</v>
      </c>
      <c r="G78" s="310">
        <f t="shared" ca="1" si="0"/>
        <v>44386</v>
      </c>
      <c r="H78" s="442">
        <f>IF(COVID!T78&gt;0,0,-COVID!T78)</f>
        <v>0</v>
      </c>
      <c r="I78" s="205">
        <f t="shared" ca="1" si="1"/>
        <v>44386</v>
      </c>
      <c r="J78" s="126">
        <v>3</v>
      </c>
      <c r="K78" s="126" t="b">
        <v>1</v>
      </c>
      <c r="L78" s="126" t="s">
        <v>4009</v>
      </c>
      <c r="M78" s="126" t="b">
        <v>1</v>
      </c>
      <c r="N78" s="126" t="s">
        <v>3687</v>
      </c>
      <c r="O78" s="309" t="str">
        <f>LEFT(COVID!D78,19)&amp;"."&amp;COVIDCR!F78</f>
        <v>St Agnes RC Primary.3502.COVCATCHUP.I18.Jl21</v>
      </c>
      <c r="P78" s="312" t="str">
        <f>COVID!I78</f>
        <v>10166/543965</v>
      </c>
      <c r="Q78" s="126" t="b">
        <v>1</v>
      </c>
      <c r="R78" s="126" t="b">
        <v>1</v>
      </c>
      <c r="S78" s="126" t="b">
        <v>1</v>
      </c>
    </row>
    <row r="79" spans="1:19" hidden="1" x14ac:dyDescent="0.25">
      <c r="A79" s="126" t="s">
        <v>4008</v>
      </c>
      <c r="B79" s="200">
        <v>1</v>
      </c>
      <c r="C79" s="126">
        <v>2</v>
      </c>
      <c r="D79" s="308">
        <f>COVID!J79</f>
        <v>400062</v>
      </c>
      <c r="E79" s="126" t="b">
        <v>1</v>
      </c>
      <c r="F79" s="309" t="str">
        <f>RIGHT(COVID!C79,4)&amp;"."&amp;COVID!M79&amp;"."&amp;COVID!K79&amp;"."&amp;$C$5</f>
        <v>3315.COVCATCHUP.I18.Jl21</v>
      </c>
      <c r="G79" s="310">
        <f t="shared" ca="1" si="0"/>
        <v>44386</v>
      </c>
      <c r="H79" s="442">
        <f>IF(COVID!T79&gt;0,0,-COVID!T79)</f>
        <v>0</v>
      </c>
      <c r="I79" s="205">
        <f t="shared" ca="1" si="1"/>
        <v>44386</v>
      </c>
      <c r="J79" s="126">
        <v>3</v>
      </c>
      <c r="K79" s="126" t="b">
        <v>1</v>
      </c>
      <c r="L79" s="126" t="s">
        <v>4009</v>
      </c>
      <c r="M79" s="126" t="b">
        <v>1</v>
      </c>
      <c r="N79" s="126" t="s">
        <v>3687</v>
      </c>
      <c r="O79" s="309" t="str">
        <f>LEFT(COVID!D79,19)&amp;"."&amp;COVIDCR!F79</f>
        <v>St Andrew's C E.3315.COVCATCHUP.I18.Jl21</v>
      </c>
      <c r="P79" s="312" t="str">
        <f>COVID!I79</f>
        <v>10166/543965</v>
      </c>
      <c r="Q79" s="126" t="b">
        <v>1</v>
      </c>
      <c r="R79" s="126" t="b">
        <v>1</v>
      </c>
      <c r="S79" s="126" t="b">
        <v>1</v>
      </c>
    </row>
    <row r="80" spans="1:19" hidden="1" x14ac:dyDescent="0.25">
      <c r="A80" s="126" t="s">
        <v>4008</v>
      </c>
      <c r="B80" s="200">
        <v>1</v>
      </c>
      <c r="C80" s="126">
        <v>2</v>
      </c>
      <c r="D80" s="308">
        <f>COVID!J80</f>
        <v>400064</v>
      </c>
      <c r="E80" s="126" t="b">
        <v>1</v>
      </c>
      <c r="F80" s="309" t="str">
        <f>RIGHT(COVID!C80,4)&amp;"."&amp;COVID!M80&amp;"."&amp;COVID!K80&amp;"."&amp;$C$5</f>
        <v>3504.COVCATCHUP.I18.Jl21</v>
      </c>
      <c r="G80" s="310">
        <f t="shared" ca="1" si="0"/>
        <v>44386</v>
      </c>
      <c r="H80" s="442">
        <f>IF(COVID!T80&gt;0,0,-COVID!T80)</f>
        <v>0</v>
      </c>
      <c r="I80" s="205">
        <f t="shared" ca="1" si="1"/>
        <v>44386</v>
      </c>
      <c r="J80" s="126">
        <v>3</v>
      </c>
      <c r="K80" s="126" t="b">
        <v>1</v>
      </c>
      <c r="L80" s="126" t="s">
        <v>4009</v>
      </c>
      <c r="M80" s="126" t="b">
        <v>1</v>
      </c>
      <c r="N80" s="126" t="s">
        <v>3687</v>
      </c>
      <c r="O80" s="309" t="str">
        <f>LEFT(COVID!D80,19)&amp;"."&amp;COVIDCR!F80</f>
        <v>St Catherines R C P.3504.COVCATCHUP.I18.Jl21</v>
      </c>
      <c r="P80" s="312" t="str">
        <f>COVID!I80</f>
        <v>10166/543965</v>
      </c>
      <c r="Q80" s="126" t="b">
        <v>1</v>
      </c>
      <c r="R80" s="126" t="b">
        <v>1</v>
      </c>
      <c r="S80" s="126" t="b">
        <v>1</v>
      </c>
    </row>
    <row r="81" spans="1:19" hidden="1" x14ac:dyDescent="0.25">
      <c r="A81" s="126" t="s">
        <v>4008</v>
      </c>
      <c r="B81" s="200">
        <v>1</v>
      </c>
      <c r="C81" s="126">
        <v>2</v>
      </c>
      <c r="D81" s="308">
        <f>COVID!J81</f>
        <v>400098</v>
      </c>
      <c r="E81" s="126" t="b">
        <v>1</v>
      </c>
      <c r="F81" s="309" t="str">
        <f>RIGHT(COVID!C81,4)&amp;"."&amp;COVID!M81&amp;"."&amp;COVID!K81&amp;"."&amp;$C$5</f>
        <v>3309.COVCATCHUP.I18.Jl21</v>
      </c>
      <c r="G81" s="310">
        <f t="shared" ca="1" si="0"/>
        <v>44386</v>
      </c>
      <c r="H81" s="442">
        <f>IF(COVID!T81&gt;0,0,-COVID!T81)</f>
        <v>0</v>
      </c>
      <c r="I81" s="205">
        <f t="shared" ca="1" si="1"/>
        <v>44386</v>
      </c>
      <c r="J81" s="126">
        <v>3</v>
      </c>
      <c r="K81" s="126" t="b">
        <v>1</v>
      </c>
      <c r="L81" s="126" t="s">
        <v>4009</v>
      </c>
      <c r="M81" s="126" t="b">
        <v>1</v>
      </c>
      <c r="N81" s="126" t="s">
        <v>3687</v>
      </c>
      <c r="O81" s="309" t="str">
        <f>LEFT(COVID!D81,19)&amp;"."&amp;COVIDCR!F81</f>
        <v>St Johns CE N20.3309.COVCATCHUP.I18.Jl21</v>
      </c>
      <c r="P81" s="312" t="str">
        <f>COVID!I81</f>
        <v>10166/543965</v>
      </c>
      <c r="Q81" s="126" t="b">
        <v>1</v>
      </c>
      <c r="R81" s="126" t="b">
        <v>1</v>
      </c>
      <c r="S81" s="126" t="b">
        <v>1</v>
      </c>
    </row>
    <row r="82" spans="1:19" hidden="1" x14ac:dyDescent="0.25">
      <c r="A82" s="126" t="s">
        <v>4008</v>
      </c>
      <c r="B82" s="200">
        <v>1</v>
      </c>
      <c r="C82" s="126">
        <v>2</v>
      </c>
      <c r="D82" s="308">
        <f>COVID!J82</f>
        <v>400114</v>
      </c>
      <c r="E82" s="126" t="b">
        <v>1</v>
      </c>
      <c r="F82" s="309" t="str">
        <f>RIGHT(COVID!C82,4)&amp;"."&amp;COVID!M82&amp;"."&amp;COVID!K82&amp;"."&amp;$C$5</f>
        <v>3307.COVCATCHUP.I18.Jl21</v>
      </c>
      <c r="G82" s="310">
        <f t="shared" ca="1" si="0"/>
        <v>44386</v>
      </c>
      <c r="H82" s="442">
        <f>IF(COVID!T82&gt;0,0,-COVID!T82)</f>
        <v>0</v>
      </c>
      <c r="I82" s="205">
        <f t="shared" ca="1" si="1"/>
        <v>44386</v>
      </c>
      <c r="J82" s="126">
        <v>3</v>
      </c>
      <c r="K82" s="126" t="b">
        <v>1</v>
      </c>
      <c r="L82" s="126" t="s">
        <v>4009</v>
      </c>
      <c r="M82" s="126" t="b">
        <v>1</v>
      </c>
      <c r="N82" s="126" t="s">
        <v>3687</v>
      </c>
      <c r="O82" s="309" t="str">
        <f>LEFT(COVID!D82,19)&amp;"."&amp;COVIDCR!F82</f>
        <v>St John's CE School.3307.COVCATCHUP.I18.Jl21</v>
      </c>
      <c r="P82" s="312" t="str">
        <f>COVID!I82</f>
        <v>10166/543965</v>
      </c>
      <c r="Q82" s="126" t="b">
        <v>1</v>
      </c>
      <c r="R82" s="126" t="b">
        <v>1</v>
      </c>
      <c r="S82" s="126" t="b">
        <v>1</v>
      </c>
    </row>
    <row r="83" spans="1:19" hidden="1" x14ac:dyDescent="0.25">
      <c r="A83" s="126" t="s">
        <v>4008</v>
      </c>
      <c r="B83" s="200">
        <v>1</v>
      </c>
      <c r="C83" s="126">
        <v>2</v>
      </c>
      <c r="D83" s="308">
        <f>COVID!J83</f>
        <v>400066</v>
      </c>
      <c r="E83" s="126" t="b">
        <v>1</v>
      </c>
      <c r="F83" s="309" t="str">
        <f>RIGHT(COVID!C83,4)&amp;"."&amp;COVID!M83&amp;"."&amp;COVID!K83&amp;"."&amp;$C$5</f>
        <v>3509.COVCATCHUP.I18.Jl21</v>
      </c>
      <c r="G83" s="310">
        <f t="shared" ca="1" si="0"/>
        <v>44386</v>
      </c>
      <c r="H83" s="442">
        <f>IF(COVID!T83&gt;0,0,-COVID!T83)</f>
        <v>0</v>
      </c>
      <c r="I83" s="205">
        <f t="shared" ca="1" si="1"/>
        <v>44386</v>
      </c>
      <c r="J83" s="126">
        <v>3</v>
      </c>
      <c r="K83" s="126" t="b">
        <v>1</v>
      </c>
      <c r="L83" s="126" t="s">
        <v>4009</v>
      </c>
      <c r="M83" s="126" t="b">
        <v>1</v>
      </c>
      <c r="N83" s="126" t="s">
        <v>3687</v>
      </c>
      <c r="O83" s="309" t="str">
        <f>LEFT(COVID!D83,19)&amp;"."&amp;COVIDCR!F83</f>
        <v>St Joseph's Primary.3509.COVCATCHUP.I18.Jl21</v>
      </c>
      <c r="P83" s="312" t="str">
        <f>COVID!I83</f>
        <v>10166/543965</v>
      </c>
      <c r="Q83" s="126" t="b">
        <v>1</v>
      </c>
      <c r="R83" s="126" t="b">
        <v>1</v>
      </c>
      <c r="S83" s="126" t="b">
        <v>1</v>
      </c>
    </row>
    <row r="84" spans="1:19" hidden="1" x14ac:dyDescent="0.25">
      <c r="A84" s="126" t="s">
        <v>4008</v>
      </c>
      <c r="B84" s="200">
        <v>1</v>
      </c>
      <c r="C84" s="126">
        <v>2</v>
      </c>
      <c r="D84" s="308">
        <f>COVID!J84</f>
        <v>400058</v>
      </c>
      <c r="E84" s="126" t="b">
        <v>1</v>
      </c>
      <c r="F84" s="309" t="str">
        <f>RIGHT(COVID!C84,4)&amp;"."&amp;COVID!M84&amp;"."&amp;COVID!K84&amp;"."&amp;$C$5</f>
        <v>3311.COVCATCHUP.I18.Jl21</v>
      </c>
      <c r="G84" s="310">
        <f t="shared" ca="1" si="0"/>
        <v>44386</v>
      </c>
      <c r="H84" s="442">
        <f>IF(COVID!T84&gt;0,0,-COVID!T84)</f>
        <v>0</v>
      </c>
      <c r="I84" s="205">
        <f t="shared" ca="1" si="1"/>
        <v>44386</v>
      </c>
      <c r="J84" s="126">
        <v>3</v>
      </c>
      <c r="K84" s="126" t="b">
        <v>1</v>
      </c>
      <c r="L84" s="126" t="s">
        <v>4009</v>
      </c>
      <c r="M84" s="126" t="b">
        <v>1</v>
      </c>
      <c r="N84" s="126" t="s">
        <v>3687</v>
      </c>
      <c r="O84" s="309" t="str">
        <f>LEFT(COVID!D84,19)&amp;"."&amp;COVIDCR!F84</f>
        <v>St Mary's C E Prima.3311.COVCATCHUP.I18.Jl21</v>
      </c>
      <c r="P84" s="312" t="str">
        <f>COVID!I84</f>
        <v>10166/543965</v>
      </c>
      <c r="Q84" s="126" t="b">
        <v>1</v>
      </c>
      <c r="R84" s="126" t="b">
        <v>1</v>
      </c>
      <c r="S84" s="126" t="b">
        <v>1</v>
      </c>
    </row>
    <row r="85" spans="1:19" hidden="1" x14ac:dyDescent="0.25">
      <c r="A85" s="126" t="s">
        <v>4008</v>
      </c>
      <c r="B85" s="200">
        <v>1</v>
      </c>
      <c r="C85" s="126">
        <v>2</v>
      </c>
      <c r="D85" s="308">
        <f>COVID!J85</f>
        <v>400017</v>
      </c>
      <c r="E85" s="126" t="b">
        <v>1</v>
      </c>
      <c r="F85" s="309" t="str">
        <f>RIGHT(COVID!C85,4)&amp;"."&amp;COVID!M85&amp;"."&amp;COVID!K85&amp;"."&amp;$C$5</f>
        <v>3312.COVCATCHUP.I18.Jl21</v>
      </c>
      <c r="G85" s="310">
        <f t="shared" ref="G85:G148" ca="1" si="2">TODAY()</f>
        <v>44386</v>
      </c>
      <c r="H85" s="442">
        <f>IF(COVID!T85&gt;0,0,-COVID!T85)</f>
        <v>0</v>
      </c>
      <c r="I85" s="205">
        <f ca="1">G85</f>
        <v>44386</v>
      </c>
      <c r="J85" s="126">
        <v>3</v>
      </c>
      <c r="K85" s="126" t="b">
        <v>1</v>
      </c>
      <c r="L85" s="126" t="s">
        <v>4009</v>
      </c>
      <c r="M85" s="126" t="b">
        <v>1</v>
      </c>
      <c r="N85" s="126" t="s">
        <v>3687</v>
      </c>
      <c r="O85" s="309" t="str">
        <f>LEFT(COVID!D85,19)&amp;"."&amp;COVIDCR!F85</f>
        <v>St Mary's School EN.3312.COVCATCHUP.I18.Jl21</v>
      </c>
      <c r="P85" s="312" t="str">
        <f>COVID!I85</f>
        <v>10166/543965</v>
      </c>
      <c r="Q85" s="126" t="b">
        <v>1</v>
      </c>
      <c r="R85" s="126" t="b">
        <v>1</v>
      </c>
      <c r="S85" s="126" t="b">
        <v>1</v>
      </c>
    </row>
    <row r="86" spans="1:19" hidden="1" x14ac:dyDescent="0.25">
      <c r="A86" s="126" t="s">
        <v>4008</v>
      </c>
      <c r="B86" s="200">
        <v>1</v>
      </c>
      <c r="C86" s="126">
        <v>2</v>
      </c>
      <c r="D86" s="308">
        <f>COVID!J86</f>
        <v>400094</v>
      </c>
      <c r="E86" s="126" t="b">
        <v>1</v>
      </c>
      <c r="F86" s="309" t="str">
        <f>RIGHT(COVID!C86,4)&amp;"."&amp;COVID!M86&amp;"."&amp;COVID!K86&amp;"."&amp;$C$5</f>
        <v>3314.COVCATCHUP.I18.Jl21</v>
      </c>
      <c r="G86" s="310">
        <f t="shared" ca="1" si="2"/>
        <v>44386</v>
      </c>
      <c r="H86" s="442">
        <f>IF(COVID!T86&gt;0,0,-COVID!T86)</f>
        <v>0</v>
      </c>
      <c r="I86" s="205">
        <f ca="1">G86</f>
        <v>44386</v>
      </c>
      <c r="J86" s="126">
        <v>3</v>
      </c>
      <c r="K86" s="126" t="b">
        <v>1</v>
      </c>
      <c r="L86" s="126" t="s">
        <v>4009</v>
      </c>
      <c r="M86" s="126" t="b">
        <v>1</v>
      </c>
      <c r="N86" s="126" t="s">
        <v>3687</v>
      </c>
      <c r="O86" s="309" t="str">
        <f>LEFT(COVID!D86,19)&amp;"."&amp;COVIDCR!F86</f>
        <v>St Pauls CE Primary.3314.COVCATCHUP.I18.Jl21</v>
      </c>
      <c r="P86" s="312" t="str">
        <f>COVID!I86</f>
        <v>10166/543965</v>
      </c>
      <c r="Q86" s="126" t="b">
        <v>1</v>
      </c>
      <c r="R86" s="126" t="b">
        <v>1</v>
      </c>
      <c r="S86" s="126" t="b">
        <v>1</v>
      </c>
    </row>
    <row r="87" spans="1:19" hidden="1" x14ac:dyDescent="0.25">
      <c r="A87" s="126" t="s">
        <v>4008</v>
      </c>
      <c r="B87" s="200">
        <v>1</v>
      </c>
      <c r="C87" s="126">
        <v>2</v>
      </c>
      <c r="D87" s="308">
        <f>COVID!J87</f>
        <v>400006</v>
      </c>
      <c r="E87" s="126" t="b">
        <v>1</v>
      </c>
      <c r="F87" s="309" t="str">
        <f>RIGHT(COVID!C87,4)&amp;"."&amp;COVID!M87&amp;"."&amp;COVID!K87&amp;"."&amp;$C$5</f>
        <v>3313.COVCATCHUP.I18.Jl21</v>
      </c>
      <c r="G87" s="310">
        <f t="shared" ca="1" si="2"/>
        <v>44386</v>
      </c>
      <c r="H87" s="442">
        <f>IF(COVID!T87&gt;0,0,-COVID!T87)</f>
        <v>0</v>
      </c>
      <c r="I87" s="205">
        <f ca="1">G87</f>
        <v>44386</v>
      </c>
      <c r="J87" s="126">
        <v>3</v>
      </c>
      <c r="K87" s="126" t="b">
        <v>1</v>
      </c>
      <c r="L87" s="126" t="s">
        <v>4009</v>
      </c>
      <c r="M87" s="126" t="b">
        <v>1</v>
      </c>
      <c r="N87" s="126" t="s">
        <v>3687</v>
      </c>
      <c r="O87" s="309" t="str">
        <f>LEFT(COVID!D87,19)&amp;"."&amp;COVIDCR!F87</f>
        <v>St. Pauls CE Primar.3313.COVCATCHUP.I18.Jl21</v>
      </c>
      <c r="P87" s="312" t="str">
        <f>COVID!I87</f>
        <v>10166/543965</v>
      </c>
      <c r="Q87" s="126" t="b">
        <v>1</v>
      </c>
      <c r="R87" s="126" t="b">
        <v>1</v>
      </c>
      <c r="S87" s="126" t="b">
        <v>1</v>
      </c>
    </row>
    <row r="88" spans="1:19" hidden="1" x14ac:dyDescent="0.25">
      <c r="A88" s="126" t="s">
        <v>4008</v>
      </c>
      <c r="B88" s="200">
        <v>1</v>
      </c>
      <c r="C88" s="126">
        <v>2</v>
      </c>
      <c r="D88" s="308">
        <f>COVID!J88</f>
        <v>400037</v>
      </c>
      <c r="E88" s="126" t="b">
        <v>1</v>
      </c>
      <c r="F88" s="309" t="str">
        <f>RIGHT(COVID!C88,4)&amp;"."&amp;COVID!M88&amp;"."&amp;COVID!K88&amp;"."&amp;$C$5</f>
        <v>3507.COVCATCHUP.I18.Jl21</v>
      </c>
      <c r="G88" s="310">
        <f t="shared" ca="1" si="2"/>
        <v>44386</v>
      </c>
      <c r="H88" s="442">
        <f>IF(COVID!T88&gt;0,0,-COVID!T88)</f>
        <v>0</v>
      </c>
      <c r="I88" s="205">
        <f ca="1">G88</f>
        <v>44386</v>
      </c>
      <c r="J88" s="126">
        <v>3</v>
      </c>
      <c r="K88" s="126" t="b">
        <v>1</v>
      </c>
      <c r="L88" s="126" t="s">
        <v>4009</v>
      </c>
      <c r="M88" s="126" t="b">
        <v>1</v>
      </c>
      <c r="N88" s="126" t="s">
        <v>3687</v>
      </c>
      <c r="O88" s="309" t="str">
        <f>LEFT(COVID!D88,19)&amp;"."&amp;COVIDCR!F88</f>
        <v>St Theresa's R.C. P.3507.COVCATCHUP.I18.Jl21</v>
      </c>
      <c r="P88" s="312" t="str">
        <f>COVID!I88</f>
        <v>10166/543965</v>
      </c>
      <c r="Q88" s="126" t="b">
        <v>1</v>
      </c>
      <c r="R88" s="126" t="b">
        <v>1</v>
      </c>
      <c r="S88" s="126" t="b">
        <v>1</v>
      </c>
    </row>
    <row r="89" spans="1:19" hidden="1" x14ac:dyDescent="0.25">
      <c r="A89" s="126" t="s">
        <v>4008</v>
      </c>
      <c r="B89" s="200">
        <v>1</v>
      </c>
      <c r="C89" s="126">
        <v>2</v>
      </c>
      <c r="D89" s="308">
        <f>COVID!J89</f>
        <v>400009</v>
      </c>
      <c r="E89" s="126" t="b">
        <v>1</v>
      </c>
      <c r="F89" s="309" t="str">
        <f>RIGHT(COVID!C89,4)&amp;"."&amp;COVID!M89&amp;"."&amp;COVID!K89&amp;"."&amp;$C$5</f>
        <v>3506.COVCATCHUP.I18.Jl21</v>
      </c>
      <c r="G89" s="310">
        <f t="shared" ca="1" si="2"/>
        <v>44386</v>
      </c>
      <c r="H89" s="442">
        <f>IF(COVID!T89&gt;0,0,-COVID!T89)</f>
        <v>0</v>
      </c>
      <c r="I89" s="205">
        <f ca="1">G89</f>
        <v>44386</v>
      </c>
      <c r="J89" s="126">
        <v>3</v>
      </c>
      <c r="K89" s="126" t="b">
        <v>1</v>
      </c>
      <c r="L89" s="126" t="s">
        <v>4009</v>
      </c>
      <c r="M89" s="126" t="b">
        <v>1</v>
      </c>
      <c r="N89" s="126" t="s">
        <v>3687</v>
      </c>
      <c r="O89" s="309" t="str">
        <f>LEFT(COVID!D89,19)&amp;"."&amp;COVIDCR!F89</f>
        <v>St Vincent's Cathol.3506.COVCATCHUP.I18.Jl21</v>
      </c>
      <c r="P89" s="312" t="str">
        <f>COVID!I89</f>
        <v>10166/543965</v>
      </c>
      <c r="Q89" s="126" t="b">
        <v>1</v>
      </c>
      <c r="R89" s="126" t="b">
        <v>1</v>
      </c>
      <c r="S89" s="126" t="b">
        <v>1</v>
      </c>
    </row>
    <row r="90" spans="1:19" hidden="1" x14ac:dyDescent="0.25">
      <c r="A90" s="126" t="s">
        <v>4008</v>
      </c>
      <c r="B90" s="200">
        <v>1</v>
      </c>
      <c r="C90" s="126">
        <v>2</v>
      </c>
      <c r="D90" s="308">
        <f>COVID!J90</f>
        <v>400038</v>
      </c>
      <c r="E90" s="126" t="b">
        <v>1</v>
      </c>
      <c r="F90" s="309" t="str">
        <f>RIGHT(COVID!C90,4)&amp;"."&amp;COVID!M90&amp;"."&amp;COVID!K90&amp;"."&amp;$C$5</f>
        <v>2070.COVCATCHUP.I18.Jl21</v>
      </c>
      <c r="G90" s="310">
        <f t="shared" ca="1" si="2"/>
        <v>44386</v>
      </c>
      <c r="H90" s="442">
        <f>IF(COVID!T90&gt;0,0,-COVID!T90)</f>
        <v>0</v>
      </c>
      <c r="I90" s="205">
        <f t="shared" ref="I90:I153" ca="1" si="3">G90</f>
        <v>44386</v>
      </c>
      <c r="J90" s="126">
        <v>4</v>
      </c>
      <c r="K90" s="126" t="b">
        <v>1</v>
      </c>
      <c r="L90" s="126" t="s">
        <v>4009</v>
      </c>
      <c r="M90" s="126" t="b">
        <v>1</v>
      </c>
      <c r="N90" s="126" t="s">
        <v>3687</v>
      </c>
      <c r="O90" s="309" t="str">
        <f>LEFT(COVID!D90,19)&amp;"."&amp;COVIDCR!F90</f>
        <v>Sunnyfields Primary.2070.COVCATCHUP.I18.Jl21</v>
      </c>
      <c r="P90" s="312" t="str">
        <f>COVID!I90</f>
        <v>10166/543965</v>
      </c>
      <c r="Q90" s="126" t="b">
        <v>1</v>
      </c>
      <c r="R90" s="126" t="b">
        <v>1</v>
      </c>
      <c r="S90" s="126" t="b">
        <v>1</v>
      </c>
    </row>
    <row r="91" spans="1:19" hidden="1" x14ac:dyDescent="0.25">
      <c r="A91" s="126" t="s">
        <v>4008</v>
      </c>
      <c r="B91" s="200">
        <v>1</v>
      </c>
      <c r="C91" s="126">
        <v>2</v>
      </c>
      <c r="D91" s="308">
        <f>COVID!J91</f>
        <v>400100</v>
      </c>
      <c r="E91" s="126" t="b">
        <v>1</v>
      </c>
      <c r="F91" s="309" t="str">
        <f>RIGHT(COVID!C91,4)&amp;"."&amp;COVID!M91&amp;"."&amp;COVID!K91&amp;"."&amp;$C$5</f>
        <v>3316.COVCATCHUP.I18.Jl21</v>
      </c>
      <c r="G91" s="310">
        <f t="shared" ca="1" si="2"/>
        <v>44386</v>
      </c>
      <c r="H91" s="442">
        <f>IF(COVID!T91&gt;0,0,-COVID!T91)</f>
        <v>0</v>
      </c>
      <c r="I91" s="205">
        <f t="shared" ca="1" si="3"/>
        <v>44386</v>
      </c>
      <c r="J91" s="126">
        <v>5</v>
      </c>
      <c r="K91" s="126" t="b">
        <v>1</v>
      </c>
      <c r="L91" s="126" t="s">
        <v>4009</v>
      </c>
      <c r="M91" s="126" t="b">
        <v>1</v>
      </c>
      <c r="N91" s="126" t="s">
        <v>3687</v>
      </c>
      <c r="O91" s="309" t="str">
        <f>LEFT(COVID!D91,19)&amp;"."&amp;COVIDCR!F91</f>
        <v>Trent  C of E Prima.3316.COVCATCHUP.I18.Jl21</v>
      </c>
      <c r="P91" s="312" t="str">
        <f>COVID!I91</f>
        <v>10166/543965</v>
      </c>
      <c r="Q91" s="126" t="b">
        <v>1</v>
      </c>
      <c r="R91" s="126" t="b">
        <v>1</v>
      </c>
      <c r="S91" s="126" t="b">
        <v>1</v>
      </c>
    </row>
    <row r="92" spans="1:19" hidden="1" x14ac:dyDescent="0.25">
      <c r="A92" s="126" t="s">
        <v>4008</v>
      </c>
      <c r="B92" s="200">
        <v>1</v>
      </c>
      <c r="C92" s="126">
        <v>2</v>
      </c>
      <c r="D92" s="308">
        <f>COVID!J92</f>
        <v>400101</v>
      </c>
      <c r="E92" s="126" t="b">
        <v>1</v>
      </c>
      <c r="F92" s="309" t="str">
        <f>RIGHT(COVID!C92,4)&amp;"."&amp;COVID!M92&amp;"."&amp;COVID!K92&amp;"."&amp;$C$5</f>
        <v>2055.COVCATCHUP.I18.Jl21</v>
      </c>
      <c r="G92" s="310">
        <f t="shared" ca="1" si="2"/>
        <v>44386</v>
      </c>
      <c r="H92" s="442">
        <f>IF(COVID!T92&gt;0,0,-COVID!T92)</f>
        <v>0</v>
      </c>
      <c r="I92" s="205">
        <f t="shared" ca="1" si="3"/>
        <v>44386</v>
      </c>
      <c r="J92" s="126">
        <v>6</v>
      </c>
      <c r="K92" s="126" t="b">
        <v>1</v>
      </c>
      <c r="L92" s="126" t="s">
        <v>4009</v>
      </c>
      <c r="M92" s="126" t="b">
        <v>1</v>
      </c>
      <c r="N92" s="126" t="s">
        <v>3687</v>
      </c>
      <c r="O92" s="309" t="str">
        <f>LEFT(COVID!D92,19)&amp;"."&amp;COVIDCR!F92</f>
        <v>Tudor School.2055.COVCATCHUP.I18.Jl21</v>
      </c>
      <c r="P92" s="312" t="str">
        <f>COVID!I92</f>
        <v>10166/543965</v>
      </c>
      <c r="Q92" s="126" t="b">
        <v>1</v>
      </c>
      <c r="R92" s="126" t="b">
        <v>1</v>
      </c>
      <c r="S92" s="126" t="b">
        <v>1</v>
      </c>
    </row>
    <row r="93" spans="1:19" hidden="1" x14ac:dyDescent="0.25">
      <c r="A93" s="126" t="s">
        <v>4008</v>
      </c>
      <c r="B93" s="200">
        <v>1</v>
      </c>
      <c r="C93" s="126">
        <v>2</v>
      </c>
      <c r="D93" s="308">
        <f>COVID!J93</f>
        <v>400053</v>
      </c>
      <c r="E93" s="126" t="b">
        <v>1</v>
      </c>
      <c r="F93" s="309" t="str">
        <f>RIGHT(COVID!C93,4)&amp;"."&amp;COVID!M93&amp;"."&amp;COVID!K93&amp;"."&amp;$C$5</f>
        <v>2057.COVCATCHUP.I18.Jl21</v>
      </c>
      <c r="G93" s="310">
        <f t="shared" ca="1" si="2"/>
        <v>44386</v>
      </c>
      <c r="H93" s="442">
        <f>IF(COVID!T93&gt;0,0,-COVID!T93)</f>
        <v>0</v>
      </c>
      <c r="I93" s="205">
        <f t="shared" ca="1" si="3"/>
        <v>44386</v>
      </c>
      <c r="J93" s="126">
        <v>7</v>
      </c>
      <c r="K93" s="126" t="b">
        <v>1</v>
      </c>
      <c r="L93" s="126" t="s">
        <v>4009</v>
      </c>
      <c r="M93" s="126" t="b">
        <v>1</v>
      </c>
      <c r="N93" s="126" t="s">
        <v>3687</v>
      </c>
      <c r="O93" s="309" t="str">
        <f>LEFT(COVID!D93,19)&amp;"."&amp;COVIDCR!F93</f>
        <v>Underhill School.2057.COVCATCHUP.I18.Jl21</v>
      </c>
      <c r="P93" s="312" t="str">
        <f>COVID!I93</f>
        <v>10166/543965</v>
      </c>
      <c r="Q93" s="126" t="b">
        <v>1</v>
      </c>
      <c r="R93" s="126" t="b">
        <v>1</v>
      </c>
      <c r="S93" s="126" t="b">
        <v>1</v>
      </c>
    </row>
    <row r="94" spans="1:19" hidden="1" x14ac:dyDescent="0.25">
      <c r="A94" s="126" t="s">
        <v>4008</v>
      </c>
      <c r="B94" s="200">
        <v>1</v>
      </c>
      <c r="C94" s="126">
        <v>2</v>
      </c>
      <c r="D94" s="308">
        <f>COVID!J94</f>
        <v>400111</v>
      </c>
      <c r="E94" s="126" t="b">
        <v>1</v>
      </c>
      <c r="F94" s="309" t="str">
        <f>RIGHT(COVID!C94,4)&amp;"."&amp;COVID!M94&amp;"."&amp;COVID!K94&amp;"."&amp;$C$5</f>
        <v>2076.COVCATCHUP.I18.Jl21</v>
      </c>
      <c r="G94" s="310">
        <f t="shared" ca="1" si="2"/>
        <v>44386</v>
      </c>
      <c r="H94" s="442">
        <f>IF(COVID!T94&gt;0,0,-COVID!T94)</f>
        <v>0</v>
      </c>
      <c r="I94" s="205">
        <f t="shared" ca="1" si="3"/>
        <v>44386</v>
      </c>
      <c r="J94" s="126">
        <v>8</v>
      </c>
      <c r="K94" s="126" t="b">
        <v>1</v>
      </c>
      <c r="L94" s="126" t="s">
        <v>4009</v>
      </c>
      <c r="M94" s="126" t="b">
        <v>1</v>
      </c>
      <c r="N94" s="126" t="s">
        <v>3687</v>
      </c>
      <c r="O94" s="309" t="str">
        <f>LEFT(COVID!D94,19)&amp;"."&amp;COVIDCR!F94</f>
        <v>Wessex  Gardens Pri.2076.COVCATCHUP.I18.Jl21</v>
      </c>
      <c r="P94" s="312" t="str">
        <f>COVID!I94</f>
        <v>10166/543965</v>
      </c>
      <c r="Q94" s="126" t="b">
        <v>1</v>
      </c>
      <c r="R94" s="126" t="b">
        <v>1</v>
      </c>
      <c r="S94" s="126" t="b">
        <v>1</v>
      </c>
    </row>
    <row r="95" spans="1:19" hidden="1" x14ac:dyDescent="0.25">
      <c r="A95" s="126" t="s">
        <v>4008</v>
      </c>
      <c r="B95" s="200">
        <v>1</v>
      </c>
      <c r="C95" s="126">
        <v>2</v>
      </c>
      <c r="D95" s="308">
        <f>COVID!J95</f>
        <v>400011</v>
      </c>
      <c r="E95" s="126" t="b">
        <v>1</v>
      </c>
      <c r="F95" s="309" t="str">
        <f>RIGHT(COVID!C95,4)&amp;"."&amp;COVID!M95&amp;"."&amp;COVID!K95&amp;"."&amp;$C$5</f>
        <v>2060.COVCATCHUP.I18.Jl21</v>
      </c>
      <c r="G95" s="310">
        <f t="shared" ca="1" si="2"/>
        <v>44386</v>
      </c>
      <c r="H95" s="442">
        <f>IF(COVID!T95&gt;0,0,-COVID!T95)</f>
        <v>0</v>
      </c>
      <c r="I95" s="205">
        <f t="shared" ca="1" si="3"/>
        <v>44386</v>
      </c>
      <c r="J95" s="126">
        <v>9</v>
      </c>
      <c r="K95" s="126" t="b">
        <v>1</v>
      </c>
      <c r="L95" s="126" t="s">
        <v>4009</v>
      </c>
      <c r="M95" s="126" t="b">
        <v>1</v>
      </c>
      <c r="N95" s="126" t="s">
        <v>3687</v>
      </c>
      <c r="O95" s="309" t="str">
        <f>LEFT(COVID!D95,19)&amp;"."&amp;COVIDCR!F95</f>
        <v>Whitings Hill Prima.2060.COVCATCHUP.I18.Jl21</v>
      </c>
      <c r="P95" s="312" t="str">
        <f>COVID!I95</f>
        <v>10166/543965</v>
      </c>
      <c r="Q95" s="126" t="b">
        <v>1</v>
      </c>
      <c r="R95" s="126" t="b">
        <v>1</v>
      </c>
      <c r="S95" s="126" t="b">
        <v>1</v>
      </c>
    </row>
    <row r="96" spans="1:19" hidden="1" x14ac:dyDescent="0.25">
      <c r="A96" s="126" t="s">
        <v>4008</v>
      </c>
      <c r="B96" s="200">
        <v>1</v>
      </c>
      <c r="C96" s="126">
        <v>2</v>
      </c>
      <c r="D96" s="308">
        <f>COVID!J96</f>
        <v>400117</v>
      </c>
      <c r="E96" s="126" t="b">
        <v>1</v>
      </c>
      <c r="F96" s="309" t="str">
        <f>RIGHT(COVID!C96,4)&amp;"."&amp;COVID!M96&amp;"."&amp;COVID!K96&amp;"."&amp;$C$5</f>
        <v>3518.COVCATCHUP.I18.Jl21</v>
      </c>
      <c r="G96" s="310">
        <f t="shared" ca="1" si="2"/>
        <v>44386</v>
      </c>
      <c r="H96" s="442">
        <f>IF(COVID!T96&gt;0,0,-COVID!T96)</f>
        <v>0</v>
      </c>
      <c r="I96" s="205">
        <f t="shared" ca="1" si="3"/>
        <v>44386</v>
      </c>
      <c r="J96" s="126">
        <v>10</v>
      </c>
      <c r="K96" s="126" t="b">
        <v>1</v>
      </c>
      <c r="L96" s="126" t="s">
        <v>4009</v>
      </c>
      <c r="M96" s="126" t="b">
        <v>1</v>
      </c>
      <c r="N96" s="126" t="s">
        <v>3687</v>
      </c>
      <c r="O96" s="309" t="str">
        <f>LEFT(COVID!D96,19)&amp;"."&amp;COVIDCR!F96</f>
        <v>Woodcroft Primary S.3518.COVCATCHUP.I18.Jl21</v>
      </c>
      <c r="P96" s="312" t="str">
        <f>COVID!I96</f>
        <v>10166/543965</v>
      </c>
      <c r="Q96" s="126" t="b">
        <v>1</v>
      </c>
      <c r="R96" s="126" t="b">
        <v>1</v>
      </c>
      <c r="S96" s="126" t="b">
        <v>1</v>
      </c>
    </row>
    <row r="97" spans="1:19" hidden="1" x14ac:dyDescent="0.25">
      <c r="A97" s="126" t="s">
        <v>4008</v>
      </c>
      <c r="B97" s="200">
        <v>1</v>
      </c>
      <c r="C97" s="126">
        <v>2</v>
      </c>
      <c r="D97" s="308">
        <f>COVID!J97</f>
        <v>400004</v>
      </c>
      <c r="E97" s="126" t="b">
        <v>1</v>
      </c>
      <c r="F97" s="309" t="str">
        <f>RIGHT(COVID!C97,4)&amp;"."&amp;COVID!M97&amp;"."&amp;COVID!K97&amp;"."&amp;$C$5</f>
        <v>2054.COVCATCHUP.I18.Jl21</v>
      </c>
      <c r="G97" s="310">
        <f t="shared" ca="1" si="2"/>
        <v>44386</v>
      </c>
      <c r="H97" s="442">
        <f>IF(COVID!T97&gt;0,0,-COVID!T97)</f>
        <v>0</v>
      </c>
      <c r="I97" s="205">
        <f t="shared" ca="1" si="3"/>
        <v>44386</v>
      </c>
      <c r="J97" s="126">
        <v>11</v>
      </c>
      <c r="K97" s="126" t="b">
        <v>1</v>
      </c>
      <c r="L97" s="126" t="s">
        <v>4009</v>
      </c>
      <c r="M97" s="126" t="b">
        <v>1</v>
      </c>
      <c r="N97" s="126" t="s">
        <v>3687</v>
      </c>
      <c r="O97" s="309" t="str">
        <f>LEFT(COVID!D97,19)&amp;"."&amp;COVIDCR!F97</f>
        <v>Woodridge  Primary .2054.COVCATCHUP.I18.Jl21</v>
      </c>
      <c r="P97" s="312" t="str">
        <f>COVID!I97</f>
        <v>10166/543965</v>
      </c>
      <c r="Q97" s="126" t="b">
        <v>1</v>
      </c>
      <c r="R97" s="126" t="b">
        <v>1</v>
      </c>
      <c r="S97" s="126" t="b">
        <v>1</v>
      </c>
    </row>
    <row r="98" spans="1:19" hidden="1" x14ac:dyDescent="0.25">
      <c r="A98" s="126" t="s">
        <v>4008</v>
      </c>
      <c r="B98" s="200">
        <v>1</v>
      </c>
      <c r="C98" s="126">
        <v>2</v>
      </c>
      <c r="D98" s="308">
        <f>COVID!J98</f>
        <v>400157</v>
      </c>
      <c r="E98" s="126" t="b">
        <v>1</v>
      </c>
      <c r="F98" s="309" t="str">
        <f>RIGHT(COVID!C98,4)&amp;"."&amp;COVID!M98&amp;"."&amp;COVID!K98&amp;"."&amp;$C$5</f>
        <v>1102.COVCATCHUP.I18.Jl21</v>
      </c>
      <c r="G98" s="310">
        <f t="shared" ca="1" si="2"/>
        <v>44386</v>
      </c>
      <c r="H98" s="442">
        <f>IF(COVID!T98&gt;0,0,-COVID!T98)</f>
        <v>0</v>
      </c>
      <c r="I98" s="205">
        <f t="shared" ca="1" si="3"/>
        <v>44386</v>
      </c>
      <c r="J98" s="126">
        <v>12</v>
      </c>
      <c r="K98" s="126" t="b">
        <v>1</v>
      </c>
      <c r="L98" s="126" t="s">
        <v>4009</v>
      </c>
      <c r="M98" s="126" t="b">
        <v>1</v>
      </c>
      <c r="N98" s="126" t="s">
        <v>3687</v>
      </c>
      <c r="O98" s="309" t="str">
        <f>LEFT(COVID!D98,19)&amp;"."&amp;COVIDCR!F98</f>
        <v>Northgate.1102.COVCATCHUP.I18.Jl21</v>
      </c>
      <c r="P98" s="312" t="str">
        <f>COVID!I98</f>
        <v>10168/543965</v>
      </c>
      <c r="Q98" s="126" t="b">
        <v>1</v>
      </c>
      <c r="R98" s="126" t="b">
        <v>1</v>
      </c>
      <c r="S98" s="126" t="b">
        <v>1</v>
      </c>
    </row>
    <row r="99" spans="1:19" hidden="1" x14ac:dyDescent="0.25">
      <c r="A99" s="126" t="s">
        <v>4008</v>
      </c>
      <c r="B99" s="200">
        <v>1</v>
      </c>
      <c r="C99" s="126">
        <v>2</v>
      </c>
      <c r="D99" s="308">
        <f>COVID!J99</f>
        <v>400156</v>
      </c>
      <c r="E99" s="126" t="b">
        <v>1</v>
      </c>
      <c r="F99" s="309" t="str">
        <f>RIGHT(COVID!C99,4)&amp;"."&amp;COVID!M99&amp;"."&amp;COVID!K99&amp;"."&amp;$C$5</f>
        <v>1100.COVCATCHUP.I18.Jl21</v>
      </c>
      <c r="G99" s="310">
        <f t="shared" ca="1" si="2"/>
        <v>44386</v>
      </c>
      <c r="H99" s="442">
        <f>IF(COVID!T99&gt;0,0,-COVID!T99)</f>
        <v>0</v>
      </c>
      <c r="I99" s="205">
        <f t="shared" ca="1" si="3"/>
        <v>44386</v>
      </c>
      <c r="J99" s="126">
        <v>13</v>
      </c>
      <c r="K99" s="126" t="b">
        <v>1</v>
      </c>
      <c r="L99" s="126" t="s">
        <v>4009</v>
      </c>
      <c r="M99" s="126" t="b">
        <v>1</v>
      </c>
      <c r="N99" s="126" t="s">
        <v>3687</v>
      </c>
      <c r="O99" s="309" t="str">
        <f>LEFT(COVID!D99,19)&amp;"."&amp;COVIDCR!F99</f>
        <v>Pavilion.1100.COVCATCHUP.I18.Jl21</v>
      </c>
      <c r="P99" s="312" t="str">
        <f>COVID!I99</f>
        <v>10168/543965</v>
      </c>
      <c r="Q99" s="126" t="b">
        <v>1</v>
      </c>
      <c r="R99" s="126" t="b">
        <v>1</v>
      </c>
      <c r="S99" s="126" t="b">
        <v>1</v>
      </c>
    </row>
    <row r="100" spans="1:19" hidden="1" x14ac:dyDescent="0.25">
      <c r="A100" s="126" t="s">
        <v>4008</v>
      </c>
      <c r="B100" s="200">
        <v>1</v>
      </c>
      <c r="C100" s="126">
        <v>2</v>
      </c>
      <c r="D100" s="308">
        <f>COVID!J100</f>
        <v>400041</v>
      </c>
      <c r="E100" s="126" t="b">
        <v>1</v>
      </c>
      <c r="F100" s="309" t="str">
        <f>RIGHT(COVID!C100,4)&amp;"."&amp;COVID!M100&amp;"."&amp;COVID!K100&amp;"."&amp;$C$5</f>
        <v>5405.COVCATCHUP.I18.Jl21</v>
      </c>
      <c r="G100" s="310">
        <f t="shared" ca="1" si="2"/>
        <v>44386</v>
      </c>
      <c r="H100" s="442">
        <f>IF(COVID!T100&gt;0,0,-COVID!T100)</f>
        <v>0</v>
      </c>
      <c r="I100" s="205">
        <f t="shared" ca="1" si="3"/>
        <v>44386</v>
      </c>
      <c r="J100" s="126">
        <v>14</v>
      </c>
      <c r="K100" s="126" t="b">
        <v>1</v>
      </c>
      <c r="L100" s="126" t="s">
        <v>4009</v>
      </c>
      <c r="M100" s="126" t="b">
        <v>1</v>
      </c>
      <c r="N100" s="126" t="s">
        <v>3687</v>
      </c>
      <c r="O100" s="309" t="str">
        <f>LEFT(COVID!D100,19)&amp;"."&amp;COVIDCR!F100</f>
        <v>Finchley Catholic H.5405.COVCATCHUP.I18.Jl21</v>
      </c>
      <c r="P100" s="312" t="str">
        <f>COVID!I100</f>
        <v>10167/543965</v>
      </c>
      <c r="Q100" s="126" t="b">
        <v>1</v>
      </c>
      <c r="R100" s="126" t="b">
        <v>1</v>
      </c>
      <c r="S100" s="126" t="b">
        <v>1</v>
      </c>
    </row>
    <row r="101" spans="1:19" hidden="1" x14ac:dyDescent="0.25">
      <c r="A101" s="126" t="s">
        <v>4008</v>
      </c>
      <c r="B101" s="200">
        <v>1</v>
      </c>
      <c r="C101" s="126">
        <v>2</v>
      </c>
      <c r="D101" s="308">
        <f>COVID!J101</f>
        <v>400033</v>
      </c>
      <c r="E101" s="126" t="b">
        <v>1</v>
      </c>
      <c r="F101" s="309" t="str">
        <f>RIGHT(COVID!C101,4)&amp;"."&amp;COVID!M101&amp;"."&amp;COVID!K101&amp;"."&amp;$C$5</f>
        <v>4003.COVCATCHUP.I18.Jl21</v>
      </c>
      <c r="G101" s="310">
        <f t="shared" ca="1" si="2"/>
        <v>44386</v>
      </c>
      <c r="H101" s="442">
        <f>IF(COVID!T101&gt;0,0,-COVID!T101)</f>
        <v>0</v>
      </c>
      <c r="I101" s="205">
        <f t="shared" ca="1" si="3"/>
        <v>44386</v>
      </c>
      <c r="J101" s="126">
        <v>15</v>
      </c>
      <c r="K101" s="126" t="b">
        <v>1</v>
      </c>
      <c r="L101" s="126" t="s">
        <v>4009</v>
      </c>
      <c r="M101" s="126" t="b">
        <v>1</v>
      </c>
      <c r="N101" s="126" t="s">
        <v>3687</v>
      </c>
      <c r="O101" s="309" t="str">
        <f>LEFT(COVID!D101,19)&amp;"."&amp;COVIDCR!F101</f>
        <v>Friern Barnet Schoo.4003.COVCATCHUP.I18.Jl21</v>
      </c>
      <c r="P101" s="312" t="str">
        <f>COVID!I101</f>
        <v>10167/543965</v>
      </c>
      <c r="Q101" s="126" t="b">
        <v>1</v>
      </c>
      <c r="R101" s="126" t="b">
        <v>1</v>
      </c>
      <c r="S101" s="126" t="b">
        <v>1</v>
      </c>
    </row>
    <row r="102" spans="1:19" hidden="1" x14ac:dyDescent="0.25">
      <c r="A102" s="126" t="s">
        <v>4008</v>
      </c>
      <c r="B102" s="200">
        <v>1</v>
      </c>
      <c r="C102" s="126">
        <v>2</v>
      </c>
      <c r="D102" s="308">
        <f>COVID!J102</f>
        <v>400140</v>
      </c>
      <c r="E102" s="126" t="b">
        <v>1</v>
      </c>
      <c r="F102" s="309" t="str">
        <f>RIGHT(COVID!C102,4)&amp;"."&amp;COVID!M102&amp;"."&amp;COVID!K102&amp;"."&amp;$C$5</f>
        <v>5427.COVCATCHUP.I18.Jl21</v>
      </c>
      <c r="G102" s="310">
        <f t="shared" ca="1" si="2"/>
        <v>44386</v>
      </c>
      <c r="H102" s="442">
        <f>IF(COVID!T102&gt;0,0,-COVID!T102)</f>
        <v>0</v>
      </c>
      <c r="I102" s="205">
        <f t="shared" ca="1" si="3"/>
        <v>44386</v>
      </c>
      <c r="J102" s="126">
        <v>16</v>
      </c>
      <c r="K102" s="126" t="b">
        <v>1</v>
      </c>
      <c r="L102" s="126" t="s">
        <v>4009</v>
      </c>
      <c r="M102" s="126" t="b">
        <v>1</v>
      </c>
      <c r="N102" s="126" t="s">
        <v>3687</v>
      </c>
      <c r="O102" s="309" t="str">
        <f>LEFT(COVID!D102,19)&amp;"."&amp;COVIDCR!F102</f>
        <v>JCoSS.5427.COVCATCHUP.I18.Jl21</v>
      </c>
      <c r="P102" s="312" t="str">
        <f>COVID!I102</f>
        <v>10167/543965</v>
      </c>
      <c r="Q102" s="126" t="b">
        <v>1</v>
      </c>
      <c r="R102" s="126" t="b">
        <v>1</v>
      </c>
      <c r="S102" s="126" t="b">
        <v>1</v>
      </c>
    </row>
    <row r="103" spans="1:19" hidden="1" x14ac:dyDescent="0.25">
      <c r="A103" s="126" t="s">
        <v>4008</v>
      </c>
      <c r="B103" s="200">
        <v>1</v>
      </c>
      <c r="C103" s="126">
        <v>2</v>
      </c>
      <c r="D103" s="308">
        <f>COVID!J103</f>
        <v>107953</v>
      </c>
      <c r="E103" s="126" t="b">
        <v>1</v>
      </c>
      <c r="F103" s="309" t="str">
        <f>RIGHT(COVID!C103,4)&amp;"."&amp;COVID!M103&amp;"."&amp;COVID!K103&amp;"."&amp;$C$5</f>
        <v>4004.COVCATCHUP.I18.Jl21</v>
      </c>
      <c r="G103" s="310">
        <f t="shared" ca="1" si="2"/>
        <v>44386</v>
      </c>
      <c r="H103" s="442">
        <f>IF(COVID!T103&gt;0,0,-COVID!T103)</f>
        <v>0</v>
      </c>
      <c r="I103" s="205">
        <f t="shared" ca="1" si="3"/>
        <v>44386</v>
      </c>
      <c r="J103" s="126">
        <v>17</v>
      </c>
      <c r="K103" s="126" t="b">
        <v>1</v>
      </c>
      <c r="L103" s="126" t="s">
        <v>4009</v>
      </c>
      <c r="M103" s="126" t="b">
        <v>1</v>
      </c>
      <c r="N103" s="126" t="s">
        <v>3687</v>
      </c>
      <c r="O103" s="309" t="str">
        <f>LEFT(COVID!D103,19)&amp;"."&amp;COVIDCR!F103</f>
        <v>Menorah High School.4004.COVCATCHUP.I18.Jl21</v>
      </c>
      <c r="P103" s="312" t="str">
        <f>COVID!I103</f>
        <v>10167/543965</v>
      </c>
      <c r="Q103" s="126" t="b">
        <v>1</v>
      </c>
      <c r="R103" s="126" t="b">
        <v>1</v>
      </c>
      <c r="S103" s="126" t="b">
        <v>1</v>
      </c>
    </row>
    <row r="104" spans="1:19" hidden="1" x14ac:dyDescent="0.25">
      <c r="A104" s="126" t="s">
        <v>4008</v>
      </c>
      <c r="B104" s="200">
        <v>1</v>
      </c>
      <c r="C104" s="126">
        <v>2</v>
      </c>
      <c r="D104" s="308">
        <f>COVID!J104</f>
        <v>400029</v>
      </c>
      <c r="E104" s="126" t="b">
        <v>1</v>
      </c>
      <c r="F104" s="309" t="str">
        <f>RIGHT(COVID!C104,4)&amp;"."&amp;COVID!M104&amp;"."&amp;COVID!K104&amp;"."&amp;$C$5</f>
        <v>5404.COVCATCHUP.I18.Jl21</v>
      </c>
      <c r="G104" s="310">
        <f t="shared" ca="1" si="2"/>
        <v>44386</v>
      </c>
      <c r="H104" s="442">
        <f>IF(COVID!T104&gt;0,0,-COVID!T104)</f>
        <v>0</v>
      </c>
      <c r="I104" s="205">
        <f t="shared" ca="1" si="3"/>
        <v>44386</v>
      </c>
      <c r="J104" s="126">
        <v>18</v>
      </c>
      <c r="K104" s="126" t="b">
        <v>1</v>
      </c>
      <c r="L104" s="126" t="s">
        <v>4009</v>
      </c>
      <c r="M104" s="126" t="b">
        <v>1</v>
      </c>
      <c r="N104" s="126" t="s">
        <v>3687</v>
      </c>
      <c r="O104" s="309" t="str">
        <f>LEFT(COVID!D104,19)&amp;"."&amp;COVIDCR!F104</f>
        <v>St Michaels Catholi.5404.COVCATCHUP.I18.Jl21</v>
      </c>
      <c r="P104" s="312" t="str">
        <f>COVID!I104</f>
        <v>10167/543965</v>
      </c>
      <c r="Q104" s="126" t="b">
        <v>1</v>
      </c>
      <c r="R104" s="126" t="b">
        <v>1</v>
      </c>
      <c r="S104" s="126" t="b">
        <v>1</v>
      </c>
    </row>
    <row r="105" spans="1:19" hidden="1" x14ac:dyDescent="0.25">
      <c r="A105" s="126" t="s">
        <v>4008</v>
      </c>
      <c r="B105" s="200">
        <v>1</v>
      </c>
      <c r="C105" s="126">
        <v>2</v>
      </c>
      <c r="D105" s="308">
        <f>COVID!J105</f>
        <v>400013</v>
      </c>
      <c r="E105" s="126" t="b">
        <v>1</v>
      </c>
      <c r="F105" s="309" t="str">
        <f>RIGHT(COVID!C105,4)&amp;"."&amp;COVID!M105&amp;"."&amp;COVID!K105&amp;"."&amp;$C$5</f>
        <v>5407.COVCATCHUP.I18.Jl21</v>
      </c>
      <c r="G105" s="310">
        <f t="shared" ca="1" si="2"/>
        <v>44386</v>
      </c>
      <c r="H105" s="442">
        <f>IF(COVID!T105&gt;0,0,-COVID!T105)</f>
        <v>0</v>
      </c>
      <c r="I105" s="205">
        <f t="shared" ca="1" si="3"/>
        <v>44386</v>
      </c>
      <c r="J105" s="126">
        <v>19</v>
      </c>
      <c r="K105" s="126" t="b">
        <v>1</v>
      </c>
      <c r="L105" s="126" t="s">
        <v>4009</v>
      </c>
      <c r="M105" s="126" t="b">
        <v>1</v>
      </c>
      <c r="N105" s="126" t="s">
        <v>3687</v>
      </c>
      <c r="O105" s="309" t="str">
        <f>LEFT(COVID!D105,19)&amp;"."&amp;COVIDCR!F105</f>
        <v>St. James' Catholic.5407.COVCATCHUP.I18.Jl21</v>
      </c>
      <c r="P105" s="312" t="str">
        <f>COVID!I105</f>
        <v>10167/543965</v>
      </c>
      <c r="Q105" s="126" t="b">
        <v>1</v>
      </c>
      <c r="R105" s="126" t="b">
        <v>1</v>
      </c>
      <c r="S105" s="126" t="b">
        <v>1</v>
      </c>
    </row>
    <row r="106" spans="1:19" hidden="1" x14ac:dyDescent="0.25">
      <c r="A106" s="126" t="s">
        <v>4008</v>
      </c>
      <c r="B106" s="200">
        <v>1</v>
      </c>
      <c r="C106" s="126">
        <v>2</v>
      </c>
      <c r="D106" s="308">
        <f>COVID!J106</f>
        <v>400063</v>
      </c>
      <c r="E106" s="126" t="b">
        <v>1</v>
      </c>
      <c r="F106" s="309" t="str">
        <f>RIGHT(COVID!C106,4)&amp;"."&amp;COVID!M106&amp;"."&amp;COVID!K106&amp;"."&amp;$C$5</f>
        <v>7010.COVCATCHUP.I18.Jl21</v>
      </c>
      <c r="G106" s="310">
        <f t="shared" ca="1" si="2"/>
        <v>44386</v>
      </c>
      <c r="H106" s="442">
        <f>IF(COVID!T106&gt;0,0,-COVID!T106)</f>
        <v>0</v>
      </c>
      <c r="I106" s="205">
        <f t="shared" ca="1" si="3"/>
        <v>44386</v>
      </c>
      <c r="J106" s="126">
        <v>20</v>
      </c>
      <c r="K106" s="126" t="b">
        <v>1</v>
      </c>
      <c r="L106" s="126" t="s">
        <v>4009</v>
      </c>
      <c r="M106" s="126" t="b">
        <v>1</v>
      </c>
      <c r="N106" s="126" t="s">
        <v>3687</v>
      </c>
      <c r="O106" s="309" t="str">
        <f>LEFT(COVID!D106,19)&amp;"."&amp;COVIDCR!F106</f>
        <v>Mapledown.7010.COVCATCHUP.I18.Jl21</v>
      </c>
      <c r="P106" s="312" t="str">
        <f>COVID!I106</f>
        <v>10168/543965</v>
      </c>
      <c r="Q106" s="126" t="b">
        <v>1</v>
      </c>
      <c r="R106" s="126" t="b">
        <v>1</v>
      </c>
      <c r="S106" s="126" t="b">
        <v>1</v>
      </c>
    </row>
    <row r="107" spans="1:19" hidden="1" x14ac:dyDescent="0.25">
      <c r="A107" s="126" t="s">
        <v>4008</v>
      </c>
      <c r="B107" s="200">
        <v>1</v>
      </c>
      <c r="C107" s="126">
        <v>2</v>
      </c>
      <c r="D107" s="308">
        <f>COVID!J107</f>
        <v>400034</v>
      </c>
      <c r="E107" s="126" t="b">
        <v>1</v>
      </c>
      <c r="F107" s="309" t="str">
        <f>RIGHT(COVID!C107,4)&amp;"."&amp;COVID!M107&amp;"."&amp;COVID!K107&amp;"."&amp;$C$5</f>
        <v>7005.COVCATCHUP.I18.Jl21</v>
      </c>
      <c r="G107" s="310">
        <f t="shared" ca="1" si="2"/>
        <v>44386</v>
      </c>
      <c r="H107" s="442">
        <f>IF(COVID!T107&gt;0,0,-COVID!T107)</f>
        <v>0</v>
      </c>
      <c r="I107" s="205">
        <f t="shared" ca="1" si="3"/>
        <v>44386</v>
      </c>
      <c r="J107" s="126">
        <v>21</v>
      </c>
      <c r="K107" s="126" t="b">
        <v>1</v>
      </c>
      <c r="L107" s="126" t="s">
        <v>4009</v>
      </c>
      <c r="M107" s="126" t="b">
        <v>1</v>
      </c>
      <c r="N107" s="126" t="s">
        <v>3687</v>
      </c>
      <c r="O107" s="309" t="str">
        <f>LEFT(COVID!D107,19)&amp;"."&amp;COVIDCR!F107</f>
        <v>Northway.7005.COVCATCHUP.I18.Jl21</v>
      </c>
      <c r="P107" s="312" t="str">
        <f>COVID!I107</f>
        <v>10168/543965</v>
      </c>
      <c r="Q107" s="126" t="b">
        <v>1</v>
      </c>
      <c r="R107" s="126" t="b">
        <v>1</v>
      </c>
      <c r="S107" s="126" t="b">
        <v>1</v>
      </c>
    </row>
    <row r="108" spans="1:19" hidden="1" x14ac:dyDescent="0.25">
      <c r="A108" s="126" t="s">
        <v>4008</v>
      </c>
      <c r="B108" s="200">
        <v>1</v>
      </c>
      <c r="C108" s="126">
        <v>2</v>
      </c>
      <c r="D108" s="308">
        <f>COVID!J108</f>
        <v>400091</v>
      </c>
      <c r="E108" s="126" t="b">
        <v>1</v>
      </c>
      <c r="F108" s="309" t="str">
        <f>RIGHT(COVID!C108,4)&amp;"."&amp;COVID!M108&amp;"."&amp;COVID!K108&amp;"."&amp;$C$5</f>
        <v>7009.COVCATCHUP.I18.Jl21</v>
      </c>
      <c r="G108" s="310">
        <f t="shared" ca="1" si="2"/>
        <v>44386</v>
      </c>
      <c r="H108" s="442">
        <f>IF(COVID!T108&gt;0,0,-COVID!T108)</f>
        <v>0</v>
      </c>
      <c r="I108" s="205">
        <f t="shared" ca="1" si="3"/>
        <v>44386</v>
      </c>
      <c r="J108" s="126">
        <v>22</v>
      </c>
      <c r="K108" s="126" t="b">
        <v>1</v>
      </c>
      <c r="L108" s="126" t="s">
        <v>4009</v>
      </c>
      <c r="M108" s="126" t="b">
        <v>1</v>
      </c>
      <c r="N108" s="126" t="s">
        <v>3687</v>
      </c>
      <c r="O108" s="309" t="str">
        <f>LEFT(COVID!D108,19)&amp;"."&amp;COVIDCR!F108</f>
        <v>Oakleigh.7009.COVCATCHUP.I18.Jl21</v>
      </c>
      <c r="P108" s="312" t="str">
        <f>COVID!I108</f>
        <v>10168/543965</v>
      </c>
      <c r="Q108" s="126" t="b">
        <v>1</v>
      </c>
      <c r="R108" s="126" t="b">
        <v>1</v>
      </c>
      <c r="S108" s="126" t="b">
        <v>1</v>
      </c>
    </row>
    <row r="109" spans="1:19" hidden="1" x14ac:dyDescent="0.25">
      <c r="A109" s="126" t="s">
        <v>4008</v>
      </c>
      <c r="B109" s="200">
        <v>1</v>
      </c>
      <c r="C109" s="126">
        <v>2</v>
      </c>
      <c r="D109" s="308">
        <f>COVID!J109</f>
        <v>400135</v>
      </c>
      <c r="E109" s="126" t="b">
        <v>1</v>
      </c>
      <c r="F109" s="309" t="str">
        <f>RIGHT(COVID!C109,4)&amp;"."&amp;COVID!M109&amp;"."&amp;COVID!K109&amp;"."&amp;$C$5</f>
        <v>3521.COVCATCHUP.I18.Jl21</v>
      </c>
      <c r="G109" s="310">
        <f t="shared" ca="1" si="2"/>
        <v>44386</v>
      </c>
      <c r="H109" s="442">
        <f>IF(COVID!T109&gt;0,0,-COVID!T109)</f>
        <v>0</v>
      </c>
      <c r="I109" s="205">
        <f t="shared" ca="1" si="3"/>
        <v>44386</v>
      </c>
      <c r="J109" s="126">
        <v>23</v>
      </c>
      <c r="K109" s="126" t="b">
        <v>1</v>
      </c>
      <c r="L109" s="126" t="s">
        <v>4009</v>
      </c>
      <c r="M109" s="126" t="b">
        <v>1</v>
      </c>
      <c r="N109" s="126" t="s">
        <v>3687</v>
      </c>
      <c r="O109" s="309" t="str">
        <f>LEFT(COVID!D109,19)&amp;"."&amp;COVIDCR!F109</f>
        <v>St Mary's &amp; St John.3521.COVCATCHUP.I18.Jl21</v>
      </c>
      <c r="P109" s="312" t="str">
        <f>COVID!I109</f>
        <v>10694/543965</v>
      </c>
      <c r="Q109" s="126" t="b">
        <v>1</v>
      </c>
      <c r="R109" s="126" t="b">
        <v>1</v>
      </c>
      <c r="S109" s="126" t="b">
        <v>1</v>
      </c>
    </row>
    <row r="110" spans="1:19" hidden="1" x14ac:dyDescent="0.25">
      <c r="A110" s="126" t="s">
        <v>4008</v>
      </c>
      <c r="B110" s="200">
        <v>1</v>
      </c>
      <c r="C110" s="126">
        <v>2</v>
      </c>
      <c r="D110" s="308">
        <f>COVID!J110</f>
        <v>400051</v>
      </c>
      <c r="E110" s="126" t="b">
        <v>1</v>
      </c>
      <c r="F110" s="309" t="str">
        <f>RIGHT(COVID!C110,4)&amp;"."&amp;COVID!M110&amp;"."&amp;COVID!K110&amp;"."&amp;$C$5</f>
        <v>2003.COVWF.I18.Jl21</v>
      </c>
      <c r="G110" s="310">
        <f t="shared" ca="1" si="2"/>
        <v>44386</v>
      </c>
      <c r="H110" s="442">
        <f>IF(COVID!T110&gt;0,0,-COVID!T110)</f>
        <v>0</v>
      </c>
      <c r="I110" s="205">
        <f t="shared" ca="1" si="3"/>
        <v>44386</v>
      </c>
      <c r="J110" s="126">
        <v>24</v>
      </c>
      <c r="K110" s="126" t="b">
        <v>1</v>
      </c>
      <c r="L110" s="126" t="s">
        <v>4009</v>
      </c>
      <c r="M110" s="126" t="b">
        <v>1</v>
      </c>
      <c r="N110" s="126" t="s">
        <v>3687</v>
      </c>
      <c r="O110" s="309" t="str">
        <f>LEFT(COVID!D110,19)&amp;"."&amp;COVIDCR!F110</f>
        <v>Bell Lane Primary S.2003.COVWF.I18.Jl21</v>
      </c>
      <c r="P110" s="312" t="str">
        <f>COVID!I110</f>
        <v>10166/543965</v>
      </c>
      <c r="Q110" s="126" t="b">
        <v>1</v>
      </c>
      <c r="R110" s="126" t="b">
        <v>1</v>
      </c>
      <c r="S110" s="126" t="b">
        <v>1</v>
      </c>
    </row>
    <row r="111" spans="1:19" hidden="1" x14ac:dyDescent="0.25">
      <c r="A111" s="126" t="s">
        <v>4008</v>
      </c>
      <c r="B111" s="200">
        <v>1</v>
      </c>
      <c r="C111" s="126">
        <v>2</v>
      </c>
      <c r="D111" s="308">
        <f>COVID!J111</f>
        <v>400057</v>
      </c>
      <c r="E111" s="126" t="b">
        <v>1</v>
      </c>
      <c r="F111" s="309" t="str">
        <f>RIGHT(COVID!C111,4)&amp;"."&amp;COVID!M111&amp;"."&amp;COVID!K111&amp;"."&amp;$C$5</f>
        <v>2008.COVWF.I18.Jl21</v>
      </c>
      <c r="G111" s="310">
        <f t="shared" ca="1" si="2"/>
        <v>44386</v>
      </c>
      <c r="H111" s="442">
        <f>IF(COVID!T111&gt;0,0,-COVID!T111)</f>
        <v>0</v>
      </c>
      <c r="I111" s="205">
        <f t="shared" ca="1" si="3"/>
        <v>44386</v>
      </c>
      <c r="J111" s="126">
        <v>25</v>
      </c>
      <c r="K111" s="126" t="b">
        <v>1</v>
      </c>
      <c r="L111" s="126" t="s">
        <v>4009</v>
      </c>
      <c r="M111" s="126" t="b">
        <v>1</v>
      </c>
      <c r="N111" s="126" t="s">
        <v>3687</v>
      </c>
      <c r="O111" s="309" t="str">
        <f>LEFT(COVID!D111,19)&amp;"."&amp;COVIDCR!F111</f>
        <v>Brookland Infant  &amp;.2008.COVWF.I18.Jl21</v>
      </c>
      <c r="P111" s="312" t="str">
        <f>COVID!I111</f>
        <v>10166/543965</v>
      </c>
      <c r="Q111" s="126" t="b">
        <v>1</v>
      </c>
      <c r="R111" s="126" t="b">
        <v>1</v>
      </c>
      <c r="S111" s="126" t="b">
        <v>1</v>
      </c>
    </row>
    <row r="112" spans="1:19" x14ac:dyDescent="0.25">
      <c r="A112" s="126" t="s">
        <v>4008</v>
      </c>
      <c r="B112" s="200">
        <v>1</v>
      </c>
      <c r="C112" s="126">
        <v>2</v>
      </c>
      <c r="D112" s="308">
        <f>COVID!J112</f>
        <v>400040</v>
      </c>
      <c r="E112" s="126" t="b">
        <v>1</v>
      </c>
      <c r="F112" s="309" t="str">
        <f>RIGHT(COVID!C112,4)&amp;"."&amp;COVID!M112&amp;"."&amp;COVID!K112&amp;"."&amp;$C$5</f>
        <v>2007.COVWF.I18.Jl21</v>
      </c>
      <c r="G112" s="310">
        <f t="shared" ca="1" si="2"/>
        <v>44386</v>
      </c>
      <c r="H112" s="442">
        <f>IF(COVID!T112&gt;0,0,-COVID!T112)</f>
        <v>11205</v>
      </c>
      <c r="I112" s="205">
        <f t="shared" ca="1" si="3"/>
        <v>44386</v>
      </c>
      <c r="J112" s="126">
        <v>26</v>
      </c>
      <c r="K112" s="126" t="b">
        <v>1</v>
      </c>
      <c r="L112" s="126" t="s">
        <v>4009</v>
      </c>
      <c r="M112" s="126" t="b">
        <v>1</v>
      </c>
      <c r="N112" s="126" t="s">
        <v>3687</v>
      </c>
      <c r="O112" s="309" t="str">
        <f>LEFT(COVID!D112,19)&amp;"."&amp;COVIDCR!F112</f>
        <v>Brookland Junior Sc.2007.COVWF.I18.Jl21</v>
      </c>
      <c r="P112" s="312" t="str">
        <f>COVID!I112</f>
        <v>10166/543965</v>
      </c>
      <c r="Q112" s="126" t="b">
        <v>1</v>
      </c>
      <c r="R112" s="126" t="b">
        <v>1</v>
      </c>
      <c r="S112" s="126" t="b">
        <v>1</v>
      </c>
    </row>
    <row r="113" spans="1:19" hidden="1" x14ac:dyDescent="0.25">
      <c r="A113" s="126" t="s">
        <v>4008</v>
      </c>
      <c r="B113" s="200">
        <v>1</v>
      </c>
      <c r="C113" s="126">
        <v>2</v>
      </c>
      <c r="D113" s="308">
        <f>COVID!J113</f>
        <v>400101</v>
      </c>
      <c r="E113" s="126" t="b">
        <v>1</v>
      </c>
      <c r="F113" s="309" t="str">
        <f>RIGHT(COVID!C113,4)&amp;"."&amp;COVID!M113&amp;"."&amp;COVID!K113&amp;"."&amp;$C$5</f>
        <v>2055.COVWF.I18.Jl21</v>
      </c>
      <c r="G113" s="310">
        <f t="shared" ca="1" si="2"/>
        <v>44386</v>
      </c>
      <c r="H113" s="442">
        <f>IF(COVID!T113&gt;0,0,-COVID!T113)</f>
        <v>0</v>
      </c>
      <c r="I113" s="205">
        <f t="shared" ca="1" si="3"/>
        <v>44386</v>
      </c>
      <c r="J113" s="126">
        <v>27</v>
      </c>
      <c r="K113" s="126" t="b">
        <v>1</v>
      </c>
      <c r="L113" s="126" t="s">
        <v>4009</v>
      </c>
      <c r="M113" s="126" t="b">
        <v>1</v>
      </c>
      <c r="N113" s="126" t="s">
        <v>3687</v>
      </c>
      <c r="O113" s="309" t="str">
        <f>LEFT(COVID!D113,19)&amp;"."&amp;COVIDCR!F113</f>
        <v>Tudor School.2055.COVWF.I18.Jl21</v>
      </c>
      <c r="P113" s="312" t="str">
        <f>COVID!I113</f>
        <v>10166/543965</v>
      </c>
      <c r="Q113" s="126" t="b">
        <v>1</v>
      </c>
      <c r="R113" s="126" t="b">
        <v>1</v>
      </c>
      <c r="S113" s="126" t="b">
        <v>1</v>
      </c>
    </row>
    <row r="114" spans="1:19" hidden="1" x14ac:dyDescent="0.25">
      <c r="A114" s="126" t="s">
        <v>4008</v>
      </c>
      <c r="B114" s="200">
        <v>1</v>
      </c>
      <c r="C114" s="126">
        <v>2</v>
      </c>
      <c r="D114" s="308">
        <f>COVID!J114</f>
        <v>400105</v>
      </c>
      <c r="E114" s="126" t="b">
        <v>1</v>
      </c>
      <c r="F114" s="309" t="str">
        <f>RIGHT(COVID!C114,4)&amp;"."&amp;COVID!M114&amp;"."&amp;COVID!K114&amp;"."&amp;$C$5</f>
        <v>2073.COVWF.I18.Jl21</v>
      </c>
      <c r="G114" s="310">
        <f t="shared" ca="1" si="2"/>
        <v>44386</v>
      </c>
      <c r="H114" s="442">
        <f>IF(COVID!T114&gt;0,0,-COVID!T114)</f>
        <v>0</v>
      </c>
      <c r="I114" s="205">
        <f t="shared" ca="1" si="3"/>
        <v>44386</v>
      </c>
      <c r="J114" s="126">
        <v>28</v>
      </c>
      <c r="K114" s="126" t="b">
        <v>1</v>
      </c>
      <c r="L114" s="126" t="s">
        <v>4009</v>
      </c>
      <c r="M114" s="126" t="b">
        <v>1</v>
      </c>
      <c r="N114" s="126" t="s">
        <v>3687</v>
      </c>
      <c r="O114" s="309" t="str">
        <f>LEFT(COVID!D114,19)&amp;"."&amp;COVIDCR!F114</f>
        <v>Danegrove JMI Schoo.2073.COVWF.I18.Jl21</v>
      </c>
      <c r="P114" s="312" t="str">
        <f>COVID!I114</f>
        <v>10166/543965</v>
      </c>
      <c r="Q114" s="126" t="b">
        <v>1</v>
      </c>
      <c r="R114" s="126" t="b">
        <v>1</v>
      </c>
      <c r="S114" s="126" t="b">
        <v>1</v>
      </c>
    </row>
    <row r="115" spans="1:19" hidden="1" x14ac:dyDescent="0.25">
      <c r="A115" s="126" t="s">
        <v>4008</v>
      </c>
      <c r="B115" s="200">
        <v>1</v>
      </c>
      <c r="C115" s="126">
        <v>2</v>
      </c>
      <c r="D115" s="308">
        <f>COVID!J115</f>
        <v>400058</v>
      </c>
      <c r="E115" s="126" t="b">
        <v>1</v>
      </c>
      <c r="F115" s="309" t="str">
        <f>RIGHT(COVID!C115,4)&amp;"."&amp;COVID!M115&amp;"."&amp;COVID!K115&amp;"."&amp;$C$5</f>
        <v>3311.COVWF.I18.Jl21</v>
      </c>
      <c r="G115" s="310">
        <f t="shared" ca="1" si="2"/>
        <v>44386</v>
      </c>
      <c r="H115" s="442">
        <f>IF(COVID!T115&gt;0,0,-COVID!T115)</f>
        <v>0</v>
      </c>
      <c r="I115" s="205">
        <f t="shared" ca="1" si="3"/>
        <v>44386</v>
      </c>
      <c r="J115" s="126">
        <v>29</v>
      </c>
      <c r="K115" s="126" t="b">
        <v>1</v>
      </c>
      <c r="L115" s="126" t="s">
        <v>4009</v>
      </c>
      <c r="M115" s="126" t="b">
        <v>1</v>
      </c>
      <c r="N115" s="126" t="s">
        <v>3687</v>
      </c>
      <c r="O115" s="309" t="str">
        <f>LEFT(COVID!D115,19)&amp;"."&amp;COVIDCR!F115</f>
        <v>St Mary's C E Prima.3311.COVWF.I18.Jl21</v>
      </c>
      <c r="P115" s="312" t="str">
        <f>COVID!I115</f>
        <v>10166/543965</v>
      </c>
      <c r="Q115" s="126" t="b">
        <v>1</v>
      </c>
      <c r="R115" s="126" t="b">
        <v>1</v>
      </c>
      <c r="S115" s="126" t="b">
        <v>1</v>
      </c>
    </row>
    <row r="116" spans="1:19" hidden="1" x14ac:dyDescent="0.25">
      <c r="A116" s="126" t="s">
        <v>4008</v>
      </c>
      <c r="B116" s="200">
        <v>1</v>
      </c>
      <c r="C116" s="126">
        <v>2</v>
      </c>
      <c r="D116" s="308">
        <f>COVID!J116</f>
        <v>400033</v>
      </c>
      <c r="E116" s="126" t="b">
        <v>1</v>
      </c>
      <c r="F116" s="309" t="str">
        <f>RIGHT(COVID!C116,4)&amp;"."&amp;COVID!M116&amp;"."&amp;COVID!K116&amp;"."&amp;$C$5</f>
        <v>4003.COVWF.I18.Jl21</v>
      </c>
      <c r="G116" s="310">
        <f t="shared" ca="1" si="2"/>
        <v>44386</v>
      </c>
      <c r="H116" s="442">
        <f>IF(COVID!T116&gt;0,0,-COVID!T116)</f>
        <v>0</v>
      </c>
      <c r="I116" s="205">
        <f t="shared" ca="1" si="3"/>
        <v>44386</v>
      </c>
      <c r="J116" s="126">
        <v>30</v>
      </c>
      <c r="K116" s="126" t="b">
        <v>1</v>
      </c>
      <c r="L116" s="126" t="s">
        <v>4009</v>
      </c>
      <c r="M116" s="126" t="b">
        <v>1</v>
      </c>
      <c r="N116" s="126" t="s">
        <v>3687</v>
      </c>
      <c r="O116" s="309" t="str">
        <f>LEFT(COVID!D116,19)&amp;"."&amp;COVIDCR!F116</f>
        <v>Friern Barnet Schoo.4003.COVWF.I18.Jl21</v>
      </c>
      <c r="P116" s="312" t="str">
        <f>COVID!I116</f>
        <v>10167/543965</v>
      </c>
      <c r="Q116" s="126" t="b">
        <v>1</v>
      </c>
      <c r="R116" s="126" t="b">
        <v>1</v>
      </c>
      <c r="S116" s="126" t="b">
        <v>1</v>
      </c>
    </row>
    <row r="117" spans="1:19" hidden="1" x14ac:dyDescent="0.25">
      <c r="A117" s="126" t="s">
        <v>4008</v>
      </c>
      <c r="B117" s="200">
        <v>1</v>
      </c>
      <c r="C117" s="126">
        <v>2</v>
      </c>
      <c r="D117" s="308">
        <f>COVID!J117</f>
        <v>400156</v>
      </c>
      <c r="E117" s="126" t="b">
        <v>1</v>
      </c>
      <c r="F117" s="309" t="str">
        <f>RIGHT(COVID!C117,4)&amp;"."&amp;COVID!M117&amp;"."&amp;COVID!K117&amp;"."&amp;$C$5</f>
        <v>1100.COVMT.I18.Jl21</v>
      </c>
      <c r="G117" s="310">
        <f t="shared" ca="1" si="2"/>
        <v>44386</v>
      </c>
      <c r="H117" s="442">
        <f>IF(COVID!T117&gt;0,0,-COVID!T117)</f>
        <v>0</v>
      </c>
      <c r="I117" s="205">
        <f t="shared" ca="1" si="3"/>
        <v>44386</v>
      </c>
      <c r="J117" s="126">
        <v>31</v>
      </c>
      <c r="K117" s="126" t="b">
        <v>1</v>
      </c>
      <c r="L117" s="126" t="s">
        <v>4009</v>
      </c>
      <c r="M117" s="126" t="b">
        <v>1</v>
      </c>
      <c r="N117" s="126" t="s">
        <v>3687</v>
      </c>
      <c r="O117" s="309" t="str">
        <f>LEFT(COVID!D117,19)&amp;"."&amp;COVIDCR!F117</f>
        <v>Pavilion.1100.COVMT.I18.Jl21</v>
      </c>
      <c r="P117" s="312" t="str">
        <f>COVID!I117</f>
        <v>10168/543965</v>
      </c>
      <c r="Q117" s="126" t="b">
        <v>1</v>
      </c>
      <c r="R117" s="126" t="b">
        <v>1</v>
      </c>
      <c r="S117" s="126" t="b">
        <v>1</v>
      </c>
    </row>
    <row r="118" spans="1:19" hidden="1" x14ac:dyDescent="0.25">
      <c r="A118" s="126" t="s">
        <v>4008</v>
      </c>
      <c r="B118" s="200">
        <v>1</v>
      </c>
      <c r="C118" s="126">
        <v>2</v>
      </c>
      <c r="D118" s="308">
        <f>COVID!J118</f>
        <v>400033</v>
      </c>
      <c r="E118" s="126" t="b">
        <v>1</v>
      </c>
      <c r="F118" s="309" t="str">
        <f>RIGHT(COVID!C118,4)&amp;"."&amp;COVID!M118&amp;"."&amp;COVID!K118&amp;"."&amp;$C$5</f>
        <v>4003.COVMT.I18.Jl21</v>
      </c>
      <c r="G118" s="310">
        <f t="shared" ca="1" si="2"/>
        <v>44386</v>
      </c>
      <c r="H118" s="442">
        <f>IF(COVID!T118&gt;0,0,-COVID!T118)</f>
        <v>0</v>
      </c>
      <c r="I118" s="205">
        <f t="shared" ca="1" si="3"/>
        <v>44386</v>
      </c>
      <c r="J118" s="126">
        <v>32</v>
      </c>
      <c r="K118" s="126" t="b">
        <v>1</v>
      </c>
      <c r="L118" s="126" t="s">
        <v>4009</v>
      </c>
      <c r="M118" s="126" t="b">
        <v>1</v>
      </c>
      <c r="N118" s="126" t="s">
        <v>3687</v>
      </c>
      <c r="O118" s="309" t="str">
        <f>LEFT(COVID!D118,19)&amp;"."&amp;COVIDCR!F118</f>
        <v>Friern Barnet Schoo.4003.COVMT.I18.Jl21</v>
      </c>
      <c r="P118" s="312" t="str">
        <f>COVID!I118</f>
        <v>10167/543965</v>
      </c>
      <c r="Q118" s="126" t="b">
        <v>1</v>
      </c>
      <c r="R118" s="126" t="b">
        <v>1</v>
      </c>
      <c r="S118" s="126" t="b">
        <v>1</v>
      </c>
    </row>
    <row r="119" spans="1:19" hidden="1" x14ac:dyDescent="0.25">
      <c r="A119" s="126" t="s">
        <v>4008</v>
      </c>
      <c r="B119" s="200">
        <v>1</v>
      </c>
      <c r="C119" s="126">
        <v>2</v>
      </c>
      <c r="D119" s="308">
        <f>COVID!J119</f>
        <v>400029</v>
      </c>
      <c r="E119" s="126" t="b">
        <v>1</v>
      </c>
      <c r="F119" s="309" t="str">
        <f>RIGHT(COVID!C119,4)&amp;"."&amp;COVID!M119&amp;"."&amp;COVID!K119&amp;"."&amp;$C$5</f>
        <v>5404.COVMT.I18.Jl21</v>
      </c>
      <c r="G119" s="310">
        <f t="shared" ca="1" si="2"/>
        <v>44386</v>
      </c>
      <c r="H119" s="442">
        <f>IF(COVID!T119&gt;0,0,-COVID!T119)</f>
        <v>0</v>
      </c>
      <c r="I119" s="205">
        <f t="shared" ca="1" si="3"/>
        <v>44386</v>
      </c>
      <c r="J119" s="126">
        <v>33</v>
      </c>
      <c r="K119" s="126" t="b">
        <v>1</v>
      </c>
      <c r="L119" s="126" t="s">
        <v>4009</v>
      </c>
      <c r="M119" s="126" t="b">
        <v>1</v>
      </c>
      <c r="N119" s="126" t="s">
        <v>3687</v>
      </c>
      <c r="O119" s="309" t="str">
        <f>LEFT(COVID!D119,19)&amp;"."&amp;COVIDCR!F119</f>
        <v>St Michaels Catholi.5404.COVMT.I18.Jl21</v>
      </c>
      <c r="P119" s="312" t="str">
        <f>COVID!I119</f>
        <v>10167/543965</v>
      </c>
      <c r="Q119" s="126" t="b">
        <v>1</v>
      </c>
      <c r="R119" s="126" t="b">
        <v>1</v>
      </c>
      <c r="S119" s="126" t="b">
        <v>1</v>
      </c>
    </row>
    <row r="120" spans="1:19" hidden="1" x14ac:dyDescent="0.25">
      <c r="A120" s="126" t="s">
        <v>4008</v>
      </c>
      <c r="B120" s="200">
        <v>1</v>
      </c>
      <c r="C120" s="126">
        <v>2</v>
      </c>
      <c r="D120" s="308">
        <f>COVID!J120</f>
        <v>400041</v>
      </c>
      <c r="E120" s="126" t="b">
        <v>1</v>
      </c>
      <c r="F120" s="309" t="str">
        <f>RIGHT(COVID!C120,4)&amp;"."&amp;COVID!M120&amp;"."&amp;COVID!K120&amp;"."&amp;$C$5</f>
        <v>5405.COVMT.I18.Jl21</v>
      </c>
      <c r="G120" s="310">
        <f t="shared" ca="1" si="2"/>
        <v>44386</v>
      </c>
      <c r="H120" s="442">
        <f>IF(COVID!T120&gt;0,0,-COVID!T120)</f>
        <v>0</v>
      </c>
      <c r="I120" s="205">
        <f t="shared" ca="1" si="3"/>
        <v>44386</v>
      </c>
      <c r="J120" s="126">
        <v>34</v>
      </c>
      <c r="K120" s="126" t="b">
        <v>1</v>
      </c>
      <c r="L120" s="126" t="s">
        <v>4009</v>
      </c>
      <c r="M120" s="126" t="b">
        <v>1</v>
      </c>
      <c r="N120" s="126" t="s">
        <v>3687</v>
      </c>
      <c r="O120" s="309" t="str">
        <f>LEFT(COVID!D120,19)&amp;"."&amp;COVIDCR!F120</f>
        <v>Finchley Catholic H.5405.COVMT.I18.Jl21</v>
      </c>
      <c r="P120" s="312" t="str">
        <f>COVID!I120</f>
        <v>10167/543965</v>
      </c>
      <c r="Q120" s="126" t="b">
        <v>1</v>
      </c>
      <c r="R120" s="126" t="b">
        <v>1</v>
      </c>
      <c r="S120" s="126" t="b">
        <v>1</v>
      </c>
    </row>
    <row r="121" spans="1:19" hidden="1" x14ac:dyDescent="0.25">
      <c r="A121" s="126" t="s">
        <v>4008</v>
      </c>
      <c r="B121" s="200">
        <v>1</v>
      </c>
      <c r="C121" s="126">
        <v>2</v>
      </c>
      <c r="D121" s="308">
        <f>COVID!J121</f>
        <v>400135</v>
      </c>
      <c r="E121" s="126" t="b">
        <v>1</v>
      </c>
      <c r="F121" s="309" t="str">
        <f>RIGHT(COVID!C121,4)&amp;"."&amp;COVID!M121&amp;"."&amp;COVID!K121&amp;"."&amp;$C$5</f>
        <v>3521.COVMT.I18.Jl21</v>
      </c>
      <c r="G121" s="310">
        <f t="shared" ca="1" si="2"/>
        <v>44386</v>
      </c>
      <c r="H121" s="442">
        <f>IF(COVID!T121&gt;0,0,-COVID!T121)</f>
        <v>0</v>
      </c>
      <c r="I121" s="205">
        <f t="shared" ca="1" si="3"/>
        <v>44386</v>
      </c>
      <c r="J121" s="126">
        <v>35</v>
      </c>
      <c r="K121" s="126" t="b">
        <v>1</v>
      </c>
      <c r="L121" s="126" t="s">
        <v>4009</v>
      </c>
      <c r="M121" s="126" t="b">
        <v>1</v>
      </c>
      <c r="N121" s="126" t="s">
        <v>3687</v>
      </c>
      <c r="O121" s="309" t="str">
        <f>LEFT(COVID!D121,19)&amp;"."&amp;COVIDCR!F121</f>
        <v>St Mary's &amp; St John.3521.COVMT.I18.Jl21</v>
      </c>
      <c r="P121" s="312" t="str">
        <f>COVID!I121</f>
        <v>11329/543965</v>
      </c>
      <c r="Q121" s="126" t="b">
        <v>1</v>
      </c>
      <c r="R121" s="126" t="b">
        <v>1</v>
      </c>
      <c r="S121" s="126" t="b">
        <v>1</v>
      </c>
    </row>
    <row r="122" spans="1:19" hidden="1" x14ac:dyDescent="0.25">
      <c r="A122" s="126" t="s">
        <v>4008</v>
      </c>
      <c r="B122" s="200">
        <v>1</v>
      </c>
      <c r="C122" s="126">
        <v>2</v>
      </c>
      <c r="D122" s="308">
        <f>COVID!J122</f>
        <v>400157</v>
      </c>
      <c r="E122" s="126" t="b">
        <v>1</v>
      </c>
      <c r="F122" s="309" t="str">
        <f>RIGHT(COVID!C122,4)&amp;"."&amp;COVID!M122&amp;"."&amp;COVID!K122&amp;"."&amp;$C$5</f>
        <v>1102.COVMT.I18.Jl21</v>
      </c>
      <c r="G122" s="310">
        <f t="shared" ca="1" si="2"/>
        <v>44386</v>
      </c>
      <c r="H122" s="442">
        <f>IF(COVID!T122&gt;0,0,-COVID!T122)</f>
        <v>0</v>
      </c>
      <c r="I122" s="205">
        <f t="shared" ca="1" si="3"/>
        <v>44386</v>
      </c>
      <c r="J122" s="126">
        <v>36</v>
      </c>
      <c r="K122" s="126" t="b">
        <v>1</v>
      </c>
      <c r="L122" s="126" t="s">
        <v>4009</v>
      </c>
      <c r="M122" s="126" t="b">
        <v>1</v>
      </c>
      <c r="N122" s="126" t="s">
        <v>3687</v>
      </c>
      <c r="O122" s="309" t="str">
        <f>LEFT(COVID!D122,19)&amp;"."&amp;COVIDCR!F122</f>
        <v>Northgate.1102.COVMT.I18.Jl21</v>
      </c>
      <c r="P122" s="312" t="str">
        <f>COVID!I122</f>
        <v>10168/543965</v>
      </c>
      <c r="Q122" s="126" t="b">
        <v>1</v>
      </c>
      <c r="R122" s="126" t="b">
        <v>1</v>
      </c>
      <c r="S122" s="126" t="b">
        <v>1</v>
      </c>
    </row>
    <row r="123" spans="1:19" hidden="1" x14ac:dyDescent="0.25">
      <c r="A123" s="126" t="s">
        <v>4008</v>
      </c>
      <c r="B123" s="200">
        <v>1</v>
      </c>
      <c r="C123" s="126">
        <v>2</v>
      </c>
      <c r="D123" s="308">
        <f>COVID!J123</f>
        <v>400140</v>
      </c>
      <c r="E123" s="126" t="b">
        <v>1</v>
      </c>
      <c r="F123" s="309" t="str">
        <f>RIGHT(COVID!C123,4)&amp;"."&amp;COVID!M123&amp;"."&amp;COVID!K123&amp;"."&amp;$C$5</f>
        <v>5427.COVMT.I18.Jl21</v>
      </c>
      <c r="G123" s="310">
        <f t="shared" ca="1" si="2"/>
        <v>44386</v>
      </c>
      <c r="H123" s="442">
        <f>IF(COVID!T123&gt;0,0,-COVID!T123)</f>
        <v>0</v>
      </c>
      <c r="I123" s="205">
        <f t="shared" ca="1" si="3"/>
        <v>44386</v>
      </c>
      <c r="J123" s="126">
        <v>37</v>
      </c>
      <c r="K123" s="126" t="b">
        <v>1</v>
      </c>
      <c r="L123" s="126" t="s">
        <v>4009</v>
      </c>
      <c r="M123" s="126" t="b">
        <v>1</v>
      </c>
      <c r="N123" s="126" t="s">
        <v>3687</v>
      </c>
      <c r="O123" s="309" t="str">
        <f>LEFT(COVID!D123,19)&amp;"."&amp;COVIDCR!F123</f>
        <v>JCoSS.5427.COVMT.I18.Jl21</v>
      </c>
      <c r="P123" s="312" t="str">
        <f>COVID!I123</f>
        <v>10167/543965</v>
      </c>
      <c r="Q123" s="126" t="b">
        <v>1</v>
      </c>
      <c r="R123" s="126" t="b">
        <v>1</v>
      </c>
      <c r="S123" s="126" t="b">
        <v>1</v>
      </c>
    </row>
    <row r="124" spans="1:19" hidden="1" x14ac:dyDescent="0.25">
      <c r="A124" s="126" t="s">
        <v>4008</v>
      </c>
      <c r="B124" s="200">
        <v>1</v>
      </c>
      <c r="C124" s="126">
        <v>2</v>
      </c>
      <c r="D124" s="308">
        <f>COVID!J124</f>
        <v>107953</v>
      </c>
      <c r="E124" s="126" t="b">
        <v>1</v>
      </c>
      <c r="F124" s="309" t="str">
        <f>RIGHT(COVID!C124,4)&amp;"."&amp;COVID!M124&amp;"."&amp;COVID!K124&amp;"."&amp;$C$5</f>
        <v>4004.COVMT.I18.Jl21</v>
      </c>
      <c r="G124" s="310">
        <f t="shared" ca="1" si="2"/>
        <v>44386</v>
      </c>
      <c r="H124" s="442">
        <f>IF(COVID!T124&gt;0,0,-COVID!T124)</f>
        <v>0</v>
      </c>
      <c r="I124" s="205">
        <f t="shared" ca="1" si="3"/>
        <v>44386</v>
      </c>
      <c r="J124" s="126">
        <v>38</v>
      </c>
      <c r="K124" s="126" t="b">
        <v>1</v>
      </c>
      <c r="L124" s="126" t="s">
        <v>4009</v>
      </c>
      <c r="M124" s="126" t="b">
        <v>1</v>
      </c>
      <c r="N124" s="126" t="s">
        <v>3687</v>
      </c>
      <c r="O124" s="309" t="str">
        <f>LEFT(COVID!D124,19)&amp;"."&amp;COVIDCR!F124</f>
        <v>Menorah High School.4004.COVMT.I18.Jl21</v>
      </c>
      <c r="P124" s="312" t="str">
        <f>COVID!I124</f>
        <v>10167/543965</v>
      </c>
      <c r="Q124" s="126" t="b">
        <v>1</v>
      </c>
      <c r="R124" s="126" t="b">
        <v>1</v>
      </c>
      <c r="S124" s="126" t="b">
        <v>1</v>
      </c>
    </row>
    <row r="125" spans="1:19" hidden="1" x14ac:dyDescent="0.25">
      <c r="A125" s="126" t="s">
        <v>4008</v>
      </c>
      <c r="B125" s="200">
        <v>1</v>
      </c>
      <c r="C125" s="126">
        <v>2</v>
      </c>
      <c r="D125" s="308">
        <f>COVID!J125</f>
        <v>400063</v>
      </c>
      <c r="E125" s="126" t="b">
        <v>1</v>
      </c>
      <c r="F125" s="309" t="str">
        <f>RIGHT(COVID!C125,4)&amp;"."&amp;COVID!M125&amp;"."&amp;COVID!K125&amp;"."&amp;$C$5</f>
        <v>7010.COVMT.I18.Jl21</v>
      </c>
      <c r="G125" s="310">
        <f t="shared" ca="1" si="2"/>
        <v>44386</v>
      </c>
      <c r="H125" s="442">
        <f>IF(COVID!T125&gt;0,0,-COVID!T125)</f>
        <v>0</v>
      </c>
      <c r="I125" s="205">
        <f t="shared" ca="1" si="3"/>
        <v>44386</v>
      </c>
      <c r="J125" s="126">
        <v>39</v>
      </c>
      <c r="K125" s="126" t="b">
        <v>1</v>
      </c>
      <c r="L125" s="126" t="s">
        <v>4009</v>
      </c>
      <c r="M125" s="126" t="b">
        <v>1</v>
      </c>
      <c r="N125" s="126" t="s">
        <v>3687</v>
      </c>
      <c r="O125" s="309" t="str">
        <f>LEFT(COVID!D125,19)&amp;"."&amp;COVIDCR!F125</f>
        <v>Mapledown.7010.COVMT.I18.Jl21</v>
      </c>
      <c r="P125" s="312" t="str">
        <f>COVID!I125</f>
        <v>10168/543965</v>
      </c>
      <c r="Q125" s="126" t="b">
        <v>1</v>
      </c>
      <c r="R125" s="126" t="b">
        <v>1</v>
      </c>
      <c r="S125" s="126" t="b">
        <v>1</v>
      </c>
    </row>
    <row r="126" spans="1:19" hidden="1" x14ac:dyDescent="0.25">
      <c r="A126" s="126" t="s">
        <v>4008</v>
      </c>
      <c r="B126" s="200">
        <v>1</v>
      </c>
      <c r="C126" s="126">
        <v>2</v>
      </c>
      <c r="D126" s="308">
        <f>COVID!J126</f>
        <v>400013</v>
      </c>
      <c r="E126" s="126" t="b">
        <v>1</v>
      </c>
      <c r="F126" s="309" t="str">
        <f>RIGHT(COVID!C126,4)&amp;"."&amp;COVID!M126&amp;"."&amp;COVID!K126&amp;"."&amp;$C$5</f>
        <v>5407.COVMT.I18.Jl21</v>
      </c>
      <c r="G126" s="310">
        <f t="shared" ca="1" si="2"/>
        <v>44386</v>
      </c>
      <c r="H126" s="442">
        <f>IF(COVID!T126&gt;0,0,-COVID!T126)</f>
        <v>0</v>
      </c>
      <c r="I126" s="205">
        <f t="shared" ca="1" si="3"/>
        <v>44386</v>
      </c>
      <c r="J126" s="126">
        <v>40</v>
      </c>
      <c r="K126" s="126" t="b">
        <v>1</v>
      </c>
      <c r="L126" s="126" t="s">
        <v>4009</v>
      </c>
      <c r="M126" s="126" t="b">
        <v>1</v>
      </c>
      <c r="N126" s="126" t="s">
        <v>3687</v>
      </c>
      <c r="O126" s="309" t="str">
        <f>LEFT(COVID!D126,19)&amp;"."&amp;COVIDCR!F126</f>
        <v>St. James' Catholic.5407.COVMT.I18.Jl21</v>
      </c>
      <c r="P126" s="312" t="str">
        <f>COVID!I126</f>
        <v>10167/543965</v>
      </c>
      <c r="Q126" s="126" t="b">
        <v>1</v>
      </c>
      <c r="R126" s="126" t="b">
        <v>1</v>
      </c>
      <c r="S126" s="126" t="b">
        <v>1</v>
      </c>
    </row>
    <row r="127" spans="1:19" hidden="1" x14ac:dyDescent="0.25">
      <c r="A127" s="126" t="s">
        <v>4008</v>
      </c>
      <c r="B127" s="200">
        <v>1</v>
      </c>
      <c r="C127" s="126">
        <v>2</v>
      </c>
      <c r="D127" s="308">
        <f>COVID!J127</f>
        <v>400065</v>
      </c>
      <c r="E127" s="126" t="b">
        <v>1</v>
      </c>
      <c r="F127" s="309" t="str">
        <f>RIGHT(COVID!C127,4)&amp;"."&amp;COVID!M127&amp;"."&amp;COVID!K127&amp;"."&amp;$C$5</f>
        <v>2067.COVFSM.I18.Jl21</v>
      </c>
      <c r="G127" s="310">
        <f t="shared" ca="1" si="2"/>
        <v>44386</v>
      </c>
      <c r="H127" s="442">
        <f>IF(COVID!T127&gt;0,0,-COVID!T127)</f>
        <v>0</v>
      </c>
      <c r="I127" s="205">
        <f t="shared" ca="1" si="3"/>
        <v>44386</v>
      </c>
      <c r="J127" s="126">
        <v>41</v>
      </c>
      <c r="K127" s="126" t="b">
        <v>1</v>
      </c>
      <c r="L127" s="126" t="s">
        <v>4009</v>
      </c>
      <c r="M127" s="126" t="b">
        <v>1</v>
      </c>
      <c r="N127" s="126" t="s">
        <v>3687</v>
      </c>
      <c r="O127" s="309" t="str">
        <f>LEFT(COVID!D127,19)&amp;"."&amp;COVIDCR!F127</f>
        <v>Chalgrove Primary S.2067.COVFSM.I18.Jl21</v>
      </c>
      <c r="P127" s="312" t="str">
        <f>COVID!I127</f>
        <v>10166/543965</v>
      </c>
      <c r="Q127" s="126" t="b">
        <v>1</v>
      </c>
      <c r="R127" s="126" t="b">
        <v>1</v>
      </c>
      <c r="S127" s="126" t="b">
        <v>1</v>
      </c>
    </row>
    <row r="128" spans="1:19" hidden="1" x14ac:dyDescent="0.25">
      <c r="A128" s="126" t="s">
        <v>4008</v>
      </c>
      <c r="B128" s="200">
        <v>1</v>
      </c>
      <c r="C128" s="126">
        <v>2</v>
      </c>
      <c r="D128" s="308">
        <f>COVID!J128</f>
        <v>400047</v>
      </c>
      <c r="E128" s="126" t="b">
        <v>1</v>
      </c>
      <c r="F128" s="309" t="str">
        <f>RIGHT(COVID!C128,4)&amp;"."&amp;COVID!M128&amp;"."&amp;COVID!K128&amp;"."&amp;$C$5</f>
        <v>2024.COVFSM.I18.Jl21</v>
      </c>
      <c r="G128" s="310">
        <f t="shared" ca="1" si="2"/>
        <v>44386</v>
      </c>
      <c r="H128" s="442">
        <f>IF(COVID!T128&gt;0,0,-COVID!T128)</f>
        <v>0</v>
      </c>
      <c r="I128" s="205">
        <f t="shared" ca="1" si="3"/>
        <v>44386</v>
      </c>
      <c r="J128" s="126">
        <v>42</v>
      </c>
      <c r="K128" s="126" t="b">
        <v>1</v>
      </c>
      <c r="L128" s="126" t="s">
        <v>4009</v>
      </c>
      <c r="M128" s="126" t="b">
        <v>1</v>
      </c>
      <c r="N128" s="126" t="s">
        <v>3687</v>
      </c>
      <c r="O128" s="309" t="str">
        <f>LEFT(COVID!D128,19)&amp;"."&amp;COVIDCR!F128</f>
        <v>Fairway Primary Sch.2024.COVFSM.I18.Jl21</v>
      </c>
      <c r="P128" s="312" t="str">
        <f>COVID!I128</f>
        <v>10166/543965</v>
      </c>
      <c r="Q128" s="126" t="b">
        <v>1</v>
      </c>
      <c r="R128" s="126" t="b">
        <v>1</v>
      </c>
      <c r="S128" s="126" t="b">
        <v>1</v>
      </c>
    </row>
    <row r="129" spans="1:19" hidden="1" x14ac:dyDescent="0.25">
      <c r="A129" s="126" t="s">
        <v>4008</v>
      </c>
      <c r="B129" s="200">
        <v>1</v>
      </c>
      <c r="C129" s="126">
        <v>2</v>
      </c>
      <c r="D129" s="308">
        <f>COVID!J129</f>
        <v>400084</v>
      </c>
      <c r="E129" s="126" t="b">
        <v>1</v>
      </c>
      <c r="F129" s="309" t="str">
        <f>RIGHT(COVID!C129,4)&amp;"."&amp;COVID!M129&amp;"."&amp;COVID!K129&amp;"."&amp;$C$5</f>
        <v>2032.COVFSM.I18.Jl21</v>
      </c>
      <c r="G129" s="310">
        <f t="shared" ca="1" si="2"/>
        <v>44386</v>
      </c>
      <c r="H129" s="442">
        <f>IF(COVID!T129&gt;0,0,-COVID!T129)</f>
        <v>0</v>
      </c>
      <c r="I129" s="205">
        <f t="shared" ca="1" si="3"/>
        <v>44386</v>
      </c>
      <c r="J129" s="126">
        <v>43</v>
      </c>
      <c r="K129" s="126" t="b">
        <v>1</v>
      </c>
      <c r="L129" s="126" t="s">
        <v>4009</v>
      </c>
      <c r="M129" s="126" t="b">
        <v>1</v>
      </c>
      <c r="N129" s="126" t="s">
        <v>3687</v>
      </c>
      <c r="O129" s="309" t="str">
        <f>LEFT(COVID!D129,19)&amp;"."&amp;COVIDCR!F129</f>
        <v>Holly Park School.2032.COVFSM.I18.Jl21</v>
      </c>
      <c r="P129" s="312" t="str">
        <f>COVID!I129</f>
        <v>10166/543965</v>
      </c>
      <c r="Q129" s="126" t="b">
        <v>1</v>
      </c>
      <c r="R129" s="126" t="b">
        <v>1</v>
      </c>
      <c r="S129" s="126" t="b">
        <v>1</v>
      </c>
    </row>
    <row r="130" spans="1:19" hidden="1" x14ac:dyDescent="0.25">
      <c r="A130" s="126" t="s">
        <v>4008</v>
      </c>
      <c r="B130" s="200">
        <v>1</v>
      </c>
      <c r="C130" s="126">
        <v>2</v>
      </c>
      <c r="D130" s="308">
        <f>COVID!J130</f>
        <v>400086</v>
      </c>
      <c r="E130" s="126" t="b">
        <v>1</v>
      </c>
      <c r="F130" s="309" t="str">
        <f>RIGHT(COVID!C130,4)&amp;"."&amp;COVID!M130&amp;"."&amp;COVID!K130&amp;"."&amp;$C$5</f>
        <v>3305.COVFSM.I18.Jl21</v>
      </c>
      <c r="G130" s="310">
        <f t="shared" ca="1" si="2"/>
        <v>44386</v>
      </c>
      <c r="H130" s="442">
        <f>IF(COVID!T130&gt;0,0,-COVID!T130)</f>
        <v>0</v>
      </c>
      <c r="I130" s="205">
        <f t="shared" ca="1" si="3"/>
        <v>44386</v>
      </c>
      <c r="J130" s="126">
        <v>44</v>
      </c>
      <c r="K130" s="126" t="b">
        <v>1</v>
      </c>
      <c r="L130" s="126" t="s">
        <v>4009</v>
      </c>
      <c r="M130" s="126" t="b">
        <v>1</v>
      </c>
      <c r="N130" s="126" t="s">
        <v>3687</v>
      </c>
      <c r="O130" s="309" t="str">
        <f>LEFT(COVID!D130,19)&amp;"."&amp;COVIDCR!F130</f>
        <v>Monken Hadley C E P.3305.COVFSM.I18.Jl21</v>
      </c>
      <c r="P130" s="312" t="str">
        <f>COVID!I130</f>
        <v>10166/543965</v>
      </c>
      <c r="Q130" s="126" t="b">
        <v>1</v>
      </c>
      <c r="R130" s="126" t="b">
        <v>1</v>
      </c>
      <c r="S130" s="126" t="b">
        <v>1</v>
      </c>
    </row>
    <row r="131" spans="1:19" hidden="1" x14ac:dyDescent="0.25">
      <c r="A131" s="126" t="s">
        <v>4008</v>
      </c>
      <c r="B131" s="200">
        <v>1</v>
      </c>
      <c r="C131" s="126">
        <v>2</v>
      </c>
      <c r="D131" s="308">
        <f>COVID!J131</f>
        <v>400011</v>
      </c>
      <c r="E131" s="126" t="b">
        <v>1</v>
      </c>
      <c r="F131" s="309" t="str">
        <f>RIGHT(COVID!C131,4)&amp;"."&amp;COVID!M131&amp;"."&amp;COVID!K131&amp;"."&amp;$C$5</f>
        <v>2060.COVFSM.I18.Jl21</v>
      </c>
      <c r="G131" s="310">
        <f t="shared" ca="1" si="2"/>
        <v>44386</v>
      </c>
      <c r="H131" s="442">
        <f>IF(COVID!T131&gt;0,0,-COVID!T131)</f>
        <v>0</v>
      </c>
      <c r="I131" s="205">
        <f t="shared" ca="1" si="3"/>
        <v>44386</v>
      </c>
      <c r="J131" s="126">
        <v>45</v>
      </c>
      <c r="K131" s="126" t="b">
        <v>1</v>
      </c>
      <c r="L131" s="126" t="s">
        <v>4009</v>
      </c>
      <c r="M131" s="126" t="b">
        <v>1</v>
      </c>
      <c r="N131" s="126" t="s">
        <v>3687</v>
      </c>
      <c r="O131" s="309" t="str">
        <f>LEFT(COVID!D131,19)&amp;"."&amp;COVIDCR!F131</f>
        <v>Whitings Hill Prima.2060.COVFSM.I18.Jl21</v>
      </c>
      <c r="P131" s="312" t="str">
        <f>COVID!I131</f>
        <v>10166/543965</v>
      </c>
      <c r="Q131" s="126" t="b">
        <v>1</v>
      </c>
      <c r="R131" s="126" t="b">
        <v>1</v>
      </c>
      <c r="S131" s="126" t="b">
        <v>1</v>
      </c>
    </row>
    <row r="132" spans="1:19" hidden="1" x14ac:dyDescent="0.25">
      <c r="A132" s="126" t="s">
        <v>4008</v>
      </c>
      <c r="B132" s="200">
        <v>1</v>
      </c>
      <c r="C132" s="126">
        <v>2</v>
      </c>
      <c r="D132" s="308">
        <f>COVID!J132</f>
        <v>400006</v>
      </c>
      <c r="E132" s="126" t="b">
        <v>1</v>
      </c>
      <c r="F132" s="309" t="str">
        <f>RIGHT(COVID!C132,4)&amp;"."&amp;COVID!M132&amp;"."&amp;COVID!K132&amp;"."&amp;$C$5</f>
        <v>3313.COVFSM.I18.Jl21</v>
      </c>
      <c r="G132" s="310">
        <f t="shared" ca="1" si="2"/>
        <v>44386</v>
      </c>
      <c r="H132" s="442">
        <f>IF(COVID!T132&gt;0,0,-COVID!T132)</f>
        <v>0</v>
      </c>
      <c r="I132" s="205">
        <f t="shared" ca="1" si="3"/>
        <v>44386</v>
      </c>
      <c r="J132" s="126">
        <v>46</v>
      </c>
      <c r="K132" s="126" t="b">
        <v>1</v>
      </c>
      <c r="L132" s="126" t="s">
        <v>4009</v>
      </c>
      <c r="M132" s="126" t="b">
        <v>1</v>
      </c>
      <c r="N132" s="126" t="s">
        <v>3687</v>
      </c>
      <c r="O132" s="309" t="str">
        <f>LEFT(COVID!D132,19)&amp;"."&amp;COVIDCR!F132</f>
        <v>St Paul's School, N.3313.COVFSM.I18.Jl21</v>
      </c>
      <c r="P132" s="312" t="str">
        <f>COVID!I132</f>
        <v>10166/543965</v>
      </c>
      <c r="Q132" s="126" t="b">
        <v>1</v>
      </c>
      <c r="R132" s="126" t="b">
        <v>1</v>
      </c>
      <c r="S132" s="126" t="b">
        <v>1</v>
      </c>
    </row>
    <row r="133" spans="1:19" hidden="1" x14ac:dyDescent="0.25">
      <c r="A133" s="126" t="s">
        <v>4008</v>
      </c>
      <c r="B133" s="200">
        <v>1</v>
      </c>
      <c r="C133" s="126">
        <v>2</v>
      </c>
      <c r="D133" s="308">
        <f>COVID!J133</f>
        <v>400130</v>
      </c>
      <c r="E133" s="126" t="b">
        <v>1</v>
      </c>
      <c r="F133" s="309" t="str">
        <f>RIGHT(COVID!C133,4)&amp;"."&amp;COVID!M133&amp;"."&amp;COVID!K133&amp;"."&amp;$C$5</f>
        <v>3523.COVFSM.I18.Jl21</v>
      </c>
      <c r="G133" s="310">
        <f t="shared" ca="1" si="2"/>
        <v>44386</v>
      </c>
      <c r="H133" s="442">
        <f>IF(COVID!T133&gt;0,0,-COVID!T133)</f>
        <v>0</v>
      </c>
      <c r="I133" s="205">
        <f t="shared" ca="1" si="3"/>
        <v>44386</v>
      </c>
      <c r="J133" s="126">
        <v>47</v>
      </c>
      <c r="K133" s="126" t="b">
        <v>1</v>
      </c>
      <c r="L133" s="126" t="s">
        <v>4009</v>
      </c>
      <c r="M133" s="126" t="b">
        <v>1</v>
      </c>
      <c r="N133" s="126" t="s">
        <v>3687</v>
      </c>
      <c r="O133" s="309" t="str">
        <f>LEFT(COVID!D133,19)&amp;"."&amp;COVIDCR!F133</f>
        <v>Martin Primary Scho.3523.COVFSM.I18.Jl21</v>
      </c>
      <c r="P133" s="312" t="str">
        <f>COVID!I133</f>
        <v>10166/543965</v>
      </c>
      <c r="Q133" s="126" t="b">
        <v>1</v>
      </c>
      <c r="R133" s="126" t="b">
        <v>1</v>
      </c>
      <c r="S133" s="126" t="b">
        <v>1</v>
      </c>
    </row>
    <row r="134" spans="1:19" hidden="1" x14ac:dyDescent="0.25">
      <c r="A134" s="126" t="s">
        <v>4008</v>
      </c>
      <c r="B134" s="200">
        <v>1</v>
      </c>
      <c r="C134" s="126">
        <v>2</v>
      </c>
      <c r="D134" s="308">
        <f>COVID!J134</f>
        <v>400058</v>
      </c>
      <c r="E134" s="126" t="b">
        <v>1</v>
      </c>
      <c r="F134" s="309" t="str">
        <f>RIGHT(COVID!C134,4)&amp;"."&amp;COVID!M134&amp;"."&amp;COVID!K134&amp;"."&amp;$C$5</f>
        <v>3311.COVFSM.I18.Jl21</v>
      </c>
      <c r="G134" s="310">
        <f t="shared" ca="1" si="2"/>
        <v>44386</v>
      </c>
      <c r="H134" s="442">
        <f>IF(COVID!T134&gt;0,0,-COVID!T134)</f>
        <v>0</v>
      </c>
      <c r="I134" s="205">
        <f t="shared" ca="1" si="3"/>
        <v>44386</v>
      </c>
      <c r="J134" s="126">
        <v>48</v>
      </c>
      <c r="K134" s="126" t="b">
        <v>1</v>
      </c>
      <c r="L134" s="126" t="s">
        <v>4009</v>
      </c>
      <c r="M134" s="126" t="b">
        <v>1</v>
      </c>
      <c r="N134" s="126" t="s">
        <v>3687</v>
      </c>
      <c r="O134" s="309" t="str">
        <f>LEFT(COVID!D134,19)&amp;"."&amp;COVIDCR!F134</f>
        <v>St Mary's C E Prima.3311.COVFSM.I18.Jl21</v>
      </c>
      <c r="P134" s="312" t="str">
        <f>COVID!I134</f>
        <v>10166/543965</v>
      </c>
      <c r="Q134" s="126" t="b">
        <v>1</v>
      </c>
      <c r="R134" s="126" t="b">
        <v>1</v>
      </c>
      <c r="S134" s="126" t="b">
        <v>1</v>
      </c>
    </row>
    <row r="135" spans="1:19" hidden="1" x14ac:dyDescent="0.25">
      <c r="A135" s="126" t="s">
        <v>4008</v>
      </c>
      <c r="B135" s="200">
        <v>1</v>
      </c>
      <c r="C135" s="126">
        <v>2</v>
      </c>
      <c r="D135" s="308">
        <f>COVID!J135</f>
        <v>400070</v>
      </c>
      <c r="E135" s="126" t="b">
        <v>1</v>
      </c>
      <c r="F135" s="309" t="str">
        <f>RIGHT(COVID!C135,4)&amp;"."&amp;COVID!M135&amp;"."&amp;COVID!K135&amp;"."&amp;$C$5</f>
        <v>2079.COVFSM.I18.Jl21</v>
      </c>
      <c r="G135" s="310">
        <f t="shared" ca="1" si="2"/>
        <v>44386</v>
      </c>
      <c r="H135" s="442">
        <f>IF(COVID!T135&gt;0,0,-COVID!T135)</f>
        <v>0</v>
      </c>
      <c r="I135" s="205">
        <f t="shared" ca="1" si="3"/>
        <v>44386</v>
      </c>
      <c r="J135" s="126">
        <v>49</v>
      </c>
      <c r="K135" s="126" t="b">
        <v>1</v>
      </c>
      <c r="L135" s="126" t="s">
        <v>4009</v>
      </c>
      <c r="M135" s="126" t="b">
        <v>1</v>
      </c>
      <c r="N135" s="126" t="s">
        <v>3687</v>
      </c>
      <c r="O135" s="309" t="str">
        <f>LEFT(COVID!D135,19)&amp;"."&amp;COVIDCR!F135</f>
        <v>Beis Yaakov.2079.COVFSM.I18.Jl21</v>
      </c>
      <c r="P135" s="312" t="str">
        <f>COVID!I135</f>
        <v>10166/543965</v>
      </c>
      <c r="Q135" s="126" t="b">
        <v>1</v>
      </c>
      <c r="R135" s="126" t="b">
        <v>1</v>
      </c>
      <c r="S135" s="126" t="b">
        <v>1</v>
      </c>
    </row>
    <row r="136" spans="1:19" hidden="1" x14ac:dyDescent="0.25">
      <c r="A136" s="126" t="s">
        <v>4008</v>
      </c>
      <c r="B136" s="200">
        <v>1</v>
      </c>
      <c r="C136" s="126">
        <v>2</v>
      </c>
      <c r="D136" s="308">
        <f>COVID!J136</f>
        <v>400013</v>
      </c>
      <c r="E136" s="126" t="b">
        <v>1</v>
      </c>
      <c r="F136" s="309" t="str">
        <f>RIGHT(COVID!C136,4)&amp;"."&amp;COVID!M136&amp;"."&amp;COVID!K136&amp;"."&amp;$C$5</f>
        <v>5407.COVFSM.I18.Jl21</v>
      </c>
      <c r="G136" s="310">
        <f t="shared" ca="1" si="2"/>
        <v>44386</v>
      </c>
      <c r="H136" s="442">
        <f>IF(COVID!T136&gt;0,0,-COVID!T136)</f>
        <v>0</v>
      </c>
      <c r="I136" s="205">
        <f t="shared" ca="1" si="3"/>
        <v>44386</v>
      </c>
      <c r="J136" s="126">
        <v>50</v>
      </c>
      <c r="K136" s="126" t="b">
        <v>1</v>
      </c>
      <c r="L136" s="126" t="s">
        <v>4009</v>
      </c>
      <c r="M136" s="126" t="b">
        <v>1</v>
      </c>
      <c r="N136" s="126" t="s">
        <v>3687</v>
      </c>
      <c r="O136" s="309" t="str">
        <f>LEFT(COVID!D136,19)&amp;"."&amp;COVIDCR!F136</f>
        <v>St. James' Catholic.5407.COVFSM.I18.Jl21</v>
      </c>
      <c r="P136" s="312" t="str">
        <f>COVID!I136</f>
        <v>10167/543965</v>
      </c>
      <c r="Q136" s="126" t="b">
        <v>1</v>
      </c>
      <c r="R136" s="126" t="b">
        <v>1</v>
      </c>
      <c r="S136" s="126" t="b">
        <v>1</v>
      </c>
    </row>
    <row r="137" spans="1:19" hidden="1" x14ac:dyDescent="0.25">
      <c r="A137" s="126" t="s">
        <v>4008</v>
      </c>
      <c r="B137" s="200">
        <v>1</v>
      </c>
      <c r="C137" s="126">
        <v>2</v>
      </c>
      <c r="D137" s="308">
        <f>COVID!J137</f>
        <v>400067</v>
      </c>
      <c r="E137" s="126" t="b">
        <v>1</v>
      </c>
      <c r="F137" s="309" t="str">
        <f>RIGHT(COVID!C137,4)&amp;"."&amp;COVID!M137&amp;"."&amp;COVID!K137&amp;"."&amp;$C$5</f>
        <v>2028.COVFSM.I18.Jl21</v>
      </c>
      <c r="G137" s="310">
        <f t="shared" ca="1" si="2"/>
        <v>44386</v>
      </c>
      <c r="H137" s="442">
        <f>IF(COVID!T137&gt;0,0,-COVID!T137)</f>
        <v>0</v>
      </c>
      <c r="I137" s="205">
        <f t="shared" ca="1" si="3"/>
        <v>44386</v>
      </c>
      <c r="J137" s="126">
        <v>51</v>
      </c>
      <c r="K137" s="126" t="b">
        <v>1</v>
      </c>
      <c r="L137" s="126" t="s">
        <v>4009</v>
      </c>
      <c r="M137" s="126" t="b">
        <v>1</v>
      </c>
      <c r="N137" s="126" t="s">
        <v>3687</v>
      </c>
      <c r="O137" s="309" t="str">
        <f>LEFT(COVID!D137,19)&amp;"."&amp;COVIDCR!F137</f>
        <v>Garden Suburb Infan.2028.COVFSM.I18.Jl21</v>
      </c>
      <c r="P137" s="312" t="str">
        <f>COVID!I137</f>
        <v>10166/543965</v>
      </c>
      <c r="Q137" s="126" t="b">
        <v>1</v>
      </c>
      <c r="R137" s="126" t="b">
        <v>1</v>
      </c>
      <c r="S137" s="126" t="b">
        <v>1</v>
      </c>
    </row>
    <row r="138" spans="1:19" hidden="1" x14ac:dyDescent="0.25">
      <c r="A138" s="126" t="s">
        <v>4008</v>
      </c>
      <c r="B138" s="200">
        <v>1</v>
      </c>
      <c r="C138" s="126">
        <v>2</v>
      </c>
      <c r="D138" s="308">
        <f>COVID!J138</f>
        <v>400012</v>
      </c>
      <c r="E138" s="126" t="b">
        <v>1</v>
      </c>
      <c r="F138" s="309" t="str">
        <f>RIGHT(COVID!C138,4)&amp;"."&amp;COVID!M138&amp;"."&amp;COVID!K138&amp;"."&amp;$C$5</f>
        <v>2071.COVFSM.I18.Jl21</v>
      </c>
      <c r="G138" s="310">
        <f t="shared" ca="1" si="2"/>
        <v>44386</v>
      </c>
      <c r="H138" s="442">
        <f>IF(COVID!T138&gt;0,0,-COVID!T138)</f>
        <v>0</v>
      </c>
      <c r="I138" s="205">
        <f t="shared" ca="1" si="3"/>
        <v>44386</v>
      </c>
      <c r="J138" s="126">
        <v>52</v>
      </c>
      <c r="K138" s="126" t="b">
        <v>1</v>
      </c>
      <c r="L138" s="126" t="s">
        <v>4009</v>
      </c>
      <c r="M138" s="126" t="b">
        <v>1</v>
      </c>
      <c r="N138" s="126" t="s">
        <v>3687</v>
      </c>
      <c r="O138" s="309" t="str">
        <f>LEFT(COVID!D138,19)&amp;"."&amp;COVIDCR!F138</f>
        <v>Queenswell Infant a.2071.COVFSM.I18.Jl21</v>
      </c>
      <c r="P138" s="312" t="str">
        <f>COVID!I138</f>
        <v>10166/543965</v>
      </c>
      <c r="Q138" s="126" t="b">
        <v>1</v>
      </c>
      <c r="R138" s="126" t="b">
        <v>1</v>
      </c>
      <c r="S138" s="126" t="b">
        <v>1</v>
      </c>
    </row>
    <row r="139" spans="1:19" hidden="1" x14ac:dyDescent="0.25">
      <c r="A139" s="126" t="s">
        <v>4008</v>
      </c>
      <c r="B139" s="200">
        <v>1</v>
      </c>
      <c r="C139" s="126">
        <v>2</v>
      </c>
      <c r="D139" s="308">
        <f>COVID!J139</f>
        <v>400113</v>
      </c>
      <c r="E139" s="126" t="b">
        <v>1</v>
      </c>
      <c r="F139" s="309" t="str">
        <f>RIGHT(COVID!C139,4)&amp;"."&amp;COVID!M139&amp;"."&amp;COVID!K139&amp;"."&amp;$C$5</f>
        <v>2077.COVFSM.I18.Jl21</v>
      </c>
      <c r="G139" s="310">
        <f t="shared" ca="1" si="2"/>
        <v>44386</v>
      </c>
      <c r="H139" s="442">
        <f>IF(COVID!T139&gt;0,0,-COVID!T139)</f>
        <v>0</v>
      </c>
      <c r="I139" s="205">
        <f t="shared" ca="1" si="3"/>
        <v>44386</v>
      </c>
      <c r="J139" s="126">
        <v>53</v>
      </c>
      <c r="K139" s="126" t="b">
        <v>1</v>
      </c>
      <c r="L139" s="126" t="s">
        <v>4009</v>
      </c>
      <c r="M139" s="126" t="b">
        <v>1</v>
      </c>
      <c r="N139" s="126" t="s">
        <v>3687</v>
      </c>
      <c r="O139" s="309" t="str">
        <f>LEFT(COVID!D139,19)&amp;"."&amp;COVIDCR!F139</f>
        <v>Orion Primary Schoo.2077.COVFSM.I18.Jl21</v>
      </c>
      <c r="P139" s="312" t="str">
        <f>COVID!I139</f>
        <v>10166/543965</v>
      </c>
      <c r="Q139" s="126" t="b">
        <v>1</v>
      </c>
      <c r="R139" s="126" t="b">
        <v>1</v>
      </c>
      <c r="S139" s="126" t="b">
        <v>1</v>
      </c>
    </row>
    <row r="140" spans="1:19" hidden="1" x14ac:dyDescent="0.25">
      <c r="A140" s="126" t="s">
        <v>4008</v>
      </c>
      <c r="B140" s="200">
        <v>1</v>
      </c>
      <c r="C140" s="126">
        <v>2</v>
      </c>
      <c r="D140" s="308">
        <f>COVID!J140</f>
        <v>400040</v>
      </c>
      <c r="E140" s="126" t="b">
        <v>1</v>
      </c>
      <c r="F140" s="309" t="str">
        <f>RIGHT(COVID!C140,4)&amp;"."&amp;COVID!M140&amp;"."&amp;COVID!K140&amp;"."&amp;$C$5</f>
        <v>2007.COVFSM.I18.Jl21</v>
      </c>
      <c r="G140" s="310">
        <f t="shared" ca="1" si="2"/>
        <v>44386</v>
      </c>
      <c r="H140" s="442">
        <f>IF(COVID!T140&gt;0,0,-COVID!T140)</f>
        <v>0</v>
      </c>
      <c r="I140" s="205">
        <f t="shared" ca="1" si="3"/>
        <v>44386</v>
      </c>
      <c r="J140" s="126">
        <v>54</v>
      </c>
      <c r="K140" s="126" t="b">
        <v>1</v>
      </c>
      <c r="L140" s="126" t="s">
        <v>4009</v>
      </c>
      <c r="M140" s="126" t="b">
        <v>1</v>
      </c>
      <c r="N140" s="126" t="s">
        <v>3687</v>
      </c>
      <c r="O140" s="309" t="str">
        <f>LEFT(COVID!D140,19)&amp;"."&amp;COVIDCR!F140</f>
        <v>Brookland Junior Sc.2007.COVFSM.I18.Jl21</v>
      </c>
      <c r="P140" s="312" t="str">
        <f>COVID!I140</f>
        <v>10166/543965</v>
      </c>
      <c r="Q140" s="126" t="b">
        <v>1</v>
      </c>
      <c r="R140" s="126" t="b">
        <v>1</v>
      </c>
      <c r="S140" s="126" t="b">
        <v>1</v>
      </c>
    </row>
    <row r="141" spans="1:19" hidden="1" x14ac:dyDescent="0.25">
      <c r="A141" s="126" t="s">
        <v>4008</v>
      </c>
      <c r="B141" s="200">
        <v>1</v>
      </c>
      <c r="C141" s="126">
        <v>2</v>
      </c>
      <c r="D141" s="308">
        <f>COVID!J141</f>
        <v>400035</v>
      </c>
      <c r="E141" s="126" t="b">
        <v>1</v>
      </c>
      <c r="F141" s="309" t="str">
        <f>RIGHT(COVID!C141,4)&amp;"."&amp;COVID!M141&amp;"."&amp;COVID!K141&amp;"."&amp;$C$5</f>
        <v>2029.COVFSM.I18.Jl21</v>
      </c>
      <c r="G141" s="310">
        <f t="shared" ca="1" si="2"/>
        <v>44386</v>
      </c>
      <c r="H141" s="442">
        <f>IF(COVID!T141&gt;0,0,-COVID!T141)</f>
        <v>0</v>
      </c>
      <c r="I141" s="205">
        <f t="shared" ca="1" si="3"/>
        <v>44386</v>
      </c>
      <c r="J141" s="126">
        <v>55</v>
      </c>
      <c r="K141" s="126" t="b">
        <v>1</v>
      </c>
      <c r="L141" s="126" t="s">
        <v>4009</v>
      </c>
      <c r="M141" s="126" t="b">
        <v>1</v>
      </c>
      <c r="N141" s="126" t="s">
        <v>3687</v>
      </c>
      <c r="O141" s="309" t="str">
        <f>LEFT(COVID!D141,19)&amp;"."&amp;COVIDCR!F141</f>
        <v>Goldbeaters Primary.2029.COVFSM.I18.Jl21</v>
      </c>
      <c r="P141" s="312" t="str">
        <f>COVID!I141</f>
        <v>10166/543965</v>
      </c>
      <c r="Q141" s="126" t="b">
        <v>1</v>
      </c>
      <c r="R141" s="126" t="b">
        <v>1</v>
      </c>
      <c r="S141" s="126" t="b">
        <v>1</v>
      </c>
    </row>
    <row r="142" spans="1:19" hidden="1" x14ac:dyDescent="0.25">
      <c r="A142" s="126" t="s">
        <v>4008</v>
      </c>
      <c r="B142" s="200">
        <v>1</v>
      </c>
      <c r="C142" s="126">
        <v>2</v>
      </c>
      <c r="D142" s="308">
        <f>COVID!J142</f>
        <v>400037</v>
      </c>
      <c r="E142" s="126" t="b">
        <v>1</v>
      </c>
      <c r="F142" s="309" t="str">
        <f>RIGHT(COVID!C142,4)&amp;"."&amp;COVID!M142&amp;"."&amp;COVID!K142&amp;"."&amp;$C$5</f>
        <v>3507.COVFSM.I18.Jl21</v>
      </c>
      <c r="G142" s="310">
        <f t="shared" ca="1" si="2"/>
        <v>44386</v>
      </c>
      <c r="H142" s="442">
        <f>IF(COVID!T142&gt;0,0,-COVID!T142)</f>
        <v>0</v>
      </c>
      <c r="I142" s="205">
        <f t="shared" ca="1" si="3"/>
        <v>44386</v>
      </c>
      <c r="J142" s="126">
        <v>56</v>
      </c>
      <c r="K142" s="126" t="b">
        <v>1</v>
      </c>
      <c r="L142" s="126" t="s">
        <v>4009</v>
      </c>
      <c r="M142" s="126" t="b">
        <v>1</v>
      </c>
      <c r="N142" s="126" t="s">
        <v>3687</v>
      </c>
      <c r="O142" s="309" t="str">
        <f>LEFT(COVID!D142,19)&amp;"."&amp;COVIDCR!F142</f>
        <v>St Theresa's R.C. P.3507.COVFSM.I18.Jl21</v>
      </c>
      <c r="P142" s="312" t="str">
        <f>COVID!I142</f>
        <v>10166/543965</v>
      </c>
      <c r="Q142" s="126" t="b">
        <v>1</v>
      </c>
      <c r="R142" s="126" t="b">
        <v>1</v>
      </c>
      <c r="S142" s="126" t="b">
        <v>1</v>
      </c>
    </row>
    <row r="143" spans="1:19" hidden="1" x14ac:dyDescent="0.25">
      <c r="A143" s="126" t="s">
        <v>4008</v>
      </c>
      <c r="B143" s="200">
        <v>1</v>
      </c>
      <c r="C143" s="126">
        <v>2</v>
      </c>
      <c r="D143" s="308">
        <f>COVID!J143</f>
        <v>400003</v>
      </c>
      <c r="E143" s="126" t="b">
        <v>1</v>
      </c>
      <c r="F143" s="309" t="str">
        <f>RIGHT(COVID!C143,4)&amp;"."&amp;COVID!M143&amp;"."&amp;COVID!K143&amp;"."&amp;$C$5</f>
        <v>3501.COVFSM.I18.Jl21</v>
      </c>
      <c r="G143" s="310">
        <f t="shared" ca="1" si="2"/>
        <v>44386</v>
      </c>
      <c r="H143" s="442">
        <f>IF(COVID!T143&gt;0,0,-COVID!T143)</f>
        <v>0</v>
      </c>
      <c r="I143" s="205">
        <f t="shared" ca="1" si="3"/>
        <v>44386</v>
      </c>
      <c r="J143" s="126">
        <v>57</v>
      </c>
      <c r="K143" s="126" t="b">
        <v>1</v>
      </c>
      <c r="L143" s="126" t="s">
        <v>4009</v>
      </c>
      <c r="M143" s="126" t="b">
        <v>1</v>
      </c>
      <c r="N143" s="126" t="s">
        <v>3687</v>
      </c>
      <c r="O143" s="309" t="str">
        <f>LEFT(COVID!D143,19)&amp;"."&amp;COVIDCR!F143</f>
        <v>Our Lady of Lourdes.3501.COVFSM.I18.Jl21</v>
      </c>
      <c r="P143" s="312" t="str">
        <f>COVID!I143</f>
        <v>10166/543965</v>
      </c>
      <c r="Q143" s="126" t="b">
        <v>1</v>
      </c>
      <c r="R143" s="126" t="b">
        <v>1</v>
      </c>
      <c r="S143" s="126" t="b">
        <v>1</v>
      </c>
    </row>
    <row r="144" spans="1:19" hidden="1" x14ac:dyDescent="0.25">
      <c r="A144" s="126" t="s">
        <v>4008</v>
      </c>
      <c r="B144" s="200">
        <v>1</v>
      </c>
      <c r="C144" s="126">
        <v>2</v>
      </c>
      <c r="D144" s="308">
        <f>COVID!J144</f>
        <v>400002</v>
      </c>
      <c r="E144" s="126" t="b">
        <v>1</v>
      </c>
      <c r="F144" s="309" t="str">
        <f>RIGHT(COVID!C144,4)&amp;"."&amp;COVID!M144&amp;"."&amp;COVID!K144&amp;"."&amp;$C$5</f>
        <v>2027.COVFSM.I18.Jl21</v>
      </c>
      <c r="G144" s="310">
        <f t="shared" ca="1" si="2"/>
        <v>44386</v>
      </c>
      <c r="H144" s="442">
        <f>IF(COVID!T144&gt;0,0,-COVID!T144)</f>
        <v>0</v>
      </c>
      <c r="I144" s="205">
        <f t="shared" ca="1" si="3"/>
        <v>44386</v>
      </c>
      <c r="J144" s="126">
        <v>58</v>
      </c>
      <c r="K144" s="126" t="b">
        <v>1</v>
      </c>
      <c r="L144" s="126" t="s">
        <v>4009</v>
      </c>
      <c r="M144" s="126" t="b">
        <v>1</v>
      </c>
      <c r="N144" s="126" t="s">
        <v>3687</v>
      </c>
      <c r="O144" s="309" t="str">
        <f>LEFT(COVID!D144,19)&amp;"."&amp;COVIDCR!F144</f>
        <v>Garden Suburb Junio.2027.COVFSM.I18.Jl21</v>
      </c>
      <c r="P144" s="312" t="str">
        <f>COVID!I144</f>
        <v>10166/543965</v>
      </c>
      <c r="Q144" s="126" t="b">
        <v>1</v>
      </c>
      <c r="R144" s="126" t="b">
        <v>1</v>
      </c>
      <c r="S144" s="126" t="b">
        <v>1</v>
      </c>
    </row>
    <row r="145" spans="1:19" hidden="1" x14ac:dyDescent="0.25">
      <c r="A145" s="126" t="s">
        <v>4008</v>
      </c>
      <c r="B145" s="200">
        <v>1</v>
      </c>
      <c r="C145" s="126">
        <v>2</v>
      </c>
      <c r="D145" s="308">
        <f>COVID!J145</f>
        <v>400057</v>
      </c>
      <c r="E145" s="126" t="b">
        <v>1</v>
      </c>
      <c r="F145" s="309" t="str">
        <f>RIGHT(COVID!C145,4)&amp;"."&amp;COVID!M145&amp;"."&amp;COVID!K145&amp;"."&amp;$C$5</f>
        <v>2008.COVFSM.I18.Jl21</v>
      </c>
      <c r="G145" s="310">
        <f t="shared" ca="1" si="2"/>
        <v>44386</v>
      </c>
      <c r="H145" s="442">
        <f>IF(COVID!T145&gt;0,0,-COVID!T145)</f>
        <v>0</v>
      </c>
      <c r="I145" s="205">
        <f t="shared" ca="1" si="3"/>
        <v>44386</v>
      </c>
      <c r="J145" s="126">
        <v>59</v>
      </c>
      <c r="K145" s="126" t="b">
        <v>1</v>
      </c>
      <c r="L145" s="126" t="s">
        <v>4009</v>
      </c>
      <c r="M145" s="126" t="b">
        <v>1</v>
      </c>
      <c r="N145" s="126" t="s">
        <v>3687</v>
      </c>
      <c r="O145" s="309" t="str">
        <f>LEFT(COVID!D145,19)&amp;"."&amp;COVIDCR!F145</f>
        <v>Brookland Infant  &amp;.2008.COVFSM.I18.Jl21</v>
      </c>
      <c r="P145" s="312" t="str">
        <f>COVID!I145</f>
        <v>10166/543965</v>
      </c>
      <c r="Q145" s="126" t="b">
        <v>1</v>
      </c>
      <c r="R145" s="126" t="b">
        <v>1</v>
      </c>
      <c r="S145" s="126" t="b">
        <v>1</v>
      </c>
    </row>
    <row r="146" spans="1:19" hidden="1" x14ac:dyDescent="0.25">
      <c r="A146" s="126" t="s">
        <v>4008</v>
      </c>
      <c r="B146" s="200">
        <v>1</v>
      </c>
      <c r="C146" s="126">
        <v>2</v>
      </c>
      <c r="D146" s="308">
        <f>COVID!J146</f>
        <v>400105</v>
      </c>
      <c r="E146" s="126" t="b">
        <v>1</v>
      </c>
      <c r="F146" s="309" t="str">
        <f>RIGHT(COVID!C146,4)&amp;"."&amp;COVID!M146&amp;"."&amp;COVID!K146&amp;"."&amp;$C$5</f>
        <v>2073.COVFSM.I18.Jl21</v>
      </c>
      <c r="G146" s="310">
        <f t="shared" ca="1" si="2"/>
        <v>44386</v>
      </c>
      <c r="H146" s="442">
        <f>IF(COVID!T146&gt;0,0,-COVID!T146)</f>
        <v>0</v>
      </c>
      <c r="I146" s="205">
        <f t="shared" ca="1" si="3"/>
        <v>44386</v>
      </c>
      <c r="J146" s="126">
        <v>60</v>
      </c>
      <c r="K146" s="126" t="b">
        <v>1</v>
      </c>
      <c r="L146" s="126" t="s">
        <v>4009</v>
      </c>
      <c r="M146" s="126" t="b">
        <v>1</v>
      </c>
      <c r="N146" s="126" t="s">
        <v>3687</v>
      </c>
      <c r="O146" s="309" t="str">
        <f>LEFT(COVID!D146,19)&amp;"."&amp;COVIDCR!F146</f>
        <v>Danegrove JMI Schoo.2073.COVFSM.I18.Jl21</v>
      </c>
      <c r="P146" s="312" t="str">
        <f>COVID!I146</f>
        <v>10166/543965</v>
      </c>
      <c r="Q146" s="126" t="b">
        <v>1</v>
      </c>
      <c r="R146" s="126" t="b">
        <v>1</v>
      </c>
      <c r="S146" s="126" t="b">
        <v>1</v>
      </c>
    </row>
    <row r="147" spans="1:19" hidden="1" x14ac:dyDescent="0.25">
      <c r="A147" s="126" t="s">
        <v>4008</v>
      </c>
      <c r="B147" s="200">
        <v>1</v>
      </c>
      <c r="C147" s="126">
        <v>2</v>
      </c>
      <c r="D147" s="308">
        <f>COVID!J147</f>
        <v>400107</v>
      </c>
      <c r="E147" s="126" t="b">
        <v>1</v>
      </c>
      <c r="F147" s="309" t="str">
        <f>RIGHT(COVID!C147,4)&amp;"."&amp;COVID!M147&amp;"."&amp;COVID!K147&amp;"."&amp;$C$5</f>
        <v>3514.COVFSM.I18.Jl21</v>
      </c>
      <c r="G147" s="310">
        <f t="shared" ca="1" si="2"/>
        <v>44386</v>
      </c>
      <c r="H147" s="442">
        <f>IF(COVID!T147&gt;0,0,-COVID!T147)</f>
        <v>0</v>
      </c>
      <c r="I147" s="205">
        <f t="shared" ca="1" si="3"/>
        <v>44386</v>
      </c>
      <c r="J147" s="126">
        <v>61</v>
      </c>
      <c r="K147" s="126" t="b">
        <v>1</v>
      </c>
      <c r="L147" s="126" t="s">
        <v>4009</v>
      </c>
      <c r="M147" s="126" t="b">
        <v>1</v>
      </c>
      <c r="N147" s="126" t="s">
        <v>3687</v>
      </c>
      <c r="O147" s="309" t="str">
        <f>LEFT(COVID!D147,19)&amp;"."&amp;COVIDCR!F147</f>
        <v>Annunciation Cathol.3514.COVFSM.I18.Jl21</v>
      </c>
      <c r="P147" s="312" t="str">
        <f>COVID!I147</f>
        <v>10166/543965</v>
      </c>
      <c r="Q147" s="126" t="b">
        <v>1</v>
      </c>
      <c r="R147" s="126" t="b">
        <v>1</v>
      </c>
      <c r="S147" s="126" t="b">
        <v>1</v>
      </c>
    </row>
    <row r="148" spans="1:19" hidden="1" x14ac:dyDescent="0.25">
      <c r="A148" s="126" t="s">
        <v>4008</v>
      </c>
      <c r="B148" s="200">
        <v>1</v>
      </c>
      <c r="C148" s="126">
        <v>2</v>
      </c>
      <c r="D148" s="308">
        <f>COVID!J148</f>
        <v>0</v>
      </c>
      <c r="E148" s="126" t="b">
        <v>1</v>
      </c>
      <c r="F148" s="309" t="str">
        <f>RIGHT(COVID!C148,4)&amp;"."&amp;COVID!M148&amp;"."&amp;COVID!K148&amp;"."&amp;$C$5</f>
        <v>...Jl21</v>
      </c>
      <c r="G148" s="310">
        <f t="shared" ca="1" si="2"/>
        <v>44386</v>
      </c>
      <c r="H148" s="442">
        <f>IF(COVID!T148&gt;0,0,-COVID!T148)</f>
        <v>0</v>
      </c>
      <c r="I148" s="205">
        <f t="shared" ca="1" si="3"/>
        <v>44386</v>
      </c>
      <c r="J148" s="126">
        <v>62</v>
      </c>
      <c r="K148" s="126" t="b">
        <v>1</v>
      </c>
      <c r="L148" s="126" t="s">
        <v>4009</v>
      </c>
      <c r="M148" s="126" t="b">
        <v>1</v>
      </c>
      <c r="N148" s="126" t="s">
        <v>3687</v>
      </c>
      <c r="O148" s="309" t="str">
        <f>LEFT(COVID!D148,19)&amp;"."&amp;COVIDCR!F148</f>
        <v>....Jl21</v>
      </c>
      <c r="P148" s="312">
        <f>COVID!I148</f>
        <v>0</v>
      </c>
      <c r="Q148" s="126" t="b">
        <v>1</v>
      </c>
      <c r="R148" s="126" t="b">
        <v>1</v>
      </c>
      <c r="S148" s="126" t="b">
        <v>1</v>
      </c>
    </row>
    <row r="149" spans="1:19" hidden="1" x14ac:dyDescent="0.25">
      <c r="A149" s="126" t="s">
        <v>4008</v>
      </c>
      <c r="B149" s="200">
        <v>1</v>
      </c>
      <c r="C149" s="126">
        <v>2</v>
      </c>
      <c r="D149" s="308">
        <f>COVID!J149</f>
        <v>0</v>
      </c>
      <c r="E149" s="126" t="b">
        <v>1</v>
      </c>
      <c r="F149" s="309" t="str">
        <f>RIGHT(COVID!C149,4)&amp;"."&amp;COVID!M149&amp;"."&amp;COVID!K149&amp;"."&amp;$C$5</f>
        <v>...Jl21</v>
      </c>
      <c r="G149" s="310">
        <f t="shared" ref="G149:G212" ca="1" si="4">TODAY()</f>
        <v>44386</v>
      </c>
      <c r="H149" s="442">
        <f>IF(COVID!T149&gt;0,0,-COVID!T149)</f>
        <v>0</v>
      </c>
      <c r="I149" s="205">
        <f t="shared" ca="1" si="3"/>
        <v>44386</v>
      </c>
      <c r="J149" s="126">
        <v>63</v>
      </c>
      <c r="K149" s="126" t="b">
        <v>1</v>
      </c>
      <c r="L149" s="126" t="s">
        <v>4009</v>
      </c>
      <c r="M149" s="126" t="b">
        <v>1</v>
      </c>
      <c r="N149" s="126" t="s">
        <v>3687</v>
      </c>
      <c r="O149" s="309" t="str">
        <f>LEFT(COVID!D149,19)&amp;"."&amp;COVIDCR!F149</f>
        <v>....Jl21</v>
      </c>
      <c r="P149" s="312">
        <f>COVID!I149</f>
        <v>0</v>
      </c>
      <c r="Q149" s="126" t="b">
        <v>1</v>
      </c>
      <c r="R149" s="126" t="b">
        <v>1</v>
      </c>
      <c r="S149" s="126" t="b">
        <v>1</v>
      </c>
    </row>
    <row r="150" spans="1:19" hidden="1" x14ac:dyDescent="0.25">
      <c r="A150" s="126" t="s">
        <v>4008</v>
      </c>
      <c r="B150" s="200">
        <v>1</v>
      </c>
      <c r="C150" s="126">
        <v>2</v>
      </c>
      <c r="D150" s="308">
        <f>COVID!J150</f>
        <v>0</v>
      </c>
      <c r="E150" s="126" t="b">
        <v>1</v>
      </c>
      <c r="F150" s="309" t="str">
        <f>RIGHT(COVID!C150,4)&amp;"."&amp;COVID!M150&amp;"."&amp;COVID!K150&amp;"."&amp;$C$5</f>
        <v>...Jl21</v>
      </c>
      <c r="G150" s="310">
        <f t="shared" ca="1" si="4"/>
        <v>44386</v>
      </c>
      <c r="H150" s="442">
        <f>IF(COVID!T150&gt;0,0,-COVID!T150)</f>
        <v>0</v>
      </c>
      <c r="I150" s="205">
        <f t="shared" ca="1" si="3"/>
        <v>44386</v>
      </c>
      <c r="J150" s="126">
        <v>64</v>
      </c>
      <c r="K150" s="126" t="b">
        <v>1</v>
      </c>
      <c r="L150" s="126" t="s">
        <v>4009</v>
      </c>
      <c r="M150" s="126" t="b">
        <v>1</v>
      </c>
      <c r="N150" s="126" t="s">
        <v>3687</v>
      </c>
      <c r="O150" s="309" t="str">
        <f>LEFT(COVID!D150,19)&amp;"."&amp;COVIDCR!F150</f>
        <v>....Jl21</v>
      </c>
      <c r="P150" s="312">
        <f>COVID!I150</f>
        <v>0</v>
      </c>
      <c r="Q150" s="126" t="b">
        <v>1</v>
      </c>
      <c r="R150" s="126" t="b">
        <v>1</v>
      </c>
      <c r="S150" s="126" t="b">
        <v>1</v>
      </c>
    </row>
    <row r="151" spans="1:19" hidden="1" x14ac:dyDescent="0.25">
      <c r="A151" s="126" t="s">
        <v>4008</v>
      </c>
      <c r="B151" s="200">
        <v>1</v>
      </c>
      <c r="C151" s="126">
        <v>2</v>
      </c>
      <c r="D151" s="308">
        <f>COVID!J151</f>
        <v>0</v>
      </c>
      <c r="E151" s="126" t="b">
        <v>1</v>
      </c>
      <c r="F151" s="309" t="str">
        <f>RIGHT(COVID!C151,4)&amp;"."&amp;COVID!M151&amp;"."&amp;COVID!K151&amp;"."&amp;$C$5</f>
        <v>...Jl21</v>
      </c>
      <c r="G151" s="310">
        <f t="shared" ca="1" si="4"/>
        <v>44386</v>
      </c>
      <c r="H151" s="442">
        <f>IF(COVID!T151&gt;0,0,-COVID!T151)</f>
        <v>0</v>
      </c>
      <c r="I151" s="205">
        <f t="shared" ca="1" si="3"/>
        <v>44386</v>
      </c>
      <c r="J151" s="126">
        <v>65</v>
      </c>
      <c r="K151" s="126" t="b">
        <v>1</v>
      </c>
      <c r="L151" s="126" t="s">
        <v>4009</v>
      </c>
      <c r="M151" s="126" t="b">
        <v>1</v>
      </c>
      <c r="N151" s="126" t="s">
        <v>3687</v>
      </c>
      <c r="O151" s="309" t="str">
        <f>LEFT(COVID!D151,19)&amp;"."&amp;COVIDCR!F151</f>
        <v>....Jl21</v>
      </c>
      <c r="P151" s="312">
        <f>COVID!I151</f>
        <v>0</v>
      </c>
      <c r="Q151" s="126" t="b">
        <v>1</v>
      </c>
      <c r="R151" s="126" t="b">
        <v>1</v>
      </c>
      <c r="S151" s="126" t="b">
        <v>1</v>
      </c>
    </row>
    <row r="152" spans="1:19" hidden="1" x14ac:dyDescent="0.25">
      <c r="A152" s="126" t="s">
        <v>4008</v>
      </c>
      <c r="B152" s="200">
        <v>1</v>
      </c>
      <c r="C152" s="126">
        <v>2</v>
      </c>
      <c r="D152" s="308">
        <f>COVID!J152</f>
        <v>0</v>
      </c>
      <c r="E152" s="126" t="b">
        <v>1</v>
      </c>
      <c r="F152" s="309" t="str">
        <f>RIGHT(COVID!C152,4)&amp;"."&amp;COVID!M152&amp;"."&amp;COVID!K152&amp;"."&amp;$C$5</f>
        <v>...Jl21</v>
      </c>
      <c r="G152" s="310">
        <f t="shared" ca="1" si="4"/>
        <v>44386</v>
      </c>
      <c r="H152" s="442">
        <f>IF(COVID!T152&gt;0,0,-COVID!T152)</f>
        <v>0</v>
      </c>
      <c r="I152" s="205">
        <f t="shared" ca="1" si="3"/>
        <v>44386</v>
      </c>
      <c r="J152" s="126">
        <v>66</v>
      </c>
      <c r="K152" s="126" t="b">
        <v>1</v>
      </c>
      <c r="L152" s="126" t="s">
        <v>4009</v>
      </c>
      <c r="M152" s="126" t="b">
        <v>1</v>
      </c>
      <c r="N152" s="126" t="s">
        <v>3687</v>
      </c>
      <c r="O152" s="309" t="str">
        <f>LEFT(COVID!D152,19)&amp;"."&amp;COVIDCR!F152</f>
        <v>....Jl21</v>
      </c>
      <c r="P152" s="312">
        <f>COVID!I152</f>
        <v>0</v>
      </c>
      <c r="Q152" s="126" t="b">
        <v>1</v>
      </c>
      <c r="R152" s="126" t="b">
        <v>1</v>
      </c>
      <c r="S152" s="126" t="b">
        <v>1</v>
      </c>
    </row>
    <row r="153" spans="1:19" hidden="1" x14ac:dyDescent="0.25">
      <c r="A153" s="126" t="s">
        <v>4008</v>
      </c>
      <c r="B153" s="200">
        <v>1</v>
      </c>
      <c r="C153" s="126">
        <v>2</v>
      </c>
      <c r="D153" s="308">
        <f>COVID!J153</f>
        <v>0</v>
      </c>
      <c r="E153" s="126" t="b">
        <v>1</v>
      </c>
      <c r="F153" s="309" t="str">
        <f>RIGHT(COVID!C153,4)&amp;"."&amp;COVID!M153&amp;"."&amp;COVID!K153&amp;"."&amp;$C$5</f>
        <v>...Jl21</v>
      </c>
      <c r="G153" s="310">
        <f t="shared" ca="1" si="4"/>
        <v>44386</v>
      </c>
      <c r="H153" s="442">
        <f>IF(COVID!T153&gt;0,0,-COVID!T153)</f>
        <v>0</v>
      </c>
      <c r="I153" s="205">
        <f t="shared" ca="1" si="3"/>
        <v>44386</v>
      </c>
      <c r="J153" s="126">
        <v>67</v>
      </c>
      <c r="K153" s="126" t="b">
        <v>1</v>
      </c>
      <c r="L153" s="126" t="s">
        <v>4009</v>
      </c>
      <c r="M153" s="126" t="b">
        <v>1</v>
      </c>
      <c r="N153" s="126" t="s">
        <v>3687</v>
      </c>
      <c r="O153" s="309" t="str">
        <f>LEFT(COVID!D153,19)&amp;"."&amp;COVIDCR!F153</f>
        <v>....Jl21</v>
      </c>
      <c r="P153" s="312">
        <f>COVID!I153</f>
        <v>0</v>
      </c>
      <c r="Q153" s="126" t="b">
        <v>1</v>
      </c>
      <c r="R153" s="126" t="b">
        <v>1</v>
      </c>
      <c r="S153" s="126" t="b">
        <v>1</v>
      </c>
    </row>
    <row r="154" spans="1:19" hidden="1" x14ac:dyDescent="0.25">
      <c r="A154" s="126" t="s">
        <v>4008</v>
      </c>
      <c r="B154" s="200">
        <v>1</v>
      </c>
      <c r="C154" s="126">
        <v>2</v>
      </c>
      <c r="D154" s="308">
        <f>COVID!J154</f>
        <v>0</v>
      </c>
      <c r="E154" s="126" t="b">
        <v>1</v>
      </c>
      <c r="F154" s="309" t="str">
        <f>RIGHT(COVID!C154,4)&amp;"."&amp;COVID!M154&amp;"."&amp;COVID!K154&amp;"."&amp;$C$5</f>
        <v>...Jl21</v>
      </c>
      <c r="G154" s="310">
        <f t="shared" ca="1" si="4"/>
        <v>44386</v>
      </c>
      <c r="H154" s="442">
        <f>IF(COVID!T154&gt;0,0,-COVID!T154)</f>
        <v>0</v>
      </c>
      <c r="I154" s="205">
        <f t="shared" ref="I154:I217" ca="1" si="5">G154</f>
        <v>44386</v>
      </c>
      <c r="J154" s="126">
        <v>68</v>
      </c>
      <c r="K154" s="126" t="b">
        <v>1</v>
      </c>
      <c r="L154" s="126" t="s">
        <v>4009</v>
      </c>
      <c r="M154" s="126" t="b">
        <v>1</v>
      </c>
      <c r="N154" s="126" t="s">
        <v>3687</v>
      </c>
      <c r="O154" s="309" t="str">
        <f>LEFT(COVID!D154,19)&amp;"."&amp;COVIDCR!F154</f>
        <v>....Jl21</v>
      </c>
      <c r="P154" s="312">
        <f>COVID!I154</f>
        <v>0</v>
      </c>
      <c r="Q154" s="126" t="b">
        <v>1</v>
      </c>
      <c r="R154" s="126" t="b">
        <v>1</v>
      </c>
      <c r="S154" s="126" t="b">
        <v>1</v>
      </c>
    </row>
    <row r="155" spans="1:19" hidden="1" x14ac:dyDescent="0.25">
      <c r="A155" s="126" t="s">
        <v>4008</v>
      </c>
      <c r="B155" s="200">
        <v>1</v>
      </c>
      <c r="C155" s="126">
        <v>2</v>
      </c>
      <c r="D155" s="308">
        <f>COVID!J155</f>
        <v>0</v>
      </c>
      <c r="E155" s="126" t="b">
        <v>1</v>
      </c>
      <c r="F155" s="309" t="str">
        <f>RIGHT(COVID!C155,4)&amp;"."&amp;COVID!M155&amp;"."&amp;COVID!K155&amp;"."&amp;$C$5</f>
        <v>...Jl21</v>
      </c>
      <c r="G155" s="310">
        <f t="shared" ca="1" si="4"/>
        <v>44386</v>
      </c>
      <c r="H155" s="442">
        <f>IF(COVID!T155&gt;0,0,-COVID!T155)</f>
        <v>0</v>
      </c>
      <c r="I155" s="205">
        <f t="shared" ca="1" si="5"/>
        <v>44386</v>
      </c>
      <c r="J155" s="126">
        <v>69</v>
      </c>
      <c r="K155" s="126" t="b">
        <v>1</v>
      </c>
      <c r="L155" s="126" t="s">
        <v>4009</v>
      </c>
      <c r="M155" s="126" t="b">
        <v>1</v>
      </c>
      <c r="N155" s="126" t="s">
        <v>3687</v>
      </c>
      <c r="O155" s="309" t="str">
        <f>LEFT(COVID!D155,19)&amp;"."&amp;COVIDCR!F155</f>
        <v>....Jl21</v>
      </c>
      <c r="P155" s="312">
        <f>COVID!I155</f>
        <v>0</v>
      </c>
      <c r="Q155" s="126" t="b">
        <v>1</v>
      </c>
      <c r="R155" s="126" t="b">
        <v>1</v>
      </c>
      <c r="S155" s="126" t="b">
        <v>1</v>
      </c>
    </row>
    <row r="156" spans="1:19" hidden="1" x14ac:dyDescent="0.25">
      <c r="A156" s="126" t="s">
        <v>4008</v>
      </c>
      <c r="B156" s="200">
        <v>1</v>
      </c>
      <c r="C156" s="126">
        <v>2</v>
      </c>
      <c r="D156" s="308">
        <f>COVID!J156</f>
        <v>0</v>
      </c>
      <c r="E156" s="126" t="b">
        <v>1</v>
      </c>
      <c r="F156" s="309" t="str">
        <f>RIGHT(COVID!C156,4)&amp;"."&amp;COVID!M156&amp;"."&amp;COVID!K156&amp;"."&amp;$C$5</f>
        <v>...Jl21</v>
      </c>
      <c r="G156" s="310">
        <f t="shared" ca="1" si="4"/>
        <v>44386</v>
      </c>
      <c r="H156" s="442">
        <f>IF(COVID!T156&gt;0,0,-COVID!T156)</f>
        <v>0</v>
      </c>
      <c r="I156" s="205">
        <f t="shared" ca="1" si="5"/>
        <v>44386</v>
      </c>
      <c r="J156" s="126">
        <v>70</v>
      </c>
      <c r="K156" s="126" t="b">
        <v>1</v>
      </c>
      <c r="L156" s="126" t="s">
        <v>4009</v>
      </c>
      <c r="M156" s="126" t="b">
        <v>1</v>
      </c>
      <c r="N156" s="126" t="s">
        <v>3687</v>
      </c>
      <c r="O156" s="309" t="str">
        <f>LEFT(COVID!D156,19)&amp;"."&amp;COVIDCR!F156</f>
        <v>....Jl21</v>
      </c>
      <c r="P156" s="312">
        <f>COVID!I156</f>
        <v>0</v>
      </c>
      <c r="Q156" s="126" t="b">
        <v>1</v>
      </c>
      <c r="R156" s="126" t="b">
        <v>1</v>
      </c>
      <c r="S156" s="126" t="b">
        <v>1</v>
      </c>
    </row>
    <row r="157" spans="1:19" hidden="1" x14ac:dyDescent="0.25">
      <c r="A157" s="126" t="s">
        <v>4008</v>
      </c>
      <c r="B157" s="200">
        <v>1</v>
      </c>
      <c r="C157" s="126">
        <v>2</v>
      </c>
      <c r="D157" s="308">
        <f>COVID!J157</f>
        <v>0</v>
      </c>
      <c r="E157" s="126" t="b">
        <v>1</v>
      </c>
      <c r="F157" s="309" t="str">
        <f>RIGHT(COVID!C157,4)&amp;"."&amp;COVID!M157&amp;"."&amp;COVID!K157&amp;"."&amp;$C$5</f>
        <v>...Jl21</v>
      </c>
      <c r="G157" s="310">
        <f t="shared" ca="1" si="4"/>
        <v>44386</v>
      </c>
      <c r="H157" s="442">
        <f>IF(COVID!T157&gt;0,0,-COVID!T157)</f>
        <v>0</v>
      </c>
      <c r="I157" s="205">
        <f t="shared" ca="1" si="5"/>
        <v>44386</v>
      </c>
      <c r="J157" s="126">
        <v>71</v>
      </c>
      <c r="K157" s="126" t="b">
        <v>1</v>
      </c>
      <c r="L157" s="126" t="s">
        <v>4009</v>
      </c>
      <c r="M157" s="126" t="b">
        <v>1</v>
      </c>
      <c r="N157" s="126" t="s">
        <v>3687</v>
      </c>
      <c r="O157" s="309" t="str">
        <f>LEFT(COVID!D157,19)&amp;"."&amp;COVIDCR!F157</f>
        <v>....Jl21</v>
      </c>
      <c r="P157" s="312">
        <f>COVID!I157</f>
        <v>0</v>
      </c>
      <c r="Q157" s="126" t="b">
        <v>1</v>
      </c>
      <c r="R157" s="126" t="b">
        <v>1</v>
      </c>
      <c r="S157" s="126" t="b">
        <v>1</v>
      </c>
    </row>
    <row r="158" spans="1:19" hidden="1" x14ac:dyDescent="0.25">
      <c r="A158" s="126" t="s">
        <v>4008</v>
      </c>
      <c r="B158" s="200">
        <v>1</v>
      </c>
      <c r="C158" s="126">
        <v>2</v>
      </c>
      <c r="D158" s="308">
        <f>COVID!J158</f>
        <v>0</v>
      </c>
      <c r="E158" s="126" t="b">
        <v>1</v>
      </c>
      <c r="F158" s="309" t="str">
        <f>RIGHT(COVID!C158,4)&amp;"."&amp;COVID!M158&amp;"."&amp;COVID!K158&amp;"."&amp;$C$5</f>
        <v>...Jl21</v>
      </c>
      <c r="G158" s="310">
        <f t="shared" ca="1" si="4"/>
        <v>44386</v>
      </c>
      <c r="H158" s="442">
        <f>IF(COVID!T158&gt;0,0,-COVID!T158)</f>
        <v>0</v>
      </c>
      <c r="I158" s="205">
        <f t="shared" ca="1" si="5"/>
        <v>44386</v>
      </c>
      <c r="J158" s="126">
        <v>72</v>
      </c>
      <c r="K158" s="126" t="b">
        <v>1</v>
      </c>
      <c r="L158" s="126" t="s">
        <v>4009</v>
      </c>
      <c r="M158" s="126" t="b">
        <v>1</v>
      </c>
      <c r="N158" s="126" t="s">
        <v>3687</v>
      </c>
      <c r="O158" s="309" t="str">
        <f>LEFT(COVID!D158,19)&amp;"."&amp;COVIDCR!F158</f>
        <v>....Jl21</v>
      </c>
      <c r="P158" s="312">
        <f>COVID!I158</f>
        <v>0</v>
      </c>
      <c r="Q158" s="126" t="b">
        <v>1</v>
      </c>
      <c r="R158" s="126" t="b">
        <v>1</v>
      </c>
      <c r="S158" s="126" t="b">
        <v>1</v>
      </c>
    </row>
    <row r="159" spans="1:19" hidden="1" x14ac:dyDescent="0.25">
      <c r="A159" s="126" t="s">
        <v>4008</v>
      </c>
      <c r="B159" s="200">
        <v>1</v>
      </c>
      <c r="C159" s="126">
        <v>2</v>
      </c>
      <c r="D159" s="308">
        <f>COVID!J159</f>
        <v>0</v>
      </c>
      <c r="E159" s="126" t="b">
        <v>1</v>
      </c>
      <c r="F159" s="309" t="str">
        <f>RIGHT(COVID!C159,4)&amp;"."&amp;COVID!M159&amp;"."&amp;COVID!K159&amp;"."&amp;$C$5</f>
        <v>...Jl21</v>
      </c>
      <c r="G159" s="310">
        <f t="shared" ca="1" si="4"/>
        <v>44386</v>
      </c>
      <c r="H159" s="442">
        <f>IF(COVID!T159&gt;0,0,-COVID!T159)</f>
        <v>0</v>
      </c>
      <c r="I159" s="205">
        <f t="shared" ca="1" si="5"/>
        <v>44386</v>
      </c>
      <c r="J159" s="126">
        <v>73</v>
      </c>
      <c r="K159" s="126" t="b">
        <v>1</v>
      </c>
      <c r="L159" s="126" t="s">
        <v>4009</v>
      </c>
      <c r="M159" s="126" t="b">
        <v>1</v>
      </c>
      <c r="N159" s="126" t="s">
        <v>3687</v>
      </c>
      <c r="O159" s="309" t="str">
        <f>LEFT(COVID!D159,19)&amp;"."&amp;COVIDCR!F159</f>
        <v>....Jl21</v>
      </c>
      <c r="P159" s="312">
        <f>COVID!I159</f>
        <v>0</v>
      </c>
      <c r="Q159" s="126" t="b">
        <v>1</v>
      </c>
      <c r="R159" s="126" t="b">
        <v>1</v>
      </c>
      <c r="S159" s="126" t="b">
        <v>1</v>
      </c>
    </row>
    <row r="160" spans="1:19" hidden="1" x14ac:dyDescent="0.25">
      <c r="A160" s="126" t="s">
        <v>4008</v>
      </c>
      <c r="B160" s="200">
        <v>1</v>
      </c>
      <c r="C160" s="126">
        <v>2</v>
      </c>
      <c r="D160" s="308">
        <f>COVID!J160</f>
        <v>0</v>
      </c>
      <c r="E160" s="126" t="b">
        <v>1</v>
      </c>
      <c r="F160" s="309" t="str">
        <f>RIGHT(COVID!C160,4)&amp;"."&amp;COVID!M160&amp;"."&amp;COVID!K160&amp;"."&amp;$C$5</f>
        <v>...Jl21</v>
      </c>
      <c r="G160" s="310">
        <f t="shared" ca="1" si="4"/>
        <v>44386</v>
      </c>
      <c r="H160" s="442">
        <f>IF(COVID!T160&gt;0,0,-COVID!T160)</f>
        <v>0</v>
      </c>
      <c r="I160" s="205">
        <f t="shared" ca="1" si="5"/>
        <v>44386</v>
      </c>
      <c r="J160" s="126">
        <v>74</v>
      </c>
      <c r="K160" s="126" t="b">
        <v>1</v>
      </c>
      <c r="L160" s="126" t="s">
        <v>4009</v>
      </c>
      <c r="M160" s="126" t="b">
        <v>1</v>
      </c>
      <c r="N160" s="126" t="s">
        <v>3687</v>
      </c>
      <c r="O160" s="309" t="str">
        <f>LEFT(COVID!D160,19)&amp;"."&amp;COVIDCR!F160</f>
        <v>....Jl21</v>
      </c>
      <c r="P160" s="312">
        <f>COVID!I160</f>
        <v>0</v>
      </c>
      <c r="Q160" s="126" t="b">
        <v>1</v>
      </c>
      <c r="R160" s="126" t="b">
        <v>1</v>
      </c>
      <c r="S160" s="126" t="b">
        <v>1</v>
      </c>
    </row>
    <row r="161" spans="1:19" hidden="1" x14ac:dyDescent="0.25">
      <c r="A161" s="126" t="s">
        <v>4008</v>
      </c>
      <c r="B161" s="200">
        <v>1</v>
      </c>
      <c r="C161" s="126">
        <v>2</v>
      </c>
      <c r="D161" s="308">
        <f>COVID!J161</f>
        <v>0</v>
      </c>
      <c r="E161" s="126" t="b">
        <v>1</v>
      </c>
      <c r="F161" s="309" t="str">
        <f>RIGHT(COVID!C161,4)&amp;"."&amp;COVID!M161&amp;"."&amp;COVID!K161&amp;"."&amp;$C$5</f>
        <v>...Jl21</v>
      </c>
      <c r="G161" s="310">
        <f t="shared" ca="1" si="4"/>
        <v>44386</v>
      </c>
      <c r="H161" s="442">
        <f>IF(COVID!T161&gt;0,0,-COVID!T161)</f>
        <v>0</v>
      </c>
      <c r="I161" s="205">
        <f t="shared" ca="1" si="5"/>
        <v>44386</v>
      </c>
      <c r="J161" s="126">
        <v>75</v>
      </c>
      <c r="K161" s="126" t="b">
        <v>1</v>
      </c>
      <c r="L161" s="126" t="s">
        <v>4009</v>
      </c>
      <c r="M161" s="126" t="b">
        <v>1</v>
      </c>
      <c r="N161" s="126" t="s">
        <v>3687</v>
      </c>
      <c r="O161" s="309" t="str">
        <f>LEFT(COVID!D161,19)&amp;"."&amp;COVIDCR!F161</f>
        <v>....Jl21</v>
      </c>
      <c r="P161" s="312">
        <f>COVID!I161</f>
        <v>0</v>
      </c>
      <c r="Q161" s="126" t="b">
        <v>1</v>
      </c>
      <c r="R161" s="126" t="b">
        <v>1</v>
      </c>
      <c r="S161" s="126" t="b">
        <v>1</v>
      </c>
    </row>
    <row r="162" spans="1:19" hidden="1" x14ac:dyDescent="0.25">
      <c r="A162" s="126" t="s">
        <v>4008</v>
      </c>
      <c r="B162" s="200">
        <v>1</v>
      </c>
      <c r="C162" s="126">
        <v>2</v>
      </c>
      <c r="D162" s="308">
        <f>COVID!J162</f>
        <v>0</v>
      </c>
      <c r="E162" s="126" t="b">
        <v>1</v>
      </c>
      <c r="F162" s="309" t="str">
        <f>RIGHT(COVID!C162,4)&amp;"."&amp;COVID!M162&amp;"."&amp;COVID!K162&amp;"."&amp;$C$5</f>
        <v>...Jl21</v>
      </c>
      <c r="G162" s="310">
        <f t="shared" ca="1" si="4"/>
        <v>44386</v>
      </c>
      <c r="H162" s="442">
        <f>IF(COVID!T162&gt;0,0,-COVID!T162)</f>
        <v>0</v>
      </c>
      <c r="I162" s="205">
        <f t="shared" ca="1" si="5"/>
        <v>44386</v>
      </c>
      <c r="J162" s="126">
        <v>76</v>
      </c>
      <c r="K162" s="126" t="b">
        <v>1</v>
      </c>
      <c r="L162" s="126" t="s">
        <v>4009</v>
      </c>
      <c r="M162" s="126" t="b">
        <v>1</v>
      </c>
      <c r="N162" s="126" t="s">
        <v>3687</v>
      </c>
      <c r="O162" s="309" t="str">
        <f>LEFT(COVID!D162,19)&amp;"."&amp;COVIDCR!F162</f>
        <v>....Jl21</v>
      </c>
      <c r="P162" s="312">
        <f>COVID!I162</f>
        <v>0</v>
      </c>
      <c r="Q162" s="126" t="b">
        <v>1</v>
      </c>
      <c r="R162" s="126" t="b">
        <v>1</v>
      </c>
      <c r="S162" s="126" t="b">
        <v>1</v>
      </c>
    </row>
    <row r="163" spans="1:19" hidden="1" x14ac:dyDescent="0.25">
      <c r="A163" s="126" t="s">
        <v>4008</v>
      </c>
      <c r="B163" s="200">
        <v>1</v>
      </c>
      <c r="C163" s="126">
        <v>2</v>
      </c>
      <c r="D163" s="308">
        <f>COVID!J163</f>
        <v>0</v>
      </c>
      <c r="E163" s="126" t="b">
        <v>1</v>
      </c>
      <c r="F163" s="309" t="str">
        <f>RIGHT(COVID!C163,4)&amp;"."&amp;COVID!M163&amp;"."&amp;COVID!K163&amp;"."&amp;$C$5</f>
        <v>...Jl21</v>
      </c>
      <c r="G163" s="310">
        <f t="shared" ca="1" si="4"/>
        <v>44386</v>
      </c>
      <c r="H163" s="442">
        <f>IF(COVID!T163&gt;0,0,-COVID!T163)</f>
        <v>0</v>
      </c>
      <c r="I163" s="205">
        <f t="shared" ca="1" si="5"/>
        <v>44386</v>
      </c>
      <c r="J163" s="126">
        <v>77</v>
      </c>
      <c r="K163" s="126" t="b">
        <v>1</v>
      </c>
      <c r="L163" s="126" t="s">
        <v>4009</v>
      </c>
      <c r="M163" s="126" t="b">
        <v>1</v>
      </c>
      <c r="N163" s="126" t="s">
        <v>3687</v>
      </c>
      <c r="O163" s="309" t="str">
        <f>LEFT(COVID!D163,19)&amp;"."&amp;COVIDCR!F163</f>
        <v>....Jl21</v>
      </c>
      <c r="P163" s="312">
        <f>COVID!I163</f>
        <v>0</v>
      </c>
      <c r="Q163" s="126" t="b">
        <v>1</v>
      </c>
      <c r="R163" s="126" t="b">
        <v>1</v>
      </c>
      <c r="S163" s="126" t="b">
        <v>1</v>
      </c>
    </row>
    <row r="164" spans="1:19" hidden="1" x14ac:dyDescent="0.25">
      <c r="A164" s="126" t="s">
        <v>4008</v>
      </c>
      <c r="B164" s="200">
        <v>1</v>
      </c>
      <c r="C164" s="126">
        <v>2</v>
      </c>
      <c r="D164" s="308">
        <f>COVID!J164</f>
        <v>0</v>
      </c>
      <c r="E164" s="126" t="b">
        <v>1</v>
      </c>
      <c r="F164" s="309" t="str">
        <f>RIGHT(COVID!C164,4)&amp;"."&amp;COVID!M164&amp;"."&amp;COVID!K164&amp;"."&amp;$C$5</f>
        <v>...Jl21</v>
      </c>
      <c r="G164" s="310">
        <f t="shared" ca="1" si="4"/>
        <v>44386</v>
      </c>
      <c r="H164" s="442">
        <f>IF(COVID!T164&gt;0,0,-COVID!T164)</f>
        <v>0</v>
      </c>
      <c r="I164" s="205">
        <f t="shared" ca="1" si="5"/>
        <v>44386</v>
      </c>
      <c r="J164" s="126">
        <v>78</v>
      </c>
      <c r="K164" s="126" t="b">
        <v>1</v>
      </c>
      <c r="L164" s="126" t="s">
        <v>4009</v>
      </c>
      <c r="M164" s="126" t="b">
        <v>1</v>
      </c>
      <c r="N164" s="126" t="s">
        <v>3687</v>
      </c>
      <c r="O164" s="309" t="str">
        <f>LEFT(COVID!D164,19)&amp;"."&amp;COVIDCR!F164</f>
        <v>....Jl21</v>
      </c>
      <c r="P164" s="312">
        <f>COVID!I164</f>
        <v>0</v>
      </c>
      <c r="Q164" s="126" t="b">
        <v>1</v>
      </c>
      <c r="R164" s="126" t="b">
        <v>1</v>
      </c>
      <c r="S164" s="126" t="b">
        <v>1</v>
      </c>
    </row>
    <row r="165" spans="1:19" hidden="1" x14ac:dyDescent="0.25">
      <c r="A165" s="126" t="s">
        <v>4008</v>
      </c>
      <c r="B165" s="200">
        <v>1</v>
      </c>
      <c r="C165" s="126">
        <v>2</v>
      </c>
      <c r="D165" s="308">
        <f>COVID!J165</f>
        <v>0</v>
      </c>
      <c r="E165" s="126" t="b">
        <v>1</v>
      </c>
      <c r="F165" s="309" t="str">
        <f>RIGHT(COVID!C165,4)&amp;"."&amp;COVID!M165&amp;"."&amp;COVID!K165&amp;"."&amp;$C$5</f>
        <v>...Jl21</v>
      </c>
      <c r="G165" s="310">
        <f t="shared" ca="1" si="4"/>
        <v>44386</v>
      </c>
      <c r="H165" s="442">
        <f>IF(COVID!T165&gt;0,0,-COVID!T165)</f>
        <v>0</v>
      </c>
      <c r="I165" s="205">
        <f t="shared" ca="1" si="5"/>
        <v>44386</v>
      </c>
      <c r="J165" s="126">
        <v>79</v>
      </c>
      <c r="K165" s="126" t="b">
        <v>1</v>
      </c>
      <c r="L165" s="126" t="s">
        <v>4009</v>
      </c>
      <c r="M165" s="126" t="b">
        <v>1</v>
      </c>
      <c r="N165" s="126" t="s">
        <v>3687</v>
      </c>
      <c r="O165" s="309" t="str">
        <f>LEFT(COVID!D165,19)&amp;"."&amp;COVIDCR!F165</f>
        <v>....Jl21</v>
      </c>
      <c r="P165" s="312">
        <f>COVID!I165</f>
        <v>0</v>
      </c>
      <c r="Q165" s="126" t="b">
        <v>1</v>
      </c>
      <c r="R165" s="126" t="b">
        <v>1</v>
      </c>
      <c r="S165" s="126" t="b">
        <v>1</v>
      </c>
    </row>
    <row r="166" spans="1:19" hidden="1" x14ac:dyDescent="0.25">
      <c r="A166" s="126" t="s">
        <v>4008</v>
      </c>
      <c r="B166" s="200">
        <v>1</v>
      </c>
      <c r="C166" s="126">
        <v>2</v>
      </c>
      <c r="D166" s="308">
        <f>COVID!J166</f>
        <v>0</v>
      </c>
      <c r="E166" s="126" t="b">
        <v>1</v>
      </c>
      <c r="F166" s="309" t="str">
        <f>RIGHT(COVID!C166,4)&amp;"."&amp;COVID!M166&amp;"."&amp;COVID!K166&amp;"."&amp;$C$5</f>
        <v>...Jl21</v>
      </c>
      <c r="G166" s="310">
        <f t="shared" ca="1" si="4"/>
        <v>44386</v>
      </c>
      <c r="H166" s="442">
        <f>IF(COVID!T166&gt;0,0,-COVID!T166)</f>
        <v>0</v>
      </c>
      <c r="I166" s="205">
        <f t="shared" ca="1" si="5"/>
        <v>44386</v>
      </c>
      <c r="J166" s="126">
        <v>80</v>
      </c>
      <c r="K166" s="126" t="b">
        <v>1</v>
      </c>
      <c r="L166" s="126" t="s">
        <v>4009</v>
      </c>
      <c r="M166" s="126" t="b">
        <v>1</v>
      </c>
      <c r="N166" s="126" t="s">
        <v>3687</v>
      </c>
      <c r="O166" s="309" t="str">
        <f>LEFT(COVID!D166,19)&amp;"."&amp;COVIDCR!F166</f>
        <v>....Jl21</v>
      </c>
      <c r="P166" s="312">
        <f>COVID!I166</f>
        <v>0</v>
      </c>
      <c r="Q166" s="126" t="b">
        <v>1</v>
      </c>
      <c r="R166" s="126" t="b">
        <v>1</v>
      </c>
      <c r="S166" s="126" t="b">
        <v>1</v>
      </c>
    </row>
    <row r="167" spans="1:19" hidden="1" x14ac:dyDescent="0.25">
      <c r="A167" s="126" t="s">
        <v>4008</v>
      </c>
      <c r="B167" s="200">
        <v>1</v>
      </c>
      <c r="C167" s="126">
        <v>2</v>
      </c>
      <c r="D167" s="308">
        <f>COVID!J167</f>
        <v>0</v>
      </c>
      <c r="E167" s="126" t="b">
        <v>1</v>
      </c>
      <c r="F167" s="309" t="str">
        <f>RIGHT(COVID!C167,4)&amp;"."&amp;COVID!M167&amp;"."&amp;COVID!K167&amp;"."&amp;$C$5</f>
        <v>...Jl21</v>
      </c>
      <c r="G167" s="310">
        <f t="shared" ca="1" si="4"/>
        <v>44386</v>
      </c>
      <c r="H167" s="442">
        <f>IF(COVID!T167&gt;0,0,-COVID!T167)</f>
        <v>0</v>
      </c>
      <c r="I167" s="205">
        <f t="shared" ca="1" si="5"/>
        <v>44386</v>
      </c>
      <c r="J167" s="126">
        <v>81</v>
      </c>
      <c r="K167" s="126" t="b">
        <v>1</v>
      </c>
      <c r="L167" s="126" t="s">
        <v>4009</v>
      </c>
      <c r="M167" s="126" t="b">
        <v>1</v>
      </c>
      <c r="N167" s="126" t="s">
        <v>3687</v>
      </c>
      <c r="O167" s="309" t="str">
        <f>LEFT(COVID!D167,19)&amp;"."&amp;COVIDCR!F167</f>
        <v>....Jl21</v>
      </c>
      <c r="P167" s="312">
        <f>COVID!I167</f>
        <v>0</v>
      </c>
      <c r="Q167" s="126" t="b">
        <v>1</v>
      </c>
      <c r="R167" s="126" t="b">
        <v>1</v>
      </c>
      <c r="S167" s="126" t="b">
        <v>1</v>
      </c>
    </row>
    <row r="168" spans="1:19" hidden="1" x14ac:dyDescent="0.25">
      <c r="A168" s="126" t="s">
        <v>4008</v>
      </c>
      <c r="B168" s="200">
        <v>1</v>
      </c>
      <c r="C168" s="126">
        <v>2</v>
      </c>
      <c r="D168" s="308">
        <f>COVID!J168</f>
        <v>0</v>
      </c>
      <c r="E168" s="126" t="b">
        <v>1</v>
      </c>
      <c r="F168" s="309" t="str">
        <f>RIGHT(COVID!C168,4)&amp;"."&amp;COVID!M168&amp;"."&amp;COVID!K168&amp;"."&amp;$C$5</f>
        <v>...Jl21</v>
      </c>
      <c r="G168" s="310">
        <f t="shared" ca="1" si="4"/>
        <v>44386</v>
      </c>
      <c r="H168" s="442">
        <f>IF(COVID!T168&gt;0,0,-COVID!T168)</f>
        <v>0</v>
      </c>
      <c r="I168" s="205">
        <f t="shared" ca="1" si="5"/>
        <v>44386</v>
      </c>
      <c r="J168" s="126">
        <v>82</v>
      </c>
      <c r="K168" s="126" t="b">
        <v>1</v>
      </c>
      <c r="L168" s="126" t="s">
        <v>4009</v>
      </c>
      <c r="M168" s="126" t="b">
        <v>1</v>
      </c>
      <c r="N168" s="126" t="s">
        <v>3687</v>
      </c>
      <c r="O168" s="309" t="str">
        <f>LEFT(COVID!D168,19)&amp;"."&amp;COVIDCR!F168</f>
        <v>....Jl21</v>
      </c>
      <c r="P168" s="312">
        <f>COVID!I168</f>
        <v>0</v>
      </c>
      <c r="Q168" s="126" t="b">
        <v>1</v>
      </c>
      <c r="R168" s="126" t="b">
        <v>1</v>
      </c>
      <c r="S168" s="126" t="b">
        <v>1</v>
      </c>
    </row>
    <row r="169" spans="1:19" hidden="1" x14ac:dyDescent="0.25">
      <c r="A169" s="126" t="s">
        <v>4008</v>
      </c>
      <c r="B169" s="200">
        <v>1</v>
      </c>
      <c r="C169" s="126">
        <v>2</v>
      </c>
      <c r="D169" s="308">
        <f>COVID!J169</f>
        <v>0</v>
      </c>
      <c r="E169" s="126" t="b">
        <v>1</v>
      </c>
      <c r="F169" s="309" t="str">
        <f>RIGHT(COVID!C169,4)&amp;"."&amp;COVID!M169&amp;"."&amp;COVID!K169&amp;"."&amp;$C$5</f>
        <v>...Jl21</v>
      </c>
      <c r="G169" s="310">
        <f t="shared" ca="1" si="4"/>
        <v>44386</v>
      </c>
      <c r="H169" s="442">
        <f>IF(COVID!T169&gt;0,0,-COVID!T169)</f>
        <v>0</v>
      </c>
      <c r="I169" s="205">
        <f t="shared" ca="1" si="5"/>
        <v>44386</v>
      </c>
      <c r="J169" s="126">
        <v>83</v>
      </c>
      <c r="K169" s="126" t="b">
        <v>1</v>
      </c>
      <c r="L169" s="126" t="s">
        <v>4009</v>
      </c>
      <c r="M169" s="126" t="b">
        <v>1</v>
      </c>
      <c r="N169" s="126" t="s">
        <v>3687</v>
      </c>
      <c r="O169" s="309" t="str">
        <f>LEFT(COVID!D169,19)&amp;"."&amp;COVIDCR!F169</f>
        <v>....Jl21</v>
      </c>
      <c r="P169" s="312">
        <f>COVID!I169</f>
        <v>0</v>
      </c>
      <c r="Q169" s="126" t="b">
        <v>1</v>
      </c>
      <c r="R169" s="126" t="b">
        <v>1</v>
      </c>
      <c r="S169" s="126" t="b">
        <v>1</v>
      </c>
    </row>
    <row r="170" spans="1:19" hidden="1" x14ac:dyDescent="0.25">
      <c r="A170" s="126" t="s">
        <v>4008</v>
      </c>
      <c r="B170" s="200">
        <v>1</v>
      </c>
      <c r="C170" s="126">
        <v>2</v>
      </c>
      <c r="D170" s="308">
        <f>COVID!J170</f>
        <v>0</v>
      </c>
      <c r="E170" s="126" t="b">
        <v>1</v>
      </c>
      <c r="F170" s="309" t="str">
        <f>RIGHT(COVID!C170,4)&amp;"."&amp;COVID!M170&amp;"."&amp;COVID!K170&amp;"."&amp;$C$5</f>
        <v>...Jl21</v>
      </c>
      <c r="G170" s="310">
        <f t="shared" ca="1" si="4"/>
        <v>44386</v>
      </c>
      <c r="H170" s="442">
        <f>IF(COVID!T170&gt;0,0,-COVID!T170)</f>
        <v>0</v>
      </c>
      <c r="I170" s="205">
        <f t="shared" ca="1" si="5"/>
        <v>44386</v>
      </c>
      <c r="J170" s="126">
        <v>84</v>
      </c>
      <c r="K170" s="126" t="b">
        <v>1</v>
      </c>
      <c r="L170" s="126" t="s">
        <v>4009</v>
      </c>
      <c r="M170" s="126" t="b">
        <v>1</v>
      </c>
      <c r="N170" s="126" t="s">
        <v>3687</v>
      </c>
      <c r="O170" s="309" t="str">
        <f>LEFT(COVID!D170,19)&amp;"."&amp;COVIDCR!F170</f>
        <v>....Jl21</v>
      </c>
      <c r="P170" s="312">
        <f>COVID!I170</f>
        <v>0</v>
      </c>
      <c r="Q170" s="126" t="b">
        <v>1</v>
      </c>
      <c r="R170" s="126" t="b">
        <v>1</v>
      </c>
      <c r="S170" s="126" t="b">
        <v>1</v>
      </c>
    </row>
    <row r="171" spans="1:19" hidden="1" x14ac:dyDescent="0.25">
      <c r="A171" s="126" t="s">
        <v>4008</v>
      </c>
      <c r="B171" s="200">
        <v>1</v>
      </c>
      <c r="C171" s="126">
        <v>2</v>
      </c>
      <c r="D171" s="308">
        <f>COVID!J171</f>
        <v>0</v>
      </c>
      <c r="E171" s="126" t="b">
        <v>1</v>
      </c>
      <c r="F171" s="309" t="str">
        <f>RIGHT(COVID!C171,4)&amp;"."&amp;COVID!M171&amp;"."&amp;COVID!K171&amp;"."&amp;$C$5</f>
        <v>...Jl21</v>
      </c>
      <c r="G171" s="310">
        <f t="shared" ca="1" si="4"/>
        <v>44386</v>
      </c>
      <c r="H171" s="442">
        <f>IF(COVID!T171&gt;0,0,-COVID!T171)</f>
        <v>0</v>
      </c>
      <c r="I171" s="205">
        <f t="shared" ca="1" si="5"/>
        <v>44386</v>
      </c>
      <c r="J171" s="126">
        <v>85</v>
      </c>
      <c r="K171" s="126" t="b">
        <v>1</v>
      </c>
      <c r="L171" s="126" t="s">
        <v>4009</v>
      </c>
      <c r="M171" s="126" t="b">
        <v>1</v>
      </c>
      <c r="N171" s="126" t="s">
        <v>3687</v>
      </c>
      <c r="O171" s="309" t="str">
        <f>LEFT(COVID!D171,19)&amp;"."&amp;COVIDCR!F171</f>
        <v>....Jl21</v>
      </c>
      <c r="P171" s="312">
        <f>COVID!I171</f>
        <v>0</v>
      </c>
      <c r="Q171" s="126" t="b">
        <v>1</v>
      </c>
      <c r="R171" s="126" t="b">
        <v>1</v>
      </c>
      <c r="S171" s="126" t="b">
        <v>1</v>
      </c>
    </row>
    <row r="172" spans="1:19" hidden="1" x14ac:dyDescent="0.25">
      <c r="A172" s="126" t="s">
        <v>4008</v>
      </c>
      <c r="B172" s="200">
        <v>1</v>
      </c>
      <c r="C172" s="126">
        <v>2</v>
      </c>
      <c r="D172" s="308">
        <f>COVID!J172</f>
        <v>0</v>
      </c>
      <c r="E172" s="126" t="b">
        <v>1</v>
      </c>
      <c r="F172" s="309" t="str">
        <f>RIGHT(COVID!C172,4)&amp;"."&amp;COVID!M172&amp;"."&amp;COVID!K172&amp;"."&amp;$C$5</f>
        <v>...Jl21</v>
      </c>
      <c r="G172" s="310">
        <f t="shared" ca="1" si="4"/>
        <v>44386</v>
      </c>
      <c r="H172" s="442">
        <f>IF(COVID!T172&gt;0,0,-COVID!T172)</f>
        <v>0</v>
      </c>
      <c r="I172" s="205">
        <f t="shared" ca="1" si="5"/>
        <v>44386</v>
      </c>
      <c r="J172" s="126">
        <v>86</v>
      </c>
      <c r="K172" s="126" t="b">
        <v>1</v>
      </c>
      <c r="L172" s="126" t="s">
        <v>4009</v>
      </c>
      <c r="M172" s="126" t="b">
        <v>1</v>
      </c>
      <c r="N172" s="126" t="s">
        <v>3687</v>
      </c>
      <c r="O172" s="309" t="str">
        <f>LEFT(COVID!D172,19)&amp;"."&amp;COVIDCR!F172</f>
        <v>....Jl21</v>
      </c>
      <c r="P172" s="312">
        <f>COVID!I172</f>
        <v>0</v>
      </c>
      <c r="Q172" s="126" t="b">
        <v>1</v>
      </c>
      <c r="R172" s="126" t="b">
        <v>1</v>
      </c>
      <c r="S172" s="126" t="b">
        <v>1</v>
      </c>
    </row>
    <row r="173" spans="1:19" hidden="1" x14ac:dyDescent="0.25">
      <c r="A173" s="126" t="s">
        <v>4008</v>
      </c>
      <c r="B173" s="200">
        <v>1</v>
      </c>
      <c r="C173" s="126">
        <v>2</v>
      </c>
      <c r="D173" s="308">
        <f>COVID!J173</f>
        <v>0</v>
      </c>
      <c r="E173" s="126" t="b">
        <v>1</v>
      </c>
      <c r="F173" s="309" t="str">
        <f>RIGHT(COVID!C173,4)&amp;"."&amp;COVID!M173&amp;"."&amp;COVID!K173&amp;"."&amp;$C$5</f>
        <v>...Jl21</v>
      </c>
      <c r="G173" s="310">
        <f t="shared" ca="1" si="4"/>
        <v>44386</v>
      </c>
      <c r="H173" s="442">
        <f>IF(COVID!T173&gt;0,0,-COVID!T173)</f>
        <v>0</v>
      </c>
      <c r="I173" s="205">
        <f t="shared" ca="1" si="5"/>
        <v>44386</v>
      </c>
      <c r="J173" s="126">
        <v>87</v>
      </c>
      <c r="K173" s="126" t="b">
        <v>1</v>
      </c>
      <c r="L173" s="126" t="s">
        <v>4009</v>
      </c>
      <c r="M173" s="126" t="b">
        <v>1</v>
      </c>
      <c r="N173" s="126" t="s">
        <v>3687</v>
      </c>
      <c r="O173" s="309" t="str">
        <f>LEFT(COVID!D173,19)&amp;"."&amp;COVIDCR!F173</f>
        <v>....Jl21</v>
      </c>
      <c r="P173" s="312">
        <f>COVID!I173</f>
        <v>0</v>
      </c>
      <c r="Q173" s="126" t="b">
        <v>1</v>
      </c>
      <c r="R173" s="126" t="b">
        <v>1</v>
      </c>
      <c r="S173" s="126" t="b">
        <v>1</v>
      </c>
    </row>
    <row r="174" spans="1:19" hidden="1" x14ac:dyDescent="0.25">
      <c r="A174" s="126" t="s">
        <v>4008</v>
      </c>
      <c r="B174" s="200">
        <v>1</v>
      </c>
      <c r="C174" s="126">
        <v>2</v>
      </c>
      <c r="D174" s="308">
        <f>COVID!J174</f>
        <v>0</v>
      </c>
      <c r="E174" s="126" t="b">
        <v>1</v>
      </c>
      <c r="F174" s="309" t="str">
        <f>RIGHT(COVID!C174,4)&amp;"."&amp;COVID!M174&amp;"."&amp;COVID!K174&amp;"."&amp;$C$5</f>
        <v>...Jl21</v>
      </c>
      <c r="G174" s="310">
        <f t="shared" ca="1" si="4"/>
        <v>44386</v>
      </c>
      <c r="H174" s="442">
        <f>IF(COVID!T174&gt;0,0,-COVID!T174)</f>
        <v>0</v>
      </c>
      <c r="I174" s="205">
        <f t="shared" ca="1" si="5"/>
        <v>44386</v>
      </c>
      <c r="J174" s="126">
        <v>88</v>
      </c>
      <c r="K174" s="126" t="b">
        <v>1</v>
      </c>
      <c r="L174" s="126" t="s">
        <v>4009</v>
      </c>
      <c r="M174" s="126" t="b">
        <v>1</v>
      </c>
      <c r="N174" s="126" t="s">
        <v>3687</v>
      </c>
      <c r="O174" s="309" t="str">
        <f>LEFT(COVID!D174,19)&amp;"."&amp;COVIDCR!F174</f>
        <v>....Jl21</v>
      </c>
      <c r="P174" s="312">
        <f>COVID!I174</f>
        <v>0</v>
      </c>
      <c r="Q174" s="126" t="b">
        <v>1</v>
      </c>
      <c r="R174" s="126" t="b">
        <v>1</v>
      </c>
      <c r="S174" s="126" t="b">
        <v>1</v>
      </c>
    </row>
    <row r="175" spans="1:19" hidden="1" x14ac:dyDescent="0.25">
      <c r="A175" s="126" t="s">
        <v>4008</v>
      </c>
      <c r="B175" s="200">
        <v>1</v>
      </c>
      <c r="C175" s="126">
        <v>2</v>
      </c>
      <c r="D175" s="308">
        <f>COVID!J175</f>
        <v>0</v>
      </c>
      <c r="E175" s="126" t="b">
        <v>1</v>
      </c>
      <c r="F175" s="309" t="str">
        <f>RIGHT(COVID!C175,4)&amp;"."&amp;COVID!M175&amp;"."&amp;COVID!K175&amp;"."&amp;$C$5</f>
        <v>...Jl21</v>
      </c>
      <c r="G175" s="310">
        <f t="shared" ca="1" si="4"/>
        <v>44386</v>
      </c>
      <c r="H175" s="442">
        <f>IF(COVID!T175&gt;0,0,-COVID!T175)</f>
        <v>0</v>
      </c>
      <c r="I175" s="205">
        <f t="shared" ca="1" si="5"/>
        <v>44386</v>
      </c>
      <c r="J175" s="126">
        <v>89</v>
      </c>
      <c r="K175" s="126" t="b">
        <v>1</v>
      </c>
      <c r="L175" s="126" t="s">
        <v>4009</v>
      </c>
      <c r="M175" s="126" t="b">
        <v>1</v>
      </c>
      <c r="N175" s="126" t="s">
        <v>3687</v>
      </c>
      <c r="O175" s="309" t="str">
        <f>LEFT(COVID!D175,19)&amp;"."&amp;COVIDCR!F175</f>
        <v>....Jl21</v>
      </c>
      <c r="P175" s="312">
        <f>COVID!I175</f>
        <v>0</v>
      </c>
      <c r="Q175" s="126" t="b">
        <v>1</v>
      </c>
      <c r="R175" s="126" t="b">
        <v>1</v>
      </c>
      <c r="S175" s="126" t="b">
        <v>1</v>
      </c>
    </row>
    <row r="176" spans="1:19" hidden="1" x14ac:dyDescent="0.25">
      <c r="A176" s="126" t="s">
        <v>4008</v>
      </c>
      <c r="B176" s="200">
        <v>1</v>
      </c>
      <c r="C176" s="126">
        <v>2</v>
      </c>
      <c r="D176" s="308">
        <f>COVID!J176</f>
        <v>0</v>
      </c>
      <c r="E176" s="126" t="b">
        <v>1</v>
      </c>
      <c r="F176" s="309" t="str">
        <f>RIGHT(COVID!C176,4)&amp;"."&amp;COVID!M176&amp;"."&amp;COVID!K176&amp;"."&amp;$C$5</f>
        <v>...Jl21</v>
      </c>
      <c r="G176" s="310">
        <f t="shared" ca="1" si="4"/>
        <v>44386</v>
      </c>
      <c r="H176" s="442">
        <f>IF(COVID!T176&gt;0,0,-COVID!T176)</f>
        <v>0</v>
      </c>
      <c r="I176" s="205">
        <f t="shared" ca="1" si="5"/>
        <v>44386</v>
      </c>
      <c r="J176" s="126">
        <v>90</v>
      </c>
      <c r="K176" s="126" t="b">
        <v>1</v>
      </c>
      <c r="L176" s="126" t="s">
        <v>4009</v>
      </c>
      <c r="M176" s="126" t="b">
        <v>1</v>
      </c>
      <c r="N176" s="126" t="s">
        <v>3687</v>
      </c>
      <c r="O176" s="309" t="str">
        <f>LEFT(COVID!D176,19)&amp;"."&amp;COVIDCR!F176</f>
        <v>....Jl21</v>
      </c>
      <c r="P176" s="312">
        <f>COVID!I176</f>
        <v>0</v>
      </c>
      <c r="Q176" s="126" t="b">
        <v>1</v>
      </c>
      <c r="R176" s="126" t="b">
        <v>1</v>
      </c>
      <c r="S176" s="126" t="b">
        <v>1</v>
      </c>
    </row>
    <row r="177" spans="1:19" hidden="1" x14ac:dyDescent="0.25">
      <c r="A177" s="126" t="s">
        <v>4008</v>
      </c>
      <c r="B177" s="200">
        <v>1</v>
      </c>
      <c r="C177" s="126">
        <v>2</v>
      </c>
      <c r="D177" s="308">
        <f>COVID!J177</f>
        <v>0</v>
      </c>
      <c r="E177" s="126" t="b">
        <v>1</v>
      </c>
      <c r="F177" s="309" t="str">
        <f>RIGHT(COVID!C177,4)&amp;"."&amp;COVID!M177&amp;"."&amp;COVID!K177&amp;"."&amp;$C$5</f>
        <v>...Jl21</v>
      </c>
      <c r="G177" s="310">
        <f t="shared" ca="1" si="4"/>
        <v>44386</v>
      </c>
      <c r="H177" s="442">
        <f>IF(COVID!T177&gt;0,0,-COVID!T177)</f>
        <v>0</v>
      </c>
      <c r="I177" s="205">
        <f t="shared" ca="1" si="5"/>
        <v>44386</v>
      </c>
      <c r="J177" s="126">
        <v>91</v>
      </c>
      <c r="K177" s="126" t="b">
        <v>1</v>
      </c>
      <c r="L177" s="126" t="s">
        <v>4009</v>
      </c>
      <c r="M177" s="126" t="b">
        <v>1</v>
      </c>
      <c r="N177" s="126" t="s">
        <v>3687</v>
      </c>
      <c r="O177" s="309" t="str">
        <f>LEFT(COVID!D177,19)&amp;"."&amp;COVIDCR!F177</f>
        <v>....Jl21</v>
      </c>
      <c r="P177" s="312">
        <f>COVID!I177</f>
        <v>0</v>
      </c>
      <c r="Q177" s="126" t="b">
        <v>1</v>
      </c>
      <c r="R177" s="126" t="b">
        <v>1</v>
      </c>
      <c r="S177" s="126" t="b">
        <v>1</v>
      </c>
    </row>
    <row r="178" spans="1:19" hidden="1" x14ac:dyDescent="0.25">
      <c r="A178" s="126" t="s">
        <v>4008</v>
      </c>
      <c r="B178" s="200">
        <v>1</v>
      </c>
      <c r="C178" s="126">
        <v>2</v>
      </c>
      <c r="D178" s="308">
        <f>COVID!J178</f>
        <v>0</v>
      </c>
      <c r="E178" s="126" t="b">
        <v>1</v>
      </c>
      <c r="F178" s="309" t="str">
        <f>RIGHT(COVID!C178,4)&amp;"."&amp;COVID!M178&amp;"."&amp;COVID!K178&amp;"."&amp;$C$5</f>
        <v>...Jl21</v>
      </c>
      <c r="G178" s="310">
        <f t="shared" ca="1" si="4"/>
        <v>44386</v>
      </c>
      <c r="H178" s="442">
        <f>IF(COVID!T178&gt;0,0,-COVID!T178)</f>
        <v>0</v>
      </c>
      <c r="I178" s="205">
        <f t="shared" ca="1" si="5"/>
        <v>44386</v>
      </c>
      <c r="J178" s="126">
        <v>92</v>
      </c>
      <c r="K178" s="126" t="b">
        <v>1</v>
      </c>
      <c r="L178" s="126" t="s">
        <v>4009</v>
      </c>
      <c r="M178" s="126" t="b">
        <v>1</v>
      </c>
      <c r="N178" s="126" t="s">
        <v>3687</v>
      </c>
      <c r="O178" s="309" t="str">
        <f>LEFT(COVID!D178,19)&amp;"."&amp;COVIDCR!F178</f>
        <v>....Jl21</v>
      </c>
      <c r="P178" s="312">
        <f>COVID!I178</f>
        <v>0</v>
      </c>
      <c r="Q178" s="126" t="b">
        <v>1</v>
      </c>
      <c r="R178" s="126" t="b">
        <v>1</v>
      </c>
      <c r="S178" s="126" t="b">
        <v>1</v>
      </c>
    </row>
    <row r="179" spans="1:19" hidden="1" x14ac:dyDescent="0.25">
      <c r="A179" s="126" t="s">
        <v>4008</v>
      </c>
      <c r="B179" s="200">
        <v>1</v>
      </c>
      <c r="C179" s="126">
        <v>2</v>
      </c>
      <c r="D179" s="308">
        <f>COVID!J179</f>
        <v>0</v>
      </c>
      <c r="E179" s="126" t="b">
        <v>1</v>
      </c>
      <c r="F179" s="309" t="str">
        <f>RIGHT(COVID!C179,4)&amp;"."&amp;COVID!M179&amp;"."&amp;COVID!K179&amp;"."&amp;$C$5</f>
        <v>...Jl21</v>
      </c>
      <c r="G179" s="310">
        <f t="shared" ca="1" si="4"/>
        <v>44386</v>
      </c>
      <c r="H179" s="442">
        <f>IF(COVID!T179&gt;0,0,-COVID!T179)</f>
        <v>0</v>
      </c>
      <c r="I179" s="205">
        <f t="shared" ca="1" si="5"/>
        <v>44386</v>
      </c>
      <c r="J179" s="126">
        <v>93</v>
      </c>
      <c r="K179" s="126" t="b">
        <v>1</v>
      </c>
      <c r="L179" s="126" t="s">
        <v>4009</v>
      </c>
      <c r="M179" s="126" t="b">
        <v>1</v>
      </c>
      <c r="N179" s="126" t="s">
        <v>3687</v>
      </c>
      <c r="O179" s="309" t="str">
        <f>LEFT(COVID!D179,19)&amp;"."&amp;COVIDCR!F179</f>
        <v>....Jl21</v>
      </c>
      <c r="P179" s="312">
        <f>COVID!I179</f>
        <v>0</v>
      </c>
      <c r="Q179" s="126" t="b">
        <v>1</v>
      </c>
      <c r="R179" s="126" t="b">
        <v>1</v>
      </c>
      <c r="S179" s="126" t="b">
        <v>1</v>
      </c>
    </row>
    <row r="180" spans="1:19" hidden="1" x14ac:dyDescent="0.25">
      <c r="A180" s="126" t="s">
        <v>4008</v>
      </c>
      <c r="B180" s="200">
        <v>1</v>
      </c>
      <c r="C180" s="126">
        <v>2</v>
      </c>
      <c r="D180" s="308">
        <f>COVID!J180</f>
        <v>0</v>
      </c>
      <c r="E180" s="126" t="b">
        <v>1</v>
      </c>
      <c r="F180" s="309" t="str">
        <f>RIGHT(COVID!C180,4)&amp;"."&amp;COVID!M180&amp;"."&amp;COVID!K180&amp;"."&amp;$C$5</f>
        <v>...Jl21</v>
      </c>
      <c r="G180" s="310">
        <f t="shared" ca="1" si="4"/>
        <v>44386</v>
      </c>
      <c r="H180" s="442">
        <f>IF(COVID!T180&gt;0,0,-COVID!T180)</f>
        <v>0</v>
      </c>
      <c r="I180" s="205">
        <f t="shared" ca="1" si="5"/>
        <v>44386</v>
      </c>
      <c r="J180" s="126">
        <v>94</v>
      </c>
      <c r="K180" s="126" t="b">
        <v>1</v>
      </c>
      <c r="L180" s="126" t="s">
        <v>4009</v>
      </c>
      <c r="M180" s="126" t="b">
        <v>1</v>
      </c>
      <c r="N180" s="126" t="s">
        <v>3687</v>
      </c>
      <c r="O180" s="309" t="str">
        <f>LEFT(COVID!D180,19)&amp;"."&amp;COVIDCR!F180</f>
        <v>....Jl21</v>
      </c>
      <c r="P180" s="312">
        <f>COVID!I180</f>
        <v>0</v>
      </c>
      <c r="Q180" s="126" t="b">
        <v>1</v>
      </c>
      <c r="R180" s="126" t="b">
        <v>1</v>
      </c>
      <c r="S180" s="126" t="b">
        <v>1</v>
      </c>
    </row>
    <row r="181" spans="1:19" hidden="1" x14ac:dyDescent="0.25">
      <c r="A181" s="126" t="s">
        <v>4008</v>
      </c>
      <c r="B181" s="200">
        <v>1</v>
      </c>
      <c r="C181" s="126">
        <v>2</v>
      </c>
      <c r="D181" s="308">
        <f>COVID!J181</f>
        <v>0</v>
      </c>
      <c r="E181" s="126" t="b">
        <v>1</v>
      </c>
      <c r="F181" s="309" t="str">
        <f>RIGHT(COVID!C181,4)&amp;"."&amp;COVID!M181&amp;"."&amp;COVID!K181&amp;"."&amp;$C$5</f>
        <v>...Jl21</v>
      </c>
      <c r="G181" s="310">
        <f t="shared" ca="1" si="4"/>
        <v>44386</v>
      </c>
      <c r="H181" s="442">
        <f>IF(COVID!T181&gt;0,0,-COVID!T181)</f>
        <v>0</v>
      </c>
      <c r="I181" s="205">
        <f t="shared" ca="1" si="5"/>
        <v>44386</v>
      </c>
      <c r="J181" s="126">
        <v>95</v>
      </c>
      <c r="K181" s="126" t="b">
        <v>1</v>
      </c>
      <c r="L181" s="126" t="s">
        <v>4009</v>
      </c>
      <c r="M181" s="126" t="b">
        <v>1</v>
      </c>
      <c r="N181" s="126" t="s">
        <v>3687</v>
      </c>
      <c r="O181" s="309" t="str">
        <f>LEFT(COVID!D181,19)&amp;"."&amp;COVIDCR!F181</f>
        <v>....Jl21</v>
      </c>
      <c r="P181" s="312">
        <f>COVID!I181</f>
        <v>0</v>
      </c>
      <c r="Q181" s="126" t="b">
        <v>1</v>
      </c>
      <c r="R181" s="126" t="b">
        <v>1</v>
      </c>
      <c r="S181" s="126" t="b">
        <v>1</v>
      </c>
    </row>
    <row r="182" spans="1:19" hidden="1" x14ac:dyDescent="0.25">
      <c r="A182" s="126" t="s">
        <v>4008</v>
      </c>
      <c r="B182" s="200">
        <v>1</v>
      </c>
      <c r="C182" s="126">
        <v>2</v>
      </c>
      <c r="D182" s="308">
        <f>COVID!J182</f>
        <v>0</v>
      </c>
      <c r="E182" s="126" t="b">
        <v>1</v>
      </c>
      <c r="F182" s="309" t="str">
        <f>RIGHT(COVID!C182,4)&amp;"."&amp;COVID!M182&amp;"."&amp;COVID!K182&amp;"."&amp;$C$5</f>
        <v>...Jl21</v>
      </c>
      <c r="G182" s="310">
        <f t="shared" ca="1" si="4"/>
        <v>44386</v>
      </c>
      <c r="H182" s="442">
        <f>IF(COVID!T182&gt;0,0,-COVID!T182)</f>
        <v>0</v>
      </c>
      <c r="I182" s="205">
        <f t="shared" ca="1" si="5"/>
        <v>44386</v>
      </c>
      <c r="J182" s="126">
        <v>96</v>
      </c>
      <c r="K182" s="126" t="b">
        <v>1</v>
      </c>
      <c r="L182" s="126" t="s">
        <v>4009</v>
      </c>
      <c r="M182" s="126" t="b">
        <v>1</v>
      </c>
      <c r="N182" s="126" t="s">
        <v>3687</v>
      </c>
      <c r="O182" s="309" t="str">
        <f>LEFT(COVID!D182,19)&amp;"."&amp;COVIDCR!F182</f>
        <v>....Jl21</v>
      </c>
      <c r="P182" s="312">
        <f>COVID!I182</f>
        <v>0</v>
      </c>
      <c r="Q182" s="126" t="b">
        <v>1</v>
      </c>
      <c r="R182" s="126" t="b">
        <v>1</v>
      </c>
      <c r="S182" s="126" t="b">
        <v>1</v>
      </c>
    </row>
    <row r="183" spans="1:19" hidden="1" x14ac:dyDescent="0.25">
      <c r="A183" s="126" t="s">
        <v>4008</v>
      </c>
      <c r="B183" s="200">
        <v>1</v>
      </c>
      <c r="C183" s="126">
        <v>2</v>
      </c>
      <c r="D183" s="308">
        <f>COVID!J183</f>
        <v>0</v>
      </c>
      <c r="E183" s="126" t="b">
        <v>1</v>
      </c>
      <c r="F183" s="309" t="str">
        <f>RIGHT(COVID!C183,4)&amp;"."&amp;COVID!M183&amp;"."&amp;COVID!K183&amp;"."&amp;$C$5</f>
        <v>...Jl21</v>
      </c>
      <c r="G183" s="310">
        <f t="shared" ca="1" si="4"/>
        <v>44386</v>
      </c>
      <c r="H183" s="442">
        <f>IF(COVID!T183&gt;0,0,-COVID!T183)</f>
        <v>0</v>
      </c>
      <c r="I183" s="205">
        <f t="shared" ca="1" si="5"/>
        <v>44386</v>
      </c>
      <c r="J183" s="126">
        <v>97</v>
      </c>
      <c r="K183" s="126" t="b">
        <v>1</v>
      </c>
      <c r="L183" s="126" t="s">
        <v>4009</v>
      </c>
      <c r="M183" s="126" t="b">
        <v>1</v>
      </c>
      <c r="N183" s="126" t="s">
        <v>3687</v>
      </c>
      <c r="O183" s="309" t="str">
        <f>LEFT(COVID!D183,19)&amp;"."&amp;COVIDCR!F183</f>
        <v>....Jl21</v>
      </c>
      <c r="P183" s="312">
        <f>COVID!I183</f>
        <v>0</v>
      </c>
      <c r="Q183" s="126" t="b">
        <v>1</v>
      </c>
      <c r="R183" s="126" t="b">
        <v>1</v>
      </c>
      <c r="S183" s="126" t="b">
        <v>1</v>
      </c>
    </row>
    <row r="184" spans="1:19" hidden="1" x14ac:dyDescent="0.25">
      <c r="A184" s="126" t="s">
        <v>4008</v>
      </c>
      <c r="B184" s="200">
        <v>1</v>
      </c>
      <c r="C184" s="126">
        <v>2</v>
      </c>
      <c r="D184" s="308">
        <f>COVID!J184</f>
        <v>0</v>
      </c>
      <c r="E184" s="126" t="b">
        <v>1</v>
      </c>
      <c r="F184" s="309" t="str">
        <f>RIGHT(COVID!C184,4)&amp;"."&amp;COVID!M184&amp;"."&amp;COVID!K184&amp;"."&amp;$C$5</f>
        <v>...Jl21</v>
      </c>
      <c r="G184" s="310">
        <f t="shared" ca="1" si="4"/>
        <v>44386</v>
      </c>
      <c r="H184" s="442">
        <f>IF(COVID!T184&gt;0,0,-COVID!T184)</f>
        <v>0</v>
      </c>
      <c r="I184" s="205">
        <f t="shared" ca="1" si="5"/>
        <v>44386</v>
      </c>
      <c r="J184" s="126">
        <v>98</v>
      </c>
      <c r="K184" s="126" t="b">
        <v>1</v>
      </c>
      <c r="L184" s="126" t="s">
        <v>4009</v>
      </c>
      <c r="M184" s="126" t="b">
        <v>1</v>
      </c>
      <c r="N184" s="126" t="s">
        <v>3687</v>
      </c>
      <c r="O184" s="309" t="str">
        <f>LEFT(COVID!D184,19)&amp;"."&amp;COVIDCR!F184</f>
        <v>....Jl21</v>
      </c>
      <c r="P184" s="312">
        <f>COVID!I184</f>
        <v>0</v>
      </c>
      <c r="Q184" s="126" t="b">
        <v>1</v>
      </c>
      <c r="R184" s="126" t="b">
        <v>1</v>
      </c>
      <c r="S184" s="126" t="b">
        <v>1</v>
      </c>
    </row>
    <row r="185" spans="1:19" hidden="1" x14ac:dyDescent="0.25">
      <c r="A185" s="126" t="s">
        <v>4008</v>
      </c>
      <c r="B185" s="200">
        <v>1</v>
      </c>
      <c r="C185" s="126">
        <v>2</v>
      </c>
      <c r="D185" s="308">
        <f>COVID!J185</f>
        <v>0</v>
      </c>
      <c r="E185" s="126" t="b">
        <v>1</v>
      </c>
      <c r="F185" s="309" t="str">
        <f>RIGHT(COVID!C185,4)&amp;"."&amp;COVID!M185&amp;"."&amp;COVID!K185&amp;"."&amp;$C$5</f>
        <v>...Jl21</v>
      </c>
      <c r="G185" s="310">
        <f t="shared" ca="1" si="4"/>
        <v>44386</v>
      </c>
      <c r="H185" s="442">
        <f>IF(COVID!T185&gt;0,0,-COVID!T185)</f>
        <v>0</v>
      </c>
      <c r="I185" s="205">
        <f t="shared" ca="1" si="5"/>
        <v>44386</v>
      </c>
      <c r="J185" s="126">
        <v>99</v>
      </c>
      <c r="K185" s="126" t="b">
        <v>1</v>
      </c>
      <c r="L185" s="126" t="s">
        <v>4009</v>
      </c>
      <c r="M185" s="126" t="b">
        <v>1</v>
      </c>
      <c r="N185" s="126" t="s">
        <v>3687</v>
      </c>
      <c r="O185" s="309" t="str">
        <f>LEFT(COVID!D185,19)&amp;"."&amp;COVIDCR!F185</f>
        <v>....Jl21</v>
      </c>
      <c r="P185" s="312">
        <f>COVID!I185</f>
        <v>0</v>
      </c>
      <c r="Q185" s="126" t="b">
        <v>1</v>
      </c>
      <c r="R185" s="126" t="b">
        <v>1</v>
      </c>
      <c r="S185" s="126" t="b">
        <v>1</v>
      </c>
    </row>
    <row r="186" spans="1:19" hidden="1" x14ac:dyDescent="0.25">
      <c r="A186" s="126" t="s">
        <v>4008</v>
      </c>
      <c r="B186" s="200">
        <v>1</v>
      </c>
      <c r="C186" s="126">
        <v>2</v>
      </c>
      <c r="D186" s="308">
        <f>COVID!J186</f>
        <v>0</v>
      </c>
      <c r="E186" s="126" t="b">
        <v>1</v>
      </c>
      <c r="F186" s="309" t="str">
        <f>RIGHT(COVID!C186,4)&amp;"."&amp;COVID!M186&amp;"."&amp;COVID!K186&amp;"."&amp;$C$5</f>
        <v>...Jl21</v>
      </c>
      <c r="G186" s="310">
        <f t="shared" ca="1" si="4"/>
        <v>44386</v>
      </c>
      <c r="H186" s="442">
        <f>IF(COVID!T186&gt;0,0,-COVID!T186)</f>
        <v>0</v>
      </c>
      <c r="I186" s="205">
        <f t="shared" ca="1" si="5"/>
        <v>44386</v>
      </c>
      <c r="J186" s="126">
        <v>100</v>
      </c>
      <c r="K186" s="126" t="b">
        <v>1</v>
      </c>
      <c r="L186" s="126" t="s">
        <v>4009</v>
      </c>
      <c r="M186" s="126" t="b">
        <v>1</v>
      </c>
      <c r="N186" s="126" t="s">
        <v>3687</v>
      </c>
      <c r="O186" s="309" t="str">
        <f>LEFT(COVID!D186,19)&amp;"."&amp;COVIDCR!F186</f>
        <v>....Jl21</v>
      </c>
      <c r="P186" s="312">
        <f>COVID!I186</f>
        <v>0</v>
      </c>
      <c r="Q186" s="126" t="b">
        <v>1</v>
      </c>
      <c r="R186" s="126" t="b">
        <v>1</v>
      </c>
      <c r="S186" s="126" t="b">
        <v>1</v>
      </c>
    </row>
    <row r="187" spans="1:19" hidden="1" x14ac:dyDescent="0.25">
      <c r="A187" s="126" t="s">
        <v>4008</v>
      </c>
      <c r="B187" s="200">
        <v>1</v>
      </c>
      <c r="C187" s="126">
        <v>2</v>
      </c>
      <c r="D187" s="308">
        <f>COVID!J187</f>
        <v>0</v>
      </c>
      <c r="E187" s="126" t="b">
        <v>1</v>
      </c>
      <c r="F187" s="309" t="str">
        <f>RIGHT(COVID!C187,4)&amp;"."&amp;COVID!M187&amp;"."&amp;COVID!K187&amp;"."&amp;$C$5</f>
        <v>...Jl21</v>
      </c>
      <c r="G187" s="310">
        <f t="shared" ca="1" si="4"/>
        <v>44386</v>
      </c>
      <c r="H187" s="442">
        <f>IF(COVID!T187&gt;0,0,-COVID!T187)</f>
        <v>0</v>
      </c>
      <c r="I187" s="205">
        <f t="shared" ca="1" si="5"/>
        <v>44386</v>
      </c>
      <c r="J187" s="126">
        <v>101</v>
      </c>
      <c r="K187" s="126" t="b">
        <v>1</v>
      </c>
      <c r="L187" s="126" t="s">
        <v>4009</v>
      </c>
      <c r="M187" s="126" t="b">
        <v>1</v>
      </c>
      <c r="N187" s="126" t="s">
        <v>3687</v>
      </c>
      <c r="O187" s="309" t="str">
        <f>LEFT(COVID!D187,19)&amp;"."&amp;COVIDCR!F187</f>
        <v>....Jl21</v>
      </c>
      <c r="P187" s="312">
        <f>COVID!I187</f>
        <v>0</v>
      </c>
      <c r="Q187" s="126" t="b">
        <v>1</v>
      </c>
      <c r="R187" s="126" t="b">
        <v>1</v>
      </c>
      <c r="S187" s="126" t="b">
        <v>1</v>
      </c>
    </row>
    <row r="188" spans="1:19" hidden="1" x14ac:dyDescent="0.25">
      <c r="A188" s="126" t="s">
        <v>4008</v>
      </c>
      <c r="B188" s="200">
        <v>1</v>
      </c>
      <c r="C188" s="126">
        <v>2</v>
      </c>
      <c r="D188" s="308">
        <f>COVID!J188</f>
        <v>0</v>
      </c>
      <c r="E188" s="126" t="b">
        <v>1</v>
      </c>
      <c r="F188" s="309" t="str">
        <f>RIGHT(COVID!C188,4)&amp;"."&amp;COVID!M188&amp;"."&amp;COVID!K188&amp;"."&amp;$C$5</f>
        <v>...Jl21</v>
      </c>
      <c r="G188" s="310">
        <f t="shared" ca="1" si="4"/>
        <v>44386</v>
      </c>
      <c r="H188" s="442">
        <f>IF(COVID!T188&gt;0,0,-COVID!T188)</f>
        <v>0</v>
      </c>
      <c r="I188" s="205">
        <f t="shared" ca="1" si="5"/>
        <v>44386</v>
      </c>
      <c r="J188" s="126">
        <v>102</v>
      </c>
      <c r="K188" s="126" t="b">
        <v>1</v>
      </c>
      <c r="L188" s="126" t="s">
        <v>4009</v>
      </c>
      <c r="M188" s="126" t="b">
        <v>1</v>
      </c>
      <c r="N188" s="126" t="s">
        <v>3687</v>
      </c>
      <c r="O188" s="309" t="str">
        <f>LEFT(COVID!D188,19)&amp;"."&amp;COVIDCR!F188</f>
        <v>....Jl21</v>
      </c>
      <c r="P188" s="312">
        <f>COVID!I188</f>
        <v>0</v>
      </c>
      <c r="Q188" s="126" t="b">
        <v>1</v>
      </c>
      <c r="R188" s="126" t="b">
        <v>1</v>
      </c>
      <c r="S188" s="126" t="b">
        <v>1</v>
      </c>
    </row>
    <row r="189" spans="1:19" hidden="1" x14ac:dyDescent="0.25">
      <c r="A189" s="126" t="s">
        <v>4008</v>
      </c>
      <c r="B189" s="200">
        <v>1</v>
      </c>
      <c r="C189" s="126">
        <v>2</v>
      </c>
      <c r="D189" s="308">
        <f>COVID!J189</f>
        <v>0</v>
      </c>
      <c r="E189" s="126" t="b">
        <v>1</v>
      </c>
      <c r="F189" s="309" t="str">
        <f>RIGHT(COVID!C189,4)&amp;"."&amp;COVID!M189&amp;"."&amp;COVID!K189&amp;"."&amp;$C$5</f>
        <v>...Jl21</v>
      </c>
      <c r="G189" s="310">
        <f t="shared" ca="1" si="4"/>
        <v>44386</v>
      </c>
      <c r="H189" s="442">
        <f>IF(COVID!T189&gt;0,0,-COVID!T189)</f>
        <v>0</v>
      </c>
      <c r="I189" s="205">
        <f t="shared" ca="1" si="5"/>
        <v>44386</v>
      </c>
      <c r="J189" s="126">
        <v>103</v>
      </c>
      <c r="K189" s="126" t="b">
        <v>1</v>
      </c>
      <c r="L189" s="126" t="s">
        <v>4009</v>
      </c>
      <c r="M189" s="126" t="b">
        <v>1</v>
      </c>
      <c r="N189" s="126" t="s">
        <v>3687</v>
      </c>
      <c r="O189" s="309" t="str">
        <f>LEFT(COVID!D189,19)&amp;"."&amp;COVIDCR!F189</f>
        <v>....Jl21</v>
      </c>
      <c r="P189" s="312">
        <f>COVID!I189</f>
        <v>0</v>
      </c>
      <c r="Q189" s="126" t="b">
        <v>1</v>
      </c>
      <c r="R189" s="126" t="b">
        <v>1</v>
      </c>
      <c r="S189" s="126" t="b">
        <v>1</v>
      </c>
    </row>
    <row r="190" spans="1:19" hidden="1" x14ac:dyDescent="0.25">
      <c r="A190" s="126" t="s">
        <v>4008</v>
      </c>
      <c r="B190" s="200">
        <v>1</v>
      </c>
      <c r="C190" s="126">
        <v>2</v>
      </c>
      <c r="D190" s="308">
        <f>COVID!J190</f>
        <v>0</v>
      </c>
      <c r="E190" s="126" t="b">
        <v>1</v>
      </c>
      <c r="F190" s="309" t="str">
        <f>RIGHT(COVID!C190,4)&amp;"."&amp;COVID!M190&amp;"."&amp;COVID!K190&amp;"."&amp;$C$5</f>
        <v>...Jl21</v>
      </c>
      <c r="G190" s="310">
        <f t="shared" ca="1" si="4"/>
        <v>44386</v>
      </c>
      <c r="H190" s="442">
        <f>IF(COVID!T190&gt;0,0,-COVID!T190)</f>
        <v>0</v>
      </c>
      <c r="I190" s="205">
        <f t="shared" ca="1" si="5"/>
        <v>44386</v>
      </c>
      <c r="J190" s="126">
        <v>104</v>
      </c>
      <c r="K190" s="126" t="b">
        <v>1</v>
      </c>
      <c r="L190" s="126" t="s">
        <v>4009</v>
      </c>
      <c r="M190" s="126" t="b">
        <v>1</v>
      </c>
      <c r="N190" s="126" t="s">
        <v>3687</v>
      </c>
      <c r="O190" s="309" t="str">
        <f>LEFT(COVID!D190,19)&amp;"."&amp;COVIDCR!F190</f>
        <v>....Jl21</v>
      </c>
      <c r="P190" s="312">
        <f>COVID!I190</f>
        <v>0</v>
      </c>
      <c r="Q190" s="126" t="b">
        <v>1</v>
      </c>
      <c r="R190" s="126" t="b">
        <v>1</v>
      </c>
      <c r="S190" s="126" t="b">
        <v>1</v>
      </c>
    </row>
    <row r="191" spans="1:19" hidden="1" x14ac:dyDescent="0.25">
      <c r="A191" s="126" t="s">
        <v>4008</v>
      </c>
      <c r="B191" s="200">
        <v>1</v>
      </c>
      <c r="C191" s="126">
        <v>2</v>
      </c>
      <c r="D191" s="308">
        <f>COVID!J191</f>
        <v>0</v>
      </c>
      <c r="E191" s="126" t="b">
        <v>1</v>
      </c>
      <c r="F191" s="309" t="str">
        <f>RIGHT(COVID!C191,4)&amp;"."&amp;COVID!M191&amp;"."&amp;COVID!K191&amp;"."&amp;$C$5</f>
        <v>...Jl21</v>
      </c>
      <c r="G191" s="310">
        <f t="shared" ca="1" si="4"/>
        <v>44386</v>
      </c>
      <c r="H191" s="442">
        <f>IF(COVID!T191&gt;0,0,-COVID!T191)</f>
        <v>0</v>
      </c>
      <c r="I191" s="205">
        <f t="shared" ca="1" si="5"/>
        <v>44386</v>
      </c>
      <c r="J191" s="126">
        <v>105</v>
      </c>
      <c r="K191" s="126" t="b">
        <v>1</v>
      </c>
      <c r="L191" s="126" t="s">
        <v>4009</v>
      </c>
      <c r="M191" s="126" t="b">
        <v>1</v>
      </c>
      <c r="N191" s="126" t="s">
        <v>3687</v>
      </c>
      <c r="O191" s="309" t="str">
        <f>LEFT(COVID!D191,19)&amp;"."&amp;COVIDCR!F191</f>
        <v>....Jl21</v>
      </c>
      <c r="P191" s="312">
        <f>COVID!I191</f>
        <v>0</v>
      </c>
      <c r="Q191" s="126" t="b">
        <v>1</v>
      </c>
      <c r="R191" s="126" t="b">
        <v>1</v>
      </c>
      <c r="S191" s="126" t="b">
        <v>1</v>
      </c>
    </row>
    <row r="192" spans="1:19" hidden="1" x14ac:dyDescent="0.25">
      <c r="A192" s="126" t="s">
        <v>4008</v>
      </c>
      <c r="B192" s="200">
        <v>1</v>
      </c>
      <c r="C192" s="126">
        <v>2</v>
      </c>
      <c r="D192" s="308">
        <f>COVID!J192</f>
        <v>0</v>
      </c>
      <c r="E192" s="126" t="b">
        <v>1</v>
      </c>
      <c r="F192" s="309" t="str">
        <f>RIGHT(COVID!C192,4)&amp;"."&amp;COVID!M192&amp;"."&amp;COVID!K192&amp;"."&amp;$C$5</f>
        <v>...Jl21</v>
      </c>
      <c r="G192" s="310">
        <f t="shared" ca="1" si="4"/>
        <v>44386</v>
      </c>
      <c r="H192" s="442">
        <f>IF(COVID!T192&gt;0,0,-COVID!T192)</f>
        <v>0</v>
      </c>
      <c r="I192" s="205">
        <f t="shared" ca="1" si="5"/>
        <v>44386</v>
      </c>
      <c r="J192" s="126">
        <v>106</v>
      </c>
      <c r="K192" s="126" t="b">
        <v>1</v>
      </c>
      <c r="L192" s="126" t="s">
        <v>4009</v>
      </c>
      <c r="M192" s="126" t="b">
        <v>1</v>
      </c>
      <c r="N192" s="126" t="s">
        <v>3687</v>
      </c>
      <c r="O192" s="309" t="str">
        <f>LEFT(COVID!D192,19)&amp;"."&amp;COVIDCR!F192</f>
        <v>....Jl21</v>
      </c>
      <c r="P192" s="312">
        <f>COVID!I192</f>
        <v>0</v>
      </c>
      <c r="Q192" s="126" t="b">
        <v>1</v>
      </c>
      <c r="R192" s="126" t="b">
        <v>1</v>
      </c>
      <c r="S192" s="126" t="b">
        <v>1</v>
      </c>
    </row>
    <row r="193" spans="1:19" hidden="1" x14ac:dyDescent="0.25">
      <c r="A193" s="126" t="s">
        <v>4008</v>
      </c>
      <c r="B193" s="200">
        <v>1</v>
      </c>
      <c r="C193" s="126">
        <v>2</v>
      </c>
      <c r="D193" s="308">
        <f>COVID!J193</f>
        <v>0</v>
      </c>
      <c r="E193" s="126" t="b">
        <v>1</v>
      </c>
      <c r="F193" s="309" t="str">
        <f>RIGHT(COVID!C193,4)&amp;"."&amp;COVID!M193&amp;"."&amp;COVID!K193&amp;"."&amp;$C$5</f>
        <v>...Jl21</v>
      </c>
      <c r="G193" s="310">
        <f t="shared" ca="1" si="4"/>
        <v>44386</v>
      </c>
      <c r="H193" s="442">
        <f>IF(COVID!T193&gt;0,0,-COVID!T193)</f>
        <v>0</v>
      </c>
      <c r="I193" s="205">
        <f t="shared" ca="1" si="5"/>
        <v>44386</v>
      </c>
      <c r="J193" s="126">
        <v>107</v>
      </c>
      <c r="K193" s="126" t="b">
        <v>1</v>
      </c>
      <c r="L193" s="126" t="s">
        <v>4009</v>
      </c>
      <c r="M193" s="126" t="b">
        <v>1</v>
      </c>
      <c r="N193" s="126" t="s">
        <v>3687</v>
      </c>
      <c r="O193" s="309" t="str">
        <f>LEFT(COVID!D193,19)&amp;"."&amp;COVIDCR!F193</f>
        <v>....Jl21</v>
      </c>
      <c r="P193" s="312">
        <f>COVID!I193</f>
        <v>0</v>
      </c>
      <c r="Q193" s="126" t="b">
        <v>1</v>
      </c>
      <c r="R193" s="126" t="b">
        <v>1</v>
      </c>
      <c r="S193" s="126" t="b">
        <v>1</v>
      </c>
    </row>
    <row r="194" spans="1:19" hidden="1" x14ac:dyDescent="0.25">
      <c r="A194" s="126" t="s">
        <v>4008</v>
      </c>
      <c r="B194" s="200">
        <v>1</v>
      </c>
      <c r="C194" s="126">
        <v>2</v>
      </c>
      <c r="D194" s="308">
        <f>COVID!J194</f>
        <v>0</v>
      </c>
      <c r="E194" s="126" t="b">
        <v>1</v>
      </c>
      <c r="F194" s="309" t="str">
        <f>RIGHT(COVID!C194,4)&amp;"."&amp;COVID!M194&amp;"."&amp;COVID!K194&amp;"."&amp;$C$5</f>
        <v>...Jl21</v>
      </c>
      <c r="G194" s="310">
        <f t="shared" ca="1" si="4"/>
        <v>44386</v>
      </c>
      <c r="H194" s="442">
        <f>IF(COVID!T194&gt;0,0,-COVID!T194)</f>
        <v>0</v>
      </c>
      <c r="I194" s="205">
        <f t="shared" ca="1" si="5"/>
        <v>44386</v>
      </c>
      <c r="J194" s="126">
        <v>108</v>
      </c>
      <c r="K194" s="126" t="b">
        <v>1</v>
      </c>
      <c r="L194" s="126" t="s">
        <v>4009</v>
      </c>
      <c r="M194" s="126" t="b">
        <v>1</v>
      </c>
      <c r="N194" s="126" t="s">
        <v>3687</v>
      </c>
      <c r="O194" s="309" t="str">
        <f>LEFT(COVID!D194,19)&amp;"."&amp;COVIDCR!F194</f>
        <v>....Jl21</v>
      </c>
      <c r="P194" s="312">
        <f>COVID!I194</f>
        <v>0</v>
      </c>
      <c r="Q194" s="126" t="b">
        <v>1</v>
      </c>
      <c r="R194" s="126" t="b">
        <v>1</v>
      </c>
      <c r="S194" s="126" t="b">
        <v>1</v>
      </c>
    </row>
    <row r="195" spans="1:19" hidden="1" x14ac:dyDescent="0.25">
      <c r="A195" s="126" t="s">
        <v>4008</v>
      </c>
      <c r="B195" s="200">
        <v>1</v>
      </c>
      <c r="C195" s="126">
        <v>2</v>
      </c>
      <c r="D195" s="308">
        <f>COVID!J195</f>
        <v>0</v>
      </c>
      <c r="E195" s="126" t="b">
        <v>1</v>
      </c>
      <c r="F195" s="309" t="str">
        <f>RIGHT(COVID!C195,4)&amp;"."&amp;COVID!M195&amp;"."&amp;COVID!K195&amp;"."&amp;$C$5</f>
        <v>...Jl21</v>
      </c>
      <c r="G195" s="310">
        <f t="shared" ca="1" si="4"/>
        <v>44386</v>
      </c>
      <c r="H195" s="442">
        <f>IF(COVID!T195&gt;0,0,-COVID!T195)</f>
        <v>0</v>
      </c>
      <c r="I195" s="205">
        <f t="shared" ca="1" si="5"/>
        <v>44386</v>
      </c>
      <c r="J195" s="126">
        <v>109</v>
      </c>
      <c r="K195" s="126" t="b">
        <v>1</v>
      </c>
      <c r="L195" s="126" t="s">
        <v>4009</v>
      </c>
      <c r="M195" s="126" t="b">
        <v>1</v>
      </c>
      <c r="N195" s="126" t="s">
        <v>3687</v>
      </c>
      <c r="O195" s="309" t="str">
        <f>LEFT(COVID!D195,19)&amp;"."&amp;COVIDCR!F195</f>
        <v>....Jl21</v>
      </c>
      <c r="P195" s="312">
        <f>COVID!I195</f>
        <v>0</v>
      </c>
      <c r="Q195" s="126" t="b">
        <v>1</v>
      </c>
      <c r="R195" s="126" t="b">
        <v>1</v>
      </c>
      <c r="S195" s="126" t="b">
        <v>1</v>
      </c>
    </row>
    <row r="196" spans="1:19" hidden="1" x14ac:dyDescent="0.25">
      <c r="A196" s="126" t="s">
        <v>4008</v>
      </c>
      <c r="B196" s="200">
        <v>1</v>
      </c>
      <c r="C196" s="126">
        <v>2</v>
      </c>
      <c r="D196" s="308">
        <f>COVID!J196</f>
        <v>0</v>
      </c>
      <c r="E196" s="126" t="b">
        <v>1</v>
      </c>
      <c r="F196" s="309" t="str">
        <f>RIGHT(COVID!C196,4)&amp;"."&amp;COVID!M196&amp;"."&amp;COVID!K196&amp;"."&amp;$C$5</f>
        <v>...Jl21</v>
      </c>
      <c r="G196" s="310">
        <f t="shared" ca="1" si="4"/>
        <v>44386</v>
      </c>
      <c r="H196" s="442">
        <f>IF(COVID!T196&gt;0,0,-COVID!T196)</f>
        <v>0</v>
      </c>
      <c r="I196" s="205">
        <f t="shared" ca="1" si="5"/>
        <v>44386</v>
      </c>
      <c r="J196" s="126">
        <v>110</v>
      </c>
      <c r="K196" s="126" t="b">
        <v>1</v>
      </c>
      <c r="L196" s="126" t="s">
        <v>4009</v>
      </c>
      <c r="M196" s="126" t="b">
        <v>1</v>
      </c>
      <c r="N196" s="126" t="s">
        <v>3687</v>
      </c>
      <c r="O196" s="309" t="str">
        <f>LEFT(COVID!D196,19)&amp;"."&amp;COVIDCR!F196</f>
        <v>....Jl21</v>
      </c>
      <c r="P196" s="312">
        <f>COVID!I196</f>
        <v>0</v>
      </c>
      <c r="Q196" s="126" t="b">
        <v>1</v>
      </c>
      <c r="R196" s="126" t="b">
        <v>1</v>
      </c>
      <c r="S196" s="126" t="b">
        <v>1</v>
      </c>
    </row>
    <row r="197" spans="1:19" hidden="1" x14ac:dyDescent="0.25">
      <c r="A197" s="126" t="s">
        <v>4008</v>
      </c>
      <c r="B197" s="200">
        <v>1</v>
      </c>
      <c r="C197" s="126">
        <v>2</v>
      </c>
      <c r="D197" s="308">
        <f>COVID!J197</f>
        <v>0</v>
      </c>
      <c r="E197" s="126" t="b">
        <v>1</v>
      </c>
      <c r="F197" s="309" t="str">
        <f>RIGHT(COVID!C197,4)&amp;"."&amp;COVID!M197&amp;"."&amp;COVID!K197&amp;"."&amp;$C$5</f>
        <v>...Jl21</v>
      </c>
      <c r="G197" s="310">
        <f t="shared" ca="1" si="4"/>
        <v>44386</v>
      </c>
      <c r="H197" s="442">
        <f>IF(COVID!T197&gt;0,0,-COVID!T197)</f>
        <v>0</v>
      </c>
      <c r="I197" s="205">
        <f t="shared" ca="1" si="5"/>
        <v>44386</v>
      </c>
      <c r="J197" s="126">
        <v>111</v>
      </c>
      <c r="K197" s="126" t="b">
        <v>1</v>
      </c>
      <c r="L197" s="126" t="s">
        <v>4009</v>
      </c>
      <c r="M197" s="126" t="b">
        <v>1</v>
      </c>
      <c r="N197" s="126" t="s">
        <v>3687</v>
      </c>
      <c r="O197" s="309" t="str">
        <f>LEFT(COVID!D197,19)&amp;"."&amp;COVIDCR!F197</f>
        <v>....Jl21</v>
      </c>
      <c r="P197" s="312">
        <f>COVID!I197</f>
        <v>0</v>
      </c>
      <c r="Q197" s="126" t="b">
        <v>1</v>
      </c>
      <c r="R197" s="126" t="b">
        <v>1</v>
      </c>
      <c r="S197" s="126" t="b">
        <v>1</v>
      </c>
    </row>
    <row r="198" spans="1:19" hidden="1" x14ac:dyDescent="0.25">
      <c r="A198" s="126" t="s">
        <v>4008</v>
      </c>
      <c r="B198" s="200">
        <v>1</v>
      </c>
      <c r="C198" s="126">
        <v>2</v>
      </c>
      <c r="D198" s="308">
        <f>COVID!J198</f>
        <v>0</v>
      </c>
      <c r="E198" s="126" t="b">
        <v>1</v>
      </c>
      <c r="F198" s="309" t="str">
        <f>RIGHT(COVID!C198,4)&amp;"."&amp;COVID!M198&amp;"."&amp;COVID!K198&amp;"."&amp;$C$5</f>
        <v>...Jl21</v>
      </c>
      <c r="G198" s="310">
        <f t="shared" ca="1" si="4"/>
        <v>44386</v>
      </c>
      <c r="H198" s="442">
        <f>IF(COVID!T198&gt;0,0,-COVID!T198)</f>
        <v>0</v>
      </c>
      <c r="I198" s="205">
        <f t="shared" ca="1" si="5"/>
        <v>44386</v>
      </c>
      <c r="J198" s="126">
        <v>112</v>
      </c>
      <c r="K198" s="126" t="b">
        <v>1</v>
      </c>
      <c r="L198" s="126" t="s">
        <v>4009</v>
      </c>
      <c r="M198" s="126" t="b">
        <v>1</v>
      </c>
      <c r="N198" s="126" t="s">
        <v>3687</v>
      </c>
      <c r="O198" s="309" t="str">
        <f>LEFT(COVID!D198,19)&amp;"."&amp;COVIDCR!F198</f>
        <v>....Jl21</v>
      </c>
      <c r="P198" s="312">
        <f>COVID!I198</f>
        <v>0</v>
      </c>
      <c r="Q198" s="126" t="b">
        <v>1</v>
      </c>
      <c r="R198" s="126" t="b">
        <v>1</v>
      </c>
      <c r="S198" s="126" t="b">
        <v>1</v>
      </c>
    </row>
    <row r="199" spans="1:19" hidden="1" x14ac:dyDescent="0.25">
      <c r="A199" s="126" t="s">
        <v>4008</v>
      </c>
      <c r="B199" s="200">
        <v>1</v>
      </c>
      <c r="C199" s="126">
        <v>2</v>
      </c>
      <c r="D199" s="308">
        <f>COVID!J199</f>
        <v>0</v>
      </c>
      <c r="E199" s="126" t="b">
        <v>1</v>
      </c>
      <c r="F199" s="309" t="str">
        <f>RIGHT(COVID!C199,4)&amp;"."&amp;COVID!M199&amp;"."&amp;COVID!K199&amp;"."&amp;$C$5</f>
        <v>...Jl21</v>
      </c>
      <c r="G199" s="310">
        <f t="shared" ca="1" si="4"/>
        <v>44386</v>
      </c>
      <c r="H199" s="442">
        <f>IF(COVID!T199&gt;0,0,-COVID!T199)</f>
        <v>0</v>
      </c>
      <c r="I199" s="205">
        <f t="shared" ca="1" si="5"/>
        <v>44386</v>
      </c>
      <c r="J199" s="126">
        <v>113</v>
      </c>
      <c r="K199" s="126" t="b">
        <v>1</v>
      </c>
      <c r="L199" s="126" t="s">
        <v>4009</v>
      </c>
      <c r="M199" s="126" t="b">
        <v>1</v>
      </c>
      <c r="N199" s="126" t="s">
        <v>3687</v>
      </c>
      <c r="O199" s="309" t="str">
        <f>LEFT(COVID!D199,19)&amp;"."&amp;COVIDCR!F199</f>
        <v>....Jl21</v>
      </c>
      <c r="P199" s="312">
        <f>COVID!I199</f>
        <v>0</v>
      </c>
      <c r="Q199" s="126" t="b">
        <v>1</v>
      </c>
      <c r="R199" s="126" t="b">
        <v>1</v>
      </c>
      <c r="S199" s="126" t="b">
        <v>1</v>
      </c>
    </row>
    <row r="200" spans="1:19" hidden="1" x14ac:dyDescent="0.25">
      <c r="A200" s="126" t="s">
        <v>4008</v>
      </c>
      <c r="B200" s="200">
        <v>1</v>
      </c>
      <c r="C200" s="126">
        <v>2</v>
      </c>
      <c r="D200" s="308">
        <f>COVID!J200</f>
        <v>0</v>
      </c>
      <c r="E200" s="126" t="b">
        <v>1</v>
      </c>
      <c r="F200" s="309" t="str">
        <f>RIGHT(COVID!C200,4)&amp;"."&amp;COVID!M200&amp;"."&amp;COVID!K200&amp;"."&amp;$C$5</f>
        <v>...Jl21</v>
      </c>
      <c r="G200" s="310">
        <f t="shared" ca="1" si="4"/>
        <v>44386</v>
      </c>
      <c r="H200" s="442">
        <f>IF(COVID!T200&gt;0,0,-COVID!T200)</f>
        <v>0</v>
      </c>
      <c r="I200" s="205">
        <f t="shared" ca="1" si="5"/>
        <v>44386</v>
      </c>
      <c r="J200" s="126">
        <v>114</v>
      </c>
      <c r="K200" s="126" t="b">
        <v>1</v>
      </c>
      <c r="L200" s="126" t="s">
        <v>4009</v>
      </c>
      <c r="M200" s="126" t="b">
        <v>1</v>
      </c>
      <c r="N200" s="126" t="s">
        <v>3687</v>
      </c>
      <c r="O200" s="309" t="str">
        <f>LEFT(COVID!D200,19)&amp;"."&amp;COVIDCR!F200</f>
        <v>....Jl21</v>
      </c>
      <c r="P200" s="312">
        <f>COVID!I200</f>
        <v>0</v>
      </c>
      <c r="Q200" s="126" t="b">
        <v>1</v>
      </c>
      <c r="R200" s="126" t="b">
        <v>1</v>
      </c>
      <c r="S200" s="126" t="b">
        <v>1</v>
      </c>
    </row>
    <row r="201" spans="1:19" hidden="1" x14ac:dyDescent="0.25">
      <c r="A201" s="126" t="s">
        <v>4008</v>
      </c>
      <c r="B201" s="200">
        <v>1</v>
      </c>
      <c r="C201" s="126">
        <v>2</v>
      </c>
      <c r="D201" s="308">
        <f>COVID!J201</f>
        <v>0</v>
      </c>
      <c r="E201" s="126" t="b">
        <v>1</v>
      </c>
      <c r="F201" s="309" t="str">
        <f>RIGHT(COVID!C201,4)&amp;"."&amp;COVID!M201&amp;"."&amp;COVID!K201&amp;"."&amp;$C$5</f>
        <v>...Jl21</v>
      </c>
      <c r="G201" s="310">
        <f t="shared" ca="1" si="4"/>
        <v>44386</v>
      </c>
      <c r="H201" s="442">
        <f>IF(COVID!T201&gt;0,0,-COVID!T201)</f>
        <v>0</v>
      </c>
      <c r="I201" s="205">
        <f t="shared" ca="1" si="5"/>
        <v>44386</v>
      </c>
      <c r="J201" s="126">
        <v>115</v>
      </c>
      <c r="K201" s="126" t="b">
        <v>1</v>
      </c>
      <c r="L201" s="126" t="s">
        <v>4009</v>
      </c>
      <c r="M201" s="126" t="b">
        <v>1</v>
      </c>
      <c r="N201" s="126" t="s">
        <v>3687</v>
      </c>
      <c r="O201" s="309" t="str">
        <f>LEFT(COVID!D201,19)&amp;"."&amp;COVIDCR!F201</f>
        <v>....Jl21</v>
      </c>
      <c r="P201" s="312">
        <f>COVID!I201</f>
        <v>0</v>
      </c>
      <c r="Q201" s="126" t="b">
        <v>1</v>
      </c>
      <c r="R201" s="126" t="b">
        <v>1</v>
      </c>
      <c r="S201" s="126" t="b">
        <v>1</v>
      </c>
    </row>
    <row r="202" spans="1:19" hidden="1" x14ac:dyDescent="0.25">
      <c r="A202" s="126" t="s">
        <v>4008</v>
      </c>
      <c r="B202" s="200">
        <v>1</v>
      </c>
      <c r="C202" s="126">
        <v>2</v>
      </c>
      <c r="D202" s="308">
        <f>COVID!J202</f>
        <v>0</v>
      </c>
      <c r="E202" s="126" t="b">
        <v>1</v>
      </c>
      <c r="F202" s="309" t="str">
        <f>RIGHT(COVID!C202,4)&amp;"."&amp;COVID!M202&amp;"."&amp;COVID!K202&amp;"."&amp;$C$5</f>
        <v>...Jl21</v>
      </c>
      <c r="G202" s="310">
        <f t="shared" ca="1" si="4"/>
        <v>44386</v>
      </c>
      <c r="H202" s="442">
        <f>IF(COVID!T202&gt;0,0,-COVID!T202)</f>
        <v>0</v>
      </c>
      <c r="I202" s="205">
        <f t="shared" ca="1" si="5"/>
        <v>44386</v>
      </c>
      <c r="J202" s="126">
        <v>116</v>
      </c>
      <c r="K202" s="126" t="b">
        <v>1</v>
      </c>
      <c r="L202" s="126" t="s">
        <v>4009</v>
      </c>
      <c r="M202" s="126" t="b">
        <v>1</v>
      </c>
      <c r="N202" s="126" t="s">
        <v>3687</v>
      </c>
      <c r="O202" s="309" t="str">
        <f>LEFT(COVID!D202,19)&amp;"."&amp;COVIDCR!F202</f>
        <v>....Jl21</v>
      </c>
      <c r="P202" s="312">
        <f>COVID!I202</f>
        <v>0</v>
      </c>
      <c r="Q202" s="126" t="b">
        <v>1</v>
      </c>
      <c r="R202" s="126" t="b">
        <v>1</v>
      </c>
      <c r="S202" s="126" t="b">
        <v>1</v>
      </c>
    </row>
    <row r="203" spans="1:19" hidden="1" x14ac:dyDescent="0.25">
      <c r="A203" s="126" t="s">
        <v>4008</v>
      </c>
      <c r="B203" s="200">
        <v>1</v>
      </c>
      <c r="C203" s="126">
        <v>2</v>
      </c>
      <c r="D203" s="308">
        <f>COVID!J203</f>
        <v>0</v>
      </c>
      <c r="E203" s="126" t="b">
        <v>1</v>
      </c>
      <c r="F203" s="309" t="str">
        <f>RIGHT(COVID!C203,4)&amp;"."&amp;COVID!M203&amp;"."&amp;COVID!K203&amp;"."&amp;$C$5</f>
        <v>...Jl21</v>
      </c>
      <c r="G203" s="310">
        <f t="shared" ca="1" si="4"/>
        <v>44386</v>
      </c>
      <c r="H203" s="442">
        <f>IF(COVID!T203&gt;0,0,-COVID!T203)</f>
        <v>0</v>
      </c>
      <c r="I203" s="205">
        <f t="shared" ca="1" si="5"/>
        <v>44386</v>
      </c>
      <c r="J203" s="126">
        <v>117</v>
      </c>
      <c r="K203" s="126" t="b">
        <v>1</v>
      </c>
      <c r="L203" s="126" t="s">
        <v>4009</v>
      </c>
      <c r="M203" s="126" t="b">
        <v>1</v>
      </c>
      <c r="N203" s="126" t="s">
        <v>3687</v>
      </c>
      <c r="O203" s="309" t="str">
        <f>LEFT(COVID!D203,19)&amp;"."&amp;COVIDCR!F203</f>
        <v>....Jl21</v>
      </c>
      <c r="P203" s="312">
        <f>COVID!I203</f>
        <v>0</v>
      </c>
      <c r="Q203" s="126" t="b">
        <v>1</v>
      </c>
      <c r="R203" s="126" t="b">
        <v>1</v>
      </c>
      <c r="S203" s="126" t="b">
        <v>1</v>
      </c>
    </row>
    <row r="204" spans="1:19" hidden="1" x14ac:dyDescent="0.25">
      <c r="A204" s="126" t="s">
        <v>4008</v>
      </c>
      <c r="B204" s="200">
        <v>1</v>
      </c>
      <c r="C204" s="126">
        <v>2</v>
      </c>
      <c r="D204" s="308">
        <f>COVID!J204</f>
        <v>0</v>
      </c>
      <c r="E204" s="126" t="b">
        <v>1</v>
      </c>
      <c r="F204" s="309" t="str">
        <f>RIGHT(COVID!C204,4)&amp;"."&amp;COVID!M204&amp;"."&amp;COVID!K204&amp;"."&amp;$C$5</f>
        <v>...Jl21</v>
      </c>
      <c r="G204" s="310">
        <f t="shared" ca="1" si="4"/>
        <v>44386</v>
      </c>
      <c r="H204" s="442">
        <f>IF(COVID!T204&gt;0,0,-COVID!T204)</f>
        <v>0</v>
      </c>
      <c r="I204" s="205">
        <f t="shared" ca="1" si="5"/>
        <v>44386</v>
      </c>
      <c r="J204" s="126">
        <v>118</v>
      </c>
      <c r="K204" s="126" t="b">
        <v>1</v>
      </c>
      <c r="L204" s="126" t="s">
        <v>4009</v>
      </c>
      <c r="M204" s="126" t="b">
        <v>1</v>
      </c>
      <c r="N204" s="126" t="s">
        <v>3687</v>
      </c>
      <c r="O204" s="309" t="str">
        <f>LEFT(COVID!D204,19)&amp;"."&amp;COVIDCR!F204</f>
        <v>....Jl21</v>
      </c>
      <c r="P204" s="312">
        <f>COVID!I204</f>
        <v>0</v>
      </c>
      <c r="Q204" s="126" t="b">
        <v>1</v>
      </c>
      <c r="R204" s="126" t="b">
        <v>1</v>
      </c>
      <c r="S204" s="126" t="b">
        <v>1</v>
      </c>
    </row>
    <row r="205" spans="1:19" hidden="1" x14ac:dyDescent="0.25">
      <c r="A205" s="126" t="s">
        <v>4008</v>
      </c>
      <c r="B205" s="200">
        <v>1</v>
      </c>
      <c r="C205" s="126">
        <v>2</v>
      </c>
      <c r="D205" s="308">
        <f>COVID!J205</f>
        <v>0</v>
      </c>
      <c r="E205" s="126" t="b">
        <v>1</v>
      </c>
      <c r="F205" s="309" t="str">
        <f>RIGHT(COVID!C205,4)&amp;"."&amp;COVID!M205&amp;"."&amp;COVID!K205&amp;"."&amp;$C$5</f>
        <v>...Jl21</v>
      </c>
      <c r="G205" s="310">
        <f t="shared" ca="1" si="4"/>
        <v>44386</v>
      </c>
      <c r="H205" s="442">
        <f>IF(COVID!T205&gt;0,0,-COVID!T205)</f>
        <v>0</v>
      </c>
      <c r="I205" s="205">
        <f t="shared" ca="1" si="5"/>
        <v>44386</v>
      </c>
      <c r="J205" s="126">
        <v>119</v>
      </c>
      <c r="K205" s="126" t="b">
        <v>1</v>
      </c>
      <c r="L205" s="126" t="s">
        <v>4009</v>
      </c>
      <c r="M205" s="126" t="b">
        <v>1</v>
      </c>
      <c r="N205" s="126" t="s">
        <v>3687</v>
      </c>
      <c r="O205" s="309" t="str">
        <f>LEFT(COVID!D205,19)&amp;"."&amp;COVIDCR!F205</f>
        <v>....Jl21</v>
      </c>
      <c r="P205" s="312">
        <f>COVID!I205</f>
        <v>0</v>
      </c>
      <c r="Q205" s="126" t="b">
        <v>1</v>
      </c>
      <c r="R205" s="126" t="b">
        <v>1</v>
      </c>
      <c r="S205" s="126" t="b">
        <v>1</v>
      </c>
    </row>
    <row r="206" spans="1:19" hidden="1" x14ac:dyDescent="0.25">
      <c r="A206" s="126" t="s">
        <v>4008</v>
      </c>
      <c r="B206" s="200">
        <v>1</v>
      </c>
      <c r="C206" s="126">
        <v>2</v>
      </c>
      <c r="D206" s="308">
        <f>COVID!J206</f>
        <v>0</v>
      </c>
      <c r="E206" s="126" t="b">
        <v>1</v>
      </c>
      <c r="F206" s="309" t="str">
        <f>RIGHT(COVID!C206,4)&amp;"."&amp;COVID!M206&amp;"."&amp;COVID!K206&amp;"."&amp;$C$5</f>
        <v>...Jl21</v>
      </c>
      <c r="G206" s="310">
        <f t="shared" ca="1" si="4"/>
        <v>44386</v>
      </c>
      <c r="H206" s="442">
        <f>IF(COVID!T206&gt;0,0,-COVID!T206)</f>
        <v>0</v>
      </c>
      <c r="I206" s="205">
        <f t="shared" ca="1" si="5"/>
        <v>44386</v>
      </c>
      <c r="J206" s="126">
        <v>120</v>
      </c>
      <c r="K206" s="126" t="b">
        <v>1</v>
      </c>
      <c r="L206" s="126" t="s">
        <v>4009</v>
      </c>
      <c r="M206" s="126" t="b">
        <v>1</v>
      </c>
      <c r="N206" s="126" t="s">
        <v>3687</v>
      </c>
      <c r="O206" s="309" t="str">
        <f>LEFT(COVID!D206,19)&amp;"."&amp;COVIDCR!F206</f>
        <v>....Jl21</v>
      </c>
      <c r="P206" s="312">
        <f>COVID!I206</f>
        <v>0</v>
      </c>
      <c r="Q206" s="126" t="b">
        <v>1</v>
      </c>
      <c r="R206" s="126" t="b">
        <v>1</v>
      </c>
      <c r="S206" s="126" t="b">
        <v>1</v>
      </c>
    </row>
    <row r="207" spans="1:19" hidden="1" x14ac:dyDescent="0.25">
      <c r="A207" s="126" t="s">
        <v>4008</v>
      </c>
      <c r="B207" s="200">
        <v>1</v>
      </c>
      <c r="C207" s="126">
        <v>2</v>
      </c>
      <c r="D207" s="308">
        <f>COVID!J207</f>
        <v>0</v>
      </c>
      <c r="E207" s="126" t="b">
        <v>1</v>
      </c>
      <c r="F207" s="309" t="str">
        <f>RIGHT(COVID!C207,4)&amp;"."&amp;COVID!M207&amp;"."&amp;COVID!K207&amp;"."&amp;$C$5</f>
        <v>...Jl21</v>
      </c>
      <c r="G207" s="310">
        <f t="shared" ca="1" si="4"/>
        <v>44386</v>
      </c>
      <c r="H207" s="442">
        <f>IF(COVID!T207&gt;0,0,-COVID!T207)</f>
        <v>0</v>
      </c>
      <c r="I207" s="205">
        <f t="shared" ca="1" si="5"/>
        <v>44386</v>
      </c>
      <c r="J207" s="126">
        <v>121</v>
      </c>
      <c r="K207" s="126" t="b">
        <v>1</v>
      </c>
      <c r="L207" s="126" t="s">
        <v>4009</v>
      </c>
      <c r="M207" s="126" t="b">
        <v>1</v>
      </c>
      <c r="N207" s="126" t="s">
        <v>3687</v>
      </c>
      <c r="O207" s="309" t="str">
        <f>LEFT(COVID!D207,19)&amp;"."&amp;COVIDCR!F207</f>
        <v>....Jl21</v>
      </c>
      <c r="P207" s="312">
        <f>COVID!I207</f>
        <v>0</v>
      </c>
      <c r="Q207" s="126" t="b">
        <v>1</v>
      </c>
      <c r="R207" s="126" t="b">
        <v>1</v>
      </c>
      <c r="S207" s="126" t="b">
        <v>1</v>
      </c>
    </row>
    <row r="208" spans="1:19" hidden="1" x14ac:dyDescent="0.25">
      <c r="A208" s="126" t="s">
        <v>4008</v>
      </c>
      <c r="B208" s="200">
        <v>1</v>
      </c>
      <c r="C208" s="126">
        <v>2</v>
      </c>
      <c r="D208" s="308">
        <f>COVID!J208</f>
        <v>0</v>
      </c>
      <c r="E208" s="126" t="b">
        <v>1</v>
      </c>
      <c r="F208" s="309" t="str">
        <f>RIGHT(COVID!C208,4)&amp;"."&amp;COVID!M208&amp;"."&amp;COVID!K208&amp;"."&amp;$C$5</f>
        <v>...Jl21</v>
      </c>
      <c r="G208" s="310">
        <f t="shared" ca="1" si="4"/>
        <v>44386</v>
      </c>
      <c r="H208" s="442">
        <f>IF(COVID!T208&gt;0,0,-COVID!T208)</f>
        <v>0</v>
      </c>
      <c r="I208" s="205">
        <f t="shared" ca="1" si="5"/>
        <v>44386</v>
      </c>
      <c r="J208" s="126">
        <v>122</v>
      </c>
      <c r="K208" s="126" t="b">
        <v>1</v>
      </c>
      <c r="L208" s="126" t="s">
        <v>4009</v>
      </c>
      <c r="M208" s="126" t="b">
        <v>1</v>
      </c>
      <c r="N208" s="126" t="s">
        <v>3687</v>
      </c>
      <c r="O208" s="309" t="str">
        <f>LEFT(COVID!D208,19)&amp;"."&amp;COVIDCR!F208</f>
        <v>....Jl21</v>
      </c>
      <c r="P208" s="312">
        <f>COVID!I208</f>
        <v>0</v>
      </c>
      <c r="Q208" s="126" t="b">
        <v>1</v>
      </c>
      <c r="R208" s="126" t="b">
        <v>1</v>
      </c>
      <c r="S208" s="126" t="b">
        <v>1</v>
      </c>
    </row>
    <row r="209" spans="1:19" hidden="1" x14ac:dyDescent="0.25">
      <c r="A209" s="126" t="s">
        <v>4008</v>
      </c>
      <c r="B209" s="200">
        <v>1</v>
      </c>
      <c r="C209" s="126">
        <v>2</v>
      </c>
      <c r="D209" s="308">
        <f>COVID!J209</f>
        <v>0</v>
      </c>
      <c r="E209" s="126" t="b">
        <v>1</v>
      </c>
      <c r="F209" s="309" t="str">
        <f>RIGHT(COVID!C209,4)&amp;"."&amp;COVID!M209&amp;"."&amp;COVID!K209&amp;"."&amp;$C$5</f>
        <v>...Jl21</v>
      </c>
      <c r="G209" s="310">
        <f t="shared" ca="1" si="4"/>
        <v>44386</v>
      </c>
      <c r="H209" s="442">
        <f>IF(COVID!T209&gt;0,0,-COVID!T209)</f>
        <v>0</v>
      </c>
      <c r="I209" s="205">
        <f t="shared" ca="1" si="5"/>
        <v>44386</v>
      </c>
      <c r="J209" s="126">
        <v>123</v>
      </c>
      <c r="K209" s="126" t="b">
        <v>1</v>
      </c>
      <c r="L209" s="126" t="s">
        <v>4009</v>
      </c>
      <c r="M209" s="126" t="b">
        <v>1</v>
      </c>
      <c r="N209" s="126" t="s">
        <v>3687</v>
      </c>
      <c r="O209" s="309" t="str">
        <f>LEFT(COVID!D209,19)&amp;"."&amp;COVIDCR!F209</f>
        <v>....Jl21</v>
      </c>
      <c r="P209" s="312">
        <f>COVID!I209</f>
        <v>0</v>
      </c>
      <c r="Q209" s="126" t="b">
        <v>1</v>
      </c>
      <c r="R209" s="126" t="b">
        <v>1</v>
      </c>
      <c r="S209" s="126" t="b">
        <v>1</v>
      </c>
    </row>
    <row r="210" spans="1:19" hidden="1" x14ac:dyDescent="0.25">
      <c r="A210" s="126" t="s">
        <v>4008</v>
      </c>
      <c r="B210" s="200">
        <v>1</v>
      </c>
      <c r="C210" s="126">
        <v>2</v>
      </c>
      <c r="D210" s="308">
        <f>COVID!J210</f>
        <v>0</v>
      </c>
      <c r="E210" s="126" t="b">
        <v>1</v>
      </c>
      <c r="F210" s="309" t="str">
        <f>RIGHT(COVID!C210,4)&amp;"."&amp;COVID!M210&amp;"."&amp;COVID!K210&amp;"."&amp;$C$5</f>
        <v>...Jl21</v>
      </c>
      <c r="G210" s="310">
        <f t="shared" ca="1" si="4"/>
        <v>44386</v>
      </c>
      <c r="H210" s="442">
        <f>IF(COVID!T210&gt;0,0,-COVID!T210)</f>
        <v>0</v>
      </c>
      <c r="I210" s="205">
        <f t="shared" ca="1" si="5"/>
        <v>44386</v>
      </c>
      <c r="J210" s="126">
        <v>124</v>
      </c>
      <c r="K210" s="126" t="b">
        <v>1</v>
      </c>
      <c r="L210" s="126" t="s">
        <v>4009</v>
      </c>
      <c r="M210" s="126" t="b">
        <v>1</v>
      </c>
      <c r="N210" s="126" t="s">
        <v>3687</v>
      </c>
      <c r="O210" s="309" t="str">
        <f>LEFT(COVID!D210,19)&amp;"."&amp;COVIDCR!F210</f>
        <v>....Jl21</v>
      </c>
      <c r="P210" s="312">
        <f>COVID!I210</f>
        <v>0</v>
      </c>
      <c r="Q210" s="126" t="b">
        <v>1</v>
      </c>
      <c r="R210" s="126" t="b">
        <v>1</v>
      </c>
      <c r="S210" s="126" t="b">
        <v>1</v>
      </c>
    </row>
    <row r="211" spans="1:19" hidden="1" x14ac:dyDescent="0.25">
      <c r="A211" s="126" t="s">
        <v>4008</v>
      </c>
      <c r="B211" s="200">
        <v>1</v>
      </c>
      <c r="C211" s="126">
        <v>2</v>
      </c>
      <c r="D211" s="308">
        <f>COVID!J211</f>
        <v>0</v>
      </c>
      <c r="E211" s="126" t="b">
        <v>1</v>
      </c>
      <c r="F211" s="309" t="str">
        <f>RIGHT(COVID!C211,4)&amp;"."&amp;COVID!M211&amp;"."&amp;COVID!K211&amp;"."&amp;$C$5</f>
        <v>...Jl21</v>
      </c>
      <c r="G211" s="310">
        <f t="shared" ca="1" si="4"/>
        <v>44386</v>
      </c>
      <c r="H211" s="442">
        <f>IF(COVID!T211&gt;0,0,-COVID!T211)</f>
        <v>0</v>
      </c>
      <c r="I211" s="205">
        <f t="shared" ca="1" si="5"/>
        <v>44386</v>
      </c>
      <c r="J211" s="126">
        <v>125</v>
      </c>
      <c r="K211" s="126" t="b">
        <v>1</v>
      </c>
      <c r="L211" s="126" t="s">
        <v>4009</v>
      </c>
      <c r="M211" s="126" t="b">
        <v>1</v>
      </c>
      <c r="N211" s="126" t="s">
        <v>3687</v>
      </c>
      <c r="O211" s="309" t="str">
        <f>LEFT(COVID!D211,19)&amp;"."&amp;COVIDCR!F211</f>
        <v>....Jl21</v>
      </c>
      <c r="P211" s="312">
        <f>COVID!I211</f>
        <v>0</v>
      </c>
      <c r="Q211" s="126" t="b">
        <v>1</v>
      </c>
      <c r="R211" s="126" t="b">
        <v>1</v>
      </c>
      <c r="S211" s="126" t="b">
        <v>1</v>
      </c>
    </row>
    <row r="212" spans="1:19" hidden="1" x14ac:dyDescent="0.25">
      <c r="A212" s="126" t="s">
        <v>4008</v>
      </c>
      <c r="B212" s="200">
        <v>1</v>
      </c>
      <c r="C212" s="126">
        <v>2</v>
      </c>
      <c r="D212" s="308">
        <f>COVID!J212</f>
        <v>0</v>
      </c>
      <c r="E212" s="126" t="b">
        <v>1</v>
      </c>
      <c r="F212" s="309" t="str">
        <f>RIGHT(COVID!C212,4)&amp;"."&amp;COVID!M212&amp;"."&amp;COVID!K212&amp;"."&amp;$C$5</f>
        <v>...Jl21</v>
      </c>
      <c r="G212" s="310">
        <f t="shared" ca="1" si="4"/>
        <v>44386</v>
      </c>
      <c r="H212" s="442">
        <f>IF(COVID!T212&gt;0,0,-COVID!T212)</f>
        <v>0</v>
      </c>
      <c r="I212" s="205">
        <f t="shared" ca="1" si="5"/>
        <v>44386</v>
      </c>
      <c r="J212" s="126">
        <v>126</v>
      </c>
      <c r="K212" s="126" t="b">
        <v>1</v>
      </c>
      <c r="L212" s="126" t="s">
        <v>4009</v>
      </c>
      <c r="M212" s="126" t="b">
        <v>1</v>
      </c>
      <c r="N212" s="126" t="s">
        <v>3687</v>
      </c>
      <c r="O212" s="309" t="str">
        <f>LEFT(COVID!D212,19)&amp;"."&amp;COVIDCR!F212</f>
        <v>....Jl21</v>
      </c>
      <c r="P212" s="312">
        <f>COVID!I212</f>
        <v>0</v>
      </c>
      <c r="Q212" s="126" t="b">
        <v>1</v>
      </c>
      <c r="R212" s="126" t="b">
        <v>1</v>
      </c>
      <c r="S212" s="126" t="b">
        <v>1</v>
      </c>
    </row>
    <row r="213" spans="1:19" hidden="1" x14ac:dyDescent="0.25">
      <c r="A213" s="126" t="s">
        <v>4008</v>
      </c>
      <c r="B213" s="200">
        <v>1</v>
      </c>
      <c r="C213" s="126">
        <v>2</v>
      </c>
      <c r="D213" s="308">
        <f>COVID!J213</f>
        <v>0</v>
      </c>
      <c r="E213" s="126" t="b">
        <v>1</v>
      </c>
      <c r="F213" s="309" t="str">
        <f>RIGHT(COVID!C213,4)&amp;"."&amp;COVID!M213&amp;"."&amp;COVID!K213&amp;"."&amp;$C$5</f>
        <v>...Jl21</v>
      </c>
      <c r="G213" s="310">
        <f t="shared" ref="G213:G238" ca="1" si="6">TODAY()</f>
        <v>44386</v>
      </c>
      <c r="H213" s="442">
        <f>IF(COVID!T213&gt;0,0,-COVID!T213)</f>
        <v>0</v>
      </c>
      <c r="I213" s="205">
        <f t="shared" ca="1" si="5"/>
        <v>44386</v>
      </c>
      <c r="J213" s="126">
        <v>127</v>
      </c>
      <c r="K213" s="126" t="b">
        <v>1</v>
      </c>
      <c r="L213" s="126" t="s">
        <v>4009</v>
      </c>
      <c r="M213" s="126" t="b">
        <v>1</v>
      </c>
      <c r="N213" s="126" t="s">
        <v>3687</v>
      </c>
      <c r="O213" s="309" t="str">
        <f>LEFT(COVID!D213,19)&amp;"."&amp;COVIDCR!F213</f>
        <v>....Jl21</v>
      </c>
      <c r="P213" s="312">
        <f>COVID!I213</f>
        <v>0</v>
      </c>
      <c r="Q213" s="126" t="b">
        <v>1</v>
      </c>
      <c r="R213" s="126" t="b">
        <v>1</v>
      </c>
      <c r="S213" s="126" t="b">
        <v>1</v>
      </c>
    </row>
    <row r="214" spans="1:19" hidden="1" x14ac:dyDescent="0.25">
      <c r="A214" s="126" t="s">
        <v>4008</v>
      </c>
      <c r="B214" s="200">
        <v>1</v>
      </c>
      <c r="C214" s="126">
        <v>2</v>
      </c>
      <c r="D214" s="308">
        <f>COVID!J214</f>
        <v>0</v>
      </c>
      <c r="E214" s="126" t="b">
        <v>1</v>
      </c>
      <c r="F214" s="309" t="str">
        <f>RIGHT(COVID!C214,4)&amp;"."&amp;COVID!M214&amp;"."&amp;COVID!K214&amp;"."&amp;$C$5</f>
        <v>...Jl21</v>
      </c>
      <c r="G214" s="310">
        <f t="shared" ca="1" si="6"/>
        <v>44386</v>
      </c>
      <c r="H214" s="442">
        <f>IF(COVID!T214&gt;0,0,-COVID!T214)</f>
        <v>0</v>
      </c>
      <c r="I214" s="205">
        <f t="shared" ca="1" si="5"/>
        <v>44386</v>
      </c>
      <c r="J214" s="126">
        <v>128</v>
      </c>
      <c r="K214" s="126" t="b">
        <v>1</v>
      </c>
      <c r="L214" s="126" t="s">
        <v>4009</v>
      </c>
      <c r="M214" s="126" t="b">
        <v>1</v>
      </c>
      <c r="N214" s="126" t="s">
        <v>3687</v>
      </c>
      <c r="O214" s="309" t="str">
        <f>LEFT(COVID!D214,19)&amp;"."&amp;COVIDCR!F214</f>
        <v>....Jl21</v>
      </c>
      <c r="P214" s="312">
        <f>COVID!I214</f>
        <v>0</v>
      </c>
      <c r="Q214" s="126" t="b">
        <v>1</v>
      </c>
      <c r="R214" s="126" t="b">
        <v>1</v>
      </c>
      <c r="S214" s="126" t="b">
        <v>1</v>
      </c>
    </row>
    <row r="215" spans="1:19" hidden="1" x14ac:dyDescent="0.25">
      <c r="A215" s="126" t="s">
        <v>4008</v>
      </c>
      <c r="B215" s="200">
        <v>1</v>
      </c>
      <c r="C215" s="126">
        <v>2</v>
      </c>
      <c r="D215" s="308">
        <f>COVID!J215</f>
        <v>0</v>
      </c>
      <c r="E215" s="126" t="b">
        <v>1</v>
      </c>
      <c r="F215" s="309" t="str">
        <f>RIGHT(COVID!C215,4)&amp;"."&amp;COVID!M215&amp;"."&amp;COVID!K215&amp;"."&amp;$C$5</f>
        <v>...Jl21</v>
      </c>
      <c r="G215" s="310">
        <f t="shared" ca="1" si="6"/>
        <v>44386</v>
      </c>
      <c r="H215" s="442">
        <f>IF(COVID!T215&gt;0,0,-COVID!T215)</f>
        <v>0</v>
      </c>
      <c r="I215" s="205">
        <f t="shared" ca="1" si="5"/>
        <v>44386</v>
      </c>
      <c r="J215" s="126">
        <v>129</v>
      </c>
      <c r="K215" s="126" t="b">
        <v>1</v>
      </c>
      <c r="L215" s="126" t="s">
        <v>4009</v>
      </c>
      <c r="M215" s="126" t="b">
        <v>1</v>
      </c>
      <c r="N215" s="126" t="s">
        <v>3687</v>
      </c>
      <c r="O215" s="309" t="str">
        <f>LEFT(COVID!D215,19)&amp;"."&amp;COVIDCR!F215</f>
        <v>....Jl21</v>
      </c>
      <c r="P215" s="312">
        <f>COVID!I215</f>
        <v>0</v>
      </c>
      <c r="Q215" s="126" t="b">
        <v>1</v>
      </c>
      <c r="R215" s="126" t="b">
        <v>1</v>
      </c>
      <c r="S215" s="126" t="b">
        <v>1</v>
      </c>
    </row>
    <row r="216" spans="1:19" hidden="1" x14ac:dyDescent="0.25">
      <c r="A216" s="126" t="s">
        <v>4008</v>
      </c>
      <c r="B216" s="200">
        <v>1</v>
      </c>
      <c r="C216" s="126">
        <v>2</v>
      </c>
      <c r="D216" s="308">
        <f>COVID!J216</f>
        <v>0</v>
      </c>
      <c r="E216" s="126" t="b">
        <v>1</v>
      </c>
      <c r="F216" s="309" t="str">
        <f>RIGHT(COVID!C216,4)&amp;"."&amp;COVID!M216&amp;"."&amp;COVID!K216&amp;"."&amp;$C$5</f>
        <v>...Jl21</v>
      </c>
      <c r="G216" s="310">
        <f t="shared" ca="1" si="6"/>
        <v>44386</v>
      </c>
      <c r="H216" s="442">
        <f>IF(COVID!T216&gt;0,0,-COVID!T216)</f>
        <v>0</v>
      </c>
      <c r="I216" s="205">
        <f t="shared" ca="1" si="5"/>
        <v>44386</v>
      </c>
      <c r="J216" s="126">
        <v>130</v>
      </c>
      <c r="K216" s="126" t="b">
        <v>1</v>
      </c>
      <c r="L216" s="126" t="s">
        <v>4009</v>
      </c>
      <c r="M216" s="126" t="b">
        <v>1</v>
      </c>
      <c r="N216" s="126" t="s">
        <v>3687</v>
      </c>
      <c r="O216" s="309" t="str">
        <f>LEFT(COVID!D216,19)&amp;"."&amp;COVIDCR!F216</f>
        <v>....Jl21</v>
      </c>
      <c r="P216" s="312">
        <f>COVID!I216</f>
        <v>0</v>
      </c>
      <c r="Q216" s="126" t="b">
        <v>1</v>
      </c>
      <c r="R216" s="126" t="b">
        <v>1</v>
      </c>
      <c r="S216" s="126" t="b">
        <v>1</v>
      </c>
    </row>
    <row r="217" spans="1:19" hidden="1" x14ac:dyDescent="0.25">
      <c r="A217" s="126" t="s">
        <v>4008</v>
      </c>
      <c r="B217" s="200">
        <v>1</v>
      </c>
      <c r="C217" s="126">
        <v>2</v>
      </c>
      <c r="D217" s="308">
        <f>COVID!J217</f>
        <v>0</v>
      </c>
      <c r="E217" s="126" t="b">
        <v>1</v>
      </c>
      <c r="F217" s="309" t="str">
        <f>RIGHT(COVID!C217,4)&amp;"."&amp;COVID!M217&amp;"."&amp;COVID!K217&amp;"."&amp;$C$5</f>
        <v>...Jl21</v>
      </c>
      <c r="G217" s="310">
        <f t="shared" ca="1" si="6"/>
        <v>44386</v>
      </c>
      <c r="H217" s="442">
        <f>IF(COVID!T217&gt;0,0,-COVID!T217)</f>
        <v>0</v>
      </c>
      <c r="I217" s="205">
        <f t="shared" ca="1" si="5"/>
        <v>44386</v>
      </c>
      <c r="J217" s="126">
        <v>131</v>
      </c>
      <c r="K217" s="126" t="b">
        <v>1</v>
      </c>
      <c r="L217" s="126" t="s">
        <v>4009</v>
      </c>
      <c r="M217" s="126" t="b">
        <v>1</v>
      </c>
      <c r="N217" s="126" t="s">
        <v>3687</v>
      </c>
      <c r="O217" s="309" t="str">
        <f>LEFT(COVID!D217,19)&amp;"."&amp;COVIDCR!F217</f>
        <v>....Jl21</v>
      </c>
      <c r="P217" s="312">
        <f>COVID!I217</f>
        <v>0</v>
      </c>
      <c r="Q217" s="126" t="b">
        <v>1</v>
      </c>
      <c r="R217" s="126" t="b">
        <v>1</v>
      </c>
      <c r="S217" s="126" t="b">
        <v>1</v>
      </c>
    </row>
    <row r="218" spans="1:19" hidden="1" x14ac:dyDescent="0.25">
      <c r="A218" s="126" t="s">
        <v>4008</v>
      </c>
      <c r="B218" s="200">
        <v>1</v>
      </c>
      <c r="C218" s="126">
        <v>2</v>
      </c>
      <c r="D218" s="308">
        <f>COVID!J218</f>
        <v>0</v>
      </c>
      <c r="E218" s="126" t="b">
        <v>1</v>
      </c>
      <c r="F218" s="309" t="str">
        <f>RIGHT(COVID!C218,4)&amp;"."&amp;COVID!M218&amp;"."&amp;COVID!K218&amp;"."&amp;$C$5</f>
        <v>...Jl21</v>
      </c>
      <c r="G218" s="310">
        <f t="shared" ca="1" si="6"/>
        <v>44386</v>
      </c>
      <c r="H218" s="442">
        <f>IF(COVID!T218&gt;0,0,-COVID!T218)</f>
        <v>0</v>
      </c>
      <c r="I218" s="205">
        <f t="shared" ref="I218:I238" ca="1" si="7">G218</f>
        <v>44386</v>
      </c>
      <c r="J218" s="126">
        <v>132</v>
      </c>
      <c r="K218" s="126" t="b">
        <v>1</v>
      </c>
      <c r="L218" s="126" t="s">
        <v>4009</v>
      </c>
      <c r="M218" s="126" t="b">
        <v>1</v>
      </c>
      <c r="N218" s="126" t="s">
        <v>3687</v>
      </c>
      <c r="O218" s="309" t="str">
        <f>LEFT(COVID!D218,19)&amp;"."&amp;COVIDCR!F218</f>
        <v>....Jl21</v>
      </c>
      <c r="P218" s="312">
        <f>COVID!I218</f>
        <v>0</v>
      </c>
      <c r="Q218" s="126" t="b">
        <v>1</v>
      </c>
      <c r="R218" s="126" t="b">
        <v>1</v>
      </c>
      <c r="S218" s="126" t="b">
        <v>1</v>
      </c>
    </row>
    <row r="219" spans="1:19" hidden="1" x14ac:dyDescent="0.25">
      <c r="A219" s="126" t="s">
        <v>4008</v>
      </c>
      <c r="B219" s="200">
        <v>1</v>
      </c>
      <c r="C219" s="126">
        <v>2</v>
      </c>
      <c r="D219" s="308">
        <f>COVID!J219</f>
        <v>0</v>
      </c>
      <c r="E219" s="126" t="b">
        <v>1</v>
      </c>
      <c r="F219" s="309" t="str">
        <f>RIGHT(COVID!C219,4)&amp;"."&amp;COVID!M219&amp;"."&amp;COVID!K219&amp;"."&amp;$C$5</f>
        <v>...Jl21</v>
      </c>
      <c r="G219" s="310">
        <f t="shared" ca="1" si="6"/>
        <v>44386</v>
      </c>
      <c r="H219" s="442">
        <f>IF(COVID!T219&gt;0,0,-COVID!T219)</f>
        <v>0</v>
      </c>
      <c r="I219" s="205">
        <f t="shared" ca="1" si="7"/>
        <v>44386</v>
      </c>
      <c r="J219" s="126">
        <v>133</v>
      </c>
      <c r="K219" s="126" t="b">
        <v>1</v>
      </c>
      <c r="L219" s="126" t="s">
        <v>4009</v>
      </c>
      <c r="M219" s="126" t="b">
        <v>1</v>
      </c>
      <c r="N219" s="126" t="s">
        <v>3687</v>
      </c>
      <c r="O219" s="309" t="str">
        <f>LEFT(COVID!D219,19)&amp;"."&amp;COVIDCR!F219</f>
        <v>....Jl21</v>
      </c>
      <c r="P219" s="312">
        <f>COVID!I219</f>
        <v>0</v>
      </c>
      <c r="Q219" s="126" t="b">
        <v>1</v>
      </c>
      <c r="R219" s="126" t="b">
        <v>1</v>
      </c>
      <c r="S219" s="126" t="b">
        <v>1</v>
      </c>
    </row>
    <row r="220" spans="1:19" hidden="1" x14ac:dyDescent="0.25">
      <c r="A220" s="126" t="s">
        <v>4008</v>
      </c>
      <c r="B220" s="200">
        <v>1</v>
      </c>
      <c r="C220" s="126">
        <v>2</v>
      </c>
      <c r="D220" s="308">
        <f>COVID!J220</f>
        <v>0</v>
      </c>
      <c r="E220" s="126" t="b">
        <v>1</v>
      </c>
      <c r="F220" s="309" t="str">
        <f>RIGHT(COVID!C220,4)&amp;"."&amp;COVID!M220&amp;"."&amp;COVID!K220&amp;"."&amp;$C$5</f>
        <v>...Jl21</v>
      </c>
      <c r="G220" s="310">
        <f t="shared" ca="1" si="6"/>
        <v>44386</v>
      </c>
      <c r="H220" s="442">
        <f>IF(COVID!T220&gt;0,0,-COVID!T220)</f>
        <v>0</v>
      </c>
      <c r="I220" s="205">
        <f t="shared" ca="1" si="7"/>
        <v>44386</v>
      </c>
      <c r="J220" s="126">
        <v>134</v>
      </c>
      <c r="K220" s="126" t="b">
        <v>1</v>
      </c>
      <c r="L220" s="126" t="s">
        <v>4009</v>
      </c>
      <c r="M220" s="126" t="b">
        <v>1</v>
      </c>
      <c r="N220" s="126" t="s">
        <v>3687</v>
      </c>
      <c r="O220" s="309" t="str">
        <f>LEFT(COVID!D220,19)&amp;"."&amp;COVIDCR!F220</f>
        <v>....Jl21</v>
      </c>
      <c r="P220" s="312">
        <f>COVID!I220</f>
        <v>0</v>
      </c>
      <c r="Q220" s="126" t="b">
        <v>1</v>
      </c>
      <c r="R220" s="126" t="b">
        <v>1</v>
      </c>
      <c r="S220" s="126" t="b">
        <v>1</v>
      </c>
    </row>
    <row r="221" spans="1:19" hidden="1" x14ac:dyDescent="0.25">
      <c r="A221" s="126" t="s">
        <v>4008</v>
      </c>
      <c r="B221" s="200">
        <v>1</v>
      </c>
      <c r="C221" s="126">
        <v>2</v>
      </c>
      <c r="D221" s="308">
        <f>COVID!J221</f>
        <v>0</v>
      </c>
      <c r="E221" s="126" t="b">
        <v>1</v>
      </c>
      <c r="F221" s="309" t="str">
        <f>RIGHT(COVID!C221,4)&amp;"."&amp;COVID!M221&amp;"."&amp;COVID!K221&amp;"."&amp;$C$5</f>
        <v>...Jl21</v>
      </c>
      <c r="G221" s="310">
        <f t="shared" ca="1" si="6"/>
        <v>44386</v>
      </c>
      <c r="H221" s="442">
        <f>IF(COVID!T221&gt;0,0,-COVID!T221)</f>
        <v>0</v>
      </c>
      <c r="I221" s="205">
        <f t="shared" ca="1" si="7"/>
        <v>44386</v>
      </c>
      <c r="J221" s="126">
        <v>135</v>
      </c>
      <c r="K221" s="126" t="b">
        <v>1</v>
      </c>
      <c r="L221" s="126" t="s">
        <v>4009</v>
      </c>
      <c r="M221" s="126" t="b">
        <v>1</v>
      </c>
      <c r="N221" s="126" t="s">
        <v>3687</v>
      </c>
      <c r="O221" s="309" t="str">
        <f>LEFT(COVID!D221,19)&amp;"."&amp;COVIDCR!F221</f>
        <v>....Jl21</v>
      </c>
      <c r="P221" s="312">
        <f>COVID!I221</f>
        <v>0</v>
      </c>
      <c r="Q221" s="126" t="b">
        <v>1</v>
      </c>
      <c r="R221" s="126" t="b">
        <v>1</v>
      </c>
      <c r="S221" s="126" t="b">
        <v>1</v>
      </c>
    </row>
    <row r="222" spans="1:19" hidden="1" x14ac:dyDescent="0.25">
      <c r="A222" s="126" t="s">
        <v>4008</v>
      </c>
      <c r="B222" s="200">
        <v>1</v>
      </c>
      <c r="C222" s="126">
        <v>2</v>
      </c>
      <c r="D222" s="308">
        <f>COVID!J222</f>
        <v>0</v>
      </c>
      <c r="E222" s="126" t="b">
        <v>1</v>
      </c>
      <c r="F222" s="309" t="str">
        <f>RIGHT(COVID!C222,4)&amp;"."&amp;COVID!M222&amp;"."&amp;COVID!K222&amp;"."&amp;$C$5</f>
        <v>...Jl21</v>
      </c>
      <c r="G222" s="310">
        <f t="shared" ca="1" si="6"/>
        <v>44386</v>
      </c>
      <c r="H222" s="442">
        <f>IF(COVID!T222&gt;0,0,-COVID!T222)</f>
        <v>0</v>
      </c>
      <c r="I222" s="205">
        <f t="shared" ca="1" si="7"/>
        <v>44386</v>
      </c>
      <c r="J222" s="126">
        <v>136</v>
      </c>
      <c r="K222" s="126" t="b">
        <v>1</v>
      </c>
      <c r="L222" s="126" t="s">
        <v>4009</v>
      </c>
      <c r="M222" s="126" t="b">
        <v>1</v>
      </c>
      <c r="N222" s="126" t="s">
        <v>3687</v>
      </c>
      <c r="O222" s="309" t="str">
        <f>LEFT(COVID!D222,19)&amp;"."&amp;COVIDCR!F222</f>
        <v>....Jl21</v>
      </c>
      <c r="P222" s="312">
        <f>COVID!I222</f>
        <v>0</v>
      </c>
      <c r="Q222" s="126" t="b">
        <v>1</v>
      </c>
      <c r="R222" s="126" t="b">
        <v>1</v>
      </c>
      <c r="S222" s="126" t="b">
        <v>1</v>
      </c>
    </row>
    <row r="223" spans="1:19" hidden="1" x14ac:dyDescent="0.25">
      <c r="A223" s="126" t="s">
        <v>4008</v>
      </c>
      <c r="B223" s="200">
        <v>1</v>
      </c>
      <c r="C223" s="126">
        <v>2</v>
      </c>
      <c r="D223" s="308">
        <f>COVID!J223</f>
        <v>0</v>
      </c>
      <c r="E223" s="126" t="b">
        <v>1</v>
      </c>
      <c r="F223" s="309" t="str">
        <f>RIGHT(COVID!C223,4)&amp;"."&amp;COVID!M223&amp;"."&amp;COVID!K223&amp;"."&amp;$C$5</f>
        <v>...Jl21</v>
      </c>
      <c r="G223" s="310">
        <f t="shared" ca="1" si="6"/>
        <v>44386</v>
      </c>
      <c r="H223" s="442">
        <f>IF(COVID!T223&gt;0,0,-COVID!T223)</f>
        <v>0</v>
      </c>
      <c r="I223" s="205">
        <f t="shared" ca="1" si="7"/>
        <v>44386</v>
      </c>
      <c r="J223" s="126">
        <v>137</v>
      </c>
      <c r="K223" s="126" t="b">
        <v>1</v>
      </c>
      <c r="L223" s="126" t="s">
        <v>4009</v>
      </c>
      <c r="M223" s="126" t="b">
        <v>1</v>
      </c>
      <c r="N223" s="126" t="s">
        <v>3687</v>
      </c>
      <c r="O223" s="309" t="str">
        <f>LEFT(COVID!D223,19)&amp;"."&amp;COVIDCR!F223</f>
        <v>....Jl21</v>
      </c>
      <c r="P223" s="312">
        <f>COVID!I223</f>
        <v>0</v>
      </c>
      <c r="Q223" s="126" t="b">
        <v>1</v>
      </c>
      <c r="R223" s="126" t="b">
        <v>1</v>
      </c>
      <c r="S223" s="126" t="b">
        <v>1</v>
      </c>
    </row>
    <row r="224" spans="1:19" hidden="1" x14ac:dyDescent="0.25">
      <c r="A224" s="126" t="s">
        <v>4008</v>
      </c>
      <c r="B224" s="200">
        <v>1</v>
      </c>
      <c r="C224" s="126">
        <v>2</v>
      </c>
      <c r="D224" s="308">
        <f>COVID!J224</f>
        <v>0</v>
      </c>
      <c r="E224" s="126" t="b">
        <v>1</v>
      </c>
      <c r="F224" s="309" t="str">
        <f>RIGHT(COVID!C224,4)&amp;"."&amp;COVID!M224&amp;"."&amp;COVID!K224&amp;"."&amp;$C$5</f>
        <v>...Jl21</v>
      </c>
      <c r="G224" s="310">
        <f t="shared" ca="1" si="6"/>
        <v>44386</v>
      </c>
      <c r="H224" s="442">
        <f>IF(COVID!T224&gt;0,0,-COVID!T224)</f>
        <v>0</v>
      </c>
      <c r="I224" s="205">
        <f t="shared" ca="1" si="7"/>
        <v>44386</v>
      </c>
      <c r="J224" s="126">
        <v>138</v>
      </c>
      <c r="K224" s="126" t="b">
        <v>1</v>
      </c>
      <c r="L224" s="126" t="s">
        <v>4009</v>
      </c>
      <c r="M224" s="126" t="b">
        <v>1</v>
      </c>
      <c r="N224" s="126" t="s">
        <v>3687</v>
      </c>
      <c r="O224" s="309" t="str">
        <f>LEFT(COVID!D224,19)&amp;"."&amp;COVIDCR!F224</f>
        <v>....Jl21</v>
      </c>
      <c r="P224" s="312">
        <f>COVID!I224</f>
        <v>0</v>
      </c>
      <c r="Q224" s="126" t="b">
        <v>1</v>
      </c>
      <c r="R224" s="126" t="b">
        <v>1</v>
      </c>
      <c r="S224" s="126" t="b">
        <v>1</v>
      </c>
    </row>
    <row r="225" spans="1:19" hidden="1" x14ac:dyDescent="0.25">
      <c r="A225" s="126" t="s">
        <v>4008</v>
      </c>
      <c r="B225" s="200">
        <v>1</v>
      </c>
      <c r="C225" s="126">
        <v>2</v>
      </c>
      <c r="D225" s="308">
        <f>COVID!J225</f>
        <v>0</v>
      </c>
      <c r="E225" s="126" t="b">
        <v>1</v>
      </c>
      <c r="F225" s="309" t="str">
        <f>RIGHT(COVID!C225,4)&amp;"."&amp;COVID!M225&amp;"."&amp;COVID!K225&amp;"."&amp;$C$5</f>
        <v>...Jl21</v>
      </c>
      <c r="G225" s="310">
        <f t="shared" ca="1" si="6"/>
        <v>44386</v>
      </c>
      <c r="H225" s="442">
        <f>IF(COVID!T225&gt;0,0,-COVID!T225)</f>
        <v>0</v>
      </c>
      <c r="I225" s="205">
        <f t="shared" ca="1" si="7"/>
        <v>44386</v>
      </c>
      <c r="J225" s="126">
        <v>139</v>
      </c>
      <c r="K225" s="126" t="b">
        <v>1</v>
      </c>
      <c r="L225" s="126" t="s">
        <v>4009</v>
      </c>
      <c r="M225" s="126" t="b">
        <v>1</v>
      </c>
      <c r="N225" s="126" t="s">
        <v>3687</v>
      </c>
      <c r="O225" s="309" t="str">
        <f>LEFT(COVID!D225,19)&amp;"."&amp;COVIDCR!F225</f>
        <v>....Jl21</v>
      </c>
      <c r="P225" s="312">
        <f>COVID!I225</f>
        <v>0</v>
      </c>
      <c r="Q225" s="126" t="b">
        <v>1</v>
      </c>
      <c r="R225" s="126" t="b">
        <v>1</v>
      </c>
      <c r="S225" s="126" t="b">
        <v>1</v>
      </c>
    </row>
    <row r="226" spans="1:19" hidden="1" x14ac:dyDescent="0.25">
      <c r="A226" s="126" t="s">
        <v>4008</v>
      </c>
      <c r="B226" s="200">
        <v>1</v>
      </c>
      <c r="C226" s="126">
        <v>2</v>
      </c>
      <c r="D226" s="308">
        <f>COVID!J226</f>
        <v>0</v>
      </c>
      <c r="E226" s="126" t="b">
        <v>1</v>
      </c>
      <c r="F226" s="309" t="str">
        <f>RIGHT(COVID!C226,4)&amp;"."&amp;COVID!M226&amp;"."&amp;COVID!K226&amp;"."&amp;$C$5</f>
        <v>...Jl21</v>
      </c>
      <c r="G226" s="310">
        <f t="shared" ca="1" si="6"/>
        <v>44386</v>
      </c>
      <c r="H226" s="442">
        <f>IF(COVID!T226&gt;0,0,-COVID!T226)</f>
        <v>0</v>
      </c>
      <c r="I226" s="205">
        <f t="shared" ca="1" si="7"/>
        <v>44386</v>
      </c>
      <c r="J226" s="126">
        <v>140</v>
      </c>
      <c r="K226" s="126" t="b">
        <v>1</v>
      </c>
      <c r="L226" s="126" t="s">
        <v>4009</v>
      </c>
      <c r="M226" s="126" t="b">
        <v>1</v>
      </c>
      <c r="N226" s="126" t="s">
        <v>3687</v>
      </c>
      <c r="O226" s="309" t="str">
        <f>LEFT(COVID!D226,19)&amp;"."&amp;COVIDCR!F226</f>
        <v>....Jl21</v>
      </c>
      <c r="P226" s="312">
        <f>COVID!I226</f>
        <v>0</v>
      </c>
      <c r="Q226" s="126" t="b">
        <v>1</v>
      </c>
      <c r="R226" s="126" t="b">
        <v>1</v>
      </c>
      <c r="S226" s="126" t="b">
        <v>1</v>
      </c>
    </row>
    <row r="227" spans="1:19" hidden="1" x14ac:dyDescent="0.25">
      <c r="A227" s="126" t="s">
        <v>4008</v>
      </c>
      <c r="B227" s="200">
        <v>1</v>
      </c>
      <c r="C227" s="126">
        <v>2</v>
      </c>
      <c r="D227" s="308">
        <f>COVID!J227</f>
        <v>0</v>
      </c>
      <c r="E227" s="126" t="b">
        <v>1</v>
      </c>
      <c r="F227" s="309" t="str">
        <f>RIGHT(COVID!C227,4)&amp;"."&amp;COVID!M227&amp;"."&amp;COVID!K227&amp;"."&amp;$C$5</f>
        <v>...Jl21</v>
      </c>
      <c r="G227" s="310">
        <f t="shared" ca="1" si="6"/>
        <v>44386</v>
      </c>
      <c r="H227" s="442">
        <f>IF(COVID!T227&gt;0,0,-COVID!T227)</f>
        <v>0</v>
      </c>
      <c r="I227" s="205">
        <f t="shared" ca="1" si="7"/>
        <v>44386</v>
      </c>
      <c r="J227" s="126">
        <v>141</v>
      </c>
      <c r="K227" s="126" t="b">
        <v>1</v>
      </c>
      <c r="L227" s="126" t="s">
        <v>4009</v>
      </c>
      <c r="M227" s="126" t="b">
        <v>1</v>
      </c>
      <c r="N227" s="126" t="s">
        <v>3687</v>
      </c>
      <c r="O227" s="309" t="str">
        <f>LEFT(COVID!D227,19)&amp;"."&amp;COVIDCR!F227</f>
        <v>....Jl21</v>
      </c>
      <c r="P227" s="312">
        <f>COVID!I227</f>
        <v>0</v>
      </c>
      <c r="Q227" s="126" t="b">
        <v>1</v>
      </c>
      <c r="R227" s="126" t="b">
        <v>1</v>
      </c>
      <c r="S227" s="126" t="b">
        <v>1</v>
      </c>
    </row>
    <row r="228" spans="1:19" hidden="1" x14ac:dyDescent="0.25">
      <c r="A228" s="126" t="s">
        <v>4008</v>
      </c>
      <c r="B228" s="200">
        <v>1</v>
      </c>
      <c r="C228" s="126">
        <v>2</v>
      </c>
      <c r="D228" s="308">
        <f>COVID!J228</f>
        <v>0</v>
      </c>
      <c r="E228" s="126" t="b">
        <v>1</v>
      </c>
      <c r="F228" s="309" t="str">
        <f>RIGHT(COVID!C228,4)&amp;"."&amp;COVID!M228&amp;"."&amp;COVID!K228&amp;"."&amp;$C$5</f>
        <v>...Jl21</v>
      </c>
      <c r="G228" s="310">
        <f t="shared" ca="1" si="6"/>
        <v>44386</v>
      </c>
      <c r="H228" s="442">
        <f>IF(COVID!T228&gt;0,0,-COVID!T228)</f>
        <v>0</v>
      </c>
      <c r="I228" s="205">
        <f t="shared" ca="1" si="7"/>
        <v>44386</v>
      </c>
      <c r="J228" s="126">
        <v>142</v>
      </c>
      <c r="K228" s="126" t="b">
        <v>1</v>
      </c>
      <c r="L228" s="126" t="s">
        <v>4009</v>
      </c>
      <c r="M228" s="126" t="b">
        <v>1</v>
      </c>
      <c r="N228" s="126" t="s">
        <v>3687</v>
      </c>
      <c r="O228" s="309" t="str">
        <f>LEFT(COVID!D228,19)&amp;"."&amp;COVIDCR!F228</f>
        <v>....Jl21</v>
      </c>
      <c r="P228" s="312">
        <f>COVID!I228</f>
        <v>0</v>
      </c>
      <c r="Q228" s="126" t="b">
        <v>1</v>
      </c>
      <c r="R228" s="126" t="b">
        <v>1</v>
      </c>
      <c r="S228" s="126" t="b">
        <v>1</v>
      </c>
    </row>
    <row r="229" spans="1:19" hidden="1" x14ac:dyDescent="0.25">
      <c r="A229" s="126" t="s">
        <v>4008</v>
      </c>
      <c r="B229" s="200">
        <v>1</v>
      </c>
      <c r="C229" s="126">
        <v>2</v>
      </c>
      <c r="D229" s="308">
        <f>COVID!J229</f>
        <v>0</v>
      </c>
      <c r="E229" s="126" t="b">
        <v>1</v>
      </c>
      <c r="F229" s="309" t="str">
        <f>RIGHT(COVID!C229,4)&amp;"."&amp;COVID!M229&amp;"."&amp;COVID!K229&amp;"."&amp;$C$5</f>
        <v>...Jl21</v>
      </c>
      <c r="G229" s="310">
        <f t="shared" ca="1" si="6"/>
        <v>44386</v>
      </c>
      <c r="H229" s="442">
        <f>IF(COVID!T229&gt;0,0,-COVID!T229)</f>
        <v>0</v>
      </c>
      <c r="I229" s="205">
        <f t="shared" ca="1" si="7"/>
        <v>44386</v>
      </c>
      <c r="J229" s="126">
        <v>143</v>
      </c>
      <c r="K229" s="126" t="b">
        <v>1</v>
      </c>
      <c r="L229" s="126" t="s">
        <v>4009</v>
      </c>
      <c r="M229" s="126" t="b">
        <v>1</v>
      </c>
      <c r="N229" s="126" t="s">
        <v>3687</v>
      </c>
      <c r="O229" s="309" t="str">
        <f>LEFT(COVID!D229,19)&amp;"."&amp;COVIDCR!F229</f>
        <v>....Jl21</v>
      </c>
      <c r="P229" s="312">
        <f>COVID!I229</f>
        <v>0</v>
      </c>
      <c r="Q229" s="126" t="b">
        <v>1</v>
      </c>
      <c r="R229" s="126" t="b">
        <v>1</v>
      </c>
      <c r="S229" s="126" t="b">
        <v>1</v>
      </c>
    </row>
    <row r="230" spans="1:19" hidden="1" x14ac:dyDescent="0.25">
      <c r="A230" s="126" t="s">
        <v>4008</v>
      </c>
      <c r="B230" s="200">
        <v>1</v>
      </c>
      <c r="C230" s="126">
        <v>2</v>
      </c>
      <c r="D230" s="308">
        <f>COVID!J230</f>
        <v>0</v>
      </c>
      <c r="E230" s="126" t="b">
        <v>1</v>
      </c>
      <c r="F230" s="309" t="str">
        <f>RIGHT(COVID!C230,4)&amp;"."&amp;COVID!M230&amp;"."&amp;COVID!K230&amp;"."&amp;$C$5</f>
        <v>...Jl21</v>
      </c>
      <c r="G230" s="310">
        <f t="shared" ca="1" si="6"/>
        <v>44386</v>
      </c>
      <c r="H230" s="442">
        <f>IF(COVID!T230&gt;0,0,-COVID!T230)</f>
        <v>0</v>
      </c>
      <c r="I230" s="205">
        <f t="shared" ca="1" si="7"/>
        <v>44386</v>
      </c>
      <c r="J230" s="126">
        <v>144</v>
      </c>
      <c r="K230" s="126" t="b">
        <v>1</v>
      </c>
      <c r="L230" s="126" t="s">
        <v>4009</v>
      </c>
      <c r="M230" s="126" t="b">
        <v>1</v>
      </c>
      <c r="N230" s="126" t="s">
        <v>3687</v>
      </c>
      <c r="O230" s="309" t="str">
        <f>LEFT(COVID!D230,19)&amp;"."&amp;COVIDCR!F230</f>
        <v>....Jl21</v>
      </c>
      <c r="P230" s="312">
        <f>COVID!I230</f>
        <v>0</v>
      </c>
      <c r="Q230" s="126" t="b">
        <v>1</v>
      </c>
      <c r="R230" s="126" t="b">
        <v>1</v>
      </c>
      <c r="S230" s="126" t="b">
        <v>1</v>
      </c>
    </row>
    <row r="231" spans="1:19" hidden="1" x14ac:dyDescent="0.25">
      <c r="A231" s="126" t="s">
        <v>4008</v>
      </c>
      <c r="B231" s="200">
        <v>1</v>
      </c>
      <c r="C231" s="126">
        <v>2</v>
      </c>
      <c r="D231" s="308">
        <f>COVID!J231</f>
        <v>0</v>
      </c>
      <c r="E231" s="126" t="b">
        <v>1</v>
      </c>
      <c r="F231" s="309" t="str">
        <f>RIGHT(COVID!C231,4)&amp;"."&amp;COVID!M231&amp;"."&amp;COVID!K231&amp;"."&amp;$C$5</f>
        <v>...Jl21</v>
      </c>
      <c r="G231" s="310">
        <f t="shared" ca="1" si="6"/>
        <v>44386</v>
      </c>
      <c r="H231" s="442">
        <f>IF(COVID!T231&gt;0,0,-COVID!T231)</f>
        <v>0</v>
      </c>
      <c r="I231" s="205">
        <f t="shared" ca="1" si="7"/>
        <v>44386</v>
      </c>
      <c r="J231" s="126">
        <v>145</v>
      </c>
      <c r="K231" s="126" t="b">
        <v>1</v>
      </c>
      <c r="L231" s="126" t="s">
        <v>4009</v>
      </c>
      <c r="M231" s="126" t="b">
        <v>1</v>
      </c>
      <c r="N231" s="126" t="s">
        <v>3687</v>
      </c>
      <c r="O231" s="309" t="str">
        <f>LEFT(COVID!D231,19)&amp;"."&amp;COVIDCR!F231</f>
        <v>....Jl21</v>
      </c>
      <c r="P231" s="312">
        <f>COVID!I231</f>
        <v>0</v>
      </c>
      <c r="Q231" s="126" t="b">
        <v>1</v>
      </c>
      <c r="R231" s="126" t="b">
        <v>1</v>
      </c>
      <c r="S231" s="126" t="b">
        <v>1</v>
      </c>
    </row>
    <row r="232" spans="1:19" hidden="1" x14ac:dyDescent="0.25">
      <c r="A232" s="126" t="s">
        <v>4008</v>
      </c>
      <c r="B232" s="200">
        <v>1</v>
      </c>
      <c r="C232" s="126">
        <v>2</v>
      </c>
      <c r="D232" s="308">
        <f>COVID!J232</f>
        <v>0</v>
      </c>
      <c r="E232" s="126" t="b">
        <v>1</v>
      </c>
      <c r="F232" s="309" t="str">
        <f>RIGHT(COVID!C232,4)&amp;"."&amp;COVID!M232&amp;"."&amp;COVID!K232&amp;"."&amp;$C$5</f>
        <v>...Jl21</v>
      </c>
      <c r="G232" s="310">
        <f t="shared" ca="1" si="6"/>
        <v>44386</v>
      </c>
      <c r="H232" s="442">
        <f>IF(COVID!T232&gt;0,0,-COVID!T232)</f>
        <v>0</v>
      </c>
      <c r="I232" s="205">
        <f t="shared" ca="1" si="7"/>
        <v>44386</v>
      </c>
      <c r="J232" s="126">
        <v>146</v>
      </c>
      <c r="K232" s="126" t="b">
        <v>1</v>
      </c>
      <c r="L232" s="126" t="s">
        <v>4009</v>
      </c>
      <c r="M232" s="126" t="b">
        <v>1</v>
      </c>
      <c r="N232" s="126" t="s">
        <v>3687</v>
      </c>
      <c r="O232" s="309" t="str">
        <f>LEFT(COVID!D232,19)&amp;"."&amp;COVIDCR!F232</f>
        <v>....Jl21</v>
      </c>
      <c r="P232" s="312">
        <f>COVID!I232</f>
        <v>0</v>
      </c>
      <c r="Q232" s="126" t="b">
        <v>1</v>
      </c>
      <c r="R232" s="126" t="b">
        <v>1</v>
      </c>
      <c r="S232" s="126" t="b">
        <v>1</v>
      </c>
    </row>
    <row r="233" spans="1:19" hidden="1" x14ac:dyDescent="0.25">
      <c r="A233" s="126" t="s">
        <v>4008</v>
      </c>
      <c r="B233" s="200">
        <v>1</v>
      </c>
      <c r="C233" s="126">
        <v>2</v>
      </c>
      <c r="D233" s="308">
        <f>COVID!J233</f>
        <v>0</v>
      </c>
      <c r="E233" s="126" t="b">
        <v>1</v>
      </c>
      <c r="F233" s="309" t="str">
        <f>RIGHT(COVID!C233,4)&amp;"."&amp;COVID!M233&amp;"."&amp;COVID!K233&amp;"."&amp;$C$5</f>
        <v>...Jl21</v>
      </c>
      <c r="G233" s="310">
        <f t="shared" ca="1" si="6"/>
        <v>44386</v>
      </c>
      <c r="H233" s="442">
        <f>IF(COVID!T233&gt;0,0,-COVID!T233)</f>
        <v>0</v>
      </c>
      <c r="I233" s="205">
        <f t="shared" ca="1" si="7"/>
        <v>44386</v>
      </c>
      <c r="J233" s="126">
        <v>147</v>
      </c>
      <c r="K233" s="126" t="b">
        <v>1</v>
      </c>
      <c r="L233" s="126" t="s">
        <v>4009</v>
      </c>
      <c r="M233" s="126" t="b">
        <v>1</v>
      </c>
      <c r="N233" s="126" t="s">
        <v>3687</v>
      </c>
      <c r="O233" s="309" t="str">
        <f>LEFT(COVID!D233,19)&amp;"."&amp;COVIDCR!F233</f>
        <v>....Jl21</v>
      </c>
      <c r="P233" s="312">
        <f>COVID!I233</f>
        <v>0</v>
      </c>
      <c r="Q233" s="126" t="b">
        <v>1</v>
      </c>
      <c r="R233" s="126" t="b">
        <v>1</v>
      </c>
      <c r="S233" s="126" t="b">
        <v>1</v>
      </c>
    </row>
    <row r="234" spans="1:19" hidden="1" x14ac:dyDescent="0.25">
      <c r="A234" s="126" t="s">
        <v>4008</v>
      </c>
      <c r="B234" s="200">
        <v>1</v>
      </c>
      <c r="C234" s="126">
        <v>2</v>
      </c>
      <c r="D234" s="308">
        <f>COVID!J234</f>
        <v>0</v>
      </c>
      <c r="E234" s="126" t="b">
        <v>1</v>
      </c>
      <c r="F234" s="309" t="str">
        <f>RIGHT(COVID!C234,4)&amp;"."&amp;COVID!M234&amp;"."&amp;COVID!K234&amp;"."&amp;$C$5</f>
        <v>...Jl21</v>
      </c>
      <c r="G234" s="310">
        <f t="shared" ca="1" si="6"/>
        <v>44386</v>
      </c>
      <c r="H234" s="442">
        <f>IF(COVID!T234&gt;0,0,-COVID!T234)</f>
        <v>0</v>
      </c>
      <c r="I234" s="205">
        <f t="shared" ca="1" si="7"/>
        <v>44386</v>
      </c>
      <c r="J234" s="126">
        <v>148</v>
      </c>
      <c r="K234" s="126" t="b">
        <v>1</v>
      </c>
      <c r="L234" s="126" t="s">
        <v>4009</v>
      </c>
      <c r="M234" s="126" t="b">
        <v>1</v>
      </c>
      <c r="N234" s="126" t="s">
        <v>3687</v>
      </c>
      <c r="O234" s="309" t="str">
        <f>LEFT(COVID!D234,19)&amp;"."&amp;COVIDCR!F234</f>
        <v>....Jl21</v>
      </c>
      <c r="P234" s="312">
        <f>COVID!I234</f>
        <v>0</v>
      </c>
      <c r="Q234" s="126" t="b">
        <v>1</v>
      </c>
      <c r="R234" s="126" t="b">
        <v>1</v>
      </c>
      <c r="S234" s="126" t="b">
        <v>1</v>
      </c>
    </row>
    <row r="235" spans="1:19" hidden="1" x14ac:dyDescent="0.25">
      <c r="A235" s="126" t="s">
        <v>4008</v>
      </c>
      <c r="B235" s="200">
        <v>1</v>
      </c>
      <c r="C235" s="126">
        <v>2</v>
      </c>
      <c r="D235" s="308">
        <f>COVID!J235</f>
        <v>0</v>
      </c>
      <c r="E235" s="126" t="b">
        <v>1</v>
      </c>
      <c r="F235" s="309" t="str">
        <f>RIGHT(COVID!C235,4)&amp;"."&amp;COVID!M235&amp;"."&amp;COVID!K235&amp;"."&amp;$C$5</f>
        <v>...Jl21</v>
      </c>
      <c r="G235" s="310">
        <f t="shared" ca="1" si="6"/>
        <v>44386</v>
      </c>
      <c r="H235" s="442">
        <f>IF(COVID!T235&gt;0,0,-COVID!T235)</f>
        <v>0</v>
      </c>
      <c r="I235" s="205">
        <f t="shared" ca="1" si="7"/>
        <v>44386</v>
      </c>
      <c r="J235" s="126">
        <v>149</v>
      </c>
      <c r="K235" s="126" t="b">
        <v>1</v>
      </c>
      <c r="L235" s="126" t="s">
        <v>4009</v>
      </c>
      <c r="M235" s="126" t="b">
        <v>1</v>
      </c>
      <c r="N235" s="126" t="s">
        <v>3687</v>
      </c>
      <c r="O235" s="309" t="str">
        <f>LEFT(COVID!D235,19)&amp;"."&amp;COVIDCR!F235</f>
        <v>....Jl21</v>
      </c>
      <c r="P235" s="312">
        <f>COVID!I235</f>
        <v>0</v>
      </c>
      <c r="Q235" s="126" t="b">
        <v>1</v>
      </c>
      <c r="R235" s="126" t="b">
        <v>1</v>
      </c>
      <c r="S235" s="126" t="b">
        <v>1</v>
      </c>
    </row>
    <row r="236" spans="1:19" hidden="1" x14ac:dyDescent="0.25">
      <c r="A236" s="126" t="s">
        <v>4008</v>
      </c>
      <c r="B236" s="200">
        <v>1</v>
      </c>
      <c r="C236" s="126">
        <v>2</v>
      </c>
      <c r="D236" s="308">
        <f>COVID!J236</f>
        <v>0</v>
      </c>
      <c r="E236" s="126" t="b">
        <v>1</v>
      </c>
      <c r="F236" s="309" t="str">
        <f>RIGHT(COVID!C236,4)&amp;"."&amp;COVID!M236&amp;"."&amp;COVID!K236&amp;"."&amp;$C$5</f>
        <v>...Jl21</v>
      </c>
      <c r="G236" s="310">
        <f t="shared" ca="1" si="6"/>
        <v>44386</v>
      </c>
      <c r="H236" s="442">
        <f>IF(COVID!T236&gt;0,0,-COVID!T236)</f>
        <v>0</v>
      </c>
      <c r="I236" s="205">
        <f t="shared" ca="1" si="7"/>
        <v>44386</v>
      </c>
      <c r="J236" s="126">
        <v>150</v>
      </c>
      <c r="K236" s="126" t="b">
        <v>1</v>
      </c>
      <c r="L236" s="126" t="s">
        <v>4009</v>
      </c>
      <c r="M236" s="126" t="b">
        <v>1</v>
      </c>
      <c r="N236" s="126" t="s">
        <v>3687</v>
      </c>
      <c r="O236" s="309" t="str">
        <f>LEFT(COVID!D236,19)&amp;"."&amp;COVIDCR!F236</f>
        <v>....Jl21</v>
      </c>
      <c r="P236" s="312">
        <f>COVID!I236</f>
        <v>0</v>
      </c>
      <c r="Q236" s="126" t="b">
        <v>1</v>
      </c>
      <c r="R236" s="126" t="b">
        <v>1</v>
      </c>
      <c r="S236" s="126" t="b">
        <v>1</v>
      </c>
    </row>
    <row r="237" spans="1:19" hidden="1" x14ac:dyDescent="0.25">
      <c r="A237" s="126" t="s">
        <v>4008</v>
      </c>
      <c r="B237" s="200">
        <v>1</v>
      </c>
      <c r="C237" s="126">
        <v>2</v>
      </c>
      <c r="D237" s="308">
        <f>COVID!J237</f>
        <v>0</v>
      </c>
      <c r="E237" s="126" t="b">
        <v>1</v>
      </c>
      <c r="F237" s="309" t="str">
        <f>RIGHT(COVID!C237,4)&amp;"."&amp;COVID!M237&amp;"."&amp;COVID!K237&amp;"."&amp;$C$5</f>
        <v>...Jl21</v>
      </c>
      <c r="G237" s="310">
        <f t="shared" ca="1" si="6"/>
        <v>44386</v>
      </c>
      <c r="H237" s="442">
        <f>IF(COVID!T237&gt;0,0,-COVID!T237)</f>
        <v>0</v>
      </c>
      <c r="I237" s="205">
        <f t="shared" ca="1" si="7"/>
        <v>44386</v>
      </c>
      <c r="J237" s="126">
        <v>151</v>
      </c>
      <c r="K237" s="126" t="b">
        <v>1</v>
      </c>
      <c r="L237" s="126" t="s">
        <v>4009</v>
      </c>
      <c r="M237" s="126" t="b">
        <v>1</v>
      </c>
      <c r="N237" s="126" t="s">
        <v>3687</v>
      </c>
      <c r="O237" s="309" t="str">
        <f>LEFT(COVID!D237,19)&amp;"."&amp;COVIDCR!F237</f>
        <v>....Jl21</v>
      </c>
      <c r="P237" s="312">
        <f>COVID!I237</f>
        <v>0</v>
      </c>
      <c r="Q237" s="126" t="b">
        <v>1</v>
      </c>
      <c r="R237" s="126" t="b">
        <v>1</v>
      </c>
      <c r="S237" s="126" t="b">
        <v>1</v>
      </c>
    </row>
    <row r="238" spans="1:19" hidden="1" x14ac:dyDescent="0.25">
      <c r="A238" s="126" t="s">
        <v>4008</v>
      </c>
      <c r="B238" s="200">
        <v>1</v>
      </c>
      <c r="C238" s="126">
        <v>2</v>
      </c>
      <c r="D238" s="308">
        <f>COVID!J238</f>
        <v>0</v>
      </c>
      <c r="E238" s="126" t="b">
        <v>1</v>
      </c>
      <c r="F238" s="309" t="str">
        <f>RIGHT(COVID!C238,4)&amp;"."&amp;COVID!M238&amp;"."&amp;COVID!K238&amp;"."&amp;$C$5</f>
        <v>...Jl21</v>
      </c>
      <c r="G238" s="310">
        <f t="shared" ca="1" si="6"/>
        <v>44386</v>
      </c>
      <c r="H238" s="442">
        <f>IF(COVID!T238&gt;0,0,-COVID!T238)</f>
        <v>0</v>
      </c>
      <c r="I238" s="205">
        <f t="shared" ca="1" si="7"/>
        <v>44386</v>
      </c>
      <c r="J238" s="126">
        <v>152</v>
      </c>
      <c r="K238" s="126" t="b">
        <v>1</v>
      </c>
      <c r="L238" s="126" t="s">
        <v>4009</v>
      </c>
      <c r="M238" s="126" t="b">
        <v>1</v>
      </c>
      <c r="N238" s="126" t="s">
        <v>3687</v>
      </c>
      <c r="O238" s="309" t="str">
        <f>LEFT(COVID!D238,19)&amp;"."&amp;COVIDCR!F238</f>
        <v>....Jl21</v>
      </c>
      <c r="P238" s="312">
        <f>COVID!I238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filterColumn colId="7">
      <filters>
        <filter val="11205.00"/>
      </filters>
    </filterColumn>
  </autoFilter>
  <mergeCells count="5">
    <mergeCell ref="A1:N1"/>
    <mergeCell ref="B3:E3"/>
    <mergeCell ref="I3:L3"/>
    <mergeCell ref="C7:D8"/>
    <mergeCell ref="C10:D11"/>
  </mergeCells>
  <conditionalFormatting sqref="H20:H304">
    <cfRule type="cellIs" dxfId="15" priority="4"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37" workbookViewId="0">
      <selection activeCell="A42" sqref="A42:B42"/>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4583</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4584</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B1" workbookViewId="0">
      <selection activeCell="D50" sqref="D50"/>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4174</v>
      </c>
      <c r="F1" s="567" t="s">
        <v>4175</v>
      </c>
      <c r="G1" s="568"/>
      <c r="H1" s="569"/>
      <c r="K1" s="570" t="s">
        <v>4176</v>
      </c>
      <c r="L1" s="570"/>
      <c r="M1" s="570"/>
      <c r="N1" s="570"/>
      <c r="O1" s="570"/>
      <c r="P1" s="570"/>
      <c r="Q1" s="570"/>
      <c r="R1" s="570"/>
      <c r="S1" s="570"/>
      <c r="T1" s="570"/>
      <c r="U1" s="570"/>
      <c r="V1" s="570"/>
      <c r="W1" s="570"/>
      <c r="AJ1" s="325"/>
    </row>
    <row r="2" spans="1:59" ht="15.75" thickBot="1" x14ac:dyDescent="0.3">
      <c r="A2" s="10">
        <f ca="1">NOW()</f>
        <v>44386.471130208331</v>
      </c>
      <c r="D2" s="326" t="s">
        <v>4177</v>
      </c>
      <c r="F2" s="327" t="s">
        <v>33</v>
      </c>
      <c r="G2" s="328" t="s">
        <v>3651</v>
      </c>
      <c r="H2" s="328" t="s">
        <v>3623</v>
      </c>
      <c r="I2" s="329">
        <v>4</v>
      </c>
      <c r="J2" s="330">
        <f>IF(J4=$I$2,1,0)</f>
        <v>0</v>
      </c>
      <c r="K2" s="330">
        <f t="shared" ref="K2:V2" si="0">IF(K5&gt;$I$2,1,0)</f>
        <v>0</v>
      </c>
      <c r="L2" s="330">
        <f t="shared" si="0"/>
        <v>0</v>
      </c>
      <c r="M2" s="330">
        <f t="shared" si="0"/>
        <v>0</v>
      </c>
      <c r="N2" s="330">
        <f t="shared" si="0"/>
        <v>0</v>
      </c>
      <c r="O2" s="330">
        <v>0</v>
      </c>
      <c r="P2" s="330">
        <v>0</v>
      </c>
      <c r="Q2" s="330">
        <v>0</v>
      </c>
      <c r="R2" s="330">
        <f>IF(R5&gt;$I$2,0,1)</f>
        <v>0</v>
      </c>
      <c r="S2" s="330">
        <f t="shared" si="0"/>
        <v>1</v>
      </c>
      <c r="T2" s="330">
        <f t="shared" si="0"/>
        <v>1</v>
      </c>
      <c r="U2" s="330">
        <f t="shared" si="0"/>
        <v>1</v>
      </c>
      <c r="V2" s="330">
        <f t="shared" si="0"/>
        <v>1</v>
      </c>
      <c r="W2" s="331"/>
      <c r="AJ2" s="325"/>
    </row>
    <row r="3" spans="1:59" ht="15.75" thickBot="1" x14ac:dyDescent="0.3">
      <c r="A3" s="383" t="str">
        <f ca="1">W4&amp;W5&amp;AC3&amp;AI3&amp;AK3&amp;BA3</f>
        <v>OKOKOKOK</v>
      </c>
      <c r="B3" s="332" t="str">
        <f ca="1">IFERROR(FIND("Error",A3),"OK")</f>
        <v>OK</v>
      </c>
      <c r="C3" s="333" t="str">
        <f ca="1">IF(B3="OK","","Errors")</f>
        <v/>
      </c>
      <c r="F3" s="334" t="s">
        <v>32</v>
      </c>
      <c r="G3" s="335" t="s">
        <v>3647</v>
      </c>
      <c r="H3" s="335" t="s">
        <v>4546</v>
      </c>
      <c r="I3" s="336" t="s">
        <v>4547</v>
      </c>
      <c r="J3" s="330">
        <f>IF(J5=$I$2,1,0)</f>
        <v>0</v>
      </c>
      <c r="K3" s="330">
        <f t="shared" ref="K3:V3" si="1">IF(K5=$I$2,1,0)</f>
        <v>0</v>
      </c>
      <c r="L3" s="330">
        <f t="shared" si="1"/>
        <v>0</v>
      </c>
      <c r="M3" s="330">
        <f t="shared" si="1"/>
        <v>0</v>
      </c>
      <c r="N3" s="330">
        <v>0</v>
      </c>
      <c r="O3" s="330">
        <f t="shared" si="1"/>
        <v>0</v>
      </c>
      <c r="P3" s="330">
        <f t="shared" si="1"/>
        <v>0</v>
      </c>
      <c r="Q3" s="330">
        <f t="shared" si="1"/>
        <v>0</v>
      </c>
      <c r="R3" s="330">
        <f>IF(R5=$I$2,0,1)</f>
        <v>1</v>
      </c>
      <c r="S3" s="330">
        <f t="shared" si="1"/>
        <v>0</v>
      </c>
      <c r="T3" s="330">
        <f t="shared" si="1"/>
        <v>0</v>
      </c>
      <c r="U3" s="330">
        <f t="shared" si="1"/>
        <v>0</v>
      </c>
      <c r="V3" s="330">
        <f t="shared" si="1"/>
        <v>0</v>
      </c>
      <c r="W3" s="331"/>
      <c r="X3" s="52"/>
      <c r="Y3" s="52"/>
      <c r="Z3" s="52"/>
      <c r="AA3" s="52"/>
      <c r="AB3" s="52"/>
      <c r="AC3" s="332" t="str">
        <f ca="1">IF(ROUND(SUM(AC8:AC192),0)=0,"OK","Error")</f>
        <v>OK</v>
      </c>
      <c r="AD3" s="52"/>
      <c r="AE3" s="52"/>
      <c r="AF3" s="52"/>
      <c r="AG3" s="52"/>
      <c r="AH3" s="52"/>
      <c r="AJ3" s="338"/>
      <c r="AK3" s="337" t="str">
        <f ca="1">IF(ROUND(SUM(AK8:AK192),0)=0,"OK","Error")</f>
        <v>OK</v>
      </c>
      <c r="BA3" s="337" t="str">
        <f>IF(ROUND(SUM(BA8:BA192),0)=0,"OK","Error")</f>
        <v>OK</v>
      </c>
    </row>
    <row r="4" spans="1:59" ht="15.75" thickBot="1" x14ac:dyDescent="0.3">
      <c r="G4" s="339"/>
      <c r="J4" s="330">
        <f>IF(J5&lt;$I$2,1,0)</f>
        <v>1</v>
      </c>
      <c r="K4" s="330">
        <f>IF(K5&lt;$I$2,1,0)</f>
        <v>1</v>
      </c>
      <c r="L4" s="330">
        <f>IF(L5&lt;$I$2,1,0)</f>
        <v>1</v>
      </c>
      <c r="M4" s="330">
        <f>IF(M5&lt;$I$2,1,0)</f>
        <v>1</v>
      </c>
      <c r="N4" s="330">
        <v>1</v>
      </c>
      <c r="O4" s="330">
        <v>1</v>
      </c>
      <c r="P4" s="330">
        <v>1</v>
      </c>
      <c r="Q4" s="330">
        <v>1</v>
      </c>
      <c r="R4" s="330">
        <f>IF(R5&lt;$I$1,0,1)</f>
        <v>1</v>
      </c>
      <c r="S4" s="330">
        <f>IF(S5&lt;$I$1,1,0)</f>
        <v>0</v>
      </c>
      <c r="T4" s="330">
        <f>IF(T5&lt;$I$1,1,0)</f>
        <v>0</v>
      </c>
      <c r="U4" s="330">
        <f>IF(U5&lt;$I$1,1,0)</f>
        <v>0</v>
      </c>
      <c r="V4" s="330">
        <f>IF(V5&lt;$I$1,1,0)</f>
        <v>0</v>
      </c>
      <c r="W4" s="331"/>
      <c r="Y4" s="571" t="s">
        <v>4178</v>
      </c>
      <c r="Z4" s="571"/>
      <c r="AA4" s="571"/>
      <c r="AB4" s="571"/>
      <c r="AC4" s="571"/>
      <c r="AD4" s="572" t="s">
        <v>4179</v>
      </c>
      <c r="AE4" s="572"/>
      <c r="AF4" s="572"/>
      <c r="AG4" s="572"/>
      <c r="AH4" s="572"/>
      <c r="AI4" s="572"/>
      <c r="AJ4" s="325"/>
    </row>
    <row r="5" spans="1:59" ht="15.75" thickBot="1" x14ac:dyDescent="0.3">
      <c r="A5" s="340" t="s">
        <v>4180</v>
      </c>
      <c r="B5" s="341"/>
      <c r="C5" s="342"/>
      <c r="G5" s="339"/>
      <c r="J5" s="330">
        <v>1</v>
      </c>
      <c r="K5" s="330">
        <v>1</v>
      </c>
      <c r="L5" s="330">
        <v>2</v>
      </c>
      <c r="M5" s="330">
        <v>3</v>
      </c>
      <c r="N5" s="330">
        <v>4</v>
      </c>
      <c r="O5" s="330">
        <v>5</v>
      </c>
      <c r="P5" s="330">
        <v>6</v>
      </c>
      <c r="Q5" s="330">
        <v>7</v>
      </c>
      <c r="R5" s="330">
        <v>8</v>
      </c>
      <c r="S5" s="330">
        <v>9</v>
      </c>
      <c r="T5" s="330">
        <v>10</v>
      </c>
      <c r="U5" s="330">
        <v>11</v>
      </c>
      <c r="V5" s="330">
        <v>12</v>
      </c>
      <c r="W5" s="332" t="str">
        <f>IF(ROUND(SUM(W8:W186),0)=0,"OK","Error")</f>
        <v>OK</v>
      </c>
      <c r="Y5" s="28"/>
      <c r="Z5" s="25" t="s">
        <v>4181</v>
      </c>
      <c r="AA5" s="25"/>
      <c r="AB5" s="25" t="s">
        <v>4182</v>
      </c>
      <c r="AC5" s="28"/>
      <c r="AD5" s="159"/>
      <c r="AE5" s="272" t="s">
        <v>4181</v>
      </c>
      <c r="AF5" s="272"/>
      <c r="AG5" s="272" t="s">
        <v>4182</v>
      </c>
      <c r="AH5" s="272" t="s">
        <v>3449</v>
      </c>
      <c r="AI5" s="159"/>
      <c r="AJ5" s="343" t="s">
        <v>4183</v>
      </c>
      <c r="AO5" s="2" t="s">
        <v>4184</v>
      </c>
      <c r="AP5" s="2"/>
      <c r="AQ5" s="2"/>
      <c r="AR5" s="2"/>
    </row>
    <row r="6" spans="1:59" ht="15.75" thickBot="1" x14ac:dyDescent="0.3">
      <c r="A6" s="344" t="s">
        <v>4185</v>
      </c>
      <c r="B6" s="345"/>
      <c r="C6" s="346"/>
      <c r="D6" t="s">
        <v>4186</v>
      </c>
      <c r="E6"/>
      <c r="F6"/>
      <c r="G6"/>
      <c r="H6"/>
      <c r="I6" s="382" t="s">
        <v>4187</v>
      </c>
      <c r="J6" s="347">
        <f>SUM(J8:J202)</f>
        <v>0</v>
      </c>
      <c r="K6" s="347">
        <f t="shared" ref="K6:W6" si="2">SUM(K8:K202)</f>
        <v>0</v>
      </c>
      <c r="L6" s="347">
        <f t="shared" si="2"/>
        <v>0</v>
      </c>
      <c r="M6" s="347">
        <f t="shared" si="2"/>
        <v>0</v>
      </c>
      <c r="N6" s="347">
        <f t="shared" si="2"/>
        <v>0</v>
      </c>
      <c r="O6" s="347">
        <f t="shared" si="2"/>
        <v>0</v>
      </c>
      <c r="P6" s="347">
        <f t="shared" si="2"/>
        <v>0</v>
      </c>
      <c r="Q6" s="347">
        <f t="shared" si="2"/>
        <v>0</v>
      </c>
      <c r="R6" s="347">
        <f t="shared" si="2"/>
        <v>0</v>
      </c>
      <c r="S6" s="347">
        <f t="shared" si="2"/>
        <v>0</v>
      </c>
      <c r="T6" s="347">
        <f t="shared" si="2"/>
        <v>0</v>
      </c>
      <c r="U6" s="347">
        <f t="shared" si="2"/>
        <v>0</v>
      </c>
      <c r="V6" s="347">
        <f t="shared" si="2"/>
        <v>0</v>
      </c>
      <c r="W6" s="347">
        <f t="shared" si="2"/>
        <v>0</v>
      </c>
      <c r="X6" s="157"/>
      <c r="Y6" s="28" t="s">
        <v>4188</v>
      </c>
      <c r="Z6" s="384" t="s">
        <v>4189</v>
      </c>
      <c r="AA6" s="384"/>
      <c r="AB6" s="384"/>
      <c r="AC6" s="28"/>
      <c r="AD6" s="159"/>
      <c r="AE6" s="385" t="str">
        <f>Z6</f>
        <v>Apr to</v>
      </c>
      <c r="AF6" s="385"/>
      <c r="AG6" s="385">
        <f>AB6</f>
        <v>0</v>
      </c>
      <c r="AH6" s="385" t="s">
        <v>4116</v>
      </c>
      <c r="AI6" s="159"/>
      <c r="AJ6" s="343" t="s">
        <v>4190</v>
      </c>
      <c r="AO6" s="382"/>
      <c r="AP6" s="382"/>
      <c r="AQ6" s="382"/>
      <c r="AR6" s="382"/>
      <c r="AS6" s="382"/>
      <c r="AT6" s="382"/>
      <c r="AU6" s="382"/>
      <c r="AV6" s="382"/>
      <c r="AW6" s="382"/>
      <c r="AX6" s="382"/>
      <c r="AY6" s="382"/>
      <c r="AZ6" s="382"/>
    </row>
    <row r="7" spans="1:59" x14ac:dyDescent="0.25">
      <c r="A7" s="276" t="s">
        <v>4191</v>
      </c>
      <c r="B7" s="276" t="s">
        <v>18</v>
      </c>
      <c r="C7" s="350" t="s">
        <v>4192</v>
      </c>
      <c r="D7" t="s">
        <v>619</v>
      </c>
      <c r="E7" t="s">
        <v>4193</v>
      </c>
      <c r="F7" t="s">
        <v>4194</v>
      </c>
      <c r="G7" t="s">
        <v>16</v>
      </c>
      <c r="H7" t="s">
        <v>3449</v>
      </c>
      <c r="I7" s="388" t="s">
        <v>25</v>
      </c>
      <c r="J7" s="388" t="s">
        <v>3602</v>
      </c>
      <c r="K7" s="389" t="s">
        <v>26</v>
      </c>
      <c r="L7" s="389" t="s">
        <v>27</v>
      </c>
      <c r="M7" s="389" t="s">
        <v>28</v>
      </c>
      <c r="N7" s="389" t="s">
        <v>29</v>
      </c>
      <c r="O7" s="389" t="s">
        <v>30</v>
      </c>
      <c r="P7" s="389" t="s">
        <v>31</v>
      </c>
      <c r="Q7" s="389" t="s">
        <v>32</v>
      </c>
      <c r="R7" s="389" t="s">
        <v>33</v>
      </c>
      <c r="S7" s="389" t="s">
        <v>34</v>
      </c>
      <c r="T7" s="389" t="s">
        <v>35</v>
      </c>
      <c r="U7" s="389" t="s">
        <v>36</v>
      </c>
      <c r="V7" s="389" t="s">
        <v>37</v>
      </c>
      <c r="W7" s="389" t="s">
        <v>3604</v>
      </c>
      <c r="X7" s="388" t="s">
        <v>38</v>
      </c>
      <c r="Y7" s="390" t="s">
        <v>3601</v>
      </c>
      <c r="Z7" s="390" t="str">
        <f>F2</f>
        <v>Nov</v>
      </c>
      <c r="AA7" s="390" t="str">
        <f>Z7</f>
        <v>Nov</v>
      </c>
      <c r="AB7" s="390" t="s">
        <v>4195</v>
      </c>
      <c r="AC7" s="390" t="s">
        <v>3604</v>
      </c>
      <c r="AD7" s="391" t="s">
        <v>3601</v>
      </c>
      <c r="AE7" s="391" t="str">
        <f>Z7</f>
        <v>Nov</v>
      </c>
      <c r="AF7" s="391" t="s">
        <v>4196</v>
      </c>
      <c r="AG7" s="391" t="str">
        <f>AB7</f>
        <v>to Mar</v>
      </c>
      <c r="AH7" s="391" t="s">
        <v>4197</v>
      </c>
      <c r="AI7" s="391" t="s">
        <v>3604</v>
      </c>
      <c r="AJ7" s="392" t="str">
        <f>F2</f>
        <v>Nov</v>
      </c>
      <c r="AK7" s="393" t="s">
        <v>3604</v>
      </c>
      <c r="AL7" s="391" t="s">
        <v>677</v>
      </c>
      <c r="AM7" s="391" t="s">
        <v>4196</v>
      </c>
      <c r="AN7" s="391" t="s">
        <v>4196</v>
      </c>
      <c r="AO7" s="394" t="s">
        <v>26</v>
      </c>
      <c r="AP7" s="388" t="s">
        <v>27</v>
      </c>
      <c r="AQ7" s="388" t="s">
        <v>28</v>
      </c>
      <c r="AR7" s="388" t="s">
        <v>29</v>
      </c>
      <c r="AS7" s="388" t="s">
        <v>30</v>
      </c>
      <c r="AT7" s="388" t="s">
        <v>31</v>
      </c>
      <c r="AU7" s="388" t="s">
        <v>32</v>
      </c>
      <c r="AV7" s="388" t="s">
        <v>33</v>
      </c>
      <c r="AW7" s="388" t="s">
        <v>34</v>
      </c>
      <c r="AX7" s="388" t="s">
        <v>35</v>
      </c>
      <c r="AY7" s="388" t="s">
        <v>36</v>
      </c>
      <c r="AZ7" s="388" t="s">
        <v>37</v>
      </c>
      <c r="BA7" s="388" t="s">
        <v>3604</v>
      </c>
      <c r="BB7" s="388" t="s">
        <v>3603</v>
      </c>
      <c r="BG7" s="301" t="s">
        <v>4567</v>
      </c>
    </row>
    <row r="8" spans="1:59" x14ac:dyDescent="0.25">
      <c r="A8" s="301" t="str">
        <f>RIGHT(E8,4)&amp;"."&amp;LEFT(F8,5)&amp;".I03."</f>
        <v>3520.EHCP.I03.</v>
      </c>
      <c r="B8" s="301">
        <v>543965</v>
      </c>
      <c r="C8" s="301">
        <v>400125</v>
      </c>
      <c r="D8" t="s">
        <v>189</v>
      </c>
      <c r="E8">
        <v>3023520</v>
      </c>
      <c r="F8" t="s">
        <v>412</v>
      </c>
      <c r="G8">
        <v>11431</v>
      </c>
      <c r="H8"/>
      <c r="I8" s="352"/>
      <c r="J8" s="395"/>
      <c r="K8" s="395"/>
      <c r="L8" s="395"/>
      <c r="M8" s="395"/>
      <c r="N8" s="395"/>
      <c r="O8" s="395"/>
      <c r="P8" s="395"/>
      <c r="Q8" s="395"/>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2"/>
      <c r="J9" s="395"/>
      <c r="K9" s="395"/>
      <c r="L9" s="395"/>
      <c r="M9" s="395"/>
      <c r="N9" s="395"/>
      <c r="O9" s="395"/>
      <c r="P9" s="395"/>
      <c r="Q9" s="395"/>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2"/>
      <c r="J10" s="395"/>
      <c r="K10" s="395"/>
      <c r="L10" s="395"/>
      <c r="M10" s="395"/>
      <c r="N10" s="395"/>
      <c r="O10" s="395"/>
      <c r="P10" s="395"/>
      <c r="Q10" s="395"/>
      <c r="R10" s="52"/>
      <c r="S10" s="52"/>
      <c r="T10" s="52"/>
      <c r="U10" s="52"/>
      <c r="V10" s="52"/>
      <c r="W10" s="386">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2"/>
      <c r="J11" s="395"/>
      <c r="K11" s="395"/>
      <c r="L11" s="395"/>
      <c r="M11" s="395"/>
      <c r="N11" s="395"/>
      <c r="O11" s="395"/>
      <c r="P11" s="395"/>
      <c r="Q11" s="395"/>
      <c r="R11" s="52"/>
      <c r="S11" s="52"/>
      <c r="T11" s="52"/>
      <c r="U11" s="52"/>
      <c r="V11" s="52"/>
      <c r="W11" s="386">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2"/>
      <c r="J12" s="395"/>
      <c r="K12" s="395"/>
      <c r="L12" s="395"/>
      <c r="M12" s="395"/>
      <c r="N12" s="395"/>
      <c r="O12" s="395"/>
      <c r="P12" s="395"/>
      <c r="Q12" s="395"/>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2"/>
      <c r="J13" s="395"/>
      <c r="K13" s="395"/>
      <c r="L13" s="395"/>
      <c r="M13" s="395"/>
      <c r="N13" s="395"/>
      <c r="O13" s="395"/>
      <c r="P13" s="395"/>
      <c r="Q13" s="395"/>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2"/>
      <c r="J14" s="395"/>
      <c r="K14" s="395"/>
      <c r="L14" s="395"/>
      <c r="M14" s="395"/>
      <c r="N14" s="395"/>
      <c r="O14" s="395"/>
      <c r="P14" s="395"/>
      <c r="Q14" s="395"/>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2"/>
      <c r="J15" s="395"/>
      <c r="K15" s="395"/>
      <c r="L15" s="395"/>
      <c r="M15" s="395"/>
      <c r="N15" s="395"/>
      <c r="O15" s="395"/>
      <c r="P15" s="395"/>
      <c r="Q15" s="395"/>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2"/>
      <c r="J16" s="395"/>
      <c r="K16" s="395"/>
      <c r="L16" s="395"/>
      <c r="M16" s="395"/>
      <c r="N16" s="395"/>
      <c r="O16" s="395"/>
      <c r="P16" s="395"/>
      <c r="Q16" s="395"/>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2"/>
      <c r="J17" s="395"/>
      <c r="K17" s="395"/>
      <c r="L17" s="395"/>
      <c r="M17" s="395"/>
      <c r="N17" s="395"/>
      <c r="O17" s="395"/>
      <c r="P17" s="395"/>
      <c r="Q17" s="395"/>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2"/>
      <c r="J18" s="395"/>
      <c r="K18" s="395"/>
      <c r="L18" s="395"/>
      <c r="M18" s="395"/>
      <c r="N18" s="395"/>
      <c r="O18" s="395"/>
      <c r="P18" s="395"/>
      <c r="Q18" s="395"/>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2"/>
      <c r="J19" s="395"/>
      <c r="K19" s="395"/>
      <c r="L19" s="395"/>
      <c r="M19" s="395"/>
      <c r="N19" s="395"/>
      <c r="O19" s="395"/>
      <c r="P19" s="395"/>
      <c r="Q19" s="395"/>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4198</v>
      </c>
      <c r="G20">
        <v>10265</v>
      </c>
      <c r="H20"/>
      <c r="I20" s="352"/>
      <c r="J20" s="395"/>
      <c r="K20" s="395"/>
      <c r="L20" s="395"/>
      <c r="M20" s="395"/>
      <c r="N20" s="395"/>
      <c r="O20" s="395"/>
      <c r="P20" s="395"/>
      <c r="Q20" s="395"/>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2"/>
      <c r="J21" s="395"/>
      <c r="K21" s="395"/>
      <c r="L21" s="395"/>
      <c r="M21" s="395"/>
      <c r="N21" s="395"/>
      <c r="O21" s="395"/>
      <c r="P21" s="395"/>
      <c r="Q21" s="395"/>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4198</v>
      </c>
      <c r="G22">
        <v>10265</v>
      </c>
      <c r="H22"/>
      <c r="I22" s="352"/>
      <c r="J22" s="395"/>
      <c r="K22" s="395"/>
      <c r="L22" s="395"/>
      <c r="M22" s="395"/>
      <c r="N22" s="395"/>
      <c r="O22" s="395"/>
      <c r="P22" s="395"/>
      <c r="Q22" s="395"/>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2"/>
      <c r="J23" s="395"/>
      <c r="K23" s="395"/>
      <c r="L23" s="395"/>
      <c r="M23" s="395"/>
      <c r="N23" s="395"/>
      <c r="O23" s="395"/>
      <c r="P23" s="395"/>
      <c r="Q23" s="395"/>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2"/>
      <c r="J24" s="395"/>
      <c r="K24" s="395"/>
      <c r="L24" s="395"/>
      <c r="M24" s="395"/>
      <c r="N24" s="395"/>
      <c r="O24" s="395"/>
      <c r="P24" s="395"/>
      <c r="Q24" s="395"/>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2"/>
      <c r="J25" s="395"/>
      <c r="K25" s="395"/>
      <c r="L25" s="395"/>
      <c r="M25" s="395"/>
      <c r="N25" s="395"/>
      <c r="O25" s="395"/>
      <c r="P25" s="395"/>
      <c r="Q25" s="395"/>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4199</v>
      </c>
      <c r="G26">
        <v>11422</v>
      </c>
      <c r="H26"/>
      <c r="I26" s="352"/>
      <c r="J26" s="395"/>
      <c r="K26" s="395"/>
      <c r="L26" s="395"/>
      <c r="M26" s="395"/>
      <c r="N26" s="395"/>
      <c r="O26" s="395"/>
      <c r="P26" s="395"/>
      <c r="Q26" s="395"/>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2"/>
      <c r="J27" s="395"/>
      <c r="K27" s="395"/>
      <c r="L27" s="395"/>
      <c r="M27" s="395"/>
      <c r="N27" s="395"/>
      <c r="O27" s="395"/>
      <c r="P27" s="395"/>
      <c r="Q27" s="395"/>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2"/>
      <c r="J28" s="395"/>
      <c r="K28" s="395"/>
      <c r="L28" s="395"/>
      <c r="M28" s="395"/>
      <c r="N28" s="395"/>
      <c r="O28" s="395"/>
      <c r="P28" s="395"/>
      <c r="Q28" s="395"/>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4198</v>
      </c>
      <c r="G29">
        <v>10265</v>
      </c>
      <c r="H29"/>
      <c r="I29" s="352"/>
      <c r="J29" s="395"/>
      <c r="K29" s="395"/>
      <c r="L29" s="395"/>
      <c r="M29" s="395"/>
      <c r="N29" s="395"/>
      <c r="O29" s="395"/>
      <c r="P29" s="395"/>
      <c r="Q29" s="395"/>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4198</v>
      </c>
      <c r="G30">
        <v>10265</v>
      </c>
      <c r="H30"/>
      <c r="I30" s="352"/>
      <c r="J30" s="395"/>
      <c r="K30" s="395"/>
      <c r="L30" s="395"/>
      <c r="M30" s="395"/>
      <c r="N30" s="395"/>
      <c r="O30" s="395"/>
      <c r="P30" s="395"/>
      <c r="Q30" s="395"/>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2"/>
      <c r="J31" s="395"/>
      <c r="K31" s="395"/>
      <c r="L31" s="395"/>
      <c r="M31" s="395"/>
      <c r="N31" s="395"/>
      <c r="O31" s="395"/>
      <c r="P31" s="395"/>
      <c r="Q31" s="395"/>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4198</v>
      </c>
      <c r="G32">
        <v>10265</v>
      </c>
      <c r="H32"/>
      <c r="I32" s="352"/>
      <c r="J32" s="395"/>
      <c r="K32" s="395"/>
      <c r="L32" s="395"/>
      <c r="M32" s="395"/>
      <c r="N32" s="395"/>
      <c r="O32" s="395"/>
      <c r="P32" s="395"/>
      <c r="Q32" s="395"/>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2"/>
      <c r="J33" s="395"/>
      <c r="K33" s="395"/>
      <c r="L33" s="395"/>
      <c r="M33" s="395"/>
      <c r="N33" s="395"/>
      <c r="O33" s="395"/>
      <c r="P33" s="395"/>
      <c r="Q33" s="395"/>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2"/>
      <c r="J34" s="395"/>
      <c r="K34" s="395"/>
      <c r="L34" s="395"/>
      <c r="M34" s="395"/>
      <c r="N34" s="395"/>
      <c r="O34" s="395"/>
      <c r="P34" s="395"/>
      <c r="Q34" s="395"/>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4198</v>
      </c>
      <c r="G35">
        <v>10265</v>
      </c>
      <c r="H35"/>
      <c r="I35" s="352"/>
      <c r="J35" s="395"/>
      <c r="K35" s="395"/>
      <c r="L35" s="395"/>
      <c r="M35" s="395"/>
      <c r="N35" s="395"/>
      <c r="O35" s="395"/>
      <c r="P35" s="395"/>
      <c r="Q35" s="395"/>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4199</v>
      </c>
      <c r="G36">
        <v>11432</v>
      </c>
      <c r="H36"/>
      <c r="I36" s="352"/>
      <c r="J36" s="395"/>
      <c r="K36" s="395"/>
      <c r="L36" s="395"/>
      <c r="M36" s="395"/>
      <c r="N36" s="395"/>
      <c r="O36" s="395"/>
      <c r="P36" s="395"/>
      <c r="Q36" s="395"/>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2"/>
      <c r="J37" s="395"/>
      <c r="K37" s="395"/>
      <c r="L37" s="395"/>
      <c r="M37" s="395"/>
      <c r="N37" s="395"/>
      <c r="O37" s="395"/>
      <c r="P37" s="395"/>
      <c r="Q37" s="395"/>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4199</v>
      </c>
      <c r="G38">
        <v>11422</v>
      </c>
      <c r="H38"/>
      <c r="I38" s="352"/>
      <c r="J38" s="395"/>
      <c r="K38" s="395"/>
      <c r="L38" s="395"/>
      <c r="M38" s="395"/>
      <c r="N38" s="395"/>
      <c r="O38" s="395"/>
      <c r="P38" s="395"/>
      <c r="Q38" s="395"/>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2"/>
      <c r="J39" s="395"/>
      <c r="K39" s="395"/>
      <c r="L39" s="395"/>
      <c r="M39" s="395"/>
      <c r="N39" s="395"/>
      <c r="O39" s="395"/>
      <c r="P39" s="395"/>
      <c r="Q39" s="395"/>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4198</v>
      </c>
      <c r="G40">
        <v>10265</v>
      </c>
      <c r="H40"/>
      <c r="I40" s="352"/>
      <c r="J40" s="395"/>
      <c r="K40" s="395"/>
      <c r="L40" s="395"/>
      <c r="M40" s="395"/>
      <c r="N40" s="395"/>
      <c r="O40" s="395"/>
      <c r="P40" s="395"/>
      <c r="Q40" s="395"/>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2"/>
      <c r="J41" s="395"/>
      <c r="K41" s="395"/>
      <c r="L41" s="395"/>
      <c r="M41" s="395"/>
      <c r="N41" s="395"/>
      <c r="O41" s="395"/>
      <c r="P41" s="395"/>
      <c r="Q41" s="395"/>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2"/>
      <c r="J42" s="395"/>
      <c r="K42" s="395"/>
      <c r="L42" s="395"/>
      <c r="M42" s="395"/>
      <c r="N42" s="395"/>
      <c r="O42" s="395"/>
      <c r="P42" s="395"/>
      <c r="Q42" s="395"/>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2"/>
      <c r="J43" s="395"/>
      <c r="K43" s="395"/>
      <c r="L43" s="395"/>
      <c r="M43" s="395"/>
      <c r="N43" s="395"/>
      <c r="O43" s="395"/>
      <c r="P43" s="395"/>
      <c r="Q43" s="395"/>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2"/>
      <c r="J44" s="395"/>
      <c r="K44" s="395"/>
      <c r="L44" s="395"/>
      <c r="M44" s="395"/>
      <c r="N44" s="395"/>
      <c r="O44" s="395"/>
      <c r="P44" s="395"/>
      <c r="Q44" s="395"/>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4199</v>
      </c>
      <c r="G45">
        <v>11422</v>
      </c>
      <c r="H45"/>
      <c r="I45" s="352"/>
      <c r="J45" s="395"/>
      <c r="K45" s="395"/>
      <c r="L45" s="395"/>
      <c r="M45" s="395"/>
      <c r="N45" s="395"/>
      <c r="O45" s="395"/>
      <c r="P45" s="395"/>
      <c r="Q45" s="395"/>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2"/>
      <c r="J46" s="395"/>
      <c r="K46" s="395"/>
      <c r="L46" s="395"/>
      <c r="M46" s="395"/>
      <c r="N46" s="395"/>
      <c r="O46" s="395"/>
      <c r="P46" s="395"/>
      <c r="Q46" s="395"/>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4198</v>
      </c>
      <c r="G47">
        <v>10265</v>
      </c>
      <c r="H47"/>
      <c r="I47" s="352"/>
      <c r="J47" s="395"/>
      <c r="K47" s="395"/>
      <c r="L47" s="395"/>
      <c r="M47" s="395"/>
      <c r="N47" s="395"/>
      <c r="O47" s="395"/>
      <c r="P47" s="395"/>
      <c r="Q47" s="395"/>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4199</v>
      </c>
      <c r="G48">
        <v>11432</v>
      </c>
      <c r="H48"/>
      <c r="I48" s="352"/>
      <c r="J48" s="395"/>
      <c r="K48" s="395"/>
      <c r="L48" s="395"/>
      <c r="M48" s="395"/>
      <c r="N48" s="395"/>
      <c r="O48" s="395"/>
      <c r="P48" s="395"/>
      <c r="Q48" s="395"/>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2"/>
      <c r="J49" s="395"/>
      <c r="K49" s="395"/>
      <c r="L49" s="395"/>
      <c r="M49" s="395"/>
      <c r="N49" s="395"/>
      <c r="O49" s="395"/>
      <c r="P49" s="395"/>
      <c r="Q49" s="395"/>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4198</v>
      </c>
      <c r="G50">
        <v>10265</v>
      </c>
      <c r="H50"/>
      <c r="I50" s="352"/>
      <c r="J50" s="395"/>
      <c r="K50" s="395"/>
      <c r="L50" s="395"/>
      <c r="M50" s="395"/>
      <c r="N50" s="395"/>
      <c r="O50" s="395"/>
      <c r="P50" s="395"/>
      <c r="Q50" s="395"/>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2"/>
      <c r="J51" s="395"/>
      <c r="K51" s="395"/>
      <c r="L51" s="395"/>
      <c r="M51" s="395"/>
      <c r="N51" s="395"/>
      <c r="O51" s="395"/>
      <c r="P51" s="395"/>
      <c r="Q51" s="395"/>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4199</v>
      </c>
      <c r="G52">
        <v>11432</v>
      </c>
      <c r="H52"/>
      <c r="I52" s="352"/>
      <c r="J52" s="395"/>
      <c r="K52" s="395"/>
      <c r="L52" s="395"/>
      <c r="M52" s="395"/>
      <c r="N52" s="395"/>
      <c r="O52" s="395"/>
      <c r="P52" s="395"/>
      <c r="Q52" s="395"/>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2"/>
      <c r="J53" s="395"/>
      <c r="K53" s="395"/>
      <c r="L53" s="395"/>
      <c r="M53" s="395"/>
      <c r="N53" s="395"/>
      <c r="O53" s="395"/>
      <c r="P53" s="395"/>
      <c r="Q53" s="395"/>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4198</v>
      </c>
      <c r="G54">
        <v>10265</v>
      </c>
      <c r="H54"/>
      <c r="I54" s="352"/>
      <c r="J54" s="395"/>
      <c r="K54" s="395"/>
      <c r="L54" s="395"/>
      <c r="M54" s="395"/>
      <c r="N54" s="395"/>
      <c r="O54" s="395"/>
      <c r="P54" s="395"/>
      <c r="Q54" s="395"/>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2"/>
      <c r="J55" s="395"/>
      <c r="K55" s="395"/>
      <c r="L55" s="395"/>
      <c r="M55" s="395"/>
      <c r="N55" s="395"/>
      <c r="O55" s="395"/>
      <c r="P55" s="395"/>
      <c r="Q55" s="395"/>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2"/>
      <c r="J56" s="395"/>
      <c r="K56" s="395"/>
      <c r="L56" s="395"/>
      <c r="M56" s="395"/>
      <c r="N56" s="395"/>
      <c r="O56" s="395"/>
      <c r="P56" s="395"/>
      <c r="Q56" s="395"/>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2"/>
      <c r="J57" s="395"/>
      <c r="K57" s="395"/>
      <c r="L57" s="395"/>
      <c r="M57" s="395"/>
      <c r="N57" s="395"/>
      <c r="O57" s="395"/>
      <c r="P57" s="395"/>
      <c r="Q57" s="395"/>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2"/>
      <c r="J58" s="395"/>
      <c r="K58" s="395"/>
      <c r="L58" s="395"/>
      <c r="M58" s="395"/>
      <c r="N58" s="395"/>
      <c r="O58" s="395"/>
      <c r="P58" s="395"/>
      <c r="Q58" s="395"/>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2"/>
      <c r="J59" s="395"/>
      <c r="K59" s="395"/>
      <c r="L59" s="395"/>
      <c r="M59" s="395"/>
      <c r="N59" s="395"/>
      <c r="O59" s="395"/>
      <c r="P59" s="395"/>
      <c r="Q59" s="395"/>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4198</v>
      </c>
      <c r="G60">
        <v>10265</v>
      </c>
      <c r="H60"/>
      <c r="I60" s="352"/>
      <c r="J60" s="395"/>
      <c r="K60" s="395"/>
      <c r="L60" s="395"/>
      <c r="M60" s="395"/>
      <c r="N60" s="395"/>
      <c r="O60" s="395"/>
      <c r="P60" s="395"/>
      <c r="Q60" s="395"/>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2"/>
      <c r="J61" s="395"/>
      <c r="K61" s="395"/>
      <c r="L61" s="395"/>
      <c r="M61" s="395"/>
      <c r="N61" s="395"/>
      <c r="O61" s="395"/>
      <c r="P61" s="395"/>
      <c r="Q61" s="395"/>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2"/>
      <c r="J62" s="395"/>
      <c r="K62" s="395"/>
      <c r="L62" s="395"/>
      <c r="M62" s="395"/>
      <c r="N62" s="395"/>
      <c r="O62" s="395"/>
      <c r="P62" s="395"/>
      <c r="Q62" s="395"/>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2"/>
      <c r="J63" s="395"/>
      <c r="K63" s="395"/>
      <c r="L63" s="395"/>
      <c r="M63" s="395"/>
      <c r="N63" s="395"/>
      <c r="O63" s="395"/>
      <c r="P63" s="395"/>
      <c r="Q63" s="395"/>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2"/>
      <c r="J64" s="395"/>
      <c r="K64" s="395"/>
      <c r="L64" s="395"/>
      <c r="M64" s="395"/>
      <c r="N64" s="395"/>
      <c r="O64" s="395"/>
      <c r="P64" s="395"/>
      <c r="Q64" s="395"/>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4198</v>
      </c>
      <c r="G65">
        <v>10265</v>
      </c>
      <c r="H65"/>
      <c r="I65" s="352"/>
      <c r="J65" s="395"/>
      <c r="K65" s="395"/>
      <c r="L65" s="395"/>
      <c r="M65" s="395"/>
      <c r="N65" s="395"/>
      <c r="O65" s="395"/>
      <c r="P65" s="395"/>
      <c r="Q65" s="395"/>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2"/>
      <c r="J66" s="395"/>
      <c r="K66" s="395"/>
      <c r="L66" s="395"/>
      <c r="M66" s="395"/>
      <c r="N66" s="395"/>
      <c r="O66" s="395"/>
      <c r="P66" s="395"/>
      <c r="Q66" s="395"/>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2"/>
      <c r="J67" s="395"/>
      <c r="K67" s="395"/>
      <c r="L67" s="395"/>
      <c r="M67" s="395"/>
      <c r="N67" s="395"/>
      <c r="O67" s="395"/>
      <c r="P67" s="395"/>
      <c r="Q67" s="395"/>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2"/>
      <c r="J68" s="395"/>
      <c r="K68" s="395"/>
      <c r="L68" s="395"/>
      <c r="M68" s="395"/>
      <c r="N68" s="395"/>
      <c r="O68" s="395"/>
      <c r="P68" s="395"/>
      <c r="Q68" s="395"/>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4198</v>
      </c>
      <c r="G69">
        <v>10265</v>
      </c>
      <c r="H69"/>
      <c r="I69" s="352"/>
      <c r="J69" s="395"/>
      <c r="K69" s="395"/>
      <c r="L69" s="395"/>
      <c r="M69" s="395"/>
      <c r="N69" s="395"/>
      <c r="O69" s="395"/>
      <c r="P69" s="395"/>
      <c r="Q69" s="395"/>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2"/>
      <c r="J70" s="395"/>
      <c r="K70" s="395"/>
      <c r="L70" s="395"/>
      <c r="M70" s="395"/>
      <c r="N70" s="395"/>
      <c r="O70" s="395"/>
      <c r="P70" s="395"/>
      <c r="Q70" s="395"/>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2"/>
      <c r="J71" s="395"/>
      <c r="K71" s="395"/>
      <c r="L71" s="395"/>
      <c r="M71" s="395"/>
      <c r="N71" s="395"/>
      <c r="O71" s="395"/>
      <c r="P71" s="395"/>
      <c r="Q71" s="395"/>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2"/>
      <c r="J72" s="395"/>
      <c r="K72" s="395"/>
      <c r="L72" s="395"/>
      <c r="M72" s="395"/>
      <c r="N72" s="395"/>
      <c r="O72" s="395"/>
      <c r="P72" s="395"/>
      <c r="Q72" s="395"/>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2"/>
      <c r="J73" s="395"/>
      <c r="K73" s="395"/>
      <c r="L73" s="395"/>
      <c r="M73" s="395"/>
      <c r="N73" s="395"/>
      <c r="O73" s="395"/>
      <c r="P73" s="395"/>
      <c r="Q73" s="395"/>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4198</v>
      </c>
      <c r="G74">
        <v>10265</v>
      </c>
      <c r="H74"/>
      <c r="I74" s="352"/>
      <c r="J74" s="395"/>
      <c r="K74" s="395"/>
      <c r="L74" s="395"/>
      <c r="M74" s="395"/>
      <c r="N74" s="395"/>
      <c r="O74" s="395"/>
      <c r="P74" s="395"/>
      <c r="Q74" s="395"/>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2"/>
      <c r="J75" s="395"/>
      <c r="K75" s="395"/>
      <c r="L75" s="395"/>
      <c r="M75" s="395"/>
      <c r="N75" s="395"/>
      <c r="O75" s="395"/>
      <c r="P75" s="395"/>
      <c r="Q75" s="395"/>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2"/>
      <c r="J76" s="395"/>
      <c r="K76" s="395"/>
      <c r="L76" s="395"/>
      <c r="M76" s="395"/>
      <c r="N76" s="395"/>
      <c r="O76" s="395"/>
      <c r="P76" s="395"/>
      <c r="Q76" s="395"/>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2"/>
      <c r="J77" s="395"/>
      <c r="K77" s="395"/>
      <c r="L77" s="395"/>
      <c r="M77" s="395"/>
      <c r="N77" s="395"/>
      <c r="O77" s="395"/>
      <c r="P77" s="395"/>
      <c r="Q77" s="395"/>
      <c r="R77" s="52"/>
      <c r="S77" s="52"/>
      <c r="T77" s="52"/>
      <c r="U77" s="52"/>
      <c r="V77" s="52"/>
      <c r="W77" s="386">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4198</v>
      </c>
      <c r="G78">
        <v>10265</v>
      </c>
      <c r="H78"/>
      <c r="I78" s="352"/>
      <c r="J78" s="395"/>
      <c r="K78" s="395"/>
      <c r="L78" s="395"/>
      <c r="M78" s="395"/>
      <c r="N78" s="395"/>
      <c r="O78" s="395"/>
      <c r="P78" s="395"/>
      <c r="Q78" s="395"/>
      <c r="R78" s="52"/>
      <c r="S78" s="52"/>
      <c r="T78" s="52"/>
      <c r="U78" s="52"/>
      <c r="V78" s="52"/>
      <c r="W78" s="386">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2"/>
      <c r="J79" s="395"/>
      <c r="K79" s="395"/>
      <c r="L79" s="395"/>
      <c r="M79" s="395"/>
      <c r="N79" s="395"/>
      <c r="O79" s="395"/>
      <c r="P79" s="395"/>
      <c r="Q79" s="395"/>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2"/>
      <c r="J80" s="395"/>
      <c r="K80" s="395"/>
      <c r="L80" s="395"/>
      <c r="M80" s="395"/>
      <c r="N80" s="395"/>
      <c r="O80" s="395"/>
      <c r="P80" s="395"/>
      <c r="Q80" s="395"/>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4198</v>
      </c>
      <c r="G81">
        <v>10265</v>
      </c>
      <c r="H81"/>
      <c r="I81" s="352"/>
      <c r="J81" s="395"/>
      <c r="K81" s="395"/>
      <c r="L81" s="395"/>
      <c r="M81" s="395"/>
      <c r="N81" s="395"/>
      <c r="O81" s="395"/>
      <c r="P81" s="395"/>
      <c r="Q81" s="395"/>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2"/>
      <c r="J82" s="395"/>
      <c r="K82" s="395"/>
      <c r="L82" s="395"/>
      <c r="M82" s="395"/>
      <c r="N82" s="395"/>
      <c r="O82" s="395"/>
      <c r="P82" s="395"/>
      <c r="Q82" s="395"/>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2"/>
      <c r="J83" s="395"/>
      <c r="K83" s="395"/>
      <c r="L83" s="395"/>
      <c r="M83" s="395"/>
      <c r="N83" s="395"/>
      <c r="O83" s="395"/>
      <c r="P83" s="395"/>
      <c r="Q83" s="395"/>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4199</v>
      </c>
      <c r="G84">
        <v>11423</v>
      </c>
      <c r="H84"/>
      <c r="I84" s="352"/>
      <c r="J84" s="395"/>
      <c r="K84" s="395"/>
      <c r="L84" s="395"/>
      <c r="M84" s="395"/>
      <c r="N84" s="395"/>
      <c r="O84" s="395"/>
      <c r="P84" s="395"/>
      <c r="Q84" s="395"/>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2"/>
      <c r="J85" s="395"/>
      <c r="K85" s="395"/>
      <c r="L85" s="395"/>
      <c r="M85" s="395"/>
      <c r="N85" s="395"/>
      <c r="O85" s="395"/>
      <c r="P85" s="395"/>
      <c r="Q85" s="395"/>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2"/>
      <c r="J86" s="395"/>
      <c r="K86" s="395"/>
      <c r="L86" s="395"/>
      <c r="M86" s="395"/>
      <c r="N86" s="395"/>
      <c r="O86" s="395"/>
      <c r="P86" s="395"/>
      <c r="Q86" s="395"/>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4198</v>
      </c>
      <c r="G87">
        <v>10265</v>
      </c>
      <c r="H87"/>
      <c r="I87" s="352"/>
      <c r="J87" s="395"/>
      <c r="K87" s="395"/>
      <c r="L87" s="395"/>
      <c r="M87" s="395"/>
      <c r="N87" s="395"/>
      <c r="O87" s="395"/>
      <c r="P87" s="395"/>
      <c r="Q87" s="395"/>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2"/>
      <c r="J88" s="395"/>
      <c r="K88" s="395"/>
      <c r="L88" s="395"/>
      <c r="M88" s="395"/>
      <c r="N88" s="395"/>
      <c r="O88" s="395"/>
      <c r="P88" s="395"/>
      <c r="Q88" s="395"/>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4198</v>
      </c>
      <c r="G89">
        <v>10265</v>
      </c>
      <c r="H89"/>
      <c r="I89" s="352"/>
      <c r="J89" s="395"/>
      <c r="K89" s="395"/>
      <c r="L89" s="395"/>
      <c r="M89" s="395"/>
      <c r="N89" s="395"/>
      <c r="O89" s="395"/>
      <c r="P89" s="395"/>
      <c r="Q89" s="395"/>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2"/>
      <c r="J90" s="395"/>
      <c r="K90" s="395"/>
      <c r="L90" s="395"/>
      <c r="M90" s="395"/>
      <c r="N90" s="395"/>
      <c r="O90" s="395"/>
      <c r="P90" s="395"/>
      <c r="Q90" s="395"/>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2"/>
      <c r="J91" s="395"/>
      <c r="K91" s="395"/>
      <c r="L91" s="395"/>
      <c r="M91" s="395"/>
      <c r="N91" s="395"/>
      <c r="O91" s="395"/>
      <c r="P91" s="395"/>
      <c r="Q91" s="395"/>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4198</v>
      </c>
      <c r="G92">
        <v>10265</v>
      </c>
      <c r="H92"/>
      <c r="I92" s="352"/>
      <c r="J92" s="395"/>
      <c r="K92" s="395"/>
      <c r="L92" s="395"/>
      <c r="M92" s="395"/>
      <c r="N92" s="395"/>
      <c r="O92" s="395"/>
      <c r="P92" s="395"/>
      <c r="Q92" s="395"/>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2"/>
      <c r="J93" s="395"/>
      <c r="K93" s="395"/>
      <c r="L93" s="395"/>
      <c r="M93" s="395"/>
      <c r="N93" s="395"/>
      <c r="O93" s="395"/>
      <c r="P93" s="395"/>
      <c r="Q93" s="395"/>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2"/>
      <c r="J94" s="395"/>
      <c r="K94" s="395"/>
      <c r="L94" s="395"/>
      <c r="M94" s="395"/>
      <c r="N94" s="395"/>
      <c r="O94" s="395"/>
      <c r="P94" s="395"/>
      <c r="Q94" s="395"/>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4199</v>
      </c>
      <c r="G95">
        <v>11434</v>
      </c>
      <c r="H95"/>
      <c r="I95" s="352"/>
      <c r="J95" s="395"/>
      <c r="K95" s="395"/>
      <c r="L95" s="395"/>
      <c r="M95" s="395"/>
      <c r="N95" s="395"/>
      <c r="O95" s="395"/>
      <c r="P95" s="395"/>
      <c r="Q95" s="395"/>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2"/>
      <c r="J96" s="395"/>
      <c r="K96" s="395"/>
      <c r="L96" s="395"/>
      <c r="M96" s="395"/>
      <c r="N96" s="395"/>
      <c r="O96" s="395"/>
      <c r="P96" s="395"/>
      <c r="Q96" s="395"/>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2"/>
      <c r="J97" s="395"/>
      <c r="K97" s="395"/>
      <c r="L97" s="395"/>
      <c r="M97" s="395"/>
      <c r="N97" s="395"/>
      <c r="O97" s="395"/>
      <c r="P97" s="395"/>
      <c r="Q97" s="395"/>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4199</v>
      </c>
      <c r="G98">
        <v>11432</v>
      </c>
      <c r="H98"/>
      <c r="I98" s="352"/>
      <c r="J98" s="395"/>
      <c r="K98" s="395"/>
      <c r="L98" s="395"/>
      <c r="M98" s="395"/>
      <c r="N98" s="395"/>
      <c r="O98" s="395"/>
      <c r="P98" s="395"/>
      <c r="Q98" s="395"/>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2"/>
      <c r="J99" s="395"/>
      <c r="K99" s="395"/>
      <c r="L99" s="395"/>
      <c r="M99" s="395"/>
      <c r="N99" s="395"/>
      <c r="O99" s="395"/>
      <c r="P99" s="395"/>
      <c r="Q99" s="395"/>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4198</v>
      </c>
      <c r="G100">
        <v>10265</v>
      </c>
      <c r="H100"/>
      <c r="I100" s="352"/>
      <c r="J100" s="395"/>
      <c r="K100" s="395"/>
      <c r="L100" s="395"/>
      <c r="M100" s="395"/>
      <c r="N100" s="395"/>
      <c r="O100" s="395"/>
      <c r="P100" s="395"/>
      <c r="Q100" s="395"/>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4199</v>
      </c>
      <c r="G101">
        <v>11423</v>
      </c>
      <c r="H101"/>
      <c r="I101" s="352"/>
      <c r="J101" s="395"/>
      <c r="K101" s="395"/>
      <c r="L101" s="395"/>
      <c r="M101" s="395"/>
      <c r="N101" s="395"/>
      <c r="O101" s="395"/>
      <c r="P101" s="395"/>
      <c r="Q101" s="395"/>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2"/>
      <c r="J102" s="395"/>
      <c r="K102" s="395"/>
      <c r="L102" s="395"/>
      <c r="M102" s="395"/>
      <c r="N102" s="395"/>
      <c r="O102" s="395"/>
      <c r="P102" s="395"/>
      <c r="Q102" s="395"/>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2"/>
      <c r="J103" s="395"/>
      <c r="K103" s="395"/>
      <c r="L103" s="395"/>
      <c r="M103" s="395"/>
      <c r="N103" s="395"/>
      <c r="O103" s="395"/>
      <c r="P103" s="395"/>
      <c r="Q103" s="395"/>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2"/>
      <c r="J104" s="395"/>
      <c r="K104" s="395"/>
      <c r="L104" s="395"/>
      <c r="M104" s="395"/>
      <c r="N104" s="395"/>
      <c r="O104" s="395"/>
      <c r="P104" s="395"/>
      <c r="Q104" s="395"/>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2"/>
      <c r="J105" s="395"/>
      <c r="K105" s="395"/>
      <c r="L105" s="395"/>
      <c r="M105" s="395"/>
      <c r="N105" s="395"/>
      <c r="O105" s="395"/>
      <c r="P105" s="395"/>
      <c r="Q105" s="395"/>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2"/>
      <c r="J106" s="395"/>
      <c r="K106" s="395"/>
      <c r="L106" s="395"/>
      <c r="M106" s="395"/>
      <c r="N106" s="395"/>
      <c r="O106" s="395"/>
      <c r="P106" s="395"/>
      <c r="Q106" s="395"/>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2"/>
      <c r="J107" s="395"/>
      <c r="K107" s="395"/>
      <c r="L107" s="395"/>
      <c r="M107" s="395"/>
      <c r="N107" s="395"/>
      <c r="O107" s="395"/>
      <c r="P107" s="395"/>
      <c r="Q107" s="395"/>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2"/>
      <c r="J108" s="395"/>
      <c r="K108" s="395"/>
      <c r="L108" s="395"/>
      <c r="M108" s="395"/>
      <c r="N108" s="395"/>
      <c r="O108" s="395"/>
      <c r="P108" s="395"/>
      <c r="Q108" s="395"/>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2"/>
      <c r="J109" s="395"/>
      <c r="K109" s="395"/>
      <c r="L109" s="395"/>
      <c r="M109" s="395"/>
      <c r="N109" s="395"/>
      <c r="O109" s="395"/>
      <c r="P109" s="395"/>
      <c r="Q109" s="395"/>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2"/>
      <c r="J110" s="395"/>
      <c r="K110" s="395"/>
      <c r="L110" s="395"/>
      <c r="M110" s="395"/>
      <c r="N110" s="395"/>
      <c r="O110" s="395"/>
      <c r="P110" s="395"/>
      <c r="Q110" s="395"/>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2"/>
      <c r="J111" s="395"/>
      <c r="K111" s="395"/>
      <c r="L111" s="395"/>
      <c r="M111" s="395"/>
      <c r="N111" s="395"/>
      <c r="O111" s="395"/>
      <c r="P111" s="395"/>
      <c r="Q111" s="395"/>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2"/>
      <c r="J112" s="395"/>
      <c r="K112" s="395"/>
      <c r="L112" s="395"/>
      <c r="M112" s="395"/>
      <c r="N112" s="395"/>
      <c r="O112" s="395"/>
      <c r="P112" s="395"/>
      <c r="Q112" s="395"/>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4198</v>
      </c>
      <c r="G113">
        <v>10265</v>
      </c>
      <c r="H113"/>
      <c r="I113" s="352"/>
      <c r="J113" s="395"/>
      <c r="K113" s="395"/>
      <c r="L113" s="395"/>
      <c r="M113" s="395"/>
      <c r="N113" s="395"/>
      <c r="O113" s="395"/>
      <c r="P113" s="395"/>
      <c r="Q113" s="395"/>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2"/>
      <c r="J114" s="395"/>
      <c r="K114" s="395"/>
      <c r="L114" s="395"/>
      <c r="M114" s="395"/>
      <c r="N114" s="395"/>
      <c r="O114" s="395"/>
      <c r="P114" s="395"/>
      <c r="Q114" s="395"/>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2"/>
      <c r="J115" s="395"/>
      <c r="K115" s="395"/>
      <c r="L115" s="395"/>
      <c r="M115" s="395"/>
      <c r="N115" s="395"/>
      <c r="O115" s="395"/>
      <c r="P115" s="395"/>
      <c r="Q115" s="395"/>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2"/>
      <c r="J116" s="395"/>
      <c r="K116" s="395"/>
      <c r="L116" s="395"/>
      <c r="M116" s="395"/>
      <c r="N116" s="395"/>
      <c r="O116" s="395"/>
      <c r="P116" s="395"/>
      <c r="Q116" s="395"/>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2"/>
      <c r="J117" s="395"/>
      <c r="K117" s="395"/>
      <c r="L117" s="395"/>
      <c r="M117" s="395"/>
      <c r="N117" s="395"/>
      <c r="O117" s="395"/>
      <c r="P117" s="395"/>
      <c r="Q117" s="395"/>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4198</v>
      </c>
      <c r="G118">
        <v>10265</v>
      </c>
      <c r="H118"/>
      <c r="I118" s="352"/>
      <c r="J118" s="395"/>
      <c r="K118" s="395"/>
      <c r="L118" s="395"/>
      <c r="M118" s="395"/>
      <c r="N118" s="395"/>
      <c r="O118" s="395"/>
      <c r="P118" s="395"/>
      <c r="Q118" s="395"/>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2"/>
      <c r="J119" s="395"/>
      <c r="K119" s="395"/>
      <c r="L119" s="395"/>
      <c r="M119" s="395"/>
      <c r="N119" s="395"/>
      <c r="O119" s="395"/>
      <c r="P119" s="395"/>
      <c r="Q119" s="395"/>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2"/>
      <c r="J120" s="395"/>
      <c r="K120" s="395"/>
      <c r="L120" s="395"/>
      <c r="M120" s="395"/>
      <c r="N120" s="395"/>
      <c r="O120" s="395"/>
      <c r="P120" s="395"/>
      <c r="Q120" s="395"/>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4200</v>
      </c>
      <c r="G121">
        <v>11425</v>
      </c>
      <c r="H121"/>
      <c r="I121" s="352"/>
      <c r="J121" s="395"/>
      <c r="K121" s="395"/>
      <c r="L121" s="395"/>
      <c r="M121" s="395"/>
      <c r="N121" s="395"/>
      <c r="O121" s="395"/>
      <c r="P121" s="395"/>
      <c r="Q121" s="395"/>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2"/>
      <c r="J122" s="395"/>
      <c r="K122" s="395"/>
      <c r="L122" s="395"/>
      <c r="M122" s="395"/>
      <c r="N122" s="395"/>
      <c r="O122" s="395"/>
      <c r="P122" s="395"/>
      <c r="Q122" s="395"/>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4198</v>
      </c>
      <c r="G123">
        <v>10265</v>
      </c>
      <c r="H123"/>
      <c r="I123" s="352"/>
      <c r="J123" s="395"/>
      <c r="K123" s="395"/>
      <c r="L123" s="395"/>
      <c r="M123" s="395"/>
      <c r="N123" s="395"/>
      <c r="O123" s="395"/>
      <c r="P123" s="395"/>
      <c r="Q123" s="395"/>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2"/>
      <c r="J124" s="395"/>
      <c r="K124" s="395"/>
      <c r="L124" s="395"/>
      <c r="M124" s="395"/>
      <c r="N124" s="395"/>
      <c r="O124" s="395"/>
      <c r="P124" s="395"/>
      <c r="Q124" s="395"/>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2"/>
      <c r="J125" s="395"/>
      <c r="K125" s="395"/>
      <c r="L125" s="395"/>
      <c r="M125" s="395"/>
      <c r="N125" s="395"/>
      <c r="O125" s="395"/>
      <c r="P125" s="395"/>
      <c r="Q125" s="395"/>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2"/>
      <c r="J126" s="395"/>
      <c r="K126" s="395"/>
      <c r="L126" s="395"/>
      <c r="M126" s="395"/>
      <c r="N126" s="395"/>
      <c r="O126" s="395"/>
      <c r="P126" s="395"/>
      <c r="Q126" s="395"/>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2"/>
      <c r="J127" s="395"/>
      <c r="K127" s="395"/>
      <c r="L127" s="395"/>
      <c r="M127" s="395"/>
      <c r="N127" s="395"/>
      <c r="O127" s="395"/>
      <c r="P127" s="395"/>
      <c r="Q127" s="395"/>
      <c r="R127" s="52"/>
      <c r="S127" s="52"/>
      <c r="T127" s="52"/>
      <c r="U127" s="52"/>
      <c r="V127" s="52"/>
      <c r="W127" s="386">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4199</v>
      </c>
      <c r="G128">
        <v>11432</v>
      </c>
      <c r="H128"/>
      <c r="I128" s="352"/>
      <c r="J128" s="395"/>
      <c r="K128" s="395"/>
      <c r="L128" s="395"/>
      <c r="M128" s="395"/>
      <c r="N128" s="395"/>
      <c r="O128" s="395"/>
      <c r="P128" s="395"/>
      <c r="Q128" s="395"/>
      <c r="R128" s="52"/>
      <c r="S128" s="52"/>
      <c r="T128" s="52"/>
      <c r="U128" s="52"/>
      <c r="V128" s="52"/>
      <c r="W128" s="387">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2"/>
      <c r="J129" s="395"/>
      <c r="K129" s="395"/>
      <c r="L129" s="395"/>
      <c r="M129" s="395"/>
      <c r="N129" s="395"/>
      <c r="O129" s="395"/>
      <c r="P129" s="395"/>
      <c r="Q129" s="395"/>
      <c r="R129" s="52"/>
      <c r="S129" s="52"/>
      <c r="T129" s="52"/>
      <c r="U129" s="52"/>
      <c r="V129" s="52"/>
      <c r="W129" s="386">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2"/>
      <c r="J130" s="395"/>
      <c r="K130" s="395"/>
      <c r="L130" s="395"/>
      <c r="M130" s="395"/>
      <c r="N130" s="395"/>
      <c r="O130" s="395"/>
      <c r="P130" s="395"/>
      <c r="Q130" s="395"/>
      <c r="R130" s="52"/>
      <c r="S130" s="52"/>
      <c r="T130" s="52"/>
      <c r="U130" s="52"/>
      <c r="V130" s="52"/>
      <c r="W130" s="386">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4198</v>
      </c>
      <c r="G131">
        <v>10265</v>
      </c>
      <c r="H131"/>
      <c r="I131" s="352"/>
      <c r="J131" s="395"/>
      <c r="K131" s="395"/>
      <c r="L131" s="395"/>
      <c r="M131" s="395"/>
      <c r="N131" s="395"/>
      <c r="O131" s="395"/>
      <c r="P131" s="395"/>
      <c r="Q131" s="395"/>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2"/>
      <c r="J132" s="395"/>
      <c r="K132" s="395"/>
      <c r="L132" s="395"/>
      <c r="M132" s="395"/>
      <c r="N132" s="395"/>
      <c r="O132" s="395"/>
      <c r="P132" s="395"/>
      <c r="Q132" s="395"/>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2"/>
      <c r="J133" s="395"/>
      <c r="K133" s="395"/>
      <c r="L133" s="395"/>
      <c r="M133" s="395"/>
      <c r="N133" s="395"/>
      <c r="O133" s="395"/>
      <c r="P133" s="395"/>
      <c r="Q133" s="395"/>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4198</v>
      </c>
      <c r="G134">
        <v>10265</v>
      </c>
      <c r="H134"/>
      <c r="I134" s="352"/>
      <c r="J134" s="395"/>
      <c r="K134" s="395"/>
      <c r="L134" s="395"/>
      <c r="M134" s="395"/>
      <c r="N134" s="395"/>
      <c r="O134" s="395"/>
      <c r="P134" s="395"/>
      <c r="Q134" s="395"/>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2"/>
      <c r="J135" s="395"/>
      <c r="K135" s="395"/>
      <c r="L135" s="395"/>
      <c r="M135" s="395"/>
      <c r="N135" s="395"/>
      <c r="O135" s="395"/>
      <c r="P135" s="395"/>
      <c r="Q135" s="395"/>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2"/>
      <c r="J136" s="395"/>
      <c r="K136" s="395"/>
      <c r="L136" s="395"/>
      <c r="M136" s="395"/>
      <c r="N136" s="395"/>
      <c r="O136" s="395"/>
      <c r="P136" s="395"/>
      <c r="Q136" s="395"/>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4198</v>
      </c>
      <c r="G137">
        <v>10265</v>
      </c>
      <c r="H137"/>
      <c r="I137" s="352"/>
      <c r="J137" s="395"/>
      <c r="K137" s="395"/>
      <c r="L137" s="395"/>
      <c r="M137" s="395"/>
      <c r="N137" s="395"/>
      <c r="O137" s="395"/>
      <c r="P137" s="395"/>
      <c r="Q137" s="395"/>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4200</v>
      </c>
      <c r="G138">
        <v>11425</v>
      </c>
      <c r="H138"/>
      <c r="I138" s="352"/>
      <c r="J138" s="395"/>
      <c r="K138" s="395"/>
      <c r="L138" s="395"/>
      <c r="M138" s="395"/>
      <c r="N138" s="395"/>
      <c r="O138" s="395"/>
      <c r="P138" s="395"/>
      <c r="Q138" s="395"/>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2"/>
      <c r="J139" s="395"/>
      <c r="K139" s="395"/>
      <c r="L139" s="395"/>
      <c r="M139" s="395"/>
      <c r="N139" s="395"/>
      <c r="O139" s="395"/>
      <c r="P139" s="395"/>
      <c r="Q139" s="395"/>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2"/>
      <c r="J140" s="395"/>
      <c r="K140" s="395"/>
      <c r="L140" s="395"/>
      <c r="M140" s="395"/>
      <c r="N140" s="395"/>
      <c r="O140" s="395"/>
      <c r="P140" s="395"/>
      <c r="Q140" s="395"/>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2"/>
      <c r="J141" s="395"/>
      <c r="K141" s="395"/>
      <c r="L141" s="395"/>
      <c r="M141" s="395"/>
      <c r="N141" s="395"/>
      <c r="O141" s="395"/>
      <c r="P141" s="395"/>
      <c r="Q141" s="395"/>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4198</v>
      </c>
      <c r="G142">
        <v>10265</v>
      </c>
      <c r="H142"/>
      <c r="I142" s="352"/>
      <c r="J142" s="395"/>
      <c r="K142" s="395"/>
      <c r="L142" s="395"/>
      <c r="M142" s="395"/>
      <c r="N142" s="395"/>
      <c r="O142" s="395"/>
      <c r="P142" s="395"/>
      <c r="Q142" s="395"/>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2"/>
      <c r="J143" s="395"/>
      <c r="K143" s="395"/>
      <c r="L143" s="395"/>
      <c r="M143" s="395"/>
      <c r="N143" s="395"/>
      <c r="O143" s="395"/>
      <c r="P143" s="395"/>
      <c r="Q143" s="395"/>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2"/>
      <c r="J144" s="395"/>
      <c r="K144" s="395"/>
      <c r="L144" s="395"/>
      <c r="M144" s="395"/>
      <c r="N144" s="395"/>
      <c r="O144" s="395"/>
      <c r="P144" s="395"/>
      <c r="Q144" s="395"/>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2"/>
      <c r="J145" s="395"/>
      <c r="K145" s="395"/>
      <c r="L145" s="395"/>
      <c r="M145" s="395"/>
      <c r="N145" s="395"/>
      <c r="O145" s="395"/>
      <c r="P145" s="395"/>
      <c r="Q145" s="395"/>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2"/>
      <c r="J146" s="395"/>
      <c r="K146" s="395"/>
      <c r="L146" s="395"/>
      <c r="M146" s="395"/>
      <c r="N146" s="395"/>
      <c r="O146" s="395"/>
      <c r="P146" s="395"/>
      <c r="Q146" s="395"/>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2"/>
      <c r="J147" s="395"/>
      <c r="K147" s="395"/>
      <c r="L147" s="395"/>
      <c r="M147" s="395"/>
      <c r="N147" s="395"/>
      <c r="O147" s="395"/>
      <c r="P147" s="395"/>
      <c r="Q147" s="395"/>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2"/>
      <c r="J148" s="395"/>
      <c r="K148" s="395"/>
      <c r="L148" s="395"/>
      <c r="M148" s="395"/>
      <c r="N148" s="395"/>
      <c r="O148" s="395"/>
      <c r="P148" s="395"/>
      <c r="Q148" s="395"/>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2"/>
      <c r="J149" s="395"/>
      <c r="K149" s="395"/>
      <c r="L149" s="395"/>
      <c r="M149" s="395"/>
      <c r="N149" s="395"/>
      <c r="O149" s="395"/>
      <c r="P149" s="395"/>
      <c r="Q149" s="395"/>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4198</v>
      </c>
      <c r="G150">
        <v>10265</v>
      </c>
      <c r="H150"/>
      <c r="I150" s="352"/>
      <c r="J150" s="395"/>
      <c r="K150" s="395"/>
      <c r="L150" s="395"/>
      <c r="M150" s="395"/>
      <c r="N150" s="395"/>
      <c r="O150" s="395"/>
      <c r="P150" s="395"/>
      <c r="Q150" s="395"/>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2"/>
      <c r="J151" s="395"/>
      <c r="K151" s="395"/>
      <c r="L151" s="395"/>
      <c r="M151" s="395"/>
      <c r="N151" s="395"/>
      <c r="O151" s="395"/>
      <c r="P151" s="395"/>
      <c r="Q151" s="395"/>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2"/>
      <c r="J152" s="395"/>
      <c r="K152" s="395"/>
      <c r="L152" s="395"/>
      <c r="M152" s="395"/>
      <c r="N152" s="395"/>
      <c r="O152" s="395"/>
      <c r="P152" s="395"/>
      <c r="Q152" s="395"/>
      <c r="R152" s="52"/>
      <c r="S152" s="52"/>
      <c r="T152" s="52"/>
      <c r="U152" s="52"/>
      <c r="V152" s="52"/>
      <c r="W152" s="386">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2"/>
      <c r="J153" s="395"/>
      <c r="K153" s="395"/>
      <c r="L153" s="395"/>
      <c r="M153" s="395"/>
      <c r="N153" s="395"/>
      <c r="O153" s="395"/>
      <c r="P153" s="395"/>
      <c r="Q153" s="395"/>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2"/>
      <c r="J154" s="395"/>
      <c r="K154" s="395"/>
      <c r="L154" s="395"/>
      <c r="M154" s="395"/>
      <c r="N154" s="395"/>
      <c r="O154" s="395"/>
      <c r="P154" s="395"/>
      <c r="Q154" s="395"/>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2"/>
      <c r="J155" s="395"/>
      <c r="K155" s="395"/>
      <c r="L155" s="395"/>
      <c r="M155" s="395"/>
      <c r="N155" s="395"/>
      <c r="O155" s="395"/>
      <c r="P155" s="395"/>
      <c r="Q155" s="395"/>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2"/>
      <c r="J156" s="395"/>
      <c r="K156" s="395"/>
      <c r="L156" s="395"/>
      <c r="M156" s="395"/>
      <c r="N156" s="395"/>
      <c r="O156" s="395"/>
      <c r="P156" s="395"/>
      <c r="Q156" s="395"/>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2"/>
      <c r="J157" s="395"/>
      <c r="K157" s="395"/>
      <c r="L157" s="395"/>
      <c r="M157" s="395"/>
      <c r="N157" s="395"/>
      <c r="O157" s="395"/>
      <c r="P157" s="395"/>
      <c r="Q157" s="395"/>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4198</v>
      </c>
      <c r="G158">
        <v>10265</v>
      </c>
      <c r="H158"/>
      <c r="I158" s="352"/>
      <c r="J158" s="395"/>
      <c r="K158" s="395"/>
      <c r="L158" s="395"/>
      <c r="M158" s="395"/>
      <c r="N158" s="395"/>
      <c r="O158" s="395"/>
      <c r="P158" s="395"/>
      <c r="Q158" s="395"/>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2"/>
      <c r="J159" s="395"/>
      <c r="K159" s="395"/>
      <c r="L159" s="395"/>
      <c r="M159" s="395"/>
      <c r="N159" s="395"/>
      <c r="O159" s="395"/>
      <c r="P159" s="395"/>
      <c r="Q159" s="395"/>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2"/>
      <c r="J160" s="395"/>
      <c r="K160" s="395"/>
      <c r="L160" s="395"/>
      <c r="M160" s="395"/>
      <c r="N160" s="395"/>
      <c r="O160" s="395"/>
      <c r="P160" s="395"/>
      <c r="Q160" s="395"/>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2"/>
      <c r="J161" s="395"/>
      <c r="K161" s="395"/>
      <c r="L161" s="395"/>
      <c r="M161" s="395"/>
      <c r="N161" s="395"/>
      <c r="O161" s="395"/>
      <c r="P161" s="395"/>
      <c r="Q161" s="395"/>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2"/>
      <c r="J162" s="395"/>
      <c r="K162" s="395"/>
      <c r="L162" s="395"/>
      <c r="M162" s="395"/>
      <c r="N162" s="395"/>
      <c r="O162" s="395"/>
      <c r="P162" s="395"/>
      <c r="Q162" s="395"/>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2"/>
      <c r="J163" s="395"/>
      <c r="K163" s="395"/>
      <c r="L163" s="395"/>
      <c r="M163" s="395"/>
      <c r="N163" s="395"/>
      <c r="O163" s="395"/>
      <c r="P163" s="395"/>
      <c r="Q163" s="395"/>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2"/>
      <c r="J164" s="395"/>
      <c r="K164" s="395"/>
      <c r="L164" s="395"/>
      <c r="M164" s="395"/>
      <c r="N164" s="395"/>
      <c r="O164" s="395"/>
      <c r="P164" s="395"/>
      <c r="Q164" s="395"/>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2"/>
      <c r="J165" s="395"/>
      <c r="K165" s="395"/>
      <c r="L165" s="395"/>
      <c r="M165" s="395"/>
      <c r="N165" s="395"/>
      <c r="O165" s="395"/>
      <c r="P165" s="395"/>
      <c r="Q165" s="395"/>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2"/>
      <c r="J166" s="395"/>
      <c r="K166" s="395"/>
      <c r="L166" s="395"/>
      <c r="M166" s="395"/>
      <c r="N166" s="395"/>
      <c r="O166" s="395"/>
      <c r="P166" s="395"/>
      <c r="Q166" s="395"/>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2"/>
      <c r="J167" s="395"/>
      <c r="K167" s="395"/>
      <c r="L167" s="395"/>
      <c r="M167" s="395"/>
      <c r="N167" s="395"/>
      <c r="O167" s="395"/>
      <c r="P167" s="395"/>
      <c r="Q167" s="395"/>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4199</v>
      </c>
      <c r="G168">
        <v>11422</v>
      </c>
      <c r="H168"/>
      <c r="I168" s="352"/>
      <c r="J168" s="395"/>
      <c r="K168" s="395"/>
      <c r="L168" s="395"/>
      <c r="M168" s="395"/>
      <c r="N168" s="395"/>
      <c r="O168" s="395"/>
      <c r="P168" s="395"/>
      <c r="Q168" s="395"/>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2"/>
      <c r="J169" s="395"/>
      <c r="K169" s="395"/>
      <c r="L169" s="395"/>
      <c r="M169" s="395"/>
      <c r="N169" s="395"/>
      <c r="O169" s="395"/>
      <c r="P169" s="395"/>
      <c r="Q169" s="395"/>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4198</v>
      </c>
      <c r="G170">
        <v>10265</v>
      </c>
      <c r="H170"/>
      <c r="I170" s="352"/>
      <c r="J170" s="395"/>
      <c r="K170" s="395"/>
      <c r="L170" s="395"/>
      <c r="M170" s="395"/>
      <c r="N170" s="395"/>
      <c r="O170" s="395"/>
      <c r="P170" s="395"/>
      <c r="Q170" s="395"/>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2"/>
      <c r="J171" s="395"/>
      <c r="K171" s="395"/>
      <c r="L171" s="395"/>
      <c r="M171" s="395"/>
      <c r="N171" s="395"/>
      <c r="O171" s="395"/>
      <c r="P171" s="395"/>
      <c r="Q171" s="395"/>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2"/>
      <c r="J172" s="395"/>
      <c r="K172" s="395"/>
      <c r="L172" s="395"/>
      <c r="M172" s="395"/>
      <c r="N172" s="395"/>
      <c r="O172" s="395"/>
      <c r="P172" s="395"/>
      <c r="Q172" s="395"/>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4198</v>
      </c>
      <c r="G173">
        <v>10265</v>
      </c>
      <c r="H173"/>
      <c r="I173" s="352"/>
      <c r="J173" s="395"/>
      <c r="K173" s="395"/>
      <c r="L173" s="395"/>
      <c r="M173" s="395"/>
      <c r="N173" s="395"/>
      <c r="O173" s="395"/>
      <c r="P173" s="395"/>
      <c r="Q173" s="395"/>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2"/>
      <c r="J174" s="395"/>
      <c r="K174" s="395"/>
      <c r="L174" s="395"/>
      <c r="M174" s="395"/>
      <c r="N174" s="395"/>
      <c r="O174" s="395"/>
      <c r="P174" s="395"/>
      <c r="Q174" s="395"/>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2"/>
      <c r="J175" s="395"/>
      <c r="K175" s="395"/>
      <c r="L175" s="395"/>
      <c r="M175" s="395"/>
      <c r="N175" s="395"/>
      <c r="O175" s="395"/>
      <c r="P175" s="395"/>
      <c r="Q175" s="395"/>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2"/>
      <c r="J176" s="395"/>
      <c r="K176" s="395"/>
      <c r="L176" s="395"/>
      <c r="M176" s="395"/>
      <c r="N176" s="395"/>
      <c r="O176" s="395"/>
      <c r="P176" s="395"/>
      <c r="Q176" s="395"/>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2"/>
      <c r="J177" s="395"/>
      <c r="K177" s="395"/>
      <c r="L177" s="395"/>
      <c r="M177" s="395"/>
      <c r="N177" s="395"/>
      <c r="O177" s="395"/>
      <c r="P177" s="395"/>
      <c r="Q177" s="395"/>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4198</v>
      </c>
      <c r="G178">
        <v>10265</v>
      </c>
      <c r="H178"/>
      <c r="I178" s="352"/>
      <c r="J178" s="395"/>
      <c r="K178" s="395"/>
      <c r="L178" s="395"/>
      <c r="M178" s="395"/>
      <c r="N178" s="395"/>
      <c r="O178" s="395"/>
      <c r="P178" s="395"/>
      <c r="Q178" s="395"/>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2"/>
      <c r="J179" s="395"/>
      <c r="K179" s="395"/>
      <c r="L179" s="395"/>
      <c r="M179" s="395"/>
      <c r="N179" s="395"/>
      <c r="O179" s="395"/>
      <c r="P179" s="395"/>
      <c r="Q179" s="395"/>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4199</v>
      </c>
      <c r="G180">
        <v>11423</v>
      </c>
      <c r="H180"/>
      <c r="I180" s="352"/>
      <c r="J180" s="395"/>
      <c r="K180" s="395"/>
      <c r="L180" s="395"/>
      <c r="M180" s="395"/>
      <c r="N180" s="395"/>
      <c r="O180" s="395"/>
      <c r="P180" s="395"/>
      <c r="Q180" s="395"/>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2"/>
      <c r="J181" s="395"/>
      <c r="K181" s="395"/>
      <c r="L181" s="395"/>
      <c r="M181" s="395"/>
      <c r="N181" s="395"/>
      <c r="O181" s="395"/>
      <c r="P181" s="395"/>
      <c r="Q181" s="395"/>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2"/>
      <c r="J182" s="395"/>
      <c r="K182" s="395"/>
      <c r="L182" s="395"/>
      <c r="M182" s="395"/>
      <c r="N182" s="395"/>
      <c r="O182" s="395"/>
      <c r="P182" s="395"/>
      <c r="Q182" s="395"/>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4198</v>
      </c>
      <c r="G183">
        <v>10265</v>
      </c>
      <c r="H183"/>
      <c r="I183" s="352"/>
      <c r="J183" s="395"/>
      <c r="K183" s="395"/>
      <c r="L183" s="395"/>
      <c r="M183" s="395"/>
      <c r="N183" s="395"/>
      <c r="O183" s="395"/>
      <c r="P183" s="395"/>
      <c r="Q183" s="395"/>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2"/>
      <c r="J184" s="395"/>
      <c r="K184" s="395"/>
      <c r="L184" s="395"/>
      <c r="M184" s="395"/>
      <c r="N184" s="395"/>
      <c r="O184" s="395"/>
      <c r="P184" s="395"/>
      <c r="Q184" s="395"/>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2"/>
      <c r="J185" s="395"/>
      <c r="K185" s="395"/>
      <c r="L185" s="395"/>
      <c r="M185" s="395"/>
      <c r="N185" s="395"/>
      <c r="O185" s="395"/>
      <c r="P185" s="395"/>
      <c r="Q185" s="395"/>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2"/>
      <c r="J186" s="395"/>
      <c r="K186" s="395"/>
      <c r="L186" s="395"/>
      <c r="M186" s="395"/>
      <c r="N186" s="395"/>
      <c r="O186" s="395"/>
      <c r="P186" s="395"/>
      <c r="Q186" s="395"/>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2"/>
      <c r="J187" s="395"/>
      <c r="K187" s="395"/>
      <c r="L187" s="395"/>
      <c r="M187" s="395"/>
      <c r="N187" s="395"/>
      <c r="O187" s="395"/>
      <c r="P187" s="395"/>
      <c r="Q187" s="395"/>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2"/>
      <c r="J188" s="395"/>
      <c r="K188" s="395"/>
      <c r="L188" s="395"/>
      <c r="M188" s="395"/>
      <c r="N188" s="395"/>
      <c r="O188" s="395"/>
      <c r="P188" s="395"/>
      <c r="Q188" s="395"/>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2"/>
      <c r="J189" s="395"/>
      <c r="K189" s="395"/>
      <c r="L189" s="395"/>
      <c r="M189" s="395"/>
      <c r="N189" s="395"/>
      <c r="O189" s="395"/>
      <c r="P189" s="395"/>
      <c r="Q189" s="395"/>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6"/>
      <c r="K190" s="396"/>
      <c r="L190" s="396"/>
      <c r="M190" s="396"/>
      <c r="N190" s="396"/>
      <c r="O190" s="396"/>
      <c r="P190" s="396"/>
      <c r="Q190" s="396"/>
    </row>
    <row r="193" spans="10:14" x14ac:dyDescent="0.25">
      <c r="J193" s="573"/>
      <c r="K193" s="573"/>
      <c r="L193" s="573"/>
      <c r="M193" s="573"/>
      <c r="N193" s="573"/>
    </row>
    <row r="194" spans="10:14" x14ac:dyDescent="0.25">
      <c r="J194" s="573"/>
      <c r="K194" s="573"/>
      <c r="L194" s="573"/>
      <c r="M194" s="573"/>
      <c r="N194" s="573"/>
    </row>
    <row r="195" spans="10:14" x14ac:dyDescent="0.25">
      <c r="J195" s="573"/>
      <c r="K195" s="573"/>
      <c r="L195" s="573"/>
      <c r="M195" s="573"/>
      <c r="N195" s="573"/>
    </row>
    <row r="196" spans="10:14" x14ac:dyDescent="0.25">
      <c r="J196" s="573"/>
      <c r="K196" s="573"/>
      <c r="L196" s="573"/>
      <c r="M196" s="573"/>
      <c r="N196" s="573"/>
    </row>
    <row r="197" spans="10:14" x14ac:dyDescent="0.25">
      <c r="J197" s="573"/>
      <c r="K197" s="573"/>
      <c r="L197" s="573"/>
      <c r="M197" s="573"/>
      <c r="N197" s="573"/>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4"/>
  <sheetViews>
    <sheetView workbookViewId="0">
      <pane xSplit="3" topLeftCell="K1" activePane="topRight" state="frozen"/>
      <selection pane="topRight" activeCell="Q8" sqref="Q8:Q55"/>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8" width="25.5703125" style="13" customWidth="1"/>
    <col min="19" max="19" width="25.28515625" style="13" customWidth="1"/>
    <col min="20" max="20" width="14.85546875" style="13" customWidth="1"/>
    <col min="21" max="21" width="29.28515625" style="13" customWidth="1"/>
    <col min="22" max="22" width="22.42578125" style="13" customWidth="1"/>
    <col min="23" max="23" width="30.28515625" style="13" customWidth="1"/>
    <col min="24" max="26" width="22.42578125" style="13" customWidth="1"/>
    <col min="27" max="27" width="29.85546875" style="13" bestFit="1" customWidth="1"/>
    <col min="28" max="31" width="29.85546875" style="13" customWidth="1"/>
    <col min="32" max="33" width="29.85546875" style="425" customWidth="1"/>
    <col min="34" max="39" width="29.85546875" style="13" customWidth="1"/>
    <col min="40" max="40" width="22.42578125" style="13" customWidth="1"/>
    <col min="41" max="41" width="38.85546875" style="13" bestFit="1" customWidth="1"/>
    <col min="42" max="44" width="38.85546875" style="13" customWidth="1"/>
    <col min="45" max="45" width="23.28515625" style="13" bestFit="1" customWidth="1"/>
    <col min="46" max="46" width="17.5703125" style="13" customWidth="1"/>
    <col min="47" max="47" width="30" style="13" customWidth="1"/>
    <col min="48" max="16384" width="9.140625" style="13"/>
  </cols>
  <sheetData>
    <row r="1" spans="1:47" x14ac:dyDescent="0.25">
      <c r="F1" s="574" t="s">
        <v>4864</v>
      </c>
      <c r="G1" s="575"/>
      <c r="H1" s="575"/>
      <c r="I1" s="576"/>
      <c r="J1" s="574" t="s">
        <v>4946</v>
      </c>
      <c r="K1" s="575"/>
      <c r="L1" s="575"/>
      <c r="M1" s="576"/>
      <c r="N1" s="574" t="s">
        <v>4952</v>
      </c>
      <c r="O1" s="575"/>
      <c r="P1" s="575"/>
      <c r="Q1" s="576"/>
      <c r="R1" s="574" t="s">
        <v>3635</v>
      </c>
      <c r="S1" s="575"/>
      <c r="T1" s="576"/>
      <c r="U1" s="574" t="s">
        <v>30</v>
      </c>
      <c r="V1" s="575"/>
      <c r="W1" s="576"/>
      <c r="X1" s="574" t="s">
        <v>31</v>
      </c>
      <c r="Y1" s="575"/>
      <c r="Z1" s="576"/>
      <c r="AA1" s="574" t="s">
        <v>32</v>
      </c>
      <c r="AB1" s="575"/>
      <c r="AC1" s="576"/>
      <c r="AD1" s="574" t="s">
        <v>33</v>
      </c>
      <c r="AE1" s="575"/>
      <c r="AF1" s="576"/>
      <c r="AG1" s="574" t="s">
        <v>34</v>
      </c>
      <c r="AH1" s="575"/>
      <c r="AI1" s="576"/>
      <c r="AJ1" s="574" t="s">
        <v>35</v>
      </c>
      <c r="AK1" s="575"/>
      <c r="AL1" s="576"/>
      <c r="AM1" s="574" t="s">
        <v>36</v>
      </c>
      <c r="AN1" s="575"/>
      <c r="AO1" s="576"/>
      <c r="AP1" s="574" t="s">
        <v>37</v>
      </c>
      <c r="AQ1" s="575"/>
      <c r="AR1" s="576"/>
      <c r="AS1" s="316" t="s">
        <v>4571</v>
      </c>
      <c r="AT1" s="316"/>
      <c r="AU1" s="282"/>
    </row>
    <row r="2" spans="1:47" s="450" customFormat="1" x14ac:dyDescent="0.25">
      <c r="A2" s="451" t="s">
        <v>3600</v>
      </c>
      <c r="B2" s="451" t="s">
        <v>4150</v>
      </c>
      <c r="C2" s="451" t="s">
        <v>619</v>
      </c>
      <c r="D2" s="451" t="s">
        <v>4506</v>
      </c>
      <c r="E2" s="451" t="s">
        <v>4151</v>
      </c>
      <c r="F2" s="451" t="s">
        <v>4529</v>
      </c>
      <c r="G2" s="451" t="s">
        <v>4865</v>
      </c>
      <c r="H2" s="451" t="s">
        <v>4723</v>
      </c>
      <c r="I2" s="451" t="s">
        <v>4724</v>
      </c>
      <c r="J2" s="451" t="s">
        <v>4529</v>
      </c>
      <c r="K2" s="451" t="s">
        <v>4945</v>
      </c>
      <c r="L2" s="451" t="s">
        <v>4725</v>
      </c>
      <c r="M2" s="451" t="s">
        <v>4726</v>
      </c>
      <c r="N2" s="451" t="s">
        <v>4529</v>
      </c>
      <c r="O2" s="485" t="s">
        <v>4951</v>
      </c>
      <c r="P2" s="451" t="s">
        <v>4727</v>
      </c>
      <c r="Q2" s="451" t="s">
        <v>4728</v>
      </c>
      <c r="R2" s="451" t="s">
        <v>4529</v>
      </c>
      <c r="S2" s="451" t="s">
        <v>4729</v>
      </c>
      <c r="T2" s="451" t="s">
        <v>4730</v>
      </c>
      <c r="U2" s="451" t="s">
        <v>4529</v>
      </c>
      <c r="V2" s="451" t="s">
        <v>4731</v>
      </c>
      <c r="W2" s="451" t="s">
        <v>4732</v>
      </c>
      <c r="X2" s="451" t="s">
        <v>4529</v>
      </c>
      <c r="Y2" s="451" t="s">
        <v>4734</v>
      </c>
      <c r="Z2" s="451" t="s">
        <v>4733</v>
      </c>
      <c r="AA2" s="451" t="s">
        <v>4529</v>
      </c>
      <c r="AB2" s="451" t="s">
        <v>4735</v>
      </c>
      <c r="AC2" s="451" t="s">
        <v>4736</v>
      </c>
      <c r="AD2" s="451" t="s">
        <v>4529</v>
      </c>
      <c r="AE2" s="451" t="s">
        <v>4737</v>
      </c>
      <c r="AF2" s="451" t="s">
        <v>4738</v>
      </c>
      <c r="AG2" s="451" t="s">
        <v>4529</v>
      </c>
      <c r="AH2" s="451" t="s">
        <v>4739</v>
      </c>
      <c r="AI2" s="451" t="s">
        <v>4586</v>
      </c>
      <c r="AJ2" s="451" t="s">
        <v>4529</v>
      </c>
      <c r="AK2" s="451" t="s">
        <v>4740</v>
      </c>
      <c r="AL2" s="451" t="s">
        <v>4741</v>
      </c>
      <c r="AM2" s="451" t="s">
        <v>4529</v>
      </c>
      <c r="AN2" s="451" t="s">
        <v>4742</v>
      </c>
      <c r="AO2" s="451" t="s">
        <v>4743</v>
      </c>
      <c r="AP2" s="451" t="s">
        <v>4529</v>
      </c>
      <c r="AQ2" s="451" t="s">
        <v>4744</v>
      </c>
      <c r="AR2" s="451" t="s">
        <v>4745</v>
      </c>
      <c r="AS2" s="451"/>
      <c r="AT2" s="451" t="s">
        <v>4531</v>
      </c>
      <c r="AU2" s="452"/>
    </row>
    <row r="3" spans="1:47" x14ac:dyDescent="0.25">
      <c r="A3" s="315">
        <v>10040</v>
      </c>
      <c r="B3" s="315">
        <v>3023300</v>
      </c>
      <c r="C3" s="315" t="s">
        <v>192</v>
      </c>
      <c r="D3" s="315">
        <f>VLOOKUP(B3,Schools!$A$8:$I$143,9,FALSE)</f>
        <v>400069</v>
      </c>
      <c r="E3" s="315" t="s">
        <v>4152</v>
      </c>
      <c r="F3" s="466">
        <v>61723.829999999994</v>
      </c>
      <c r="G3" s="466">
        <f>SUMIFS('All Transactions'!F:F,'All Transactions'!B:B,'Payroll Totals by Month'!B3)</f>
        <v>91661.427623872965</v>
      </c>
      <c r="H3" s="467">
        <f>IF(G3&gt;F3,F3,G3)</f>
        <v>61723.829999999994</v>
      </c>
      <c r="I3" s="467">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c r="S3" s="317"/>
      <c r="T3" s="317"/>
      <c r="U3" s="317"/>
      <c r="V3" s="317"/>
      <c r="W3" s="317"/>
      <c r="X3" s="318"/>
      <c r="Y3" s="318"/>
      <c r="Z3" s="318"/>
      <c r="AA3" s="318"/>
      <c r="AB3" s="318"/>
      <c r="AC3" s="318"/>
      <c r="AD3" s="318"/>
      <c r="AE3" s="318"/>
      <c r="AF3" s="318"/>
      <c r="AG3" s="318"/>
      <c r="AH3" s="318"/>
      <c r="AI3" s="318"/>
      <c r="AJ3" s="318"/>
      <c r="AK3" s="318"/>
      <c r="AL3" s="318"/>
      <c r="AM3" s="318"/>
      <c r="AN3" s="318"/>
      <c r="AO3" s="318"/>
      <c r="AP3" s="318"/>
      <c r="AQ3" s="318"/>
      <c r="AR3" s="318"/>
      <c r="AS3" s="318"/>
      <c r="AT3" s="318"/>
    </row>
    <row r="4" spans="1:47" x14ac:dyDescent="0.25">
      <c r="A4" s="315">
        <v>10042</v>
      </c>
      <c r="B4" s="315">
        <v>3023317</v>
      </c>
      <c r="C4" s="315" t="s">
        <v>193</v>
      </c>
      <c r="D4" s="315">
        <f>VLOOKUP(B4,Schools!$A$8:$I$143,9,FALSE)</f>
        <v>400015</v>
      </c>
      <c r="E4" s="315" t="s">
        <v>4152</v>
      </c>
      <c r="F4" s="466">
        <v>94653.71</v>
      </c>
      <c r="G4" s="466">
        <f>SUMIFS('All Transactions'!F:F,'All Transactions'!B:B,'Payroll Totals by Month'!B4)</f>
        <v>99868.161158345756</v>
      </c>
      <c r="H4" s="467">
        <f t="shared" ref="H4:H56" si="0">IF(G4&gt;F4,F4,G4)</f>
        <v>94653.71</v>
      </c>
      <c r="I4" s="467">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c r="S4" s="317"/>
      <c r="T4" s="317"/>
      <c r="U4" s="317"/>
      <c r="V4" s="317"/>
      <c r="W4" s="317"/>
      <c r="X4" s="318"/>
      <c r="Y4" s="318"/>
      <c r="Z4" s="318"/>
      <c r="AA4" s="318"/>
      <c r="AB4" s="318"/>
      <c r="AC4" s="318"/>
      <c r="AD4" s="318"/>
      <c r="AE4" s="318"/>
      <c r="AF4" s="318"/>
      <c r="AG4" s="318"/>
      <c r="AH4" s="318"/>
      <c r="AI4" s="318"/>
      <c r="AJ4" s="318"/>
      <c r="AK4" s="318"/>
      <c r="AL4" s="318"/>
      <c r="AM4" s="318"/>
      <c r="AN4" s="318"/>
      <c r="AO4" s="318"/>
      <c r="AP4" s="318"/>
      <c r="AQ4" s="318"/>
      <c r="AR4" s="318"/>
      <c r="AS4" s="318"/>
      <c r="AT4" s="318" t="s">
        <v>4530</v>
      </c>
    </row>
    <row r="5" spans="1:47" x14ac:dyDescent="0.25">
      <c r="A5" s="315">
        <v>10043</v>
      </c>
      <c r="B5" s="315">
        <v>3023500</v>
      </c>
      <c r="C5" s="315" t="s">
        <v>195</v>
      </c>
      <c r="D5" s="315">
        <f>VLOOKUP(B5,Schools!$A$8:$I$143,9,FALSE)</f>
        <v>400023</v>
      </c>
      <c r="E5" s="315" t="s">
        <v>4152</v>
      </c>
      <c r="F5" s="466">
        <v>73427.81</v>
      </c>
      <c r="G5" s="466">
        <f>SUMIFS('All Transactions'!F:F,'All Transactions'!B:B,'Payroll Totals by Month'!B5)</f>
        <v>66430.645228725276</v>
      </c>
      <c r="H5" s="467">
        <f t="shared" si="0"/>
        <v>66430.645228725276</v>
      </c>
      <c r="I5" s="467">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c r="S5" s="317"/>
      <c r="T5" s="317"/>
      <c r="U5" s="317"/>
      <c r="V5" s="317"/>
      <c r="W5" s="317"/>
      <c r="X5" s="318"/>
      <c r="Y5" s="318"/>
      <c r="Z5" s="318"/>
      <c r="AA5" s="318"/>
      <c r="AB5" s="318"/>
      <c r="AC5" s="318"/>
      <c r="AD5" s="318"/>
      <c r="AE5" s="318"/>
      <c r="AF5" s="318"/>
      <c r="AG5" s="318"/>
      <c r="AH5" s="318"/>
      <c r="AI5" s="318"/>
      <c r="AJ5" s="318"/>
      <c r="AK5" s="318"/>
      <c r="AL5" s="318"/>
      <c r="AM5" s="318"/>
      <c r="AN5" s="318"/>
      <c r="AO5" s="318"/>
      <c r="AP5" s="318"/>
      <c r="AQ5" s="318"/>
      <c r="AR5" s="318"/>
      <c r="AS5" s="318"/>
      <c r="AT5" s="318"/>
    </row>
    <row r="6" spans="1:47" x14ac:dyDescent="0.25">
      <c r="A6" s="315">
        <v>10045</v>
      </c>
      <c r="B6" s="315">
        <v>3022003</v>
      </c>
      <c r="C6" s="315" t="s">
        <v>201</v>
      </c>
      <c r="D6" s="315">
        <f>VLOOKUP(B6,Schools!$A$8:$I$143,9,FALSE)</f>
        <v>400051</v>
      </c>
      <c r="E6" s="315" t="s">
        <v>4152</v>
      </c>
      <c r="F6" s="466">
        <v>147910.55999999997</v>
      </c>
      <c r="G6" s="466">
        <f>SUMIFS('All Transactions'!F:F,'All Transactions'!B:B,'Payroll Totals by Month'!B6)</f>
        <v>184796.70855663222</v>
      </c>
      <c r="H6" s="467">
        <f t="shared" si="0"/>
        <v>147910.55999999997</v>
      </c>
      <c r="I6" s="467">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c r="S6" s="317"/>
      <c r="T6" s="317"/>
      <c r="U6" s="317"/>
      <c r="V6" s="317"/>
      <c r="W6" s="317"/>
      <c r="X6" s="318"/>
      <c r="Y6" s="318"/>
      <c r="Z6" s="318"/>
      <c r="AA6" s="318"/>
      <c r="AB6" s="318"/>
      <c r="AC6" s="318"/>
      <c r="AD6" s="318"/>
      <c r="AE6" s="318"/>
      <c r="AF6" s="318"/>
      <c r="AG6" s="318"/>
      <c r="AH6" s="318"/>
      <c r="AI6" s="318"/>
      <c r="AJ6" s="318"/>
      <c r="AK6" s="318"/>
      <c r="AL6" s="318"/>
      <c r="AM6" s="318"/>
      <c r="AN6" s="318"/>
      <c r="AO6" s="318"/>
      <c r="AP6" s="318"/>
      <c r="AQ6" s="318"/>
      <c r="AR6" s="318"/>
      <c r="AS6" s="318"/>
      <c r="AT6" s="318"/>
    </row>
    <row r="7" spans="1:47" x14ac:dyDescent="0.25">
      <c r="A7" s="315">
        <v>10048</v>
      </c>
      <c r="B7" s="315">
        <v>3022009</v>
      </c>
      <c r="C7" s="315" t="s">
        <v>206</v>
      </c>
      <c r="D7" s="315">
        <f>VLOOKUP(B7,Schools!$A$8:$I$143,9,FALSE)</f>
        <v>400061</v>
      </c>
      <c r="E7" s="315" t="s">
        <v>4152</v>
      </c>
      <c r="F7" s="466">
        <v>192184.46999999997</v>
      </c>
      <c r="G7" s="466">
        <f>SUMIFS('All Transactions'!F:F,'All Transactions'!B:B,'Payroll Totals by Month'!B7)</f>
        <v>190711.38414064812</v>
      </c>
      <c r="H7" s="467">
        <f t="shared" si="0"/>
        <v>190711.38414064812</v>
      </c>
      <c r="I7" s="467">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c r="S7" s="317"/>
      <c r="T7" s="317"/>
      <c r="U7" s="317"/>
      <c r="V7" s="317"/>
      <c r="W7" s="317"/>
      <c r="X7" s="318"/>
      <c r="Y7" s="318"/>
      <c r="Z7" s="318"/>
      <c r="AA7" s="318"/>
      <c r="AB7" s="318"/>
      <c r="AC7" s="318"/>
      <c r="AD7" s="318"/>
      <c r="AE7" s="318"/>
      <c r="AF7" s="318"/>
      <c r="AG7" s="318"/>
      <c r="AH7" s="318"/>
      <c r="AI7" s="318"/>
      <c r="AJ7" s="318"/>
      <c r="AK7" s="318"/>
      <c r="AL7" s="318"/>
      <c r="AM7" s="318"/>
      <c r="AN7" s="318"/>
      <c r="AO7" s="318"/>
      <c r="AP7" s="318"/>
      <c r="AQ7" s="318"/>
      <c r="AR7" s="318"/>
      <c r="AS7" s="318"/>
      <c r="AT7" s="318"/>
    </row>
    <row r="8" spans="1:47" x14ac:dyDescent="0.25">
      <c r="A8" s="315">
        <v>10051</v>
      </c>
      <c r="B8" s="315">
        <v>3022011</v>
      </c>
      <c r="C8" s="315" t="s">
        <v>209</v>
      </c>
      <c r="D8" s="315">
        <f>VLOOKUP(B8,Schools!$A$8:$I$143,9,FALSE)</f>
        <v>400020</v>
      </c>
      <c r="E8" s="315" t="s">
        <v>4152</v>
      </c>
      <c r="F8" s="466">
        <v>67969.830000000016</v>
      </c>
      <c r="G8" s="466">
        <f>SUMIFS('All Transactions'!F:F,'All Transactions'!B:B,'Payroll Totals by Month'!B8)</f>
        <v>90466.739053029596</v>
      </c>
      <c r="H8" s="467">
        <f t="shared" si="0"/>
        <v>67969.830000000016</v>
      </c>
      <c r="I8" s="467">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c r="S8" s="317"/>
      <c r="T8" s="317"/>
      <c r="U8" s="317"/>
      <c r="V8" s="317"/>
      <c r="W8" s="317"/>
      <c r="X8" s="318"/>
      <c r="Y8" s="318"/>
      <c r="Z8" s="318"/>
      <c r="AA8" s="318"/>
      <c r="AB8" s="318"/>
      <c r="AC8" s="318"/>
      <c r="AD8" s="318"/>
      <c r="AE8" s="318"/>
      <c r="AF8" s="318"/>
      <c r="AG8" s="318"/>
      <c r="AH8" s="318"/>
      <c r="AI8" s="318"/>
      <c r="AJ8" s="318"/>
      <c r="AK8" s="318"/>
      <c r="AL8" s="318"/>
      <c r="AM8" s="318"/>
      <c r="AN8" s="318"/>
      <c r="AO8" s="318"/>
      <c r="AP8" s="318"/>
      <c r="AQ8" s="318"/>
      <c r="AR8" s="318"/>
      <c r="AS8" s="318"/>
      <c r="AT8" s="318"/>
    </row>
    <row r="9" spans="1:47" x14ac:dyDescent="0.25">
      <c r="A9" s="315">
        <v>10055</v>
      </c>
      <c r="B9" s="315">
        <v>3022015</v>
      </c>
      <c r="C9" s="315" t="s">
        <v>212</v>
      </c>
      <c r="D9" s="315">
        <f>VLOOKUP(B9,Schools!$A$8:$I$143,9,FALSE)</f>
        <v>400059</v>
      </c>
      <c r="E9" s="315" t="s">
        <v>4152</v>
      </c>
      <c r="F9" s="466">
        <v>118146.46999999999</v>
      </c>
      <c r="G9" s="466">
        <f>SUMIFS('All Transactions'!F:F,'All Transactions'!B:B,'Payroll Totals by Month'!B9)</f>
        <v>132754.10914333336</v>
      </c>
      <c r="H9" s="467">
        <f t="shared" si="0"/>
        <v>118146.46999999999</v>
      </c>
      <c r="I9" s="467">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c r="S9" s="317"/>
      <c r="T9" s="317"/>
      <c r="U9" s="317"/>
      <c r="V9" s="317"/>
      <c r="W9" s="317"/>
      <c r="X9" s="318"/>
      <c r="Y9" s="318"/>
      <c r="Z9" s="318"/>
      <c r="AA9" s="318"/>
      <c r="AB9" s="318"/>
      <c r="AC9" s="318"/>
      <c r="AD9" s="318"/>
      <c r="AE9" s="318"/>
      <c r="AF9" s="318"/>
      <c r="AG9" s="318"/>
      <c r="AH9" s="318"/>
      <c r="AI9" s="318"/>
      <c r="AJ9" s="318"/>
      <c r="AK9" s="318"/>
      <c r="AL9" s="318"/>
      <c r="AM9" s="318"/>
      <c r="AN9" s="318"/>
      <c r="AO9" s="318"/>
      <c r="AP9" s="318"/>
      <c r="AQ9" s="318"/>
      <c r="AR9" s="318"/>
      <c r="AS9" s="318"/>
      <c r="AT9" s="318"/>
    </row>
    <row r="10" spans="1:47" x14ac:dyDescent="0.25">
      <c r="A10" s="315">
        <v>10056</v>
      </c>
      <c r="B10" s="315">
        <v>3022016</v>
      </c>
      <c r="C10" s="315" t="s">
        <v>213</v>
      </c>
      <c r="D10" s="315">
        <f>VLOOKUP(B10,Schools!$A$8:$I$143,9,FALSE)</f>
        <v>400049</v>
      </c>
      <c r="E10" s="315" t="s">
        <v>4152</v>
      </c>
      <c r="F10" s="466">
        <v>71953.799999999988</v>
      </c>
      <c r="G10" s="466">
        <f>SUMIFS('All Transactions'!F:F,'All Transactions'!B:B,'Payroll Totals by Month'!B10)</f>
        <v>91815.710860063191</v>
      </c>
      <c r="H10" s="467">
        <f t="shared" si="0"/>
        <v>71953.799999999988</v>
      </c>
      <c r="I10" s="467">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c r="S10" s="317"/>
      <c r="T10" s="317"/>
      <c r="U10" s="317"/>
      <c r="V10" s="317"/>
      <c r="W10" s="317"/>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row>
    <row r="11" spans="1:47" x14ac:dyDescent="0.25">
      <c r="A11" s="315">
        <v>10057</v>
      </c>
      <c r="B11" s="315">
        <v>3022017</v>
      </c>
      <c r="C11" s="315" t="s">
        <v>214</v>
      </c>
      <c r="D11" s="315">
        <f>VLOOKUP(B11,Schools!$A$8:$I$143,9,FALSE)</f>
        <v>400080</v>
      </c>
      <c r="E11" s="315" t="s">
        <v>4152</v>
      </c>
      <c r="F11" s="466">
        <v>147098.56999999998</v>
      </c>
      <c r="G11" s="466">
        <f>SUMIFS('All Transactions'!F:F,'All Transactions'!B:B,'Payroll Totals by Month'!B11)</f>
        <v>165905.64500531464</v>
      </c>
      <c r="H11" s="467">
        <f t="shared" si="0"/>
        <v>147098.56999999998</v>
      </c>
      <c r="I11" s="467">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c r="S11" s="317"/>
      <c r="T11" s="317"/>
      <c r="U11" s="317"/>
      <c r="V11" s="317"/>
      <c r="W11" s="317"/>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row>
    <row r="12" spans="1:47" x14ac:dyDescent="0.25">
      <c r="A12" s="315">
        <v>10059</v>
      </c>
      <c r="B12" s="315">
        <v>3022019</v>
      </c>
      <c r="C12" s="315" t="s">
        <v>216</v>
      </c>
      <c r="D12" s="315">
        <f>VLOOKUP(B12,Schools!$A$8:$I$143,9,FALSE)</f>
        <v>400036</v>
      </c>
      <c r="E12" s="315" t="s">
        <v>4152</v>
      </c>
      <c r="F12" s="466">
        <v>117984.35</v>
      </c>
      <c r="G12" s="466">
        <f>SUMIFS('All Transactions'!F:F,'All Transactions'!B:B,'Payroll Totals by Month'!B12)</f>
        <v>109432.33612688868</v>
      </c>
      <c r="H12" s="467">
        <f t="shared" si="0"/>
        <v>109432.33612688868</v>
      </c>
      <c r="I12" s="467">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c r="S12" s="317"/>
      <c r="T12" s="317"/>
      <c r="U12" s="317"/>
      <c r="V12" s="317"/>
      <c r="W12" s="317"/>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row>
    <row r="13" spans="1:47" x14ac:dyDescent="0.25">
      <c r="A13" s="315">
        <v>10064</v>
      </c>
      <c r="B13" s="315">
        <v>3022024</v>
      </c>
      <c r="C13" s="315" t="s">
        <v>221</v>
      </c>
      <c r="D13" s="315">
        <f>VLOOKUP(B13,Schools!$A$8:$I$143,9,FALSE)</f>
        <v>400047</v>
      </c>
      <c r="E13" s="315" t="s">
        <v>4152</v>
      </c>
      <c r="F13" s="466">
        <v>132737.96</v>
      </c>
      <c r="G13" s="466">
        <f>SUMIFS('All Transactions'!F:F,'All Transactions'!B:B,'Payroll Totals by Month'!B13)</f>
        <v>107454.99729082052</v>
      </c>
      <c r="H13" s="467">
        <f t="shared" si="0"/>
        <v>107454.99729082052</v>
      </c>
      <c r="I13" s="467">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c r="S13" s="317"/>
      <c r="T13" s="317"/>
      <c r="U13" s="317"/>
      <c r="V13" s="317"/>
      <c r="W13" s="317"/>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row>
    <row r="14" spans="1:47" x14ac:dyDescent="0.25">
      <c r="A14" s="315">
        <v>10065</v>
      </c>
      <c r="B14" s="315">
        <v>3022025</v>
      </c>
      <c r="C14" s="315" t="s">
        <v>222</v>
      </c>
      <c r="D14" s="315">
        <f>VLOOKUP(B14,Schools!$A$8:$I$143,9,FALSE)</f>
        <v>400001</v>
      </c>
      <c r="E14" s="315" t="s">
        <v>4152</v>
      </c>
      <c r="F14" s="466">
        <v>106985.06999999999</v>
      </c>
      <c r="G14" s="466">
        <f>SUMIFS('All Transactions'!F:F,'All Transactions'!B:B,'Payroll Totals by Month'!B14)</f>
        <v>119385.71740466797</v>
      </c>
      <c r="H14" s="467">
        <f t="shared" si="0"/>
        <v>106985.06999999999</v>
      </c>
      <c r="I14" s="467">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c r="S14" s="317"/>
      <c r="T14" s="317"/>
      <c r="U14" s="317"/>
      <c r="V14" s="317"/>
      <c r="W14" s="317"/>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c r="AT14" s="318"/>
    </row>
    <row r="15" spans="1:47" x14ac:dyDescent="0.25">
      <c r="A15" s="315">
        <v>10066</v>
      </c>
      <c r="B15" s="315">
        <v>3022026</v>
      </c>
      <c r="C15" s="315" t="s">
        <v>223</v>
      </c>
      <c r="D15" s="315">
        <f>VLOOKUP(B15,Schools!$A$8:$I$143,9,FALSE)</f>
        <v>400082</v>
      </c>
      <c r="E15" s="315" t="s">
        <v>4152</v>
      </c>
      <c r="F15" s="466">
        <v>187411.13</v>
      </c>
      <c r="G15" s="466">
        <f>SUMIFS('All Transactions'!F:F,'All Transactions'!B:B,'Payroll Totals by Month'!B15)</f>
        <v>200732.06061187352</v>
      </c>
      <c r="H15" s="467">
        <f t="shared" si="0"/>
        <v>187411.13</v>
      </c>
      <c r="I15" s="467">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c r="S15" s="317"/>
      <c r="T15" s="317"/>
      <c r="U15" s="317"/>
      <c r="V15" s="317"/>
      <c r="W15" s="317"/>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c r="AT15" s="318"/>
    </row>
    <row r="16" spans="1:47" x14ac:dyDescent="0.25">
      <c r="A16" s="315">
        <v>10067</v>
      </c>
      <c r="B16" s="315">
        <v>3022027</v>
      </c>
      <c r="C16" s="315" t="s">
        <v>225</v>
      </c>
      <c r="D16" s="315">
        <f>VLOOKUP(B16,Schools!$A$8:$I$143,9,FALSE)</f>
        <v>400002</v>
      </c>
      <c r="E16" s="315" t="s">
        <v>4152</v>
      </c>
      <c r="F16" s="466">
        <v>110699.36</v>
      </c>
      <c r="G16" s="466">
        <f>SUMIFS('All Transactions'!F:F,'All Transactions'!B:B,'Payroll Totals by Month'!B16)</f>
        <v>141064.28833939307</v>
      </c>
      <c r="H16" s="467">
        <f t="shared" si="0"/>
        <v>110699.36</v>
      </c>
      <c r="I16" s="467">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c r="S16" s="317"/>
      <c r="T16" s="317"/>
      <c r="U16" s="317"/>
      <c r="V16" s="317"/>
      <c r="W16" s="317"/>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row>
    <row r="17" spans="1:46" x14ac:dyDescent="0.25">
      <c r="A17" s="315">
        <v>10068</v>
      </c>
      <c r="B17" s="315">
        <v>3022028</v>
      </c>
      <c r="C17" s="315" t="s">
        <v>224</v>
      </c>
      <c r="D17" s="315">
        <f>VLOOKUP(B17,Schools!$A$8:$I$143,9,FALSE)</f>
        <v>400067</v>
      </c>
      <c r="E17" s="315" t="s">
        <v>4152</v>
      </c>
      <c r="F17" s="466">
        <v>96642.99</v>
      </c>
      <c r="G17" s="466">
        <f>SUMIFS('All Transactions'!F:F,'All Transactions'!B:B,'Payroll Totals by Month'!B17)</f>
        <v>107893.95002979187</v>
      </c>
      <c r="H17" s="467">
        <f t="shared" si="0"/>
        <v>96642.99</v>
      </c>
      <c r="I17" s="467">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c r="S17" s="317"/>
      <c r="T17" s="317"/>
      <c r="U17" s="317"/>
      <c r="V17" s="317"/>
      <c r="W17" s="317"/>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318"/>
      <c r="AT17" s="318"/>
    </row>
    <row r="18" spans="1:46" x14ac:dyDescent="0.25">
      <c r="A18" s="315">
        <v>10069</v>
      </c>
      <c r="B18" s="315">
        <v>3022029</v>
      </c>
      <c r="C18" s="315" t="s">
        <v>226</v>
      </c>
      <c r="D18" s="315">
        <f>VLOOKUP(B18,Schools!$A$8:$I$143,9,FALSE)</f>
        <v>400035</v>
      </c>
      <c r="E18" s="315" t="s">
        <v>4152</v>
      </c>
      <c r="F18" s="466">
        <v>216493.53</v>
      </c>
      <c r="G18" s="466">
        <f>SUMIFS('All Transactions'!F:F,'All Transactions'!B:B,'Payroll Totals by Month'!B18)</f>
        <v>214981.84794539015</v>
      </c>
      <c r="H18" s="467">
        <f t="shared" si="0"/>
        <v>214981.84794539015</v>
      </c>
      <c r="I18" s="467">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c r="S18" s="317"/>
      <c r="T18" s="317"/>
      <c r="U18" s="317"/>
      <c r="V18" s="317"/>
      <c r="W18" s="317"/>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t="s">
        <v>4530</v>
      </c>
    </row>
    <row r="19" spans="1:46" x14ac:dyDescent="0.25">
      <c r="A19" s="315">
        <v>10071</v>
      </c>
      <c r="B19" s="315">
        <v>3022031</v>
      </c>
      <c r="C19" s="315" t="s">
        <v>229</v>
      </c>
      <c r="D19" s="315">
        <f>VLOOKUP(B19,Schools!$A$8:$I$143,9,FALSE)</f>
        <v>400026</v>
      </c>
      <c r="E19" s="315" t="s">
        <v>4152</v>
      </c>
      <c r="F19" s="466">
        <v>97211.07</v>
      </c>
      <c r="G19" s="466">
        <f>SUMIFS('All Transactions'!F:F,'All Transactions'!B:B,'Payroll Totals by Month'!B19)</f>
        <v>99981.002910592681</v>
      </c>
      <c r="H19" s="467">
        <f t="shared" si="0"/>
        <v>97211.07</v>
      </c>
      <c r="I19" s="467">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c r="S19" s="317"/>
      <c r="T19" s="317"/>
      <c r="U19" s="317"/>
      <c r="V19" s="317"/>
      <c r="W19" s="317"/>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row>
    <row r="20" spans="1:46" x14ac:dyDescent="0.25">
      <c r="A20" s="315">
        <v>10072</v>
      </c>
      <c r="B20" s="315">
        <v>3022032</v>
      </c>
      <c r="C20" s="315" t="s">
        <v>231</v>
      </c>
      <c r="D20" s="315">
        <f>VLOOKUP(B20,Schools!$A$8:$I$143,9,FALSE)</f>
        <v>400084</v>
      </c>
      <c r="E20" s="315" t="s">
        <v>4152</v>
      </c>
      <c r="F20" s="466">
        <v>176075.64</v>
      </c>
      <c r="G20" s="466">
        <f>SUMIFS('All Transactions'!F:F,'All Transactions'!B:B,'Payroll Totals by Month'!B20)</f>
        <v>184258.08349497436</v>
      </c>
      <c r="H20" s="467">
        <f t="shared" si="0"/>
        <v>176075.64</v>
      </c>
      <c r="I20" s="467">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c r="S20" s="317"/>
      <c r="T20" s="317"/>
      <c r="U20" s="317"/>
      <c r="V20" s="317"/>
      <c r="W20" s="317"/>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row>
    <row r="21" spans="1:46" x14ac:dyDescent="0.25">
      <c r="A21" s="315">
        <v>10073</v>
      </c>
      <c r="B21" s="315">
        <v>3023304</v>
      </c>
      <c r="C21" s="315" t="s">
        <v>232</v>
      </c>
      <c r="D21" s="315">
        <f>VLOOKUP(B21,Schools!$A$8:$I$143,9,FALSE)</f>
        <v>400008</v>
      </c>
      <c r="E21" s="315" t="s">
        <v>4152</v>
      </c>
      <c r="F21" s="466">
        <v>94703.6</v>
      </c>
      <c r="G21" s="466">
        <f>SUMIFS('All Transactions'!F:F,'All Transactions'!B:B,'Payroll Totals by Month'!B21)</f>
        <v>97399.046795001981</v>
      </c>
      <c r="H21" s="467">
        <f t="shared" si="0"/>
        <v>94703.6</v>
      </c>
      <c r="I21" s="467">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c r="S21" s="317"/>
      <c r="T21" s="317"/>
      <c r="U21" s="317"/>
      <c r="V21" s="317"/>
      <c r="W21" s="317"/>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row>
    <row r="22" spans="1:46" x14ac:dyDescent="0.25">
      <c r="A22" s="315">
        <v>10074</v>
      </c>
      <c r="B22" s="315">
        <v>3022036</v>
      </c>
      <c r="C22" s="315" t="s">
        <v>235</v>
      </c>
      <c r="D22" s="315">
        <f>VLOOKUP(B22,Schools!$A$8:$I$143,9,FALSE)</f>
        <v>400046</v>
      </c>
      <c r="E22" s="315" t="s">
        <v>4152</v>
      </c>
      <c r="F22" s="466">
        <v>169184.68</v>
      </c>
      <c r="G22" s="466">
        <f>SUMIFS('All Transactions'!F:F,'All Transactions'!B:B,'Payroll Totals by Month'!B22)</f>
        <v>172196.26240921739</v>
      </c>
      <c r="H22" s="467">
        <f t="shared" si="0"/>
        <v>169184.68</v>
      </c>
      <c r="I22" s="467">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c r="S22" s="317"/>
      <c r="T22" s="317"/>
      <c r="U22" s="317"/>
      <c r="V22" s="317"/>
      <c r="W22" s="317"/>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row>
    <row r="23" spans="1:46" x14ac:dyDescent="0.25">
      <c r="A23" s="315">
        <v>10075</v>
      </c>
      <c r="B23" s="315">
        <v>3022037</v>
      </c>
      <c r="C23" s="315" t="s">
        <v>236</v>
      </c>
      <c r="D23" s="315">
        <f>VLOOKUP(B23,Schools!$A$8:$I$143,9,FALSE)</f>
        <v>400030</v>
      </c>
      <c r="E23" s="315" t="s">
        <v>4152</v>
      </c>
      <c r="F23" s="466">
        <v>113149.79999999999</v>
      </c>
      <c r="G23" s="466">
        <f>SUMIFS('All Transactions'!F:F,'All Transactions'!B:B,'Payroll Totals by Month'!B23)</f>
        <v>121104.37238333335</v>
      </c>
      <c r="H23" s="467">
        <f t="shared" si="0"/>
        <v>113149.79999999999</v>
      </c>
      <c r="I23" s="467">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c r="S23" s="317"/>
      <c r="T23" s="317"/>
      <c r="U23" s="317"/>
      <c r="V23" s="317"/>
      <c r="W23" s="317"/>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row>
    <row r="24" spans="1:46" x14ac:dyDescent="0.25">
      <c r="A24" s="315">
        <v>10080</v>
      </c>
      <c r="B24" s="315">
        <v>3022043</v>
      </c>
      <c r="C24" s="315" t="s">
        <v>245</v>
      </c>
      <c r="D24" s="315">
        <f>VLOOKUP(B24,Schools!$A$8:$I$143,9,FALSE)</f>
        <v>400088</v>
      </c>
      <c r="E24" s="315" t="s">
        <v>4152</v>
      </c>
      <c r="F24" s="466">
        <v>176059.97</v>
      </c>
      <c r="G24" s="466">
        <f>SUMIFS('All Transactions'!F:F,'All Transactions'!B:B,'Payroll Totals by Month'!B24)</f>
        <v>177016.35192569398</v>
      </c>
      <c r="H24" s="467">
        <f t="shared" si="0"/>
        <v>176059.97</v>
      </c>
      <c r="I24" s="467">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c r="S24" s="317"/>
      <c r="T24" s="317"/>
      <c r="U24" s="317"/>
      <c r="V24" s="317"/>
      <c r="W24" s="317"/>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row>
    <row r="25" spans="1:46" x14ac:dyDescent="0.25">
      <c r="A25" s="315">
        <v>10081</v>
      </c>
      <c r="B25" s="315">
        <v>3022044</v>
      </c>
      <c r="C25" s="315" t="s">
        <v>244</v>
      </c>
      <c r="D25" s="315">
        <f>VLOOKUP(B25,Schools!$A$8:$I$143,9,FALSE)</f>
        <v>400087</v>
      </c>
      <c r="E25" s="315" t="s">
        <v>4152</v>
      </c>
      <c r="F25" s="466">
        <v>108070.15</v>
      </c>
      <c r="G25" s="466">
        <f>SUMIFS('All Transactions'!F:F,'All Transactions'!B:B,'Payroll Totals by Month'!B25)</f>
        <v>141488.51802214404</v>
      </c>
      <c r="H25" s="467">
        <f t="shared" si="0"/>
        <v>108070.15</v>
      </c>
      <c r="I25" s="467">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c r="S25" s="317"/>
      <c r="T25" s="317"/>
      <c r="U25" s="317"/>
      <c r="V25" s="317"/>
      <c r="W25" s="317"/>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row>
    <row r="26" spans="1:46" x14ac:dyDescent="0.25">
      <c r="A26" s="315">
        <v>10082</v>
      </c>
      <c r="B26" s="315">
        <v>3022045</v>
      </c>
      <c r="C26" s="315" t="s">
        <v>247</v>
      </c>
      <c r="D26" s="315">
        <f>VLOOKUP(B26,Schools!$A$8:$I$143,9,FALSE)</f>
        <v>400089</v>
      </c>
      <c r="E26" s="315" t="s">
        <v>4152</v>
      </c>
      <c r="F26" s="466">
        <v>112929.34</v>
      </c>
      <c r="G26" s="466">
        <f>SUMIFS('All Transactions'!F:F,'All Transactions'!B:B,'Payroll Totals by Month'!B26)</f>
        <v>109683.16567011713</v>
      </c>
      <c r="H26" s="467">
        <f t="shared" si="0"/>
        <v>109683.16567011713</v>
      </c>
      <c r="I26" s="467">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c r="S26" s="317"/>
      <c r="T26" s="317"/>
      <c r="U26" s="317"/>
      <c r="V26" s="317"/>
      <c r="W26" s="317"/>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row>
    <row r="27" spans="1:46" x14ac:dyDescent="0.25">
      <c r="A27" s="315">
        <v>10085</v>
      </c>
      <c r="B27" s="315">
        <v>3023501</v>
      </c>
      <c r="C27" s="315" t="s">
        <v>250</v>
      </c>
      <c r="D27" s="315">
        <f>VLOOKUP(B27,Schools!$A$8:$I$143,9,FALSE)</f>
        <v>400003</v>
      </c>
      <c r="E27" s="315" t="s">
        <v>4152</v>
      </c>
      <c r="F27" s="466">
        <v>94834.86</v>
      </c>
      <c r="G27" s="466">
        <f>SUMIFS('All Transactions'!F:F,'All Transactions'!B:B,'Payroll Totals by Month'!B27)</f>
        <v>92404.610134709015</v>
      </c>
      <c r="H27" s="467">
        <f t="shared" si="0"/>
        <v>92404.610134709015</v>
      </c>
      <c r="I27" s="467">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c r="S27" s="317"/>
      <c r="T27" s="317"/>
      <c r="U27" s="317"/>
      <c r="V27" s="317"/>
      <c r="W27" s="317"/>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row>
    <row r="28" spans="1:46" x14ac:dyDescent="0.25">
      <c r="A28" s="315">
        <v>10087</v>
      </c>
      <c r="B28" s="315">
        <v>3023502</v>
      </c>
      <c r="C28" s="315" t="s">
        <v>259</v>
      </c>
      <c r="D28" s="315">
        <f>VLOOKUP(B28,Schools!$A$8:$I$143,9,FALSE)</f>
        <v>400096</v>
      </c>
      <c r="E28" s="315" t="s">
        <v>4152</v>
      </c>
      <c r="F28" s="466">
        <v>148179.84999999998</v>
      </c>
      <c r="G28" s="466">
        <f>SUMIFS('All Transactions'!F:F,'All Transactions'!B:B,'Payroll Totals by Month'!B28)</f>
        <v>164750.03271542635</v>
      </c>
      <c r="H28" s="467">
        <f t="shared" si="0"/>
        <v>148179.84999999998</v>
      </c>
      <c r="I28" s="467">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c r="S28" s="317"/>
      <c r="T28" s="317"/>
      <c r="U28" s="317"/>
      <c r="V28" s="317"/>
      <c r="W28" s="317"/>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row>
    <row r="29" spans="1:46" x14ac:dyDescent="0.25">
      <c r="A29" s="315">
        <v>10088</v>
      </c>
      <c r="B29" s="315">
        <v>3023504</v>
      </c>
      <c r="C29" s="315" t="s">
        <v>4848</v>
      </c>
      <c r="D29" s="315">
        <f>VLOOKUP(B29,Schools!$A$8:$I$143,9,FALSE)</f>
        <v>400064</v>
      </c>
      <c r="E29" s="315" t="s">
        <v>4152</v>
      </c>
      <c r="F29" s="466">
        <v>154793.59</v>
      </c>
      <c r="G29" s="466">
        <f>SUMIFS('All Transactions'!F:F,'All Transactions'!B:B,'Payroll Totals by Month'!B29)</f>
        <v>162332.63867328683</v>
      </c>
      <c r="H29" s="467">
        <f t="shared" si="0"/>
        <v>154793.59</v>
      </c>
      <c r="I29" s="467">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c r="S29" s="317"/>
      <c r="T29" s="317"/>
      <c r="U29" s="317"/>
      <c r="V29" s="317"/>
      <c r="W29" s="317"/>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t="s">
        <v>4530</v>
      </c>
    </row>
    <row r="30" spans="1:46" x14ac:dyDescent="0.25">
      <c r="A30" s="315">
        <v>10089</v>
      </c>
      <c r="B30" s="315">
        <v>3023307</v>
      </c>
      <c r="C30" s="315" t="s">
        <v>263</v>
      </c>
      <c r="D30" s="315">
        <f>VLOOKUP(B30,Schools!$A$8:$I$143,9,FALSE)</f>
        <v>400114</v>
      </c>
      <c r="E30" s="315" t="s">
        <v>4152</v>
      </c>
      <c r="F30" s="466">
        <v>79979.769999999975</v>
      </c>
      <c r="G30" s="466">
        <f>SUMIFS('All Transactions'!F:F,'All Transactions'!B:B,'Payroll Totals by Month'!B30)</f>
        <v>87069.59094729893</v>
      </c>
      <c r="H30" s="467">
        <f t="shared" si="0"/>
        <v>79979.769999999975</v>
      </c>
      <c r="I30" s="467">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c r="S30" s="317"/>
      <c r="T30" s="317"/>
      <c r="U30" s="317"/>
      <c r="V30" s="317"/>
      <c r="W30" s="317"/>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row>
    <row r="31" spans="1:46" x14ac:dyDescent="0.25">
      <c r="A31" s="315">
        <v>10092</v>
      </c>
      <c r="B31" s="315">
        <v>3023311</v>
      </c>
      <c r="C31" s="315" t="s">
        <v>265</v>
      </c>
      <c r="D31" s="315">
        <f>VLOOKUP(B31,Schools!$A$8:$I$143,9,FALSE)</f>
        <v>400058</v>
      </c>
      <c r="E31" s="315" t="s">
        <v>4152</v>
      </c>
      <c r="F31" s="466">
        <v>157749.63</v>
      </c>
      <c r="G31" s="466">
        <f>SUMIFS('All Transactions'!F:F,'All Transactions'!B:B,'Payroll Totals by Month'!B31)</f>
        <v>167870.41939082003</v>
      </c>
      <c r="H31" s="467">
        <f t="shared" si="0"/>
        <v>157749.63</v>
      </c>
      <c r="I31" s="467">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c r="S31" s="317"/>
      <c r="T31" s="317"/>
      <c r="U31" s="317"/>
      <c r="V31" s="317"/>
      <c r="W31" s="317"/>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row>
    <row r="32" spans="1:46" x14ac:dyDescent="0.25">
      <c r="A32" s="315">
        <v>10093</v>
      </c>
      <c r="B32" s="315">
        <v>3023312</v>
      </c>
      <c r="C32" s="315" t="s">
        <v>266</v>
      </c>
      <c r="D32" s="315">
        <f>VLOOKUP(B32,Schools!$A$8:$I$143,9,FALSE)</f>
        <v>400017</v>
      </c>
      <c r="E32" s="315" t="s">
        <v>4152</v>
      </c>
      <c r="F32" s="466">
        <v>78754.580000000016</v>
      </c>
      <c r="G32" s="466">
        <f>SUMIFS('All Transactions'!F:F,'All Transactions'!B:B,'Payroll Totals by Month'!B32)</f>
        <v>86799.70841814483</v>
      </c>
      <c r="H32" s="467">
        <f t="shared" si="0"/>
        <v>78754.580000000016</v>
      </c>
      <c r="I32" s="467">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c r="S32" s="317"/>
      <c r="T32" s="317"/>
      <c r="U32" s="317"/>
      <c r="V32" s="317"/>
      <c r="W32" s="317"/>
      <c r="X32" s="318"/>
      <c r="Y32" s="318"/>
      <c r="Z32" s="318"/>
      <c r="AA32" s="318"/>
      <c r="AB32" s="318"/>
      <c r="AC32" s="318"/>
      <c r="AD32" s="318"/>
      <c r="AE32" s="318"/>
      <c r="AF32" s="318"/>
      <c r="AG32" s="318"/>
      <c r="AH32" s="318"/>
      <c r="AI32" s="318"/>
      <c r="AJ32" s="318"/>
      <c r="AK32" s="318"/>
      <c r="AL32" s="318"/>
      <c r="AM32" s="318"/>
      <c r="AN32" s="318"/>
      <c r="AO32" s="318"/>
      <c r="AP32" s="318"/>
      <c r="AQ32" s="318"/>
      <c r="AR32" s="318"/>
      <c r="AS32" s="318"/>
      <c r="AT32" s="318"/>
    </row>
    <row r="33" spans="1:46" x14ac:dyDescent="0.25">
      <c r="A33" s="315">
        <v>10094</v>
      </c>
      <c r="B33" s="315">
        <v>3023313</v>
      </c>
      <c r="C33" s="315" t="s">
        <v>268</v>
      </c>
      <c r="D33" s="315">
        <f>VLOOKUP(B33,Schools!$A$8:$I$143,9,FALSE)</f>
        <v>400006</v>
      </c>
      <c r="E33" s="315" t="s">
        <v>4152</v>
      </c>
      <c r="F33" s="466">
        <v>72142.16</v>
      </c>
      <c r="G33" s="466">
        <f>SUMIFS('All Transactions'!F:F,'All Transactions'!B:B,'Payroll Totals by Month'!B33)</f>
        <v>90251.690028764569</v>
      </c>
      <c r="H33" s="467">
        <f t="shared" si="0"/>
        <v>72142.16</v>
      </c>
      <c r="I33" s="467">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c r="S33" s="317"/>
      <c r="T33" s="317"/>
      <c r="U33" s="317"/>
      <c r="V33" s="317"/>
      <c r="W33" s="317"/>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row>
    <row r="34" spans="1:46" x14ac:dyDescent="0.25">
      <c r="A34" s="315">
        <v>10095</v>
      </c>
      <c r="B34" s="315">
        <v>3023314</v>
      </c>
      <c r="C34" s="315" t="s">
        <v>4847</v>
      </c>
      <c r="D34" s="315">
        <f>VLOOKUP(B34,Schools!$A$8:$I$143,9,FALSE)</f>
        <v>400094</v>
      </c>
      <c r="E34" s="315" t="s">
        <v>4152</v>
      </c>
      <c r="F34" s="466">
        <v>76798.889999999985</v>
      </c>
      <c r="G34" s="466">
        <f>SUMIFS('All Transactions'!F:F,'All Transactions'!B:B,'Payroll Totals by Month'!B34)</f>
        <v>87407.001264568768</v>
      </c>
      <c r="H34" s="467">
        <f t="shared" si="0"/>
        <v>76798.889999999985</v>
      </c>
      <c r="I34" s="467">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c r="S34" s="317"/>
      <c r="T34" s="317"/>
      <c r="U34" s="317"/>
      <c r="V34" s="317"/>
      <c r="W34" s="317"/>
      <c r="X34" s="318"/>
      <c r="Y34" s="318"/>
      <c r="Z34" s="318"/>
      <c r="AA34" s="318"/>
      <c r="AB34" s="318"/>
      <c r="AC34" s="318"/>
      <c r="AD34" s="318"/>
      <c r="AE34" s="318"/>
      <c r="AF34" s="318"/>
      <c r="AG34" s="318"/>
      <c r="AH34" s="318"/>
      <c r="AI34" s="318"/>
      <c r="AJ34" s="318"/>
      <c r="AK34" s="318"/>
      <c r="AL34" s="318"/>
      <c r="AM34" s="318"/>
      <c r="AN34" s="318"/>
      <c r="AO34" s="318"/>
      <c r="AP34" s="318"/>
      <c r="AQ34" s="318"/>
      <c r="AR34" s="318"/>
      <c r="AS34" s="318"/>
      <c r="AT34" s="318"/>
    </row>
    <row r="35" spans="1:46" x14ac:dyDescent="0.25">
      <c r="A35" s="315">
        <v>10096</v>
      </c>
      <c r="B35" s="315">
        <v>3023506</v>
      </c>
      <c r="C35" s="315" t="s">
        <v>270</v>
      </c>
      <c r="D35" s="315">
        <f>VLOOKUP(B35,Schools!$A$8:$I$143,9,FALSE)</f>
        <v>400009</v>
      </c>
      <c r="E35" s="315" t="s">
        <v>4152</v>
      </c>
      <c r="F35" s="466">
        <v>98691.280000000013</v>
      </c>
      <c r="G35" s="466">
        <f>SUMIFS('All Transactions'!F:F,'All Transactions'!B:B,'Payroll Totals by Month'!B35)</f>
        <v>114313.79735273337</v>
      </c>
      <c r="H35" s="467">
        <f t="shared" si="0"/>
        <v>98691.280000000013</v>
      </c>
      <c r="I35" s="467">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c r="S35" s="317"/>
      <c r="T35" s="317"/>
      <c r="U35" s="317"/>
      <c r="V35" s="317"/>
      <c r="W35" s="317"/>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x14ac:dyDescent="0.25">
      <c r="A36" s="315">
        <v>10100</v>
      </c>
      <c r="B36" s="315">
        <v>3023316</v>
      </c>
      <c r="C36" s="315" t="s">
        <v>273</v>
      </c>
      <c r="D36" s="315">
        <f>VLOOKUP(B36,Schools!$A$8:$I$143,9,FALSE)</f>
        <v>400100</v>
      </c>
      <c r="E36" s="315" t="s">
        <v>4152</v>
      </c>
      <c r="F36" s="466">
        <v>74223.76999999999</v>
      </c>
      <c r="G36" s="466">
        <f>SUMIFS('All Transactions'!F:F,'All Transactions'!B:B,'Payroll Totals by Month'!B36)</f>
        <v>85839.669348923082</v>
      </c>
      <c r="H36" s="467">
        <f t="shared" si="0"/>
        <v>74223.76999999999</v>
      </c>
      <c r="I36" s="467">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c r="S36" s="317"/>
      <c r="T36" s="317"/>
      <c r="U36" s="317"/>
      <c r="V36" s="317"/>
      <c r="W36" s="317"/>
      <c r="X36" s="318"/>
      <c r="Y36" s="318"/>
      <c r="Z36" s="318"/>
      <c r="AA36" s="318"/>
      <c r="AB36" s="318"/>
      <c r="AC36" s="318"/>
      <c r="AD36" s="318"/>
      <c r="AE36" s="318"/>
      <c r="AF36" s="318"/>
      <c r="AG36" s="318"/>
      <c r="AH36" s="318"/>
      <c r="AI36" s="318"/>
      <c r="AJ36" s="427"/>
      <c r="AK36" s="318"/>
      <c r="AL36" s="318"/>
      <c r="AM36" s="318"/>
      <c r="AN36" s="318"/>
      <c r="AO36" s="318"/>
      <c r="AP36" s="318"/>
      <c r="AQ36" s="318"/>
      <c r="AR36" s="318"/>
      <c r="AS36" s="318"/>
      <c r="AT36" s="318"/>
    </row>
    <row r="37" spans="1:46" x14ac:dyDescent="0.25">
      <c r="A37" s="315">
        <v>10101</v>
      </c>
      <c r="B37" s="315">
        <v>3022055</v>
      </c>
      <c r="C37" s="315" t="s">
        <v>274</v>
      </c>
      <c r="D37" s="315">
        <f>VLOOKUP(B37,Schools!$A$8:$I$143,9,FALSE)</f>
        <v>400101</v>
      </c>
      <c r="E37" s="315" t="s">
        <v>4152</v>
      </c>
      <c r="F37" s="466">
        <v>86650.89</v>
      </c>
      <c r="G37" s="466">
        <f>SUMIFS('All Transactions'!F:F,'All Transactions'!B:B,'Payroll Totals by Month'!B37)</f>
        <v>109634.88588788523</v>
      </c>
      <c r="H37" s="467">
        <f t="shared" si="0"/>
        <v>86650.89</v>
      </c>
      <c r="I37" s="467">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c r="S37" s="317"/>
      <c r="T37" s="317"/>
      <c r="U37" s="317"/>
      <c r="V37" s="317"/>
      <c r="W37" s="317"/>
      <c r="X37" s="31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row>
    <row r="38" spans="1:46" x14ac:dyDescent="0.25">
      <c r="A38" s="315">
        <v>10105</v>
      </c>
      <c r="B38" s="315">
        <v>3022060</v>
      </c>
      <c r="C38" s="315" t="s">
        <v>278</v>
      </c>
      <c r="D38" s="315">
        <f>VLOOKUP(B38,Schools!$A$8:$I$143,9,FALSE)</f>
        <v>400011</v>
      </c>
      <c r="E38" s="315" t="s">
        <v>4152</v>
      </c>
      <c r="F38" s="466">
        <v>204321.64</v>
      </c>
      <c r="G38" s="466">
        <f>SUMIFS('All Transactions'!F:F,'All Transactions'!B:B,'Payroll Totals by Month'!B38)</f>
        <v>220928.28426385837</v>
      </c>
      <c r="H38" s="467">
        <f t="shared" si="0"/>
        <v>204321.64</v>
      </c>
      <c r="I38" s="467">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c r="S38" s="317"/>
      <c r="T38" s="317"/>
      <c r="U38" s="317"/>
      <c r="V38" s="317"/>
      <c r="W38" s="317"/>
      <c r="X38" s="318"/>
      <c r="Y38" s="318"/>
      <c r="Z38" s="318"/>
      <c r="AA38" s="318"/>
      <c r="AB38" s="318"/>
      <c r="AC38" s="318"/>
      <c r="AD38" s="318"/>
      <c r="AE38" s="318"/>
      <c r="AF38" s="318"/>
      <c r="AG38" s="318"/>
      <c r="AH38" s="318"/>
      <c r="AI38" s="318"/>
      <c r="AJ38" s="427"/>
      <c r="AK38" s="427"/>
      <c r="AL38" s="318"/>
      <c r="AM38" s="318"/>
      <c r="AN38" s="318"/>
      <c r="AO38" s="318"/>
      <c r="AP38" s="318"/>
      <c r="AQ38" s="318"/>
      <c r="AR38" s="318"/>
      <c r="AS38" s="318"/>
      <c r="AT38" s="318"/>
    </row>
    <row r="39" spans="1:46" x14ac:dyDescent="0.25">
      <c r="A39" s="315">
        <v>10107</v>
      </c>
      <c r="B39" s="315">
        <v>3023509</v>
      </c>
      <c r="C39" s="315" t="s">
        <v>264</v>
      </c>
      <c r="D39" s="315">
        <f>VLOOKUP(B39,Schools!$A$8:$I$143,9,FALSE)</f>
        <v>400066</v>
      </c>
      <c r="E39" s="315" t="s">
        <v>4152</v>
      </c>
      <c r="F39" s="466">
        <v>171414.47999999998</v>
      </c>
      <c r="G39" s="466">
        <f>SUMIFS('All Transactions'!F:F,'All Transactions'!B:B,'Payroll Totals by Month'!B39)</f>
        <v>196010.26713830969</v>
      </c>
      <c r="H39" s="467">
        <f t="shared" si="0"/>
        <v>171414.47999999998</v>
      </c>
      <c r="I39" s="467">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c r="S39" s="317"/>
      <c r="T39" s="317"/>
      <c r="U39" s="317"/>
      <c r="V39" s="317"/>
      <c r="W39" s="317"/>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row>
    <row r="40" spans="1:46" x14ac:dyDescent="0.25">
      <c r="A40" s="315">
        <v>10108</v>
      </c>
      <c r="B40" s="315">
        <v>3023507</v>
      </c>
      <c r="C40" s="315" t="s">
        <v>269</v>
      </c>
      <c r="D40" s="315">
        <f>VLOOKUP(B40,Schools!$A$8:$I$143,9,FALSE)</f>
        <v>400037</v>
      </c>
      <c r="E40" s="315" t="s">
        <v>4152</v>
      </c>
      <c r="F40" s="466">
        <v>61090.130000000005</v>
      </c>
      <c r="G40" s="466">
        <f>SUMIFS('All Transactions'!F:F,'All Transactions'!B:B,'Payroll Totals by Month'!B40)</f>
        <v>79308.435888544438</v>
      </c>
      <c r="H40" s="467">
        <f t="shared" si="0"/>
        <v>61090.130000000005</v>
      </c>
      <c r="I40" s="467">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c r="S40" s="317"/>
      <c r="T40" s="317"/>
      <c r="U40" s="317"/>
      <c r="V40" s="317"/>
      <c r="W40" s="317"/>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row>
    <row r="41" spans="1:46" x14ac:dyDescent="0.25">
      <c r="A41" s="315">
        <v>10109</v>
      </c>
      <c r="B41" s="315">
        <v>3022054</v>
      </c>
      <c r="C41" s="315" t="s">
        <v>280</v>
      </c>
      <c r="D41" s="315">
        <f>VLOOKUP(B41,Schools!$A$8:$I$143,9,FALSE)</f>
        <v>400004</v>
      </c>
      <c r="E41" s="315" t="s">
        <v>4152</v>
      </c>
      <c r="F41" s="466">
        <v>67725.47</v>
      </c>
      <c r="G41" s="466">
        <f>SUMIFS('All Transactions'!F:F,'All Transactions'!B:B,'Payroll Totals by Month'!B41)</f>
        <v>87526.86835189964</v>
      </c>
      <c r="H41" s="467">
        <f t="shared" si="0"/>
        <v>67725.47</v>
      </c>
      <c r="I41" s="467">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c r="S41" s="317"/>
      <c r="T41" s="317"/>
      <c r="U41" s="317"/>
      <c r="V41" s="317"/>
      <c r="W41" s="317"/>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row>
    <row r="42" spans="1:46" x14ac:dyDescent="0.25">
      <c r="A42" s="315">
        <v>10110</v>
      </c>
      <c r="B42" s="315">
        <v>3023510</v>
      </c>
      <c r="C42" s="315" t="s">
        <v>258</v>
      </c>
      <c r="D42" s="315">
        <f>VLOOKUP(B42,Schools!$A$8:$I$143,9,FALSE)</f>
        <v>400071</v>
      </c>
      <c r="E42" s="315" t="s">
        <v>4152</v>
      </c>
      <c r="F42" s="466">
        <v>125254.88</v>
      </c>
      <c r="G42" s="466">
        <f>SUMIFS('All Transactions'!F:F,'All Transactions'!B:B,'Payroll Totals by Month'!B42)</f>
        <v>149534.89522311304</v>
      </c>
      <c r="H42" s="467">
        <f t="shared" si="0"/>
        <v>125254.88</v>
      </c>
      <c r="I42" s="467">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c r="S42" s="317"/>
      <c r="T42" s="317"/>
      <c r="U42" s="317"/>
      <c r="V42" s="317"/>
      <c r="W42" s="317"/>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row>
    <row r="43" spans="1:46" x14ac:dyDescent="0.25">
      <c r="A43" s="315">
        <v>10114</v>
      </c>
      <c r="B43" s="315">
        <v>3023513</v>
      </c>
      <c r="C43" s="315" t="s">
        <v>240</v>
      </c>
      <c r="D43" s="315">
        <f>VLOOKUP(B43,Schools!$A$8:$I$143,9,FALSE)</f>
        <v>400007</v>
      </c>
      <c r="E43" s="315" t="s">
        <v>4152</v>
      </c>
      <c r="F43" s="466">
        <v>139196.51999999996</v>
      </c>
      <c r="G43" s="466">
        <f>SUMIFS('All Transactions'!F:F,'All Transactions'!B:B,'Payroll Totals by Month'!B43)</f>
        <v>143013.98057128207</v>
      </c>
      <c r="H43" s="467">
        <f t="shared" si="0"/>
        <v>139196.51999999996</v>
      </c>
      <c r="I43" s="467">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c r="S43" s="317"/>
      <c r="T43" s="317"/>
      <c r="U43" s="317"/>
      <c r="V43" s="317"/>
      <c r="W43" s="317"/>
      <c r="X43" s="318"/>
      <c r="Y43" s="318"/>
      <c r="Z43" s="318"/>
      <c r="AA43" s="318"/>
      <c r="AB43" s="318"/>
      <c r="AC43" s="318"/>
      <c r="AD43" s="318"/>
      <c r="AE43" s="318"/>
      <c r="AF43" s="318"/>
      <c r="AG43" s="318"/>
      <c r="AH43" s="318"/>
      <c r="AI43" s="318"/>
      <c r="AJ43" s="427"/>
      <c r="AK43" s="318"/>
      <c r="AL43" s="318"/>
      <c r="AM43" s="318"/>
      <c r="AN43" s="318"/>
      <c r="AO43" s="318"/>
      <c r="AP43" s="318"/>
      <c r="AQ43" s="318"/>
      <c r="AR43" s="318"/>
      <c r="AS43" s="318"/>
      <c r="AT43" s="318"/>
    </row>
    <row r="44" spans="1:46" x14ac:dyDescent="0.25">
      <c r="A44" s="315">
        <v>10115</v>
      </c>
      <c r="B44" s="315">
        <v>3023511</v>
      </c>
      <c r="C44" s="315" t="s">
        <v>202</v>
      </c>
      <c r="D44" s="315">
        <f>VLOOKUP(B44,Schools!$A$8:$I$143,9,FALSE)</f>
        <v>400024</v>
      </c>
      <c r="E44" s="315" t="s">
        <v>4152</v>
      </c>
      <c r="F44" s="466">
        <v>158145.57999999999</v>
      </c>
      <c r="G44" s="466">
        <f>SUMIFS('All Transactions'!F:F,'All Transactions'!B:B,'Payroll Totals by Month'!B44)</f>
        <v>184759.52990179491</v>
      </c>
      <c r="H44" s="467">
        <f t="shared" si="0"/>
        <v>158145.57999999999</v>
      </c>
      <c r="I44" s="467">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c r="S44" s="317"/>
      <c r="T44" s="317"/>
      <c r="U44" s="317"/>
      <c r="V44" s="317"/>
      <c r="W44" s="317"/>
      <c r="X44" s="318"/>
      <c r="Y44" s="318"/>
      <c r="Z44" s="318"/>
      <c r="AA44" s="318"/>
      <c r="AB44" s="318"/>
      <c r="AC44" s="318"/>
      <c r="AD44" s="318"/>
      <c r="AE44" s="318"/>
      <c r="AF44" s="318"/>
      <c r="AG44" s="318"/>
      <c r="AH44" s="318"/>
      <c r="AI44" s="318"/>
      <c r="AJ44" s="318"/>
      <c r="AK44" s="318"/>
      <c r="AL44" s="318"/>
      <c r="AM44" s="318"/>
      <c r="AN44" s="318"/>
      <c r="AO44" s="318"/>
      <c r="AP44" s="318"/>
      <c r="AQ44" s="318"/>
      <c r="AR44" s="318"/>
      <c r="AS44" s="318"/>
      <c r="AT44" s="318"/>
    </row>
    <row r="45" spans="1:46" x14ac:dyDescent="0.25">
      <c r="A45" s="315">
        <v>10117</v>
      </c>
      <c r="B45" s="315">
        <v>3023514</v>
      </c>
      <c r="C45" s="315" t="s">
        <v>196</v>
      </c>
      <c r="D45" s="315">
        <f>VLOOKUP(B45,Schools!$A$8:$I$143,9,FALSE)</f>
        <v>400107</v>
      </c>
      <c r="E45" s="315" t="s">
        <v>4152</v>
      </c>
      <c r="F45" s="466">
        <v>81139.87000000001</v>
      </c>
      <c r="G45" s="466">
        <f>SUMIFS('All Transactions'!F:F,'All Transactions'!B:B,'Payroll Totals by Month'!B45)</f>
        <v>94008.533941897433</v>
      </c>
      <c r="H45" s="467">
        <f t="shared" si="0"/>
        <v>81139.87000000001</v>
      </c>
      <c r="I45" s="467">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c r="S45" s="317"/>
      <c r="T45" s="317"/>
      <c r="U45" s="317"/>
      <c r="V45" s="317"/>
      <c r="W45" s="317"/>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row>
    <row r="46" spans="1:46" x14ac:dyDescent="0.25">
      <c r="A46" s="315">
        <v>10118</v>
      </c>
      <c r="B46" s="315">
        <v>3022067</v>
      </c>
      <c r="C46" s="315" t="s">
        <v>41</v>
      </c>
      <c r="D46" s="315">
        <f>VLOOKUP(B46,Schools!$A$8:$I$143,9,FALSE)</f>
        <v>400065</v>
      </c>
      <c r="E46" s="315" t="s">
        <v>4152</v>
      </c>
      <c r="F46" s="466">
        <v>103776.91</v>
      </c>
      <c r="G46" s="466">
        <f>SUMIFS('All Transactions'!F:F,'All Transactions'!B:B,'Payroll Totals by Month'!B46)</f>
        <v>126386.1206637749</v>
      </c>
      <c r="H46" s="467">
        <f t="shared" si="0"/>
        <v>103776.91</v>
      </c>
      <c r="I46" s="467">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c r="S46" s="317"/>
      <c r="T46" s="317"/>
      <c r="U46" s="317"/>
      <c r="V46" s="317"/>
      <c r="W46" s="317"/>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row>
    <row r="47" spans="1:46" x14ac:dyDescent="0.25">
      <c r="A47" s="315">
        <v>10121</v>
      </c>
      <c r="B47" s="315">
        <v>3023516</v>
      </c>
      <c r="C47" s="315" t="s">
        <v>228</v>
      </c>
      <c r="D47" s="315">
        <f>VLOOKUP(B47,Schools!$A$8:$I$143,9,FALSE)</f>
        <v>400108</v>
      </c>
      <c r="E47" s="315" t="s">
        <v>4152</v>
      </c>
      <c r="F47" s="466">
        <v>112339.68000000001</v>
      </c>
      <c r="G47" s="466">
        <f>SUMIFS('All Transactions'!F:F,'All Transactions'!B:B,'Payroll Totals by Month'!B47)</f>
        <v>89432.380978763162</v>
      </c>
      <c r="H47" s="467">
        <f t="shared" si="0"/>
        <v>89432.380978763162</v>
      </c>
      <c r="I47" s="467">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c r="S47" s="317"/>
      <c r="T47" s="317"/>
      <c r="U47" s="317"/>
      <c r="V47" s="317"/>
      <c r="W47" s="317"/>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row>
    <row r="48" spans="1:46" x14ac:dyDescent="0.25">
      <c r="A48" s="315">
        <v>10127</v>
      </c>
      <c r="B48" s="315">
        <v>3022077</v>
      </c>
      <c r="C48" s="315" t="s">
        <v>248</v>
      </c>
      <c r="D48" s="315">
        <f>VLOOKUP(B48,Schools!$A$8:$I$143,9,FALSE)</f>
        <v>400113</v>
      </c>
      <c r="E48" s="315" t="s">
        <v>4152</v>
      </c>
      <c r="F48" s="466">
        <v>485451.48999999987</v>
      </c>
      <c r="G48" s="466">
        <f>SUMIFS('All Transactions'!F:F,'All Transactions'!B:B,'Payroll Totals by Month'!B48)</f>
        <v>512043.65240841213</v>
      </c>
      <c r="H48" s="467">
        <f t="shared" si="0"/>
        <v>485451.48999999987</v>
      </c>
      <c r="I48" s="467">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c r="S48" s="317"/>
      <c r="T48" s="317"/>
      <c r="U48" s="317"/>
      <c r="V48" s="317"/>
      <c r="W48" s="317"/>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t="s">
        <v>4530</v>
      </c>
    </row>
    <row r="49" spans="1:46" x14ac:dyDescent="0.25">
      <c r="A49" s="315">
        <v>10128</v>
      </c>
      <c r="B49" s="315">
        <v>3022079</v>
      </c>
      <c r="C49" s="315" t="s">
        <v>199</v>
      </c>
      <c r="D49" s="315">
        <f>VLOOKUP(B49,Schools!$A$8:$I$143,9,FALSE)</f>
        <v>400070</v>
      </c>
      <c r="E49" s="315" t="s">
        <v>4152</v>
      </c>
      <c r="F49" s="466">
        <v>150524.76999999999</v>
      </c>
      <c r="G49" s="466">
        <f>SUMIFS('All Transactions'!F:F,'All Transactions'!B:B,'Payroll Totals by Month'!B49)</f>
        <v>159268.16025641028</v>
      </c>
      <c r="H49" s="467">
        <f t="shared" si="0"/>
        <v>150524.76999999999</v>
      </c>
      <c r="I49" s="467">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c r="S49" s="317"/>
      <c r="T49" s="317"/>
      <c r="U49" s="317"/>
      <c r="V49" s="317"/>
      <c r="W49" s="317"/>
      <c r="X49" s="318"/>
      <c r="Y49" s="318"/>
      <c r="Z49" s="318"/>
      <c r="AA49" s="318"/>
      <c r="AB49" s="318"/>
      <c r="AC49" s="318"/>
      <c r="AD49" s="318"/>
      <c r="AE49" s="318"/>
      <c r="AF49" s="318"/>
      <c r="AG49" s="318"/>
      <c r="AH49" s="318"/>
      <c r="AI49" s="318"/>
      <c r="AJ49" s="318"/>
      <c r="AK49" s="318"/>
      <c r="AL49" s="318"/>
      <c r="AM49" s="318"/>
      <c r="AN49" s="318"/>
      <c r="AO49" s="318"/>
      <c r="AP49" s="318"/>
      <c r="AQ49" s="318"/>
      <c r="AR49" s="318"/>
      <c r="AS49" s="318"/>
      <c r="AT49" s="318"/>
    </row>
    <row r="50" spans="1:46" x14ac:dyDescent="0.25">
      <c r="A50" s="315">
        <v>10129</v>
      </c>
      <c r="B50" s="315">
        <v>3022078</v>
      </c>
      <c r="C50" s="315" t="s">
        <v>251</v>
      </c>
      <c r="D50" s="315">
        <f>VLOOKUP(B50,Schools!$A$8:$I$143,9,FALSE)</f>
        <v>400014</v>
      </c>
      <c r="E50" s="315" t="s">
        <v>4152</v>
      </c>
      <c r="F50" s="466">
        <v>127918.87</v>
      </c>
      <c r="G50" s="466">
        <f>SUMIFS('All Transactions'!F:F,'All Transactions'!B:B,'Payroll Totals by Month'!B50)</f>
        <v>131738.62635312582</v>
      </c>
      <c r="H50" s="467">
        <f t="shared" si="0"/>
        <v>127918.87</v>
      </c>
      <c r="I50" s="467">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c r="S50" s="317"/>
      <c r="T50" s="317"/>
      <c r="U50" s="317"/>
      <c r="V50" s="317"/>
      <c r="W50" s="317"/>
      <c r="X50" s="318"/>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row>
    <row r="51" spans="1:46" x14ac:dyDescent="0.25">
      <c r="A51" s="315">
        <v>10132</v>
      </c>
      <c r="B51" s="315">
        <v>3021002</v>
      </c>
      <c r="C51" s="315" t="s">
        <v>63</v>
      </c>
      <c r="D51" s="315">
        <f>VLOOKUP(B51,Schools!$A$8:$I$143,9,FALSE)</f>
        <v>400072</v>
      </c>
      <c r="E51" s="315" t="s">
        <v>57</v>
      </c>
      <c r="F51" s="466">
        <v>52378.43</v>
      </c>
      <c r="G51" s="466">
        <f>SUMIFS('All Transactions'!F:F,'All Transactions'!B:B,'Payroll Totals by Month'!B51)</f>
        <v>9259.9715384615392</v>
      </c>
      <c r="H51" s="467">
        <f t="shared" si="0"/>
        <v>9259.9715384615392</v>
      </c>
      <c r="I51" s="467">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c r="S51" s="317"/>
      <c r="T51" s="317"/>
      <c r="U51" s="317"/>
      <c r="V51" s="317"/>
      <c r="W51" s="317"/>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t="s">
        <v>57</v>
      </c>
    </row>
    <row r="52" spans="1:46" x14ac:dyDescent="0.25">
      <c r="A52" s="315">
        <v>10135</v>
      </c>
      <c r="B52" s="315">
        <v>3021000</v>
      </c>
      <c r="C52" s="315" t="s">
        <v>53</v>
      </c>
      <c r="D52" s="315">
        <f>VLOOKUP(B52,Schools!$A$8:$I$143,9,FALSE)</f>
        <v>400102</v>
      </c>
      <c r="E52" s="315" t="s">
        <v>57</v>
      </c>
      <c r="F52" s="466">
        <v>184479.68</v>
      </c>
      <c r="G52" s="466">
        <f>SUMIFS('All Transactions'!F:F,'All Transactions'!B:B,'Payroll Totals by Month'!B52)</f>
        <v>9101.0576923076915</v>
      </c>
      <c r="H52" s="467">
        <f t="shared" si="0"/>
        <v>9101.0576923076915</v>
      </c>
      <c r="I52" s="467">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c r="S52" s="317"/>
      <c r="T52" s="317"/>
      <c r="U52" s="317"/>
      <c r="V52" s="317"/>
      <c r="W52" s="317"/>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t="s">
        <v>57</v>
      </c>
    </row>
    <row r="53" spans="1:46" x14ac:dyDescent="0.25">
      <c r="A53" s="315">
        <v>10157</v>
      </c>
      <c r="B53" s="315">
        <v>3027005</v>
      </c>
      <c r="C53" s="315" t="s">
        <v>67</v>
      </c>
      <c r="D53" s="315">
        <f>VLOOKUP(B53,Schools!$A$8:$I$143,9,FALSE)</f>
        <v>400034</v>
      </c>
      <c r="E53" s="315" t="s">
        <v>71</v>
      </c>
      <c r="F53" s="466">
        <v>195793.67000000004</v>
      </c>
      <c r="G53" s="466">
        <f>SUMIFS('All Transactions'!F:F,'All Transactions'!B:B,'Payroll Totals by Month'!B53)</f>
        <v>230046.85683760687</v>
      </c>
      <c r="H53" s="467">
        <f t="shared" si="0"/>
        <v>195793.67000000004</v>
      </c>
      <c r="I53" s="467">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c r="S53" s="317"/>
      <c r="T53" s="317"/>
      <c r="U53" s="317"/>
      <c r="V53" s="317"/>
      <c r="W53" s="317"/>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row>
    <row r="54" spans="1:46" x14ac:dyDescent="0.25">
      <c r="A54" s="315">
        <v>10185</v>
      </c>
      <c r="B54" s="315">
        <v>3021102</v>
      </c>
      <c r="C54" s="315" t="s">
        <v>315</v>
      </c>
      <c r="D54" s="315">
        <f>VLOOKUP(B54,Schools!$A$8:$I$143,9,FALSE)</f>
        <v>400157</v>
      </c>
      <c r="E54" s="315" t="s">
        <v>71</v>
      </c>
      <c r="F54" s="466">
        <v>38522.36</v>
      </c>
      <c r="G54" s="466">
        <f>SUMIFS('All Transactions'!F:F,'All Transactions'!B:B,'Payroll Totals by Month'!B54)</f>
        <v>44501</v>
      </c>
      <c r="H54" s="467">
        <f t="shared" si="0"/>
        <v>38522.36</v>
      </c>
      <c r="I54" s="467">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c r="S54" s="317"/>
      <c r="T54" s="317"/>
      <c r="U54" s="317"/>
      <c r="V54" s="317"/>
      <c r="W54" s="317"/>
      <c r="X54" s="318"/>
      <c r="Y54" s="318"/>
      <c r="Z54" s="318"/>
      <c r="AA54" s="318"/>
      <c r="AB54" s="318"/>
      <c r="AC54" s="318"/>
      <c r="AD54" s="318"/>
      <c r="AE54" s="318"/>
      <c r="AF54" s="318"/>
      <c r="AG54" s="318"/>
      <c r="AH54" s="318"/>
      <c r="AI54" s="318"/>
      <c r="AJ54" s="318"/>
      <c r="AK54" s="318"/>
      <c r="AL54" s="318"/>
      <c r="AM54" s="318"/>
      <c r="AN54" s="318"/>
      <c r="AO54" s="318"/>
      <c r="AP54" s="318"/>
      <c r="AQ54" s="318"/>
      <c r="AR54" s="318"/>
      <c r="AS54" s="318"/>
      <c r="AT54" s="318"/>
    </row>
    <row r="55" spans="1:46" x14ac:dyDescent="0.25">
      <c r="A55" s="269">
        <v>11094</v>
      </c>
      <c r="B55" s="315">
        <v>3023520</v>
      </c>
      <c r="C55" s="301" t="s">
        <v>189</v>
      </c>
      <c r="D55" s="315">
        <f>VLOOKUP(B55,Schools!$A$8:$I$143,9,FALSE)</f>
        <v>400125</v>
      </c>
      <c r="E55" s="315" t="s">
        <v>4152</v>
      </c>
      <c r="F55" s="466">
        <v>156225.78</v>
      </c>
      <c r="G55" s="466">
        <f>SUMIFS('All Transactions'!F:F,'All Transactions'!B:B,'Payroll Totals by Month'!B55)</f>
        <v>152438.26589743589</v>
      </c>
      <c r="H55" s="467">
        <f t="shared" si="0"/>
        <v>152438.26589743589</v>
      </c>
      <c r="I55" s="467">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c r="S55" s="317"/>
      <c r="T55" s="317"/>
      <c r="U55" s="317"/>
      <c r="V55" s="317"/>
      <c r="W55" s="317"/>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row>
    <row r="56" spans="1:46" x14ac:dyDescent="0.25">
      <c r="A56" s="269">
        <v>11278</v>
      </c>
      <c r="B56" s="315">
        <v>3023524</v>
      </c>
      <c r="C56" s="269" t="s">
        <v>200</v>
      </c>
      <c r="D56" s="315">
        <f>VLOOKUP(B56,Schools!$A$8:$I$143,9,FALSE)</f>
        <v>400150</v>
      </c>
      <c r="E56" s="315" t="s">
        <v>4152</v>
      </c>
      <c r="F56" s="466">
        <v>95417.08</v>
      </c>
      <c r="G56" s="466">
        <f>SUMIFS('All Transactions'!F:F,'All Transactions'!B:B,'Payroll Totals by Month'!B56)</f>
        <v>82763.173952689976</v>
      </c>
      <c r="H56" s="467">
        <f t="shared" si="0"/>
        <v>82763.173952689976</v>
      </c>
      <c r="I56" s="467">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c r="S56" s="317"/>
      <c r="T56" s="317"/>
      <c r="U56" s="317"/>
      <c r="V56" s="317"/>
      <c r="W56" s="317"/>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row>
    <row r="57" spans="1:46" x14ac:dyDescent="0.25">
      <c r="V57" s="381"/>
      <c r="W57" s="381"/>
      <c r="AF57" s="318"/>
    </row>
    <row r="58" spans="1:46" x14ac:dyDescent="0.25">
      <c r="AF58" s="318"/>
    </row>
    <row r="59" spans="1:46" x14ac:dyDescent="0.25">
      <c r="V59" s="381"/>
      <c r="W59" s="381"/>
      <c r="AF59" s="318"/>
    </row>
    <row r="60" spans="1:46" x14ac:dyDescent="0.25">
      <c r="AF60" s="318"/>
    </row>
    <row r="61" spans="1:46" x14ac:dyDescent="0.25">
      <c r="AF61" s="318"/>
    </row>
    <row r="62" spans="1:46" x14ac:dyDescent="0.25">
      <c r="A62" s="13" t="s">
        <v>4154</v>
      </c>
      <c r="AF62" s="318"/>
    </row>
    <row r="63" spans="1:46" x14ac:dyDescent="0.25">
      <c r="Z63" s="13" t="s">
        <v>4569</v>
      </c>
      <c r="AA63" s="381">
        <f>SUM(Y3:Y56)</f>
        <v>0</v>
      </c>
      <c r="AB63" s="381"/>
      <c r="AC63" s="381"/>
      <c r="AD63" s="381"/>
      <c r="AE63" s="381"/>
      <c r="AF63" s="318"/>
      <c r="AG63" s="426"/>
      <c r="AH63" s="381"/>
      <c r="AI63" s="381"/>
      <c r="AJ63" s="381"/>
      <c r="AK63" s="381"/>
      <c r="AL63" s="381"/>
      <c r="AM63" s="381"/>
      <c r="AN63" s="381"/>
    </row>
    <row r="64" spans="1:46" x14ac:dyDescent="0.25">
      <c r="A64" s="13" t="s">
        <v>4153</v>
      </c>
      <c r="C64" s="284"/>
      <c r="D64" s="284"/>
      <c r="E64" s="284"/>
      <c r="F64" s="284"/>
      <c r="G64" s="284"/>
      <c r="H64" s="284"/>
      <c r="I64" s="284"/>
      <c r="Z64" s="13" t="s">
        <v>4568</v>
      </c>
      <c r="AA64" s="381">
        <f>SUM(AA3:AA56)</f>
        <v>0</v>
      </c>
      <c r="AB64" s="381"/>
      <c r="AC64" s="381"/>
      <c r="AD64" s="381"/>
      <c r="AE64" s="381"/>
      <c r="AF64" s="318"/>
      <c r="AG64" s="426"/>
      <c r="AH64" s="381"/>
      <c r="AI64" s="381"/>
      <c r="AJ64" s="381"/>
      <c r="AK64" s="353"/>
      <c r="AL64" s="381"/>
      <c r="AM64" s="381"/>
      <c r="AN64" s="381"/>
    </row>
    <row r="65" spans="26:37" x14ac:dyDescent="0.25">
      <c r="AF65" s="318"/>
      <c r="AK65" s="353"/>
    </row>
    <row r="66" spans="26:37" x14ac:dyDescent="0.25">
      <c r="Z66" s="13" t="s">
        <v>4570</v>
      </c>
      <c r="AF66" s="318"/>
      <c r="AK66" s="424"/>
    </row>
    <row r="67" spans="26:37" x14ac:dyDescent="0.25">
      <c r="AF67" s="318"/>
      <c r="AK67" s="424"/>
    </row>
    <row r="68" spans="26:37" x14ac:dyDescent="0.25">
      <c r="AF68" s="318"/>
      <c r="AK68" s="353"/>
    </row>
    <row r="69" spans="26:37" x14ac:dyDescent="0.25">
      <c r="AF69" s="318"/>
      <c r="AK69" s="353"/>
    </row>
    <row r="70" spans="26:37" x14ac:dyDescent="0.25">
      <c r="AF70" s="318"/>
      <c r="AK70" s="353"/>
    </row>
    <row r="71" spans="26:37" x14ac:dyDescent="0.25">
      <c r="AF71" s="318"/>
      <c r="AK71" s="353"/>
    </row>
    <row r="72" spans="26:37" x14ac:dyDescent="0.25">
      <c r="AF72" s="318"/>
      <c r="AJ72" s="423"/>
      <c r="AK72" s="353"/>
    </row>
    <row r="73" spans="26:37" x14ac:dyDescent="0.25">
      <c r="AF73" s="318"/>
      <c r="AJ73" s="423"/>
      <c r="AK73" s="353"/>
    </row>
    <row r="74" spans="26:37" x14ac:dyDescent="0.25">
      <c r="AF74" s="318"/>
      <c r="AJ74" s="423"/>
      <c r="AK74" s="353"/>
    </row>
  </sheetData>
  <autoFilter ref="A2:AT56"/>
  <mergeCells count="12">
    <mergeCell ref="AP1:AR1"/>
    <mergeCell ref="F1:I1"/>
    <mergeCell ref="J1:M1"/>
    <mergeCell ref="N1:Q1"/>
    <mergeCell ref="R1:T1"/>
    <mergeCell ref="U1:W1"/>
    <mergeCell ref="X1:Z1"/>
    <mergeCell ref="AA1:AC1"/>
    <mergeCell ref="AD1:AF1"/>
    <mergeCell ref="AG1:AI1"/>
    <mergeCell ref="AJ1:AL1"/>
    <mergeCell ref="AM1:AO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12" priority="11" operator="equal">
      <formula>"None"</formula>
    </cfRule>
  </conditionalFormatting>
  <conditionalFormatting sqref="R285 R183:R277 R6:R181 R287">
    <cfRule type="cellIs" dxfId="111" priority="10" operator="equal">
      <formula>"Not used so far"</formula>
    </cfRule>
  </conditionalFormatting>
  <conditionalFormatting sqref="G158:Q158">
    <cfRule type="cellIs" dxfId="110" priority="9" operator="equal">
      <formula>"None"</formula>
    </cfRule>
  </conditionalFormatting>
  <conditionalFormatting sqref="G279:L279 N279 P279:Q279">
    <cfRule type="cellIs" dxfId="109" priority="8" operator="equal">
      <formula>"None"</formula>
    </cfRule>
  </conditionalFormatting>
  <conditionalFormatting sqref="R279">
    <cfRule type="cellIs" dxfId="108" priority="7" operator="equal">
      <formula>"Not used so far"</formula>
    </cfRule>
  </conditionalFormatting>
  <conditionalFormatting sqref="G280:L280 N280 P280:Q280">
    <cfRule type="cellIs" dxfId="107" priority="6" operator="equal">
      <formula>"None"</formula>
    </cfRule>
  </conditionalFormatting>
  <conditionalFormatting sqref="R280">
    <cfRule type="cellIs" dxfId="106" priority="5" operator="equal">
      <formula>"Not used so far"</formula>
    </cfRule>
  </conditionalFormatting>
  <conditionalFormatting sqref="G281:L281 J282:J284 N281 P281:Q281">
    <cfRule type="cellIs" dxfId="105" priority="4" operator="equal">
      <formula>"None"</formula>
    </cfRule>
  </conditionalFormatting>
  <conditionalFormatting sqref="R281">
    <cfRule type="cellIs" dxfId="104" priority="3" operator="equal">
      <formula>"Not used so far"</formula>
    </cfRule>
  </conditionalFormatting>
  <conditionalFormatting sqref="G282:I284 K282:L284 N282:N284 P282:Q284">
    <cfRule type="cellIs" dxfId="103" priority="2" operator="equal">
      <formula>"None"</formula>
    </cfRule>
  </conditionalFormatting>
  <conditionalFormatting sqref="R282:R284">
    <cfRule type="cellIs" dxfId="102"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36" workbookViewId="0">
      <selection activeCell="S20" sqref="A20: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26" t="s">
        <v>3621</v>
      </c>
      <c r="B1" s="527"/>
      <c r="C1" s="527"/>
      <c r="D1" s="527"/>
      <c r="E1" s="527"/>
      <c r="F1" s="527"/>
      <c r="G1" s="527"/>
      <c r="H1" s="527"/>
      <c r="I1" s="527"/>
      <c r="J1" s="527"/>
      <c r="K1" s="527"/>
      <c r="L1" s="527"/>
      <c r="M1" s="527"/>
      <c r="N1" s="528"/>
      <c r="O1" s="301">
        <v>111400</v>
      </c>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3" t="s">
        <v>4507</v>
      </c>
      <c r="C3" s="564"/>
      <c r="D3" s="564"/>
      <c r="E3" s="565"/>
      <c r="F3" s="208" t="s">
        <v>3493</v>
      </c>
      <c r="I3" s="544" t="s">
        <v>3503</v>
      </c>
      <c r="J3" s="544"/>
      <c r="K3" s="544"/>
      <c r="L3" s="544"/>
      <c r="P3" s="30" t="s">
        <v>26</v>
      </c>
      <c r="Q3" s="30">
        <v>17</v>
      </c>
      <c r="R3" s="30" t="s">
        <v>4709</v>
      </c>
      <c r="S3" s="30" t="s">
        <v>4746</v>
      </c>
      <c r="U3" s="30" t="s">
        <v>3560</v>
      </c>
      <c r="V3" s="31">
        <v>10161</v>
      </c>
    </row>
    <row r="4" spans="1:22" ht="16.5" thickTop="1" thickBot="1" x14ac:dyDescent="0.3">
      <c r="P4" s="30" t="s">
        <v>27</v>
      </c>
      <c r="Q4" s="30">
        <v>18</v>
      </c>
      <c r="R4" s="30" t="s">
        <v>4710</v>
      </c>
      <c r="S4" s="30" t="s">
        <v>4747</v>
      </c>
      <c r="U4" s="30" t="s">
        <v>4003</v>
      </c>
      <c r="V4" s="31">
        <v>11438</v>
      </c>
    </row>
    <row r="5" spans="1:22" ht="16.5" thickTop="1" thickBot="1" x14ac:dyDescent="0.3">
      <c r="A5" s="209" t="s">
        <v>3631</v>
      </c>
      <c r="B5" s="84" t="s">
        <v>4950</v>
      </c>
      <c r="C5" s="208" t="str">
        <f>VLOOKUP(B5,P1:R14,3,0)</f>
        <v>Jl21</v>
      </c>
      <c r="D5" s="208" t="str">
        <f>VLOOKUP(B5,P1:S14,4,0)</f>
        <v>T</v>
      </c>
      <c r="P5" s="30" t="s">
        <v>3632</v>
      </c>
      <c r="Q5" s="30">
        <v>19</v>
      </c>
      <c r="R5" s="30" t="s">
        <v>4711</v>
      </c>
      <c r="S5" s="30" t="s">
        <v>4748</v>
      </c>
      <c r="U5" s="30" t="s">
        <v>3568</v>
      </c>
      <c r="V5" s="31">
        <v>11438</v>
      </c>
    </row>
    <row r="6" spans="1:22" ht="16.5" thickTop="1" thickBot="1" x14ac:dyDescent="0.3">
      <c r="C6" s="301" t="s">
        <v>4504</v>
      </c>
      <c r="P6" s="30" t="s">
        <v>3635</v>
      </c>
      <c r="Q6" s="30">
        <v>20</v>
      </c>
      <c r="R6" s="30" t="s">
        <v>4712</v>
      </c>
      <c r="S6" s="453" t="s">
        <v>3628</v>
      </c>
      <c r="U6" s="30" t="s">
        <v>3570</v>
      </c>
      <c r="V6" s="31">
        <v>11336</v>
      </c>
    </row>
    <row r="7" spans="1:22" ht="16.5" customHeight="1" thickTop="1" thickBot="1" x14ac:dyDescent="0.3">
      <c r="A7" s="209" t="s">
        <v>3638</v>
      </c>
      <c r="B7" s="210">
        <f>SUM('Payroll Totals by Month'!P3:P56)</f>
        <v>6548493.6404660381</v>
      </c>
      <c r="C7" s="539" t="str">
        <f>IF(ROUND(ABS(B7-B8),0)&gt;0,"Error","OK")</f>
        <v>OK</v>
      </c>
      <c r="D7" s="540"/>
      <c r="P7" s="30" t="s">
        <v>3639</v>
      </c>
      <c r="Q7" s="30">
        <v>21</v>
      </c>
      <c r="R7" s="30" t="s">
        <v>4713</v>
      </c>
      <c r="S7" s="453" t="s">
        <v>3630</v>
      </c>
    </row>
    <row r="8" spans="1:22" ht="16.5" thickTop="1" thickBot="1" x14ac:dyDescent="0.3">
      <c r="A8" s="209" t="s">
        <v>3642</v>
      </c>
      <c r="B8" s="210">
        <f>SUM(H20:H863)</f>
        <v>6548493.6404660381</v>
      </c>
      <c r="C8" s="539"/>
      <c r="D8" s="540"/>
      <c r="P8" s="30" t="s">
        <v>3643</v>
      </c>
      <c r="Q8" s="30">
        <v>22</v>
      </c>
      <c r="R8" s="30" t="s">
        <v>4714</v>
      </c>
      <c r="S8" s="453" t="s">
        <v>3634</v>
      </c>
    </row>
    <row r="9" spans="1:22" ht="16.5" thickTop="1" thickBot="1" x14ac:dyDescent="0.3">
      <c r="P9" s="30" t="s">
        <v>3646</v>
      </c>
      <c r="Q9" s="30">
        <v>23</v>
      </c>
      <c r="R9" s="30" t="s">
        <v>4715</v>
      </c>
      <c r="S9" s="453" t="s">
        <v>3637</v>
      </c>
    </row>
    <row r="10" spans="1:22" ht="16.5" thickTop="1" thickBot="1" x14ac:dyDescent="0.3">
      <c r="A10" s="209" t="s">
        <v>3649</v>
      </c>
      <c r="B10" s="209">
        <f>COUNTIF('Payroll Totals by Month'!P3:P56,"&gt;0")</f>
        <v>53</v>
      </c>
      <c r="C10" s="539" t="str">
        <f>IF(ROUND(ABS(B10-B11),0)&gt;0,"Error","OK")</f>
        <v>OK</v>
      </c>
      <c r="D10" s="540"/>
      <c r="P10" s="30" t="s">
        <v>3650</v>
      </c>
      <c r="Q10" s="30">
        <v>24</v>
      </c>
      <c r="R10" s="30" t="s">
        <v>4716</v>
      </c>
      <c r="S10" s="453" t="s">
        <v>3641</v>
      </c>
    </row>
    <row r="11" spans="1:22" ht="16.5" thickTop="1" thickBot="1" x14ac:dyDescent="0.3">
      <c r="A11" s="209" t="s">
        <v>3653</v>
      </c>
      <c r="B11" s="209">
        <f>COUNTIF(H20:H200,"&gt;0")</f>
        <v>53</v>
      </c>
      <c r="C11" s="539"/>
      <c r="D11" s="540"/>
      <c r="K11" s="86"/>
      <c r="L11" s="86"/>
      <c r="M11" s="86"/>
      <c r="N11" s="86"/>
      <c r="O11" s="87"/>
      <c r="P11" s="30" t="s">
        <v>3654</v>
      </c>
      <c r="Q11" s="30">
        <v>25</v>
      </c>
      <c r="R11" s="88" t="s">
        <v>4717</v>
      </c>
      <c r="S11" s="453"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453"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453"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453"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6548493.6404660381</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308">
        <f>'Payroll Totals by Month'!D3</f>
        <v>400069</v>
      </c>
      <c r="E20" s="126" t="b">
        <v>1</v>
      </c>
      <c r="F20" s="309" t="str">
        <f>RIGHT('Payroll Totals by Month'!B3,4)&amp;"."&amp;"salaries"&amp;"."&amp;PayrollCR!$C$5</f>
        <v>3300.salaries.Jl21</v>
      </c>
      <c r="G20" s="310">
        <f t="shared" ref="G20:G83" ca="1" si="0">TODAY()</f>
        <v>44386</v>
      </c>
      <c r="H20" s="311">
        <f>'Payroll Totals by Month'!P3</f>
        <v>82341.740000000005</v>
      </c>
      <c r="I20" s="205">
        <f t="shared" ref="I20:I27" ca="1" si="1">G20</f>
        <v>44386</v>
      </c>
      <c r="J20" s="126">
        <v>3</v>
      </c>
      <c r="K20" s="126" t="b">
        <v>1</v>
      </c>
      <c r="L20" s="126" t="s">
        <v>4009</v>
      </c>
      <c r="M20" s="126" t="b">
        <v>1</v>
      </c>
      <c r="N20" s="126" t="s">
        <v>3687</v>
      </c>
      <c r="O20" s="309" t="str">
        <f>LEFT('Payroll Totals by Month'!C3,13)&amp;"."&amp;F20</f>
        <v>All Saints' C.3300.salaries.Jl21</v>
      </c>
      <c r="P20" s="312" t="str">
        <f>'Payroll Totals by Month'!A3&amp;"/"&amp;PayrollCR!$O$1</f>
        <v>10040/111400</v>
      </c>
      <c r="Q20" s="126" t="b">
        <v>1</v>
      </c>
      <c r="R20" s="126" t="b">
        <v>1</v>
      </c>
      <c r="S20" s="126" t="b">
        <v>1</v>
      </c>
    </row>
    <row r="21" spans="1:20" x14ac:dyDescent="0.25">
      <c r="A21" s="126" t="s">
        <v>4008</v>
      </c>
      <c r="B21" s="200">
        <v>1</v>
      </c>
      <c r="C21" s="126">
        <v>2</v>
      </c>
      <c r="D21" s="308">
        <f>'Payroll Totals by Month'!D4</f>
        <v>400015</v>
      </c>
      <c r="E21" s="126" t="b">
        <v>1</v>
      </c>
      <c r="F21" s="309" t="str">
        <f>RIGHT('Payroll Totals by Month'!B4,4)&amp;"."&amp;"salaries"&amp;"."&amp;PayrollCR!$C$5</f>
        <v>3317.salaries.Jl21</v>
      </c>
      <c r="G21" s="310">
        <f t="shared" ca="1" si="0"/>
        <v>44386</v>
      </c>
      <c r="H21" s="311">
        <f>'Payroll Totals by Month'!P4</f>
        <v>97786.510000000009</v>
      </c>
      <c r="I21" s="205">
        <f t="shared" ca="1" si="1"/>
        <v>44386</v>
      </c>
      <c r="J21" s="126">
        <v>3</v>
      </c>
      <c r="K21" s="126" t="b">
        <v>1</v>
      </c>
      <c r="L21" s="126" t="s">
        <v>4009</v>
      </c>
      <c r="M21" s="126" t="b">
        <v>1</v>
      </c>
      <c r="N21" s="126" t="s">
        <v>3687</v>
      </c>
      <c r="O21" s="309" t="str">
        <f>LEFT('Payroll Totals by Month'!C4,13)&amp;"."&amp;F21</f>
        <v>All Saints' C.3317.salaries.Jl21</v>
      </c>
      <c r="P21" s="312" t="str">
        <f>'Payroll Totals by Month'!A4&amp;"/"&amp;PayrollCR!$O$1</f>
        <v>10042/111400</v>
      </c>
      <c r="Q21" s="126" t="b">
        <v>1</v>
      </c>
      <c r="R21" s="126" t="b">
        <v>1</v>
      </c>
      <c r="S21" s="126" t="b">
        <v>1</v>
      </c>
    </row>
    <row r="22" spans="1:20" x14ac:dyDescent="0.25">
      <c r="A22" s="126" t="s">
        <v>4008</v>
      </c>
      <c r="B22" s="200">
        <v>1</v>
      </c>
      <c r="C22" s="126">
        <v>2</v>
      </c>
      <c r="D22" s="308">
        <f>'Payroll Totals by Month'!D5</f>
        <v>400023</v>
      </c>
      <c r="E22" s="126" t="b">
        <v>1</v>
      </c>
      <c r="F22" s="309" t="str">
        <f>RIGHT('Payroll Totals by Month'!B5,4)&amp;"."&amp;"salaries"&amp;"."&amp;PayrollCR!$C$5</f>
        <v>3500.salaries.Jl21</v>
      </c>
      <c r="G22" s="310">
        <f t="shared" ca="1" si="0"/>
        <v>44386</v>
      </c>
      <c r="H22" s="311">
        <f>'Payroll Totals by Month'!P5</f>
        <v>73561.930000000008</v>
      </c>
      <c r="I22" s="205">
        <f t="shared" ca="1" si="1"/>
        <v>44386</v>
      </c>
      <c r="J22" s="126">
        <v>3</v>
      </c>
      <c r="K22" s="126" t="b">
        <v>1</v>
      </c>
      <c r="L22" s="126" t="s">
        <v>4009</v>
      </c>
      <c r="M22" s="126" t="b">
        <v>1</v>
      </c>
      <c r="N22" s="126" t="s">
        <v>3687</v>
      </c>
      <c r="O22" s="309" t="str">
        <f>LEFT('Payroll Totals by Month'!C5,13)&amp;"."&amp;F22</f>
        <v>Annunciation .3500.salaries.Jl21</v>
      </c>
      <c r="P22" s="312" t="str">
        <f>'Payroll Totals by Month'!A5&amp;"/"&amp;PayrollCR!$O$1</f>
        <v>10043/111400</v>
      </c>
      <c r="Q22" s="126" t="b">
        <v>1</v>
      </c>
      <c r="R22" s="126" t="b">
        <v>1</v>
      </c>
      <c r="S22" s="126" t="b">
        <v>1</v>
      </c>
    </row>
    <row r="23" spans="1:20" x14ac:dyDescent="0.25">
      <c r="A23" s="126" t="s">
        <v>4008</v>
      </c>
      <c r="B23" s="200">
        <v>1</v>
      </c>
      <c r="C23" s="126">
        <v>2</v>
      </c>
      <c r="D23" s="308">
        <f>'Payroll Totals by Month'!D6</f>
        <v>400051</v>
      </c>
      <c r="E23" s="126" t="b">
        <v>1</v>
      </c>
      <c r="F23" s="309" t="str">
        <f>RIGHT('Payroll Totals by Month'!B6,4)&amp;"."&amp;"salaries"&amp;"."&amp;PayrollCR!$C$5</f>
        <v>2003.salaries.Jl21</v>
      </c>
      <c r="G23" s="310">
        <f t="shared" ca="1" si="0"/>
        <v>44386</v>
      </c>
      <c r="H23" s="311">
        <f>'Payroll Totals by Month'!P6</f>
        <v>143737.30000000002</v>
      </c>
      <c r="I23" s="205">
        <f t="shared" ca="1" si="1"/>
        <v>44386</v>
      </c>
      <c r="J23" s="126">
        <v>3</v>
      </c>
      <c r="K23" s="126" t="b">
        <v>1</v>
      </c>
      <c r="L23" s="126" t="s">
        <v>4009</v>
      </c>
      <c r="M23" s="126" t="b">
        <v>1</v>
      </c>
      <c r="N23" s="126" t="s">
        <v>3687</v>
      </c>
      <c r="O23" s="309" t="str">
        <f>LEFT('Payroll Totals by Month'!C6,13)&amp;"."&amp;F23</f>
        <v>Bell Lane Pri.2003.salaries.Jl21</v>
      </c>
      <c r="P23" s="312" t="str">
        <f>'Payroll Totals by Month'!A6&amp;"/"&amp;PayrollCR!$O$1</f>
        <v>10045/111400</v>
      </c>
      <c r="Q23" s="126" t="b">
        <v>1</v>
      </c>
      <c r="R23" s="126" t="b">
        <v>1</v>
      </c>
      <c r="S23" s="126" t="b">
        <v>1</v>
      </c>
    </row>
    <row r="24" spans="1:20" x14ac:dyDescent="0.25">
      <c r="A24" s="126" t="s">
        <v>4008</v>
      </c>
      <c r="B24" s="200">
        <v>1</v>
      </c>
      <c r="C24" s="126">
        <v>2</v>
      </c>
      <c r="D24" s="308">
        <f>'Payroll Totals by Month'!D7</f>
        <v>400061</v>
      </c>
      <c r="E24" s="126" t="b">
        <v>1</v>
      </c>
      <c r="F24" s="309" t="str">
        <f>RIGHT('Payroll Totals by Month'!B7,4)&amp;"."&amp;"salaries"&amp;"."&amp;PayrollCR!$C$5</f>
        <v>2009.salaries.Jl21</v>
      </c>
      <c r="G24" s="310">
        <f t="shared" ca="1" si="0"/>
        <v>44386</v>
      </c>
      <c r="H24" s="311">
        <f>'Payroll Totals by Month'!P7</f>
        <v>194054.20999999996</v>
      </c>
      <c r="I24" s="205">
        <f t="shared" ca="1" si="1"/>
        <v>44386</v>
      </c>
      <c r="J24" s="126">
        <v>3</v>
      </c>
      <c r="K24" s="126" t="b">
        <v>1</v>
      </c>
      <c r="L24" s="126" t="s">
        <v>4009</v>
      </c>
      <c r="M24" s="126" t="b">
        <v>1</v>
      </c>
      <c r="N24" s="126" t="s">
        <v>3687</v>
      </c>
      <c r="O24" s="309" t="str">
        <f>LEFT('Payroll Totals by Month'!C7,13)&amp;"."&amp;F24</f>
        <v>Brunswick Par.2009.salaries.Jl21</v>
      </c>
      <c r="P24" s="312" t="str">
        <f>'Payroll Totals by Month'!A7&amp;"/"&amp;PayrollCR!$O$1</f>
        <v>10048/111400</v>
      </c>
      <c r="Q24" s="126" t="b">
        <v>1</v>
      </c>
      <c r="R24" s="126" t="b">
        <v>1</v>
      </c>
      <c r="S24" s="126" t="b">
        <v>1</v>
      </c>
    </row>
    <row r="25" spans="1:20" x14ac:dyDescent="0.25">
      <c r="A25" s="126" t="s">
        <v>4008</v>
      </c>
      <c r="B25" s="200">
        <v>1</v>
      </c>
      <c r="C25" s="126">
        <v>2</v>
      </c>
      <c r="D25" s="308">
        <f>'Payroll Totals by Month'!D8</f>
        <v>400020</v>
      </c>
      <c r="E25" s="126" t="b">
        <v>1</v>
      </c>
      <c r="F25" s="309" t="str">
        <f>RIGHT('Payroll Totals by Month'!B8,4)&amp;"."&amp;"salaries"&amp;"."&amp;PayrollCR!$C$5</f>
        <v>2011.salaries.Jl21</v>
      </c>
      <c r="G25" s="310">
        <f t="shared" ca="1" si="0"/>
        <v>44386</v>
      </c>
      <c r="H25" s="311">
        <f>'Payroll Totals by Month'!P8</f>
        <v>66683.180000000008</v>
      </c>
      <c r="I25" s="205">
        <f t="shared" ca="1" si="1"/>
        <v>44386</v>
      </c>
      <c r="J25" s="126">
        <v>3</v>
      </c>
      <c r="K25" s="126" t="b">
        <v>1</v>
      </c>
      <c r="L25" s="126" t="s">
        <v>4009</v>
      </c>
      <c r="M25" s="126" t="b">
        <v>1</v>
      </c>
      <c r="N25" s="126" t="s">
        <v>3687</v>
      </c>
      <c r="O25" s="309" t="str">
        <f>LEFT('Payroll Totals by Month'!C8,13)&amp;"."&amp;F25</f>
        <v>Church Hill P.2011.salaries.Jl21</v>
      </c>
      <c r="P25" s="312" t="str">
        <f>'Payroll Totals by Month'!A8&amp;"/"&amp;PayrollCR!$O$1</f>
        <v>10051/111400</v>
      </c>
      <c r="Q25" s="126" t="b">
        <v>1</v>
      </c>
      <c r="R25" s="126" t="b">
        <v>1</v>
      </c>
      <c r="S25" s="126" t="b">
        <v>1</v>
      </c>
    </row>
    <row r="26" spans="1:20" x14ac:dyDescent="0.25">
      <c r="A26" s="126" t="s">
        <v>4008</v>
      </c>
      <c r="B26" s="200">
        <v>1</v>
      </c>
      <c r="C26" s="126">
        <v>2</v>
      </c>
      <c r="D26" s="308">
        <f>'Payroll Totals by Month'!D9</f>
        <v>400059</v>
      </c>
      <c r="E26" s="126" t="b">
        <v>1</v>
      </c>
      <c r="F26" s="309" t="str">
        <f>RIGHT('Payroll Totals by Month'!B9,4)&amp;"."&amp;"salaries"&amp;"."&amp;PayrollCR!$C$5</f>
        <v>2015.salaries.Jl21</v>
      </c>
      <c r="G26" s="310">
        <f t="shared" ca="1" si="0"/>
        <v>44386</v>
      </c>
      <c r="H26" s="311">
        <f>'Payroll Totals by Month'!P9</f>
        <v>115637.41999999998</v>
      </c>
      <c r="I26" s="205">
        <f t="shared" ca="1" si="1"/>
        <v>44386</v>
      </c>
      <c r="J26" s="126">
        <v>3</v>
      </c>
      <c r="K26" s="126" t="b">
        <v>1</v>
      </c>
      <c r="L26" s="126" t="s">
        <v>4009</v>
      </c>
      <c r="M26" s="126" t="b">
        <v>1</v>
      </c>
      <c r="N26" s="126" t="s">
        <v>3687</v>
      </c>
      <c r="O26" s="309" t="str">
        <f>LEFT('Payroll Totals by Month'!C9,13)&amp;"."&amp;F26</f>
        <v>Coppetts Wood.2015.salaries.Jl21</v>
      </c>
      <c r="P26" s="312" t="str">
        <f>'Payroll Totals by Month'!A9&amp;"/"&amp;PayrollCR!$O$1</f>
        <v>10055/111400</v>
      </c>
      <c r="Q26" s="126" t="b">
        <v>1</v>
      </c>
      <c r="R26" s="126" t="b">
        <v>1</v>
      </c>
      <c r="S26" s="126" t="b">
        <v>1</v>
      </c>
    </row>
    <row r="27" spans="1:20" x14ac:dyDescent="0.25">
      <c r="A27" s="126" t="s">
        <v>4008</v>
      </c>
      <c r="B27" s="200">
        <v>1</v>
      </c>
      <c r="C27" s="126">
        <v>2</v>
      </c>
      <c r="D27" s="308">
        <f>'Payroll Totals by Month'!D10</f>
        <v>400049</v>
      </c>
      <c r="E27" s="126" t="b">
        <v>1</v>
      </c>
      <c r="F27" s="309" t="str">
        <f>RIGHT('Payroll Totals by Month'!B10,4)&amp;"."&amp;"salaries"&amp;"."&amp;PayrollCR!$C$5</f>
        <v>2016.salaries.Jl21</v>
      </c>
      <c r="G27" s="310">
        <f t="shared" ca="1" si="0"/>
        <v>44386</v>
      </c>
      <c r="H27" s="311">
        <f>'Payroll Totals by Month'!P10</f>
        <v>76497.19</v>
      </c>
      <c r="I27" s="205">
        <f t="shared" ca="1" si="1"/>
        <v>44386</v>
      </c>
      <c r="J27" s="126">
        <v>3</v>
      </c>
      <c r="K27" s="126" t="b">
        <v>1</v>
      </c>
      <c r="L27" s="126" t="s">
        <v>4009</v>
      </c>
      <c r="M27" s="126" t="b">
        <v>1</v>
      </c>
      <c r="N27" s="126" t="s">
        <v>3687</v>
      </c>
      <c r="O27" s="309" t="str">
        <f>LEFT('Payroll Totals by Month'!C10,13)&amp;"."&amp;F27</f>
        <v>Courtland Sch.2016.salaries.Jl21</v>
      </c>
      <c r="P27" s="312" t="str">
        <f>'Payroll Totals by Month'!A10&amp;"/"&amp;PayrollCR!$O$1</f>
        <v>10056/111400</v>
      </c>
      <c r="Q27" s="126" t="b">
        <v>1</v>
      </c>
      <c r="R27" s="126" t="b">
        <v>1</v>
      </c>
      <c r="S27" s="126" t="b">
        <v>1</v>
      </c>
    </row>
    <row r="28" spans="1:20" x14ac:dyDescent="0.25">
      <c r="A28" s="126" t="s">
        <v>4008</v>
      </c>
      <c r="B28" s="200">
        <v>1</v>
      </c>
      <c r="C28" s="126">
        <v>2</v>
      </c>
      <c r="D28" s="308">
        <f>'Payroll Totals by Month'!D11</f>
        <v>400080</v>
      </c>
      <c r="E28" s="126" t="b">
        <v>1</v>
      </c>
      <c r="F28" s="309" t="str">
        <f>RIGHT('Payroll Totals by Month'!B11,4)&amp;"."&amp;"salaries"&amp;"."&amp;PayrollCR!$C$5</f>
        <v>2017.salaries.Jl21</v>
      </c>
      <c r="G28" s="310">
        <f t="shared" ca="1" si="0"/>
        <v>44386</v>
      </c>
      <c r="H28" s="311">
        <f>'Payroll Totals by Month'!P11</f>
        <v>149567.20000000001</v>
      </c>
      <c r="I28" s="205">
        <f t="shared" ref="I28:I91" ca="1" si="2">G28</f>
        <v>44386</v>
      </c>
      <c r="J28" s="126">
        <v>3</v>
      </c>
      <c r="K28" s="126" t="b">
        <v>1</v>
      </c>
      <c r="L28" s="126" t="s">
        <v>4009</v>
      </c>
      <c r="M28" s="126" t="b">
        <v>1</v>
      </c>
      <c r="N28" s="126" t="s">
        <v>3687</v>
      </c>
      <c r="O28" s="309" t="str">
        <f>LEFT('Payroll Totals by Month'!C11,13)&amp;"."&amp;F28</f>
        <v>Cromer Road P.2017.salaries.Jl21</v>
      </c>
      <c r="P28" s="312" t="str">
        <f>'Payroll Totals by Month'!A11&amp;"/"&amp;PayrollCR!$O$1</f>
        <v>10057/111400</v>
      </c>
      <c r="Q28" s="126" t="b">
        <v>1</v>
      </c>
      <c r="R28" s="126" t="b">
        <v>1</v>
      </c>
      <c r="S28" s="126" t="b">
        <v>1</v>
      </c>
    </row>
    <row r="29" spans="1:20" x14ac:dyDescent="0.25">
      <c r="A29" s="126" t="s">
        <v>4008</v>
      </c>
      <c r="B29" s="200">
        <v>1</v>
      </c>
      <c r="C29" s="126">
        <v>2</v>
      </c>
      <c r="D29" s="308">
        <f>'Payroll Totals by Month'!D12</f>
        <v>400036</v>
      </c>
      <c r="E29" s="126" t="b">
        <v>1</v>
      </c>
      <c r="F29" s="309" t="str">
        <f>RIGHT('Payroll Totals by Month'!B12,4)&amp;"."&amp;"salaries"&amp;"."&amp;PayrollCR!$C$5</f>
        <v>2019.salaries.Jl21</v>
      </c>
      <c r="G29" s="310">
        <f t="shared" ca="1" si="0"/>
        <v>44386</v>
      </c>
      <c r="H29" s="311">
        <f>'Payroll Totals by Month'!P12</f>
        <v>131119.15</v>
      </c>
      <c r="I29" s="205">
        <f t="shared" ca="1" si="2"/>
        <v>44386</v>
      </c>
      <c r="J29" s="126">
        <v>3</v>
      </c>
      <c r="K29" s="126" t="b">
        <v>1</v>
      </c>
      <c r="L29" s="126" t="s">
        <v>4009</v>
      </c>
      <c r="M29" s="126" t="b">
        <v>1</v>
      </c>
      <c r="N29" s="126" t="s">
        <v>3687</v>
      </c>
      <c r="O29" s="309" t="str">
        <f>LEFT('Payroll Totals by Month'!C12,13)&amp;"."&amp;F29</f>
        <v>Deansbrook In.2019.salaries.Jl21</v>
      </c>
      <c r="P29" s="312" t="str">
        <f>'Payroll Totals by Month'!A12&amp;"/"&amp;PayrollCR!$O$1</f>
        <v>10059/111400</v>
      </c>
      <c r="Q29" s="126" t="b">
        <v>1</v>
      </c>
      <c r="R29" s="126" t="b">
        <v>1</v>
      </c>
      <c r="S29" s="126" t="b">
        <v>1</v>
      </c>
    </row>
    <row r="30" spans="1:20" x14ac:dyDescent="0.25">
      <c r="A30" s="126" t="s">
        <v>4008</v>
      </c>
      <c r="B30" s="200">
        <v>1</v>
      </c>
      <c r="C30" s="126">
        <v>2</v>
      </c>
      <c r="D30" s="308">
        <f>'Payroll Totals by Month'!D13</f>
        <v>400047</v>
      </c>
      <c r="E30" s="126" t="b">
        <v>1</v>
      </c>
      <c r="F30" s="309" t="str">
        <f>RIGHT('Payroll Totals by Month'!B13,4)&amp;"."&amp;"salaries"&amp;"."&amp;PayrollCR!$C$5</f>
        <v>2024.salaries.Jl21</v>
      </c>
      <c r="G30" s="310">
        <f t="shared" ca="1" si="0"/>
        <v>44386</v>
      </c>
      <c r="H30" s="311">
        <f>'Payroll Totals by Month'!P13</f>
        <v>122714.73073526497</v>
      </c>
      <c r="I30" s="205">
        <f t="shared" ca="1" si="2"/>
        <v>44386</v>
      </c>
      <c r="J30" s="126">
        <v>3</v>
      </c>
      <c r="K30" s="126" t="b">
        <v>1</v>
      </c>
      <c r="L30" s="126" t="s">
        <v>4009</v>
      </c>
      <c r="M30" s="126" t="b">
        <v>1</v>
      </c>
      <c r="N30" s="126" t="s">
        <v>3687</v>
      </c>
      <c r="O30" s="309" t="str">
        <f>LEFT('Payroll Totals by Month'!C13,13)&amp;"."&amp;F30</f>
        <v>Fairway Prima.2024.salaries.Jl21</v>
      </c>
      <c r="P30" s="312" t="str">
        <f>'Payroll Totals by Month'!A13&amp;"/"&amp;PayrollCR!$O$1</f>
        <v>10064/111400</v>
      </c>
      <c r="Q30" s="126" t="b">
        <v>1</v>
      </c>
      <c r="R30" s="126" t="b">
        <v>1</v>
      </c>
      <c r="S30" s="126" t="b">
        <v>1</v>
      </c>
    </row>
    <row r="31" spans="1:20" x14ac:dyDescent="0.25">
      <c r="A31" s="126" t="s">
        <v>4008</v>
      </c>
      <c r="B31" s="200">
        <v>1</v>
      </c>
      <c r="C31" s="126">
        <v>2</v>
      </c>
      <c r="D31" s="308">
        <f>'Payroll Totals by Month'!D14</f>
        <v>400001</v>
      </c>
      <c r="E31" s="126" t="b">
        <v>1</v>
      </c>
      <c r="F31" s="309" t="str">
        <f>RIGHT('Payroll Totals by Month'!B14,4)&amp;"."&amp;"salaries"&amp;"."&amp;PayrollCR!$C$5</f>
        <v>2025.salaries.Jl21</v>
      </c>
      <c r="G31" s="310">
        <f t="shared" ca="1" si="0"/>
        <v>44386</v>
      </c>
      <c r="H31" s="311">
        <f>'Payroll Totals by Month'!P14</f>
        <v>108348.49999999999</v>
      </c>
      <c r="I31" s="205">
        <f t="shared" ca="1" si="2"/>
        <v>44386</v>
      </c>
      <c r="J31" s="126">
        <v>3</v>
      </c>
      <c r="K31" s="126" t="b">
        <v>1</v>
      </c>
      <c r="L31" s="126" t="s">
        <v>4009</v>
      </c>
      <c r="M31" s="126" t="b">
        <v>1</v>
      </c>
      <c r="N31" s="126" t="s">
        <v>3687</v>
      </c>
      <c r="O31" s="309" t="str">
        <f>LEFT('Payroll Totals by Month'!C14,13)&amp;"."&amp;F31</f>
        <v>Foulds.2025.salaries.Jl21</v>
      </c>
      <c r="P31" s="312" t="str">
        <f>'Payroll Totals by Month'!A14&amp;"/"&amp;PayrollCR!$O$1</f>
        <v>10065/111400</v>
      </c>
      <c r="Q31" s="126" t="b">
        <v>1</v>
      </c>
      <c r="R31" s="126" t="b">
        <v>1</v>
      </c>
      <c r="S31" s="126" t="b">
        <v>1</v>
      </c>
    </row>
    <row r="32" spans="1:20" x14ac:dyDescent="0.25">
      <c r="A32" s="126" t="s">
        <v>4008</v>
      </c>
      <c r="B32" s="200">
        <v>1</v>
      </c>
      <c r="C32" s="126">
        <v>2</v>
      </c>
      <c r="D32" s="308">
        <f>'Payroll Totals by Month'!D15</f>
        <v>400082</v>
      </c>
      <c r="E32" s="126" t="b">
        <v>1</v>
      </c>
      <c r="F32" s="309" t="str">
        <f>RIGHT('Payroll Totals by Month'!B15,4)&amp;"."&amp;"salaries"&amp;"."&amp;PayrollCR!$C$5</f>
        <v>2026.salaries.Jl21</v>
      </c>
      <c r="G32" s="310">
        <f t="shared" ca="1" si="0"/>
        <v>44386</v>
      </c>
      <c r="H32" s="311">
        <f>'Payroll Totals by Month'!P15</f>
        <v>182433.19</v>
      </c>
      <c r="I32" s="205">
        <f t="shared" ca="1" si="2"/>
        <v>44386</v>
      </c>
      <c r="J32" s="126">
        <v>3</v>
      </c>
      <c r="K32" s="126" t="b">
        <v>1</v>
      </c>
      <c r="L32" s="126" t="s">
        <v>4009</v>
      </c>
      <c r="M32" s="126" t="b">
        <v>1</v>
      </c>
      <c r="N32" s="126" t="s">
        <v>3687</v>
      </c>
      <c r="O32" s="309" t="str">
        <f>LEFT('Payroll Totals by Month'!C15,13)&amp;"."&amp;F32</f>
        <v>Frith Manor S.2026.salaries.Jl21</v>
      </c>
      <c r="P32" s="312" t="str">
        <f>'Payroll Totals by Month'!A15&amp;"/"&amp;PayrollCR!$O$1</f>
        <v>10066/111400</v>
      </c>
      <c r="Q32" s="126" t="b">
        <v>1</v>
      </c>
      <c r="R32" s="126" t="b">
        <v>1</v>
      </c>
      <c r="S32" s="126" t="b">
        <v>1</v>
      </c>
    </row>
    <row r="33" spans="1:19" x14ac:dyDescent="0.25">
      <c r="A33" s="126" t="s">
        <v>4008</v>
      </c>
      <c r="B33" s="200">
        <v>1</v>
      </c>
      <c r="C33" s="126">
        <v>2</v>
      </c>
      <c r="D33" s="308">
        <f>'Payroll Totals by Month'!D16</f>
        <v>400002</v>
      </c>
      <c r="E33" s="126" t="b">
        <v>1</v>
      </c>
      <c r="F33" s="309" t="str">
        <f>RIGHT('Payroll Totals by Month'!B16,4)&amp;"."&amp;"salaries"&amp;"."&amp;PayrollCR!$C$5</f>
        <v>2027.salaries.Jl21</v>
      </c>
      <c r="G33" s="310">
        <f t="shared" ca="1" si="0"/>
        <v>44386</v>
      </c>
      <c r="H33" s="311">
        <f>'Payroll Totals by Month'!P16</f>
        <v>116051.96</v>
      </c>
      <c r="I33" s="205">
        <f t="shared" ca="1" si="2"/>
        <v>44386</v>
      </c>
      <c r="J33" s="126">
        <v>3</v>
      </c>
      <c r="K33" s="126" t="b">
        <v>1</v>
      </c>
      <c r="L33" s="126" t="s">
        <v>4009</v>
      </c>
      <c r="M33" s="126" t="b">
        <v>1</v>
      </c>
      <c r="N33" s="126" t="s">
        <v>3687</v>
      </c>
      <c r="O33" s="309" t="str">
        <f>LEFT('Payroll Totals by Month'!C16,13)&amp;"."&amp;F33</f>
        <v>Garden Suburb.2027.salaries.Jl21</v>
      </c>
      <c r="P33" s="312" t="str">
        <f>'Payroll Totals by Month'!A16&amp;"/"&amp;PayrollCR!$O$1</f>
        <v>10067/111400</v>
      </c>
      <c r="Q33" s="126" t="b">
        <v>1</v>
      </c>
      <c r="R33" s="126" t="b">
        <v>1</v>
      </c>
      <c r="S33" s="126" t="b">
        <v>1</v>
      </c>
    </row>
    <row r="34" spans="1:19" x14ac:dyDescent="0.25">
      <c r="A34" s="126" t="s">
        <v>4008</v>
      </c>
      <c r="B34" s="200">
        <v>1</v>
      </c>
      <c r="C34" s="126">
        <v>2</v>
      </c>
      <c r="D34" s="308">
        <f>'Payroll Totals by Month'!D17</f>
        <v>400067</v>
      </c>
      <c r="E34" s="126" t="b">
        <v>1</v>
      </c>
      <c r="F34" s="309" t="str">
        <f>RIGHT('Payroll Totals by Month'!B17,4)&amp;"."&amp;"salaries"&amp;"."&amp;PayrollCR!$C$5</f>
        <v>2028.salaries.Jl21</v>
      </c>
      <c r="G34" s="310">
        <f t="shared" ca="1" si="0"/>
        <v>44386</v>
      </c>
      <c r="H34" s="311">
        <f>'Payroll Totals by Month'!P17</f>
        <v>97832.739999999991</v>
      </c>
      <c r="I34" s="205">
        <f t="shared" ca="1" si="2"/>
        <v>44386</v>
      </c>
      <c r="J34" s="126">
        <v>3</v>
      </c>
      <c r="K34" s="126" t="b">
        <v>1</v>
      </c>
      <c r="L34" s="126" t="s">
        <v>4009</v>
      </c>
      <c r="M34" s="126" t="b">
        <v>1</v>
      </c>
      <c r="N34" s="126" t="s">
        <v>3687</v>
      </c>
      <c r="O34" s="309" t="str">
        <f>LEFT('Payroll Totals by Month'!C17,13)&amp;"."&amp;F34</f>
        <v>Garden Suburb.2028.salaries.Jl21</v>
      </c>
      <c r="P34" s="312" t="str">
        <f>'Payroll Totals by Month'!A17&amp;"/"&amp;PayrollCR!$O$1</f>
        <v>10068/111400</v>
      </c>
      <c r="Q34" s="126" t="b">
        <v>1</v>
      </c>
      <c r="R34" s="126" t="b">
        <v>1</v>
      </c>
      <c r="S34" s="126" t="b">
        <v>1</v>
      </c>
    </row>
    <row r="35" spans="1:19" x14ac:dyDescent="0.25">
      <c r="A35" s="126" t="s">
        <v>4008</v>
      </c>
      <c r="B35" s="200">
        <v>1</v>
      </c>
      <c r="C35" s="126">
        <v>2</v>
      </c>
      <c r="D35" s="308">
        <f>'Payroll Totals by Month'!D18</f>
        <v>400035</v>
      </c>
      <c r="E35" s="126" t="b">
        <v>1</v>
      </c>
      <c r="F35" s="309" t="str">
        <f>RIGHT('Payroll Totals by Month'!B18,4)&amp;"."&amp;"salaries"&amp;"."&amp;PayrollCR!$C$5</f>
        <v>2029.salaries.Jl21</v>
      </c>
      <c r="G35" s="310">
        <f t="shared" ca="1" si="0"/>
        <v>44386</v>
      </c>
      <c r="H35" s="311">
        <f>'Payroll Totals by Month'!P18</f>
        <v>206260.73</v>
      </c>
      <c r="I35" s="205">
        <f t="shared" ca="1" si="2"/>
        <v>44386</v>
      </c>
      <c r="J35" s="126">
        <v>3</v>
      </c>
      <c r="K35" s="126" t="b">
        <v>1</v>
      </c>
      <c r="L35" s="126" t="s">
        <v>4009</v>
      </c>
      <c r="M35" s="126" t="b">
        <v>1</v>
      </c>
      <c r="N35" s="126" t="s">
        <v>3687</v>
      </c>
      <c r="O35" s="309" t="str">
        <f>LEFT('Payroll Totals by Month'!C18,13)&amp;"."&amp;F35</f>
        <v>Goldbeaters P.2029.salaries.Jl21</v>
      </c>
      <c r="P35" s="312" t="str">
        <f>'Payroll Totals by Month'!A18&amp;"/"&amp;PayrollCR!$O$1</f>
        <v>10069/111400</v>
      </c>
      <c r="Q35" s="126" t="b">
        <v>1</v>
      </c>
      <c r="R35" s="126" t="b">
        <v>1</v>
      </c>
      <c r="S35" s="126" t="b">
        <v>1</v>
      </c>
    </row>
    <row r="36" spans="1:19" x14ac:dyDescent="0.25">
      <c r="A36" s="126" t="s">
        <v>4008</v>
      </c>
      <c r="B36" s="200">
        <v>1</v>
      </c>
      <c r="C36" s="126">
        <v>2</v>
      </c>
      <c r="D36" s="308">
        <f>'Payroll Totals by Month'!D19</f>
        <v>400026</v>
      </c>
      <c r="E36" s="126" t="b">
        <v>1</v>
      </c>
      <c r="F36" s="309" t="str">
        <f>RIGHT('Payroll Totals by Month'!B19,4)&amp;"."&amp;"salaries"&amp;"."&amp;PayrollCR!$C$5</f>
        <v>2031.salaries.Jl21</v>
      </c>
      <c r="G36" s="310">
        <f t="shared" ca="1" si="0"/>
        <v>44386</v>
      </c>
      <c r="H36" s="311">
        <f>'Payroll Totals by Month'!P19</f>
        <v>95699.32</v>
      </c>
      <c r="I36" s="205">
        <f t="shared" ca="1" si="2"/>
        <v>44386</v>
      </c>
      <c r="J36" s="126">
        <v>3</v>
      </c>
      <c r="K36" s="126" t="b">
        <v>1</v>
      </c>
      <c r="L36" s="126" t="s">
        <v>4009</v>
      </c>
      <c r="M36" s="126" t="b">
        <v>1</v>
      </c>
      <c r="N36" s="126" t="s">
        <v>3687</v>
      </c>
      <c r="O36" s="309" t="str">
        <f>LEFT('Payroll Totals by Month'!C19,13)&amp;"."&amp;F36</f>
        <v>Hollickwood J.2031.salaries.Jl21</v>
      </c>
      <c r="P36" s="312" t="str">
        <f>'Payroll Totals by Month'!A19&amp;"/"&amp;PayrollCR!$O$1</f>
        <v>10071/111400</v>
      </c>
      <c r="Q36" s="126" t="b">
        <v>1</v>
      </c>
      <c r="R36" s="126" t="b">
        <v>1</v>
      </c>
      <c r="S36" s="126" t="b">
        <v>1</v>
      </c>
    </row>
    <row r="37" spans="1:19" x14ac:dyDescent="0.25">
      <c r="A37" s="126" t="s">
        <v>4008</v>
      </c>
      <c r="B37" s="200">
        <v>1</v>
      </c>
      <c r="C37" s="126">
        <v>2</v>
      </c>
      <c r="D37" s="308">
        <f>'Payroll Totals by Month'!D20</f>
        <v>400084</v>
      </c>
      <c r="E37" s="126" t="b">
        <v>1</v>
      </c>
      <c r="F37" s="309" t="str">
        <f>RIGHT('Payroll Totals by Month'!B20,4)&amp;"."&amp;"salaries"&amp;"."&amp;PayrollCR!$C$5</f>
        <v>2032.salaries.Jl21</v>
      </c>
      <c r="G37" s="310">
        <f t="shared" ca="1" si="0"/>
        <v>44386</v>
      </c>
      <c r="H37" s="311">
        <f>'Payroll Totals by Month'!P20</f>
        <v>173445.75</v>
      </c>
      <c r="I37" s="205">
        <f t="shared" ca="1" si="2"/>
        <v>44386</v>
      </c>
      <c r="J37" s="126">
        <v>3</v>
      </c>
      <c r="K37" s="126" t="b">
        <v>1</v>
      </c>
      <c r="L37" s="126" t="s">
        <v>4009</v>
      </c>
      <c r="M37" s="126" t="b">
        <v>1</v>
      </c>
      <c r="N37" s="126" t="s">
        <v>3687</v>
      </c>
      <c r="O37" s="309" t="str">
        <f>LEFT('Payroll Totals by Month'!C20,13)&amp;"."&amp;F37</f>
        <v>Holly Park Sc.2032.salaries.Jl21</v>
      </c>
      <c r="P37" s="312" t="str">
        <f>'Payroll Totals by Month'!A20&amp;"/"&amp;PayrollCR!$O$1</f>
        <v>10072/111400</v>
      </c>
      <c r="Q37" s="126" t="b">
        <v>1</v>
      </c>
      <c r="R37" s="126" t="b">
        <v>1</v>
      </c>
      <c r="S37" s="126" t="b">
        <v>1</v>
      </c>
    </row>
    <row r="38" spans="1:19" x14ac:dyDescent="0.25">
      <c r="A38" s="126" t="s">
        <v>4008</v>
      </c>
      <c r="B38" s="200">
        <v>1</v>
      </c>
      <c r="C38" s="126">
        <v>2</v>
      </c>
      <c r="D38" s="308">
        <f>'Payroll Totals by Month'!D21</f>
        <v>400008</v>
      </c>
      <c r="E38" s="126" t="b">
        <v>1</v>
      </c>
      <c r="F38" s="309" t="str">
        <f>RIGHT('Payroll Totals by Month'!B21,4)&amp;"."&amp;"salaries"&amp;"."&amp;PayrollCR!$C$5</f>
        <v>3304.salaries.Jl21</v>
      </c>
      <c r="G38" s="310">
        <f t="shared" ca="1" si="0"/>
        <v>44386</v>
      </c>
      <c r="H38" s="311">
        <f>'Payroll Totals by Month'!P21</f>
        <v>93545.1</v>
      </c>
      <c r="I38" s="205">
        <f t="shared" ca="1" si="2"/>
        <v>44386</v>
      </c>
      <c r="J38" s="126">
        <v>3</v>
      </c>
      <c r="K38" s="126" t="b">
        <v>1</v>
      </c>
      <c r="L38" s="126" t="s">
        <v>4009</v>
      </c>
      <c r="M38" s="126" t="b">
        <v>1</v>
      </c>
      <c r="N38" s="126" t="s">
        <v>3687</v>
      </c>
      <c r="O38" s="309" t="str">
        <f>LEFT('Payroll Totals by Month'!C21,13)&amp;"."&amp;F38</f>
        <v>Holy Trinity .3304.salaries.Jl21</v>
      </c>
      <c r="P38" s="312" t="str">
        <f>'Payroll Totals by Month'!A21&amp;"/"&amp;PayrollCR!$O$1</f>
        <v>10073/111400</v>
      </c>
      <c r="Q38" s="126" t="b">
        <v>1</v>
      </c>
      <c r="R38" s="126" t="b">
        <v>1</v>
      </c>
      <c r="S38" s="126" t="b">
        <v>1</v>
      </c>
    </row>
    <row r="39" spans="1:19" x14ac:dyDescent="0.25">
      <c r="A39" s="126" t="s">
        <v>4008</v>
      </c>
      <c r="B39" s="200">
        <v>1</v>
      </c>
      <c r="C39" s="126">
        <v>2</v>
      </c>
      <c r="D39" s="308">
        <f>'Payroll Totals by Month'!D22</f>
        <v>400046</v>
      </c>
      <c r="E39" s="126" t="b">
        <v>1</v>
      </c>
      <c r="F39" s="309" t="str">
        <f>RIGHT('Payroll Totals by Month'!B22,4)&amp;"."&amp;"salaries"&amp;"."&amp;PayrollCR!$C$5</f>
        <v>2036.salaries.Jl21</v>
      </c>
      <c r="G39" s="310">
        <f t="shared" ca="1" si="0"/>
        <v>44386</v>
      </c>
      <c r="H39" s="311">
        <f>'Payroll Totals by Month'!P22</f>
        <v>171133.8</v>
      </c>
      <c r="I39" s="205">
        <f t="shared" ca="1" si="2"/>
        <v>44386</v>
      </c>
      <c r="J39" s="126">
        <v>3</v>
      </c>
      <c r="K39" s="126" t="b">
        <v>1</v>
      </c>
      <c r="L39" s="126" t="s">
        <v>4009</v>
      </c>
      <c r="M39" s="126" t="b">
        <v>1</v>
      </c>
      <c r="N39" s="126" t="s">
        <v>3687</v>
      </c>
      <c r="O39" s="309" t="str">
        <f>LEFT('Payroll Totals by Month'!C22,13)&amp;"."&amp;F39</f>
        <v>Livingstone S.2036.salaries.Jl21</v>
      </c>
      <c r="P39" s="312" t="str">
        <f>'Payroll Totals by Month'!A22&amp;"/"&amp;PayrollCR!$O$1</f>
        <v>10074/111400</v>
      </c>
      <c r="Q39" s="126" t="b">
        <v>1</v>
      </c>
      <c r="R39" s="126" t="b">
        <v>1</v>
      </c>
      <c r="S39" s="126" t="b">
        <v>1</v>
      </c>
    </row>
    <row r="40" spans="1:19" x14ac:dyDescent="0.25">
      <c r="A40" s="126" t="s">
        <v>4008</v>
      </c>
      <c r="B40" s="200">
        <v>1</v>
      </c>
      <c r="C40" s="126">
        <v>2</v>
      </c>
      <c r="D40" s="308">
        <f>'Payroll Totals by Month'!D23</f>
        <v>400030</v>
      </c>
      <c r="E40" s="126" t="b">
        <v>1</v>
      </c>
      <c r="F40" s="309" t="str">
        <f>RIGHT('Payroll Totals by Month'!B23,4)&amp;"."&amp;"salaries"&amp;"."&amp;PayrollCR!$C$5</f>
        <v>2037.salaries.Jl21</v>
      </c>
      <c r="G40" s="310">
        <f t="shared" ca="1" si="0"/>
        <v>44386</v>
      </c>
      <c r="H40" s="311">
        <f>'Payroll Totals by Month'!P23</f>
        <v>111401.99</v>
      </c>
      <c r="I40" s="205">
        <f t="shared" ca="1" si="2"/>
        <v>44386</v>
      </c>
      <c r="J40" s="126">
        <v>3</v>
      </c>
      <c r="K40" s="126" t="b">
        <v>1</v>
      </c>
      <c r="L40" s="126" t="s">
        <v>4009</v>
      </c>
      <c r="M40" s="126" t="b">
        <v>1</v>
      </c>
      <c r="N40" s="126" t="s">
        <v>3687</v>
      </c>
      <c r="O40" s="309" t="str">
        <f>LEFT('Payroll Totals by Month'!C23,13)&amp;"."&amp;F40</f>
        <v>Manorside Pri.2037.salaries.Jl21</v>
      </c>
      <c r="P40" s="312" t="str">
        <f>'Payroll Totals by Month'!A23&amp;"/"&amp;PayrollCR!$O$1</f>
        <v>10075/111400</v>
      </c>
      <c r="Q40" s="126" t="b">
        <v>1</v>
      </c>
      <c r="R40" s="126" t="b">
        <v>1</v>
      </c>
      <c r="S40" s="126" t="b">
        <v>1</v>
      </c>
    </row>
    <row r="41" spans="1:19" x14ac:dyDescent="0.25">
      <c r="A41" s="126" t="s">
        <v>4008</v>
      </c>
      <c r="B41" s="200">
        <v>1</v>
      </c>
      <c r="C41" s="126">
        <v>2</v>
      </c>
      <c r="D41" s="308">
        <f>'Payroll Totals by Month'!D24</f>
        <v>400088</v>
      </c>
      <c r="E41" s="126" t="b">
        <v>1</v>
      </c>
      <c r="F41" s="309" t="str">
        <f>RIGHT('Payroll Totals by Month'!B24,4)&amp;"."&amp;"salaries"&amp;"."&amp;PayrollCR!$C$5</f>
        <v>2043.salaries.Jl21</v>
      </c>
      <c r="G41" s="310">
        <f t="shared" ca="1" si="0"/>
        <v>44386</v>
      </c>
      <c r="H41" s="311">
        <f>'Payroll Totals by Month'!P24</f>
        <v>174971.77000000002</v>
      </c>
      <c r="I41" s="205">
        <f t="shared" ca="1" si="2"/>
        <v>44386</v>
      </c>
      <c r="J41" s="126">
        <v>3</v>
      </c>
      <c r="K41" s="126" t="b">
        <v>1</v>
      </c>
      <c r="L41" s="126" t="s">
        <v>4009</v>
      </c>
      <c r="M41" s="126" t="b">
        <v>1</v>
      </c>
      <c r="N41" s="126" t="s">
        <v>3687</v>
      </c>
      <c r="O41" s="309" t="str">
        <f>LEFT('Payroll Totals by Month'!C24,13)&amp;"."&amp;F41</f>
        <v>Moss Hall Jun.2043.salaries.Jl21</v>
      </c>
      <c r="P41" s="312" t="str">
        <f>'Payroll Totals by Month'!A24&amp;"/"&amp;PayrollCR!$O$1</f>
        <v>10080/111400</v>
      </c>
      <c r="Q41" s="126" t="b">
        <v>1</v>
      </c>
      <c r="R41" s="126" t="b">
        <v>1</v>
      </c>
      <c r="S41" s="126" t="b">
        <v>1</v>
      </c>
    </row>
    <row r="42" spans="1:19" x14ac:dyDescent="0.25">
      <c r="A42" s="126" t="s">
        <v>4008</v>
      </c>
      <c r="B42" s="200">
        <v>1</v>
      </c>
      <c r="C42" s="126">
        <v>2</v>
      </c>
      <c r="D42" s="308">
        <f>'Payroll Totals by Month'!D25</f>
        <v>400087</v>
      </c>
      <c r="E42" s="126" t="b">
        <v>1</v>
      </c>
      <c r="F42" s="309" t="str">
        <f>RIGHT('Payroll Totals by Month'!B25,4)&amp;"."&amp;"salaries"&amp;"."&amp;PayrollCR!$C$5</f>
        <v>2044.salaries.Jl21</v>
      </c>
      <c r="G42" s="310">
        <f t="shared" ca="1" si="0"/>
        <v>44386</v>
      </c>
      <c r="H42" s="311">
        <f>'Payroll Totals by Month'!P25</f>
        <v>100428.84999999998</v>
      </c>
      <c r="I42" s="205">
        <f t="shared" ca="1" si="2"/>
        <v>44386</v>
      </c>
      <c r="J42" s="126">
        <v>3</v>
      </c>
      <c r="K42" s="126" t="b">
        <v>1</v>
      </c>
      <c r="L42" s="126" t="s">
        <v>4009</v>
      </c>
      <c r="M42" s="126" t="b">
        <v>1</v>
      </c>
      <c r="N42" s="126" t="s">
        <v>3687</v>
      </c>
      <c r="O42" s="309" t="str">
        <f>LEFT('Payroll Totals by Month'!C25,13)&amp;"."&amp;F42</f>
        <v>Moss Hall Inf.2044.salaries.Jl21</v>
      </c>
      <c r="P42" s="312" t="str">
        <f>'Payroll Totals by Month'!A25&amp;"/"&amp;PayrollCR!$O$1</f>
        <v>10081/111400</v>
      </c>
      <c r="Q42" s="126" t="b">
        <v>1</v>
      </c>
      <c r="R42" s="126" t="b">
        <v>1</v>
      </c>
      <c r="S42" s="126" t="b">
        <v>1</v>
      </c>
    </row>
    <row r="43" spans="1:19" x14ac:dyDescent="0.25">
      <c r="A43" s="126" t="s">
        <v>4008</v>
      </c>
      <c r="B43" s="200">
        <v>1</v>
      </c>
      <c r="C43" s="126">
        <v>2</v>
      </c>
      <c r="D43" s="308">
        <f>'Payroll Totals by Month'!D26</f>
        <v>400089</v>
      </c>
      <c r="E43" s="126" t="b">
        <v>1</v>
      </c>
      <c r="F43" s="309" t="str">
        <f>RIGHT('Payroll Totals by Month'!B26,4)&amp;"."&amp;"salaries"&amp;"."&amp;PayrollCR!$C$5</f>
        <v>2045.salaries.Jl21</v>
      </c>
      <c r="G43" s="310">
        <f t="shared" ca="1" si="0"/>
        <v>44386</v>
      </c>
      <c r="H43" s="311">
        <f>'Payroll Totals by Month'!P26</f>
        <v>115670.12000000001</v>
      </c>
      <c r="I43" s="205">
        <f t="shared" ca="1" si="2"/>
        <v>44386</v>
      </c>
      <c r="J43" s="126">
        <v>3</v>
      </c>
      <c r="K43" s="126" t="b">
        <v>1</v>
      </c>
      <c r="L43" s="126" t="s">
        <v>4009</v>
      </c>
      <c r="M43" s="126" t="b">
        <v>1</v>
      </c>
      <c r="N43" s="126" t="s">
        <v>3687</v>
      </c>
      <c r="O43" s="309" t="str">
        <f>LEFT('Payroll Totals by Month'!C26,13)&amp;"."&amp;F43</f>
        <v>Northside Sch.2045.salaries.Jl21</v>
      </c>
      <c r="P43" s="312" t="str">
        <f>'Payroll Totals by Month'!A26&amp;"/"&amp;PayrollCR!$O$1</f>
        <v>10082/111400</v>
      </c>
      <c r="Q43" s="126" t="b">
        <v>1</v>
      </c>
      <c r="R43" s="126" t="b">
        <v>1</v>
      </c>
      <c r="S43" s="126" t="b">
        <v>1</v>
      </c>
    </row>
    <row r="44" spans="1:19" x14ac:dyDescent="0.25">
      <c r="A44" s="126" t="s">
        <v>4008</v>
      </c>
      <c r="B44" s="200">
        <v>1</v>
      </c>
      <c r="C44" s="126">
        <v>2</v>
      </c>
      <c r="D44" s="308">
        <f>'Payroll Totals by Month'!D27</f>
        <v>400003</v>
      </c>
      <c r="E44" s="126" t="b">
        <v>1</v>
      </c>
      <c r="F44" s="309" t="str">
        <f>RIGHT('Payroll Totals by Month'!B27,4)&amp;"."&amp;"salaries"&amp;"."&amp;PayrollCR!$C$5</f>
        <v>3501.salaries.Jl21</v>
      </c>
      <c r="G44" s="310">
        <f t="shared" ca="1" si="0"/>
        <v>44386</v>
      </c>
      <c r="H44" s="311">
        <f>'Payroll Totals by Month'!P27</f>
        <v>95504.699999999983</v>
      </c>
      <c r="I44" s="205">
        <f t="shared" ca="1" si="2"/>
        <v>44386</v>
      </c>
      <c r="J44" s="126">
        <v>3</v>
      </c>
      <c r="K44" s="126" t="b">
        <v>1</v>
      </c>
      <c r="L44" s="126" t="s">
        <v>4009</v>
      </c>
      <c r="M44" s="126" t="b">
        <v>1</v>
      </c>
      <c r="N44" s="126" t="s">
        <v>3687</v>
      </c>
      <c r="O44" s="309" t="str">
        <f>LEFT('Payroll Totals by Month'!C27,13)&amp;"."&amp;F44</f>
        <v>Our Lady of L.3501.salaries.Jl21</v>
      </c>
      <c r="P44" s="312" t="str">
        <f>'Payroll Totals by Month'!A27&amp;"/"&amp;PayrollCR!$O$1</f>
        <v>10085/111400</v>
      </c>
      <c r="Q44" s="126" t="b">
        <v>1</v>
      </c>
      <c r="R44" s="126" t="b">
        <v>1</v>
      </c>
      <c r="S44" s="126" t="b">
        <v>1</v>
      </c>
    </row>
    <row r="45" spans="1:19" x14ac:dyDescent="0.25">
      <c r="A45" s="126" t="s">
        <v>4008</v>
      </c>
      <c r="B45" s="200">
        <v>1</v>
      </c>
      <c r="C45" s="126">
        <v>2</v>
      </c>
      <c r="D45" s="308">
        <f>'Payroll Totals by Month'!D28</f>
        <v>400096</v>
      </c>
      <c r="E45" s="126" t="b">
        <v>1</v>
      </c>
      <c r="F45" s="309" t="str">
        <f>RIGHT('Payroll Totals by Month'!B28,4)&amp;"."&amp;"salaries"&amp;"."&amp;PayrollCR!$C$5</f>
        <v>3502.salaries.Jl21</v>
      </c>
      <c r="G45" s="310">
        <f t="shared" ca="1" si="0"/>
        <v>44386</v>
      </c>
      <c r="H45" s="311">
        <f>'Payroll Totals by Month'!P28</f>
        <v>147434.32999999999</v>
      </c>
      <c r="I45" s="205">
        <f t="shared" ca="1" si="2"/>
        <v>44386</v>
      </c>
      <c r="J45" s="126">
        <v>3</v>
      </c>
      <c r="K45" s="126" t="b">
        <v>1</v>
      </c>
      <c r="L45" s="126" t="s">
        <v>4009</v>
      </c>
      <c r="M45" s="126" t="b">
        <v>1</v>
      </c>
      <c r="N45" s="126" t="s">
        <v>3687</v>
      </c>
      <c r="O45" s="309" t="str">
        <f>LEFT('Payroll Totals by Month'!C28,13)&amp;"."&amp;F45</f>
        <v>St Agnes RC P.3502.salaries.Jl21</v>
      </c>
      <c r="P45" s="312" t="str">
        <f>'Payroll Totals by Month'!A28&amp;"/"&amp;PayrollCR!$O$1</f>
        <v>10087/111400</v>
      </c>
      <c r="Q45" s="126" t="b">
        <v>1</v>
      </c>
      <c r="R45" s="126" t="b">
        <v>1</v>
      </c>
      <c r="S45" s="126" t="b">
        <v>1</v>
      </c>
    </row>
    <row r="46" spans="1:19" x14ac:dyDescent="0.25">
      <c r="A46" s="126" t="s">
        <v>4008</v>
      </c>
      <c r="B46" s="200">
        <v>1</v>
      </c>
      <c r="C46" s="126">
        <v>2</v>
      </c>
      <c r="D46" s="308">
        <f>'Payroll Totals by Month'!D29</f>
        <v>400064</v>
      </c>
      <c r="E46" s="126" t="b">
        <v>1</v>
      </c>
      <c r="F46" s="309" t="str">
        <f>RIGHT('Payroll Totals by Month'!B29,4)&amp;"."&amp;"salaries"&amp;"."&amp;PayrollCR!$C$5</f>
        <v>3504.salaries.Jl21</v>
      </c>
      <c r="G46" s="310">
        <f t="shared" ca="1" si="0"/>
        <v>44386</v>
      </c>
      <c r="H46" s="311">
        <f>'Payroll Totals by Month'!P29</f>
        <v>157772.16</v>
      </c>
      <c r="I46" s="205">
        <f t="shared" ca="1" si="2"/>
        <v>44386</v>
      </c>
      <c r="J46" s="126">
        <v>3</v>
      </c>
      <c r="K46" s="126" t="b">
        <v>1</v>
      </c>
      <c r="L46" s="126" t="s">
        <v>4009</v>
      </c>
      <c r="M46" s="126" t="b">
        <v>1</v>
      </c>
      <c r="N46" s="126" t="s">
        <v>3687</v>
      </c>
      <c r="O46" s="309" t="str">
        <f>LEFT('Payroll Totals by Month'!C29,13)&amp;"."&amp;F46</f>
        <v>St Catherine'.3504.salaries.Jl21</v>
      </c>
      <c r="P46" s="312" t="str">
        <f>'Payroll Totals by Month'!A29&amp;"/"&amp;PayrollCR!$O$1</f>
        <v>10088/111400</v>
      </c>
      <c r="Q46" s="126" t="b">
        <v>1</v>
      </c>
      <c r="R46" s="126" t="b">
        <v>1</v>
      </c>
      <c r="S46" s="126" t="b">
        <v>1</v>
      </c>
    </row>
    <row r="47" spans="1:19" x14ac:dyDescent="0.25">
      <c r="A47" s="126" t="s">
        <v>4008</v>
      </c>
      <c r="B47" s="200">
        <v>1</v>
      </c>
      <c r="C47" s="126">
        <v>2</v>
      </c>
      <c r="D47" s="308">
        <f>'Payroll Totals by Month'!D30</f>
        <v>400114</v>
      </c>
      <c r="E47" s="126" t="b">
        <v>1</v>
      </c>
      <c r="F47" s="309" t="str">
        <f>RIGHT('Payroll Totals by Month'!B30,4)&amp;"."&amp;"salaries"&amp;"."&amp;PayrollCR!$C$5</f>
        <v>3307.salaries.Jl21</v>
      </c>
      <c r="G47" s="310">
        <f t="shared" ca="1" si="0"/>
        <v>44386</v>
      </c>
      <c r="H47" s="311">
        <f>'Payroll Totals by Month'!P30</f>
        <v>83621.98</v>
      </c>
      <c r="I47" s="205">
        <f t="shared" ca="1" si="2"/>
        <v>44386</v>
      </c>
      <c r="J47" s="126">
        <v>3</v>
      </c>
      <c r="K47" s="126" t="b">
        <v>1</v>
      </c>
      <c r="L47" s="126" t="s">
        <v>4009</v>
      </c>
      <c r="M47" s="126" t="b">
        <v>1</v>
      </c>
      <c r="N47" s="126" t="s">
        <v>3687</v>
      </c>
      <c r="O47" s="309" t="str">
        <f>LEFT('Payroll Totals by Month'!C30,13)&amp;"."&amp;F47</f>
        <v>St John's CE .3307.salaries.Jl21</v>
      </c>
      <c r="P47" s="312" t="str">
        <f>'Payroll Totals by Month'!A30&amp;"/"&amp;PayrollCR!$O$1</f>
        <v>10089/111400</v>
      </c>
      <c r="Q47" s="126" t="b">
        <v>1</v>
      </c>
      <c r="R47" s="126" t="b">
        <v>1</v>
      </c>
      <c r="S47" s="126" t="b">
        <v>1</v>
      </c>
    </row>
    <row r="48" spans="1:19" x14ac:dyDescent="0.25">
      <c r="A48" s="126" t="s">
        <v>4008</v>
      </c>
      <c r="B48" s="200">
        <v>1</v>
      </c>
      <c r="C48" s="126">
        <v>2</v>
      </c>
      <c r="D48" s="308">
        <f>'Payroll Totals by Month'!D31</f>
        <v>400058</v>
      </c>
      <c r="E48" s="126" t="b">
        <v>1</v>
      </c>
      <c r="F48" s="309" t="str">
        <f>RIGHT('Payroll Totals by Month'!B31,4)&amp;"."&amp;"salaries"&amp;"."&amp;PayrollCR!$C$5</f>
        <v>3311.salaries.Jl21</v>
      </c>
      <c r="G48" s="310">
        <f t="shared" ca="1" si="0"/>
        <v>44386</v>
      </c>
      <c r="H48" s="311">
        <f>'Payroll Totals by Month'!P31</f>
        <v>160647.74</v>
      </c>
      <c r="I48" s="205">
        <f t="shared" ca="1" si="2"/>
        <v>44386</v>
      </c>
      <c r="J48" s="126">
        <v>3</v>
      </c>
      <c r="K48" s="126" t="b">
        <v>1</v>
      </c>
      <c r="L48" s="126" t="s">
        <v>4009</v>
      </c>
      <c r="M48" s="126" t="b">
        <v>1</v>
      </c>
      <c r="N48" s="126" t="s">
        <v>3687</v>
      </c>
      <c r="O48" s="309" t="str">
        <f>LEFT('Payroll Totals by Month'!C31,13)&amp;"."&amp;F48</f>
        <v>St Mary's C E.3311.salaries.Jl21</v>
      </c>
      <c r="P48" s="312" t="str">
        <f>'Payroll Totals by Month'!A31&amp;"/"&amp;PayrollCR!$O$1</f>
        <v>10092/111400</v>
      </c>
      <c r="Q48" s="126" t="b">
        <v>1</v>
      </c>
      <c r="R48" s="126" t="b">
        <v>1</v>
      </c>
      <c r="S48" s="126" t="b">
        <v>1</v>
      </c>
    </row>
    <row r="49" spans="1:19" x14ac:dyDescent="0.25">
      <c r="A49" s="126" t="s">
        <v>4008</v>
      </c>
      <c r="B49" s="200">
        <v>1</v>
      </c>
      <c r="C49" s="126">
        <v>2</v>
      </c>
      <c r="D49" s="308">
        <f>'Payroll Totals by Month'!D32</f>
        <v>400017</v>
      </c>
      <c r="E49" s="126" t="b">
        <v>1</v>
      </c>
      <c r="F49" s="309" t="str">
        <f>RIGHT('Payroll Totals by Month'!B32,4)&amp;"."&amp;"salaries"&amp;"."&amp;PayrollCR!$C$5</f>
        <v>3312.salaries.Jl21</v>
      </c>
      <c r="G49" s="310">
        <f t="shared" ca="1" si="0"/>
        <v>44386</v>
      </c>
      <c r="H49" s="311">
        <f>'Payroll Totals by Month'!P32</f>
        <v>73800.539999999994</v>
      </c>
      <c r="I49" s="205">
        <f t="shared" ca="1" si="2"/>
        <v>44386</v>
      </c>
      <c r="J49" s="126">
        <v>3</v>
      </c>
      <c r="K49" s="126" t="b">
        <v>1</v>
      </c>
      <c r="L49" s="126" t="s">
        <v>4009</v>
      </c>
      <c r="M49" s="126" t="b">
        <v>1</v>
      </c>
      <c r="N49" s="126" t="s">
        <v>3687</v>
      </c>
      <c r="O49" s="309" t="str">
        <f>LEFT('Payroll Totals by Month'!C32,13)&amp;"."&amp;F49</f>
        <v>St Mary's Sch.3312.salaries.Jl21</v>
      </c>
      <c r="P49" s="312" t="str">
        <f>'Payroll Totals by Month'!A32&amp;"/"&amp;PayrollCR!$O$1</f>
        <v>10093/111400</v>
      </c>
      <c r="Q49" s="126" t="b">
        <v>1</v>
      </c>
      <c r="R49" s="126" t="b">
        <v>1</v>
      </c>
      <c r="S49" s="126" t="b">
        <v>1</v>
      </c>
    </row>
    <row r="50" spans="1:19" x14ac:dyDescent="0.25">
      <c r="A50" s="126" t="s">
        <v>4008</v>
      </c>
      <c r="B50" s="200">
        <v>1</v>
      </c>
      <c r="C50" s="126">
        <v>2</v>
      </c>
      <c r="D50" s="308">
        <f>'Payroll Totals by Month'!D33</f>
        <v>400006</v>
      </c>
      <c r="E50" s="126" t="b">
        <v>1</v>
      </c>
      <c r="F50" s="309" t="str">
        <f>RIGHT('Payroll Totals by Month'!B33,4)&amp;"."&amp;"salaries"&amp;"."&amp;PayrollCR!$C$5</f>
        <v>3313.salaries.Jl21</v>
      </c>
      <c r="G50" s="310">
        <f t="shared" ca="1" si="0"/>
        <v>44386</v>
      </c>
      <c r="H50" s="311">
        <f>'Payroll Totals by Month'!P33</f>
        <v>74348.120000000024</v>
      </c>
      <c r="I50" s="205">
        <f t="shared" ca="1" si="2"/>
        <v>44386</v>
      </c>
      <c r="J50" s="126">
        <v>3</v>
      </c>
      <c r="K50" s="126" t="b">
        <v>1</v>
      </c>
      <c r="L50" s="126" t="s">
        <v>4009</v>
      </c>
      <c r="M50" s="126" t="b">
        <v>1</v>
      </c>
      <c r="N50" s="126" t="s">
        <v>3687</v>
      </c>
      <c r="O50" s="309" t="str">
        <f>LEFT('Payroll Totals by Month'!C33,13)&amp;"."&amp;F50</f>
        <v>St Paul's Sch.3313.salaries.Jl21</v>
      </c>
      <c r="P50" s="312" t="str">
        <f>'Payroll Totals by Month'!A33&amp;"/"&amp;PayrollCR!$O$1</f>
        <v>10094/111400</v>
      </c>
      <c r="Q50" s="126" t="b">
        <v>1</v>
      </c>
      <c r="R50" s="126" t="b">
        <v>1</v>
      </c>
      <c r="S50" s="126" t="b">
        <v>1</v>
      </c>
    </row>
    <row r="51" spans="1:19" hidden="1" x14ac:dyDescent="0.25">
      <c r="A51" s="126" t="s">
        <v>4008</v>
      </c>
      <c r="B51" s="200">
        <v>1</v>
      </c>
      <c r="C51" s="126">
        <v>2</v>
      </c>
      <c r="D51" s="308">
        <f>'Payroll Totals by Month'!D34</f>
        <v>400094</v>
      </c>
      <c r="E51" s="126" t="b">
        <v>1</v>
      </c>
      <c r="F51" s="309" t="str">
        <f>RIGHT('Payroll Totals by Month'!B34,4)&amp;"."&amp;"salaries"&amp;"."&amp;PayrollCR!$C$5</f>
        <v>3314.salaries.Jl21</v>
      </c>
      <c r="G51" s="310">
        <f t="shared" ca="1" si="0"/>
        <v>44386</v>
      </c>
      <c r="H51" s="311">
        <f>'Payroll Totals by Month'!P34</f>
        <v>0</v>
      </c>
      <c r="I51" s="205">
        <f t="shared" ca="1" si="2"/>
        <v>44386</v>
      </c>
      <c r="J51" s="126">
        <v>3</v>
      </c>
      <c r="K51" s="126" t="b">
        <v>1</v>
      </c>
      <c r="L51" s="126" t="s">
        <v>4009</v>
      </c>
      <c r="M51" s="126" t="b">
        <v>1</v>
      </c>
      <c r="N51" s="126" t="s">
        <v>3687</v>
      </c>
      <c r="O51" s="309" t="str">
        <f>LEFT('Payroll Totals by Month'!C34,13)&amp;"."&amp;F51</f>
        <v>St Paul's CE .3314.salaries.Jl21</v>
      </c>
      <c r="P51" s="312" t="str">
        <f>'Payroll Totals by Month'!A34&amp;"/"&amp;PayrollCR!$O$1</f>
        <v>10095/111400</v>
      </c>
      <c r="Q51" s="126" t="b">
        <v>1</v>
      </c>
      <c r="R51" s="126" t="b">
        <v>1</v>
      </c>
      <c r="S51" s="126" t="b">
        <v>1</v>
      </c>
    </row>
    <row r="52" spans="1:19" x14ac:dyDescent="0.25">
      <c r="A52" s="126" t="s">
        <v>4008</v>
      </c>
      <c r="B52" s="200">
        <v>1</v>
      </c>
      <c r="C52" s="126">
        <v>2</v>
      </c>
      <c r="D52" s="308">
        <f>'Payroll Totals by Month'!D35</f>
        <v>400009</v>
      </c>
      <c r="E52" s="126" t="b">
        <v>1</v>
      </c>
      <c r="F52" s="309" t="str">
        <f>RIGHT('Payroll Totals by Month'!B35,4)&amp;"."&amp;"salaries"&amp;"."&amp;PayrollCR!$C$5</f>
        <v>3506.salaries.Jl21</v>
      </c>
      <c r="G52" s="310">
        <f t="shared" ca="1" si="0"/>
        <v>44386</v>
      </c>
      <c r="H52" s="311">
        <f>'Payroll Totals by Month'!P35</f>
        <v>102603.16000000002</v>
      </c>
      <c r="I52" s="205">
        <f t="shared" ca="1" si="2"/>
        <v>44386</v>
      </c>
      <c r="J52" s="126">
        <v>3</v>
      </c>
      <c r="K52" s="126" t="b">
        <v>1</v>
      </c>
      <c r="L52" s="126" t="s">
        <v>4009</v>
      </c>
      <c r="M52" s="126" t="b">
        <v>1</v>
      </c>
      <c r="N52" s="126" t="s">
        <v>3687</v>
      </c>
      <c r="O52" s="309" t="str">
        <f>LEFT('Payroll Totals by Month'!C35,13)&amp;"."&amp;F52</f>
        <v>St Vincent's .3506.salaries.Jl21</v>
      </c>
      <c r="P52" s="312" t="str">
        <f>'Payroll Totals by Month'!A35&amp;"/"&amp;PayrollCR!$O$1</f>
        <v>10096/111400</v>
      </c>
      <c r="Q52" s="126" t="b">
        <v>1</v>
      </c>
      <c r="R52" s="126" t="b">
        <v>1</v>
      </c>
      <c r="S52" s="126" t="b">
        <v>1</v>
      </c>
    </row>
    <row r="53" spans="1:19" x14ac:dyDescent="0.25">
      <c r="A53" s="126" t="s">
        <v>4008</v>
      </c>
      <c r="B53" s="200">
        <v>1</v>
      </c>
      <c r="C53" s="126">
        <v>2</v>
      </c>
      <c r="D53" s="308">
        <f>'Payroll Totals by Month'!D36</f>
        <v>400100</v>
      </c>
      <c r="E53" s="126" t="b">
        <v>1</v>
      </c>
      <c r="F53" s="309" t="str">
        <f>RIGHT('Payroll Totals by Month'!B36,4)&amp;"."&amp;"salaries"&amp;"."&amp;PayrollCR!$C$5</f>
        <v>3316.salaries.Jl21</v>
      </c>
      <c r="G53" s="310">
        <f t="shared" ca="1" si="0"/>
        <v>44386</v>
      </c>
      <c r="H53" s="311">
        <f>'Payroll Totals by Month'!P36</f>
        <v>77200.97</v>
      </c>
      <c r="I53" s="205">
        <f t="shared" ca="1" si="2"/>
        <v>44386</v>
      </c>
      <c r="J53" s="126">
        <v>3</v>
      </c>
      <c r="K53" s="126" t="b">
        <v>1</v>
      </c>
      <c r="L53" s="126" t="s">
        <v>4009</v>
      </c>
      <c r="M53" s="126" t="b">
        <v>1</v>
      </c>
      <c r="N53" s="126" t="s">
        <v>3687</v>
      </c>
      <c r="O53" s="309" t="str">
        <f>LEFT('Payroll Totals by Month'!C36,13)&amp;"."&amp;F53</f>
        <v>Trent  C of E.3316.salaries.Jl21</v>
      </c>
      <c r="P53" s="312" t="str">
        <f>'Payroll Totals by Month'!A36&amp;"/"&amp;PayrollCR!$O$1</f>
        <v>10100/111400</v>
      </c>
      <c r="Q53" s="126" t="b">
        <v>1</v>
      </c>
      <c r="R53" s="126" t="b">
        <v>1</v>
      </c>
      <c r="S53" s="126" t="b">
        <v>1</v>
      </c>
    </row>
    <row r="54" spans="1:19" x14ac:dyDescent="0.25">
      <c r="A54" s="126" t="s">
        <v>4008</v>
      </c>
      <c r="B54" s="200">
        <v>1</v>
      </c>
      <c r="C54" s="126">
        <v>2</v>
      </c>
      <c r="D54" s="308">
        <f>'Payroll Totals by Month'!D37</f>
        <v>400101</v>
      </c>
      <c r="E54" s="126" t="b">
        <v>1</v>
      </c>
      <c r="F54" s="309" t="str">
        <f>RIGHT('Payroll Totals by Month'!B37,4)&amp;"."&amp;"salaries"&amp;"."&amp;PayrollCR!$C$5</f>
        <v>2055.salaries.Jl21</v>
      </c>
      <c r="G54" s="310">
        <f t="shared" ca="1" si="0"/>
        <v>44386</v>
      </c>
      <c r="H54" s="311">
        <f>'Payroll Totals by Month'!P37</f>
        <v>82714.229999999981</v>
      </c>
      <c r="I54" s="205">
        <f t="shared" ca="1" si="2"/>
        <v>44386</v>
      </c>
      <c r="J54" s="126">
        <v>3</v>
      </c>
      <c r="K54" s="126" t="b">
        <v>1</v>
      </c>
      <c r="L54" s="126" t="s">
        <v>4009</v>
      </c>
      <c r="M54" s="126" t="b">
        <v>1</v>
      </c>
      <c r="N54" s="126" t="s">
        <v>3687</v>
      </c>
      <c r="O54" s="309" t="str">
        <f>LEFT('Payroll Totals by Month'!C37,13)&amp;"."&amp;F54</f>
        <v>Tudor School.2055.salaries.Jl21</v>
      </c>
      <c r="P54" s="312" t="str">
        <f>'Payroll Totals by Month'!A37&amp;"/"&amp;PayrollCR!$O$1</f>
        <v>10101/111400</v>
      </c>
      <c r="Q54" s="126" t="b">
        <v>1</v>
      </c>
      <c r="R54" s="126" t="b">
        <v>1</v>
      </c>
      <c r="S54" s="126" t="b">
        <v>1</v>
      </c>
    </row>
    <row r="55" spans="1:19" x14ac:dyDescent="0.25">
      <c r="A55" s="126" t="s">
        <v>4008</v>
      </c>
      <c r="B55" s="200">
        <v>1</v>
      </c>
      <c r="C55" s="126">
        <v>2</v>
      </c>
      <c r="D55" s="308">
        <f>'Payroll Totals by Month'!D38</f>
        <v>400011</v>
      </c>
      <c r="E55" s="126" t="b">
        <v>1</v>
      </c>
      <c r="F55" s="309" t="str">
        <f>RIGHT('Payroll Totals by Month'!B38,4)&amp;"."&amp;"salaries"&amp;"."&amp;PayrollCR!$C$5</f>
        <v>2060.salaries.Jl21</v>
      </c>
      <c r="G55" s="310">
        <f t="shared" ca="1" si="0"/>
        <v>44386</v>
      </c>
      <c r="H55" s="311">
        <f>'Payroll Totals by Month'!P38</f>
        <v>206813.54</v>
      </c>
      <c r="I55" s="205">
        <f t="shared" ca="1" si="2"/>
        <v>44386</v>
      </c>
      <c r="J55" s="126">
        <v>3</v>
      </c>
      <c r="K55" s="126" t="b">
        <v>1</v>
      </c>
      <c r="L55" s="126" t="s">
        <v>4009</v>
      </c>
      <c r="M55" s="126" t="b">
        <v>1</v>
      </c>
      <c r="N55" s="126" t="s">
        <v>3687</v>
      </c>
      <c r="O55" s="309" t="str">
        <f>LEFT('Payroll Totals by Month'!C38,13)&amp;"."&amp;F55</f>
        <v>Whitings Hill.2060.salaries.Jl21</v>
      </c>
      <c r="P55" s="312" t="str">
        <f>'Payroll Totals by Month'!A38&amp;"/"&amp;PayrollCR!$O$1</f>
        <v>10105/111400</v>
      </c>
      <c r="Q55" s="126" t="b">
        <v>1</v>
      </c>
      <c r="R55" s="126" t="b">
        <v>1</v>
      </c>
      <c r="S55" s="126" t="b">
        <v>1</v>
      </c>
    </row>
    <row r="56" spans="1:19" x14ac:dyDescent="0.25">
      <c r="A56" s="126" t="s">
        <v>4008</v>
      </c>
      <c r="B56" s="200">
        <v>1</v>
      </c>
      <c r="C56" s="126">
        <v>2</v>
      </c>
      <c r="D56" s="308">
        <f>'Payroll Totals by Month'!D39</f>
        <v>400066</v>
      </c>
      <c r="E56" s="126" t="b">
        <v>1</v>
      </c>
      <c r="F56" s="309" t="str">
        <f>RIGHT('Payroll Totals by Month'!B39,4)&amp;"."&amp;"salaries"&amp;"."&amp;PayrollCR!$C$5</f>
        <v>3509.salaries.Jl21</v>
      </c>
      <c r="G56" s="310">
        <f t="shared" ca="1" si="0"/>
        <v>44386</v>
      </c>
      <c r="H56" s="311">
        <f>'Payroll Totals by Month'!P39</f>
        <v>163581.44999999995</v>
      </c>
      <c r="I56" s="205">
        <f t="shared" ca="1" si="2"/>
        <v>44386</v>
      </c>
      <c r="J56" s="126">
        <v>3</v>
      </c>
      <c r="K56" s="126" t="b">
        <v>1</v>
      </c>
      <c r="L56" s="126" t="s">
        <v>4009</v>
      </c>
      <c r="M56" s="126" t="b">
        <v>1</v>
      </c>
      <c r="N56" s="126" t="s">
        <v>3687</v>
      </c>
      <c r="O56" s="309" t="str">
        <f>LEFT('Payroll Totals by Month'!C39,13)&amp;"."&amp;F56</f>
        <v>St Joseph's P.3509.salaries.Jl21</v>
      </c>
      <c r="P56" s="312" t="str">
        <f>'Payroll Totals by Month'!A39&amp;"/"&amp;PayrollCR!$O$1</f>
        <v>10107/111400</v>
      </c>
      <c r="Q56" s="126" t="b">
        <v>1</v>
      </c>
      <c r="R56" s="126" t="b">
        <v>1</v>
      </c>
      <c r="S56" s="126" t="b">
        <v>1</v>
      </c>
    </row>
    <row r="57" spans="1:19" x14ac:dyDescent="0.25">
      <c r="A57" s="126" t="s">
        <v>4008</v>
      </c>
      <c r="B57" s="200">
        <v>1</v>
      </c>
      <c r="C57" s="126">
        <v>2</v>
      </c>
      <c r="D57" s="308">
        <f>'Payroll Totals by Month'!D40</f>
        <v>400037</v>
      </c>
      <c r="E57" s="126" t="b">
        <v>1</v>
      </c>
      <c r="F57" s="309" t="str">
        <f>RIGHT('Payroll Totals by Month'!B40,4)&amp;"."&amp;"salaries"&amp;"."&amp;PayrollCR!$C$5</f>
        <v>3507.salaries.Jl21</v>
      </c>
      <c r="G57" s="310">
        <f t="shared" ca="1" si="0"/>
        <v>44386</v>
      </c>
      <c r="H57" s="311">
        <f>'Payroll Totals by Month'!P40</f>
        <v>64262.650000000023</v>
      </c>
      <c r="I57" s="205">
        <f t="shared" ca="1" si="2"/>
        <v>44386</v>
      </c>
      <c r="J57" s="126">
        <v>3</v>
      </c>
      <c r="K57" s="126" t="b">
        <v>1</v>
      </c>
      <c r="L57" s="126" t="s">
        <v>4009</v>
      </c>
      <c r="M57" s="126" t="b">
        <v>1</v>
      </c>
      <c r="N57" s="126" t="s">
        <v>3687</v>
      </c>
      <c r="O57" s="309" t="str">
        <f>LEFT('Payroll Totals by Month'!C40,13)&amp;"."&amp;F57</f>
        <v>St Theresa's .3507.salaries.Jl21</v>
      </c>
      <c r="P57" s="312" t="str">
        <f>'Payroll Totals by Month'!A40&amp;"/"&amp;PayrollCR!$O$1</f>
        <v>10108/111400</v>
      </c>
      <c r="Q57" s="126" t="b">
        <v>1</v>
      </c>
      <c r="R57" s="126" t="b">
        <v>1</v>
      </c>
      <c r="S57" s="126" t="b">
        <v>1</v>
      </c>
    </row>
    <row r="58" spans="1:19" x14ac:dyDescent="0.25">
      <c r="A58" s="126" t="s">
        <v>4008</v>
      </c>
      <c r="B58" s="200">
        <v>1</v>
      </c>
      <c r="C58" s="126">
        <v>2</v>
      </c>
      <c r="D58" s="308">
        <f>'Payroll Totals by Month'!D41</f>
        <v>400004</v>
      </c>
      <c r="E58" s="126" t="b">
        <v>1</v>
      </c>
      <c r="F58" s="309" t="str">
        <f>RIGHT('Payroll Totals by Month'!B41,4)&amp;"."&amp;"salaries"&amp;"."&amp;PayrollCR!$C$5</f>
        <v>2054.salaries.Jl21</v>
      </c>
      <c r="G58" s="310">
        <f t="shared" ca="1" si="0"/>
        <v>44386</v>
      </c>
      <c r="H58" s="311">
        <f>'Payroll Totals by Month'!P41</f>
        <v>72709.110000000015</v>
      </c>
      <c r="I58" s="205">
        <f t="shared" ca="1" si="2"/>
        <v>44386</v>
      </c>
      <c r="J58" s="126">
        <v>3</v>
      </c>
      <c r="K58" s="126" t="b">
        <v>1</v>
      </c>
      <c r="L58" s="126" t="s">
        <v>4009</v>
      </c>
      <c r="M58" s="126" t="b">
        <v>1</v>
      </c>
      <c r="N58" s="126" t="s">
        <v>3687</v>
      </c>
      <c r="O58" s="309" t="str">
        <f>LEFT('Payroll Totals by Month'!C41,13)&amp;"."&amp;F58</f>
        <v>Woodridge  Pr.2054.salaries.Jl21</v>
      </c>
      <c r="P58" s="312" t="str">
        <f>'Payroll Totals by Month'!A41&amp;"/"&amp;PayrollCR!$O$1</f>
        <v>10109/111400</v>
      </c>
      <c r="Q58" s="126" t="b">
        <v>1</v>
      </c>
      <c r="R58" s="126" t="b">
        <v>1</v>
      </c>
      <c r="S58" s="126" t="b">
        <v>1</v>
      </c>
    </row>
    <row r="59" spans="1:19" x14ac:dyDescent="0.25">
      <c r="A59" s="126" t="s">
        <v>4008</v>
      </c>
      <c r="B59" s="200">
        <v>1</v>
      </c>
      <c r="C59" s="126">
        <v>2</v>
      </c>
      <c r="D59" s="308">
        <f>'Payroll Totals by Month'!D42</f>
        <v>400071</v>
      </c>
      <c r="E59" s="126" t="b">
        <v>1</v>
      </c>
      <c r="F59" s="309" t="str">
        <f>RIGHT('Payroll Totals by Month'!B42,4)&amp;"."&amp;"salaries"&amp;"."&amp;PayrollCR!$C$5</f>
        <v>3510.salaries.Jl21</v>
      </c>
      <c r="G59" s="310">
        <f t="shared" ca="1" si="0"/>
        <v>44386</v>
      </c>
      <c r="H59" s="311">
        <f>'Payroll Totals by Month'!P42</f>
        <v>125715.55000000002</v>
      </c>
      <c r="I59" s="205">
        <f t="shared" ca="1" si="2"/>
        <v>44386</v>
      </c>
      <c r="J59" s="126">
        <v>3</v>
      </c>
      <c r="K59" s="126" t="b">
        <v>1</v>
      </c>
      <c r="L59" s="126" t="s">
        <v>4009</v>
      </c>
      <c r="M59" s="126" t="b">
        <v>1</v>
      </c>
      <c r="N59" s="126" t="s">
        <v>3687</v>
      </c>
      <c r="O59" s="309" t="str">
        <f>LEFT('Payroll Totals by Month'!C42,13)&amp;"."&amp;F59</f>
        <v>Sacred Heart .3510.salaries.Jl21</v>
      </c>
      <c r="P59" s="312" t="str">
        <f>'Payroll Totals by Month'!A42&amp;"/"&amp;PayrollCR!$O$1</f>
        <v>10110/111400</v>
      </c>
      <c r="Q59" s="126" t="b">
        <v>1</v>
      </c>
      <c r="R59" s="126" t="b">
        <v>1</v>
      </c>
      <c r="S59" s="126" t="b">
        <v>1</v>
      </c>
    </row>
    <row r="60" spans="1:19" x14ac:dyDescent="0.25">
      <c r="A60" s="126" t="s">
        <v>4008</v>
      </c>
      <c r="B60" s="200">
        <v>1</v>
      </c>
      <c r="C60" s="126">
        <v>2</v>
      </c>
      <c r="D60" s="308">
        <f>'Payroll Totals by Month'!D43</f>
        <v>400007</v>
      </c>
      <c r="E60" s="126" t="b">
        <v>1</v>
      </c>
      <c r="F60" s="309" t="str">
        <f>RIGHT('Payroll Totals by Month'!B43,4)&amp;"."&amp;"salaries"&amp;"."&amp;PayrollCR!$C$5</f>
        <v>3513.salaries.Jl21</v>
      </c>
      <c r="G60" s="310">
        <f t="shared" ca="1" si="0"/>
        <v>44386</v>
      </c>
      <c r="H60" s="311">
        <f>'Payroll Totals by Month'!P43</f>
        <v>135203.19999999995</v>
      </c>
      <c r="I60" s="205">
        <f t="shared" ca="1" si="2"/>
        <v>44386</v>
      </c>
      <c r="J60" s="126">
        <v>3</v>
      </c>
      <c r="K60" s="126" t="b">
        <v>1</v>
      </c>
      <c r="L60" s="126" t="s">
        <v>4009</v>
      </c>
      <c r="M60" s="126" t="b">
        <v>1</v>
      </c>
      <c r="N60" s="126" t="s">
        <v>3687</v>
      </c>
      <c r="O60" s="309" t="str">
        <f>LEFT('Payroll Totals by Month'!C43,13)&amp;"."&amp;F60</f>
        <v>Menorah Prima.3513.salaries.Jl21</v>
      </c>
      <c r="P60" s="312" t="str">
        <f>'Payroll Totals by Month'!A43&amp;"/"&amp;PayrollCR!$O$1</f>
        <v>10114/111400</v>
      </c>
      <c r="Q60" s="126" t="b">
        <v>1</v>
      </c>
      <c r="R60" s="126" t="b">
        <v>1</v>
      </c>
      <c r="S60" s="126" t="b">
        <v>1</v>
      </c>
    </row>
    <row r="61" spans="1:19" x14ac:dyDescent="0.25">
      <c r="A61" s="126" t="s">
        <v>4008</v>
      </c>
      <c r="B61" s="200">
        <v>1</v>
      </c>
      <c r="C61" s="126">
        <v>2</v>
      </c>
      <c r="D61" s="308">
        <f>'Payroll Totals by Month'!D44</f>
        <v>400024</v>
      </c>
      <c r="E61" s="126" t="b">
        <v>1</v>
      </c>
      <c r="F61" s="309" t="str">
        <f>RIGHT('Payroll Totals by Month'!B44,4)&amp;"."&amp;"salaries"&amp;"."&amp;PayrollCR!$C$5</f>
        <v>3511.salaries.Jl21</v>
      </c>
      <c r="G61" s="310">
        <f t="shared" ca="1" si="0"/>
        <v>44386</v>
      </c>
      <c r="H61" s="311">
        <f>'Payroll Totals by Month'!P44</f>
        <v>153884.9</v>
      </c>
      <c r="I61" s="205">
        <f t="shared" ca="1" si="2"/>
        <v>44386</v>
      </c>
      <c r="J61" s="126">
        <v>3</v>
      </c>
      <c r="K61" s="126" t="b">
        <v>1</v>
      </c>
      <c r="L61" s="126" t="s">
        <v>4009</v>
      </c>
      <c r="M61" s="126" t="b">
        <v>1</v>
      </c>
      <c r="N61" s="126" t="s">
        <v>3687</v>
      </c>
      <c r="O61" s="309" t="str">
        <f>LEFT('Payroll Totals by Month'!C44,13)&amp;"."&amp;F61</f>
        <v>Blessed Domin.3511.salaries.Jl21</v>
      </c>
      <c r="P61" s="312" t="str">
        <f>'Payroll Totals by Month'!A44&amp;"/"&amp;PayrollCR!$O$1</f>
        <v>10115/111400</v>
      </c>
      <c r="Q61" s="126" t="b">
        <v>1</v>
      </c>
      <c r="R61" s="126" t="b">
        <v>1</v>
      </c>
      <c r="S61" s="126" t="b">
        <v>1</v>
      </c>
    </row>
    <row r="62" spans="1:19" x14ac:dyDescent="0.25">
      <c r="A62" s="126" t="s">
        <v>4008</v>
      </c>
      <c r="B62" s="200">
        <v>1</v>
      </c>
      <c r="C62" s="126">
        <v>2</v>
      </c>
      <c r="D62" s="308">
        <f>'Payroll Totals by Month'!D45</f>
        <v>400107</v>
      </c>
      <c r="E62" s="126" t="b">
        <v>1</v>
      </c>
      <c r="F62" s="309" t="str">
        <f>RIGHT('Payroll Totals by Month'!B45,4)&amp;"."&amp;"salaries"&amp;"."&amp;PayrollCR!$C$5</f>
        <v>3514.salaries.Jl21</v>
      </c>
      <c r="G62" s="310">
        <f t="shared" ca="1" si="0"/>
        <v>44386</v>
      </c>
      <c r="H62" s="311">
        <f>'Payroll Totals by Month'!P45</f>
        <v>81141.250000000015</v>
      </c>
      <c r="I62" s="205">
        <f t="shared" ca="1" si="2"/>
        <v>44386</v>
      </c>
      <c r="J62" s="126">
        <v>3</v>
      </c>
      <c r="K62" s="126" t="b">
        <v>1</v>
      </c>
      <c r="L62" s="126" t="s">
        <v>4009</v>
      </c>
      <c r="M62" s="126" t="b">
        <v>1</v>
      </c>
      <c r="N62" s="126" t="s">
        <v>3687</v>
      </c>
      <c r="O62" s="309" t="str">
        <f>LEFT('Payroll Totals by Month'!C45,13)&amp;"."&amp;F62</f>
        <v>Annunciation .3514.salaries.Jl21</v>
      </c>
      <c r="P62" s="312" t="str">
        <f>'Payroll Totals by Month'!A45&amp;"/"&amp;PayrollCR!$O$1</f>
        <v>10117/111400</v>
      </c>
      <c r="Q62" s="126" t="b">
        <v>1</v>
      </c>
      <c r="R62" s="126" t="b">
        <v>1</v>
      </c>
      <c r="S62" s="126" t="b">
        <v>1</v>
      </c>
    </row>
    <row r="63" spans="1:19" x14ac:dyDescent="0.25">
      <c r="A63" s="126" t="s">
        <v>4008</v>
      </c>
      <c r="B63" s="200">
        <v>1</v>
      </c>
      <c r="C63" s="126">
        <v>2</v>
      </c>
      <c r="D63" s="308">
        <f>'Payroll Totals by Month'!D46</f>
        <v>400065</v>
      </c>
      <c r="E63" s="126" t="b">
        <v>1</v>
      </c>
      <c r="F63" s="309" t="str">
        <f>RIGHT('Payroll Totals by Month'!B46,4)&amp;"."&amp;"salaries"&amp;"."&amp;PayrollCR!$C$5</f>
        <v>2067.salaries.Jl21</v>
      </c>
      <c r="G63" s="310">
        <f t="shared" ca="1" si="0"/>
        <v>44386</v>
      </c>
      <c r="H63" s="311">
        <f>'Payroll Totals by Month'!P46</f>
        <v>106301.78000000003</v>
      </c>
      <c r="I63" s="205">
        <f t="shared" ca="1" si="2"/>
        <v>44386</v>
      </c>
      <c r="J63" s="126">
        <v>3</v>
      </c>
      <c r="K63" s="126" t="b">
        <v>1</v>
      </c>
      <c r="L63" s="126" t="s">
        <v>4009</v>
      </c>
      <c r="M63" s="126" t="b">
        <v>1</v>
      </c>
      <c r="N63" s="126" t="s">
        <v>3687</v>
      </c>
      <c r="O63" s="309" t="str">
        <f>LEFT('Payroll Totals by Month'!C46,13)&amp;"."&amp;F63</f>
        <v>Chalgrove Pri.2067.salaries.Jl21</v>
      </c>
      <c r="P63" s="312" t="str">
        <f>'Payroll Totals by Month'!A46&amp;"/"&amp;PayrollCR!$O$1</f>
        <v>10118/111400</v>
      </c>
      <c r="Q63" s="126" t="b">
        <v>1</v>
      </c>
      <c r="R63" s="126" t="b">
        <v>1</v>
      </c>
      <c r="S63" s="126" t="b">
        <v>1</v>
      </c>
    </row>
    <row r="64" spans="1:19" x14ac:dyDescent="0.25">
      <c r="A64" s="126" t="s">
        <v>4008</v>
      </c>
      <c r="B64" s="200">
        <v>1</v>
      </c>
      <c r="C64" s="126">
        <v>2</v>
      </c>
      <c r="D64" s="308">
        <f>'Payroll Totals by Month'!D47</f>
        <v>400108</v>
      </c>
      <c r="E64" s="126" t="b">
        <v>1</v>
      </c>
      <c r="F64" s="309" t="str">
        <f>RIGHT('Payroll Totals by Month'!B47,4)&amp;"."&amp;"salaries"&amp;"."&amp;PayrollCR!$C$5</f>
        <v>3516.salaries.Jl21</v>
      </c>
      <c r="G64" s="310">
        <f t="shared" ca="1" si="0"/>
        <v>44386</v>
      </c>
      <c r="H64" s="311">
        <f>'Payroll Totals by Month'!P47</f>
        <v>108664.43999999997</v>
      </c>
      <c r="I64" s="205">
        <f t="shared" ca="1" si="2"/>
        <v>44386</v>
      </c>
      <c r="J64" s="126">
        <v>3</v>
      </c>
      <c r="K64" s="126" t="b">
        <v>1</v>
      </c>
      <c r="L64" s="126" t="s">
        <v>4009</v>
      </c>
      <c r="M64" s="126" t="b">
        <v>1</v>
      </c>
      <c r="N64" s="126" t="s">
        <v>3687</v>
      </c>
      <c r="O64" s="309" t="str">
        <f>LEFT('Payroll Totals by Month'!C47,13)&amp;"."&amp;F64</f>
        <v>Hasmonean Pri.3516.salaries.Jl21</v>
      </c>
      <c r="P64" s="312" t="str">
        <f>'Payroll Totals by Month'!A47&amp;"/"&amp;PayrollCR!$O$1</f>
        <v>10121/111400</v>
      </c>
      <c r="Q64" s="126" t="b">
        <v>1</v>
      </c>
      <c r="R64" s="126" t="b">
        <v>1</v>
      </c>
      <c r="S64" s="126" t="b">
        <v>1</v>
      </c>
    </row>
    <row r="65" spans="1:19" x14ac:dyDescent="0.25">
      <c r="A65" s="126" t="s">
        <v>4008</v>
      </c>
      <c r="B65" s="200">
        <v>1</v>
      </c>
      <c r="C65" s="126">
        <v>2</v>
      </c>
      <c r="D65" s="308">
        <f>'Payroll Totals by Month'!D48</f>
        <v>400113</v>
      </c>
      <c r="E65" s="126" t="b">
        <v>1</v>
      </c>
      <c r="F65" s="309" t="str">
        <f>RIGHT('Payroll Totals by Month'!B48,4)&amp;"."&amp;"salaries"&amp;"."&amp;PayrollCR!$C$5</f>
        <v>2077.salaries.Jl21</v>
      </c>
      <c r="G65" s="310">
        <f t="shared" ca="1" si="0"/>
        <v>44386</v>
      </c>
      <c r="H65" s="311">
        <f>'Payroll Totals by Month'!P48</f>
        <v>482065.70000000007</v>
      </c>
      <c r="I65" s="205">
        <f t="shared" ca="1" si="2"/>
        <v>44386</v>
      </c>
      <c r="J65" s="126">
        <v>3</v>
      </c>
      <c r="K65" s="126" t="b">
        <v>1</v>
      </c>
      <c r="L65" s="126" t="s">
        <v>4009</v>
      </c>
      <c r="M65" s="126" t="b">
        <v>1</v>
      </c>
      <c r="N65" s="126" t="s">
        <v>3687</v>
      </c>
      <c r="O65" s="309" t="str">
        <f>LEFT('Payroll Totals by Month'!C48,13)&amp;"."&amp;F65</f>
        <v>Orion Primary.2077.salaries.Jl21</v>
      </c>
      <c r="P65" s="312" t="str">
        <f>'Payroll Totals by Month'!A48&amp;"/"&amp;PayrollCR!$O$1</f>
        <v>10127/111400</v>
      </c>
      <c r="Q65" s="126" t="b">
        <v>1</v>
      </c>
      <c r="R65" s="126" t="b">
        <v>1</v>
      </c>
      <c r="S65" s="126" t="b">
        <v>1</v>
      </c>
    </row>
    <row r="66" spans="1:19" x14ac:dyDescent="0.25">
      <c r="A66" s="126" t="s">
        <v>4008</v>
      </c>
      <c r="B66" s="200">
        <v>1</v>
      </c>
      <c r="C66" s="126">
        <v>2</v>
      </c>
      <c r="D66" s="308">
        <f>'Payroll Totals by Month'!D49</f>
        <v>400070</v>
      </c>
      <c r="E66" s="126" t="b">
        <v>1</v>
      </c>
      <c r="F66" s="309" t="str">
        <f>RIGHT('Payroll Totals by Month'!B49,4)&amp;"."&amp;"salaries"&amp;"."&amp;PayrollCR!$C$5</f>
        <v>2079.salaries.Jl21</v>
      </c>
      <c r="G66" s="310">
        <f t="shared" ca="1" si="0"/>
        <v>44386</v>
      </c>
      <c r="H66" s="311">
        <f>'Payroll Totals by Month'!P49</f>
        <v>149475.08999999997</v>
      </c>
      <c r="I66" s="205">
        <f t="shared" ca="1" si="2"/>
        <v>44386</v>
      </c>
      <c r="J66" s="126">
        <v>3</v>
      </c>
      <c r="K66" s="126" t="b">
        <v>1</v>
      </c>
      <c r="L66" s="126" t="s">
        <v>4009</v>
      </c>
      <c r="M66" s="126" t="b">
        <v>1</v>
      </c>
      <c r="N66" s="126" t="s">
        <v>3687</v>
      </c>
      <c r="O66" s="309" t="str">
        <f>LEFT('Payroll Totals by Month'!C49,13)&amp;"."&amp;F66</f>
        <v>Beis Yaakov.2079.salaries.Jl21</v>
      </c>
      <c r="P66" s="312" t="str">
        <f>'Payroll Totals by Month'!A49&amp;"/"&amp;PayrollCR!$O$1</f>
        <v>10128/111400</v>
      </c>
      <c r="Q66" s="126" t="b">
        <v>1</v>
      </c>
      <c r="R66" s="126" t="b">
        <v>1</v>
      </c>
      <c r="S66" s="126" t="b">
        <v>1</v>
      </c>
    </row>
    <row r="67" spans="1:19" x14ac:dyDescent="0.25">
      <c r="A67" s="126" t="s">
        <v>4008</v>
      </c>
      <c r="B67" s="200">
        <v>1</v>
      </c>
      <c r="C67" s="126">
        <v>2</v>
      </c>
      <c r="D67" s="308">
        <f>'Payroll Totals by Month'!D50</f>
        <v>400014</v>
      </c>
      <c r="E67" s="126" t="b">
        <v>1</v>
      </c>
      <c r="F67" s="309" t="str">
        <f>RIGHT('Payroll Totals by Month'!B50,4)&amp;"."&amp;"salaries"&amp;"."&amp;PayrollCR!$C$5</f>
        <v>2078.salaries.Jl21</v>
      </c>
      <c r="G67" s="310">
        <f t="shared" ca="1" si="0"/>
        <v>44386</v>
      </c>
      <c r="H67" s="311">
        <f>'Payroll Totals by Month'!P50</f>
        <v>126629.62000000001</v>
      </c>
      <c r="I67" s="205">
        <f t="shared" ca="1" si="2"/>
        <v>44386</v>
      </c>
      <c r="J67" s="126">
        <v>3</v>
      </c>
      <c r="K67" s="126" t="b">
        <v>1</v>
      </c>
      <c r="L67" s="126" t="s">
        <v>4009</v>
      </c>
      <c r="M67" s="126" t="b">
        <v>1</v>
      </c>
      <c r="N67" s="126" t="s">
        <v>3687</v>
      </c>
      <c r="O67" s="309" t="str">
        <f>LEFT('Payroll Totals by Month'!C50,13)&amp;"."&amp;F67</f>
        <v>Pardes House .2078.salaries.Jl21</v>
      </c>
      <c r="P67" s="312" t="str">
        <f>'Payroll Totals by Month'!A50&amp;"/"&amp;PayrollCR!$O$1</f>
        <v>10129/111400</v>
      </c>
      <c r="Q67" s="126" t="b">
        <v>1</v>
      </c>
      <c r="R67" s="126" t="b">
        <v>1</v>
      </c>
      <c r="S67" s="126" t="b">
        <v>1</v>
      </c>
    </row>
    <row r="68" spans="1:19" x14ac:dyDescent="0.25">
      <c r="A68" s="126" t="s">
        <v>4008</v>
      </c>
      <c r="B68" s="200">
        <v>1</v>
      </c>
      <c r="C68" s="126">
        <v>2</v>
      </c>
      <c r="D68" s="308">
        <f>'Payroll Totals by Month'!D51</f>
        <v>400072</v>
      </c>
      <c r="E68" s="126" t="b">
        <v>1</v>
      </c>
      <c r="F68" s="309" t="str">
        <f>RIGHT('Payroll Totals by Month'!B51,4)&amp;"."&amp;"salaries"&amp;"."&amp;PayrollCR!$C$5</f>
        <v>1002.salaries.Jl21</v>
      </c>
      <c r="G68" s="310">
        <f t="shared" ca="1" si="0"/>
        <v>44386</v>
      </c>
      <c r="H68" s="311">
        <f>'Payroll Totals by Month'!P51</f>
        <v>6918.7270384615385</v>
      </c>
      <c r="I68" s="205">
        <f t="shared" ca="1" si="2"/>
        <v>44386</v>
      </c>
      <c r="J68" s="126">
        <v>3</v>
      </c>
      <c r="K68" s="126" t="b">
        <v>1</v>
      </c>
      <c r="L68" s="126" t="s">
        <v>4009</v>
      </c>
      <c r="M68" s="126" t="b">
        <v>1</v>
      </c>
      <c r="N68" s="126" t="s">
        <v>3687</v>
      </c>
      <c r="O68" s="309" t="str">
        <f>LEFT('Payroll Totals by Month'!C51,13)&amp;"."&amp;F68</f>
        <v>Moss Hall Nur.1002.salaries.Jl21</v>
      </c>
      <c r="P68" s="312" t="str">
        <f>'Payroll Totals by Month'!A51&amp;"/"&amp;PayrollCR!$O$1</f>
        <v>10132/111400</v>
      </c>
      <c r="Q68" s="126" t="b">
        <v>1</v>
      </c>
      <c r="R68" s="126" t="b">
        <v>1</v>
      </c>
      <c r="S68" s="126" t="b">
        <v>1</v>
      </c>
    </row>
    <row r="69" spans="1:19" x14ac:dyDescent="0.25">
      <c r="A69" s="126" t="s">
        <v>4008</v>
      </c>
      <c r="B69" s="200">
        <v>1</v>
      </c>
      <c r="C69" s="126">
        <v>2</v>
      </c>
      <c r="D69" s="308">
        <f>'Payroll Totals by Month'!D52</f>
        <v>400102</v>
      </c>
      <c r="E69" s="126" t="b">
        <v>1</v>
      </c>
      <c r="F69" s="309" t="str">
        <f>RIGHT('Payroll Totals by Month'!B52,4)&amp;"."&amp;"salaries"&amp;"."&amp;PayrollCR!$C$5</f>
        <v>1000.salaries.Jl21</v>
      </c>
      <c r="G69" s="310">
        <f t="shared" ca="1" si="0"/>
        <v>44386</v>
      </c>
      <c r="H69" s="311">
        <f>'Payroll Totals by Month'!P52</f>
        <v>5459.2826923076927</v>
      </c>
      <c r="I69" s="205">
        <f t="shared" ca="1" si="2"/>
        <v>44386</v>
      </c>
      <c r="J69" s="126">
        <v>3</v>
      </c>
      <c r="K69" s="126" t="b">
        <v>1</v>
      </c>
      <c r="L69" s="126" t="s">
        <v>4009</v>
      </c>
      <c r="M69" s="126" t="b">
        <v>1</v>
      </c>
      <c r="N69" s="126" t="s">
        <v>3687</v>
      </c>
      <c r="O69" s="309" t="str">
        <f>LEFT('Payroll Totals by Month'!C52,13)&amp;"."&amp;F69</f>
        <v>BEYA.1000.salaries.Jl21</v>
      </c>
      <c r="P69" s="312" t="str">
        <f>'Payroll Totals by Month'!A52&amp;"/"&amp;PayrollCR!$O$1</f>
        <v>10135/111400</v>
      </c>
      <c r="Q69" s="126" t="b">
        <v>1</v>
      </c>
      <c r="R69" s="126" t="b">
        <v>1</v>
      </c>
      <c r="S69" s="126" t="b">
        <v>1</v>
      </c>
    </row>
    <row r="70" spans="1:19" x14ac:dyDescent="0.25">
      <c r="A70" s="126" t="s">
        <v>4008</v>
      </c>
      <c r="B70" s="200">
        <v>1</v>
      </c>
      <c r="C70" s="126">
        <v>2</v>
      </c>
      <c r="D70" s="308">
        <f>'Payroll Totals by Month'!D53</f>
        <v>400034</v>
      </c>
      <c r="E70" s="126" t="b">
        <v>1</v>
      </c>
      <c r="F70" s="309" t="str">
        <f>RIGHT('Payroll Totals by Month'!B53,4)&amp;"."&amp;"salaries"&amp;"."&amp;PayrollCR!$C$5</f>
        <v>7005.salaries.Jl21</v>
      </c>
      <c r="G70" s="310">
        <f t="shared" ca="1" si="0"/>
        <v>44386</v>
      </c>
      <c r="H70" s="311">
        <f>'Payroll Totals by Month'!P53</f>
        <v>196413.9</v>
      </c>
      <c r="I70" s="205">
        <f t="shared" ca="1" si="2"/>
        <v>44386</v>
      </c>
      <c r="J70" s="126">
        <v>3</v>
      </c>
      <c r="K70" s="126" t="b">
        <v>1</v>
      </c>
      <c r="L70" s="126" t="s">
        <v>4009</v>
      </c>
      <c r="M70" s="126" t="b">
        <v>1</v>
      </c>
      <c r="N70" s="126" t="s">
        <v>3687</v>
      </c>
      <c r="O70" s="309" t="str">
        <f>LEFT('Payroll Totals by Month'!C53,13)&amp;"."&amp;F70</f>
        <v>Northway.7005.salaries.Jl21</v>
      </c>
      <c r="P70" s="312" t="str">
        <f>'Payroll Totals by Month'!A53&amp;"/"&amp;PayrollCR!$O$1</f>
        <v>10157/111400</v>
      </c>
      <c r="Q70" s="126" t="b">
        <v>1</v>
      </c>
      <c r="R70" s="126" t="b">
        <v>1</v>
      </c>
      <c r="S70" s="126" t="b">
        <v>1</v>
      </c>
    </row>
    <row r="71" spans="1:19" x14ac:dyDescent="0.25">
      <c r="A71" s="126" t="s">
        <v>4008</v>
      </c>
      <c r="B71" s="200">
        <v>1</v>
      </c>
      <c r="C71" s="126">
        <v>2</v>
      </c>
      <c r="D71" s="308">
        <f>'Payroll Totals by Month'!D54</f>
        <v>400157</v>
      </c>
      <c r="E71" s="126" t="b">
        <v>1</v>
      </c>
      <c r="F71" s="309" t="str">
        <f>RIGHT('Payroll Totals by Month'!B54,4)&amp;"."&amp;"salaries"&amp;"."&amp;PayrollCR!$C$5</f>
        <v>1102.salaries.Jl21</v>
      </c>
      <c r="G71" s="310">
        <f t="shared" ca="1" si="0"/>
        <v>44386</v>
      </c>
      <c r="H71" s="311">
        <f>'Payroll Totals by Month'!P54</f>
        <v>38496.699999999997</v>
      </c>
      <c r="I71" s="205">
        <f t="shared" ca="1" si="2"/>
        <v>44386</v>
      </c>
      <c r="J71" s="126">
        <v>3</v>
      </c>
      <c r="K71" s="126" t="b">
        <v>1</v>
      </c>
      <c r="L71" s="126" t="s">
        <v>4009</v>
      </c>
      <c r="M71" s="126" t="b">
        <v>1</v>
      </c>
      <c r="N71" s="126" t="s">
        <v>3687</v>
      </c>
      <c r="O71" s="309" t="str">
        <f>LEFT('Payroll Totals by Month'!C54,13)&amp;"."&amp;F71</f>
        <v>Northgate.1102.salaries.Jl21</v>
      </c>
      <c r="P71" s="312" t="str">
        <f>'Payroll Totals by Month'!A54&amp;"/"&amp;PayrollCR!$O$1</f>
        <v>10185/111400</v>
      </c>
      <c r="Q71" s="126" t="b">
        <v>1</v>
      </c>
      <c r="R71" s="126" t="b">
        <v>1</v>
      </c>
      <c r="S71" s="126" t="b">
        <v>1</v>
      </c>
    </row>
    <row r="72" spans="1:19" x14ac:dyDescent="0.25">
      <c r="A72" s="126" t="s">
        <v>4008</v>
      </c>
      <c r="B72" s="200">
        <v>1</v>
      </c>
      <c r="C72" s="126">
        <v>2</v>
      </c>
      <c r="D72" s="308">
        <f>'Payroll Totals by Month'!D55</f>
        <v>400125</v>
      </c>
      <c r="E72" s="126" t="b">
        <v>1</v>
      </c>
      <c r="F72" s="309" t="str">
        <f>RIGHT('Payroll Totals by Month'!B55,4)&amp;"."&amp;"salaries"&amp;"."&amp;PayrollCR!$C$5</f>
        <v>3520.salaries.Jl21</v>
      </c>
      <c r="G72" s="310">
        <f t="shared" ca="1" si="0"/>
        <v>44386</v>
      </c>
      <c r="H72" s="311">
        <f>'Payroll Totals by Month'!P55</f>
        <v>158406.40999999997</v>
      </c>
      <c r="I72" s="205">
        <f t="shared" ca="1" si="2"/>
        <v>44386</v>
      </c>
      <c r="J72" s="126">
        <v>3</v>
      </c>
      <c r="K72" s="126" t="b">
        <v>1</v>
      </c>
      <c r="L72" s="126" t="s">
        <v>4009</v>
      </c>
      <c r="M72" s="126" t="b">
        <v>1</v>
      </c>
      <c r="N72" s="126" t="s">
        <v>3687</v>
      </c>
      <c r="O72" s="309" t="str">
        <f>LEFT('Payroll Totals by Month'!C55,13)&amp;"."&amp;F72</f>
        <v>Akiva School.3520.salaries.Jl21</v>
      </c>
      <c r="P72" s="312" t="str">
        <f>'Payroll Totals by Month'!A55&amp;"/"&amp;PayrollCR!$O$1</f>
        <v>11094/111400</v>
      </c>
      <c r="Q72" s="126" t="b">
        <v>1</v>
      </c>
      <c r="R72" s="126" t="b">
        <v>1</v>
      </c>
      <c r="S72" s="126" t="b">
        <v>1</v>
      </c>
    </row>
    <row r="73" spans="1:19" x14ac:dyDescent="0.25">
      <c r="A73" s="126" t="s">
        <v>4008</v>
      </c>
      <c r="B73" s="200">
        <v>1</v>
      </c>
      <c r="C73" s="126">
        <v>2</v>
      </c>
      <c r="D73" s="308">
        <f>'Payroll Totals by Month'!D56</f>
        <v>400150</v>
      </c>
      <c r="E73" s="126" t="b">
        <v>1</v>
      </c>
      <c r="F73" s="309" t="str">
        <f>RIGHT('Payroll Totals by Month'!B56,4)&amp;"."&amp;"salaries"&amp;"."&amp;PayrollCR!$C$5</f>
        <v>3524.salaries.Jl21</v>
      </c>
      <c r="G73" s="310">
        <f t="shared" ca="1" si="0"/>
        <v>44386</v>
      </c>
      <c r="H73" s="311">
        <f>'Payroll Totals by Month'!P56</f>
        <v>109778.03</v>
      </c>
      <c r="I73" s="205">
        <f t="shared" ca="1" si="2"/>
        <v>44386</v>
      </c>
      <c r="J73" s="126">
        <v>3</v>
      </c>
      <c r="K73" s="126" t="b">
        <v>1</v>
      </c>
      <c r="L73" s="126" t="s">
        <v>4009</v>
      </c>
      <c r="M73" s="126" t="b">
        <v>1</v>
      </c>
      <c r="N73" s="126" t="s">
        <v>3687</v>
      </c>
      <c r="O73" s="309" t="str">
        <f>LEFT('Payroll Totals by Month'!C56,13)&amp;"."&amp;F73</f>
        <v>Beit Shvidler.3524.salaries.Jl21</v>
      </c>
      <c r="P73" s="312" t="str">
        <f>'Payroll Totals by Month'!A56&amp;"/"&amp;PayrollCR!$O$1</f>
        <v>11278/111400</v>
      </c>
      <c r="Q73" s="126" t="b">
        <v>1</v>
      </c>
      <c r="R73" s="126" t="b">
        <v>1</v>
      </c>
      <c r="S73" s="126" t="b">
        <v>1</v>
      </c>
    </row>
    <row r="74" spans="1:19" hidden="1" x14ac:dyDescent="0.25">
      <c r="A74" s="126" t="s">
        <v>4008</v>
      </c>
      <c r="B74" s="200">
        <v>1</v>
      </c>
      <c r="C74" s="126">
        <v>2</v>
      </c>
      <c r="D74" s="308">
        <f>'Payroll Totals by Month'!D57</f>
        <v>0</v>
      </c>
      <c r="E74" s="126" t="b">
        <v>1</v>
      </c>
      <c r="F74" s="309" t="str">
        <f>RIGHT('Payroll Totals by Month'!B57,4)&amp;"."&amp;"salaries"&amp;"."&amp;PayrollCR!$C$5</f>
        <v>.salaries.Jl21</v>
      </c>
      <c r="G74" s="310">
        <f t="shared" ca="1" si="0"/>
        <v>44386</v>
      </c>
      <c r="H74" s="311">
        <f>'Payroll Totals by Month'!P57</f>
        <v>0</v>
      </c>
      <c r="I74" s="205">
        <f t="shared" ca="1" si="2"/>
        <v>44386</v>
      </c>
      <c r="J74" s="126">
        <v>3</v>
      </c>
      <c r="K74" s="126" t="b">
        <v>1</v>
      </c>
      <c r="L74" s="126" t="s">
        <v>4009</v>
      </c>
      <c r="M74" s="126" t="b">
        <v>1</v>
      </c>
      <c r="N74" s="126" t="s">
        <v>3687</v>
      </c>
      <c r="O74" s="309" t="str">
        <f>LEFT('Payroll Totals by Month'!C57,13)&amp;"."&amp;F74</f>
        <v>..salaries.Jl21</v>
      </c>
      <c r="P74" s="312" t="str">
        <f>'Payroll Totals by Month'!A57&amp;"/"&amp;PayrollCR!$O$1</f>
        <v>/111400</v>
      </c>
      <c r="Q74" s="126" t="b">
        <v>1</v>
      </c>
      <c r="R74" s="126" t="b">
        <v>1</v>
      </c>
      <c r="S74" s="126" t="b">
        <v>1</v>
      </c>
    </row>
    <row r="75" spans="1:19" hidden="1" x14ac:dyDescent="0.25">
      <c r="A75" s="126" t="s">
        <v>4008</v>
      </c>
      <c r="B75" s="200">
        <v>1</v>
      </c>
      <c r="C75" s="126">
        <v>2</v>
      </c>
      <c r="D75" s="308">
        <f>'Payroll Totals by Month'!D58</f>
        <v>0</v>
      </c>
      <c r="E75" s="126" t="b">
        <v>1</v>
      </c>
      <c r="F75" s="309" t="str">
        <f>RIGHT('Payroll Totals by Month'!B58,4)&amp;"."&amp;"salaries"&amp;"."&amp;PayrollCR!$C$5</f>
        <v>.salaries.Jl21</v>
      </c>
      <c r="G75" s="310">
        <f t="shared" ca="1" si="0"/>
        <v>44386</v>
      </c>
      <c r="H75" s="311">
        <f>'Payroll Totals by Month'!P58</f>
        <v>0</v>
      </c>
      <c r="I75" s="205">
        <f t="shared" ca="1" si="2"/>
        <v>44386</v>
      </c>
      <c r="J75" s="126">
        <v>3</v>
      </c>
      <c r="K75" s="126" t="b">
        <v>1</v>
      </c>
      <c r="L75" s="126" t="s">
        <v>4009</v>
      </c>
      <c r="M75" s="126" t="b">
        <v>1</v>
      </c>
      <c r="N75" s="126" t="s">
        <v>3687</v>
      </c>
      <c r="O75" s="309" t="str">
        <f>LEFT('Payroll Totals by Month'!C58,13)&amp;"."&amp;F75</f>
        <v>..salaries.Jl21</v>
      </c>
      <c r="P75" s="312" t="str">
        <f>'Payroll Totals by Month'!A58&amp;"/"&amp;PayrollCR!$O$1</f>
        <v>/111400</v>
      </c>
      <c r="Q75" s="126" t="b">
        <v>1</v>
      </c>
      <c r="R75" s="126" t="b">
        <v>1</v>
      </c>
      <c r="S75" s="126" t="b">
        <v>1</v>
      </c>
    </row>
    <row r="76" spans="1:19" hidden="1" x14ac:dyDescent="0.25">
      <c r="A76" s="126" t="s">
        <v>4008</v>
      </c>
      <c r="B76" s="200">
        <v>1</v>
      </c>
      <c r="C76" s="126">
        <v>2</v>
      </c>
      <c r="D76" s="308">
        <f>'Payroll Totals by Month'!D59</f>
        <v>0</v>
      </c>
      <c r="E76" s="126" t="b">
        <v>1</v>
      </c>
      <c r="F76" s="309" t="str">
        <f>RIGHT('Payroll Totals by Month'!B59,4)&amp;"."&amp;"salaries"&amp;"."&amp;PayrollCR!$C$5</f>
        <v>.salaries.Jl21</v>
      </c>
      <c r="G76" s="310">
        <f t="shared" ca="1" si="0"/>
        <v>44386</v>
      </c>
      <c r="H76" s="311">
        <f>'Payroll Totals by Month'!P59</f>
        <v>0</v>
      </c>
      <c r="I76" s="205">
        <f t="shared" ca="1" si="2"/>
        <v>44386</v>
      </c>
      <c r="J76" s="126">
        <v>3</v>
      </c>
      <c r="K76" s="126" t="b">
        <v>1</v>
      </c>
      <c r="L76" s="126" t="s">
        <v>4009</v>
      </c>
      <c r="M76" s="126" t="b">
        <v>1</v>
      </c>
      <c r="N76" s="126" t="s">
        <v>3687</v>
      </c>
      <c r="O76" s="309" t="str">
        <f>LEFT('Payroll Totals by Month'!C59,13)&amp;"."&amp;F76</f>
        <v>..salaries.Jl21</v>
      </c>
      <c r="P76" s="312" t="str">
        <f>'Payroll Totals by Month'!A59&amp;"/"&amp;PayrollCR!$O$1</f>
        <v>/111400</v>
      </c>
      <c r="Q76" s="126" t="b">
        <v>1</v>
      </c>
      <c r="R76" s="126" t="b">
        <v>1</v>
      </c>
      <c r="S76" s="126" t="b">
        <v>1</v>
      </c>
    </row>
    <row r="77" spans="1:19" hidden="1" x14ac:dyDescent="0.25">
      <c r="A77" s="126" t="s">
        <v>4008</v>
      </c>
      <c r="B77" s="200">
        <v>1</v>
      </c>
      <c r="C77" s="126">
        <v>2</v>
      </c>
      <c r="D77" s="308">
        <f>'Payroll Totals by Month'!D60</f>
        <v>0</v>
      </c>
      <c r="E77" s="126" t="b">
        <v>1</v>
      </c>
      <c r="F77" s="309" t="str">
        <f>RIGHT('Payroll Totals by Month'!B60,4)&amp;"."&amp;"salaries"&amp;"."&amp;PayrollCR!$C$5</f>
        <v>.salaries.Jl21</v>
      </c>
      <c r="G77" s="310">
        <f t="shared" ca="1" si="0"/>
        <v>44386</v>
      </c>
      <c r="H77" s="311">
        <f>'Payroll Totals by Month'!P60</f>
        <v>0</v>
      </c>
      <c r="I77" s="205">
        <f t="shared" ca="1" si="2"/>
        <v>44386</v>
      </c>
      <c r="J77" s="126">
        <v>3</v>
      </c>
      <c r="K77" s="126" t="b">
        <v>1</v>
      </c>
      <c r="L77" s="126" t="s">
        <v>4009</v>
      </c>
      <c r="M77" s="126" t="b">
        <v>1</v>
      </c>
      <c r="N77" s="126" t="s">
        <v>3687</v>
      </c>
      <c r="O77" s="309" t="str">
        <f>LEFT('Payroll Totals by Month'!C60,13)&amp;"."&amp;F77</f>
        <v>..salaries.Jl21</v>
      </c>
      <c r="P77" s="312" t="str">
        <f>'Payroll Totals by Month'!A60&amp;"/"&amp;PayrollCR!$O$1</f>
        <v>/111400</v>
      </c>
      <c r="Q77" s="126" t="b">
        <v>1</v>
      </c>
      <c r="R77" s="126" t="b">
        <v>1</v>
      </c>
      <c r="S77" s="126" t="b">
        <v>1</v>
      </c>
    </row>
    <row r="78" spans="1:19" hidden="1" x14ac:dyDescent="0.25">
      <c r="A78" s="126" t="s">
        <v>4008</v>
      </c>
      <c r="B78" s="200">
        <v>1</v>
      </c>
      <c r="C78" s="126">
        <v>2</v>
      </c>
      <c r="D78" s="308">
        <f>'Payroll Totals by Month'!D61</f>
        <v>0</v>
      </c>
      <c r="E78" s="126" t="b">
        <v>1</v>
      </c>
      <c r="F78" s="309" t="str">
        <f>RIGHT('Payroll Totals by Month'!B61,4)&amp;"."&amp;"salaries"&amp;"."&amp;PayrollCR!$C$5</f>
        <v>.salaries.Jl21</v>
      </c>
      <c r="G78" s="310">
        <f t="shared" ca="1" si="0"/>
        <v>44386</v>
      </c>
      <c r="H78" s="311">
        <f>'Payroll Totals by Month'!P61</f>
        <v>0</v>
      </c>
      <c r="I78" s="205">
        <f t="shared" ca="1" si="2"/>
        <v>44386</v>
      </c>
      <c r="J78" s="126">
        <v>3</v>
      </c>
      <c r="K78" s="126" t="b">
        <v>1</v>
      </c>
      <c r="L78" s="126" t="s">
        <v>4009</v>
      </c>
      <c r="M78" s="126" t="b">
        <v>1</v>
      </c>
      <c r="N78" s="126" t="s">
        <v>3687</v>
      </c>
      <c r="O78" s="309" t="str">
        <f>LEFT('Payroll Totals by Month'!C61,13)&amp;"."&amp;F78</f>
        <v>..salaries.Jl21</v>
      </c>
      <c r="P78" s="312" t="str">
        <f>'Payroll Totals by Month'!A61&amp;"/"&amp;PayrollCR!$O$1</f>
        <v>/111400</v>
      </c>
      <c r="Q78" s="126" t="b">
        <v>1</v>
      </c>
      <c r="R78" s="126" t="b">
        <v>1</v>
      </c>
      <c r="S78" s="126" t="b">
        <v>1</v>
      </c>
    </row>
    <row r="79" spans="1:19" hidden="1" x14ac:dyDescent="0.25">
      <c r="A79" s="126" t="s">
        <v>4008</v>
      </c>
      <c r="B79" s="200">
        <v>1</v>
      </c>
      <c r="C79" s="126">
        <v>2</v>
      </c>
      <c r="D79" s="308">
        <f>'Payroll Totals by Month'!D62</f>
        <v>0</v>
      </c>
      <c r="E79" s="126" t="b">
        <v>1</v>
      </c>
      <c r="F79" s="309" t="str">
        <f>RIGHT('Payroll Totals by Month'!B62,4)&amp;"."&amp;"salaries"&amp;"."&amp;PayrollCR!$C$5</f>
        <v>.salaries.Jl21</v>
      </c>
      <c r="G79" s="310">
        <f t="shared" ca="1" si="0"/>
        <v>44386</v>
      </c>
      <c r="H79" s="311">
        <f>'Payroll Totals by Month'!P62</f>
        <v>0</v>
      </c>
      <c r="I79" s="205">
        <f t="shared" ca="1" si="2"/>
        <v>44386</v>
      </c>
      <c r="J79" s="126">
        <v>3</v>
      </c>
      <c r="K79" s="126" t="b">
        <v>1</v>
      </c>
      <c r="L79" s="126" t="s">
        <v>4009</v>
      </c>
      <c r="M79" s="126" t="b">
        <v>1</v>
      </c>
      <c r="N79" s="126" t="s">
        <v>3687</v>
      </c>
      <c r="O79" s="309" t="str">
        <f>LEFT('Payroll Totals by Month'!C62,13)&amp;"."&amp;F79</f>
        <v>..salaries.Jl21</v>
      </c>
      <c r="P79" s="312" t="str">
        <f>'Payroll Totals by Month'!A62&amp;"/"&amp;PayrollCR!$O$1</f>
        <v>CHECK TABLE/111400</v>
      </c>
      <c r="Q79" s="126" t="b">
        <v>1</v>
      </c>
      <c r="R79" s="126" t="b">
        <v>1</v>
      </c>
      <c r="S79" s="126" t="b">
        <v>1</v>
      </c>
    </row>
    <row r="80" spans="1:19" hidden="1" x14ac:dyDescent="0.25">
      <c r="A80" s="126" t="s">
        <v>4008</v>
      </c>
      <c r="B80" s="200">
        <v>1</v>
      </c>
      <c r="C80" s="126">
        <v>2</v>
      </c>
      <c r="D80" s="308">
        <f>'Payroll Totals by Month'!D63</f>
        <v>0</v>
      </c>
      <c r="E80" s="126" t="b">
        <v>1</v>
      </c>
      <c r="F80" s="309" t="str">
        <f>RIGHT('Payroll Totals by Month'!B63,4)&amp;"."&amp;"salaries"&amp;"."&amp;PayrollCR!$C$5</f>
        <v>.salaries.Jl21</v>
      </c>
      <c r="G80" s="310">
        <f t="shared" ca="1" si="0"/>
        <v>44386</v>
      </c>
      <c r="H80" s="311">
        <f>'Payroll Totals by Month'!P63</f>
        <v>0</v>
      </c>
      <c r="I80" s="205">
        <f t="shared" ca="1" si="2"/>
        <v>44386</v>
      </c>
      <c r="J80" s="126">
        <v>3</v>
      </c>
      <c r="K80" s="126" t="b">
        <v>1</v>
      </c>
      <c r="L80" s="126" t="s">
        <v>4009</v>
      </c>
      <c r="M80" s="126" t="b">
        <v>1</v>
      </c>
      <c r="N80" s="126" t="s">
        <v>3687</v>
      </c>
      <c r="O80" s="309" t="str">
        <f>LEFT('Payroll Totals by Month'!C63,13)&amp;"."&amp;F80</f>
        <v>..salaries.Jl21</v>
      </c>
      <c r="P80" s="312" t="str">
        <f>'Payroll Totals by Month'!A63&amp;"/"&amp;PayrollCR!$O$1</f>
        <v>/111400</v>
      </c>
      <c r="Q80" s="126" t="b">
        <v>1</v>
      </c>
      <c r="R80" s="126" t="b">
        <v>1</v>
      </c>
      <c r="S80" s="126" t="b">
        <v>1</v>
      </c>
    </row>
    <row r="81" spans="1:19" hidden="1" x14ac:dyDescent="0.25">
      <c r="A81" s="126" t="s">
        <v>4008</v>
      </c>
      <c r="B81" s="200">
        <v>1</v>
      </c>
      <c r="C81" s="126">
        <v>2</v>
      </c>
      <c r="D81" s="308">
        <f>'Payroll Totals by Month'!D64</f>
        <v>0</v>
      </c>
      <c r="E81" s="126" t="b">
        <v>1</v>
      </c>
      <c r="F81" s="309" t="str">
        <f>RIGHT('Payroll Totals by Month'!B64,4)&amp;"."&amp;"salaries"&amp;"."&amp;PayrollCR!$C$5</f>
        <v>.salaries.Jl21</v>
      </c>
      <c r="G81" s="310">
        <f t="shared" ca="1" si="0"/>
        <v>44386</v>
      </c>
      <c r="H81" s="311">
        <f>'Payroll Totals by Month'!P64</f>
        <v>0</v>
      </c>
      <c r="I81" s="205">
        <f t="shared" ca="1" si="2"/>
        <v>44386</v>
      </c>
      <c r="J81" s="126">
        <v>3</v>
      </c>
      <c r="K81" s="126" t="b">
        <v>1</v>
      </c>
      <c r="L81" s="126" t="s">
        <v>4009</v>
      </c>
      <c r="M81" s="126" t="b">
        <v>1</v>
      </c>
      <c r="N81" s="126" t="s">
        <v>3687</v>
      </c>
      <c r="O81" s="309" t="str">
        <f>LEFT('Payroll Totals by Month'!C64,13)&amp;"."&amp;F81</f>
        <v>..salaries.Jl21</v>
      </c>
      <c r="P81" s="312" t="str">
        <f>'Payroll Totals by Month'!A64&amp;"/"&amp;PayrollCR!$O$1</f>
        <v>APT SHEET CHECK/111400</v>
      </c>
      <c r="Q81" s="126" t="b">
        <v>1</v>
      </c>
      <c r="R81" s="126" t="b">
        <v>1</v>
      </c>
      <c r="S81" s="126" t="b">
        <v>1</v>
      </c>
    </row>
    <row r="82" spans="1:19" hidden="1" x14ac:dyDescent="0.25">
      <c r="A82" s="126" t="s">
        <v>4008</v>
      </c>
      <c r="B82" s="200">
        <v>1</v>
      </c>
      <c r="C82" s="126">
        <v>2</v>
      </c>
      <c r="D82" s="308">
        <f>'Payroll Totals by Month'!D65</f>
        <v>0</v>
      </c>
      <c r="E82" s="126" t="b">
        <v>1</v>
      </c>
      <c r="F82" s="309" t="str">
        <f>RIGHT('Payroll Totals by Month'!B65,4)&amp;"."&amp;"salaries"&amp;"."&amp;PayrollCR!$C$5</f>
        <v>.salaries.Jl21</v>
      </c>
      <c r="G82" s="310">
        <f t="shared" ca="1" si="0"/>
        <v>44386</v>
      </c>
      <c r="H82" s="311">
        <f>'Payroll Totals by Month'!P65</f>
        <v>0</v>
      </c>
      <c r="I82" s="205">
        <f t="shared" ca="1" si="2"/>
        <v>44386</v>
      </c>
      <c r="J82" s="126">
        <v>3</v>
      </c>
      <c r="K82" s="126" t="b">
        <v>1</v>
      </c>
      <c r="L82" s="126" t="s">
        <v>4009</v>
      </c>
      <c r="M82" s="126" t="b">
        <v>1</v>
      </c>
      <c r="N82" s="126" t="s">
        <v>3687</v>
      </c>
      <c r="O82" s="309" t="str">
        <f>LEFT('Payroll Totals by Month'!C65,13)&amp;"."&amp;F82</f>
        <v>..salaries.Jl21</v>
      </c>
      <c r="P82" s="312" t="str">
        <f>'Payroll Totals by Month'!A65&amp;"/"&amp;PayrollCR!$O$1</f>
        <v>/111400</v>
      </c>
      <c r="Q82" s="126" t="b">
        <v>1</v>
      </c>
      <c r="R82" s="126" t="b">
        <v>1</v>
      </c>
      <c r="S82" s="126" t="b">
        <v>1</v>
      </c>
    </row>
    <row r="83" spans="1:19" hidden="1" x14ac:dyDescent="0.25">
      <c r="A83" s="126" t="s">
        <v>4008</v>
      </c>
      <c r="B83" s="200">
        <v>1</v>
      </c>
      <c r="C83" s="126">
        <v>2</v>
      </c>
      <c r="D83" s="308">
        <f>'Payroll Totals by Month'!D66</f>
        <v>0</v>
      </c>
      <c r="E83" s="126" t="b">
        <v>1</v>
      </c>
      <c r="F83" s="309" t="str">
        <f>RIGHT('Payroll Totals by Month'!B66,4)&amp;"."&amp;"salaries"&amp;"."&amp;PayrollCR!$C$5</f>
        <v>.salaries.Jl21</v>
      </c>
      <c r="G83" s="310">
        <f t="shared" ca="1" si="0"/>
        <v>44386</v>
      </c>
      <c r="H83" s="311">
        <f>'Payroll Totals by Month'!P66</f>
        <v>0</v>
      </c>
      <c r="I83" s="205">
        <f t="shared" ca="1" si="2"/>
        <v>44386</v>
      </c>
      <c r="J83" s="126">
        <v>3</v>
      </c>
      <c r="K83" s="126" t="b">
        <v>1</v>
      </c>
      <c r="L83" s="126" t="s">
        <v>4009</v>
      </c>
      <c r="M83" s="126" t="b">
        <v>1</v>
      </c>
      <c r="N83" s="126" t="s">
        <v>3687</v>
      </c>
      <c r="O83" s="309" t="str">
        <f>LEFT('Payroll Totals by Month'!C66,13)&amp;"."&amp;F83</f>
        <v>..salaries.Jl21</v>
      </c>
      <c r="P83" s="312" t="str">
        <f>'Payroll Totals by Month'!A66&amp;"/"&amp;PayrollCR!$O$1</f>
        <v>/111400</v>
      </c>
      <c r="Q83" s="126" t="b">
        <v>1</v>
      </c>
      <c r="R83" s="126" t="b">
        <v>1</v>
      </c>
      <c r="S83" s="126" t="b">
        <v>1</v>
      </c>
    </row>
    <row r="84" spans="1:19" hidden="1" x14ac:dyDescent="0.25">
      <c r="A84" s="126" t="s">
        <v>4008</v>
      </c>
      <c r="B84" s="200">
        <v>1</v>
      </c>
      <c r="C84" s="126">
        <v>2</v>
      </c>
      <c r="D84" s="308">
        <f>'Payroll Totals by Month'!D67</f>
        <v>0</v>
      </c>
      <c r="E84" s="126" t="b">
        <v>1</v>
      </c>
      <c r="F84" s="309" t="str">
        <f>RIGHT('Payroll Totals by Month'!B67,4)&amp;"."&amp;"salaries"&amp;"."&amp;PayrollCR!$C$5</f>
        <v>.salaries.Jl21</v>
      </c>
      <c r="G84" s="310">
        <f t="shared" ref="G84:G147" ca="1" si="3">TODAY()</f>
        <v>44386</v>
      </c>
      <c r="H84" s="311">
        <f>'Payroll Totals by Month'!P67</f>
        <v>0</v>
      </c>
      <c r="I84" s="205">
        <f t="shared" ca="1" si="2"/>
        <v>44386</v>
      </c>
      <c r="J84" s="126">
        <v>3</v>
      </c>
      <c r="K84" s="126" t="b">
        <v>1</v>
      </c>
      <c r="L84" s="126" t="s">
        <v>4009</v>
      </c>
      <c r="M84" s="126" t="b">
        <v>1</v>
      </c>
      <c r="N84" s="126" t="s">
        <v>3687</v>
      </c>
      <c r="O84" s="309" t="str">
        <f>LEFT('Payroll Totals by Month'!C67,13)&amp;"."&amp;F84</f>
        <v>..salaries.Jl21</v>
      </c>
      <c r="P84" s="312" t="str">
        <f>'Payroll Totals by Month'!A67&amp;"/"&amp;PayrollCR!$O$1</f>
        <v>/111400</v>
      </c>
      <c r="Q84" s="126" t="b">
        <v>1</v>
      </c>
      <c r="R84" s="126" t="b">
        <v>1</v>
      </c>
      <c r="S84" s="126" t="b">
        <v>1</v>
      </c>
    </row>
    <row r="85" spans="1:19" hidden="1" x14ac:dyDescent="0.25">
      <c r="A85" s="126" t="s">
        <v>4008</v>
      </c>
      <c r="B85" s="200">
        <v>1</v>
      </c>
      <c r="C85" s="126">
        <v>2</v>
      </c>
      <c r="D85" s="308">
        <f>'Payroll Totals by Month'!D68</f>
        <v>0</v>
      </c>
      <c r="E85" s="126" t="b">
        <v>1</v>
      </c>
      <c r="F85" s="309" t="str">
        <f>RIGHT('Payroll Totals by Month'!B68,4)&amp;"."&amp;"salaries"&amp;"."&amp;PayrollCR!$C$5</f>
        <v>.salaries.Jl21</v>
      </c>
      <c r="G85" s="310">
        <f t="shared" ca="1" si="3"/>
        <v>44386</v>
      </c>
      <c r="H85" s="311">
        <f>'Payroll Totals by Month'!P68</f>
        <v>0</v>
      </c>
      <c r="I85" s="205">
        <f t="shared" ca="1" si="2"/>
        <v>44386</v>
      </c>
      <c r="J85" s="126">
        <v>3</v>
      </c>
      <c r="K85" s="126" t="b">
        <v>1</v>
      </c>
      <c r="L85" s="126" t="s">
        <v>4009</v>
      </c>
      <c r="M85" s="126" t="b">
        <v>1</v>
      </c>
      <c r="N85" s="126" t="s">
        <v>3687</v>
      </c>
      <c r="O85" s="309" t="str">
        <f>LEFT('Payroll Totals by Month'!C68,13)&amp;"."&amp;F85</f>
        <v>..salaries.Jl21</v>
      </c>
      <c r="P85" s="312" t="str">
        <f>'Payroll Totals by Month'!A68&amp;"/"&amp;PayrollCR!$O$1</f>
        <v>/111400</v>
      </c>
      <c r="Q85" s="126" t="b">
        <v>1</v>
      </c>
      <c r="R85" s="126" t="b">
        <v>1</v>
      </c>
      <c r="S85" s="126" t="b">
        <v>1</v>
      </c>
    </row>
    <row r="86" spans="1:19" hidden="1" x14ac:dyDescent="0.25">
      <c r="A86" s="126" t="s">
        <v>4008</v>
      </c>
      <c r="B86" s="200">
        <v>1</v>
      </c>
      <c r="C86" s="126">
        <v>2</v>
      </c>
      <c r="D86" s="308">
        <f>'Payroll Totals by Month'!D69</f>
        <v>0</v>
      </c>
      <c r="E86" s="126" t="b">
        <v>1</v>
      </c>
      <c r="F86" s="309" t="str">
        <f>RIGHT('Payroll Totals by Month'!B69,4)&amp;"."&amp;"salaries"&amp;"."&amp;PayrollCR!$C$5</f>
        <v>.salaries.Jl21</v>
      </c>
      <c r="G86" s="310">
        <f t="shared" ca="1" si="3"/>
        <v>44386</v>
      </c>
      <c r="H86" s="311">
        <f>'Payroll Totals by Month'!P69</f>
        <v>0</v>
      </c>
      <c r="I86" s="205">
        <f t="shared" ca="1" si="2"/>
        <v>44386</v>
      </c>
      <c r="J86" s="126">
        <v>3</v>
      </c>
      <c r="K86" s="126" t="b">
        <v>1</v>
      </c>
      <c r="L86" s="126" t="s">
        <v>4009</v>
      </c>
      <c r="M86" s="126" t="b">
        <v>1</v>
      </c>
      <c r="N86" s="126" t="s">
        <v>3687</v>
      </c>
      <c r="O86" s="309" t="str">
        <f>LEFT('Payroll Totals by Month'!C69,13)&amp;"."&amp;F86</f>
        <v>..salaries.Jl21</v>
      </c>
      <c r="P86" s="312" t="str">
        <f>'Payroll Totals by Month'!A69&amp;"/"&amp;PayrollCR!$O$1</f>
        <v>/111400</v>
      </c>
      <c r="Q86" s="126" t="b">
        <v>1</v>
      </c>
      <c r="R86" s="126" t="b">
        <v>1</v>
      </c>
      <c r="S86" s="126" t="b">
        <v>1</v>
      </c>
    </row>
    <row r="87" spans="1:19" hidden="1" x14ac:dyDescent="0.25">
      <c r="A87" s="126" t="s">
        <v>4008</v>
      </c>
      <c r="B87" s="200">
        <v>1</v>
      </c>
      <c r="C87" s="126">
        <v>2</v>
      </c>
      <c r="D87" s="308">
        <f>'Payroll Totals by Month'!D70</f>
        <v>0</v>
      </c>
      <c r="E87" s="126" t="b">
        <v>1</v>
      </c>
      <c r="F87" s="309" t="str">
        <f>RIGHT('Payroll Totals by Month'!B70,4)&amp;"."&amp;"salaries"&amp;"."&amp;PayrollCR!$C$5</f>
        <v>.salaries.Jl21</v>
      </c>
      <c r="G87" s="310">
        <f t="shared" ca="1" si="3"/>
        <v>44386</v>
      </c>
      <c r="H87" s="311">
        <f>'Payroll Totals by Month'!P70</f>
        <v>0</v>
      </c>
      <c r="I87" s="205">
        <f t="shared" ca="1" si="2"/>
        <v>44386</v>
      </c>
      <c r="J87" s="126">
        <v>3</v>
      </c>
      <c r="K87" s="126" t="b">
        <v>1</v>
      </c>
      <c r="L87" s="126" t="s">
        <v>4009</v>
      </c>
      <c r="M87" s="126" t="b">
        <v>1</v>
      </c>
      <c r="N87" s="126" t="s">
        <v>3687</v>
      </c>
      <c r="O87" s="309" t="str">
        <f>LEFT('Payroll Totals by Month'!C70,13)&amp;"."&amp;F87</f>
        <v>..salaries.Jl21</v>
      </c>
      <c r="P87" s="312" t="str">
        <f>'Payroll Totals by Month'!A70&amp;"/"&amp;PayrollCR!$O$1</f>
        <v>/111400</v>
      </c>
      <c r="Q87" s="126" t="b">
        <v>1</v>
      </c>
      <c r="R87" s="126" t="b">
        <v>1</v>
      </c>
      <c r="S87" s="126" t="b">
        <v>1</v>
      </c>
    </row>
    <row r="88" spans="1:19" hidden="1" x14ac:dyDescent="0.25">
      <c r="A88" s="126" t="s">
        <v>4008</v>
      </c>
      <c r="B88" s="200">
        <v>1</v>
      </c>
      <c r="C88" s="126">
        <v>2</v>
      </c>
      <c r="D88" s="308">
        <f>'Payroll Totals by Month'!D71</f>
        <v>0</v>
      </c>
      <c r="E88" s="126" t="b">
        <v>1</v>
      </c>
      <c r="F88" s="309" t="str">
        <f>RIGHT('Payroll Totals by Month'!B71,4)&amp;"."&amp;"salaries"&amp;"."&amp;PayrollCR!$C$5</f>
        <v>.salaries.Jl21</v>
      </c>
      <c r="G88" s="310">
        <f t="shared" ca="1" si="3"/>
        <v>44386</v>
      </c>
      <c r="H88" s="311">
        <f>'Payroll Totals by Month'!P71</f>
        <v>0</v>
      </c>
      <c r="I88" s="205">
        <f t="shared" ca="1" si="2"/>
        <v>44386</v>
      </c>
      <c r="J88" s="126">
        <v>3</v>
      </c>
      <c r="K88" s="126" t="b">
        <v>1</v>
      </c>
      <c r="L88" s="126" t="s">
        <v>4009</v>
      </c>
      <c r="M88" s="126" t="b">
        <v>1</v>
      </c>
      <c r="N88" s="126" t="s">
        <v>3687</v>
      </c>
      <c r="O88" s="309" t="str">
        <f>LEFT('Payroll Totals by Month'!C71,13)&amp;"."&amp;F88</f>
        <v>..salaries.Jl21</v>
      </c>
      <c r="P88" s="312" t="str">
        <f>'Payroll Totals by Month'!A71&amp;"/"&amp;PayrollCR!$O$1</f>
        <v>/111400</v>
      </c>
      <c r="Q88" s="126" t="b">
        <v>1</v>
      </c>
      <c r="R88" s="126" t="b">
        <v>1</v>
      </c>
      <c r="S88" s="126" t="b">
        <v>1</v>
      </c>
    </row>
    <row r="89" spans="1:19" hidden="1" x14ac:dyDescent="0.25">
      <c r="A89" s="126" t="s">
        <v>4008</v>
      </c>
      <c r="B89" s="200">
        <v>1</v>
      </c>
      <c r="C89" s="126">
        <v>2</v>
      </c>
      <c r="D89" s="308">
        <f>'Payroll Totals by Month'!D72</f>
        <v>0</v>
      </c>
      <c r="E89" s="126" t="b">
        <v>1</v>
      </c>
      <c r="F89" s="309" t="str">
        <f>RIGHT('Payroll Totals by Month'!B72,4)&amp;"."&amp;"salaries"&amp;"."&amp;PayrollCR!$C$5</f>
        <v>.salaries.Jl21</v>
      </c>
      <c r="G89" s="310">
        <f t="shared" ca="1" si="3"/>
        <v>44386</v>
      </c>
      <c r="H89" s="311">
        <f>'Payroll Totals by Month'!P72</f>
        <v>0</v>
      </c>
      <c r="I89" s="205">
        <f t="shared" ca="1" si="2"/>
        <v>44386</v>
      </c>
      <c r="J89" s="126">
        <v>3</v>
      </c>
      <c r="K89" s="126" t="b">
        <v>1</v>
      </c>
      <c r="L89" s="126" t="s">
        <v>4009</v>
      </c>
      <c r="M89" s="126" t="b">
        <v>1</v>
      </c>
      <c r="N89" s="126" t="s">
        <v>3687</v>
      </c>
      <c r="O89" s="309" t="str">
        <f>LEFT('Payroll Totals by Month'!C72,13)&amp;"."&amp;F89</f>
        <v>..salaries.Jl21</v>
      </c>
      <c r="P89" s="312" t="str">
        <f>'Payroll Totals by Month'!A72&amp;"/"&amp;PayrollCR!$O$1</f>
        <v>/111400</v>
      </c>
      <c r="Q89" s="126" t="b">
        <v>1</v>
      </c>
      <c r="R89" s="126" t="b">
        <v>1</v>
      </c>
      <c r="S89" s="126" t="b">
        <v>1</v>
      </c>
    </row>
    <row r="90" spans="1:19" hidden="1" x14ac:dyDescent="0.25">
      <c r="A90" s="126" t="s">
        <v>4008</v>
      </c>
      <c r="B90" s="200">
        <v>1</v>
      </c>
      <c r="C90" s="126">
        <v>2</v>
      </c>
      <c r="D90" s="308">
        <f>'Payroll Totals by Month'!D73</f>
        <v>0</v>
      </c>
      <c r="E90" s="126" t="b">
        <v>1</v>
      </c>
      <c r="F90" s="309" t="str">
        <f>RIGHT('Payroll Totals by Month'!B73,4)&amp;"."&amp;"salaries"&amp;"."&amp;PayrollCR!$C$5</f>
        <v>.salaries.Jl21</v>
      </c>
      <c r="G90" s="310">
        <f t="shared" ca="1" si="3"/>
        <v>44386</v>
      </c>
      <c r="H90" s="311">
        <f>'Payroll Totals by Month'!P73</f>
        <v>0</v>
      </c>
      <c r="I90" s="205">
        <f t="shared" ca="1" si="2"/>
        <v>44386</v>
      </c>
      <c r="J90" s="126">
        <v>3</v>
      </c>
      <c r="K90" s="126" t="b">
        <v>1</v>
      </c>
      <c r="L90" s="126" t="s">
        <v>4009</v>
      </c>
      <c r="M90" s="126" t="b">
        <v>1</v>
      </c>
      <c r="N90" s="126" t="s">
        <v>3687</v>
      </c>
      <c r="O90" s="309" t="str">
        <f>LEFT('Payroll Totals by Month'!C73,13)&amp;"."&amp;F90</f>
        <v>..salaries.Jl21</v>
      </c>
      <c r="P90" s="312" t="str">
        <f>'Payroll Totals by Month'!A73&amp;"/"&amp;PayrollCR!$O$1</f>
        <v>/111400</v>
      </c>
      <c r="Q90" s="126" t="b">
        <v>1</v>
      </c>
      <c r="R90" s="126" t="b">
        <v>1</v>
      </c>
      <c r="S90" s="126" t="b">
        <v>1</v>
      </c>
    </row>
    <row r="91" spans="1:19" hidden="1" x14ac:dyDescent="0.25">
      <c r="A91" s="126" t="s">
        <v>4008</v>
      </c>
      <c r="B91" s="200">
        <v>1</v>
      </c>
      <c r="C91" s="126">
        <v>2</v>
      </c>
      <c r="D91" s="308">
        <f>'Payroll Totals by Month'!D74</f>
        <v>0</v>
      </c>
      <c r="E91" s="126" t="b">
        <v>1</v>
      </c>
      <c r="F91" s="309" t="str">
        <f>RIGHT('Payroll Totals by Month'!B74,4)&amp;"."&amp;"salaries"&amp;"."&amp;PayrollCR!$C$5</f>
        <v>.salaries.Jl21</v>
      </c>
      <c r="G91" s="310">
        <f t="shared" ca="1" si="3"/>
        <v>44386</v>
      </c>
      <c r="H91" s="311">
        <f>'Payroll Totals by Month'!P74</f>
        <v>0</v>
      </c>
      <c r="I91" s="205">
        <f t="shared" ca="1" si="2"/>
        <v>44386</v>
      </c>
      <c r="J91" s="126">
        <v>3</v>
      </c>
      <c r="K91" s="126" t="b">
        <v>1</v>
      </c>
      <c r="L91" s="126" t="s">
        <v>4009</v>
      </c>
      <c r="M91" s="126" t="b">
        <v>1</v>
      </c>
      <c r="N91" s="126" t="s">
        <v>3687</v>
      </c>
      <c r="O91" s="309" t="str">
        <f>LEFT('Payroll Totals by Month'!C74,13)&amp;"."&amp;F91</f>
        <v>..salaries.Jl21</v>
      </c>
      <c r="P91" s="312" t="str">
        <f>'Payroll Totals by Month'!A74&amp;"/"&amp;PayrollCR!$O$1</f>
        <v>/111400</v>
      </c>
      <c r="Q91" s="126" t="b">
        <v>1</v>
      </c>
      <c r="R91" s="126" t="b">
        <v>1</v>
      </c>
      <c r="S91" s="126" t="b">
        <v>1</v>
      </c>
    </row>
    <row r="92" spans="1:19" hidden="1" x14ac:dyDescent="0.25">
      <c r="A92" s="126" t="s">
        <v>4008</v>
      </c>
      <c r="B92" s="200">
        <v>1</v>
      </c>
      <c r="C92" s="126">
        <v>2</v>
      </c>
      <c r="D92" s="308">
        <f>'Payroll Totals by Month'!D75</f>
        <v>0</v>
      </c>
      <c r="E92" s="126" t="b">
        <v>1</v>
      </c>
      <c r="F92" s="309" t="str">
        <f>RIGHT('Payroll Totals by Month'!B75,4)&amp;"."&amp;"salaries"&amp;"."&amp;PayrollCR!$C$5</f>
        <v>.salaries.Jl21</v>
      </c>
      <c r="G92" s="310">
        <f t="shared" ca="1" si="3"/>
        <v>44386</v>
      </c>
      <c r="H92" s="311">
        <f>'Payroll Totals by Month'!P75</f>
        <v>0</v>
      </c>
      <c r="I92" s="205">
        <f t="shared" ref="I92:I155" ca="1" si="4">G92</f>
        <v>44386</v>
      </c>
      <c r="J92" s="126">
        <v>3</v>
      </c>
      <c r="K92" s="126" t="b">
        <v>1</v>
      </c>
      <c r="L92" s="126" t="s">
        <v>4009</v>
      </c>
      <c r="M92" s="126" t="b">
        <v>1</v>
      </c>
      <c r="N92" s="126" t="s">
        <v>3687</v>
      </c>
      <c r="O92" s="309" t="str">
        <f>LEFT('Payroll Totals by Month'!C75,13)&amp;"."&amp;F92</f>
        <v>..salaries.Jl21</v>
      </c>
      <c r="P92" s="312" t="str">
        <f>'Payroll Totals by Month'!A75&amp;"/"&amp;PayrollCR!$O$1</f>
        <v>/111400</v>
      </c>
      <c r="Q92" s="126" t="b">
        <v>1</v>
      </c>
      <c r="R92" s="126" t="b">
        <v>1</v>
      </c>
      <c r="S92" s="126" t="b">
        <v>1</v>
      </c>
    </row>
    <row r="93" spans="1:19" hidden="1" x14ac:dyDescent="0.25">
      <c r="A93" s="126" t="s">
        <v>4008</v>
      </c>
      <c r="B93" s="200">
        <v>1</v>
      </c>
      <c r="C93" s="126">
        <v>2</v>
      </c>
      <c r="D93" s="308">
        <f>'Payroll Totals by Month'!D76</f>
        <v>0</v>
      </c>
      <c r="E93" s="126" t="b">
        <v>1</v>
      </c>
      <c r="F93" s="309" t="str">
        <f>RIGHT('Payroll Totals by Month'!B76,4)&amp;"."&amp;"salaries"&amp;"."&amp;PayrollCR!$C$5</f>
        <v>.salaries.Jl21</v>
      </c>
      <c r="G93" s="310">
        <f t="shared" ca="1" si="3"/>
        <v>44386</v>
      </c>
      <c r="H93" s="311">
        <f>'Payroll Totals by Month'!P76</f>
        <v>0</v>
      </c>
      <c r="I93" s="205">
        <f t="shared" ca="1" si="4"/>
        <v>44386</v>
      </c>
      <c r="J93" s="126">
        <v>3</v>
      </c>
      <c r="K93" s="126" t="b">
        <v>1</v>
      </c>
      <c r="L93" s="126" t="s">
        <v>4009</v>
      </c>
      <c r="M93" s="126" t="b">
        <v>1</v>
      </c>
      <c r="N93" s="126" t="s">
        <v>3687</v>
      </c>
      <c r="O93" s="309" t="str">
        <f>LEFT('Payroll Totals by Month'!C76,13)&amp;"."&amp;F93</f>
        <v>..salaries.Jl21</v>
      </c>
      <c r="P93" s="312" t="str">
        <f>'Payroll Totals by Month'!A76&amp;"/"&amp;PayrollCR!$O$1</f>
        <v>/111400</v>
      </c>
      <c r="Q93" s="126" t="b">
        <v>1</v>
      </c>
      <c r="R93" s="126" t="b">
        <v>1</v>
      </c>
      <c r="S93" s="126" t="b">
        <v>1</v>
      </c>
    </row>
    <row r="94" spans="1:19" hidden="1" x14ac:dyDescent="0.25">
      <c r="A94" s="126" t="s">
        <v>4008</v>
      </c>
      <c r="B94" s="200">
        <v>1</v>
      </c>
      <c r="C94" s="126">
        <v>2</v>
      </c>
      <c r="D94" s="308">
        <f>'Payroll Totals by Month'!D77</f>
        <v>0</v>
      </c>
      <c r="E94" s="126" t="b">
        <v>1</v>
      </c>
      <c r="F94" s="309" t="str">
        <f>RIGHT('Payroll Totals by Month'!B77,4)&amp;"."&amp;"salaries"&amp;"."&amp;PayrollCR!$C$5</f>
        <v>.salaries.Jl21</v>
      </c>
      <c r="G94" s="310">
        <f t="shared" ca="1" si="3"/>
        <v>44386</v>
      </c>
      <c r="H94" s="311">
        <f>'Payroll Totals by Month'!P77</f>
        <v>0</v>
      </c>
      <c r="I94" s="205">
        <f t="shared" ca="1" si="4"/>
        <v>44386</v>
      </c>
      <c r="J94" s="126">
        <v>3</v>
      </c>
      <c r="K94" s="126" t="b">
        <v>1</v>
      </c>
      <c r="L94" s="126" t="s">
        <v>4009</v>
      </c>
      <c r="M94" s="126" t="b">
        <v>1</v>
      </c>
      <c r="N94" s="126" t="s">
        <v>3687</v>
      </c>
      <c r="O94" s="309" t="str">
        <f>LEFT('Payroll Totals by Month'!C77,13)&amp;"."&amp;F94</f>
        <v>..salaries.Jl21</v>
      </c>
      <c r="P94" s="312" t="str">
        <f>'Payroll Totals by Month'!A77&amp;"/"&amp;PayrollCR!$O$1</f>
        <v>/111400</v>
      </c>
      <c r="Q94" s="126" t="b">
        <v>1</v>
      </c>
      <c r="R94" s="126" t="b">
        <v>1</v>
      </c>
      <c r="S94" s="126" t="b">
        <v>1</v>
      </c>
    </row>
    <row r="95" spans="1:19" hidden="1" x14ac:dyDescent="0.25">
      <c r="A95" s="126" t="s">
        <v>4008</v>
      </c>
      <c r="B95" s="200">
        <v>1</v>
      </c>
      <c r="C95" s="126">
        <v>2</v>
      </c>
      <c r="D95" s="308">
        <f>'Payroll Totals by Month'!D78</f>
        <v>0</v>
      </c>
      <c r="E95" s="126" t="b">
        <v>1</v>
      </c>
      <c r="F95" s="309" t="str">
        <f>RIGHT('Payroll Totals by Month'!B78,4)&amp;"."&amp;"salaries"&amp;"."&amp;PayrollCR!$C$5</f>
        <v>.salaries.Jl21</v>
      </c>
      <c r="G95" s="310">
        <f t="shared" ca="1" si="3"/>
        <v>44386</v>
      </c>
      <c r="H95" s="311">
        <f>'Payroll Totals by Month'!P78</f>
        <v>0</v>
      </c>
      <c r="I95" s="205">
        <f t="shared" ca="1" si="4"/>
        <v>44386</v>
      </c>
      <c r="J95" s="126">
        <v>3</v>
      </c>
      <c r="K95" s="126" t="b">
        <v>1</v>
      </c>
      <c r="L95" s="126" t="s">
        <v>4009</v>
      </c>
      <c r="M95" s="126" t="b">
        <v>1</v>
      </c>
      <c r="N95" s="126" t="s">
        <v>3687</v>
      </c>
      <c r="O95" s="309" t="str">
        <f>LEFT('Payroll Totals by Month'!C78,13)&amp;"."&amp;F95</f>
        <v>..salaries.Jl21</v>
      </c>
      <c r="P95" s="312" t="str">
        <f>'Payroll Totals by Month'!A78&amp;"/"&amp;PayrollCR!$O$1</f>
        <v>/111400</v>
      </c>
      <c r="Q95" s="126" t="b">
        <v>1</v>
      </c>
      <c r="R95" s="126" t="b">
        <v>1</v>
      </c>
      <c r="S95" s="126" t="b">
        <v>1</v>
      </c>
    </row>
    <row r="96" spans="1:19" hidden="1" x14ac:dyDescent="0.25">
      <c r="A96" s="126" t="s">
        <v>4008</v>
      </c>
      <c r="B96" s="200">
        <v>1</v>
      </c>
      <c r="C96" s="126">
        <v>2</v>
      </c>
      <c r="D96" s="308">
        <f>'Payroll Totals by Month'!D79</f>
        <v>0</v>
      </c>
      <c r="E96" s="126" t="b">
        <v>1</v>
      </c>
      <c r="F96" s="309" t="str">
        <f>RIGHT('Payroll Totals by Month'!B79,4)&amp;"."&amp;"salaries"&amp;"."&amp;PayrollCR!$C$5</f>
        <v>.salaries.Jl21</v>
      </c>
      <c r="G96" s="310">
        <f t="shared" ca="1" si="3"/>
        <v>44386</v>
      </c>
      <c r="H96" s="311">
        <f>'Payroll Totals by Month'!P79</f>
        <v>0</v>
      </c>
      <c r="I96" s="205">
        <f t="shared" ca="1" si="4"/>
        <v>44386</v>
      </c>
      <c r="J96" s="126">
        <v>3</v>
      </c>
      <c r="K96" s="126" t="b">
        <v>1</v>
      </c>
      <c r="L96" s="126" t="s">
        <v>4009</v>
      </c>
      <c r="M96" s="126" t="b">
        <v>1</v>
      </c>
      <c r="N96" s="126" t="s">
        <v>3687</v>
      </c>
      <c r="O96" s="309" t="str">
        <f>LEFT('Payroll Totals by Month'!C79,13)&amp;"."&amp;F96</f>
        <v>..salaries.Jl21</v>
      </c>
      <c r="P96" s="312" t="str">
        <f>'Payroll Totals by Month'!A79&amp;"/"&amp;PayrollCR!$O$1</f>
        <v>/111400</v>
      </c>
      <c r="Q96" s="126" t="b">
        <v>1</v>
      </c>
      <c r="R96" s="126" t="b">
        <v>1</v>
      </c>
      <c r="S96" s="126" t="b">
        <v>1</v>
      </c>
    </row>
    <row r="97" spans="1:19" hidden="1" x14ac:dyDescent="0.25">
      <c r="A97" s="126" t="s">
        <v>4008</v>
      </c>
      <c r="B97" s="200">
        <v>1</v>
      </c>
      <c r="C97" s="126">
        <v>2</v>
      </c>
      <c r="D97" s="308">
        <f>'Payroll Totals by Month'!D80</f>
        <v>0</v>
      </c>
      <c r="E97" s="126" t="b">
        <v>1</v>
      </c>
      <c r="F97" s="309" t="str">
        <f>RIGHT('Payroll Totals by Month'!B80,4)&amp;"."&amp;"salaries"&amp;"."&amp;PayrollCR!$C$5</f>
        <v>.salaries.Jl21</v>
      </c>
      <c r="G97" s="310">
        <f t="shared" ca="1" si="3"/>
        <v>44386</v>
      </c>
      <c r="H97" s="311">
        <f>'Payroll Totals by Month'!P80</f>
        <v>0</v>
      </c>
      <c r="I97" s="205">
        <f t="shared" ca="1" si="4"/>
        <v>44386</v>
      </c>
      <c r="J97" s="126">
        <v>3</v>
      </c>
      <c r="K97" s="126" t="b">
        <v>1</v>
      </c>
      <c r="L97" s="126" t="s">
        <v>4009</v>
      </c>
      <c r="M97" s="126" t="b">
        <v>1</v>
      </c>
      <c r="N97" s="126" t="s">
        <v>3687</v>
      </c>
      <c r="O97" s="309" t="str">
        <f>LEFT('Payroll Totals by Month'!C80,13)&amp;"."&amp;F97</f>
        <v>..salaries.Jl21</v>
      </c>
      <c r="P97" s="312" t="str">
        <f>'Payroll Totals by Month'!A80&amp;"/"&amp;PayrollCR!$O$1</f>
        <v>/111400</v>
      </c>
      <c r="Q97" s="126" t="b">
        <v>1</v>
      </c>
      <c r="R97" s="126" t="b">
        <v>1</v>
      </c>
      <c r="S97" s="126" t="b">
        <v>1</v>
      </c>
    </row>
    <row r="98" spans="1:19" hidden="1" x14ac:dyDescent="0.25">
      <c r="A98" s="126" t="s">
        <v>4008</v>
      </c>
      <c r="B98" s="200">
        <v>1</v>
      </c>
      <c r="C98" s="126">
        <v>2</v>
      </c>
      <c r="D98" s="308">
        <f>'Payroll Totals by Month'!D81</f>
        <v>0</v>
      </c>
      <c r="E98" s="126" t="b">
        <v>1</v>
      </c>
      <c r="F98" s="309" t="str">
        <f>RIGHT('Payroll Totals by Month'!B81,4)&amp;"."&amp;"salaries"&amp;"."&amp;PayrollCR!$C$5</f>
        <v>.salaries.Jl21</v>
      </c>
      <c r="G98" s="310">
        <f t="shared" ca="1" si="3"/>
        <v>44386</v>
      </c>
      <c r="H98" s="311">
        <f>'Payroll Totals by Month'!P81</f>
        <v>0</v>
      </c>
      <c r="I98" s="205">
        <f t="shared" ca="1" si="4"/>
        <v>44386</v>
      </c>
      <c r="J98" s="126">
        <v>3</v>
      </c>
      <c r="K98" s="126" t="b">
        <v>1</v>
      </c>
      <c r="L98" s="126" t="s">
        <v>4009</v>
      </c>
      <c r="M98" s="126" t="b">
        <v>1</v>
      </c>
      <c r="N98" s="126" t="s">
        <v>3687</v>
      </c>
      <c r="O98" s="309" t="str">
        <f>LEFT('Payroll Totals by Month'!C81,13)&amp;"."&amp;F98</f>
        <v>..salaries.Jl21</v>
      </c>
      <c r="P98" s="312" t="str">
        <f>'Payroll Totals by Month'!A81&amp;"/"&amp;PayrollCR!$O$1</f>
        <v>/111400</v>
      </c>
      <c r="Q98" s="126" t="b">
        <v>1</v>
      </c>
      <c r="R98" s="126" t="b">
        <v>1</v>
      </c>
      <c r="S98" s="126" t="b">
        <v>1</v>
      </c>
    </row>
    <row r="99" spans="1:19" hidden="1" x14ac:dyDescent="0.25">
      <c r="A99" s="126" t="s">
        <v>4008</v>
      </c>
      <c r="B99" s="200">
        <v>1</v>
      </c>
      <c r="C99" s="126">
        <v>2</v>
      </c>
      <c r="D99" s="308">
        <f>'Payroll Totals by Month'!D82</f>
        <v>0</v>
      </c>
      <c r="E99" s="126" t="b">
        <v>1</v>
      </c>
      <c r="F99" s="309" t="str">
        <f>RIGHT('Payroll Totals by Month'!B82,4)&amp;"."&amp;"salaries"&amp;"."&amp;PayrollCR!$C$5</f>
        <v>.salaries.Jl21</v>
      </c>
      <c r="G99" s="310">
        <f t="shared" ca="1" si="3"/>
        <v>44386</v>
      </c>
      <c r="H99" s="311">
        <f>'Payroll Totals by Month'!P82</f>
        <v>0</v>
      </c>
      <c r="I99" s="205">
        <f t="shared" ca="1" si="4"/>
        <v>44386</v>
      </c>
      <c r="J99" s="126">
        <v>3</v>
      </c>
      <c r="K99" s="126" t="b">
        <v>1</v>
      </c>
      <c r="L99" s="126" t="s">
        <v>4009</v>
      </c>
      <c r="M99" s="126" t="b">
        <v>1</v>
      </c>
      <c r="N99" s="126" t="s">
        <v>3687</v>
      </c>
      <c r="O99" s="309" t="str">
        <f>LEFT('Payroll Totals by Month'!C82,13)&amp;"."&amp;F99</f>
        <v>..salaries.Jl21</v>
      </c>
      <c r="P99" s="312" t="str">
        <f>'Payroll Totals by Month'!A82&amp;"/"&amp;PayrollCR!$O$1</f>
        <v>/111400</v>
      </c>
      <c r="Q99" s="126" t="b">
        <v>1</v>
      </c>
      <c r="R99" s="126" t="b">
        <v>1</v>
      </c>
      <c r="S99" s="126" t="b">
        <v>1</v>
      </c>
    </row>
    <row r="100" spans="1:19" hidden="1" x14ac:dyDescent="0.25">
      <c r="A100" s="126" t="s">
        <v>4008</v>
      </c>
      <c r="B100" s="200">
        <v>1</v>
      </c>
      <c r="C100" s="126">
        <v>2</v>
      </c>
      <c r="D100" s="308">
        <f>'Payroll Totals by Month'!D83</f>
        <v>0</v>
      </c>
      <c r="E100" s="126" t="b">
        <v>1</v>
      </c>
      <c r="F100" s="309" t="str">
        <f>RIGHT('Payroll Totals by Month'!B83,4)&amp;"."&amp;"salaries"&amp;"."&amp;PayrollCR!$C$5</f>
        <v>.salaries.Jl21</v>
      </c>
      <c r="G100" s="310">
        <f t="shared" ca="1" si="3"/>
        <v>44386</v>
      </c>
      <c r="H100" s="311">
        <f>'Payroll Totals by Month'!P83</f>
        <v>0</v>
      </c>
      <c r="I100" s="205">
        <f t="shared" ca="1" si="4"/>
        <v>44386</v>
      </c>
      <c r="J100" s="126">
        <v>3</v>
      </c>
      <c r="K100" s="126" t="b">
        <v>1</v>
      </c>
      <c r="L100" s="126" t="s">
        <v>4009</v>
      </c>
      <c r="M100" s="126" t="b">
        <v>1</v>
      </c>
      <c r="N100" s="126" t="s">
        <v>3687</v>
      </c>
      <c r="O100" s="309" t="str">
        <f>LEFT('Payroll Totals by Month'!C83,13)&amp;"."&amp;F100</f>
        <v>..salaries.Jl21</v>
      </c>
      <c r="P100" s="312" t="str">
        <f>'Payroll Totals by Month'!A83&amp;"/"&amp;PayrollCR!$O$1</f>
        <v>/111400</v>
      </c>
      <c r="Q100" s="126" t="b">
        <v>1</v>
      </c>
      <c r="R100" s="126" t="b">
        <v>1</v>
      </c>
      <c r="S100" s="126" t="b">
        <v>1</v>
      </c>
    </row>
    <row r="101" spans="1:19" hidden="1" x14ac:dyDescent="0.25">
      <c r="A101" s="126" t="s">
        <v>4008</v>
      </c>
      <c r="B101" s="200">
        <v>1</v>
      </c>
      <c r="C101" s="126">
        <v>2</v>
      </c>
      <c r="D101" s="308">
        <f>'Payroll Totals by Month'!D84</f>
        <v>0</v>
      </c>
      <c r="E101" s="126" t="b">
        <v>1</v>
      </c>
      <c r="F101" s="309" t="str">
        <f>RIGHT('Payroll Totals by Month'!B84,4)&amp;"."&amp;"salaries"&amp;"."&amp;PayrollCR!$C$5</f>
        <v>.salaries.Jl21</v>
      </c>
      <c r="G101" s="310">
        <f t="shared" ca="1" si="3"/>
        <v>44386</v>
      </c>
      <c r="H101" s="311">
        <f>'Payroll Totals by Month'!P84</f>
        <v>0</v>
      </c>
      <c r="I101" s="205">
        <f t="shared" ca="1" si="4"/>
        <v>44386</v>
      </c>
      <c r="J101" s="126">
        <v>3</v>
      </c>
      <c r="K101" s="126" t="b">
        <v>1</v>
      </c>
      <c r="L101" s="126" t="s">
        <v>4009</v>
      </c>
      <c r="M101" s="126" t="b">
        <v>1</v>
      </c>
      <c r="N101" s="126" t="s">
        <v>3687</v>
      </c>
      <c r="O101" s="309" t="str">
        <f>LEFT('Payroll Totals by Month'!C84,13)&amp;"."&amp;F101</f>
        <v>..salaries.Jl21</v>
      </c>
      <c r="P101" s="312" t="str">
        <f>'Payroll Totals by Month'!A84&amp;"/"&amp;PayrollCR!$O$1</f>
        <v>/111400</v>
      </c>
      <c r="Q101" s="126" t="b">
        <v>1</v>
      </c>
      <c r="R101" s="126" t="b">
        <v>1</v>
      </c>
      <c r="S101" s="126" t="b">
        <v>1</v>
      </c>
    </row>
    <row r="102" spans="1:19" hidden="1" x14ac:dyDescent="0.25">
      <c r="A102" s="126" t="s">
        <v>4008</v>
      </c>
      <c r="B102" s="200">
        <v>1</v>
      </c>
      <c r="C102" s="126">
        <v>2</v>
      </c>
      <c r="D102" s="308">
        <f>'Payroll Totals by Month'!D85</f>
        <v>0</v>
      </c>
      <c r="E102" s="126" t="b">
        <v>1</v>
      </c>
      <c r="F102" s="309" t="str">
        <f>RIGHT('Payroll Totals by Month'!B85,4)&amp;"."&amp;"salaries"&amp;"."&amp;PayrollCR!$C$5</f>
        <v>.salaries.Jl21</v>
      </c>
      <c r="G102" s="310">
        <f t="shared" ca="1" si="3"/>
        <v>44386</v>
      </c>
      <c r="H102" s="311">
        <f>'Payroll Totals by Month'!P85</f>
        <v>0</v>
      </c>
      <c r="I102" s="205">
        <f t="shared" ca="1" si="4"/>
        <v>44386</v>
      </c>
      <c r="J102" s="126">
        <v>3</v>
      </c>
      <c r="K102" s="126" t="b">
        <v>1</v>
      </c>
      <c r="L102" s="126" t="s">
        <v>4009</v>
      </c>
      <c r="M102" s="126" t="b">
        <v>1</v>
      </c>
      <c r="N102" s="126" t="s">
        <v>3687</v>
      </c>
      <c r="O102" s="309" t="str">
        <f>LEFT('Payroll Totals by Month'!C85,13)&amp;"."&amp;F102</f>
        <v>..salaries.Jl21</v>
      </c>
      <c r="P102" s="312" t="str">
        <f>'Payroll Totals by Month'!A85&amp;"/"&amp;PayrollCR!$O$1</f>
        <v>/111400</v>
      </c>
      <c r="Q102" s="126" t="b">
        <v>1</v>
      </c>
      <c r="R102" s="126" t="b">
        <v>1</v>
      </c>
      <c r="S102" s="126" t="b">
        <v>1</v>
      </c>
    </row>
    <row r="103" spans="1:19" hidden="1" x14ac:dyDescent="0.25">
      <c r="A103" s="126" t="s">
        <v>4008</v>
      </c>
      <c r="B103" s="200">
        <v>1</v>
      </c>
      <c r="C103" s="126">
        <v>2</v>
      </c>
      <c r="D103" s="308">
        <f>'Payroll Totals by Month'!D86</f>
        <v>0</v>
      </c>
      <c r="E103" s="126" t="b">
        <v>1</v>
      </c>
      <c r="F103" s="309" t="str">
        <f>RIGHT('Payroll Totals by Month'!B86,4)&amp;"."&amp;"salaries"&amp;"."&amp;PayrollCR!$C$5</f>
        <v>.salaries.Jl21</v>
      </c>
      <c r="G103" s="310">
        <f t="shared" ca="1" si="3"/>
        <v>44386</v>
      </c>
      <c r="H103" s="311">
        <f>'Payroll Totals by Month'!P86</f>
        <v>0</v>
      </c>
      <c r="I103" s="205">
        <f t="shared" ca="1" si="4"/>
        <v>44386</v>
      </c>
      <c r="J103" s="126">
        <v>3</v>
      </c>
      <c r="K103" s="126" t="b">
        <v>1</v>
      </c>
      <c r="L103" s="126" t="s">
        <v>4009</v>
      </c>
      <c r="M103" s="126" t="b">
        <v>1</v>
      </c>
      <c r="N103" s="126" t="s">
        <v>3687</v>
      </c>
      <c r="O103" s="309" t="str">
        <f>LEFT('Payroll Totals by Month'!C86,13)&amp;"."&amp;F103</f>
        <v>..salaries.Jl21</v>
      </c>
      <c r="P103" s="312" t="str">
        <f>'Payroll Totals by Month'!A86&amp;"/"&amp;PayrollCR!$O$1</f>
        <v>/111400</v>
      </c>
      <c r="Q103" s="126" t="b">
        <v>1</v>
      </c>
      <c r="R103" s="126" t="b">
        <v>1</v>
      </c>
      <c r="S103" s="126" t="b">
        <v>1</v>
      </c>
    </row>
    <row r="104" spans="1:19" hidden="1" x14ac:dyDescent="0.25">
      <c r="A104" s="126" t="s">
        <v>4008</v>
      </c>
      <c r="B104" s="200">
        <v>1</v>
      </c>
      <c r="C104" s="126">
        <v>2</v>
      </c>
      <c r="D104" s="308">
        <f>'Payroll Totals by Month'!D87</f>
        <v>0</v>
      </c>
      <c r="E104" s="126" t="b">
        <v>1</v>
      </c>
      <c r="F104" s="309" t="str">
        <f>RIGHT('Payroll Totals by Month'!B87,4)&amp;"."&amp;"salaries"&amp;"."&amp;PayrollCR!$C$5</f>
        <v>.salaries.Jl21</v>
      </c>
      <c r="G104" s="310">
        <f t="shared" ca="1" si="3"/>
        <v>44386</v>
      </c>
      <c r="H104" s="311">
        <f>'Payroll Totals by Month'!P87</f>
        <v>0</v>
      </c>
      <c r="I104" s="205">
        <f t="shared" ca="1" si="4"/>
        <v>44386</v>
      </c>
      <c r="J104" s="126">
        <v>3</v>
      </c>
      <c r="K104" s="126" t="b">
        <v>1</v>
      </c>
      <c r="L104" s="126" t="s">
        <v>4009</v>
      </c>
      <c r="M104" s="126" t="b">
        <v>1</v>
      </c>
      <c r="N104" s="126" t="s">
        <v>3687</v>
      </c>
      <c r="O104" s="309" t="str">
        <f>LEFT('Payroll Totals by Month'!C87,13)&amp;"."&amp;F104</f>
        <v>..salaries.Jl21</v>
      </c>
      <c r="P104" s="312" t="str">
        <f>'Payroll Totals by Month'!A87&amp;"/"&amp;PayrollCR!$O$1</f>
        <v>/111400</v>
      </c>
      <c r="Q104" s="126" t="b">
        <v>1</v>
      </c>
      <c r="R104" s="126" t="b">
        <v>1</v>
      </c>
      <c r="S104" s="126" t="b">
        <v>1</v>
      </c>
    </row>
    <row r="105" spans="1:19" hidden="1" x14ac:dyDescent="0.25">
      <c r="A105" s="126" t="s">
        <v>4008</v>
      </c>
      <c r="B105" s="200">
        <v>1</v>
      </c>
      <c r="C105" s="126">
        <v>2</v>
      </c>
      <c r="D105" s="308">
        <f>'Payroll Totals by Month'!D88</f>
        <v>0</v>
      </c>
      <c r="E105" s="126" t="b">
        <v>1</v>
      </c>
      <c r="F105" s="309" t="str">
        <f>RIGHT('Payroll Totals by Month'!B88,4)&amp;"."&amp;"salaries"&amp;"."&amp;PayrollCR!$C$5</f>
        <v>.salaries.Jl21</v>
      </c>
      <c r="G105" s="310">
        <f t="shared" ca="1" si="3"/>
        <v>44386</v>
      </c>
      <c r="H105" s="311">
        <f>'Payroll Totals by Month'!P88</f>
        <v>0</v>
      </c>
      <c r="I105" s="205">
        <f t="shared" ca="1" si="4"/>
        <v>44386</v>
      </c>
      <c r="J105" s="126">
        <v>3</v>
      </c>
      <c r="K105" s="126" t="b">
        <v>1</v>
      </c>
      <c r="L105" s="126" t="s">
        <v>4009</v>
      </c>
      <c r="M105" s="126" t="b">
        <v>1</v>
      </c>
      <c r="N105" s="126" t="s">
        <v>3687</v>
      </c>
      <c r="O105" s="309" t="str">
        <f>LEFT('Payroll Totals by Month'!C88,13)&amp;"."&amp;F105</f>
        <v>..salaries.Jl21</v>
      </c>
      <c r="P105" s="312" t="str">
        <f>'Payroll Totals by Month'!A88&amp;"/"&amp;PayrollCR!$O$1</f>
        <v>/111400</v>
      </c>
      <c r="Q105" s="126" t="b">
        <v>1</v>
      </c>
      <c r="R105" s="126" t="b">
        <v>1</v>
      </c>
      <c r="S105" s="126" t="b">
        <v>1</v>
      </c>
    </row>
    <row r="106" spans="1:19" hidden="1" x14ac:dyDescent="0.25">
      <c r="A106" s="126" t="s">
        <v>4008</v>
      </c>
      <c r="B106" s="200">
        <v>1</v>
      </c>
      <c r="C106" s="126">
        <v>2</v>
      </c>
      <c r="D106" s="308">
        <f>'Payroll Totals by Month'!D89</f>
        <v>0</v>
      </c>
      <c r="E106" s="126" t="b">
        <v>1</v>
      </c>
      <c r="F106" s="309" t="str">
        <f>RIGHT('Payroll Totals by Month'!B89,4)&amp;"."&amp;"salaries"&amp;"."&amp;PayrollCR!$C$5</f>
        <v>.salaries.Jl21</v>
      </c>
      <c r="G106" s="310">
        <f t="shared" ca="1" si="3"/>
        <v>44386</v>
      </c>
      <c r="H106" s="311">
        <f>'Payroll Totals by Month'!P89</f>
        <v>0</v>
      </c>
      <c r="I106" s="205">
        <f t="shared" ca="1" si="4"/>
        <v>44386</v>
      </c>
      <c r="J106" s="126">
        <v>3</v>
      </c>
      <c r="K106" s="126" t="b">
        <v>1</v>
      </c>
      <c r="L106" s="126" t="s">
        <v>4009</v>
      </c>
      <c r="M106" s="126" t="b">
        <v>1</v>
      </c>
      <c r="N106" s="126" t="s">
        <v>3687</v>
      </c>
      <c r="O106" s="309" t="str">
        <f>LEFT('Payroll Totals by Month'!C89,13)&amp;"."&amp;F106</f>
        <v>..salaries.Jl21</v>
      </c>
      <c r="P106" s="312" t="str">
        <f>'Payroll Totals by Month'!A89&amp;"/"&amp;PayrollCR!$O$1</f>
        <v>/111400</v>
      </c>
      <c r="Q106" s="126" t="b">
        <v>1</v>
      </c>
      <c r="R106" s="126" t="b">
        <v>1</v>
      </c>
      <c r="S106" s="126" t="b">
        <v>1</v>
      </c>
    </row>
    <row r="107" spans="1:19" hidden="1" x14ac:dyDescent="0.25">
      <c r="A107" s="126" t="s">
        <v>4008</v>
      </c>
      <c r="B107" s="200">
        <v>1</v>
      </c>
      <c r="C107" s="126">
        <v>2</v>
      </c>
      <c r="D107" s="308">
        <f>'Payroll Totals by Month'!D90</f>
        <v>0</v>
      </c>
      <c r="E107" s="126" t="b">
        <v>1</v>
      </c>
      <c r="F107" s="309" t="str">
        <f>RIGHT('Payroll Totals by Month'!B90,4)&amp;"."&amp;"salaries"&amp;"."&amp;PayrollCR!$C$5</f>
        <v>.salaries.Jl21</v>
      </c>
      <c r="G107" s="310">
        <f t="shared" ca="1" si="3"/>
        <v>44386</v>
      </c>
      <c r="H107" s="311">
        <f>'Payroll Totals by Month'!P90</f>
        <v>0</v>
      </c>
      <c r="I107" s="205">
        <f t="shared" ca="1" si="4"/>
        <v>44386</v>
      </c>
      <c r="J107" s="126">
        <v>3</v>
      </c>
      <c r="K107" s="126" t="b">
        <v>1</v>
      </c>
      <c r="L107" s="126" t="s">
        <v>4009</v>
      </c>
      <c r="M107" s="126" t="b">
        <v>1</v>
      </c>
      <c r="N107" s="126" t="s">
        <v>3687</v>
      </c>
      <c r="O107" s="309" t="str">
        <f>LEFT('Payroll Totals by Month'!C90,13)&amp;"."&amp;F107</f>
        <v>..salaries.Jl21</v>
      </c>
      <c r="P107" s="312" t="str">
        <f>'Payroll Totals by Month'!A90&amp;"/"&amp;PayrollCR!$O$1</f>
        <v>/111400</v>
      </c>
      <c r="Q107" s="126" t="b">
        <v>1</v>
      </c>
      <c r="R107" s="126" t="b">
        <v>1</v>
      </c>
      <c r="S107" s="126" t="b">
        <v>1</v>
      </c>
    </row>
    <row r="108" spans="1:19" hidden="1" x14ac:dyDescent="0.25">
      <c r="A108" s="126" t="s">
        <v>4008</v>
      </c>
      <c r="B108" s="200">
        <v>1</v>
      </c>
      <c r="C108" s="126">
        <v>2</v>
      </c>
      <c r="D108" s="308">
        <f>'Payroll Totals by Month'!D91</f>
        <v>0</v>
      </c>
      <c r="E108" s="126" t="b">
        <v>1</v>
      </c>
      <c r="F108" s="309" t="str">
        <f>RIGHT('Payroll Totals by Month'!B91,4)&amp;"."&amp;"salaries"&amp;"."&amp;PayrollCR!$C$5</f>
        <v>.salaries.Jl21</v>
      </c>
      <c r="G108" s="310">
        <f t="shared" ca="1" si="3"/>
        <v>44386</v>
      </c>
      <c r="H108" s="311">
        <f>'Payroll Totals by Month'!P91</f>
        <v>0</v>
      </c>
      <c r="I108" s="205">
        <f t="shared" ca="1" si="4"/>
        <v>44386</v>
      </c>
      <c r="J108" s="126">
        <v>3</v>
      </c>
      <c r="K108" s="126" t="b">
        <v>1</v>
      </c>
      <c r="L108" s="126" t="s">
        <v>4009</v>
      </c>
      <c r="M108" s="126" t="b">
        <v>1</v>
      </c>
      <c r="N108" s="126" t="s">
        <v>3687</v>
      </c>
      <c r="O108" s="309" t="str">
        <f>LEFT('Payroll Totals by Month'!C91,13)&amp;"."&amp;F108</f>
        <v>..salaries.Jl21</v>
      </c>
      <c r="P108" s="312" t="str">
        <f>'Payroll Totals by Month'!A91&amp;"/"&amp;PayrollCR!$O$1</f>
        <v>/111400</v>
      </c>
      <c r="Q108" s="126" t="b">
        <v>1</v>
      </c>
      <c r="R108" s="126" t="b">
        <v>1</v>
      </c>
      <c r="S108" s="126" t="b">
        <v>1</v>
      </c>
    </row>
    <row r="109" spans="1:19" hidden="1" x14ac:dyDescent="0.25">
      <c r="A109" s="126" t="s">
        <v>4008</v>
      </c>
      <c r="B109" s="200">
        <v>1</v>
      </c>
      <c r="C109" s="126">
        <v>2</v>
      </c>
      <c r="D109" s="308">
        <f>'Payroll Totals by Month'!D92</f>
        <v>0</v>
      </c>
      <c r="E109" s="126" t="b">
        <v>1</v>
      </c>
      <c r="F109" s="309" t="str">
        <f>RIGHT('Payroll Totals by Month'!B92,4)&amp;"."&amp;"salaries"&amp;"."&amp;PayrollCR!$C$5</f>
        <v>.salaries.Jl21</v>
      </c>
      <c r="G109" s="310">
        <f t="shared" ca="1" si="3"/>
        <v>44386</v>
      </c>
      <c r="H109" s="311">
        <f>'Payroll Totals by Month'!P92</f>
        <v>0</v>
      </c>
      <c r="I109" s="205">
        <f t="shared" ca="1" si="4"/>
        <v>44386</v>
      </c>
      <c r="J109" s="126">
        <v>3</v>
      </c>
      <c r="K109" s="126" t="b">
        <v>1</v>
      </c>
      <c r="L109" s="126" t="s">
        <v>4009</v>
      </c>
      <c r="M109" s="126" t="b">
        <v>1</v>
      </c>
      <c r="N109" s="126" t="s">
        <v>3687</v>
      </c>
      <c r="O109" s="309" t="str">
        <f>LEFT('Payroll Totals by Month'!C92,13)&amp;"."&amp;F109</f>
        <v>..salaries.Jl21</v>
      </c>
      <c r="P109" s="312" t="str">
        <f>'Payroll Totals by Month'!A92&amp;"/"&amp;PayrollCR!$O$1</f>
        <v>/111400</v>
      </c>
      <c r="Q109" s="126" t="b">
        <v>1</v>
      </c>
      <c r="R109" s="126" t="b">
        <v>1</v>
      </c>
      <c r="S109" s="126" t="b">
        <v>1</v>
      </c>
    </row>
    <row r="110" spans="1:19" hidden="1" x14ac:dyDescent="0.25">
      <c r="A110" s="126" t="s">
        <v>4008</v>
      </c>
      <c r="B110" s="200">
        <v>1</v>
      </c>
      <c r="C110" s="126">
        <v>2</v>
      </c>
      <c r="D110" s="308">
        <f>'Payroll Totals by Month'!D93</f>
        <v>0</v>
      </c>
      <c r="E110" s="126" t="b">
        <v>1</v>
      </c>
      <c r="F110" s="309" t="str">
        <f>RIGHT('Payroll Totals by Month'!B93,4)&amp;"."&amp;"salaries"&amp;"."&amp;PayrollCR!$C$5</f>
        <v>.salaries.Jl21</v>
      </c>
      <c r="G110" s="310">
        <f t="shared" ca="1" si="3"/>
        <v>44386</v>
      </c>
      <c r="H110" s="311">
        <f>'Payroll Totals by Month'!P93</f>
        <v>0</v>
      </c>
      <c r="I110" s="205">
        <f t="shared" ca="1" si="4"/>
        <v>44386</v>
      </c>
      <c r="J110" s="126">
        <v>3</v>
      </c>
      <c r="K110" s="126" t="b">
        <v>1</v>
      </c>
      <c r="L110" s="126" t="s">
        <v>4009</v>
      </c>
      <c r="M110" s="126" t="b">
        <v>1</v>
      </c>
      <c r="N110" s="126" t="s">
        <v>3687</v>
      </c>
      <c r="O110" s="309" t="str">
        <f>LEFT('Payroll Totals by Month'!C93,13)&amp;"."&amp;F110</f>
        <v>..salaries.Jl21</v>
      </c>
      <c r="P110" s="312" t="str">
        <f>'Payroll Totals by Month'!A93&amp;"/"&amp;PayrollCR!$O$1</f>
        <v>/111400</v>
      </c>
      <c r="Q110" s="126" t="b">
        <v>1</v>
      </c>
      <c r="R110" s="126" t="b">
        <v>1</v>
      </c>
      <c r="S110" s="126" t="b">
        <v>1</v>
      </c>
    </row>
    <row r="111" spans="1:19" hidden="1" x14ac:dyDescent="0.25">
      <c r="A111" s="126" t="s">
        <v>4008</v>
      </c>
      <c r="B111" s="200">
        <v>1</v>
      </c>
      <c r="C111" s="126">
        <v>2</v>
      </c>
      <c r="D111" s="308">
        <f>'Payroll Totals by Month'!D94</f>
        <v>0</v>
      </c>
      <c r="E111" s="126" t="b">
        <v>1</v>
      </c>
      <c r="F111" s="309" t="str">
        <f>RIGHT('Payroll Totals by Month'!B94,4)&amp;"."&amp;"salaries"&amp;"."&amp;PayrollCR!$C$5</f>
        <v>.salaries.Jl21</v>
      </c>
      <c r="G111" s="310">
        <f t="shared" ca="1" si="3"/>
        <v>44386</v>
      </c>
      <c r="H111" s="311">
        <f>'Payroll Totals by Month'!P94</f>
        <v>0</v>
      </c>
      <c r="I111" s="205">
        <f t="shared" ca="1" si="4"/>
        <v>44386</v>
      </c>
      <c r="J111" s="126">
        <v>3</v>
      </c>
      <c r="K111" s="126" t="b">
        <v>1</v>
      </c>
      <c r="L111" s="126" t="s">
        <v>4009</v>
      </c>
      <c r="M111" s="126" t="b">
        <v>1</v>
      </c>
      <c r="N111" s="126" t="s">
        <v>3687</v>
      </c>
      <c r="O111" s="309" t="str">
        <f>LEFT('Payroll Totals by Month'!C94,13)&amp;"."&amp;F111</f>
        <v>..salaries.Jl21</v>
      </c>
      <c r="P111" s="312" t="str">
        <f>'Payroll Totals by Month'!A94&amp;"/"&amp;PayrollCR!$O$1</f>
        <v>/111400</v>
      </c>
      <c r="Q111" s="126" t="b">
        <v>1</v>
      </c>
      <c r="R111" s="126" t="b">
        <v>1</v>
      </c>
      <c r="S111" s="126" t="b">
        <v>1</v>
      </c>
    </row>
    <row r="112" spans="1:19" hidden="1" x14ac:dyDescent="0.25">
      <c r="A112" s="126" t="s">
        <v>4008</v>
      </c>
      <c r="B112" s="200">
        <v>1</v>
      </c>
      <c r="C112" s="126">
        <v>2</v>
      </c>
      <c r="D112" s="308">
        <f>'Payroll Totals by Month'!D95</f>
        <v>0</v>
      </c>
      <c r="E112" s="126" t="b">
        <v>1</v>
      </c>
      <c r="F112" s="309" t="str">
        <f>RIGHT('Payroll Totals by Month'!B95,4)&amp;"."&amp;"salaries"&amp;"."&amp;PayrollCR!$C$5</f>
        <v>.salaries.Jl21</v>
      </c>
      <c r="G112" s="310">
        <f t="shared" ca="1" si="3"/>
        <v>44386</v>
      </c>
      <c r="H112" s="311">
        <f>'Payroll Totals by Month'!P95</f>
        <v>0</v>
      </c>
      <c r="I112" s="205">
        <f t="shared" ca="1" si="4"/>
        <v>44386</v>
      </c>
      <c r="J112" s="126">
        <v>3</v>
      </c>
      <c r="K112" s="126" t="b">
        <v>1</v>
      </c>
      <c r="L112" s="126" t="s">
        <v>4009</v>
      </c>
      <c r="M112" s="126" t="b">
        <v>1</v>
      </c>
      <c r="N112" s="126" t="s">
        <v>3687</v>
      </c>
      <c r="O112" s="309" t="str">
        <f>LEFT('Payroll Totals by Month'!C95,13)&amp;"."&amp;F112</f>
        <v>..salaries.Jl21</v>
      </c>
      <c r="P112" s="312" t="str">
        <f>'Payroll Totals by Month'!A95&amp;"/"&amp;PayrollCR!$O$1</f>
        <v>/111400</v>
      </c>
      <c r="Q112" s="126" t="b">
        <v>1</v>
      </c>
      <c r="R112" s="126" t="b">
        <v>1</v>
      </c>
      <c r="S112" s="126" t="b">
        <v>1</v>
      </c>
    </row>
    <row r="113" spans="1:19" hidden="1" x14ac:dyDescent="0.25">
      <c r="A113" s="126" t="s">
        <v>4008</v>
      </c>
      <c r="B113" s="200">
        <v>1</v>
      </c>
      <c r="C113" s="126">
        <v>2</v>
      </c>
      <c r="D113" s="308">
        <f>'Payroll Totals by Month'!D96</f>
        <v>0</v>
      </c>
      <c r="E113" s="126" t="b">
        <v>1</v>
      </c>
      <c r="F113" s="309" t="str">
        <f>RIGHT('Payroll Totals by Month'!B96,4)&amp;"."&amp;"salaries"&amp;"."&amp;PayrollCR!$C$5</f>
        <v>.salaries.Jl21</v>
      </c>
      <c r="G113" s="310">
        <f t="shared" ca="1" si="3"/>
        <v>44386</v>
      </c>
      <c r="H113" s="311">
        <f>'Payroll Totals by Month'!P96</f>
        <v>0</v>
      </c>
      <c r="I113" s="205">
        <f t="shared" ca="1" si="4"/>
        <v>44386</v>
      </c>
      <c r="J113" s="126">
        <v>3</v>
      </c>
      <c r="K113" s="126" t="b">
        <v>1</v>
      </c>
      <c r="L113" s="126" t="s">
        <v>4009</v>
      </c>
      <c r="M113" s="126" t="b">
        <v>1</v>
      </c>
      <c r="N113" s="126" t="s">
        <v>3687</v>
      </c>
      <c r="O113" s="309" t="str">
        <f>LEFT('Payroll Totals by Month'!C96,13)&amp;"."&amp;F113</f>
        <v>..salaries.Jl21</v>
      </c>
      <c r="P113" s="312" t="str">
        <f>'Payroll Totals by Month'!A96&amp;"/"&amp;PayrollCR!$O$1</f>
        <v>/111400</v>
      </c>
      <c r="Q113" s="126" t="b">
        <v>1</v>
      </c>
      <c r="R113" s="126" t="b">
        <v>1</v>
      </c>
      <c r="S113" s="126" t="b">
        <v>1</v>
      </c>
    </row>
    <row r="114" spans="1:19" hidden="1" x14ac:dyDescent="0.25">
      <c r="A114" s="126" t="s">
        <v>4008</v>
      </c>
      <c r="B114" s="200">
        <v>1</v>
      </c>
      <c r="C114" s="126">
        <v>2</v>
      </c>
      <c r="D114" s="308">
        <f>'Payroll Totals by Month'!D97</f>
        <v>0</v>
      </c>
      <c r="E114" s="126" t="b">
        <v>1</v>
      </c>
      <c r="F114" s="309" t="str">
        <f>RIGHT('Payroll Totals by Month'!B97,4)&amp;"."&amp;"salaries"&amp;"."&amp;PayrollCR!$C$5</f>
        <v>.salaries.Jl21</v>
      </c>
      <c r="G114" s="310">
        <f t="shared" ca="1" si="3"/>
        <v>44386</v>
      </c>
      <c r="H114" s="311">
        <f>'Payroll Totals by Month'!P97</f>
        <v>0</v>
      </c>
      <c r="I114" s="205">
        <f t="shared" ca="1" si="4"/>
        <v>44386</v>
      </c>
      <c r="J114" s="126">
        <v>3</v>
      </c>
      <c r="K114" s="126" t="b">
        <v>1</v>
      </c>
      <c r="L114" s="126" t="s">
        <v>4009</v>
      </c>
      <c r="M114" s="126" t="b">
        <v>1</v>
      </c>
      <c r="N114" s="126" t="s">
        <v>3687</v>
      </c>
      <c r="O114" s="309" t="str">
        <f>LEFT('Payroll Totals by Month'!C97,13)&amp;"."&amp;F114</f>
        <v>..salaries.Jl21</v>
      </c>
      <c r="P114" s="312" t="str">
        <f>'Payroll Totals by Month'!A97&amp;"/"&amp;PayrollCR!$O$1</f>
        <v>/111400</v>
      </c>
      <c r="Q114" s="126" t="b">
        <v>1</v>
      </c>
      <c r="R114" s="126" t="b">
        <v>1</v>
      </c>
      <c r="S114" s="126" t="b">
        <v>1</v>
      </c>
    </row>
    <row r="115" spans="1:19" hidden="1" x14ac:dyDescent="0.25">
      <c r="A115" s="126" t="s">
        <v>4008</v>
      </c>
      <c r="B115" s="200">
        <v>1</v>
      </c>
      <c r="C115" s="126">
        <v>2</v>
      </c>
      <c r="D115" s="308">
        <f>'Payroll Totals by Month'!D98</f>
        <v>0</v>
      </c>
      <c r="E115" s="126" t="b">
        <v>1</v>
      </c>
      <c r="F115" s="309" t="str">
        <f>RIGHT('Payroll Totals by Month'!B98,4)&amp;"."&amp;"salaries"&amp;"."&amp;PayrollCR!$C$5</f>
        <v>.salaries.Jl21</v>
      </c>
      <c r="G115" s="310">
        <f t="shared" ca="1" si="3"/>
        <v>44386</v>
      </c>
      <c r="H115" s="311">
        <f>'Payroll Totals by Month'!P98</f>
        <v>0</v>
      </c>
      <c r="I115" s="205">
        <f t="shared" ca="1" si="4"/>
        <v>44386</v>
      </c>
      <c r="J115" s="126">
        <v>3</v>
      </c>
      <c r="K115" s="126" t="b">
        <v>1</v>
      </c>
      <c r="L115" s="126" t="s">
        <v>4009</v>
      </c>
      <c r="M115" s="126" t="b">
        <v>1</v>
      </c>
      <c r="N115" s="126" t="s">
        <v>3687</v>
      </c>
      <c r="O115" s="309" t="str">
        <f>LEFT('Payroll Totals by Month'!C98,13)&amp;"."&amp;F115</f>
        <v>..salaries.Jl21</v>
      </c>
      <c r="P115" s="312" t="str">
        <f>'Payroll Totals by Month'!A98&amp;"/"&amp;PayrollCR!$O$1</f>
        <v>/111400</v>
      </c>
      <c r="Q115" s="126" t="b">
        <v>1</v>
      </c>
      <c r="R115" s="126" t="b">
        <v>1</v>
      </c>
      <c r="S115" s="126" t="b">
        <v>1</v>
      </c>
    </row>
    <row r="116" spans="1:19" hidden="1" x14ac:dyDescent="0.25">
      <c r="A116" s="126" t="s">
        <v>4008</v>
      </c>
      <c r="B116" s="200">
        <v>1</v>
      </c>
      <c r="C116" s="126">
        <v>2</v>
      </c>
      <c r="D116" s="308">
        <f>'Payroll Totals by Month'!D99</f>
        <v>0</v>
      </c>
      <c r="E116" s="126" t="b">
        <v>1</v>
      </c>
      <c r="F116" s="309" t="str">
        <f>RIGHT('Payroll Totals by Month'!B99,4)&amp;"."&amp;"salaries"&amp;"."&amp;PayrollCR!$C$5</f>
        <v>.salaries.Jl21</v>
      </c>
      <c r="G116" s="310">
        <f t="shared" ca="1" si="3"/>
        <v>44386</v>
      </c>
      <c r="H116" s="311">
        <f>'Payroll Totals by Month'!P99</f>
        <v>0</v>
      </c>
      <c r="I116" s="205">
        <f t="shared" ca="1" si="4"/>
        <v>44386</v>
      </c>
      <c r="J116" s="126">
        <v>3</v>
      </c>
      <c r="K116" s="126" t="b">
        <v>1</v>
      </c>
      <c r="L116" s="126" t="s">
        <v>4009</v>
      </c>
      <c r="M116" s="126" t="b">
        <v>1</v>
      </c>
      <c r="N116" s="126" t="s">
        <v>3687</v>
      </c>
      <c r="O116" s="309" t="str">
        <f>LEFT('Payroll Totals by Month'!C99,13)&amp;"."&amp;F116</f>
        <v>..salaries.Jl21</v>
      </c>
      <c r="P116" s="312" t="str">
        <f>'Payroll Totals by Month'!A99&amp;"/"&amp;PayrollCR!$O$1</f>
        <v>/111400</v>
      </c>
      <c r="Q116" s="126" t="b">
        <v>1</v>
      </c>
      <c r="R116" s="126" t="b">
        <v>1</v>
      </c>
      <c r="S116" s="126" t="b">
        <v>1</v>
      </c>
    </row>
    <row r="117" spans="1:19" hidden="1" x14ac:dyDescent="0.25">
      <c r="A117" s="126" t="s">
        <v>4008</v>
      </c>
      <c r="B117" s="200">
        <v>1</v>
      </c>
      <c r="C117" s="126">
        <v>2</v>
      </c>
      <c r="D117" s="308">
        <f>'Payroll Totals by Month'!D100</f>
        <v>0</v>
      </c>
      <c r="E117" s="126" t="b">
        <v>1</v>
      </c>
      <c r="F117" s="309" t="str">
        <f>RIGHT('Payroll Totals by Month'!B100,4)&amp;"."&amp;"salaries"&amp;"."&amp;PayrollCR!$C$5</f>
        <v>.salaries.Jl21</v>
      </c>
      <c r="G117" s="310">
        <f t="shared" ca="1" si="3"/>
        <v>44386</v>
      </c>
      <c r="H117" s="311">
        <f>'Payroll Totals by Month'!P100</f>
        <v>0</v>
      </c>
      <c r="I117" s="205">
        <f t="shared" ca="1" si="4"/>
        <v>44386</v>
      </c>
      <c r="J117" s="126">
        <v>3</v>
      </c>
      <c r="K117" s="126" t="b">
        <v>1</v>
      </c>
      <c r="L117" s="126" t="s">
        <v>4009</v>
      </c>
      <c r="M117" s="126" t="b">
        <v>1</v>
      </c>
      <c r="N117" s="126" t="s">
        <v>3687</v>
      </c>
      <c r="O117" s="309" t="str">
        <f>LEFT('Payroll Totals by Month'!C100,13)&amp;"."&amp;F117</f>
        <v>..salaries.Jl21</v>
      </c>
      <c r="P117" s="312" t="str">
        <f>'Payroll Totals by Month'!A100&amp;"/"&amp;PayrollCR!$O$1</f>
        <v>/111400</v>
      </c>
      <c r="Q117" s="126" t="b">
        <v>1</v>
      </c>
      <c r="R117" s="126" t="b">
        <v>1</v>
      </c>
      <c r="S117" s="126" t="b">
        <v>1</v>
      </c>
    </row>
    <row r="118" spans="1:19" hidden="1" x14ac:dyDescent="0.25">
      <c r="A118" s="126" t="s">
        <v>4008</v>
      </c>
      <c r="B118" s="200">
        <v>1</v>
      </c>
      <c r="C118" s="126">
        <v>2</v>
      </c>
      <c r="D118" s="308">
        <f>'Payroll Totals by Month'!D101</f>
        <v>0</v>
      </c>
      <c r="E118" s="126" t="b">
        <v>1</v>
      </c>
      <c r="F118" s="309" t="str">
        <f>RIGHT('Payroll Totals by Month'!B101,4)&amp;"."&amp;"salaries"&amp;"."&amp;PayrollCR!$C$5</f>
        <v>.salaries.Jl21</v>
      </c>
      <c r="G118" s="310">
        <f t="shared" ca="1" si="3"/>
        <v>44386</v>
      </c>
      <c r="H118" s="311">
        <f>'Payroll Totals by Month'!P101</f>
        <v>0</v>
      </c>
      <c r="I118" s="205">
        <f t="shared" ca="1" si="4"/>
        <v>44386</v>
      </c>
      <c r="J118" s="126">
        <v>3</v>
      </c>
      <c r="K118" s="126" t="b">
        <v>1</v>
      </c>
      <c r="L118" s="126" t="s">
        <v>4009</v>
      </c>
      <c r="M118" s="126" t="b">
        <v>1</v>
      </c>
      <c r="N118" s="126" t="s">
        <v>3687</v>
      </c>
      <c r="O118" s="309" t="str">
        <f>LEFT('Payroll Totals by Month'!C101,13)&amp;"."&amp;F118</f>
        <v>..salaries.Jl21</v>
      </c>
      <c r="P118" s="312" t="str">
        <f>'Payroll Totals by Month'!A101&amp;"/"&amp;PayrollCR!$O$1</f>
        <v>/111400</v>
      </c>
      <c r="Q118" s="126" t="b">
        <v>1</v>
      </c>
      <c r="R118" s="126" t="b">
        <v>1</v>
      </c>
      <c r="S118" s="126" t="b">
        <v>1</v>
      </c>
    </row>
    <row r="119" spans="1:19" hidden="1" x14ac:dyDescent="0.25">
      <c r="A119" s="126" t="s">
        <v>4008</v>
      </c>
      <c r="B119" s="200">
        <v>1</v>
      </c>
      <c r="C119" s="126">
        <v>2</v>
      </c>
      <c r="D119" s="308">
        <f>'Payroll Totals by Month'!D102</f>
        <v>0</v>
      </c>
      <c r="E119" s="126" t="b">
        <v>1</v>
      </c>
      <c r="F119" s="309" t="str">
        <f>RIGHT('Payroll Totals by Month'!B102,4)&amp;"."&amp;"salaries"&amp;"."&amp;PayrollCR!$C$5</f>
        <v>.salaries.Jl21</v>
      </c>
      <c r="G119" s="310">
        <f t="shared" ca="1" si="3"/>
        <v>44386</v>
      </c>
      <c r="H119" s="311">
        <f>'Payroll Totals by Month'!P102</f>
        <v>0</v>
      </c>
      <c r="I119" s="205">
        <f t="shared" ca="1" si="4"/>
        <v>44386</v>
      </c>
      <c r="J119" s="126">
        <v>3</v>
      </c>
      <c r="K119" s="126" t="b">
        <v>1</v>
      </c>
      <c r="L119" s="126" t="s">
        <v>4009</v>
      </c>
      <c r="M119" s="126" t="b">
        <v>1</v>
      </c>
      <c r="N119" s="126" t="s">
        <v>3687</v>
      </c>
      <c r="O119" s="309" t="str">
        <f>LEFT('Payroll Totals by Month'!C102,13)&amp;"."&amp;F119</f>
        <v>..salaries.Jl21</v>
      </c>
      <c r="P119" s="312" t="str">
        <f>'Payroll Totals by Month'!A102&amp;"/"&amp;PayrollCR!$O$1</f>
        <v>/111400</v>
      </c>
      <c r="Q119" s="126" t="b">
        <v>1</v>
      </c>
      <c r="R119" s="126" t="b">
        <v>1</v>
      </c>
      <c r="S119" s="126" t="b">
        <v>1</v>
      </c>
    </row>
    <row r="120" spans="1:19" hidden="1" x14ac:dyDescent="0.25">
      <c r="A120" s="126" t="s">
        <v>4008</v>
      </c>
      <c r="B120" s="200">
        <v>1</v>
      </c>
      <c r="C120" s="126">
        <v>2</v>
      </c>
      <c r="D120" s="308">
        <f>'Payroll Totals by Month'!D103</f>
        <v>0</v>
      </c>
      <c r="E120" s="126" t="b">
        <v>1</v>
      </c>
      <c r="F120" s="309" t="str">
        <f>RIGHT('Payroll Totals by Month'!B103,4)&amp;"."&amp;"salaries"&amp;"."&amp;PayrollCR!$C$5</f>
        <v>.salaries.Jl21</v>
      </c>
      <c r="G120" s="310">
        <f t="shared" ca="1" si="3"/>
        <v>44386</v>
      </c>
      <c r="H120" s="311">
        <f>'Payroll Totals by Month'!P103</f>
        <v>0</v>
      </c>
      <c r="I120" s="205">
        <f t="shared" ca="1" si="4"/>
        <v>44386</v>
      </c>
      <c r="J120" s="126">
        <v>3</v>
      </c>
      <c r="K120" s="126" t="b">
        <v>1</v>
      </c>
      <c r="L120" s="126" t="s">
        <v>4009</v>
      </c>
      <c r="M120" s="126" t="b">
        <v>1</v>
      </c>
      <c r="N120" s="126" t="s">
        <v>3687</v>
      </c>
      <c r="O120" s="309" t="str">
        <f>LEFT('Payroll Totals by Month'!C103,13)&amp;"."&amp;F120</f>
        <v>..salaries.Jl21</v>
      </c>
      <c r="P120" s="312" t="str">
        <f>'Payroll Totals by Month'!A103&amp;"/"&amp;PayrollCR!$O$1</f>
        <v>/111400</v>
      </c>
      <c r="Q120" s="126" t="b">
        <v>1</v>
      </c>
      <c r="R120" s="126" t="b">
        <v>1</v>
      </c>
      <c r="S120" s="126" t="b">
        <v>1</v>
      </c>
    </row>
    <row r="121" spans="1:19" hidden="1" x14ac:dyDescent="0.25">
      <c r="A121" s="126" t="s">
        <v>4008</v>
      </c>
      <c r="B121" s="200">
        <v>1</v>
      </c>
      <c r="C121" s="126">
        <v>2</v>
      </c>
      <c r="D121" s="308">
        <f>'Payroll Totals by Month'!D104</f>
        <v>0</v>
      </c>
      <c r="E121" s="126" t="b">
        <v>1</v>
      </c>
      <c r="F121" s="309" t="str">
        <f>RIGHT('Payroll Totals by Month'!B104,4)&amp;"."&amp;"salaries"&amp;"."&amp;PayrollCR!$C$5</f>
        <v>.salaries.Jl21</v>
      </c>
      <c r="G121" s="310">
        <f t="shared" ca="1" si="3"/>
        <v>44386</v>
      </c>
      <c r="H121" s="311">
        <f>'Payroll Totals by Month'!P104</f>
        <v>0</v>
      </c>
      <c r="I121" s="205">
        <f t="shared" ca="1" si="4"/>
        <v>44386</v>
      </c>
      <c r="J121" s="126">
        <v>3</v>
      </c>
      <c r="K121" s="126" t="b">
        <v>1</v>
      </c>
      <c r="L121" s="126" t="s">
        <v>4009</v>
      </c>
      <c r="M121" s="126" t="b">
        <v>1</v>
      </c>
      <c r="N121" s="126" t="s">
        <v>3687</v>
      </c>
      <c r="O121" s="309" t="str">
        <f>LEFT('Payroll Totals by Month'!C104,13)&amp;"."&amp;F121</f>
        <v>..salaries.Jl21</v>
      </c>
      <c r="P121" s="312" t="str">
        <f>'Payroll Totals by Month'!A104&amp;"/"&amp;PayrollCR!$O$1</f>
        <v>/111400</v>
      </c>
      <c r="Q121" s="126" t="b">
        <v>1</v>
      </c>
      <c r="R121" s="126" t="b">
        <v>1</v>
      </c>
      <c r="S121" s="126" t="b">
        <v>1</v>
      </c>
    </row>
    <row r="122" spans="1:19" hidden="1" x14ac:dyDescent="0.25">
      <c r="A122" s="126" t="s">
        <v>4008</v>
      </c>
      <c r="B122" s="200">
        <v>1</v>
      </c>
      <c r="C122" s="126">
        <v>2</v>
      </c>
      <c r="D122" s="308">
        <f>'Payroll Totals by Month'!D105</f>
        <v>0</v>
      </c>
      <c r="E122" s="126" t="b">
        <v>1</v>
      </c>
      <c r="F122" s="309" t="str">
        <f>RIGHT('Payroll Totals by Month'!B105,4)&amp;"."&amp;"salaries"&amp;"."&amp;PayrollCR!$C$5</f>
        <v>.salaries.Jl21</v>
      </c>
      <c r="G122" s="310">
        <f t="shared" ca="1" si="3"/>
        <v>44386</v>
      </c>
      <c r="H122" s="311">
        <f>'Payroll Totals by Month'!P105</f>
        <v>0</v>
      </c>
      <c r="I122" s="205">
        <f t="shared" ca="1" si="4"/>
        <v>44386</v>
      </c>
      <c r="J122" s="126">
        <v>3</v>
      </c>
      <c r="K122" s="126" t="b">
        <v>1</v>
      </c>
      <c r="L122" s="126" t="s">
        <v>4009</v>
      </c>
      <c r="M122" s="126" t="b">
        <v>1</v>
      </c>
      <c r="N122" s="126" t="s">
        <v>3687</v>
      </c>
      <c r="O122" s="309" t="str">
        <f>LEFT('Payroll Totals by Month'!C105,13)&amp;"."&amp;F122</f>
        <v>..salaries.Jl21</v>
      </c>
      <c r="P122" s="312" t="str">
        <f>'Payroll Totals by Month'!A105&amp;"/"&amp;PayrollCR!$O$1</f>
        <v>/111400</v>
      </c>
      <c r="Q122" s="126" t="b">
        <v>1</v>
      </c>
      <c r="R122" s="126" t="b">
        <v>1</v>
      </c>
      <c r="S122" s="126" t="b">
        <v>1</v>
      </c>
    </row>
    <row r="123" spans="1:19" hidden="1" x14ac:dyDescent="0.25">
      <c r="A123" s="126" t="s">
        <v>4008</v>
      </c>
      <c r="B123" s="200">
        <v>1</v>
      </c>
      <c r="C123" s="126">
        <v>2</v>
      </c>
      <c r="D123" s="308">
        <f>'Payroll Totals by Month'!D106</f>
        <v>0</v>
      </c>
      <c r="E123" s="126" t="b">
        <v>1</v>
      </c>
      <c r="F123" s="309" t="str">
        <f>RIGHT('Payroll Totals by Month'!B106,4)&amp;"."&amp;"salaries"&amp;"."&amp;PayrollCR!$C$5</f>
        <v>.salaries.Jl21</v>
      </c>
      <c r="G123" s="310">
        <f t="shared" ca="1" si="3"/>
        <v>44386</v>
      </c>
      <c r="H123" s="311">
        <f>'Payroll Totals by Month'!P106</f>
        <v>0</v>
      </c>
      <c r="I123" s="205">
        <f t="shared" ca="1" si="4"/>
        <v>44386</v>
      </c>
      <c r="J123" s="126">
        <v>3</v>
      </c>
      <c r="K123" s="126" t="b">
        <v>1</v>
      </c>
      <c r="L123" s="126" t="s">
        <v>4009</v>
      </c>
      <c r="M123" s="126" t="b">
        <v>1</v>
      </c>
      <c r="N123" s="126" t="s">
        <v>3687</v>
      </c>
      <c r="O123" s="309" t="str">
        <f>LEFT('Payroll Totals by Month'!C106,13)&amp;"."&amp;F123</f>
        <v>..salaries.Jl21</v>
      </c>
      <c r="P123" s="312" t="str">
        <f>'Payroll Totals by Month'!A106&amp;"/"&amp;PayrollCR!$O$1</f>
        <v>/111400</v>
      </c>
      <c r="Q123" s="126" t="b">
        <v>1</v>
      </c>
      <c r="R123" s="126" t="b">
        <v>1</v>
      </c>
      <c r="S123" s="126" t="b">
        <v>1</v>
      </c>
    </row>
    <row r="124" spans="1:19" hidden="1" x14ac:dyDescent="0.25">
      <c r="A124" s="126" t="s">
        <v>4008</v>
      </c>
      <c r="B124" s="200">
        <v>1</v>
      </c>
      <c r="C124" s="126">
        <v>2</v>
      </c>
      <c r="D124" s="308">
        <f>'Payroll Totals by Month'!D107</f>
        <v>0</v>
      </c>
      <c r="E124" s="126" t="b">
        <v>1</v>
      </c>
      <c r="F124" s="309" t="str">
        <f>RIGHT('Payroll Totals by Month'!B107,4)&amp;"."&amp;"salaries"&amp;"."&amp;PayrollCR!$C$5</f>
        <v>.salaries.Jl21</v>
      </c>
      <c r="G124" s="310">
        <f t="shared" ca="1" si="3"/>
        <v>44386</v>
      </c>
      <c r="H124" s="311">
        <f>'Payroll Totals by Month'!P107</f>
        <v>0</v>
      </c>
      <c r="I124" s="205">
        <f t="shared" ca="1" si="4"/>
        <v>44386</v>
      </c>
      <c r="J124" s="126">
        <v>3</v>
      </c>
      <c r="K124" s="126" t="b">
        <v>1</v>
      </c>
      <c r="L124" s="126" t="s">
        <v>4009</v>
      </c>
      <c r="M124" s="126" t="b">
        <v>1</v>
      </c>
      <c r="N124" s="126" t="s">
        <v>3687</v>
      </c>
      <c r="O124" s="309" t="str">
        <f>LEFT('Payroll Totals by Month'!C107,13)&amp;"."&amp;F124</f>
        <v>..salaries.Jl21</v>
      </c>
      <c r="P124" s="312" t="str">
        <f>'Payroll Totals by Month'!A107&amp;"/"&amp;PayrollCR!$O$1</f>
        <v>/111400</v>
      </c>
      <c r="Q124" s="126" t="b">
        <v>1</v>
      </c>
      <c r="R124" s="126" t="b">
        <v>1</v>
      </c>
      <c r="S124" s="126" t="b">
        <v>1</v>
      </c>
    </row>
    <row r="125" spans="1:19" hidden="1" x14ac:dyDescent="0.25">
      <c r="A125" s="126" t="s">
        <v>4008</v>
      </c>
      <c r="B125" s="200">
        <v>1</v>
      </c>
      <c r="C125" s="126">
        <v>2</v>
      </c>
      <c r="D125" s="308">
        <f>'Payroll Totals by Month'!D108</f>
        <v>0</v>
      </c>
      <c r="E125" s="126" t="b">
        <v>1</v>
      </c>
      <c r="F125" s="309" t="str">
        <f>RIGHT('Payroll Totals by Month'!B108,4)&amp;"."&amp;"salaries"&amp;"."&amp;PayrollCR!$C$5</f>
        <v>.salaries.Jl21</v>
      </c>
      <c r="G125" s="310">
        <f t="shared" ca="1" si="3"/>
        <v>44386</v>
      </c>
      <c r="H125" s="311">
        <f>'Payroll Totals by Month'!P108</f>
        <v>0</v>
      </c>
      <c r="I125" s="205">
        <f t="shared" ca="1" si="4"/>
        <v>44386</v>
      </c>
      <c r="J125" s="126">
        <v>3</v>
      </c>
      <c r="K125" s="126" t="b">
        <v>1</v>
      </c>
      <c r="L125" s="126" t="s">
        <v>4009</v>
      </c>
      <c r="M125" s="126" t="b">
        <v>1</v>
      </c>
      <c r="N125" s="126" t="s">
        <v>3687</v>
      </c>
      <c r="O125" s="309" t="str">
        <f>LEFT('Payroll Totals by Month'!C108,13)&amp;"."&amp;F125</f>
        <v>..salaries.Jl21</v>
      </c>
      <c r="P125" s="312" t="str">
        <f>'Payroll Totals by Month'!A108&amp;"/"&amp;PayrollCR!$O$1</f>
        <v>/111400</v>
      </c>
      <c r="Q125" s="126" t="b">
        <v>1</v>
      </c>
      <c r="R125" s="126" t="b">
        <v>1</v>
      </c>
      <c r="S125" s="126" t="b">
        <v>1</v>
      </c>
    </row>
    <row r="126" spans="1:19" hidden="1" x14ac:dyDescent="0.25">
      <c r="A126" s="126" t="s">
        <v>4008</v>
      </c>
      <c r="B126" s="200">
        <v>1</v>
      </c>
      <c r="C126" s="126">
        <v>2</v>
      </c>
      <c r="D126" s="308">
        <f>'Payroll Totals by Month'!D109</f>
        <v>0</v>
      </c>
      <c r="E126" s="126" t="b">
        <v>1</v>
      </c>
      <c r="F126" s="309" t="str">
        <f>RIGHT('Payroll Totals by Month'!B109,4)&amp;"."&amp;"salaries"&amp;"."&amp;PayrollCR!$C$5</f>
        <v>.salaries.Jl21</v>
      </c>
      <c r="G126" s="310">
        <f t="shared" ca="1" si="3"/>
        <v>44386</v>
      </c>
      <c r="H126" s="311">
        <f>'Payroll Totals by Month'!P109</f>
        <v>0</v>
      </c>
      <c r="I126" s="205">
        <f t="shared" ca="1" si="4"/>
        <v>44386</v>
      </c>
      <c r="J126" s="126">
        <v>3</v>
      </c>
      <c r="K126" s="126" t="b">
        <v>1</v>
      </c>
      <c r="L126" s="126" t="s">
        <v>4009</v>
      </c>
      <c r="M126" s="126" t="b">
        <v>1</v>
      </c>
      <c r="N126" s="126" t="s">
        <v>3687</v>
      </c>
      <c r="O126" s="309" t="str">
        <f>LEFT('Payroll Totals by Month'!C109,13)&amp;"."&amp;F126</f>
        <v>..salaries.Jl21</v>
      </c>
      <c r="P126" s="312" t="str">
        <f>'Payroll Totals by Month'!A109&amp;"/"&amp;PayrollCR!$O$1</f>
        <v>/111400</v>
      </c>
      <c r="Q126" s="126" t="b">
        <v>1</v>
      </c>
      <c r="R126" s="126" t="b">
        <v>1</v>
      </c>
      <c r="S126" s="126" t="b">
        <v>1</v>
      </c>
    </row>
    <row r="127" spans="1:19" hidden="1" x14ac:dyDescent="0.25">
      <c r="A127" s="126" t="s">
        <v>4008</v>
      </c>
      <c r="B127" s="200">
        <v>1</v>
      </c>
      <c r="C127" s="126">
        <v>2</v>
      </c>
      <c r="D127" s="308">
        <f>'Payroll Totals by Month'!D110</f>
        <v>0</v>
      </c>
      <c r="E127" s="126" t="b">
        <v>1</v>
      </c>
      <c r="F127" s="309" t="str">
        <f>RIGHT('Payroll Totals by Month'!B110,4)&amp;"."&amp;"salaries"&amp;"."&amp;PayrollCR!$C$5</f>
        <v>.salaries.Jl21</v>
      </c>
      <c r="G127" s="310">
        <f t="shared" ca="1" si="3"/>
        <v>44386</v>
      </c>
      <c r="H127" s="311">
        <f>'Payroll Totals by Month'!P110</f>
        <v>0</v>
      </c>
      <c r="I127" s="205">
        <f t="shared" ca="1" si="4"/>
        <v>44386</v>
      </c>
      <c r="J127" s="126">
        <v>3</v>
      </c>
      <c r="K127" s="126" t="b">
        <v>1</v>
      </c>
      <c r="L127" s="126" t="s">
        <v>4009</v>
      </c>
      <c r="M127" s="126" t="b">
        <v>1</v>
      </c>
      <c r="N127" s="126" t="s">
        <v>3687</v>
      </c>
      <c r="O127" s="309" t="str">
        <f>LEFT('Payroll Totals by Month'!C110,13)&amp;"."&amp;F127</f>
        <v>..salaries.Jl21</v>
      </c>
      <c r="P127" s="312" t="str">
        <f>'Payroll Totals by Month'!A110&amp;"/"&amp;PayrollCR!$O$1</f>
        <v>/111400</v>
      </c>
      <c r="Q127" s="126" t="b">
        <v>1</v>
      </c>
      <c r="R127" s="126" t="b">
        <v>1</v>
      </c>
      <c r="S127" s="126" t="b">
        <v>1</v>
      </c>
    </row>
    <row r="128" spans="1:19" hidden="1" x14ac:dyDescent="0.25">
      <c r="A128" s="126" t="s">
        <v>4008</v>
      </c>
      <c r="B128" s="200">
        <v>1</v>
      </c>
      <c r="C128" s="126">
        <v>2</v>
      </c>
      <c r="D128" s="308">
        <f>'Payroll Totals by Month'!D111</f>
        <v>0</v>
      </c>
      <c r="E128" s="126" t="b">
        <v>1</v>
      </c>
      <c r="F128" s="309" t="str">
        <f>RIGHT('Payroll Totals by Month'!B111,4)&amp;"."&amp;"salaries"&amp;"."&amp;PayrollCR!$C$5</f>
        <v>.salaries.Jl21</v>
      </c>
      <c r="G128" s="310">
        <f t="shared" ca="1" si="3"/>
        <v>44386</v>
      </c>
      <c r="H128" s="311">
        <f>'Payroll Totals by Month'!P111</f>
        <v>0</v>
      </c>
      <c r="I128" s="205">
        <f t="shared" ca="1" si="4"/>
        <v>44386</v>
      </c>
      <c r="J128" s="126">
        <v>3</v>
      </c>
      <c r="K128" s="126" t="b">
        <v>1</v>
      </c>
      <c r="L128" s="126" t="s">
        <v>4009</v>
      </c>
      <c r="M128" s="126" t="b">
        <v>1</v>
      </c>
      <c r="N128" s="126" t="s">
        <v>3687</v>
      </c>
      <c r="O128" s="309" t="str">
        <f>LEFT('Payroll Totals by Month'!C111,13)&amp;"."&amp;F128</f>
        <v>..salaries.Jl21</v>
      </c>
      <c r="P128" s="312" t="str">
        <f>'Payroll Totals by Month'!A111&amp;"/"&amp;PayrollCR!$O$1</f>
        <v>/111400</v>
      </c>
      <c r="Q128" s="126" t="b">
        <v>1</v>
      </c>
      <c r="R128" s="126" t="b">
        <v>1</v>
      </c>
      <c r="S128" s="126" t="b">
        <v>1</v>
      </c>
    </row>
    <row r="129" spans="1:19" hidden="1" x14ac:dyDescent="0.25">
      <c r="A129" s="126" t="s">
        <v>4008</v>
      </c>
      <c r="B129" s="200">
        <v>1</v>
      </c>
      <c r="C129" s="126">
        <v>2</v>
      </c>
      <c r="D129" s="308">
        <f>'Payroll Totals by Month'!D112</f>
        <v>0</v>
      </c>
      <c r="E129" s="126" t="b">
        <v>1</v>
      </c>
      <c r="F129" s="309" t="str">
        <f>RIGHT('Payroll Totals by Month'!B112,4)&amp;"."&amp;"salaries"&amp;"."&amp;PayrollCR!$C$5</f>
        <v>.salaries.Jl21</v>
      </c>
      <c r="G129" s="310">
        <f t="shared" ca="1" si="3"/>
        <v>44386</v>
      </c>
      <c r="H129" s="311">
        <f>'Payroll Totals by Month'!P112</f>
        <v>0</v>
      </c>
      <c r="I129" s="205">
        <f t="shared" ca="1" si="4"/>
        <v>44386</v>
      </c>
      <c r="J129" s="126">
        <v>3</v>
      </c>
      <c r="K129" s="126" t="b">
        <v>1</v>
      </c>
      <c r="L129" s="126" t="s">
        <v>4009</v>
      </c>
      <c r="M129" s="126" t="b">
        <v>1</v>
      </c>
      <c r="N129" s="126" t="s">
        <v>3687</v>
      </c>
      <c r="O129" s="309" t="str">
        <f>LEFT('Payroll Totals by Month'!C112,13)&amp;"."&amp;F129</f>
        <v>..salaries.Jl21</v>
      </c>
      <c r="P129" s="312" t="str">
        <f>'Payroll Totals by Month'!A112&amp;"/"&amp;PayrollCR!$O$1</f>
        <v>/111400</v>
      </c>
      <c r="Q129" s="126" t="b">
        <v>1</v>
      </c>
      <c r="R129" s="126" t="b">
        <v>1</v>
      </c>
      <c r="S129" s="126" t="b">
        <v>1</v>
      </c>
    </row>
    <row r="130" spans="1:19" hidden="1" x14ac:dyDescent="0.25">
      <c r="A130" s="126" t="s">
        <v>4008</v>
      </c>
      <c r="B130" s="200">
        <v>1</v>
      </c>
      <c r="C130" s="126">
        <v>2</v>
      </c>
      <c r="D130" s="308">
        <f>'Payroll Totals by Month'!D113</f>
        <v>0</v>
      </c>
      <c r="E130" s="126" t="b">
        <v>1</v>
      </c>
      <c r="F130" s="309" t="str">
        <f>RIGHT('Payroll Totals by Month'!B113,4)&amp;"."&amp;"salaries"&amp;"."&amp;PayrollCR!$C$5</f>
        <v>.salaries.Jl21</v>
      </c>
      <c r="G130" s="310">
        <f t="shared" ca="1" si="3"/>
        <v>44386</v>
      </c>
      <c r="H130" s="311">
        <f>'Payroll Totals by Month'!P113</f>
        <v>0</v>
      </c>
      <c r="I130" s="205">
        <f t="shared" ca="1" si="4"/>
        <v>44386</v>
      </c>
      <c r="J130" s="126">
        <v>3</v>
      </c>
      <c r="K130" s="126" t="b">
        <v>1</v>
      </c>
      <c r="L130" s="126" t="s">
        <v>4009</v>
      </c>
      <c r="M130" s="126" t="b">
        <v>1</v>
      </c>
      <c r="N130" s="126" t="s">
        <v>3687</v>
      </c>
      <c r="O130" s="309" t="str">
        <f>LEFT('Payroll Totals by Month'!C113,13)&amp;"."&amp;F130</f>
        <v>..salaries.Jl21</v>
      </c>
      <c r="P130" s="312" t="str">
        <f>'Payroll Totals by Month'!A113&amp;"/"&amp;PayrollCR!$O$1</f>
        <v>/111400</v>
      </c>
      <c r="Q130" s="126" t="b">
        <v>1</v>
      </c>
      <c r="R130" s="126" t="b">
        <v>1</v>
      </c>
      <c r="S130" s="126" t="b">
        <v>1</v>
      </c>
    </row>
    <row r="131" spans="1:19" hidden="1" x14ac:dyDescent="0.25">
      <c r="A131" s="126" t="s">
        <v>4008</v>
      </c>
      <c r="B131" s="200">
        <v>1</v>
      </c>
      <c r="C131" s="126">
        <v>2</v>
      </c>
      <c r="D131" s="308">
        <f>'Payroll Totals by Month'!D114</f>
        <v>0</v>
      </c>
      <c r="E131" s="126" t="b">
        <v>1</v>
      </c>
      <c r="F131" s="309" t="str">
        <f>RIGHT('Payroll Totals by Month'!B114,4)&amp;"."&amp;"salaries"&amp;"."&amp;PayrollCR!$C$5</f>
        <v>.salaries.Jl21</v>
      </c>
      <c r="G131" s="310">
        <f t="shared" ca="1" si="3"/>
        <v>44386</v>
      </c>
      <c r="H131" s="311">
        <f>'Payroll Totals by Month'!P114</f>
        <v>0</v>
      </c>
      <c r="I131" s="205">
        <f t="shared" ca="1" si="4"/>
        <v>44386</v>
      </c>
      <c r="J131" s="126">
        <v>3</v>
      </c>
      <c r="K131" s="126" t="b">
        <v>1</v>
      </c>
      <c r="L131" s="126" t="s">
        <v>4009</v>
      </c>
      <c r="M131" s="126" t="b">
        <v>1</v>
      </c>
      <c r="N131" s="126" t="s">
        <v>3687</v>
      </c>
      <c r="O131" s="309" t="str">
        <f>LEFT('Payroll Totals by Month'!C114,13)&amp;"."&amp;F131</f>
        <v>..salaries.Jl21</v>
      </c>
      <c r="P131" s="312" t="str">
        <f>'Payroll Totals by Month'!A114&amp;"/"&amp;PayrollCR!$O$1</f>
        <v>/111400</v>
      </c>
      <c r="Q131" s="126" t="b">
        <v>1</v>
      </c>
      <c r="R131" s="126" t="b">
        <v>1</v>
      </c>
      <c r="S131" s="126" t="b">
        <v>1</v>
      </c>
    </row>
    <row r="132" spans="1:19" hidden="1" x14ac:dyDescent="0.25">
      <c r="A132" s="126" t="s">
        <v>4008</v>
      </c>
      <c r="B132" s="200">
        <v>1</v>
      </c>
      <c r="C132" s="126">
        <v>2</v>
      </c>
      <c r="D132" s="308">
        <f>'Payroll Totals by Month'!D115</f>
        <v>0</v>
      </c>
      <c r="E132" s="126" t="b">
        <v>1</v>
      </c>
      <c r="F132" s="309" t="str">
        <f>RIGHT('Payroll Totals by Month'!B115,4)&amp;"."&amp;"salaries"&amp;"."&amp;PayrollCR!$C$5</f>
        <v>.salaries.Jl21</v>
      </c>
      <c r="G132" s="310">
        <f t="shared" ca="1" si="3"/>
        <v>44386</v>
      </c>
      <c r="H132" s="311">
        <f>'Payroll Totals by Month'!P115</f>
        <v>0</v>
      </c>
      <c r="I132" s="205">
        <f t="shared" ca="1" si="4"/>
        <v>44386</v>
      </c>
      <c r="J132" s="126">
        <v>3</v>
      </c>
      <c r="K132" s="126" t="b">
        <v>1</v>
      </c>
      <c r="L132" s="126" t="s">
        <v>4009</v>
      </c>
      <c r="M132" s="126" t="b">
        <v>1</v>
      </c>
      <c r="N132" s="126" t="s">
        <v>3687</v>
      </c>
      <c r="O132" s="309" t="str">
        <f>LEFT('Payroll Totals by Month'!C115,13)&amp;"."&amp;F132</f>
        <v>..salaries.Jl21</v>
      </c>
      <c r="P132" s="312" t="str">
        <f>'Payroll Totals by Month'!A115&amp;"/"&amp;PayrollCR!$O$1</f>
        <v>/111400</v>
      </c>
      <c r="Q132" s="126" t="b">
        <v>1</v>
      </c>
      <c r="R132" s="126" t="b">
        <v>1</v>
      </c>
      <c r="S132" s="126" t="b">
        <v>1</v>
      </c>
    </row>
    <row r="133" spans="1:19" hidden="1" x14ac:dyDescent="0.25">
      <c r="A133" s="126" t="s">
        <v>4008</v>
      </c>
      <c r="B133" s="200">
        <v>1</v>
      </c>
      <c r="C133" s="126">
        <v>2</v>
      </c>
      <c r="D133" s="308">
        <f>'Payroll Totals by Month'!D116</f>
        <v>0</v>
      </c>
      <c r="E133" s="126" t="b">
        <v>1</v>
      </c>
      <c r="F133" s="309" t="str">
        <f>RIGHT('Payroll Totals by Month'!B116,4)&amp;"."&amp;"salaries"&amp;"."&amp;PayrollCR!$C$5</f>
        <v>.salaries.Jl21</v>
      </c>
      <c r="G133" s="310">
        <f t="shared" ca="1" si="3"/>
        <v>44386</v>
      </c>
      <c r="H133" s="311">
        <f>'Payroll Totals by Month'!P116</f>
        <v>0</v>
      </c>
      <c r="I133" s="205">
        <f t="shared" ca="1" si="4"/>
        <v>44386</v>
      </c>
      <c r="J133" s="126">
        <v>3</v>
      </c>
      <c r="K133" s="126" t="b">
        <v>1</v>
      </c>
      <c r="L133" s="126" t="s">
        <v>4009</v>
      </c>
      <c r="M133" s="126" t="b">
        <v>1</v>
      </c>
      <c r="N133" s="126" t="s">
        <v>3687</v>
      </c>
      <c r="O133" s="309" t="str">
        <f>LEFT('Payroll Totals by Month'!C116,13)&amp;"."&amp;F133</f>
        <v>..salaries.Jl21</v>
      </c>
      <c r="P133" s="312" t="str">
        <f>'Payroll Totals by Month'!A116&amp;"/"&amp;PayrollCR!$O$1</f>
        <v>/111400</v>
      </c>
      <c r="Q133" s="126" t="b">
        <v>1</v>
      </c>
      <c r="R133" s="126" t="b">
        <v>1</v>
      </c>
      <c r="S133" s="126" t="b">
        <v>1</v>
      </c>
    </row>
    <row r="134" spans="1:19" hidden="1" x14ac:dyDescent="0.25">
      <c r="A134" s="126" t="s">
        <v>4008</v>
      </c>
      <c r="B134" s="200">
        <v>1</v>
      </c>
      <c r="C134" s="126">
        <v>2</v>
      </c>
      <c r="D134" s="308">
        <f>'Payroll Totals by Month'!D117</f>
        <v>0</v>
      </c>
      <c r="E134" s="126" t="b">
        <v>1</v>
      </c>
      <c r="F134" s="309" t="str">
        <f>RIGHT('Payroll Totals by Month'!B117,4)&amp;"."&amp;"salaries"&amp;"."&amp;PayrollCR!$C$5</f>
        <v>.salaries.Jl21</v>
      </c>
      <c r="G134" s="310">
        <f t="shared" ca="1" si="3"/>
        <v>44386</v>
      </c>
      <c r="H134" s="311">
        <f>'Payroll Totals by Month'!P117</f>
        <v>0</v>
      </c>
      <c r="I134" s="205">
        <f t="shared" ca="1" si="4"/>
        <v>44386</v>
      </c>
      <c r="J134" s="126">
        <v>3</v>
      </c>
      <c r="K134" s="126" t="b">
        <v>1</v>
      </c>
      <c r="L134" s="126" t="s">
        <v>4009</v>
      </c>
      <c r="M134" s="126" t="b">
        <v>1</v>
      </c>
      <c r="N134" s="126" t="s">
        <v>3687</v>
      </c>
      <c r="O134" s="309" t="str">
        <f>LEFT('Payroll Totals by Month'!C117,13)&amp;"."&amp;F134</f>
        <v>..salaries.Jl21</v>
      </c>
      <c r="P134" s="312" t="str">
        <f>'Payroll Totals by Month'!A117&amp;"/"&amp;PayrollCR!$O$1</f>
        <v>/111400</v>
      </c>
      <c r="Q134" s="126" t="b">
        <v>1</v>
      </c>
      <c r="R134" s="126" t="b">
        <v>1</v>
      </c>
      <c r="S134" s="126" t="b">
        <v>1</v>
      </c>
    </row>
    <row r="135" spans="1:19" hidden="1" x14ac:dyDescent="0.25">
      <c r="A135" s="126" t="s">
        <v>4008</v>
      </c>
      <c r="B135" s="200">
        <v>1</v>
      </c>
      <c r="C135" s="126">
        <v>2</v>
      </c>
      <c r="D135" s="308">
        <f>'Payroll Totals by Month'!D118</f>
        <v>0</v>
      </c>
      <c r="E135" s="126" t="b">
        <v>1</v>
      </c>
      <c r="F135" s="309" t="str">
        <f>RIGHT('Payroll Totals by Month'!B118,4)&amp;"."&amp;"salaries"&amp;"."&amp;PayrollCR!$C$5</f>
        <v>.salaries.Jl21</v>
      </c>
      <c r="G135" s="310">
        <f t="shared" ca="1" si="3"/>
        <v>44386</v>
      </c>
      <c r="H135" s="311">
        <f>'Payroll Totals by Month'!P118</f>
        <v>0</v>
      </c>
      <c r="I135" s="205">
        <f t="shared" ca="1" si="4"/>
        <v>44386</v>
      </c>
      <c r="J135" s="126">
        <v>3</v>
      </c>
      <c r="K135" s="126" t="b">
        <v>1</v>
      </c>
      <c r="L135" s="126" t="s">
        <v>4009</v>
      </c>
      <c r="M135" s="126" t="b">
        <v>1</v>
      </c>
      <c r="N135" s="126" t="s">
        <v>3687</v>
      </c>
      <c r="O135" s="309" t="str">
        <f>LEFT('Payroll Totals by Month'!C118,13)&amp;"."&amp;F135</f>
        <v>..salaries.Jl21</v>
      </c>
      <c r="P135" s="312" t="str">
        <f>'Payroll Totals by Month'!A118&amp;"/"&amp;PayrollCR!$O$1</f>
        <v>/111400</v>
      </c>
      <c r="Q135" s="126" t="b">
        <v>1</v>
      </c>
      <c r="R135" s="126" t="b">
        <v>1</v>
      </c>
      <c r="S135" s="126" t="b">
        <v>1</v>
      </c>
    </row>
    <row r="136" spans="1:19" hidden="1" x14ac:dyDescent="0.25">
      <c r="A136" s="126" t="s">
        <v>4008</v>
      </c>
      <c r="B136" s="200">
        <v>1</v>
      </c>
      <c r="C136" s="126">
        <v>2</v>
      </c>
      <c r="D136" s="308">
        <f>'Payroll Totals by Month'!D119</f>
        <v>0</v>
      </c>
      <c r="E136" s="126" t="b">
        <v>1</v>
      </c>
      <c r="F136" s="309" t="str">
        <f>RIGHT('Payroll Totals by Month'!B119,4)&amp;"."&amp;"salaries"&amp;"."&amp;PayrollCR!$C$5</f>
        <v>.salaries.Jl21</v>
      </c>
      <c r="G136" s="310">
        <f t="shared" ca="1" si="3"/>
        <v>44386</v>
      </c>
      <c r="H136" s="311">
        <f>'Payroll Totals by Month'!P119</f>
        <v>0</v>
      </c>
      <c r="I136" s="205">
        <f t="shared" ca="1" si="4"/>
        <v>44386</v>
      </c>
      <c r="J136" s="126">
        <v>3</v>
      </c>
      <c r="K136" s="126" t="b">
        <v>1</v>
      </c>
      <c r="L136" s="126" t="s">
        <v>4009</v>
      </c>
      <c r="M136" s="126" t="b">
        <v>1</v>
      </c>
      <c r="N136" s="126" t="s">
        <v>3687</v>
      </c>
      <c r="O136" s="309" t="str">
        <f>LEFT('Payroll Totals by Month'!C119,13)&amp;"."&amp;F136</f>
        <v>..salaries.Jl21</v>
      </c>
      <c r="P136" s="312" t="str">
        <f>'Payroll Totals by Month'!A119&amp;"/"&amp;PayrollCR!$O$1</f>
        <v>/111400</v>
      </c>
      <c r="Q136" s="126" t="b">
        <v>1</v>
      </c>
      <c r="R136" s="126" t="b">
        <v>1</v>
      </c>
      <c r="S136" s="126" t="b">
        <v>1</v>
      </c>
    </row>
    <row r="137" spans="1:19" hidden="1" x14ac:dyDescent="0.25">
      <c r="A137" s="126" t="s">
        <v>4008</v>
      </c>
      <c r="B137" s="200">
        <v>1</v>
      </c>
      <c r="C137" s="126">
        <v>2</v>
      </c>
      <c r="D137" s="308">
        <f>'Payroll Totals by Month'!D120</f>
        <v>0</v>
      </c>
      <c r="E137" s="126" t="b">
        <v>1</v>
      </c>
      <c r="F137" s="309" t="str">
        <f>RIGHT('Payroll Totals by Month'!B120,4)&amp;"."&amp;"salaries"&amp;"."&amp;PayrollCR!$C$5</f>
        <v>.salaries.Jl21</v>
      </c>
      <c r="G137" s="310">
        <f t="shared" ca="1" si="3"/>
        <v>44386</v>
      </c>
      <c r="H137" s="311">
        <f>'Payroll Totals by Month'!P120</f>
        <v>0</v>
      </c>
      <c r="I137" s="205">
        <f t="shared" ca="1" si="4"/>
        <v>44386</v>
      </c>
      <c r="J137" s="126">
        <v>3</v>
      </c>
      <c r="K137" s="126" t="b">
        <v>1</v>
      </c>
      <c r="L137" s="126" t="s">
        <v>4009</v>
      </c>
      <c r="M137" s="126" t="b">
        <v>1</v>
      </c>
      <c r="N137" s="126" t="s">
        <v>3687</v>
      </c>
      <c r="O137" s="309" t="str">
        <f>LEFT('Payroll Totals by Month'!C120,13)&amp;"."&amp;F137</f>
        <v>..salaries.Jl21</v>
      </c>
      <c r="P137" s="312" t="str">
        <f>'Payroll Totals by Month'!A120&amp;"/"&amp;PayrollCR!$O$1</f>
        <v>/111400</v>
      </c>
      <c r="Q137" s="126" t="b">
        <v>1</v>
      </c>
      <c r="R137" s="126" t="b">
        <v>1</v>
      </c>
      <c r="S137" s="126" t="b">
        <v>1</v>
      </c>
    </row>
    <row r="138" spans="1:19" hidden="1" x14ac:dyDescent="0.25">
      <c r="A138" s="126" t="s">
        <v>4008</v>
      </c>
      <c r="B138" s="200">
        <v>1</v>
      </c>
      <c r="C138" s="126">
        <v>2</v>
      </c>
      <c r="D138" s="308">
        <f>'Payroll Totals by Month'!D121</f>
        <v>0</v>
      </c>
      <c r="E138" s="126" t="b">
        <v>1</v>
      </c>
      <c r="F138" s="309" t="str">
        <f>RIGHT('Payroll Totals by Month'!B121,4)&amp;"."&amp;"salaries"&amp;"."&amp;PayrollCR!$C$5</f>
        <v>.salaries.Jl21</v>
      </c>
      <c r="G138" s="310">
        <f t="shared" ca="1" si="3"/>
        <v>44386</v>
      </c>
      <c r="H138" s="311">
        <f>'Payroll Totals by Month'!P121</f>
        <v>0</v>
      </c>
      <c r="I138" s="205">
        <f t="shared" ca="1" si="4"/>
        <v>44386</v>
      </c>
      <c r="J138" s="126">
        <v>3</v>
      </c>
      <c r="K138" s="126" t="b">
        <v>1</v>
      </c>
      <c r="L138" s="126" t="s">
        <v>4009</v>
      </c>
      <c r="M138" s="126" t="b">
        <v>1</v>
      </c>
      <c r="N138" s="126" t="s">
        <v>3687</v>
      </c>
      <c r="O138" s="309" t="str">
        <f>LEFT('Payroll Totals by Month'!C121,13)&amp;"."&amp;F138</f>
        <v>..salaries.Jl21</v>
      </c>
      <c r="P138" s="312" t="str">
        <f>'Payroll Totals by Month'!A121&amp;"/"&amp;PayrollCR!$O$1</f>
        <v>/111400</v>
      </c>
      <c r="Q138" s="126" t="b">
        <v>1</v>
      </c>
      <c r="R138" s="126" t="b">
        <v>1</v>
      </c>
      <c r="S138" s="126" t="b">
        <v>1</v>
      </c>
    </row>
    <row r="139" spans="1:19" hidden="1" x14ac:dyDescent="0.25">
      <c r="A139" s="126" t="s">
        <v>4008</v>
      </c>
      <c r="B139" s="200">
        <v>1</v>
      </c>
      <c r="C139" s="126">
        <v>2</v>
      </c>
      <c r="D139" s="308">
        <f>'Payroll Totals by Month'!D122</f>
        <v>0</v>
      </c>
      <c r="E139" s="126" t="b">
        <v>1</v>
      </c>
      <c r="F139" s="309" t="str">
        <f>RIGHT('Payroll Totals by Month'!B122,4)&amp;"."&amp;"salaries"&amp;"."&amp;PayrollCR!$C$5</f>
        <v>.salaries.Jl21</v>
      </c>
      <c r="G139" s="310">
        <f t="shared" ca="1" si="3"/>
        <v>44386</v>
      </c>
      <c r="H139" s="311">
        <f>'Payroll Totals by Month'!P122</f>
        <v>0</v>
      </c>
      <c r="I139" s="205">
        <f t="shared" ca="1" si="4"/>
        <v>44386</v>
      </c>
      <c r="J139" s="126">
        <v>3</v>
      </c>
      <c r="K139" s="126" t="b">
        <v>1</v>
      </c>
      <c r="L139" s="126" t="s">
        <v>4009</v>
      </c>
      <c r="M139" s="126" t="b">
        <v>1</v>
      </c>
      <c r="N139" s="126" t="s">
        <v>3687</v>
      </c>
      <c r="O139" s="309" t="str">
        <f>LEFT('Payroll Totals by Month'!C122,13)&amp;"."&amp;F139</f>
        <v>..salaries.Jl21</v>
      </c>
      <c r="P139" s="312" t="str">
        <f>'Payroll Totals by Month'!A122&amp;"/"&amp;PayrollCR!$O$1</f>
        <v>/111400</v>
      </c>
      <c r="Q139" s="126" t="b">
        <v>1</v>
      </c>
      <c r="R139" s="126" t="b">
        <v>1</v>
      </c>
      <c r="S139" s="126" t="b">
        <v>1</v>
      </c>
    </row>
    <row r="140" spans="1:19" hidden="1" x14ac:dyDescent="0.25">
      <c r="A140" s="126" t="s">
        <v>4008</v>
      </c>
      <c r="B140" s="200">
        <v>1</v>
      </c>
      <c r="C140" s="126">
        <v>2</v>
      </c>
      <c r="D140" s="308">
        <f>'Payroll Totals by Month'!D123</f>
        <v>0</v>
      </c>
      <c r="E140" s="126" t="b">
        <v>1</v>
      </c>
      <c r="F140" s="309" t="str">
        <f>RIGHT('Payroll Totals by Month'!B123,4)&amp;"."&amp;"salaries"&amp;"."&amp;PayrollCR!$C$5</f>
        <v>.salaries.Jl21</v>
      </c>
      <c r="G140" s="310">
        <f t="shared" ca="1" si="3"/>
        <v>44386</v>
      </c>
      <c r="H140" s="311">
        <f>'Payroll Totals by Month'!P123</f>
        <v>0</v>
      </c>
      <c r="I140" s="205">
        <f t="shared" ca="1" si="4"/>
        <v>44386</v>
      </c>
      <c r="J140" s="126">
        <v>3</v>
      </c>
      <c r="K140" s="126" t="b">
        <v>1</v>
      </c>
      <c r="L140" s="126" t="s">
        <v>4009</v>
      </c>
      <c r="M140" s="126" t="b">
        <v>1</v>
      </c>
      <c r="N140" s="126" t="s">
        <v>3687</v>
      </c>
      <c r="O140" s="309" t="str">
        <f>LEFT('Payroll Totals by Month'!C123,13)&amp;"."&amp;F140</f>
        <v>..salaries.Jl21</v>
      </c>
      <c r="P140" s="312" t="str">
        <f>'Payroll Totals by Month'!A123&amp;"/"&amp;PayrollCR!$O$1</f>
        <v>/111400</v>
      </c>
      <c r="Q140" s="126" t="b">
        <v>1</v>
      </c>
      <c r="R140" s="126" t="b">
        <v>1</v>
      </c>
      <c r="S140" s="126" t="b">
        <v>1</v>
      </c>
    </row>
    <row r="141" spans="1:19" hidden="1" x14ac:dyDescent="0.25">
      <c r="A141" s="126" t="s">
        <v>4008</v>
      </c>
      <c r="B141" s="200">
        <v>1</v>
      </c>
      <c r="C141" s="126">
        <v>2</v>
      </c>
      <c r="D141" s="308">
        <f>'Payroll Totals by Month'!D124</f>
        <v>0</v>
      </c>
      <c r="E141" s="126" t="b">
        <v>1</v>
      </c>
      <c r="F141" s="309" t="str">
        <f>RIGHT('Payroll Totals by Month'!B124,4)&amp;"."&amp;"salaries"&amp;"."&amp;PayrollCR!$C$5</f>
        <v>.salaries.Jl21</v>
      </c>
      <c r="G141" s="310">
        <f t="shared" ca="1" si="3"/>
        <v>44386</v>
      </c>
      <c r="H141" s="311">
        <f>'Payroll Totals by Month'!P124</f>
        <v>0</v>
      </c>
      <c r="I141" s="205">
        <f t="shared" ca="1" si="4"/>
        <v>44386</v>
      </c>
      <c r="J141" s="126">
        <v>3</v>
      </c>
      <c r="K141" s="126" t="b">
        <v>1</v>
      </c>
      <c r="L141" s="126" t="s">
        <v>4009</v>
      </c>
      <c r="M141" s="126" t="b">
        <v>1</v>
      </c>
      <c r="N141" s="126" t="s">
        <v>3687</v>
      </c>
      <c r="O141" s="309" t="str">
        <f>LEFT('Payroll Totals by Month'!C124,13)&amp;"."&amp;F141</f>
        <v>..salaries.Jl21</v>
      </c>
      <c r="P141" s="312" t="str">
        <f>'Payroll Totals by Month'!A124&amp;"/"&amp;PayrollCR!$O$1</f>
        <v>/111400</v>
      </c>
      <c r="Q141" s="126" t="b">
        <v>1</v>
      </c>
      <c r="R141" s="126" t="b">
        <v>1</v>
      </c>
      <c r="S141" s="126" t="b">
        <v>1</v>
      </c>
    </row>
    <row r="142" spans="1:19" hidden="1" x14ac:dyDescent="0.25">
      <c r="A142" s="126" t="s">
        <v>4008</v>
      </c>
      <c r="B142" s="200">
        <v>1</v>
      </c>
      <c r="C142" s="126">
        <v>2</v>
      </c>
      <c r="D142" s="308">
        <f>'Payroll Totals by Month'!D125</f>
        <v>0</v>
      </c>
      <c r="E142" s="126" t="b">
        <v>1</v>
      </c>
      <c r="F142" s="309" t="str">
        <f>RIGHT('Payroll Totals by Month'!B125,4)&amp;"."&amp;"salaries"&amp;"."&amp;PayrollCR!$C$5</f>
        <v>.salaries.Jl21</v>
      </c>
      <c r="G142" s="310">
        <f t="shared" ca="1" si="3"/>
        <v>44386</v>
      </c>
      <c r="H142" s="311">
        <f>'Payroll Totals by Month'!P125</f>
        <v>0</v>
      </c>
      <c r="I142" s="205">
        <f t="shared" ca="1" si="4"/>
        <v>44386</v>
      </c>
      <c r="J142" s="126">
        <v>3</v>
      </c>
      <c r="K142" s="126" t="b">
        <v>1</v>
      </c>
      <c r="L142" s="126" t="s">
        <v>4009</v>
      </c>
      <c r="M142" s="126" t="b">
        <v>1</v>
      </c>
      <c r="N142" s="126" t="s">
        <v>3687</v>
      </c>
      <c r="O142" s="309" t="str">
        <f>LEFT('Payroll Totals by Month'!C125,13)&amp;"."&amp;F142</f>
        <v>..salaries.Jl21</v>
      </c>
      <c r="P142" s="312" t="str">
        <f>'Payroll Totals by Month'!A125&amp;"/"&amp;PayrollCR!$O$1</f>
        <v>/111400</v>
      </c>
      <c r="Q142" s="126" t="b">
        <v>1</v>
      </c>
      <c r="R142" s="126" t="b">
        <v>1</v>
      </c>
      <c r="S142" s="126" t="b">
        <v>1</v>
      </c>
    </row>
    <row r="143" spans="1:19" hidden="1" x14ac:dyDescent="0.25">
      <c r="A143" s="126" t="s">
        <v>4008</v>
      </c>
      <c r="B143" s="200">
        <v>1</v>
      </c>
      <c r="C143" s="126">
        <v>2</v>
      </c>
      <c r="D143" s="308">
        <f>'Payroll Totals by Month'!D126</f>
        <v>0</v>
      </c>
      <c r="E143" s="126" t="b">
        <v>1</v>
      </c>
      <c r="F143" s="309" t="str">
        <f>RIGHT('Payroll Totals by Month'!B126,4)&amp;"."&amp;"salaries"&amp;"."&amp;PayrollCR!$C$5</f>
        <v>.salaries.Jl21</v>
      </c>
      <c r="G143" s="310">
        <f t="shared" ca="1" si="3"/>
        <v>44386</v>
      </c>
      <c r="H143" s="311">
        <f>'Payroll Totals by Month'!P126</f>
        <v>0</v>
      </c>
      <c r="I143" s="205">
        <f t="shared" ca="1" si="4"/>
        <v>44386</v>
      </c>
      <c r="J143" s="126">
        <v>3</v>
      </c>
      <c r="K143" s="126" t="b">
        <v>1</v>
      </c>
      <c r="L143" s="126" t="s">
        <v>4009</v>
      </c>
      <c r="M143" s="126" t="b">
        <v>1</v>
      </c>
      <c r="N143" s="126" t="s">
        <v>3687</v>
      </c>
      <c r="O143" s="309" t="str">
        <f>LEFT('Payroll Totals by Month'!C126,13)&amp;"."&amp;F143</f>
        <v>..salaries.Jl21</v>
      </c>
      <c r="P143" s="312" t="str">
        <f>'Payroll Totals by Month'!A126&amp;"/"&amp;PayrollCR!$O$1</f>
        <v>/111400</v>
      </c>
      <c r="Q143" s="126" t="b">
        <v>1</v>
      </c>
      <c r="R143" s="126" t="b">
        <v>1</v>
      </c>
      <c r="S143" s="126" t="b">
        <v>1</v>
      </c>
    </row>
    <row r="144" spans="1:19" hidden="1" x14ac:dyDescent="0.25">
      <c r="A144" s="126" t="s">
        <v>4008</v>
      </c>
      <c r="B144" s="200">
        <v>1</v>
      </c>
      <c r="C144" s="126">
        <v>2</v>
      </c>
      <c r="D144" s="308">
        <f>'Payroll Totals by Month'!D127</f>
        <v>0</v>
      </c>
      <c r="E144" s="126" t="b">
        <v>1</v>
      </c>
      <c r="F144" s="309" t="str">
        <f>RIGHT('Payroll Totals by Month'!B127,4)&amp;"."&amp;"salaries"&amp;"."&amp;PayrollCR!$C$5</f>
        <v>.salaries.Jl21</v>
      </c>
      <c r="G144" s="310">
        <f t="shared" ca="1" si="3"/>
        <v>44386</v>
      </c>
      <c r="H144" s="311">
        <f>'Payroll Totals by Month'!P127</f>
        <v>0</v>
      </c>
      <c r="I144" s="205">
        <f t="shared" ca="1" si="4"/>
        <v>44386</v>
      </c>
      <c r="J144" s="126">
        <v>3</v>
      </c>
      <c r="K144" s="126" t="b">
        <v>1</v>
      </c>
      <c r="L144" s="126" t="s">
        <v>4009</v>
      </c>
      <c r="M144" s="126" t="b">
        <v>1</v>
      </c>
      <c r="N144" s="126" t="s">
        <v>3687</v>
      </c>
      <c r="O144" s="309" t="str">
        <f>LEFT('Payroll Totals by Month'!C127,13)&amp;"."&amp;F144</f>
        <v>..salaries.Jl21</v>
      </c>
      <c r="P144" s="312" t="str">
        <f>'Payroll Totals by Month'!A127&amp;"/"&amp;PayrollCR!$O$1</f>
        <v>/111400</v>
      </c>
      <c r="Q144" s="126" t="b">
        <v>1</v>
      </c>
      <c r="R144" s="126" t="b">
        <v>1</v>
      </c>
      <c r="S144" s="126" t="b">
        <v>1</v>
      </c>
    </row>
    <row r="145" spans="1:19" hidden="1" x14ac:dyDescent="0.25">
      <c r="A145" s="126" t="s">
        <v>4008</v>
      </c>
      <c r="B145" s="200">
        <v>1</v>
      </c>
      <c r="C145" s="126">
        <v>2</v>
      </c>
      <c r="D145" s="308">
        <f>'Payroll Totals by Month'!D128</f>
        <v>0</v>
      </c>
      <c r="E145" s="126" t="b">
        <v>1</v>
      </c>
      <c r="F145" s="309" t="str">
        <f>RIGHT('Payroll Totals by Month'!B128,4)&amp;"."&amp;"salaries"&amp;"."&amp;PayrollCR!$C$5</f>
        <v>.salaries.Jl21</v>
      </c>
      <c r="G145" s="310">
        <f t="shared" ca="1" si="3"/>
        <v>44386</v>
      </c>
      <c r="H145" s="311">
        <f>'Payroll Totals by Month'!P128</f>
        <v>0</v>
      </c>
      <c r="I145" s="205">
        <f t="shared" ca="1" si="4"/>
        <v>44386</v>
      </c>
      <c r="J145" s="126">
        <v>3</v>
      </c>
      <c r="K145" s="126" t="b">
        <v>1</v>
      </c>
      <c r="L145" s="126" t="s">
        <v>4009</v>
      </c>
      <c r="M145" s="126" t="b">
        <v>1</v>
      </c>
      <c r="N145" s="126" t="s">
        <v>3687</v>
      </c>
      <c r="O145" s="309" t="str">
        <f>LEFT('Payroll Totals by Month'!C128,13)&amp;"."&amp;F145</f>
        <v>..salaries.Jl21</v>
      </c>
      <c r="P145" s="312" t="str">
        <f>'Payroll Totals by Month'!A128&amp;"/"&amp;PayrollCR!$O$1</f>
        <v>/111400</v>
      </c>
      <c r="Q145" s="126" t="b">
        <v>1</v>
      </c>
      <c r="R145" s="126" t="b">
        <v>1</v>
      </c>
      <c r="S145" s="126" t="b">
        <v>1</v>
      </c>
    </row>
    <row r="146" spans="1:19" hidden="1" x14ac:dyDescent="0.25">
      <c r="A146" s="126" t="s">
        <v>4008</v>
      </c>
      <c r="B146" s="200">
        <v>1</v>
      </c>
      <c r="C146" s="126">
        <v>2</v>
      </c>
      <c r="D146" s="308">
        <f>'Payroll Totals by Month'!D129</f>
        <v>0</v>
      </c>
      <c r="E146" s="126" t="b">
        <v>1</v>
      </c>
      <c r="F146" s="309" t="str">
        <f>RIGHT('Payroll Totals by Month'!B129,4)&amp;"."&amp;"salaries"&amp;"."&amp;PayrollCR!$C$5</f>
        <v>.salaries.Jl21</v>
      </c>
      <c r="G146" s="310">
        <f t="shared" ca="1" si="3"/>
        <v>44386</v>
      </c>
      <c r="H146" s="311">
        <f>'Payroll Totals by Month'!P129</f>
        <v>0</v>
      </c>
      <c r="I146" s="205">
        <f t="shared" ca="1" si="4"/>
        <v>44386</v>
      </c>
      <c r="J146" s="126">
        <v>3</v>
      </c>
      <c r="K146" s="126" t="b">
        <v>1</v>
      </c>
      <c r="L146" s="126" t="s">
        <v>4009</v>
      </c>
      <c r="M146" s="126" t="b">
        <v>1</v>
      </c>
      <c r="N146" s="126" t="s">
        <v>3687</v>
      </c>
      <c r="O146" s="309" t="str">
        <f>LEFT('Payroll Totals by Month'!C129,13)&amp;"."&amp;F146</f>
        <v>..salaries.Jl21</v>
      </c>
      <c r="P146" s="312" t="str">
        <f>'Payroll Totals by Month'!A129&amp;"/"&amp;PayrollCR!$O$1</f>
        <v>/111400</v>
      </c>
      <c r="Q146" s="126" t="b">
        <v>1</v>
      </c>
      <c r="R146" s="126" t="b">
        <v>1</v>
      </c>
      <c r="S146" s="126" t="b">
        <v>1</v>
      </c>
    </row>
    <row r="147" spans="1:19" hidden="1" x14ac:dyDescent="0.25">
      <c r="A147" s="126" t="s">
        <v>4008</v>
      </c>
      <c r="B147" s="200">
        <v>1</v>
      </c>
      <c r="C147" s="126">
        <v>2</v>
      </c>
      <c r="D147" s="308">
        <f>'Payroll Totals by Month'!D130</f>
        <v>0</v>
      </c>
      <c r="E147" s="126" t="b">
        <v>1</v>
      </c>
      <c r="F147" s="309" t="str">
        <f>RIGHT('Payroll Totals by Month'!B130,4)&amp;"."&amp;"salaries"&amp;"."&amp;PayrollCR!$C$5</f>
        <v>.salaries.Jl21</v>
      </c>
      <c r="G147" s="310">
        <f t="shared" ca="1" si="3"/>
        <v>44386</v>
      </c>
      <c r="H147" s="311">
        <f>'Payroll Totals by Month'!P130</f>
        <v>0</v>
      </c>
      <c r="I147" s="205">
        <f t="shared" ca="1" si="4"/>
        <v>44386</v>
      </c>
      <c r="J147" s="126">
        <v>3</v>
      </c>
      <c r="K147" s="126" t="b">
        <v>1</v>
      </c>
      <c r="L147" s="126" t="s">
        <v>4009</v>
      </c>
      <c r="M147" s="126" t="b">
        <v>1</v>
      </c>
      <c r="N147" s="126" t="s">
        <v>3687</v>
      </c>
      <c r="O147" s="309" t="str">
        <f>LEFT('Payroll Totals by Month'!C130,13)&amp;"."&amp;F147</f>
        <v>..salaries.Jl21</v>
      </c>
      <c r="P147" s="312" t="str">
        <f>'Payroll Totals by Month'!A130&amp;"/"&amp;PayrollCR!$O$1</f>
        <v>/111400</v>
      </c>
      <c r="Q147" s="126" t="b">
        <v>1</v>
      </c>
      <c r="R147" s="126" t="b">
        <v>1</v>
      </c>
      <c r="S147" s="126" t="b">
        <v>1</v>
      </c>
    </row>
    <row r="148" spans="1:19" hidden="1" x14ac:dyDescent="0.25">
      <c r="A148" s="126" t="s">
        <v>4008</v>
      </c>
      <c r="B148" s="200">
        <v>1</v>
      </c>
      <c r="C148" s="126">
        <v>2</v>
      </c>
      <c r="D148" s="308">
        <f>'Payroll Totals by Month'!D131</f>
        <v>0</v>
      </c>
      <c r="E148" s="126" t="b">
        <v>1</v>
      </c>
      <c r="F148" s="309" t="str">
        <f>RIGHT('Payroll Totals by Month'!B131,4)&amp;"."&amp;"salaries"&amp;"."&amp;PayrollCR!$C$5</f>
        <v>.salaries.Jl21</v>
      </c>
      <c r="G148" s="310">
        <f t="shared" ref="G148:G185" ca="1" si="5">TODAY()</f>
        <v>44386</v>
      </c>
      <c r="H148" s="311">
        <f>'Payroll Totals by Month'!P131</f>
        <v>0</v>
      </c>
      <c r="I148" s="205">
        <f t="shared" ca="1" si="4"/>
        <v>44386</v>
      </c>
      <c r="J148" s="126">
        <v>3</v>
      </c>
      <c r="K148" s="126" t="b">
        <v>1</v>
      </c>
      <c r="L148" s="126" t="s">
        <v>4009</v>
      </c>
      <c r="M148" s="126" t="b">
        <v>1</v>
      </c>
      <c r="N148" s="126" t="s">
        <v>3687</v>
      </c>
      <c r="O148" s="309" t="str">
        <f>LEFT('Payroll Totals by Month'!C131,13)&amp;"."&amp;F148</f>
        <v>..salaries.Jl21</v>
      </c>
      <c r="P148" s="312" t="str">
        <f>'Payroll Totals by Month'!A131&amp;"/"&amp;PayrollCR!$O$1</f>
        <v>/111400</v>
      </c>
      <c r="Q148" s="126" t="b">
        <v>1</v>
      </c>
      <c r="R148" s="126" t="b">
        <v>1</v>
      </c>
      <c r="S148" s="126" t="b">
        <v>1</v>
      </c>
    </row>
    <row r="149" spans="1:19" hidden="1" x14ac:dyDescent="0.25">
      <c r="A149" s="126" t="s">
        <v>4008</v>
      </c>
      <c r="B149" s="200">
        <v>1</v>
      </c>
      <c r="C149" s="126">
        <v>2</v>
      </c>
      <c r="D149" s="308">
        <f>'Payroll Totals by Month'!D132</f>
        <v>0</v>
      </c>
      <c r="E149" s="126" t="b">
        <v>1</v>
      </c>
      <c r="F149" s="309" t="str">
        <f>RIGHT('Payroll Totals by Month'!B132,4)&amp;"."&amp;"salaries"&amp;"."&amp;PayrollCR!$C$5</f>
        <v>.salaries.Jl21</v>
      </c>
      <c r="G149" s="310">
        <f t="shared" ca="1" si="5"/>
        <v>44386</v>
      </c>
      <c r="H149" s="311">
        <f>'Payroll Totals by Month'!P132</f>
        <v>0</v>
      </c>
      <c r="I149" s="205">
        <f t="shared" ca="1" si="4"/>
        <v>44386</v>
      </c>
      <c r="J149" s="126">
        <v>3</v>
      </c>
      <c r="K149" s="126" t="b">
        <v>1</v>
      </c>
      <c r="L149" s="126" t="s">
        <v>4009</v>
      </c>
      <c r="M149" s="126" t="b">
        <v>1</v>
      </c>
      <c r="N149" s="126" t="s">
        <v>3687</v>
      </c>
      <c r="O149" s="309" t="str">
        <f>LEFT('Payroll Totals by Month'!C132,13)&amp;"."&amp;F149</f>
        <v>..salaries.Jl21</v>
      </c>
      <c r="P149" s="312" t="str">
        <f>'Payroll Totals by Month'!A132&amp;"/"&amp;PayrollCR!$O$1</f>
        <v>/111400</v>
      </c>
      <c r="Q149" s="126" t="b">
        <v>1</v>
      </c>
      <c r="R149" s="126" t="b">
        <v>1</v>
      </c>
      <c r="S149" s="126" t="b">
        <v>1</v>
      </c>
    </row>
    <row r="150" spans="1:19" hidden="1" x14ac:dyDescent="0.25">
      <c r="A150" s="126" t="s">
        <v>4008</v>
      </c>
      <c r="B150" s="200">
        <v>1</v>
      </c>
      <c r="C150" s="126">
        <v>2</v>
      </c>
      <c r="D150" s="308">
        <f>'Payroll Totals by Month'!D133</f>
        <v>0</v>
      </c>
      <c r="E150" s="126" t="b">
        <v>1</v>
      </c>
      <c r="F150" s="309" t="str">
        <f>RIGHT('Payroll Totals by Month'!B133,4)&amp;"."&amp;"salaries"&amp;"."&amp;PayrollCR!$C$5</f>
        <v>.salaries.Jl21</v>
      </c>
      <c r="G150" s="310">
        <f t="shared" ca="1" si="5"/>
        <v>44386</v>
      </c>
      <c r="H150" s="311">
        <f>'Payroll Totals by Month'!P133</f>
        <v>0</v>
      </c>
      <c r="I150" s="205">
        <f t="shared" ca="1" si="4"/>
        <v>44386</v>
      </c>
      <c r="J150" s="126">
        <v>3</v>
      </c>
      <c r="K150" s="126" t="b">
        <v>1</v>
      </c>
      <c r="L150" s="126" t="s">
        <v>4009</v>
      </c>
      <c r="M150" s="126" t="b">
        <v>1</v>
      </c>
      <c r="N150" s="126" t="s">
        <v>3687</v>
      </c>
      <c r="O150" s="309" t="str">
        <f>LEFT('Payroll Totals by Month'!C133,13)&amp;"."&amp;F150</f>
        <v>..salaries.Jl21</v>
      </c>
      <c r="P150" s="312" t="str">
        <f>'Payroll Totals by Month'!A133&amp;"/"&amp;PayrollCR!$O$1</f>
        <v>/111400</v>
      </c>
      <c r="Q150" s="126" t="b">
        <v>1</v>
      </c>
      <c r="R150" s="126" t="b">
        <v>1</v>
      </c>
      <c r="S150" s="126" t="b">
        <v>1</v>
      </c>
    </row>
    <row r="151" spans="1:19" hidden="1" x14ac:dyDescent="0.25">
      <c r="A151" s="126" t="s">
        <v>4008</v>
      </c>
      <c r="B151" s="200">
        <v>1</v>
      </c>
      <c r="C151" s="126">
        <v>2</v>
      </c>
      <c r="D151" s="308">
        <f>'Payroll Totals by Month'!D134</f>
        <v>0</v>
      </c>
      <c r="E151" s="126" t="b">
        <v>1</v>
      </c>
      <c r="F151" s="309" t="str">
        <f>RIGHT('Payroll Totals by Month'!B134,4)&amp;"."&amp;"salaries"&amp;"."&amp;PayrollCR!$C$5</f>
        <v>.salaries.Jl21</v>
      </c>
      <c r="G151" s="310">
        <f t="shared" ca="1" si="5"/>
        <v>44386</v>
      </c>
      <c r="H151" s="311">
        <f>'Payroll Totals by Month'!P134</f>
        <v>0</v>
      </c>
      <c r="I151" s="205">
        <f t="shared" ca="1" si="4"/>
        <v>44386</v>
      </c>
      <c r="J151" s="126">
        <v>3</v>
      </c>
      <c r="K151" s="126" t="b">
        <v>1</v>
      </c>
      <c r="L151" s="126" t="s">
        <v>4009</v>
      </c>
      <c r="M151" s="126" t="b">
        <v>1</v>
      </c>
      <c r="N151" s="126" t="s">
        <v>3687</v>
      </c>
      <c r="O151" s="309" t="str">
        <f>LEFT('Payroll Totals by Month'!C134,13)&amp;"."&amp;F151</f>
        <v>..salaries.Jl21</v>
      </c>
      <c r="P151" s="312" t="str">
        <f>'Payroll Totals by Month'!A134&amp;"/"&amp;PayrollCR!$O$1</f>
        <v>/111400</v>
      </c>
      <c r="Q151" s="126" t="b">
        <v>1</v>
      </c>
      <c r="R151" s="126" t="b">
        <v>1</v>
      </c>
      <c r="S151" s="126" t="b">
        <v>1</v>
      </c>
    </row>
    <row r="152" spans="1:19" hidden="1" x14ac:dyDescent="0.25">
      <c r="A152" s="126" t="s">
        <v>4008</v>
      </c>
      <c r="B152" s="200">
        <v>1</v>
      </c>
      <c r="C152" s="126">
        <v>2</v>
      </c>
      <c r="D152" s="308">
        <f>'Payroll Totals by Month'!D135</f>
        <v>0</v>
      </c>
      <c r="E152" s="126" t="b">
        <v>1</v>
      </c>
      <c r="F152" s="309" t="str">
        <f>RIGHT('Payroll Totals by Month'!B135,4)&amp;"."&amp;"salaries"&amp;"."&amp;PayrollCR!$C$5</f>
        <v>.salaries.Jl21</v>
      </c>
      <c r="G152" s="310">
        <f t="shared" ca="1" si="5"/>
        <v>44386</v>
      </c>
      <c r="H152" s="311">
        <f>'Payroll Totals by Month'!P135</f>
        <v>0</v>
      </c>
      <c r="I152" s="205">
        <f t="shared" ca="1" si="4"/>
        <v>44386</v>
      </c>
      <c r="J152" s="126">
        <v>3</v>
      </c>
      <c r="K152" s="126" t="b">
        <v>1</v>
      </c>
      <c r="L152" s="126" t="s">
        <v>4009</v>
      </c>
      <c r="M152" s="126" t="b">
        <v>1</v>
      </c>
      <c r="N152" s="126" t="s">
        <v>3687</v>
      </c>
      <c r="O152" s="309" t="str">
        <f>LEFT('Payroll Totals by Month'!C135,13)&amp;"."&amp;F152</f>
        <v>..salaries.Jl21</v>
      </c>
      <c r="P152" s="312" t="str">
        <f>'Payroll Totals by Month'!A135&amp;"/"&amp;PayrollCR!$O$1</f>
        <v>/111400</v>
      </c>
      <c r="Q152" s="126" t="b">
        <v>1</v>
      </c>
      <c r="R152" s="126" t="b">
        <v>1</v>
      </c>
      <c r="S152" s="126" t="b">
        <v>1</v>
      </c>
    </row>
    <row r="153" spans="1:19" hidden="1" x14ac:dyDescent="0.25">
      <c r="A153" s="126" t="s">
        <v>4008</v>
      </c>
      <c r="B153" s="200">
        <v>1</v>
      </c>
      <c r="C153" s="126">
        <v>2</v>
      </c>
      <c r="D153" s="308">
        <f>'Payroll Totals by Month'!D136</f>
        <v>0</v>
      </c>
      <c r="E153" s="126" t="b">
        <v>1</v>
      </c>
      <c r="F153" s="309" t="str">
        <f>RIGHT('Payroll Totals by Month'!B136,4)&amp;"."&amp;"salaries"&amp;"."&amp;PayrollCR!$C$5</f>
        <v>.salaries.Jl21</v>
      </c>
      <c r="G153" s="310">
        <f t="shared" ca="1" si="5"/>
        <v>44386</v>
      </c>
      <c r="H153" s="311">
        <f>'Payroll Totals by Month'!P136</f>
        <v>0</v>
      </c>
      <c r="I153" s="205">
        <f t="shared" ca="1" si="4"/>
        <v>44386</v>
      </c>
      <c r="J153" s="126">
        <v>3</v>
      </c>
      <c r="K153" s="126" t="b">
        <v>1</v>
      </c>
      <c r="L153" s="126" t="s">
        <v>4009</v>
      </c>
      <c r="M153" s="126" t="b">
        <v>1</v>
      </c>
      <c r="N153" s="126" t="s">
        <v>3687</v>
      </c>
      <c r="O153" s="309" t="str">
        <f>LEFT('Payroll Totals by Month'!C136,13)&amp;"."&amp;F153</f>
        <v>..salaries.Jl21</v>
      </c>
      <c r="P153" s="312" t="str">
        <f>'Payroll Totals by Month'!A136&amp;"/"&amp;PayrollCR!$O$1</f>
        <v>/111400</v>
      </c>
      <c r="Q153" s="126" t="b">
        <v>1</v>
      </c>
      <c r="R153" s="126" t="b">
        <v>1</v>
      </c>
      <c r="S153" s="126" t="b">
        <v>1</v>
      </c>
    </row>
    <row r="154" spans="1:19" hidden="1" x14ac:dyDescent="0.25">
      <c r="A154" s="126" t="s">
        <v>4008</v>
      </c>
      <c r="B154" s="200">
        <v>1</v>
      </c>
      <c r="C154" s="126">
        <v>2</v>
      </c>
      <c r="D154" s="308">
        <f>'Payroll Totals by Month'!D137</f>
        <v>0</v>
      </c>
      <c r="E154" s="126" t="b">
        <v>1</v>
      </c>
      <c r="F154" s="309" t="str">
        <f>RIGHT('Payroll Totals by Month'!B137,4)&amp;"."&amp;"salaries"&amp;"."&amp;PayrollCR!$C$5</f>
        <v>.salaries.Jl21</v>
      </c>
      <c r="G154" s="310">
        <f t="shared" ca="1" si="5"/>
        <v>44386</v>
      </c>
      <c r="H154" s="311">
        <f>'Payroll Totals by Month'!P137</f>
        <v>0</v>
      </c>
      <c r="I154" s="205">
        <f t="shared" ca="1" si="4"/>
        <v>44386</v>
      </c>
      <c r="J154" s="126">
        <v>3</v>
      </c>
      <c r="K154" s="126" t="b">
        <v>1</v>
      </c>
      <c r="L154" s="126" t="s">
        <v>4009</v>
      </c>
      <c r="M154" s="126" t="b">
        <v>1</v>
      </c>
      <c r="N154" s="126" t="s">
        <v>3687</v>
      </c>
      <c r="O154" s="309" t="str">
        <f>LEFT('Payroll Totals by Month'!C137,13)&amp;"."&amp;F154</f>
        <v>..salaries.Jl21</v>
      </c>
      <c r="P154" s="312" t="str">
        <f>'Payroll Totals by Month'!A137&amp;"/"&amp;PayrollCR!$O$1</f>
        <v>/111400</v>
      </c>
      <c r="Q154" s="126" t="b">
        <v>1</v>
      </c>
      <c r="R154" s="126" t="b">
        <v>1</v>
      </c>
      <c r="S154" s="126" t="b">
        <v>1</v>
      </c>
    </row>
    <row r="155" spans="1:19" hidden="1" x14ac:dyDescent="0.25">
      <c r="A155" s="126" t="s">
        <v>4008</v>
      </c>
      <c r="B155" s="200">
        <v>1</v>
      </c>
      <c r="C155" s="126">
        <v>2</v>
      </c>
      <c r="D155" s="308">
        <f>'Payroll Totals by Month'!D138</f>
        <v>0</v>
      </c>
      <c r="E155" s="126" t="b">
        <v>1</v>
      </c>
      <c r="F155" s="309" t="str">
        <f>RIGHT('Payroll Totals by Month'!B138,4)&amp;"."&amp;"salaries"&amp;"."&amp;PayrollCR!$C$5</f>
        <v>.salaries.Jl21</v>
      </c>
      <c r="G155" s="310">
        <f t="shared" ca="1" si="5"/>
        <v>44386</v>
      </c>
      <c r="H155" s="311">
        <f>'Payroll Totals by Month'!P138</f>
        <v>0</v>
      </c>
      <c r="I155" s="205">
        <f t="shared" ca="1" si="4"/>
        <v>44386</v>
      </c>
      <c r="J155" s="126">
        <v>3</v>
      </c>
      <c r="K155" s="126" t="b">
        <v>1</v>
      </c>
      <c r="L155" s="126" t="s">
        <v>4009</v>
      </c>
      <c r="M155" s="126" t="b">
        <v>1</v>
      </c>
      <c r="N155" s="126" t="s">
        <v>3687</v>
      </c>
      <c r="O155" s="309" t="str">
        <f>LEFT('Payroll Totals by Month'!C138,13)&amp;"."&amp;F155</f>
        <v>..salaries.Jl21</v>
      </c>
      <c r="P155" s="312" t="str">
        <f>'Payroll Totals by Month'!A138&amp;"/"&amp;PayrollCR!$O$1</f>
        <v>/111400</v>
      </c>
      <c r="Q155" s="126" t="b">
        <v>1</v>
      </c>
      <c r="R155" s="126" t="b">
        <v>1</v>
      </c>
      <c r="S155" s="126" t="b">
        <v>1</v>
      </c>
    </row>
    <row r="156" spans="1:19" hidden="1" x14ac:dyDescent="0.25">
      <c r="A156" s="126" t="s">
        <v>4008</v>
      </c>
      <c r="B156" s="200">
        <v>1</v>
      </c>
      <c r="C156" s="126">
        <v>2</v>
      </c>
      <c r="D156" s="308">
        <f>'Payroll Totals by Month'!D139</f>
        <v>0</v>
      </c>
      <c r="E156" s="126" t="b">
        <v>1</v>
      </c>
      <c r="F156" s="309" t="str">
        <f>RIGHT('Payroll Totals by Month'!B139,4)&amp;"."&amp;"salaries"&amp;"."&amp;PayrollCR!$C$5</f>
        <v>.salaries.Jl21</v>
      </c>
      <c r="G156" s="310">
        <f t="shared" ca="1" si="5"/>
        <v>44386</v>
      </c>
      <c r="H156" s="311">
        <f>'Payroll Totals by Month'!P139</f>
        <v>0</v>
      </c>
      <c r="I156" s="205">
        <f t="shared" ref="I156:I185" ca="1" si="6">G156</f>
        <v>44386</v>
      </c>
      <c r="J156" s="126">
        <v>3</v>
      </c>
      <c r="K156" s="126" t="b">
        <v>1</v>
      </c>
      <c r="L156" s="126" t="s">
        <v>4009</v>
      </c>
      <c r="M156" s="126" t="b">
        <v>1</v>
      </c>
      <c r="N156" s="126" t="s">
        <v>3687</v>
      </c>
      <c r="O156" s="309" t="str">
        <f>LEFT('Payroll Totals by Month'!C139,13)&amp;"."&amp;F156</f>
        <v>..salaries.Jl21</v>
      </c>
      <c r="P156" s="312" t="str">
        <f>'Payroll Totals by Month'!A139&amp;"/"&amp;PayrollCR!$O$1</f>
        <v>/111400</v>
      </c>
      <c r="Q156" s="126" t="b">
        <v>1</v>
      </c>
      <c r="R156" s="126" t="b">
        <v>1</v>
      </c>
      <c r="S156" s="126" t="b">
        <v>1</v>
      </c>
    </row>
    <row r="157" spans="1:19" hidden="1" x14ac:dyDescent="0.25">
      <c r="A157" s="126" t="s">
        <v>4008</v>
      </c>
      <c r="B157" s="200">
        <v>1</v>
      </c>
      <c r="C157" s="126">
        <v>2</v>
      </c>
      <c r="D157" s="308">
        <f>'Payroll Totals by Month'!D140</f>
        <v>0</v>
      </c>
      <c r="E157" s="126" t="b">
        <v>1</v>
      </c>
      <c r="F157" s="309" t="str">
        <f>RIGHT('Payroll Totals by Month'!B140,4)&amp;"."&amp;"salaries"&amp;"."&amp;PayrollCR!$C$5</f>
        <v>.salaries.Jl21</v>
      </c>
      <c r="G157" s="310">
        <f t="shared" ca="1" si="5"/>
        <v>44386</v>
      </c>
      <c r="H157" s="311">
        <f>'Payroll Totals by Month'!P140</f>
        <v>0</v>
      </c>
      <c r="I157" s="205">
        <f t="shared" ca="1" si="6"/>
        <v>44386</v>
      </c>
      <c r="J157" s="126">
        <v>3</v>
      </c>
      <c r="K157" s="126" t="b">
        <v>1</v>
      </c>
      <c r="L157" s="126" t="s">
        <v>4009</v>
      </c>
      <c r="M157" s="126" t="b">
        <v>1</v>
      </c>
      <c r="N157" s="126" t="s">
        <v>3687</v>
      </c>
      <c r="O157" s="309" t="str">
        <f>LEFT('Payroll Totals by Month'!C140,13)&amp;"."&amp;F157</f>
        <v>..salaries.Jl21</v>
      </c>
      <c r="P157" s="312" t="str">
        <f>'Payroll Totals by Month'!A140&amp;"/"&amp;PayrollCR!$O$1</f>
        <v>/111400</v>
      </c>
      <c r="Q157" s="126" t="b">
        <v>1</v>
      </c>
      <c r="R157" s="126" t="b">
        <v>1</v>
      </c>
      <c r="S157" s="126" t="b">
        <v>1</v>
      </c>
    </row>
    <row r="158" spans="1:19" hidden="1" x14ac:dyDescent="0.25">
      <c r="A158" s="126" t="s">
        <v>4008</v>
      </c>
      <c r="B158" s="200">
        <v>1</v>
      </c>
      <c r="C158" s="126">
        <v>2</v>
      </c>
      <c r="D158" s="308">
        <f>'Payroll Totals by Month'!D141</f>
        <v>0</v>
      </c>
      <c r="E158" s="126" t="b">
        <v>1</v>
      </c>
      <c r="F158" s="309" t="str">
        <f>RIGHT('Payroll Totals by Month'!B141,4)&amp;"."&amp;"salaries"&amp;"."&amp;PayrollCR!$C$5</f>
        <v>.salaries.Jl21</v>
      </c>
      <c r="G158" s="310">
        <f t="shared" ca="1" si="5"/>
        <v>44386</v>
      </c>
      <c r="H158" s="311">
        <f>'Payroll Totals by Month'!P141</f>
        <v>0</v>
      </c>
      <c r="I158" s="205">
        <f t="shared" ca="1" si="6"/>
        <v>44386</v>
      </c>
      <c r="J158" s="126">
        <v>3</v>
      </c>
      <c r="K158" s="126" t="b">
        <v>1</v>
      </c>
      <c r="L158" s="126" t="s">
        <v>4009</v>
      </c>
      <c r="M158" s="126" t="b">
        <v>1</v>
      </c>
      <c r="N158" s="126" t="s">
        <v>3687</v>
      </c>
      <c r="O158" s="309" t="str">
        <f>LEFT('Payroll Totals by Month'!C141,13)&amp;"."&amp;F158</f>
        <v>..salaries.Jl21</v>
      </c>
      <c r="P158" s="312" t="str">
        <f>'Payroll Totals by Month'!A141&amp;"/"&amp;PayrollCR!$O$1</f>
        <v>/111400</v>
      </c>
      <c r="Q158" s="126" t="b">
        <v>1</v>
      </c>
      <c r="R158" s="126" t="b">
        <v>1</v>
      </c>
      <c r="S158" s="126" t="b">
        <v>1</v>
      </c>
    </row>
    <row r="159" spans="1:19" hidden="1" x14ac:dyDescent="0.25">
      <c r="A159" s="126" t="s">
        <v>4008</v>
      </c>
      <c r="B159" s="200">
        <v>1</v>
      </c>
      <c r="C159" s="126">
        <v>2</v>
      </c>
      <c r="D159" s="308">
        <f>'Payroll Totals by Month'!D142</f>
        <v>0</v>
      </c>
      <c r="E159" s="126" t="b">
        <v>1</v>
      </c>
      <c r="F159" s="309" t="str">
        <f>RIGHT('Payroll Totals by Month'!B142,4)&amp;"."&amp;"salaries"&amp;"."&amp;PayrollCR!$C$5</f>
        <v>.salaries.Jl21</v>
      </c>
      <c r="G159" s="310">
        <f t="shared" ca="1" si="5"/>
        <v>44386</v>
      </c>
      <c r="H159" s="311">
        <f>'Payroll Totals by Month'!P142</f>
        <v>0</v>
      </c>
      <c r="I159" s="205">
        <f t="shared" ca="1" si="6"/>
        <v>44386</v>
      </c>
      <c r="J159" s="126">
        <v>3</v>
      </c>
      <c r="K159" s="126" t="b">
        <v>1</v>
      </c>
      <c r="L159" s="126" t="s">
        <v>4009</v>
      </c>
      <c r="M159" s="126" t="b">
        <v>1</v>
      </c>
      <c r="N159" s="126" t="s">
        <v>3687</v>
      </c>
      <c r="O159" s="309" t="str">
        <f>LEFT('Payroll Totals by Month'!C142,13)&amp;"."&amp;F159</f>
        <v>..salaries.Jl21</v>
      </c>
      <c r="P159" s="312" t="str">
        <f>'Payroll Totals by Month'!A142&amp;"/"&amp;PayrollCR!$O$1</f>
        <v>/111400</v>
      </c>
      <c r="Q159" s="126" t="b">
        <v>1</v>
      </c>
      <c r="R159" s="126" t="b">
        <v>1</v>
      </c>
      <c r="S159" s="126" t="b">
        <v>1</v>
      </c>
    </row>
    <row r="160" spans="1:19" hidden="1" x14ac:dyDescent="0.25">
      <c r="A160" s="126" t="s">
        <v>4008</v>
      </c>
      <c r="B160" s="200">
        <v>1</v>
      </c>
      <c r="C160" s="126">
        <v>2</v>
      </c>
      <c r="D160" s="308">
        <f>'Payroll Totals by Month'!D143</f>
        <v>0</v>
      </c>
      <c r="E160" s="126" t="b">
        <v>1</v>
      </c>
      <c r="F160" s="309" t="str">
        <f>RIGHT('Payroll Totals by Month'!B143,4)&amp;"."&amp;"salaries"&amp;"."&amp;PayrollCR!$C$5</f>
        <v>.salaries.Jl21</v>
      </c>
      <c r="G160" s="310">
        <f t="shared" ca="1" si="5"/>
        <v>44386</v>
      </c>
      <c r="H160" s="311">
        <f>'Payroll Totals by Month'!P143</f>
        <v>0</v>
      </c>
      <c r="I160" s="205">
        <f t="shared" ca="1" si="6"/>
        <v>44386</v>
      </c>
      <c r="J160" s="126">
        <v>3</v>
      </c>
      <c r="K160" s="126" t="b">
        <v>1</v>
      </c>
      <c r="L160" s="126" t="s">
        <v>4009</v>
      </c>
      <c r="M160" s="126" t="b">
        <v>1</v>
      </c>
      <c r="N160" s="126" t="s">
        <v>3687</v>
      </c>
      <c r="O160" s="309" t="str">
        <f>LEFT('Payroll Totals by Month'!C143,13)&amp;"."&amp;F160</f>
        <v>..salaries.Jl21</v>
      </c>
      <c r="P160" s="312" t="str">
        <f>'Payroll Totals by Month'!A143&amp;"/"&amp;PayrollCR!$O$1</f>
        <v>/111400</v>
      </c>
      <c r="Q160" s="126" t="b">
        <v>1</v>
      </c>
      <c r="R160" s="126" t="b">
        <v>1</v>
      </c>
      <c r="S160" s="126" t="b">
        <v>1</v>
      </c>
    </row>
    <row r="161" spans="1:19" hidden="1" x14ac:dyDescent="0.25">
      <c r="A161" s="126" t="s">
        <v>4008</v>
      </c>
      <c r="B161" s="200">
        <v>1</v>
      </c>
      <c r="C161" s="126">
        <v>2</v>
      </c>
      <c r="D161" s="308">
        <f>'Payroll Totals by Month'!D144</f>
        <v>0</v>
      </c>
      <c r="E161" s="126" t="b">
        <v>1</v>
      </c>
      <c r="F161" s="309" t="str">
        <f>RIGHT('Payroll Totals by Month'!B144,4)&amp;"."&amp;"salaries"&amp;"."&amp;PayrollCR!$C$5</f>
        <v>.salaries.Jl21</v>
      </c>
      <c r="G161" s="310">
        <f t="shared" ca="1" si="5"/>
        <v>44386</v>
      </c>
      <c r="H161" s="311">
        <f>'Payroll Totals by Month'!P144</f>
        <v>0</v>
      </c>
      <c r="I161" s="205">
        <f t="shared" ca="1" si="6"/>
        <v>44386</v>
      </c>
      <c r="J161" s="126">
        <v>3</v>
      </c>
      <c r="K161" s="126" t="b">
        <v>1</v>
      </c>
      <c r="L161" s="126" t="s">
        <v>4009</v>
      </c>
      <c r="M161" s="126" t="b">
        <v>1</v>
      </c>
      <c r="N161" s="126" t="s">
        <v>3687</v>
      </c>
      <c r="O161" s="309" t="str">
        <f>LEFT('Payroll Totals by Month'!C144,13)&amp;"."&amp;F161</f>
        <v>..salaries.Jl21</v>
      </c>
      <c r="P161" s="312" t="str">
        <f>'Payroll Totals by Month'!A144&amp;"/"&amp;PayrollCR!$O$1</f>
        <v>/111400</v>
      </c>
      <c r="Q161" s="126" t="b">
        <v>1</v>
      </c>
      <c r="R161" s="126" t="b">
        <v>1</v>
      </c>
      <c r="S161" s="126" t="b">
        <v>1</v>
      </c>
    </row>
    <row r="162" spans="1:19" hidden="1" x14ac:dyDescent="0.25">
      <c r="A162" s="126" t="s">
        <v>4008</v>
      </c>
      <c r="B162" s="200">
        <v>1</v>
      </c>
      <c r="C162" s="126">
        <v>2</v>
      </c>
      <c r="D162" s="308">
        <f>'Payroll Totals by Month'!D145</f>
        <v>0</v>
      </c>
      <c r="E162" s="126" t="b">
        <v>1</v>
      </c>
      <c r="F162" s="309" t="str">
        <f>RIGHT('Payroll Totals by Month'!B145,4)&amp;"."&amp;"salaries"&amp;"."&amp;PayrollCR!$C$5</f>
        <v>.salaries.Jl21</v>
      </c>
      <c r="G162" s="310">
        <f t="shared" ca="1" si="5"/>
        <v>44386</v>
      </c>
      <c r="H162" s="311">
        <f>'Payroll Totals by Month'!P145</f>
        <v>0</v>
      </c>
      <c r="I162" s="205">
        <f t="shared" ca="1" si="6"/>
        <v>44386</v>
      </c>
      <c r="J162" s="126">
        <v>3</v>
      </c>
      <c r="K162" s="126" t="b">
        <v>1</v>
      </c>
      <c r="L162" s="126" t="s">
        <v>4009</v>
      </c>
      <c r="M162" s="126" t="b">
        <v>1</v>
      </c>
      <c r="N162" s="126" t="s">
        <v>3687</v>
      </c>
      <c r="O162" s="309" t="str">
        <f>LEFT('Payroll Totals by Month'!C145,13)&amp;"."&amp;F162</f>
        <v>..salaries.Jl21</v>
      </c>
      <c r="P162" s="312" t="str">
        <f>'Payroll Totals by Month'!A145&amp;"/"&amp;PayrollCR!$O$1</f>
        <v>/111400</v>
      </c>
      <c r="Q162" s="126" t="b">
        <v>1</v>
      </c>
      <c r="R162" s="126" t="b">
        <v>1</v>
      </c>
      <c r="S162" s="126" t="b">
        <v>1</v>
      </c>
    </row>
    <row r="163" spans="1:19" hidden="1" x14ac:dyDescent="0.25">
      <c r="A163" s="126" t="s">
        <v>4008</v>
      </c>
      <c r="B163" s="200">
        <v>1</v>
      </c>
      <c r="C163" s="126">
        <v>2</v>
      </c>
      <c r="D163" s="308">
        <f>'Payroll Totals by Month'!D146</f>
        <v>0</v>
      </c>
      <c r="E163" s="126" t="b">
        <v>1</v>
      </c>
      <c r="F163" s="309" t="str">
        <f>RIGHT('Payroll Totals by Month'!B146,4)&amp;"."&amp;"salaries"&amp;"."&amp;PayrollCR!$C$5</f>
        <v>.salaries.Jl21</v>
      </c>
      <c r="G163" s="310">
        <f t="shared" ca="1" si="5"/>
        <v>44386</v>
      </c>
      <c r="H163" s="311">
        <f>'Payroll Totals by Month'!P146</f>
        <v>0</v>
      </c>
      <c r="I163" s="205">
        <f t="shared" ca="1" si="6"/>
        <v>44386</v>
      </c>
      <c r="J163" s="126">
        <v>3</v>
      </c>
      <c r="K163" s="126" t="b">
        <v>1</v>
      </c>
      <c r="L163" s="126" t="s">
        <v>4009</v>
      </c>
      <c r="M163" s="126" t="b">
        <v>1</v>
      </c>
      <c r="N163" s="126" t="s">
        <v>3687</v>
      </c>
      <c r="O163" s="309" t="str">
        <f>LEFT('Payroll Totals by Month'!C146,13)&amp;"."&amp;F163</f>
        <v>..salaries.Jl21</v>
      </c>
      <c r="P163" s="312" t="str">
        <f>'Payroll Totals by Month'!A146&amp;"/"&amp;PayrollCR!$O$1</f>
        <v>/111400</v>
      </c>
      <c r="Q163" s="126" t="b">
        <v>1</v>
      </c>
      <c r="R163" s="126" t="b">
        <v>1</v>
      </c>
      <c r="S163" s="126" t="b">
        <v>1</v>
      </c>
    </row>
    <row r="164" spans="1:19" hidden="1" x14ac:dyDescent="0.25">
      <c r="A164" s="126" t="s">
        <v>4008</v>
      </c>
      <c r="B164" s="200">
        <v>1</v>
      </c>
      <c r="C164" s="126">
        <v>2</v>
      </c>
      <c r="D164" s="308">
        <f>'Payroll Totals by Month'!D147</f>
        <v>0</v>
      </c>
      <c r="E164" s="126" t="b">
        <v>1</v>
      </c>
      <c r="F164" s="309" t="str">
        <f>RIGHT('Payroll Totals by Month'!B147,4)&amp;"."&amp;"salaries"&amp;"."&amp;PayrollCR!$C$5</f>
        <v>.salaries.Jl21</v>
      </c>
      <c r="G164" s="310">
        <f t="shared" ca="1" si="5"/>
        <v>44386</v>
      </c>
      <c r="H164" s="311">
        <f>'Payroll Totals by Month'!P147</f>
        <v>0</v>
      </c>
      <c r="I164" s="205">
        <f t="shared" ca="1" si="6"/>
        <v>44386</v>
      </c>
      <c r="J164" s="126">
        <v>3</v>
      </c>
      <c r="K164" s="126" t="b">
        <v>1</v>
      </c>
      <c r="L164" s="126" t="s">
        <v>4009</v>
      </c>
      <c r="M164" s="126" t="b">
        <v>1</v>
      </c>
      <c r="N164" s="126" t="s">
        <v>3687</v>
      </c>
      <c r="O164" s="309" t="str">
        <f>LEFT('Payroll Totals by Month'!C147,13)&amp;"."&amp;F164</f>
        <v>..salaries.Jl21</v>
      </c>
      <c r="P164" s="312" t="str">
        <f>'Payroll Totals by Month'!A147&amp;"/"&amp;PayrollCR!$O$1</f>
        <v>/111400</v>
      </c>
      <c r="Q164" s="126" t="b">
        <v>1</v>
      </c>
      <c r="R164" s="126" t="b">
        <v>1</v>
      </c>
      <c r="S164" s="126" t="b">
        <v>1</v>
      </c>
    </row>
    <row r="165" spans="1:19" hidden="1" x14ac:dyDescent="0.25">
      <c r="A165" s="126" t="s">
        <v>4008</v>
      </c>
      <c r="B165" s="200">
        <v>1</v>
      </c>
      <c r="C165" s="126">
        <v>2</v>
      </c>
      <c r="D165" s="308">
        <f>'Payroll Totals by Month'!D148</f>
        <v>0</v>
      </c>
      <c r="E165" s="126" t="b">
        <v>1</v>
      </c>
      <c r="F165" s="309" t="str">
        <f>RIGHT('Payroll Totals by Month'!B148,4)&amp;"."&amp;"salaries"&amp;"."&amp;PayrollCR!$C$5</f>
        <v>.salaries.Jl21</v>
      </c>
      <c r="G165" s="310">
        <f t="shared" ca="1" si="5"/>
        <v>44386</v>
      </c>
      <c r="H165" s="311">
        <f>'Payroll Totals by Month'!P148</f>
        <v>0</v>
      </c>
      <c r="I165" s="205">
        <f t="shared" ca="1" si="6"/>
        <v>44386</v>
      </c>
      <c r="J165" s="126">
        <v>3</v>
      </c>
      <c r="K165" s="126" t="b">
        <v>1</v>
      </c>
      <c r="L165" s="126" t="s">
        <v>4009</v>
      </c>
      <c r="M165" s="126" t="b">
        <v>1</v>
      </c>
      <c r="N165" s="126" t="s">
        <v>3687</v>
      </c>
      <c r="O165" s="309" t="str">
        <f>LEFT('Payroll Totals by Month'!C148,13)&amp;"."&amp;F165</f>
        <v>..salaries.Jl21</v>
      </c>
      <c r="P165" s="312" t="str">
        <f>'Payroll Totals by Month'!A148&amp;"/"&amp;PayrollCR!$O$1</f>
        <v>/111400</v>
      </c>
      <c r="Q165" s="126" t="b">
        <v>1</v>
      </c>
      <c r="R165" s="126" t="b">
        <v>1</v>
      </c>
      <c r="S165" s="126" t="b">
        <v>1</v>
      </c>
    </row>
    <row r="166" spans="1:19" hidden="1" x14ac:dyDescent="0.25">
      <c r="A166" s="126" t="s">
        <v>4008</v>
      </c>
      <c r="B166" s="200">
        <v>1</v>
      </c>
      <c r="C166" s="126">
        <v>2</v>
      </c>
      <c r="D166" s="308">
        <f>'Payroll Totals by Month'!D149</f>
        <v>0</v>
      </c>
      <c r="E166" s="126" t="b">
        <v>1</v>
      </c>
      <c r="F166" s="309" t="str">
        <f>RIGHT('Payroll Totals by Month'!B149,4)&amp;"."&amp;"salaries"&amp;"."&amp;PayrollCR!$C$5</f>
        <v>.salaries.Jl21</v>
      </c>
      <c r="G166" s="310">
        <f t="shared" ca="1" si="5"/>
        <v>44386</v>
      </c>
      <c r="H166" s="311">
        <f>'Payroll Totals by Month'!P149</f>
        <v>0</v>
      </c>
      <c r="I166" s="205">
        <f t="shared" ca="1" si="6"/>
        <v>44386</v>
      </c>
      <c r="J166" s="126">
        <v>3</v>
      </c>
      <c r="K166" s="126" t="b">
        <v>1</v>
      </c>
      <c r="L166" s="126" t="s">
        <v>4009</v>
      </c>
      <c r="M166" s="126" t="b">
        <v>1</v>
      </c>
      <c r="N166" s="126" t="s">
        <v>3687</v>
      </c>
      <c r="O166" s="309" t="str">
        <f>LEFT('Payroll Totals by Month'!C149,13)&amp;"."&amp;F166</f>
        <v>..salaries.Jl21</v>
      </c>
      <c r="P166" s="312" t="str">
        <f>'Payroll Totals by Month'!A149&amp;"/"&amp;PayrollCR!$O$1</f>
        <v>/111400</v>
      </c>
      <c r="Q166" s="126" t="b">
        <v>1</v>
      </c>
      <c r="R166" s="126" t="b">
        <v>1</v>
      </c>
      <c r="S166" s="126" t="b">
        <v>1</v>
      </c>
    </row>
    <row r="167" spans="1:19" hidden="1" x14ac:dyDescent="0.25">
      <c r="A167" s="126" t="s">
        <v>4008</v>
      </c>
      <c r="B167" s="200">
        <v>1</v>
      </c>
      <c r="C167" s="126">
        <v>2</v>
      </c>
      <c r="D167" s="308">
        <f>'Payroll Totals by Month'!D150</f>
        <v>0</v>
      </c>
      <c r="E167" s="126" t="b">
        <v>1</v>
      </c>
      <c r="F167" s="309" t="str">
        <f>RIGHT('Payroll Totals by Month'!B150,4)&amp;"."&amp;"salaries"&amp;"."&amp;PayrollCR!$C$5</f>
        <v>.salaries.Jl21</v>
      </c>
      <c r="G167" s="310">
        <f t="shared" ca="1" si="5"/>
        <v>44386</v>
      </c>
      <c r="H167" s="311">
        <f>'Payroll Totals by Month'!P150</f>
        <v>0</v>
      </c>
      <c r="I167" s="205">
        <f t="shared" ca="1" si="6"/>
        <v>44386</v>
      </c>
      <c r="J167" s="126">
        <v>3</v>
      </c>
      <c r="K167" s="126" t="b">
        <v>1</v>
      </c>
      <c r="L167" s="126" t="s">
        <v>4009</v>
      </c>
      <c r="M167" s="126" t="b">
        <v>1</v>
      </c>
      <c r="N167" s="126" t="s">
        <v>3687</v>
      </c>
      <c r="O167" s="309" t="str">
        <f>LEFT('Payroll Totals by Month'!C150,13)&amp;"."&amp;F167</f>
        <v>..salaries.Jl21</v>
      </c>
      <c r="P167" s="312" t="str">
        <f>'Payroll Totals by Month'!A150&amp;"/"&amp;PayrollCR!$O$1</f>
        <v>/111400</v>
      </c>
      <c r="Q167" s="126" t="b">
        <v>1</v>
      </c>
      <c r="R167" s="126" t="b">
        <v>1</v>
      </c>
      <c r="S167" s="126" t="b">
        <v>1</v>
      </c>
    </row>
    <row r="168" spans="1:19" hidden="1" x14ac:dyDescent="0.25">
      <c r="A168" s="126" t="s">
        <v>4008</v>
      </c>
      <c r="B168" s="200">
        <v>1</v>
      </c>
      <c r="C168" s="126">
        <v>2</v>
      </c>
      <c r="D168" s="308">
        <f>'Payroll Totals by Month'!D151</f>
        <v>0</v>
      </c>
      <c r="E168" s="126" t="b">
        <v>1</v>
      </c>
      <c r="F168" s="309" t="str">
        <f>RIGHT('Payroll Totals by Month'!B151,4)&amp;"."&amp;"salaries"&amp;"."&amp;PayrollCR!$C$5</f>
        <v>.salaries.Jl21</v>
      </c>
      <c r="G168" s="310">
        <f t="shared" ca="1" si="5"/>
        <v>44386</v>
      </c>
      <c r="H168" s="311">
        <f>'Payroll Totals by Month'!P151</f>
        <v>0</v>
      </c>
      <c r="I168" s="205">
        <f t="shared" ca="1" si="6"/>
        <v>44386</v>
      </c>
      <c r="J168" s="126">
        <v>3</v>
      </c>
      <c r="K168" s="126" t="b">
        <v>1</v>
      </c>
      <c r="L168" s="126" t="s">
        <v>4009</v>
      </c>
      <c r="M168" s="126" t="b">
        <v>1</v>
      </c>
      <c r="N168" s="126" t="s">
        <v>3687</v>
      </c>
      <c r="O168" s="309" t="str">
        <f>LEFT('Payroll Totals by Month'!C151,13)&amp;"."&amp;F168</f>
        <v>..salaries.Jl21</v>
      </c>
      <c r="P168" s="312" t="str">
        <f>'Payroll Totals by Month'!A151&amp;"/"&amp;PayrollCR!$O$1</f>
        <v>/111400</v>
      </c>
      <c r="Q168" s="126" t="b">
        <v>1</v>
      </c>
      <c r="R168" s="126" t="b">
        <v>1</v>
      </c>
      <c r="S168" s="126" t="b">
        <v>1</v>
      </c>
    </row>
    <row r="169" spans="1:19" hidden="1" x14ac:dyDescent="0.25">
      <c r="A169" s="126" t="s">
        <v>4008</v>
      </c>
      <c r="B169" s="200">
        <v>1</v>
      </c>
      <c r="C169" s="126">
        <v>2</v>
      </c>
      <c r="D169" s="308">
        <f>'Payroll Totals by Month'!D152</f>
        <v>0</v>
      </c>
      <c r="E169" s="126" t="b">
        <v>1</v>
      </c>
      <c r="F169" s="309" t="str">
        <f>RIGHT('Payroll Totals by Month'!B152,4)&amp;"."&amp;"salaries"&amp;"."&amp;PayrollCR!$C$5</f>
        <v>.salaries.Jl21</v>
      </c>
      <c r="G169" s="310">
        <f t="shared" ca="1" si="5"/>
        <v>44386</v>
      </c>
      <c r="H169" s="311">
        <f>'Payroll Totals by Month'!P152</f>
        <v>0</v>
      </c>
      <c r="I169" s="205">
        <f t="shared" ca="1" si="6"/>
        <v>44386</v>
      </c>
      <c r="J169" s="126">
        <v>3</v>
      </c>
      <c r="K169" s="126" t="b">
        <v>1</v>
      </c>
      <c r="L169" s="126" t="s">
        <v>4009</v>
      </c>
      <c r="M169" s="126" t="b">
        <v>1</v>
      </c>
      <c r="N169" s="126" t="s">
        <v>3687</v>
      </c>
      <c r="O169" s="309" t="str">
        <f>LEFT('Payroll Totals by Month'!C152,13)&amp;"."&amp;F169</f>
        <v>..salaries.Jl21</v>
      </c>
      <c r="P169" s="312" t="str">
        <f>'Payroll Totals by Month'!A152&amp;"/"&amp;PayrollCR!$O$1</f>
        <v>/111400</v>
      </c>
      <c r="Q169" s="126" t="b">
        <v>1</v>
      </c>
      <c r="R169" s="126" t="b">
        <v>1</v>
      </c>
      <c r="S169" s="126" t="b">
        <v>1</v>
      </c>
    </row>
    <row r="170" spans="1:19" hidden="1" x14ac:dyDescent="0.25">
      <c r="A170" s="126" t="s">
        <v>4008</v>
      </c>
      <c r="B170" s="200">
        <v>1</v>
      </c>
      <c r="C170" s="126">
        <v>2</v>
      </c>
      <c r="D170" s="308">
        <f>'Payroll Totals by Month'!D153</f>
        <v>0</v>
      </c>
      <c r="E170" s="126" t="b">
        <v>1</v>
      </c>
      <c r="F170" s="309" t="str">
        <f>RIGHT('Payroll Totals by Month'!B153,4)&amp;"."&amp;"salaries"&amp;"."&amp;PayrollCR!$C$5</f>
        <v>.salaries.Jl21</v>
      </c>
      <c r="G170" s="310">
        <f t="shared" ca="1" si="5"/>
        <v>44386</v>
      </c>
      <c r="H170" s="311">
        <f>'Payroll Totals by Month'!P153</f>
        <v>0</v>
      </c>
      <c r="I170" s="205">
        <f t="shared" ca="1" si="6"/>
        <v>44386</v>
      </c>
      <c r="J170" s="126">
        <v>3</v>
      </c>
      <c r="K170" s="126" t="b">
        <v>1</v>
      </c>
      <c r="L170" s="126" t="s">
        <v>4009</v>
      </c>
      <c r="M170" s="126" t="b">
        <v>1</v>
      </c>
      <c r="N170" s="126" t="s">
        <v>3687</v>
      </c>
      <c r="O170" s="309" t="str">
        <f>LEFT('Payroll Totals by Month'!C153,13)&amp;"."&amp;F170</f>
        <v>..salaries.Jl21</v>
      </c>
      <c r="P170" s="312" t="str">
        <f>'Payroll Totals by Month'!A153&amp;"/"&amp;PayrollCR!$O$1</f>
        <v>/111400</v>
      </c>
      <c r="Q170" s="126" t="b">
        <v>1</v>
      </c>
      <c r="R170" s="126" t="b">
        <v>1</v>
      </c>
      <c r="S170" s="126" t="b">
        <v>1</v>
      </c>
    </row>
    <row r="171" spans="1:19" hidden="1" x14ac:dyDescent="0.25">
      <c r="A171" s="126" t="s">
        <v>4008</v>
      </c>
      <c r="B171" s="200">
        <v>1</v>
      </c>
      <c r="C171" s="126">
        <v>2</v>
      </c>
      <c r="D171" s="308">
        <f>'Payroll Totals by Month'!D154</f>
        <v>0</v>
      </c>
      <c r="E171" s="126" t="b">
        <v>1</v>
      </c>
      <c r="F171" s="309" t="str">
        <f>RIGHT('Payroll Totals by Month'!B154,4)&amp;"."&amp;"salaries"&amp;"."&amp;PayrollCR!$C$5</f>
        <v>.salaries.Jl21</v>
      </c>
      <c r="G171" s="310">
        <f t="shared" ca="1" si="5"/>
        <v>44386</v>
      </c>
      <c r="H171" s="311">
        <f>'Payroll Totals by Month'!P154</f>
        <v>0</v>
      </c>
      <c r="I171" s="205">
        <f t="shared" ca="1" si="6"/>
        <v>44386</v>
      </c>
      <c r="J171" s="126">
        <v>3</v>
      </c>
      <c r="K171" s="126" t="b">
        <v>1</v>
      </c>
      <c r="L171" s="126" t="s">
        <v>4009</v>
      </c>
      <c r="M171" s="126" t="b">
        <v>1</v>
      </c>
      <c r="N171" s="126" t="s">
        <v>3687</v>
      </c>
      <c r="O171" s="309" t="str">
        <f>LEFT('Payroll Totals by Month'!C154,13)&amp;"."&amp;F171</f>
        <v>..salaries.Jl21</v>
      </c>
      <c r="P171" s="312" t="str">
        <f>'Payroll Totals by Month'!A154&amp;"/"&amp;PayrollCR!$O$1</f>
        <v>/111400</v>
      </c>
      <c r="Q171" s="126" t="b">
        <v>1</v>
      </c>
      <c r="R171" s="126" t="b">
        <v>1</v>
      </c>
      <c r="S171" s="126" t="b">
        <v>1</v>
      </c>
    </row>
    <row r="172" spans="1:19" hidden="1" x14ac:dyDescent="0.25">
      <c r="A172" s="126" t="s">
        <v>4008</v>
      </c>
      <c r="B172" s="200">
        <v>1</v>
      </c>
      <c r="C172" s="126">
        <v>2</v>
      </c>
      <c r="D172" s="308">
        <f>'Payroll Totals by Month'!D155</f>
        <v>0</v>
      </c>
      <c r="E172" s="126" t="b">
        <v>1</v>
      </c>
      <c r="F172" s="309" t="str">
        <f>RIGHT('Payroll Totals by Month'!B155,4)&amp;"."&amp;"salaries"&amp;"."&amp;PayrollCR!$C$5</f>
        <v>.salaries.Jl21</v>
      </c>
      <c r="G172" s="310">
        <f t="shared" ca="1" si="5"/>
        <v>44386</v>
      </c>
      <c r="H172" s="311">
        <f>'Payroll Totals by Month'!P155</f>
        <v>0</v>
      </c>
      <c r="I172" s="205">
        <f t="shared" ca="1" si="6"/>
        <v>44386</v>
      </c>
      <c r="J172" s="126">
        <v>3</v>
      </c>
      <c r="K172" s="126" t="b">
        <v>1</v>
      </c>
      <c r="L172" s="126" t="s">
        <v>4009</v>
      </c>
      <c r="M172" s="126" t="b">
        <v>1</v>
      </c>
      <c r="N172" s="126" t="s">
        <v>3687</v>
      </c>
      <c r="O172" s="309" t="str">
        <f>LEFT('Payroll Totals by Month'!C155,13)&amp;"."&amp;F172</f>
        <v>..salaries.Jl21</v>
      </c>
      <c r="P172" s="312" t="str">
        <f>'Payroll Totals by Month'!A155&amp;"/"&amp;PayrollCR!$O$1</f>
        <v>/111400</v>
      </c>
      <c r="Q172" s="126" t="b">
        <v>1</v>
      </c>
      <c r="R172" s="126" t="b">
        <v>1</v>
      </c>
      <c r="S172" s="126" t="b">
        <v>1</v>
      </c>
    </row>
    <row r="173" spans="1:19" hidden="1" x14ac:dyDescent="0.25">
      <c r="A173" s="126" t="s">
        <v>4008</v>
      </c>
      <c r="B173" s="200">
        <v>1</v>
      </c>
      <c r="C173" s="126">
        <v>2</v>
      </c>
      <c r="D173" s="308">
        <f>'Payroll Totals by Month'!D156</f>
        <v>0</v>
      </c>
      <c r="E173" s="126" t="b">
        <v>1</v>
      </c>
      <c r="F173" s="309" t="str">
        <f>RIGHT('Payroll Totals by Month'!B156,4)&amp;"."&amp;"salaries"&amp;"."&amp;PayrollCR!$C$5</f>
        <v>.salaries.Jl21</v>
      </c>
      <c r="G173" s="310">
        <f t="shared" ca="1" si="5"/>
        <v>44386</v>
      </c>
      <c r="H173" s="311">
        <f>'Payroll Totals by Month'!P156</f>
        <v>0</v>
      </c>
      <c r="I173" s="205">
        <f t="shared" ca="1" si="6"/>
        <v>44386</v>
      </c>
      <c r="J173" s="126">
        <v>3</v>
      </c>
      <c r="K173" s="126" t="b">
        <v>1</v>
      </c>
      <c r="L173" s="126" t="s">
        <v>4009</v>
      </c>
      <c r="M173" s="126" t="b">
        <v>1</v>
      </c>
      <c r="N173" s="126" t="s">
        <v>3687</v>
      </c>
      <c r="O173" s="309" t="str">
        <f>LEFT('Payroll Totals by Month'!C156,13)&amp;"."&amp;F173</f>
        <v>..salaries.Jl21</v>
      </c>
      <c r="P173" s="312" t="str">
        <f>'Payroll Totals by Month'!A156&amp;"/"&amp;PayrollCR!$O$1</f>
        <v>/111400</v>
      </c>
      <c r="Q173" s="126" t="b">
        <v>1</v>
      </c>
      <c r="R173" s="126" t="b">
        <v>1</v>
      </c>
      <c r="S173" s="126" t="b">
        <v>1</v>
      </c>
    </row>
    <row r="174" spans="1:19" hidden="1" x14ac:dyDescent="0.25">
      <c r="A174" s="126" t="s">
        <v>4008</v>
      </c>
      <c r="B174" s="200">
        <v>1</v>
      </c>
      <c r="C174" s="126">
        <v>2</v>
      </c>
      <c r="D174" s="308">
        <f>'Payroll Totals by Month'!D157</f>
        <v>0</v>
      </c>
      <c r="E174" s="126" t="b">
        <v>1</v>
      </c>
      <c r="F174" s="309" t="str">
        <f>RIGHT('Payroll Totals by Month'!B157,4)&amp;"."&amp;"salaries"&amp;"."&amp;PayrollCR!$C$5</f>
        <v>.salaries.Jl21</v>
      </c>
      <c r="G174" s="310">
        <f t="shared" ca="1" si="5"/>
        <v>44386</v>
      </c>
      <c r="H174" s="311">
        <f>'Payroll Totals by Month'!P157</f>
        <v>0</v>
      </c>
      <c r="I174" s="205">
        <f t="shared" ca="1" si="6"/>
        <v>44386</v>
      </c>
      <c r="J174" s="126">
        <v>3</v>
      </c>
      <c r="K174" s="126" t="b">
        <v>1</v>
      </c>
      <c r="L174" s="126" t="s">
        <v>4009</v>
      </c>
      <c r="M174" s="126" t="b">
        <v>1</v>
      </c>
      <c r="N174" s="126" t="s">
        <v>3687</v>
      </c>
      <c r="O174" s="309" t="str">
        <f>LEFT('Payroll Totals by Month'!C157,13)&amp;"."&amp;F174</f>
        <v>..salaries.Jl21</v>
      </c>
      <c r="P174" s="312" t="str">
        <f>'Payroll Totals by Month'!A157&amp;"/"&amp;PayrollCR!$O$1</f>
        <v>/111400</v>
      </c>
      <c r="Q174" s="126" t="b">
        <v>1</v>
      </c>
      <c r="R174" s="126" t="b">
        <v>1</v>
      </c>
      <c r="S174" s="126" t="b">
        <v>1</v>
      </c>
    </row>
    <row r="175" spans="1:19" hidden="1" x14ac:dyDescent="0.25">
      <c r="A175" s="126" t="s">
        <v>4008</v>
      </c>
      <c r="B175" s="200">
        <v>1</v>
      </c>
      <c r="C175" s="126">
        <v>2</v>
      </c>
      <c r="D175" s="308">
        <f>'Payroll Totals by Month'!D158</f>
        <v>0</v>
      </c>
      <c r="E175" s="126" t="b">
        <v>1</v>
      </c>
      <c r="F175" s="309" t="str">
        <f>RIGHT('Payroll Totals by Month'!B158,4)&amp;"."&amp;"salaries"&amp;"."&amp;PayrollCR!$C$5</f>
        <v>.salaries.Jl21</v>
      </c>
      <c r="G175" s="310">
        <f t="shared" ca="1" si="5"/>
        <v>44386</v>
      </c>
      <c r="H175" s="311">
        <f>'Payroll Totals by Month'!P158</f>
        <v>0</v>
      </c>
      <c r="I175" s="205">
        <f t="shared" ca="1" si="6"/>
        <v>44386</v>
      </c>
      <c r="J175" s="126">
        <v>3</v>
      </c>
      <c r="K175" s="126" t="b">
        <v>1</v>
      </c>
      <c r="L175" s="126" t="s">
        <v>4009</v>
      </c>
      <c r="M175" s="126" t="b">
        <v>1</v>
      </c>
      <c r="N175" s="126" t="s">
        <v>3687</v>
      </c>
      <c r="O175" s="309" t="str">
        <f>LEFT('Payroll Totals by Month'!C158,13)&amp;"."&amp;F175</f>
        <v>..salaries.Jl21</v>
      </c>
      <c r="P175" s="312" t="str">
        <f>'Payroll Totals by Month'!A158&amp;"/"&amp;PayrollCR!$O$1</f>
        <v>/111400</v>
      </c>
      <c r="Q175" s="126" t="b">
        <v>1</v>
      </c>
      <c r="R175" s="126" t="b">
        <v>1</v>
      </c>
      <c r="S175" s="126" t="b">
        <v>1</v>
      </c>
    </row>
    <row r="176" spans="1:19" hidden="1" x14ac:dyDescent="0.25">
      <c r="A176" s="126" t="s">
        <v>4008</v>
      </c>
      <c r="B176" s="200">
        <v>1</v>
      </c>
      <c r="C176" s="126">
        <v>2</v>
      </c>
      <c r="D176" s="308">
        <f>'Payroll Totals by Month'!D159</f>
        <v>0</v>
      </c>
      <c r="E176" s="126" t="b">
        <v>1</v>
      </c>
      <c r="F176" s="309" t="str">
        <f>RIGHT('Payroll Totals by Month'!B159,4)&amp;"."&amp;"salaries"&amp;"."&amp;PayrollCR!$C$5</f>
        <v>.salaries.Jl21</v>
      </c>
      <c r="G176" s="310">
        <f t="shared" ca="1" si="5"/>
        <v>44386</v>
      </c>
      <c r="H176" s="311">
        <f>'Payroll Totals by Month'!P159</f>
        <v>0</v>
      </c>
      <c r="I176" s="205">
        <f t="shared" ca="1" si="6"/>
        <v>44386</v>
      </c>
      <c r="J176" s="126">
        <v>3</v>
      </c>
      <c r="K176" s="126" t="b">
        <v>1</v>
      </c>
      <c r="L176" s="126" t="s">
        <v>4009</v>
      </c>
      <c r="M176" s="126" t="b">
        <v>1</v>
      </c>
      <c r="N176" s="126" t="s">
        <v>3687</v>
      </c>
      <c r="O176" s="309" t="str">
        <f>LEFT('Payroll Totals by Month'!C159,13)&amp;"."&amp;F176</f>
        <v>..salaries.Jl21</v>
      </c>
      <c r="P176" s="312" t="str">
        <f>'Payroll Totals by Month'!A159&amp;"/"&amp;PayrollCR!$O$1</f>
        <v>/111400</v>
      </c>
      <c r="Q176" s="126" t="b">
        <v>1</v>
      </c>
      <c r="R176" s="126" t="b">
        <v>1</v>
      </c>
      <c r="S176" s="126" t="b">
        <v>1</v>
      </c>
    </row>
    <row r="177" spans="1:19" hidden="1" x14ac:dyDescent="0.25">
      <c r="A177" s="126" t="s">
        <v>4008</v>
      </c>
      <c r="B177" s="200">
        <v>1</v>
      </c>
      <c r="C177" s="126">
        <v>2</v>
      </c>
      <c r="D177" s="308">
        <f>'Payroll Totals by Month'!D160</f>
        <v>0</v>
      </c>
      <c r="E177" s="126" t="b">
        <v>1</v>
      </c>
      <c r="F177" s="309" t="str">
        <f>RIGHT('Payroll Totals by Month'!B160,4)&amp;"."&amp;"salaries"&amp;"."&amp;PayrollCR!$C$5</f>
        <v>.salaries.Jl21</v>
      </c>
      <c r="G177" s="310">
        <f t="shared" ca="1" si="5"/>
        <v>44386</v>
      </c>
      <c r="H177" s="311">
        <f>'Payroll Totals by Month'!P160</f>
        <v>0</v>
      </c>
      <c r="I177" s="205">
        <f t="shared" ca="1" si="6"/>
        <v>44386</v>
      </c>
      <c r="J177" s="126">
        <v>3</v>
      </c>
      <c r="K177" s="126" t="b">
        <v>1</v>
      </c>
      <c r="L177" s="126" t="s">
        <v>4009</v>
      </c>
      <c r="M177" s="126" t="b">
        <v>1</v>
      </c>
      <c r="N177" s="126" t="s">
        <v>3687</v>
      </c>
      <c r="O177" s="309" t="str">
        <f>LEFT('Payroll Totals by Month'!C160,13)&amp;"."&amp;F177</f>
        <v>..salaries.Jl21</v>
      </c>
      <c r="P177" s="312" t="str">
        <f>'Payroll Totals by Month'!A160&amp;"/"&amp;PayrollCR!$O$1</f>
        <v>/111400</v>
      </c>
      <c r="Q177" s="126" t="b">
        <v>1</v>
      </c>
      <c r="R177" s="126" t="b">
        <v>1</v>
      </c>
      <c r="S177" s="126" t="b">
        <v>1</v>
      </c>
    </row>
    <row r="178" spans="1:19" hidden="1" x14ac:dyDescent="0.25">
      <c r="A178" s="126" t="s">
        <v>4008</v>
      </c>
      <c r="B178" s="200">
        <v>1</v>
      </c>
      <c r="C178" s="126">
        <v>2</v>
      </c>
      <c r="D178" s="308">
        <f>'Payroll Totals by Month'!D161</f>
        <v>0</v>
      </c>
      <c r="E178" s="126" t="b">
        <v>1</v>
      </c>
      <c r="F178" s="309" t="str">
        <f>RIGHT('Payroll Totals by Month'!B161,4)&amp;"."&amp;"salaries"&amp;"."&amp;PayrollCR!$C$5</f>
        <v>.salaries.Jl21</v>
      </c>
      <c r="G178" s="310">
        <f t="shared" ca="1" si="5"/>
        <v>44386</v>
      </c>
      <c r="H178" s="311">
        <f>'Payroll Totals by Month'!P161</f>
        <v>0</v>
      </c>
      <c r="I178" s="205">
        <f t="shared" ca="1" si="6"/>
        <v>44386</v>
      </c>
      <c r="J178" s="126">
        <v>3</v>
      </c>
      <c r="K178" s="126" t="b">
        <v>1</v>
      </c>
      <c r="L178" s="126" t="s">
        <v>4009</v>
      </c>
      <c r="M178" s="126" t="b">
        <v>1</v>
      </c>
      <c r="N178" s="126" t="s">
        <v>3687</v>
      </c>
      <c r="O178" s="309" t="str">
        <f>LEFT('Payroll Totals by Month'!C161,13)&amp;"."&amp;F178</f>
        <v>..salaries.Jl21</v>
      </c>
      <c r="P178" s="312" t="str">
        <f>'Payroll Totals by Month'!A161&amp;"/"&amp;PayrollCR!$O$1</f>
        <v>/111400</v>
      </c>
      <c r="Q178" s="126" t="b">
        <v>1</v>
      </c>
      <c r="R178" s="126" t="b">
        <v>1</v>
      </c>
      <c r="S178" s="126" t="b">
        <v>1</v>
      </c>
    </row>
    <row r="179" spans="1:19" hidden="1" x14ac:dyDescent="0.25">
      <c r="A179" s="126" t="s">
        <v>4008</v>
      </c>
      <c r="B179" s="200">
        <v>1</v>
      </c>
      <c r="C179" s="126">
        <v>2</v>
      </c>
      <c r="D179" s="308">
        <f>'Payroll Totals by Month'!D162</f>
        <v>0</v>
      </c>
      <c r="E179" s="126" t="b">
        <v>1</v>
      </c>
      <c r="F179" s="309" t="str">
        <f>RIGHT('Payroll Totals by Month'!B162,4)&amp;"."&amp;"salaries"&amp;"."&amp;PayrollCR!$C$5</f>
        <v>.salaries.Jl21</v>
      </c>
      <c r="G179" s="310">
        <f t="shared" ca="1" si="5"/>
        <v>44386</v>
      </c>
      <c r="H179" s="311">
        <f>'Payroll Totals by Month'!P162</f>
        <v>0</v>
      </c>
      <c r="I179" s="205">
        <f t="shared" ca="1" si="6"/>
        <v>44386</v>
      </c>
      <c r="J179" s="126">
        <v>3</v>
      </c>
      <c r="K179" s="126" t="b">
        <v>1</v>
      </c>
      <c r="L179" s="126" t="s">
        <v>4009</v>
      </c>
      <c r="M179" s="126" t="b">
        <v>1</v>
      </c>
      <c r="N179" s="126" t="s">
        <v>3687</v>
      </c>
      <c r="O179" s="309" t="str">
        <f>LEFT('Payroll Totals by Month'!C162,13)&amp;"."&amp;F179</f>
        <v>..salaries.Jl21</v>
      </c>
      <c r="P179" s="312" t="str">
        <f>'Payroll Totals by Month'!A162&amp;"/"&amp;PayrollCR!$O$1</f>
        <v>/111400</v>
      </c>
      <c r="Q179" s="126" t="b">
        <v>1</v>
      </c>
      <c r="R179" s="126" t="b">
        <v>1</v>
      </c>
      <c r="S179" s="126" t="b">
        <v>1</v>
      </c>
    </row>
    <row r="180" spans="1:19" hidden="1" x14ac:dyDescent="0.25">
      <c r="A180" s="126" t="s">
        <v>4008</v>
      </c>
      <c r="B180" s="200">
        <v>1</v>
      </c>
      <c r="C180" s="126">
        <v>2</v>
      </c>
      <c r="D180" s="308">
        <f>'Payroll Totals by Month'!D163</f>
        <v>0</v>
      </c>
      <c r="E180" s="126" t="b">
        <v>1</v>
      </c>
      <c r="F180" s="309" t="str">
        <f>RIGHT('Payroll Totals by Month'!B163,4)&amp;"."&amp;"salaries"&amp;"."&amp;PayrollCR!$C$5</f>
        <v>.salaries.Jl21</v>
      </c>
      <c r="G180" s="310">
        <f t="shared" ca="1" si="5"/>
        <v>44386</v>
      </c>
      <c r="H180" s="311">
        <f>'Payroll Totals by Month'!P163</f>
        <v>0</v>
      </c>
      <c r="I180" s="205">
        <f t="shared" ca="1" si="6"/>
        <v>44386</v>
      </c>
      <c r="J180" s="126">
        <v>3</v>
      </c>
      <c r="K180" s="126" t="b">
        <v>1</v>
      </c>
      <c r="L180" s="126" t="s">
        <v>4009</v>
      </c>
      <c r="M180" s="126" t="b">
        <v>1</v>
      </c>
      <c r="N180" s="126" t="s">
        <v>3687</v>
      </c>
      <c r="O180" s="309" t="str">
        <f>LEFT('Payroll Totals by Month'!C163,13)&amp;"."&amp;F180</f>
        <v>..salaries.Jl21</v>
      </c>
      <c r="P180" s="312" t="str">
        <f>'Payroll Totals by Month'!A163&amp;"/"&amp;PayrollCR!$O$1</f>
        <v>/111400</v>
      </c>
      <c r="Q180" s="126" t="b">
        <v>1</v>
      </c>
      <c r="R180" s="126" t="b">
        <v>1</v>
      </c>
      <c r="S180" s="126" t="b">
        <v>1</v>
      </c>
    </row>
    <row r="181" spans="1:19" hidden="1" x14ac:dyDescent="0.25">
      <c r="A181" s="126" t="s">
        <v>4008</v>
      </c>
      <c r="B181" s="200">
        <v>1</v>
      </c>
      <c r="C181" s="126">
        <v>2</v>
      </c>
      <c r="D181" s="308">
        <f>'Payroll Totals by Month'!D164</f>
        <v>0</v>
      </c>
      <c r="E181" s="126" t="b">
        <v>1</v>
      </c>
      <c r="F181" s="309" t="str">
        <f>RIGHT('Payroll Totals by Month'!B164,4)&amp;"."&amp;"salaries"&amp;"."&amp;PayrollCR!$C$5</f>
        <v>.salaries.Jl21</v>
      </c>
      <c r="G181" s="310">
        <f t="shared" ca="1" si="5"/>
        <v>44386</v>
      </c>
      <c r="H181" s="311">
        <f>'Payroll Totals by Month'!P164</f>
        <v>0</v>
      </c>
      <c r="I181" s="205">
        <f t="shared" ca="1" si="6"/>
        <v>44386</v>
      </c>
      <c r="J181" s="126">
        <v>3</v>
      </c>
      <c r="K181" s="126" t="b">
        <v>1</v>
      </c>
      <c r="L181" s="126" t="s">
        <v>4009</v>
      </c>
      <c r="M181" s="126" t="b">
        <v>1</v>
      </c>
      <c r="N181" s="126" t="s">
        <v>3687</v>
      </c>
      <c r="O181" s="309" t="str">
        <f>LEFT('Payroll Totals by Month'!C164,13)&amp;"."&amp;F181</f>
        <v>..salaries.Jl21</v>
      </c>
      <c r="P181" s="312" t="str">
        <f>'Payroll Totals by Month'!A164&amp;"/"&amp;PayrollCR!$O$1</f>
        <v>/111400</v>
      </c>
      <c r="Q181" s="126" t="b">
        <v>1</v>
      </c>
      <c r="R181" s="126" t="b">
        <v>1</v>
      </c>
      <c r="S181" s="126" t="b">
        <v>1</v>
      </c>
    </row>
    <row r="182" spans="1:19" hidden="1" x14ac:dyDescent="0.25">
      <c r="A182" s="126" t="s">
        <v>4008</v>
      </c>
      <c r="B182" s="200">
        <v>1</v>
      </c>
      <c r="C182" s="126">
        <v>2</v>
      </c>
      <c r="D182" s="308">
        <f>'Payroll Totals by Month'!D165</f>
        <v>0</v>
      </c>
      <c r="E182" s="126" t="b">
        <v>1</v>
      </c>
      <c r="F182" s="309" t="str">
        <f>RIGHT('Payroll Totals by Month'!B165,4)&amp;"."&amp;"salaries"&amp;"."&amp;PayrollCR!$C$5</f>
        <v>.salaries.Jl21</v>
      </c>
      <c r="G182" s="310">
        <f t="shared" ca="1" si="5"/>
        <v>44386</v>
      </c>
      <c r="H182" s="311">
        <f>'Payroll Totals by Month'!P165</f>
        <v>0</v>
      </c>
      <c r="I182" s="205">
        <f t="shared" ca="1" si="6"/>
        <v>44386</v>
      </c>
      <c r="J182" s="126">
        <v>3</v>
      </c>
      <c r="K182" s="126" t="b">
        <v>1</v>
      </c>
      <c r="L182" s="126" t="s">
        <v>4009</v>
      </c>
      <c r="M182" s="126" t="b">
        <v>1</v>
      </c>
      <c r="N182" s="126" t="s">
        <v>3687</v>
      </c>
      <c r="O182" s="309" t="str">
        <f>LEFT('Payroll Totals by Month'!C165,13)&amp;"."&amp;F182</f>
        <v>..salaries.Jl21</v>
      </c>
      <c r="P182" s="312" t="str">
        <f>'Payroll Totals by Month'!A165&amp;"/"&amp;PayrollCR!$O$1</f>
        <v>/111400</v>
      </c>
      <c r="Q182" s="126" t="b">
        <v>1</v>
      </c>
      <c r="R182" s="126" t="b">
        <v>1</v>
      </c>
      <c r="S182" s="126" t="b">
        <v>1</v>
      </c>
    </row>
    <row r="183" spans="1:19" hidden="1" x14ac:dyDescent="0.25">
      <c r="A183" s="126" t="s">
        <v>4008</v>
      </c>
      <c r="B183" s="200">
        <v>1</v>
      </c>
      <c r="C183" s="126">
        <v>2</v>
      </c>
      <c r="D183" s="308">
        <f>'Payroll Totals by Month'!D166</f>
        <v>0</v>
      </c>
      <c r="E183" s="126" t="b">
        <v>1</v>
      </c>
      <c r="F183" s="309" t="str">
        <f>RIGHT('Payroll Totals by Month'!B166,4)&amp;"."&amp;"salaries"&amp;"."&amp;PayrollCR!$C$5</f>
        <v>.salaries.Jl21</v>
      </c>
      <c r="G183" s="310">
        <f t="shared" ca="1" si="5"/>
        <v>44386</v>
      </c>
      <c r="H183" s="311">
        <f>'Payroll Totals by Month'!P166</f>
        <v>0</v>
      </c>
      <c r="I183" s="205">
        <f t="shared" ca="1" si="6"/>
        <v>44386</v>
      </c>
      <c r="J183" s="126">
        <v>3</v>
      </c>
      <c r="K183" s="126" t="b">
        <v>1</v>
      </c>
      <c r="L183" s="126" t="s">
        <v>4009</v>
      </c>
      <c r="M183" s="126" t="b">
        <v>1</v>
      </c>
      <c r="N183" s="126" t="s">
        <v>3687</v>
      </c>
      <c r="O183" s="309" t="str">
        <f>LEFT('Payroll Totals by Month'!C166,13)&amp;"."&amp;F183</f>
        <v>..salaries.Jl21</v>
      </c>
      <c r="P183" s="312" t="str">
        <f>'Payroll Totals by Month'!A166&amp;"/"&amp;PayrollCR!$O$1</f>
        <v>/111400</v>
      </c>
      <c r="Q183" s="126" t="b">
        <v>1</v>
      </c>
      <c r="R183" s="126" t="b">
        <v>1</v>
      </c>
      <c r="S183" s="126" t="b">
        <v>1</v>
      </c>
    </row>
    <row r="184" spans="1:19" hidden="1" x14ac:dyDescent="0.25">
      <c r="A184" s="126" t="s">
        <v>4008</v>
      </c>
      <c r="B184" s="200">
        <v>1</v>
      </c>
      <c r="C184" s="126">
        <v>2</v>
      </c>
      <c r="D184" s="308">
        <f>'Payroll Totals by Month'!D167</f>
        <v>0</v>
      </c>
      <c r="E184" s="126" t="b">
        <v>1</v>
      </c>
      <c r="F184" s="309" t="str">
        <f>RIGHT('Payroll Totals by Month'!B167,4)&amp;"."&amp;"salaries"&amp;"."&amp;PayrollCR!$C$5</f>
        <v>.salaries.Jl21</v>
      </c>
      <c r="G184" s="310">
        <f t="shared" ca="1" si="5"/>
        <v>44386</v>
      </c>
      <c r="H184" s="311">
        <f>'Payroll Totals by Month'!P167</f>
        <v>0</v>
      </c>
      <c r="I184" s="205">
        <f t="shared" ca="1" si="6"/>
        <v>44386</v>
      </c>
      <c r="J184" s="126">
        <v>3</v>
      </c>
      <c r="K184" s="126" t="b">
        <v>1</v>
      </c>
      <c r="L184" s="126" t="s">
        <v>4009</v>
      </c>
      <c r="M184" s="126" t="b">
        <v>1</v>
      </c>
      <c r="N184" s="126" t="s">
        <v>3687</v>
      </c>
      <c r="O184" s="309" t="str">
        <f>LEFT('Payroll Totals by Month'!C167,13)&amp;"."&amp;F184</f>
        <v>..salaries.Jl21</v>
      </c>
      <c r="P184" s="312" t="str">
        <f>'Payroll Totals by Month'!A167&amp;"/"&amp;PayrollCR!$O$1</f>
        <v>/111400</v>
      </c>
      <c r="Q184" s="126" t="b">
        <v>1</v>
      </c>
      <c r="R184" s="126" t="b">
        <v>1</v>
      </c>
      <c r="S184" s="126" t="b">
        <v>1</v>
      </c>
    </row>
    <row r="185" spans="1:19" hidden="1" x14ac:dyDescent="0.25">
      <c r="A185" s="126" t="s">
        <v>4008</v>
      </c>
      <c r="B185" s="200">
        <v>1</v>
      </c>
      <c r="C185" s="126">
        <v>2</v>
      </c>
      <c r="D185" s="308">
        <f>'Payroll Totals by Month'!D168</f>
        <v>0</v>
      </c>
      <c r="E185" s="126" t="b">
        <v>1</v>
      </c>
      <c r="F185" s="309" t="str">
        <f>RIGHT('Payroll Totals by Month'!B168,4)&amp;"."&amp;"salaries"&amp;"."&amp;PayrollCR!$C$5</f>
        <v>.salaries.Jl21</v>
      </c>
      <c r="G185" s="310">
        <f t="shared" ca="1" si="5"/>
        <v>44386</v>
      </c>
      <c r="H185" s="311">
        <f>'Payroll Totals by Month'!P168</f>
        <v>0</v>
      </c>
      <c r="I185" s="205">
        <f t="shared" ca="1" si="6"/>
        <v>44386</v>
      </c>
      <c r="J185" s="126">
        <v>3</v>
      </c>
      <c r="K185" s="126" t="b">
        <v>1</v>
      </c>
      <c r="L185" s="126" t="s">
        <v>4009</v>
      </c>
      <c r="M185" s="126" t="b">
        <v>1</v>
      </c>
      <c r="N185" s="126" t="s">
        <v>3687</v>
      </c>
      <c r="O185" s="309" t="str">
        <f>LEFT('Payroll Totals by Month'!C168,13)&amp;"."&amp;F185</f>
        <v>..salaries.Jl21</v>
      </c>
      <c r="P185" s="312" t="str">
        <f>'Payroll Totals by Month'!A168&amp;"/"&amp;PayrollCR!$O$1</f>
        <v>/111400</v>
      </c>
      <c r="Q185" s="126" t="b">
        <v>1</v>
      </c>
      <c r="R185" s="126" t="b">
        <v>1</v>
      </c>
      <c r="S185" s="126" t="b">
        <v>1</v>
      </c>
    </row>
  </sheetData>
  <autoFilter ref="A19:H185">
    <filterColumn colId="7">
      <filters>
        <filter val="100428.85"/>
        <filter val="102603.16"/>
        <filter val="106301.78"/>
        <filter val="108348.50"/>
        <filter val="108664.44"/>
        <filter val="109778.03"/>
        <filter val="111401.99"/>
        <filter val="115637.42"/>
        <filter val="115670.12"/>
        <filter val="116051.96"/>
        <filter val="122714.73"/>
        <filter val="125715.55"/>
        <filter val="126629.62"/>
        <filter val="131119.15"/>
        <filter val="135203.20"/>
        <filter val="143737.30"/>
        <filter val="147434.33"/>
        <filter val="149475.09"/>
        <filter val="149567.20"/>
        <filter val="153884.90"/>
        <filter val="157772.16"/>
        <filter val="158406.41"/>
        <filter val="160647.74"/>
        <filter val="163581.45"/>
        <filter val="171133.80"/>
        <filter val="173445.75"/>
        <filter val="174971.77"/>
        <filter val="182433.19"/>
        <filter val="194054.21"/>
        <filter val="196413.90"/>
        <filter val="206260.73"/>
        <filter val="206813.54"/>
        <filter val="38496.70"/>
        <filter val="482065.70"/>
        <filter val="5459.28"/>
        <filter val="64262.65"/>
        <filter val="66683.18"/>
        <filter val="6918.73"/>
        <filter val="72709.11"/>
        <filter val="73561.93"/>
        <filter val="73800.54"/>
        <filter val="74348.12"/>
        <filter val="76497.19"/>
        <filter val="77200.97"/>
        <filter val="81141.25"/>
        <filter val="82341.74"/>
        <filter val="82714.23"/>
        <filter val="83621.98"/>
        <filter val="93545.10"/>
        <filter val="95504.70"/>
        <filter val="95699.32"/>
        <filter val="97786.51"/>
        <filter val="97832.74"/>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52"/>
  <sheetViews>
    <sheetView topLeftCell="A1438" workbookViewId="0">
      <selection activeCell="H1465" sqref="H1465"/>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8" width="13.85546875" bestFit="1" customWidth="1"/>
    <col min="10" max="10" width="10.85546875" customWidth="1"/>
    <col min="11" max="11" width="8.140625" bestFit="1" customWidth="1"/>
  </cols>
  <sheetData>
    <row r="1" spans="1:16" x14ac:dyDescent="0.25">
      <c r="A1" s="469" t="s">
        <v>3453</v>
      </c>
      <c r="B1" s="469" t="s">
        <v>4150</v>
      </c>
      <c r="C1" s="469" t="s">
        <v>4862</v>
      </c>
      <c r="D1" s="469" t="s">
        <v>4861</v>
      </c>
      <c r="E1" s="469" t="s">
        <v>386</v>
      </c>
      <c r="F1" s="469" t="s">
        <v>27</v>
      </c>
      <c r="G1" s="468" t="s">
        <v>3632</v>
      </c>
      <c r="H1" s="468" t="s">
        <v>3635</v>
      </c>
      <c r="I1" s="468" t="s">
        <v>3639</v>
      </c>
      <c r="J1" s="468" t="s">
        <v>3643</v>
      </c>
      <c r="K1" s="468" t="s">
        <v>3646</v>
      </c>
      <c r="L1" s="468" t="s">
        <v>3650</v>
      </c>
      <c r="M1" s="468" t="s">
        <v>3654</v>
      </c>
      <c r="N1" s="468" t="s">
        <v>3657</v>
      </c>
      <c r="O1" s="468" t="s">
        <v>3660</v>
      </c>
      <c r="P1" s="468" t="s">
        <v>3663</v>
      </c>
    </row>
    <row r="2" spans="1:16" x14ac:dyDescent="0.25">
      <c r="A2" s="269" t="str">
        <f>APT!A20</f>
        <v>APT</v>
      </c>
      <c r="B2" s="269">
        <f>APT!C20</f>
        <v>3023520</v>
      </c>
      <c r="C2" s="269" t="str">
        <f>APT!D20</f>
        <v>Akiva School</v>
      </c>
      <c r="D2" s="269" t="str">
        <f>APT!M20</f>
        <v>BS</v>
      </c>
      <c r="E2" s="398">
        <f>APT!Q20</f>
        <v>271964.30769230769</v>
      </c>
      <c r="F2" s="398">
        <f>APT!R20</f>
        <v>135982.15384615384</v>
      </c>
      <c r="G2" s="398">
        <f>APT!S20</f>
        <v>135982.15384615384</v>
      </c>
      <c r="H2" s="398">
        <f>APT!T20</f>
        <v>135982.15384615384</v>
      </c>
    </row>
    <row r="3" spans="1:16" x14ac:dyDescent="0.25">
      <c r="A3" s="269" t="str">
        <f>APT!A21</f>
        <v>APT</v>
      </c>
      <c r="B3" s="269">
        <f>APT!C21</f>
        <v>3023300</v>
      </c>
      <c r="C3" s="269" t="str">
        <f>APT!D21</f>
        <v>All Saints' CE Primary School NW2</v>
      </c>
      <c r="D3" s="269" t="str">
        <f>APT!M21</f>
        <v>BS</v>
      </c>
      <c r="E3" s="398">
        <f>APT!Q21</f>
        <v>144768.3937092844</v>
      </c>
      <c r="F3" s="398">
        <f>APT!R21</f>
        <v>72384.196854642199</v>
      </c>
      <c r="G3" s="398">
        <f>APT!S21</f>
        <v>72384.196854642199</v>
      </c>
      <c r="H3" s="398">
        <f>APT!T21</f>
        <v>72384.196854642199</v>
      </c>
    </row>
    <row r="4" spans="1:16" x14ac:dyDescent="0.25">
      <c r="A4" s="269" t="str">
        <f>APT!A22</f>
        <v>APT</v>
      </c>
      <c r="B4" s="269">
        <f>APT!C22</f>
        <v>3023317</v>
      </c>
      <c r="C4" s="269" t="str">
        <f>APT!D22</f>
        <v>All Saints' CE Primary School, N20</v>
      </c>
      <c r="D4" s="269" t="str">
        <f>APT!M22</f>
        <v>BS</v>
      </c>
      <c r="E4" s="398">
        <f>APT!Q22</f>
        <v>156908.21975258898</v>
      </c>
      <c r="F4" s="398">
        <f>APT!R22</f>
        <v>78454.109876294489</v>
      </c>
      <c r="G4" s="398">
        <f>APT!S22</f>
        <v>78454.109876294489</v>
      </c>
      <c r="H4" s="398">
        <f>APT!T22</f>
        <v>78454.109876294489</v>
      </c>
    </row>
    <row r="5" spans="1:16" x14ac:dyDescent="0.25">
      <c r="A5" s="269" t="str">
        <f>APT!A23</f>
        <v>APT</v>
      </c>
      <c r="B5" s="269">
        <f>APT!C23</f>
        <v>3023500</v>
      </c>
      <c r="C5" s="269" t="str">
        <f>APT!D23</f>
        <v>Annunciation Catholic Infant School</v>
      </c>
      <c r="D5" s="269" t="str">
        <f>APT!M23</f>
        <v>BS</v>
      </c>
      <c r="E5" s="398">
        <f>APT!Q23</f>
        <v>105600.67507283516</v>
      </c>
      <c r="F5" s="398">
        <f>APT!R23</f>
        <v>52800.337536417581</v>
      </c>
      <c r="G5" s="398">
        <f>APT!S23</f>
        <v>52800.337536417581</v>
      </c>
      <c r="H5" s="398">
        <f>APT!T23</f>
        <v>52800.337536417581</v>
      </c>
    </row>
    <row r="6" spans="1:16" x14ac:dyDescent="0.25">
      <c r="A6" s="269" t="str">
        <f>APT!A24</f>
        <v>APT</v>
      </c>
      <c r="B6" s="269">
        <f>APT!C24</f>
        <v>3023514</v>
      </c>
      <c r="C6" s="269" t="str">
        <f>APT!D24</f>
        <v>Annunciation Catholic Junior School</v>
      </c>
      <c r="D6" s="269" t="str">
        <f>APT!M24</f>
        <v>BS</v>
      </c>
      <c r="E6" s="398">
        <f>APT!Q24</f>
        <v>157096.81147353846</v>
      </c>
      <c r="F6" s="398">
        <f>APT!R24</f>
        <v>78548.405736769229</v>
      </c>
      <c r="G6" s="398">
        <f>APT!S24</f>
        <v>78548.405736769229</v>
      </c>
      <c r="H6" s="398">
        <f>APT!T24</f>
        <v>78548.405736769229</v>
      </c>
    </row>
    <row r="7" spans="1:16" x14ac:dyDescent="0.25">
      <c r="A7" s="269" t="str">
        <f>APT!A25</f>
        <v>APT</v>
      </c>
      <c r="B7" s="269">
        <f>APT!C25</f>
        <v>3022002</v>
      </c>
      <c r="C7" s="269" t="str">
        <f>APT!D25</f>
        <v>Barnfield School</v>
      </c>
      <c r="D7" s="269" t="str">
        <f>APT!M25</f>
        <v>BS</v>
      </c>
      <c r="E7" s="398">
        <f>APT!Q25</f>
        <v>338182.20514256781</v>
      </c>
      <c r="F7" s="398">
        <f>APT!R25</f>
        <v>169091.1025712839</v>
      </c>
      <c r="G7" s="398">
        <f>APT!S25</f>
        <v>169091.1025712839</v>
      </c>
      <c r="H7" s="398">
        <f>APT!T25</f>
        <v>169091.1025712839</v>
      </c>
    </row>
    <row r="8" spans="1:16" x14ac:dyDescent="0.25">
      <c r="A8" s="269" t="str">
        <f>APT!A26</f>
        <v>APT</v>
      </c>
      <c r="B8" s="269">
        <f>APT!C26</f>
        <v>3022079</v>
      </c>
      <c r="C8" s="269" t="str">
        <f>APT!D26</f>
        <v>Beis Yaakov</v>
      </c>
      <c r="D8" s="269" t="str">
        <f>APT!M26</f>
        <v>BS</v>
      </c>
      <c r="E8" s="398">
        <f>APT!Q26</f>
        <v>283515.07692307694</v>
      </c>
      <c r="F8" s="398">
        <f>APT!R26</f>
        <v>141757.53846153847</v>
      </c>
      <c r="G8" s="398">
        <f>APT!S26</f>
        <v>141757.53846153847</v>
      </c>
      <c r="H8" s="398">
        <f>APT!T26</f>
        <v>141757.53846153847</v>
      </c>
    </row>
    <row r="9" spans="1:16" x14ac:dyDescent="0.25">
      <c r="A9" s="269" t="str">
        <f>APT!A27</f>
        <v>APT</v>
      </c>
      <c r="B9" s="269">
        <f>APT!C27</f>
        <v>3023524</v>
      </c>
      <c r="C9" s="269" t="str">
        <f>APT!D27</f>
        <v>Beit Shvidler Primary School</v>
      </c>
      <c r="D9" s="269" t="str">
        <f>APT!M27</f>
        <v>BS</v>
      </c>
      <c r="E9" s="398">
        <f>APT!Q27</f>
        <v>134843.52739255945</v>
      </c>
      <c r="F9" s="398">
        <f>APT!R27</f>
        <v>67421.763696279726</v>
      </c>
      <c r="G9" s="398">
        <f>APT!S27</f>
        <v>67421.763696279726</v>
      </c>
      <c r="H9" s="398">
        <f>APT!T27</f>
        <v>67421.763696279726</v>
      </c>
    </row>
    <row r="10" spans="1:16" x14ac:dyDescent="0.25">
      <c r="A10" s="269" t="str">
        <f>APT!A28</f>
        <v>APT</v>
      </c>
      <c r="B10" s="269">
        <f>APT!C28</f>
        <v>3022003</v>
      </c>
      <c r="C10" s="269" t="str">
        <f>APT!D28</f>
        <v>Bell Lane Primary School</v>
      </c>
      <c r="D10" s="269" t="str">
        <f>APT!M28</f>
        <v>BS</v>
      </c>
      <c r="E10" s="398">
        <f>APT!Q28</f>
        <v>278810.74198505929</v>
      </c>
      <c r="F10" s="398">
        <f>APT!R28</f>
        <v>139405.37099252964</v>
      </c>
      <c r="G10" s="398">
        <f>APT!S28</f>
        <v>139405.37099252964</v>
      </c>
      <c r="H10" s="398">
        <f>APT!T28</f>
        <v>139405.37099252964</v>
      </c>
    </row>
    <row r="11" spans="1:16" x14ac:dyDescent="0.25">
      <c r="A11" s="269" t="str">
        <f>APT!A29</f>
        <v>APT</v>
      </c>
      <c r="B11" s="269">
        <f>APT!C29</f>
        <v>3023511</v>
      </c>
      <c r="C11" s="269" t="str">
        <f>APT!D29</f>
        <v>Blessed Dominic School</v>
      </c>
      <c r="D11" s="269" t="str">
        <f>APT!M29</f>
        <v>BS</v>
      </c>
      <c r="E11" s="398">
        <f>APT!Q29</f>
        <v>314508.50852153852</v>
      </c>
      <c r="F11" s="398">
        <f>APT!R29</f>
        <v>157254.25426076926</v>
      </c>
      <c r="G11" s="398">
        <f>APT!S29</f>
        <v>157254.25426076926</v>
      </c>
      <c r="H11" s="398">
        <f>APT!T29</f>
        <v>157254.25426076926</v>
      </c>
    </row>
    <row r="12" spans="1:16" x14ac:dyDescent="0.25">
      <c r="A12" s="269" t="str">
        <f>APT!A30</f>
        <v>APT</v>
      </c>
      <c r="B12" s="269">
        <f>APT!C30</f>
        <v>3022008</v>
      </c>
      <c r="C12" s="269" t="str">
        <f>APT!D30</f>
        <v>Brookland Infant  &amp; Nursery School</v>
      </c>
      <c r="D12" s="269" t="str">
        <f>APT!M30</f>
        <v>BS</v>
      </c>
      <c r="E12" s="398">
        <f>APT!Q30</f>
        <v>199701.68470714689</v>
      </c>
      <c r="F12" s="398">
        <f>APT!R30</f>
        <v>99850.842353573447</v>
      </c>
      <c r="G12" s="398">
        <f>APT!S30</f>
        <v>99850.842353573447</v>
      </c>
      <c r="H12" s="398">
        <f>APT!T30</f>
        <v>99850.842353573447</v>
      </c>
    </row>
    <row r="13" spans="1:16" x14ac:dyDescent="0.25">
      <c r="A13" s="269" t="str">
        <f>APT!A31</f>
        <v>APT</v>
      </c>
      <c r="B13" s="269">
        <f>APT!C31</f>
        <v>3022007</v>
      </c>
      <c r="C13" s="269" t="str">
        <f>APT!D31</f>
        <v>Brookland Junior School</v>
      </c>
      <c r="D13" s="269" t="str">
        <f>APT!M31</f>
        <v>BS</v>
      </c>
      <c r="E13" s="398">
        <f>APT!Q31</f>
        <v>241429.96122593142</v>
      </c>
      <c r="F13" s="398">
        <f>APT!R31</f>
        <v>120714.98061296571</v>
      </c>
      <c r="G13" s="398">
        <f>APT!S31</f>
        <v>120714.98061296571</v>
      </c>
      <c r="H13" s="398">
        <f>APT!T31</f>
        <v>120714.98061296571</v>
      </c>
    </row>
    <row r="14" spans="1:16" x14ac:dyDescent="0.25">
      <c r="A14" s="269" t="str">
        <f>APT!A32</f>
        <v>APT</v>
      </c>
      <c r="B14" s="269">
        <f>APT!C32</f>
        <v>3022009</v>
      </c>
      <c r="C14" s="269" t="str">
        <f>APT!D32</f>
        <v>Brunswick Park Primary &amp; Nursery School</v>
      </c>
      <c r="D14" s="269" t="str">
        <f>APT!M32</f>
        <v>BS</v>
      </c>
      <c r="E14" s="398">
        <f>APT!Q32</f>
        <v>317125.42212745012</v>
      </c>
      <c r="F14" s="398">
        <f>APT!R32</f>
        <v>158562.71106372506</v>
      </c>
      <c r="G14" s="398">
        <f>APT!S32</f>
        <v>158562.71106372506</v>
      </c>
      <c r="H14" s="398">
        <f>APT!T32</f>
        <v>158562.71106372506</v>
      </c>
    </row>
    <row r="15" spans="1:16" x14ac:dyDescent="0.25">
      <c r="A15" s="269" t="str">
        <f>APT!A33</f>
        <v>APT</v>
      </c>
      <c r="B15" s="269">
        <f>APT!C33</f>
        <v>3022067</v>
      </c>
      <c r="C15" s="269" t="str">
        <f>APT!D33</f>
        <v>Chalgrove Primary School</v>
      </c>
      <c r="D15" s="269" t="str">
        <f>APT!M33</f>
        <v>BS</v>
      </c>
      <c r="E15" s="398">
        <f>APT!Q33</f>
        <v>182552.15158396008</v>
      </c>
      <c r="F15" s="398">
        <f>APT!R33</f>
        <v>91276.075791980038</v>
      </c>
      <c r="G15" s="398">
        <f>APT!S33</f>
        <v>91276.075791980038</v>
      </c>
      <c r="H15" s="398">
        <f>APT!T33</f>
        <v>91276.075791980038</v>
      </c>
    </row>
    <row r="16" spans="1:16" x14ac:dyDescent="0.25">
      <c r="A16" s="269" t="str">
        <f>APT!A34</f>
        <v>APT</v>
      </c>
      <c r="B16" s="269">
        <f>APT!C34</f>
        <v>3023302</v>
      </c>
      <c r="C16" s="269" t="str">
        <f>APT!D34</f>
        <v>Christ Church CE Primary School</v>
      </c>
      <c r="D16" s="269" t="str">
        <f>APT!M34</f>
        <v>BS</v>
      </c>
      <c r="E16" s="398">
        <f>APT!Q34</f>
        <v>144532.43208877725</v>
      </c>
      <c r="F16" s="398">
        <f>APT!R34</f>
        <v>72266.216044388624</v>
      </c>
      <c r="G16" s="398">
        <f>APT!S34</f>
        <v>72266.216044388624</v>
      </c>
      <c r="H16" s="398">
        <f>APT!T34</f>
        <v>72266.216044388624</v>
      </c>
    </row>
    <row r="17" spans="1:8" x14ac:dyDescent="0.25">
      <c r="A17" s="269" t="str">
        <f>APT!A35</f>
        <v>APT</v>
      </c>
      <c r="B17" s="269">
        <f>APT!C35</f>
        <v>3022011</v>
      </c>
      <c r="C17" s="269" t="str">
        <f>APT!D35</f>
        <v>Church Hill Primary School</v>
      </c>
      <c r="D17" s="269" t="str">
        <f>APT!M35</f>
        <v>BS</v>
      </c>
      <c r="E17" s="398">
        <f>APT!Q35</f>
        <v>154531.10631118741</v>
      </c>
      <c r="F17" s="398">
        <f>APT!R35</f>
        <v>77265.553155593705</v>
      </c>
      <c r="G17" s="398">
        <f>APT!S35</f>
        <v>77265.553155593705</v>
      </c>
      <c r="H17" s="398">
        <f>APT!T35</f>
        <v>77265.553155593705</v>
      </c>
    </row>
    <row r="18" spans="1:8" x14ac:dyDescent="0.25">
      <c r="A18" s="269" t="str">
        <f>APT!A36</f>
        <v>APT</v>
      </c>
      <c r="B18" s="269">
        <f>APT!C36</f>
        <v>3022014</v>
      </c>
      <c r="C18" s="269" t="str">
        <f>APT!D36</f>
        <v>Colindale School</v>
      </c>
      <c r="D18" s="269" t="str">
        <f>APT!M36</f>
        <v>BS</v>
      </c>
      <c r="E18" s="398">
        <f>APT!Q36</f>
        <v>476369.34024649957</v>
      </c>
      <c r="F18" s="398">
        <f>APT!R36</f>
        <v>238184.67012324979</v>
      </c>
      <c r="G18" s="398">
        <f>APT!S36</f>
        <v>238184.67012324979</v>
      </c>
      <c r="H18" s="398">
        <f>APT!T36</f>
        <v>238184.67012324979</v>
      </c>
    </row>
    <row r="19" spans="1:8" x14ac:dyDescent="0.25">
      <c r="A19" s="269" t="str">
        <f>APT!A37</f>
        <v>APT</v>
      </c>
      <c r="B19" s="269">
        <f>APT!C37</f>
        <v>3022015</v>
      </c>
      <c r="C19" s="269" t="str">
        <f>APT!D37</f>
        <v>Coppetts Wood</v>
      </c>
      <c r="D19" s="269" t="str">
        <f>APT!M37</f>
        <v>BS</v>
      </c>
      <c r="E19" s="398">
        <f>APT!Q37</f>
        <v>184319.74238923084</v>
      </c>
      <c r="F19" s="398">
        <f>APT!R37</f>
        <v>92159.871194615422</v>
      </c>
      <c r="G19" s="398">
        <f>APT!S37</f>
        <v>92159.871194615422</v>
      </c>
      <c r="H19" s="398">
        <f>APT!T37</f>
        <v>92159.871194615422</v>
      </c>
    </row>
    <row r="20" spans="1:8" x14ac:dyDescent="0.25">
      <c r="A20" s="269" t="str">
        <f>APT!A38</f>
        <v>APT</v>
      </c>
      <c r="B20" s="269">
        <f>APT!C38</f>
        <v>3022016</v>
      </c>
      <c r="C20" s="269" t="str">
        <f>APT!D38</f>
        <v>Courtland School</v>
      </c>
      <c r="D20" s="269" t="str">
        <f>APT!M38</f>
        <v>BS</v>
      </c>
      <c r="E20" s="398">
        <f>APT!Q38</f>
        <v>154311.94736115204</v>
      </c>
      <c r="F20" s="398">
        <f>APT!R38</f>
        <v>77155.973680576019</v>
      </c>
      <c r="G20" s="398">
        <f>APT!S38</f>
        <v>77155.973680576019</v>
      </c>
      <c r="H20" s="398">
        <f>APT!T38</f>
        <v>77155.973680576019</v>
      </c>
    </row>
    <row r="21" spans="1:8" x14ac:dyDescent="0.25">
      <c r="A21" s="269" t="str">
        <f>APT!A39</f>
        <v>APT</v>
      </c>
      <c r="B21" s="269">
        <f>APT!C39</f>
        <v>3022017</v>
      </c>
      <c r="C21" s="269" t="str">
        <f>APT!D39</f>
        <v>Cromer Road Primary School</v>
      </c>
      <c r="D21" s="269" t="str">
        <f>APT!M39</f>
        <v>BS</v>
      </c>
      <c r="E21" s="398">
        <f>APT!Q39</f>
        <v>285349.39257473184</v>
      </c>
      <c r="F21" s="398">
        <f>APT!R39</f>
        <v>142674.69628736592</v>
      </c>
      <c r="G21" s="398">
        <f>APT!S39</f>
        <v>142674.69628736592</v>
      </c>
      <c r="H21" s="398">
        <f>APT!T39</f>
        <v>142674.69628736592</v>
      </c>
    </row>
    <row r="22" spans="1:8" x14ac:dyDescent="0.25">
      <c r="A22" s="269" t="str">
        <f>APT!A40</f>
        <v>APT</v>
      </c>
      <c r="B22" s="269">
        <f>APT!C40</f>
        <v>3022073</v>
      </c>
      <c r="C22" s="269" t="str">
        <f>APT!D40</f>
        <v>Danegrove JMI School</v>
      </c>
      <c r="D22" s="269" t="str">
        <f>APT!M40</f>
        <v>BS</v>
      </c>
      <c r="E22" s="398">
        <f>APT!Q40</f>
        <v>437029.12845525978</v>
      </c>
      <c r="F22" s="398">
        <f>APT!R40</f>
        <v>218514.56422762989</v>
      </c>
      <c r="G22" s="398">
        <f>APT!S40</f>
        <v>218514.56422762989</v>
      </c>
      <c r="H22" s="398">
        <f>APT!T40</f>
        <v>218514.56422762989</v>
      </c>
    </row>
    <row r="23" spans="1:8" x14ac:dyDescent="0.25">
      <c r="A23" s="269" t="str">
        <f>APT!A41</f>
        <v>APT</v>
      </c>
      <c r="B23" s="269">
        <f>APT!C41</f>
        <v>3022019</v>
      </c>
      <c r="C23" s="269" t="str">
        <f>APT!D41</f>
        <v>Deansbrook Infant School</v>
      </c>
      <c r="D23" s="269" t="str">
        <f>APT!M41</f>
        <v>BS</v>
      </c>
      <c r="E23" s="398">
        <f>APT!Q41</f>
        <v>173963.95430505939</v>
      </c>
      <c r="F23" s="398">
        <f>APT!R41</f>
        <v>86981.977152529696</v>
      </c>
      <c r="G23" s="398">
        <f>APT!S41</f>
        <v>86981.977152529696</v>
      </c>
      <c r="H23" s="398">
        <f>APT!T41</f>
        <v>86981.977152529696</v>
      </c>
    </row>
    <row r="24" spans="1:8" x14ac:dyDescent="0.25">
      <c r="A24" s="269" t="str">
        <f>APT!A42</f>
        <v>APT</v>
      </c>
      <c r="B24" s="269">
        <f>APT!C42</f>
        <v>3022021</v>
      </c>
      <c r="C24" s="269" t="str">
        <f>APT!D42</f>
        <v>Dollis Primary School</v>
      </c>
      <c r="D24" s="269" t="str">
        <f>APT!M42</f>
        <v>BS</v>
      </c>
      <c r="E24" s="398">
        <f>APT!Q42</f>
        <v>358821.2134869307</v>
      </c>
      <c r="F24" s="398">
        <f>APT!R42</f>
        <v>179410.60674346535</v>
      </c>
      <c r="G24" s="398">
        <f>APT!S42</f>
        <v>179410.60674346535</v>
      </c>
      <c r="H24" s="398">
        <f>APT!T42</f>
        <v>179410.60674346535</v>
      </c>
    </row>
    <row r="25" spans="1:8" x14ac:dyDescent="0.25">
      <c r="A25" s="269" t="str">
        <f>APT!A43</f>
        <v>APT</v>
      </c>
      <c r="B25" s="269">
        <f>APT!C43</f>
        <v>3022023</v>
      </c>
      <c r="C25" s="269" t="str">
        <f>APT!D43</f>
        <v>Edgware Primary School</v>
      </c>
      <c r="D25" s="269" t="str">
        <f>APT!M43</f>
        <v>BS</v>
      </c>
      <c r="E25" s="398">
        <f>APT!Q43</f>
        <v>379661.86759629374</v>
      </c>
      <c r="F25" s="398">
        <f>APT!R43</f>
        <v>189830.93379814687</v>
      </c>
      <c r="G25" s="398">
        <f>APT!S43</f>
        <v>189830.93379814687</v>
      </c>
      <c r="H25" s="398">
        <f>APT!T43</f>
        <v>189830.93379814687</v>
      </c>
    </row>
    <row r="26" spans="1:8" x14ac:dyDescent="0.25">
      <c r="A26" s="269" t="str">
        <f>APT!A44</f>
        <v>APT</v>
      </c>
      <c r="B26" s="269">
        <f>APT!C44</f>
        <v>3022024</v>
      </c>
      <c r="C26" s="269" t="str">
        <f>APT!D44</f>
        <v>Fairway Primary School</v>
      </c>
      <c r="D26" s="269" t="str">
        <f>APT!M44</f>
        <v>BS</v>
      </c>
      <c r="E26" s="398">
        <f>APT!Q44</f>
        <v>161796.64201753848</v>
      </c>
      <c r="F26" s="398">
        <f>APT!R44</f>
        <v>80898.321008769242</v>
      </c>
      <c r="G26" s="398">
        <f>APT!S44</f>
        <v>80898.321008769242</v>
      </c>
      <c r="H26" s="398">
        <f>APT!T44</f>
        <v>80898.321008769242</v>
      </c>
    </row>
    <row r="27" spans="1:8" x14ac:dyDescent="0.25">
      <c r="A27" s="269" t="str">
        <f>APT!A45</f>
        <v>APT</v>
      </c>
      <c r="B27" s="269">
        <f>APT!C45</f>
        <v>3022025</v>
      </c>
      <c r="C27" s="269" t="str">
        <f>APT!D45</f>
        <v>Foulds</v>
      </c>
      <c r="D27" s="269" t="str">
        <f>APT!M45</f>
        <v>BS</v>
      </c>
      <c r="E27" s="398">
        <f>APT!Q45</f>
        <v>210206.19121959235</v>
      </c>
      <c r="F27" s="398">
        <f>APT!R45</f>
        <v>105103.09560979618</v>
      </c>
      <c r="G27" s="398">
        <f>APT!S45</f>
        <v>105103.09560979618</v>
      </c>
      <c r="H27" s="398">
        <f>APT!T45</f>
        <v>105103.09560979618</v>
      </c>
    </row>
    <row r="28" spans="1:8" x14ac:dyDescent="0.25">
      <c r="A28" s="269" t="str">
        <f>APT!A46</f>
        <v>APT</v>
      </c>
      <c r="B28" s="269">
        <f>APT!C46</f>
        <v>3022026</v>
      </c>
      <c r="C28" s="269" t="str">
        <f>APT!D46</f>
        <v>Frith Manor School</v>
      </c>
      <c r="D28" s="269" t="str">
        <f>APT!M46</f>
        <v>BS</v>
      </c>
      <c r="E28" s="398">
        <f>APT!Q46</f>
        <v>348896.19558272138</v>
      </c>
      <c r="F28" s="398">
        <f>APT!R46</f>
        <v>174448.09779136069</v>
      </c>
      <c r="G28" s="398">
        <f>APT!S46</f>
        <v>174448.09779136069</v>
      </c>
      <c r="H28" s="398">
        <f>APT!T46</f>
        <v>174448.09779136069</v>
      </c>
    </row>
    <row r="29" spans="1:8" x14ac:dyDescent="0.25">
      <c r="A29" s="269" t="str">
        <f>APT!A47</f>
        <v>APT</v>
      </c>
      <c r="B29" s="269">
        <f>APT!C47</f>
        <v>3022028</v>
      </c>
      <c r="C29" s="269" t="str">
        <f>APT!D47</f>
        <v>Garden Suburb Infant School</v>
      </c>
      <c r="D29" s="269" t="str">
        <f>APT!M47</f>
        <v>BS</v>
      </c>
      <c r="E29" s="398">
        <f>APT!Q47</f>
        <v>185539.00262368631</v>
      </c>
      <c r="F29" s="398">
        <f>APT!R47</f>
        <v>92769.501311843153</v>
      </c>
      <c r="G29" s="398">
        <f>APT!S47</f>
        <v>92769.501311843153</v>
      </c>
      <c r="H29" s="398">
        <f>APT!T47</f>
        <v>92769.501311843153</v>
      </c>
    </row>
    <row r="30" spans="1:8" x14ac:dyDescent="0.25">
      <c r="A30" s="269" t="str">
        <f>APT!A48</f>
        <v>APT</v>
      </c>
      <c r="B30" s="269">
        <f>APT!C48</f>
        <v>3022027</v>
      </c>
      <c r="C30" s="269" t="str">
        <f>APT!D48</f>
        <v>Garden Suburb Junior</v>
      </c>
      <c r="D30" s="269" t="str">
        <f>APT!M48</f>
        <v>BS</v>
      </c>
      <c r="E30" s="398">
        <f>APT!Q48</f>
        <v>245638.44693519635</v>
      </c>
      <c r="F30" s="398">
        <f>APT!R48</f>
        <v>122819.22346759817</v>
      </c>
      <c r="G30" s="398">
        <f>APT!S48</f>
        <v>122819.22346759817</v>
      </c>
      <c r="H30" s="398">
        <f>APT!T48</f>
        <v>122819.22346759817</v>
      </c>
    </row>
    <row r="31" spans="1:8" x14ac:dyDescent="0.25">
      <c r="A31" s="269" t="str">
        <f>APT!A49</f>
        <v>APT</v>
      </c>
      <c r="B31" s="269">
        <f>APT!C49</f>
        <v>3022029</v>
      </c>
      <c r="C31" s="269" t="str">
        <f>APT!D49</f>
        <v>Goldbeaters Primary School</v>
      </c>
      <c r="D31" s="269" t="str">
        <f>APT!M49</f>
        <v>BS</v>
      </c>
      <c r="E31" s="398">
        <f>APT!Q49</f>
        <v>343318.84973693412</v>
      </c>
      <c r="F31" s="398">
        <f>APT!R49</f>
        <v>171659.42486846706</v>
      </c>
      <c r="G31" s="398">
        <f>APT!S49</f>
        <v>171659.42486846706</v>
      </c>
      <c r="H31" s="398">
        <f>APT!T49</f>
        <v>171659.42486846706</v>
      </c>
    </row>
    <row r="32" spans="1:8" x14ac:dyDescent="0.25">
      <c r="A32" s="269" t="str">
        <f>APT!A50</f>
        <v>APT</v>
      </c>
      <c r="B32" s="269">
        <f>APT!C50</f>
        <v>3023516</v>
      </c>
      <c r="C32" s="269" t="str">
        <f>APT!D50</f>
        <v>Hasmonean Primary School</v>
      </c>
      <c r="D32" s="269" t="str">
        <f>APT!M50</f>
        <v>BS</v>
      </c>
      <c r="E32" s="398">
        <f>APT!Q50</f>
        <v>145468.42862419298</v>
      </c>
      <c r="F32" s="398">
        <f>APT!R50</f>
        <v>72734.21431209649</v>
      </c>
      <c r="G32" s="398">
        <f>APT!S50</f>
        <v>72734.21431209649</v>
      </c>
      <c r="H32" s="398">
        <f>APT!T50</f>
        <v>72734.21431209649</v>
      </c>
    </row>
    <row r="33" spans="1:8" x14ac:dyDescent="0.25">
      <c r="A33" s="269" t="str">
        <f>APT!A51</f>
        <v>APT</v>
      </c>
      <c r="B33" s="269">
        <f>APT!C51</f>
        <v>3022031</v>
      </c>
      <c r="C33" s="269" t="str">
        <f>APT!D51</f>
        <v>Hollickwood JMI School</v>
      </c>
      <c r="D33" s="269" t="str">
        <f>APT!M51</f>
        <v>BS</v>
      </c>
      <c r="E33" s="398">
        <f>APT!Q51</f>
        <v>164317.89043656999</v>
      </c>
      <c r="F33" s="398">
        <f>APT!R51</f>
        <v>82158.945218284993</v>
      </c>
      <c r="G33" s="398">
        <f>APT!S51</f>
        <v>82158.945218284993</v>
      </c>
      <c r="H33" s="398">
        <f>APT!T51</f>
        <v>82158.945218284993</v>
      </c>
    </row>
    <row r="34" spans="1:8" x14ac:dyDescent="0.25">
      <c r="A34" s="269" t="str">
        <f>APT!A52</f>
        <v>APT</v>
      </c>
      <c r="B34" s="269">
        <f>APT!C52</f>
        <v>3022032</v>
      </c>
      <c r="C34" s="269" t="str">
        <f>APT!D52</f>
        <v>Holly Park School</v>
      </c>
      <c r="D34" s="269" t="str">
        <f>APT!M52</f>
        <v>BS</v>
      </c>
      <c r="E34" s="398">
        <f>APT!Q52</f>
        <v>309023.25673353847</v>
      </c>
      <c r="F34" s="398">
        <f>APT!R52</f>
        <v>154511.62836676923</v>
      </c>
      <c r="G34" s="398">
        <f>APT!S52</f>
        <v>154511.62836676923</v>
      </c>
      <c r="H34" s="398">
        <f>APT!T52</f>
        <v>154511.62836676923</v>
      </c>
    </row>
    <row r="35" spans="1:8" x14ac:dyDescent="0.25">
      <c r="A35" s="269" t="str">
        <f>APT!A53</f>
        <v>APT</v>
      </c>
      <c r="B35" s="269">
        <f>APT!C53</f>
        <v>3023304</v>
      </c>
      <c r="C35" s="269" t="str">
        <f>APT!D53</f>
        <v>Holy Trinity School</v>
      </c>
      <c r="D35" s="269" t="str">
        <f>APT!M53</f>
        <v>BS</v>
      </c>
      <c r="E35" s="398">
        <f>APT!Q53</f>
        <v>151326.28589769627</v>
      </c>
      <c r="F35" s="398">
        <f>APT!R53</f>
        <v>75663.142948848137</v>
      </c>
      <c r="G35" s="398">
        <f>APT!S53</f>
        <v>75663.142948848137</v>
      </c>
      <c r="H35" s="398">
        <f>APT!T53</f>
        <v>75663.142948848137</v>
      </c>
    </row>
    <row r="36" spans="1:8" x14ac:dyDescent="0.25">
      <c r="A36" s="269" t="str">
        <f>APT!A54</f>
        <v>APT</v>
      </c>
      <c r="B36" s="269">
        <f>APT!C54</f>
        <v>3022036</v>
      </c>
      <c r="C36" s="269" t="str">
        <f>APT!D54</f>
        <v>Livingstone School</v>
      </c>
      <c r="D36" s="269" t="str">
        <f>APT!M54</f>
        <v>BS</v>
      </c>
      <c r="E36" s="398">
        <f>APT!Q54</f>
        <v>209141.40943381941</v>
      </c>
      <c r="F36" s="398">
        <f>APT!R54</f>
        <v>104570.70471690971</v>
      </c>
      <c r="G36" s="398">
        <f>APT!S54</f>
        <v>104570.70471690971</v>
      </c>
      <c r="H36" s="398">
        <f>APT!T54</f>
        <v>104570.70471690971</v>
      </c>
    </row>
    <row r="37" spans="1:8" x14ac:dyDescent="0.25">
      <c r="A37" s="269" t="str">
        <f>APT!A55</f>
        <v>APT</v>
      </c>
      <c r="B37" s="269">
        <f>APT!C55</f>
        <v>3022037</v>
      </c>
      <c r="C37" s="269" t="str">
        <f>APT!D55</f>
        <v>Manorside Primary School</v>
      </c>
      <c r="D37" s="269" t="str">
        <f>APT!M55</f>
        <v>BS</v>
      </c>
      <c r="E37" s="398">
        <f>APT!Q55</f>
        <v>203256.73194615389</v>
      </c>
      <c r="F37" s="398">
        <f>APT!R55</f>
        <v>101628.36597307694</v>
      </c>
      <c r="G37" s="398">
        <f>APT!S55</f>
        <v>101628.36597307694</v>
      </c>
      <c r="H37" s="398">
        <f>APT!T55</f>
        <v>101628.36597307694</v>
      </c>
    </row>
    <row r="38" spans="1:8" x14ac:dyDescent="0.25">
      <c r="A38" s="269" t="str">
        <f>APT!A56</f>
        <v>APT</v>
      </c>
      <c r="B38" s="269">
        <f>APT!C56</f>
        <v>3023523</v>
      </c>
      <c r="C38" s="269" t="str">
        <f>APT!D56</f>
        <v>Martin Primary School</v>
      </c>
      <c r="D38" s="269" t="str">
        <f>APT!M56</f>
        <v>BS</v>
      </c>
      <c r="E38" s="398">
        <f>APT!Q56</f>
        <v>443601.79975433578</v>
      </c>
      <c r="F38" s="398">
        <f>APT!R56</f>
        <v>221800.89987716789</v>
      </c>
      <c r="G38" s="398">
        <f>APT!S56</f>
        <v>221800.89987716789</v>
      </c>
      <c r="H38" s="398">
        <f>APT!T56</f>
        <v>221800.89987716789</v>
      </c>
    </row>
    <row r="39" spans="1:8" x14ac:dyDescent="0.25">
      <c r="A39" s="269" t="str">
        <f>APT!A57</f>
        <v>APT</v>
      </c>
      <c r="B39" s="269">
        <f>APT!C57</f>
        <v>3025948</v>
      </c>
      <c r="C39" s="269" t="str">
        <f>APT!D57</f>
        <v>Mathilda Marks-Kennedy School</v>
      </c>
      <c r="D39" s="269" t="str">
        <f>APT!M57</f>
        <v>BS</v>
      </c>
      <c r="E39" s="398">
        <f>APT!Q57</f>
        <v>142012.24902592305</v>
      </c>
      <c r="F39" s="398">
        <f>APT!R57</f>
        <v>71006.124512961527</v>
      </c>
      <c r="G39" s="398">
        <f>APT!S57</f>
        <v>71006.124512961527</v>
      </c>
      <c r="H39" s="398">
        <f>APT!T57</f>
        <v>71006.124512961527</v>
      </c>
    </row>
    <row r="40" spans="1:8" x14ac:dyDescent="0.25">
      <c r="A40" s="269" t="str">
        <f>APT!A58</f>
        <v>APT</v>
      </c>
      <c r="B40" s="269">
        <f>APT!C58</f>
        <v>3025949</v>
      </c>
      <c r="C40" s="269" t="str">
        <f>APT!D58</f>
        <v>Menorah Foundation School</v>
      </c>
      <c r="D40" s="269" t="str">
        <f>APT!M58</f>
        <v>BS</v>
      </c>
      <c r="E40" s="398">
        <f>APT!Q58</f>
        <v>248646.15384615384</v>
      </c>
      <c r="F40" s="398">
        <f>APT!R58</f>
        <v>124323.07692307692</v>
      </c>
      <c r="G40" s="398">
        <f>APT!S58</f>
        <v>124323.07692307692</v>
      </c>
      <c r="H40" s="398">
        <f>APT!T58</f>
        <v>124323.07692307692</v>
      </c>
    </row>
    <row r="41" spans="1:8" x14ac:dyDescent="0.25">
      <c r="A41" s="269" t="str">
        <f>APT!A59</f>
        <v>APT</v>
      </c>
      <c r="B41" s="269">
        <f>APT!C59</f>
        <v>3023513</v>
      </c>
      <c r="C41" s="269" t="str">
        <f>APT!D59</f>
        <v>Menorah Primary School</v>
      </c>
      <c r="D41" s="269" t="str">
        <f>APT!M59</f>
        <v>BS</v>
      </c>
      <c r="E41" s="398">
        <f>APT!Q59</f>
        <v>245109.2124246154</v>
      </c>
      <c r="F41" s="398">
        <f>APT!R59</f>
        <v>122554.6062123077</v>
      </c>
      <c r="G41" s="398">
        <f>APT!S59</f>
        <v>122554.6062123077</v>
      </c>
      <c r="H41" s="398">
        <f>APT!T59</f>
        <v>122554.6062123077</v>
      </c>
    </row>
    <row r="42" spans="1:8" x14ac:dyDescent="0.25">
      <c r="A42" s="269" t="str">
        <f>APT!A60</f>
        <v>APT</v>
      </c>
      <c r="B42" s="269">
        <f>APT!C60</f>
        <v>3023305</v>
      </c>
      <c r="C42" s="269" t="str">
        <f>APT!D60</f>
        <v>Monken Hadley C E Primary School</v>
      </c>
      <c r="D42" s="269" t="str">
        <f>APT!M60</f>
        <v>BS</v>
      </c>
      <c r="E42" s="398">
        <f>APT!Q60</f>
        <v>111279.89267817583</v>
      </c>
      <c r="F42" s="398">
        <f>APT!R60</f>
        <v>55639.946339087917</v>
      </c>
      <c r="G42" s="398">
        <f>APT!S60</f>
        <v>55639.946339087917</v>
      </c>
      <c r="H42" s="398">
        <f>APT!T60</f>
        <v>55639.946339087917</v>
      </c>
    </row>
    <row r="43" spans="1:8" x14ac:dyDescent="0.25">
      <c r="A43" s="269" t="str">
        <f>APT!A61</f>
        <v>APT</v>
      </c>
      <c r="B43" s="269">
        <f>APT!C61</f>
        <v>3022042</v>
      </c>
      <c r="C43" s="269" t="str">
        <f>APT!D61</f>
        <v>Monkfrith School</v>
      </c>
      <c r="D43" s="269" t="str">
        <f>APT!M61</f>
        <v>BS</v>
      </c>
      <c r="E43" s="398">
        <f>APT!Q61</f>
        <v>283551.30072765704</v>
      </c>
      <c r="F43" s="398">
        <f>APT!R61</f>
        <v>141775.65036382852</v>
      </c>
      <c r="G43" s="398">
        <f>APT!S61</f>
        <v>141775.65036382852</v>
      </c>
      <c r="H43" s="398">
        <f>APT!T61</f>
        <v>141775.65036382852</v>
      </c>
    </row>
    <row r="44" spans="1:8" x14ac:dyDescent="0.25">
      <c r="A44" s="269" t="str">
        <f>APT!A62</f>
        <v>APT</v>
      </c>
      <c r="B44" s="269">
        <f>APT!C62</f>
        <v>3022044</v>
      </c>
      <c r="C44" s="269" t="str">
        <f>APT!D62</f>
        <v>Moss Hall Infant School</v>
      </c>
      <c r="D44" s="269" t="str">
        <f>APT!M62</f>
        <v>BS</v>
      </c>
      <c r="E44" s="398">
        <f>APT!Q62</f>
        <v>255615.43348018546</v>
      </c>
      <c r="F44" s="398">
        <f>APT!R62</f>
        <v>127807.71674009273</v>
      </c>
      <c r="G44" s="398">
        <f>APT!S62</f>
        <v>127807.71674009273</v>
      </c>
      <c r="H44" s="398">
        <f>APT!T62</f>
        <v>127807.71674009273</v>
      </c>
    </row>
    <row r="45" spans="1:8" x14ac:dyDescent="0.25">
      <c r="A45" s="269" t="str">
        <f>APT!A63</f>
        <v>APT</v>
      </c>
      <c r="B45" s="269">
        <f>APT!C63</f>
        <v>3022043</v>
      </c>
      <c r="C45" s="269" t="str">
        <f>APT!D63</f>
        <v>Moss Hall Junior School</v>
      </c>
      <c r="D45" s="269" t="str">
        <f>APT!M63</f>
        <v>BS</v>
      </c>
      <c r="E45" s="398">
        <f>APT!Q63</f>
        <v>297713.78077446489</v>
      </c>
      <c r="F45" s="398">
        <f>APT!R63</f>
        <v>148856.89038723244</v>
      </c>
      <c r="G45" s="398">
        <f>APT!S63</f>
        <v>148856.89038723244</v>
      </c>
      <c r="H45" s="398">
        <f>APT!T63</f>
        <v>148856.89038723244</v>
      </c>
    </row>
    <row r="46" spans="1:8" x14ac:dyDescent="0.25">
      <c r="A46" s="269" t="str">
        <f>APT!A64</f>
        <v>APT</v>
      </c>
      <c r="B46" s="269">
        <f>APT!C64</f>
        <v>3022053</v>
      </c>
      <c r="C46" s="269" t="str">
        <f>APT!D64</f>
        <v>Noam Primary School</v>
      </c>
      <c r="D46" s="269" t="str">
        <f>APT!M64</f>
        <v>BS</v>
      </c>
      <c r="E46" s="398">
        <f>APT!Q64</f>
        <v>138360.33594431781</v>
      </c>
      <c r="F46" s="398">
        <f>APT!R64</f>
        <v>69180.167972158903</v>
      </c>
      <c r="G46" s="398">
        <f>APT!S64</f>
        <v>69180.167972158903</v>
      </c>
      <c r="H46" s="398">
        <f>APT!T64</f>
        <v>69180.167972158903</v>
      </c>
    </row>
    <row r="47" spans="1:8" x14ac:dyDescent="0.25">
      <c r="A47" s="269" t="str">
        <f>APT!A65</f>
        <v>APT</v>
      </c>
      <c r="B47" s="269">
        <f>APT!C65</f>
        <v>3022045</v>
      </c>
      <c r="C47" s="269" t="str">
        <f>APT!D65</f>
        <v>Northside School</v>
      </c>
      <c r="D47" s="269" t="str">
        <f>APT!M65</f>
        <v>BS</v>
      </c>
      <c r="E47" s="398">
        <f>APT!Q65</f>
        <v>175504.4851863881</v>
      </c>
      <c r="F47" s="398">
        <f>APT!R65</f>
        <v>87752.242593194052</v>
      </c>
      <c r="G47" s="398">
        <f>APT!S65</f>
        <v>87752.242593194052</v>
      </c>
      <c r="H47" s="398">
        <f>APT!T65</f>
        <v>87752.242593194052</v>
      </c>
    </row>
    <row r="48" spans="1:8" x14ac:dyDescent="0.25">
      <c r="A48" s="269" t="str">
        <f>APT!A66</f>
        <v>APT</v>
      </c>
      <c r="B48" s="269">
        <f>APT!C66</f>
        <v>3022077</v>
      </c>
      <c r="C48" s="269" t="str">
        <f>APT!D66</f>
        <v>Orion Primary School</v>
      </c>
      <c r="D48" s="269" t="str">
        <f>APT!M66</f>
        <v>BS</v>
      </c>
      <c r="E48" s="398">
        <f>APT!Q66</f>
        <v>760899.76481682435</v>
      </c>
      <c r="F48" s="398">
        <f>APT!R66</f>
        <v>380449.88240841217</v>
      </c>
      <c r="G48" s="398">
        <f>APT!S66</f>
        <v>380449.88240841217</v>
      </c>
      <c r="H48" s="398">
        <f>APT!T66</f>
        <v>380449.88240841217</v>
      </c>
    </row>
    <row r="49" spans="1:8" x14ac:dyDescent="0.25">
      <c r="A49" s="269" t="str">
        <f>APT!A67</f>
        <v>APT</v>
      </c>
      <c r="B49" s="269">
        <f>APT!C67</f>
        <v>3025201</v>
      </c>
      <c r="C49" s="269" t="str">
        <f>APT!D67</f>
        <v>Osidge Primary School</v>
      </c>
      <c r="D49" s="269" t="str">
        <f>APT!M67</f>
        <v>BS</v>
      </c>
      <c r="E49" s="398">
        <f>APT!Q67</f>
        <v>279974.23797080095</v>
      </c>
      <c r="F49" s="398">
        <f>APT!R67</f>
        <v>139987.11898540048</v>
      </c>
      <c r="G49" s="398">
        <f>APT!S67</f>
        <v>139987.11898540048</v>
      </c>
      <c r="H49" s="398">
        <f>APT!T67</f>
        <v>139987.11898540048</v>
      </c>
    </row>
    <row r="50" spans="1:8" x14ac:dyDescent="0.25">
      <c r="A50" s="269" t="str">
        <f>APT!A68</f>
        <v>APT</v>
      </c>
      <c r="B50" s="269">
        <f>APT!C68</f>
        <v>3023501</v>
      </c>
      <c r="C50" s="269" t="str">
        <f>APT!D68</f>
        <v>Our Lady of Lourdes School</v>
      </c>
      <c r="D50" s="269" t="str">
        <f>APT!M68</f>
        <v>BS</v>
      </c>
      <c r="E50" s="398">
        <f>APT!Q68</f>
        <v>149810.04642326423</v>
      </c>
      <c r="F50" s="398">
        <f>APT!R68</f>
        <v>74905.023211632113</v>
      </c>
      <c r="G50" s="398">
        <f>APT!S68</f>
        <v>74905.023211632113</v>
      </c>
      <c r="H50" s="398">
        <f>APT!T68</f>
        <v>74905.023211632113</v>
      </c>
    </row>
    <row r="51" spans="1:8" x14ac:dyDescent="0.25">
      <c r="A51" s="269" t="str">
        <f>APT!A69</f>
        <v>APT</v>
      </c>
      <c r="B51" s="269">
        <f>APT!C69</f>
        <v>3022078</v>
      </c>
      <c r="C51" s="269" t="str">
        <f>APT!D69</f>
        <v>Pardes House School</v>
      </c>
      <c r="D51" s="269" t="str">
        <f>APT!M69</f>
        <v>BS</v>
      </c>
      <c r="E51" s="398">
        <f>APT!Q69</f>
        <v>229306.4706549696</v>
      </c>
      <c r="F51" s="398">
        <f>APT!R69</f>
        <v>114653.2353274848</v>
      </c>
      <c r="G51" s="398">
        <f>APT!S69</f>
        <v>114653.2353274848</v>
      </c>
      <c r="H51" s="398">
        <f>APT!T69</f>
        <v>114653.2353274848</v>
      </c>
    </row>
    <row r="52" spans="1:8" x14ac:dyDescent="0.25">
      <c r="A52" s="269" t="str">
        <f>APT!A70</f>
        <v>APT</v>
      </c>
      <c r="B52" s="269">
        <f>APT!C70</f>
        <v>3022071</v>
      </c>
      <c r="C52" s="269" t="str">
        <f>APT!D70</f>
        <v>Queenswell Infant and Nursery School</v>
      </c>
      <c r="D52" s="269" t="str">
        <f>APT!M70</f>
        <v>BS</v>
      </c>
      <c r="E52" s="398">
        <f>APT!Q70</f>
        <v>155422.63784431299</v>
      </c>
      <c r="F52" s="398">
        <f>APT!R70</f>
        <v>77711.318922156497</v>
      </c>
      <c r="G52" s="398">
        <f>APT!S70</f>
        <v>77711.318922156497</v>
      </c>
      <c r="H52" s="398">
        <f>APT!T70</f>
        <v>77711.318922156497</v>
      </c>
    </row>
    <row r="53" spans="1:8" x14ac:dyDescent="0.25">
      <c r="A53" s="269" t="str">
        <f>APT!A71</f>
        <v>APT</v>
      </c>
      <c r="B53" s="269">
        <f>APT!C71</f>
        <v>3022072</v>
      </c>
      <c r="C53" s="269" t="str">
        <f>APT!D71</f>
        <v>Queenswell Junior School</v>
      </c>
      <c r="D53" s="269" t="str">
        <f>APT!M71</f>
        <v>BS</v>
      </c>
      <c r="E53" s="398">
        <f>APT!Q71</f>
        <v>249896.42065020942</v>
      </c>
      <c r="F53" s="398">
        <f>APT!R71</f>
        <v>124948.21032510471</v>
      </c>
      <c r="G53" s="398">
        <f>APT!S71</f>
        <v>124948.21032510471</v>
      </c>
      <c r="H53" s="398">
        <f>APT!T71</f>
        <v>124948.21032510471</v>
      </c>
    </row>
    <row r="54" spans="1:8" x14ac:dyDescent="0.25">
      <c r="A54" s="269" t="str">
        <f>APT!A72</f>
        <v>APT</v>
      </c>
      <c r="B54" s="269">
        <f>APT!C72</f>
        <v>3023512</v>
      </c>
      <c r="C54" s="269" t="str">
        <f>APT!D72</f>
        <v>Rosh Pinah</v>
      </c>
      <c r="D54" s="269" t="str">
        <f>APT!M72</f>
        <v>BS</v>
      </c>
      <c r="E54" s="398">
        <f>APT!Q72</f>
        <v>242510.76923076922</v>
      </c>
      <c r="F54" s="398">
        <f>APT!R72</f>
        <v>121255.38461538461</v>
      </c>
      <c r="G54" s="398">
        <f>APT!S72</f>
        <v>121255.38461538461</v>
      </c>
      <c r="H54" s="398">
        <f>APT!T72</f>
        <v>121255.38461538461</v>
      </c>
    </row>
    <row r="55" spans="1:8" x14ac:dyDescent="0.25">
      <c r="A55" s="269" t="str">
        <f>APT!A73</f>
        <v>APT</v>
      </c>
      <c r="B55" s="269">
        <f>APT!C73</f>
        <v>3023510</v>
      </c>
      <c r="C55" s="269" t="str">
        <f>APT!D73</f>
        <v>Sacred Heart School</v>
      </c>
      <c r="D55" s="269" t="str">
        <f>APT!M73</f>
        <v>BS</v>
      </c>
      <c r="E55" s="398">
        <f>APT!Q73</f>
        <v>260486.84172827733</v>
      </c>
      <c r="F55" s="398">
        <f>APT!R73</f>
        <v>130243.42086413866</v>
      </c>
      <c r="G55" s="398">
        <f>APT!S73</f>
        <v>130243.42086413866</v>
      </c>
      <c r="H55" s="398">
        <f>APT!T73</f>
        <v>130243.42086413866</v>
      </c>
    </row>
    <row r="56" spans="1:8" x14ac:dyDescent="0.25">
      <c r="A56" s="269" t="str">
        <f>APT!A74</f>
        <v>APT</v>
      </c>
      <c r="B56" s="269">
        <f>APT!C74</f>
        <v>3023502</v>
      </c>
      <c r="C56" s="269" t="str">
        <f>APT!D74</f>
        <v>St Agnes RC Primary School</v>
      </c>
      <c r="D56" s="269" t="str">
        <f>APT!M74</f>
        <v>BS</v>
      </c>
      <c r="E56" s="398">
        <f>APT!Q74</f>
        <v>276011.01414880145</v>
      </c>
      <c r="F56" s="398">
        <f>APT!R74</f>
        <v>138005.50707440072</v>
      </c>
      <c r="G56" s="398">
        <f>APT!S74</f>
        <v>138005.50707440072</v>
      </c>
      <c r="H56" s="398">
        <f>APT!T74</f>
        <v>138005.50707440072</v>
      </c>
    </row>
    <row r="57" spans="1:8" x14ac:dyDescent="0.25">
      <c r="A57" s="269" t="str">
        <f>APT!A75</f>
        <v>APT</v>
      </c>
      <c r="B57" s="269">
        <f>APT!C75</f>
        <v>3023315</v>
      </c>
      <c r="C57" s="269" t="str">
        <f>APT!D75</f>
        <v>St Andrew's C E</v>
      </c>
      <c r="D57" s="269" t="str">
        <f>APT!M75</f>
        <v>BS</v>
      </c>
      <c r="E57" s="398">
        <f>APT!Q75</f>
        <v>145915.91982909892</v>
      </c>
      <c r="F57" s="398">
        <f>APT!R75</f>
        <v>72957.959914549458</v>
      </c>
      <c r="G57" s="398">
        <f>APT!S75</f>
        <v>72957.959914549458</v>
      </c>
      <c r="H57" s="398">
        <f>APT!T75</f>
        <v>72957.959914549458</v>
      </c>
    </row>
    <row r="58" spans="1:8" x14ac:dyDescent="0.25">
      <c r="A58" s="269" t="str">
        <f>APT!A76</f>
        <v>APT</v>
      </c>
      <c r="B58" s="269">
        <f>APT!C76</f>
        <v>3023504</v>
      </c>
      <c r="C58" s="269" t="str">
        <f>APT!D76</f>
        <v>St Catherines R C Primary</v>
      </c>
      <c r="D58" s="269" t="str">
        <f>APT!M76</f>
        <v>BS</v>
      </c>
      <c r="E58" s="398">
        <f>APT!Q76</f>
        <v>280773.48247477872</v>
      </c>
      <c r="F58" s="398">
        <f>APT!R76</f>
        <v>140386.74123738936</v>
      </c>
      <c r="G58" s="398">
        <f>APT!S76</f>
        <v>140386.74123738936</v>
      </c>
      <c r="H58" s="398">
        <f>APT!T76</f>
        <v>140386.74123738936</v>
      </c>
    </row>
    <row r="59" spans="1:8" x14ac:dyDescent="0.25">
      <c r="A59" s="269" t="str">
        <f>APT!A77</f>
        <v>APT</v>
      </c>
      <c r="B59" s="269">
        <f>APT!C77</f>
        <v>3023309</v>
      </c>
      <c r="C59" s="269" t="str">
        <f>APT!D77</f>
        <v>St Johns CE N20</v>
      </c>
      <c r="D59" s="269" t="str">
        <f>APT!M77</f>
        <v>BS</v>
      </c>
      <c r="E59" s="398">
        <f>APT!Q77</f>
        <v>147212.50875788738</v>
      </c>
      <c r="F59" s="398">
        <f>APT!R77</f>
        <v>73606.25437894369</v>
      </c>
      <c r="G59" s="398">
        <f>APT!S77</f>
        <v>73606.25437894369</v>
      </c>
      <c r="H59" s="398">
        <f>APT!T77</f>
        <v>73606.25437894369</v>
      </c>
    </row>
    <row r="60" spans="1:8" x14ac:dyDescent="0.25">
      <c r="A60" s="269" t="str">
        <f>APT!A78</f>
        <v>APT</v>
      </c>
      <c r="B60" s="269">
        <f>APT!C78</f>
        <v>3023307</v>
      </c>
      <c r="C60" s="269" t="str">
        <f>APT!D78</f>
        <v>St John's CE School N11</v>
      </c>
      <c r="D60" s="269" t="str">
        <f>APT!M78</f>
        <v>BS</v>
      </c>
      <c r="E60" s="398">
        <f>APT!Q78</f>
        <v>147815.60497152089</v>
      </c>
      <c r="F60" s="398">
        <f>APT!R78</f>
        <v>73907.802485760447</v>
      </c>
      <c r="G60" s="398">
        <f>APT!S78</f>
        <v>73907.802485760447</v>
      </c>
      <c r="H60" s="398">
        <f>APT!T78</f>
        <v>73907.802485760447</v>
      </c>
    </row>
    <row r="61" spans="1:8" x14ac:dyDescent="0.25">
      <c r="A61" s="269" t="str">
        <f>APT!A79</f>
        <v>APT</v>
      </c>
      <c r="B61" s="269">
        <f>APT!C79</f>
        <v>3023509</v>
      </c>
      <c r="C61" s="269" t="str">
        <f>APT!D79</f>
        <v>St Joseph's Primary School</v>
      </c>
      <c r="D61" s="269" t="str">
        <f>APT!M79</f>
        <v>BS</v>
      </c>
      <c r="E61" s="398">
        <f>APT!Q79</f>
        <v>338395.90607149113</v>
      </c>
      <c r="F61" s="398">
        <f>APT!R79</f>
        <v>169197.95303574557</v>
      </c>
      <c r="G61" s="398">
        <f>APT!S79</f>
        <v>169197.95303574557</v>
      </c>
      <c r="H61" s="398">
        <f>APT!T79</f>
        <v>169197.95303574557</v>
      </c>
    </row>
    <row r="62" spans="1:8" x14ac:dyDescent="0.25">
      <c r="A62" s="269" t="str">
        <f>APT!A80</f>
        <v>APT</v>
      </c>
      <c r="B62" s="269">
        <f>APT!C80</f>
        <v>3023311</v>
      </c>
      <c r="C62" s="269" t="str">
        <f>APT!D80</f>
        <v>St Mary's C E Primary School N3</v>
      </c>
      <c r="D62" s="269" t="str">
        <f>APT!M80</f>
        <v>BS</v>
      </c>
      <c r="E62" s="398">
        <f>APT!Q80</f>
        <v>279350.98339702468</v>
      </c>
      <c r="F62" s="398">
        <f>APT!R80</f>
        <v>139675.49169851234</v>
      </c>
      <c r="G62" s="398">
        <f>APT!S80</f>
        <v>139675.49169851234</v>
      </c>
      <c r="H62" s="398">
        <f>APT!T80</f>
        <v>139675.49169851234</v>
      </c>
    </row>
    <row r="63" spans="1:8" x14ac:dyDescent="0.25">
      <c r="A63" s="269" t="str">
        <f>APT!A81</f>
        <v>APT</v>
      </c>
      <c r="B63" s="269">
        <f>APT!C81</f>
        <v>3023312</v>
      </c>
      <c r="C63" s="269" t="str">
        <f>APT!D81</f>
        <v>St Mary's School EN4</v>
      </c>
      <c r="D63" s="269" t="str">
        <f>APT!M81</f>
        <v>BS</v>
      </c>
      <c r="E63" s="398">
        <f>APT!Q81</f>
        <v>148749.55786193066</v>
      </c>
      <c r="F63" s="398">
        <f>APT!R81</f>
        <v>74374.778930965331</v>
      </c>
      <c r="G63" s="398">
        <f>APT!S81</f>
        <v>74374.778930965331</v>
      </c>
      <c r="H63" s="398">
        <f>APT!T81</f>
        <v>74374.778930965331</v>
      </c>
    </row>
    <row r="64" spans="1:8" x14ac:dyDescent="0.25">
      <c r="A64" s="269" t="str">
        <f>APT!A82</f>
        <v>APT</v>
      </c>
      <c r="B64" s="269">
        <f>APT!C82</f>
        <v>3023314</v>
      </c>
      <c r="C64" s="269" t="str">
        <f>APT!D82</f>
        <v>St Pauls CE Primary, NW7</v>
      </c>
      <c r="D64" s="269" t="str">
        <f>APT!M82</f>
        <v>BS</v>
      </c>
      <c r="E64" s="398">
        <f>APT!Q82</f>
        <v>146883.37432400932</v>
      </c>
      <c r="F64" s="398">
        <f>APT!R82</f>
        <v>73441.687162004659</v>
      </c>
      <c r="G64" s="398">
        <f>APT!S82</f>
        <v>73441.687162004659</v>
      </c>
      <c r="H64" s="398">
        <f>APT!T82</f>
        <v>73441.687162004659</v>
      </c>
    </row>
    <row r="65" spans="1:8" x14ac:dyDescent="0.25">
      <c r="A65" s="269" t="str">
        <f>APT!A83</f>
        <v>APT</v>
      </c>
      <c r="B65" s="269">
        <f>APT!C83</f>
        <v>3023313</v>
      </c>
      <c r="C65" s="269" t="str">
        <f>APT!D83</f>
        <v>St. Pauls CE Primary School (N11)</v>
      </c>
      <c r="D65" s="269" t="str">
        <f>APT!M83</f>
        <v>BS</v>
      </c>
      <c r="E65" s="398">
        <f>APT!Q83</f>
        <v>145601.67492932401</v>
      </c>
      <c r="F65" s="398">
        <f>APT!R83</f>
        <v>72800.837464662007</v>
      </c>
      <c r="G65" s="398">
        <f>APT!S83</f>
        <v>72800.837464662007</v>
      </c>
      <c r="H65" s="398">
        <f>APT!T83</f>
        <v>72800.837464662007</v>
      </c>
    </row>
    <row r="66" spans="1:8" x14ac:dyDescent="0.25">
      <c r="A66" s="269" t="str">
        <f>APT!A84</f>
        <v>APT</v>
      </c>
      <c r="B66" s="269">
        <f>APT!C84</f>
        <v>3023507</v>
      </c>
      <c r="C66" s="269" t="str">
        <f>APT!D84</f>
        <v>St Theresa's R.C. Primary School</v>
      </c>
      <c r="D66" s="269" t="str">
        <f>APT!M84</f>
        <v>BS</v>
      </c>
      <c r="E66" s="398">
        <f>APT!Q84</f>
        <v>127797.58972580681</v>
      </c>
      <c r="F66" s="398">
        <f>APT!R84</f>
        <v>63898.794862903407</v>
      </c>
      <c r="G66" s="398">
        <f>APT!S84</f>
        <v>63898.794862903407</v>
      </c>
      <c r="H66" s="398">
        <f>APT!T84</f>
        <v>63898.794862903407</v>
      </c>
    </row>
    <row r="67" spans="1:8" x14ac:dyDescent="0.25">
      <c r="A67" s="269" t="str">
        <f>APT!A85</f>
        <v>APT</v>
      </c>
      <c r="B67" s="269">
        <f>APT!C85</f>
        <v>3023506</v>
      </c>
      <c r="C67" s="269" t="str">
        <f>APT!D85</f>
        <v>St Vincent's Catholic Primary School</v>
      </c>
      <c r="D67" s="269" t="str">
        <f>APT!M85</f>
        <v>BS</v>
      </c>
      <c r="E67" s="398">
        <f>APT!Q85</f>
        <v>197716.08188495392</v>
      </c>
      <c r="F67" s="398">
        <f>APT!R85</f>
        <v>98858.04094247696</v>
      </c>
      <c r="G67" s="398">
        <f>APT!S85</f>
        <v>98858.04094247696</v>
      </c>
      <c r="H67" s="398">
        <f>APT!T85</f>
        <v>98858.04094247696</v>
      </c>
    </row>
    <row r="68" spans="1:8" x14ac:dyDescent="0.25">
      <c r="A68" s="269" t="str">
        <f>APT!A86</f>
        <v>APT</v>
      </c>
      <c r="B68" s="269">
        <f>APT!C86</f>
        <v>3022070</v>
      </c>
      <c r="C68" s="269" t="str">
        <f>APT!D86</f>
        <v>Sunnyfields Primary School</v>
      </c>
      <c r="D68" s="269" t="str">
        <f>APT!M86</f>
        <v>BS</v>
      </c>
      <c r="E68" s="398">
        <f>APT!Q86</f>
        <v>173503.58965653254</v>
      </c>
      <c r="F68" s="398">
        <f>APT!R86</f>
        <v>86751.794828266269</v>
      </c>
      <c r="G68" s="398">
        <f>APT!S86</f>
        <v>86751.794828266269</v>
      </c>
      <c r="H68" s="398">
        <f>APT!T86</f>
        <v>86751.794828266269</v>
      </c>
    </row>
    <row r="69" spans="1:8" x14ac:dyDescent="0.25">
      <c r="A69" s="269" t="str">
        <f>APT!A87</f>
        <v>APT</v>
      </c>
      <c r="B69" s="269">
        <f>APT!C87</f>
        <v>3023316</v>
      </c>
      <c r="C69" s="269" t="str">
        <f>APT!D87</f>
        <v>Trent  C of E Primary School</v>
      </c>
      <c r="D69" s="269" t="str">
        <f>APT!M87</f>
        <v>BS</v>
      </c>
      <c r="E69" s="398">
        <f>APT!Q87</f>
        <v>148823.83869784616</v>
      </c>
      <c r="F69" s="398">
        <f>APT!R87</f>
        <v>74411.919348923082</v>
      </c>
      <c r="G69" s="398">
        <f>APT!S87</f>
        <v>74411.919348923082</v>
      </c>
      <c r="H69" s="398">
        <f>APT!T87</f>
        <v>74411.919348923082</v>
      </c>
    </row>
    <row r="70" spans="1:8" x14ac:dyDescent="0.25">
      <c r="A70" s="269" t="str">
        <f>APT!A88</f>
        <v>APT</v>
      </c>
      <c r="B70" s="269">
        <f>APT!C88</f>
        <v>3022055</v>
      </c>
      <c r="C70" s="269" t="str">
        <f>APT!D88</f>
        <v>Tudor School</v>
      </c>
      <c r="D70" s="269" t="str">
        <f>APT!M88</f>
        <v>BS</v>
      </c>
      <c r="E70" s="398">
        <f>APT!Q88</f>
        <v>169560.52818602684</v>
      </c>
      <c r="F70" s="398">
        <f>APT!R88</f>
        <v>84780.264093013422</v>
      </c>
      <c r="G70" s="398">
        <f>APT!S88</f>
        <v>84780.264093013422</v>
      </c>
      <c r="H70" s="398">
        <f>APT!T88</f>
        <v>84780.264093013422</v>
      </c>
    </row>
    <row r="71" spans="1:8" x14ac:dyDescent="0.25">
      <c r="A71" s="269" t="str">
        <f>APT!A89</f>
        <v>APT</v>
      </c>
      <c r="B71" s="269">
        <f>APT!C89</f>
        <v>3022057</v>
      </c>
      <c r="C71" s="269" t="str">
        <f>APT!D89</f>
        <v>Underhill School</v>
      </c>
      <c r="D71" s="269" t="str">
        <f>APT!M89</f>
        <v>BS</v>
      </c>
      <c r="E71" s="398">
        <f>APT!Q89</f>
        <v>358843.37023824721</v>
      </c>
      <c r="F71" s="398">
        <f>APT!R89</f>
        <v>179421.68511912361</v>
      </c>
      <c r="G71" s="398">
        <f>APT!S89</f>
        <v>179421.68511912361</v>
      </c>
      <c r="H71" s="398">
        <f>APT!T89</f>
        <v>179421.68511912361</v>
      </c>
    </row>
    <row r="72" spans="1:8" x14ac:dyDescent="0.25">
      <c r="A72" s="269" t="str">
        <f>APT!A90</f>
        <v>APT</v>
      </c>
      <c r="B72" s="269">
        <f>APT!C90</f>
        <v>3022076</v>
      </c>
      <c r="C72" s="269" t="str">
        <f>APT!D90</f>
        <v>Wessex  Gardens Primary School</v>
      </c>
      <c r="D72" s="269" t="str">
        <f>APT!M90</f>
        <v>BS</v>
      </c>
      <c r="E72" s="398">
        <f>APT!Q90</f>
        <v>277661.97221284988</v>
      </c>
      <c r="F72" s="398">
        <f>APT!R90</f>
        <v>138830.98610642494</v>
      </c>
      <c r="G72" s="398">
        <f>APT!S90</f>
        <v>138830.98610642494</v>
      </c>
      <c r="H72" s="398">
        <f>APT!T90</f>
        <v>138830.98610642494</v>
      </c>
    </row>
    <row r="73" spans="1:8" x14ac:dyDescent="0.25">
      <c r="A73" s="269" t="str">
        <f>APT!A91</f>
        <v>APT</v>
      </c>
      <c r="B73" s="269">
        <f>APT!C91</f>
        <v>3022060</v>
      </c>
      <c r="C73" s="269" t="str">
        <f>APT!D91</f>
        <v>Whitings Hill Primary School</v>
      </c>
      <c r="D73" s="269" t="str">
        <f>APT!M91</f>
        <v>BS</v>
      </c>
      <c r="E73" s="398">
        <f>APT!Q91</f>
        <v>369104.05570720392</v>
      </c>
      <c r="F73" s="398">
        <f>APT!R91</f>
        <v>184552.02785360196</v>
      </c>
      <c r="G73" s="398">
        <f>APT!S91</f>
        <v>184552.02785360196</v>
      </c>
      <c r="H73" s="398">
        <f>APT!T91</f>
        <v>184552.02785360196</v>
      </c>
    </row>
    <row r="74" spans="1:8" x14ac:dyDescent="0.25">
      <c r="A74" s="269" t="str">
        <f>APT!A92</f>
        <v>APT</v>
      </c>
      <c r="B74" s="269">
        <f>APT!C92</f>
        <v>3023518</v>
      </c>
      <c r="C74" s="269" t="str">
        <f>APT!D92</f>
        <v>Woodcroft Primary School</v>
      </c>
      <c r="D74" s="269" t="str">
        <f>APT!M92</f>
        <v>BS</v>
      </c>
      <c r="E74" s="398">
        <f>APT!Q92</f>
        <v>322009.51774651831</v>
      </c>
      <c r="F74" s="398">
        <f>APT!R92</f>
        <v>161004.75887325915</v>
      </c>
      <c r="G74" s="398">
        <f>APT!S92</f>
        <v>161004.75887325915</v>
      </c>
      <c r="H74" s="398">
        <f>APT!T92</f>
        <v>161004.75887325915</v>
      </c>
    </row>
    <row r="75" spans="1:8" x14ac:dyDescent="0.25">
      <c r="A75" s="269" t="str">
        <f>APT!A93</f>
        <v>APT</v>
      </c>
      <c r="B75" s="269">
        <f>APT!C93</f>
        <v>3022054</v>
      </c>
      <c r="C75" s="269" t="str">
        <f>APT!D93</f>
        <v>Woodridge  Primary School</v>
      </c>
      <c r="D75" s="269" t="str">
        <f>APT!M93</f>
        <v>BS</v>
      </c>
      <c r="E75" s="398">
        <f>APT!Q93</f>
        <v>146494.74952431212</v>
      </c>
      <c r="F75" s="398">
        <f>APT!R93</f>
        <v>73247.374762156061</v>
      </c>
      <c r="G75" s="398">
        <f>APT!S93</f>
        <v>73247.374762156061</v>
      </c>
      <c r="H75" s="398">
        <f>APT!T93</f>
        <v>73247.374762156061</v>
      </c>
    </row>
    <row r="76" spans="1:8" x14ac:dyDescent="0.25">
      <c r="A76" s="269" t="str">
        <f>APT!A94</f>
        <v>APT</v>
      </c>
      <c r="B76" s="269">
        <f>APT!C94</f>
        <v>3025405</v>
      </c>
      <c r="C76" s="269" t="str">
        <f>APT!D94</f>
        <v>Finchley Catholic High School</v>
      </c>
      <c r="D76" s="269" t="str">
        <f>APT!M94</f>
        <v>BS</v>
      </c>
      <c r="E76" s="398">
        <f>APT!Q94</f>
        <v>797114.61922430759</v>
      </c>
      <c r="F76" s="398">
        <f>APT!R94</f>
        <v>398557.3096121538</v>
      </c>
      <c r="G76" s="398">
        <f>APT!S94</f>
        <v>398557.3096121538</v>
      </c>
      <c r="H76" s="398">
        <f>APT!T94</f>
        <v>398557.3096121538</v>
      </c>
    </row>
    <row r="77" spans="1:8" x14ac:dyDescent="0.25">
      <c r="A77" s="269" t="str">
        <f>APT!A95</f>
        <v>APT</v>
      </c>
      <c r="B77" s="269">
        <f>APT!C95</f>
        <v>3024003</v>
      </c>
      <c r="C77" s="269" t="str">
        <f>APT!D95</f>
        <v>Friern Barnet School</v>
      </c>
      <c r="D77" s="269" t="str">
        <f>APT!M95</f>
        <v>BS</v>
      </c>
      <c r="E77" s="398">
        <f>APT!Q95</f>
        <v>790529.99732215342</v>
      </c>
      <c r="F77" s="398">
        <f>APT!R95</f>
        <v>395264.99866107671</v>
      </c>
      <c r="G77" s="398">
        <f>APT!S95</f>
        <v>395264.99866107671</v>
      </c>
      <c r="H77" s="398">
        <f>APT!T95</f>
        <v>395264.99866107671</v>
      </c>
    </row>
    <row r="78" spans="1:8" x14ac:dyDescent="0.25">
      <c r="A78" s="269" t="str">
        <f>APT!A96</f>
        <v>APT</v>
      </c>
      <c r="B78" s="269">
        <f>APT!C96</f>
        <v>3025427</v>
      </c>
      <c r="C78" s="269" t="str">
        <f>APT!D96</f>
        <v>JCoSS</v>
      </c>
      <c r="D78" s="269" t="str">
        <f>APT!M96</f>
        <v>BS</v>
      </c>
      <c r="E78" s="398">
        <f>APT!Q96</f>
        <v>1015426.6800660363</v>
      </c>
      <c r="F78" s="398">
        <f>APT!R96</f>
        <v>507713.34003301815</v>
      </c>
      <c r="G78" s="398">
        <f>APT!S96</f>
        <v>507713.34003301815</v>
      </c>
      <c r="H78" s="398">
        <f>APT!T96</f>
        <v>507713.34003301815</v>
      </c>
    </row>
    <row r="79" spans="1:8" x14ac:dyDescent="0.25">
      <c r="A79" s="269" t="str">
        <f>APT!A97</f>
        <v>APT</v>
      </c>
      <c r="B79" s="269">
        <f>APT!C97</f>
        <v>3024004</v>
      </c>
      <c r="C79" s="269" t="str">
        <f>APT!D97</f>
        <v>Menorah High School (Girls)</v>
      </c>
      <c r="D79" s="269" t="str">
        <f>APT!M97</f>
        <v>BS</v>
      </c>
      <c r="E79" s="398">
        <f>APT!Q97</f>
        <v>251255.80040607147</v>
      </c>
      <c r="F79" s="398">
        <f>APT!R97</f>
        <v>125627.90020303574</v>
      </c>
      <c r="G79" s="398">
        <f>APT!S97</f>
        <v>125627.90020303574</v>
      </c>
      <c r="H79" s="398">
        <f>APT!T97</f>
        <v>125627.90020303574</v>
      </c>
    </row>
    <row r="80" spans="1:8" x14ac:dyDescent="0.25">
      <c r="A80" s="269" t="str">
        <f>APT!A98</f>
        <v>APT</v>
      </c>
      <c r="B80" s="269">
        <f>APT!C98</f>
        <v>3025404</v>
      </c>
      <c r="C80" s="269" t="str">
        <f>APT!D98</f>
        <v>St Michaels Catholic Grammar School</v>
      </c>
      <c r="D80" s="269" t="str">
        <f>APT!M98</f>
        <v>BS</v>
      </c>
      <c r="E80" s="398">
        <f>APT!Q98</f>
        <v>518909.36783139588</v>
      </c>
      <c r="F80" s="398">
        <f>APT!R98</f>
        <v>259454.68391569794</v>
      </c>
      <c r="G80" s="398">
        <f>APT!S98</f>
        <v>259454.68391569794</v>
      </c>
      <c r="H80" s="398">
        <f>APT!T98</f>
        <v>259454.68391569794</v>
      </c>
    </row>
    <row r="81" spans="1:8" x14ac:dyDescent="0.25">
      <c r="A81" s="269" t="str">
        <f>APT!A99</f>
        <v>APT</v>
      </c>
      <c r="B81" s="269">
        <f>APT!C99</f>
        <v>3025407</v>
      </c>
      <c r="C81" s="269" t="str">
        <f>APT!D99</f>
        <v>St. James' Catholic High School</v>
      </c>
      <c r="D81" s="269" t="str">
        <f>APT!M99</f>
        <v>BS</v>
      </c>
      <c r="E81" s="398">
        <f>APT!Q99</f>
        <v>1009293.3255509647</v>
      </c>
      <c r="F81" s="398">
        <f>APT!R99</f>
        <v>504646.66277548234</v>
      </c>
      <c r="G81" s="398">
        <f>APT!S99</f>
        <v>504646.66277548234</v>
      </c>
      <c r="H81" s="398">
        <f>APT!T99</f>
        <v>504646.66277548234</v>
      </c>
    </row>
    <row r="82" spans="1:8" x14ac:dyDescent="0.25">
      <c r="A82" s="269" t="str">
        <f>APT!A100</f>
        <v>APT</v>
      </c>
      <c r="B82" s="269">
        <f>APT!C100</f>
        <v>3023521</v>
      </c>
      <c r="C82" s="269" t="str">
        <f>APT!D100</f>
        <v>St Mary's &amp; St John's CE School</v>
      </c>
      <c r="D82" s="269" t="str">
        <f>APT!M100</f>
        <v>BS</v>
      </c>
      <c r="E82" s="398">
        <f>APT!Q100</f>
        <v>1264481.3384208251</v>
      </c>
      <c r="F82" s="398">
        <f>APT!R100</f>
        <v>632240.66921041254</v>
      </c>
      <c r="G82" s="398">
        <f>APT!S100</f>
        <v>632240.66921041254</v>
      </c>
      <c r="H82" s="398">
        <f>APT!T100</f>
        <v>632240.66921041254</v>
      </c>
    </row>
    <row r="83" spans="1:8" x14ac:dyDescent="0.25">
      <c r="A83" s="269" t="str">
        <f>TPG!A20</f>
        <v>TPG</v>
      </c>
      <c r="B83" s="269">
        <f>TPG!C20</f>
        <v>3021000</v>
      </c>
      <c r="C83" s="269" t="str">
        <f>TPG!D20</f>
        <v>Brookhill Nursery</v>
      </c>
      <c r="D83" s="269" t="str">
        <f>TPG!M20</f>
        <v>TPG</v>
      </c>
      <c r="E83" s="398">
        <f>TPG!Q20</f>
        <v>0</v>
      </c>
      <c r="F83" s="399">
        <f>TPG!R20</f>
        <v>2285</v>
      </c>
      <c r="G83" s="399">
        <f>TPG!S20</f>
        <v>0</v>
      </c>
      <c r="H83" s="399">
        <f>TPG!T20</f>
        <v>0</v>
      </c>
    </row>
    <row r="84" spans="1:8" x14ac:dyDescent="0.25">
      <c r="A84" s="269" t="str">
        <f>TPG!A21</f>
        <v>TPG</v>
      </c>
      <c r="B84" s="269">
        <f>TPG!C21</f>
        <v>3021001</v>
      </c>
      <c r="C84" s="269" t="str">
        <f>TPG!D21</f>
        <v>Hampden Way Nursery</v>
      </c>
      <c r="D84" s="269" t="str">
        <f>TPG!M21</f>
        <v>TPG</v>
      </c>
      <c r="E84" s="398">
        <f>TPG!Q21</f>
        <v>0</v>
      </c>
      <c r="F84" s="399">
        <f>TPG!R21</f>
        <v>2156</v>
      </c>
      <c r="G84" s="399">
        <f>TPG!S21</f>
        <v>0</v>
      </c>
      <c r="H84" s="399">
        <f>TPG!T21</f>
        <v>0</v>
      </c>
    </row>
    <row r="85" spans="1:8" x14ac:dyDescent="0.25">
      <c r="A85" s="269" t="str">
        <f>TPG!A22</f>
        <v>TPG</v>
      </c>
      <c r="B85" s="269">
        <f>TPG!C22</f>
        <v>3021003</v>
      </c>
      <c r="C85" s="269" t="str">
        <f>TPG!D22</f>
        <v>St Margaret's Nursery</v>
      </c>
      <c r="D85" s="269" t="str">
        <f>TPG!M22</f>
        <v>TPG</v>
      </c>
      <c r="E85" s="398">
        <f>TPG!Q22</f>
        <v>0</v>
      </c>
      <c r="F85" s="399">
        <f>TPG!R22</f>
        <v>2393</v>
      </c>
      <c r="G85" s="399">
        <f>TPG!S22</f>
        <v>0</v>
      </c>
      <c r="H85" s="399">
        <f>TPG!T22</f>
        <v>0</v>
      </c>
    </row>
    <row r="86" spans="1:8" x14ac:dyDescent="0.25">
      <c r="A86" s="269" t="str">
        <f>TPG!A23</f>
        <v>TPG</v>
      </c>
      <c r="B86" s="269">
        <f>TPG!C23</f>
        <v>3021002</v>
      </c>
      <c r="C86" s="269" t="str">
        <f>TPG!D23</f>
        <v>Moss Hall Nursery</v>
      </c>
      <c r="D86" s="269" t="str">
        <f>TPG!M23</f>
        <v>TPG</v>
      </c>
      <c r="E86" s="398">
        <f>TPG!Q23</f>
        <v>0</v>
      </c>
      <c r="F86" s="399">
        <f>TPG!R23</f>
        <v>2156</v>
      </c>
      <c r="G86" s="399">
        <f>TPG!S23</f>
        <v>0</v>
      </c>
      <c r="H86" s="399">
        <f>TPG!T23</f>
        <v>0</v>
      </c>
    </row>
    <row r="87" spans="1:8" x14ac:dyDescent="0.25">
      <c r="A87" s="269" t="str">
        <f>TPG!A24</f>
        <v>TPG</v>
      </c>
      <c r="B87" s="269">
        <f>TPG!C24</f>
        <v>3023317</v>
      </c>
      <c r="C87" s="269" t="str">
        <f>TPG!D24</f>
        <v>All Saints' CE Primary School, N20</v>
      </c>
      <c r="D87" s="269" t="str">
        <f>TPG!M24</f>
        <v>TPG</v>
      </c>
      <c r="E87" s="398">
        <f>TPG!Q24</f>
        <v>0</v>
      </c>
      <c r="F87" s="399">
        <f>TPG!R24</f>
        <v>798</v>
      </c>
      <c r="G87" s="399">
        <f>TPG!S24</f>
        <v>0</v>
      </c>
      <c r="H87" s="399">
        <f>TPG!T24</f>
        <v>0</v>
      </c>
    </row>
    <row r="88" spans="1:8" x14ac:dyDescent="0.25">
      <c r="A88" s="269" t="str">
        <f>TPG!A25</f>
        <v>TPG</v>
      </c>
      <c r="B88" s="269">
        <f>TPG!C25</f>
        <v>3023500</v>
      </c>
      <c r="C88" s="269" t="str">
        <f>TPG!D25</f>
        <v>Annunciation Catholic Infant School</v>
      </c>
      <c r="D88" s="269" t="str">
        <f>TPG!M25</f>
        <v>TPG</v>
      </c>
      <c r="E88" s="398">
        <f>TPG!Q25</f>
        <v>0</v>
      </c>
      <c r="F88" s="399">
        <f>TPG!R25</f>
        <v>690</v>
      </c>
      <c r="G88" s="399">
        <f>TPG!S25</f>
        <v>0</v>
      </c>
      <c r="H88" s="399">
        <f>TPG!T25</f>
        <v>0</v>
      </c>
    </row>
    <row r="89" spans="1:8" x14ac:dyDescent="0.25">
      <c r="A89" s="269" t="str">
        <f>TPG!A26</f>
        <v>TPG</v>
      </c>
      <c r="B89" s="269">
        <f>TPG!C26</f>
        <v>3022002</v>
      </c>
      <c r="C89" s="269" t="str">
        <f>TPG!D26</f>
        <v>Barnfield School</v>
      </c>
      <c r="D89" s="269" t="str">
        <f>TPG!M26</f>
        <v>TPG</v>
      </c>
      <c r="E89" s="398">
        <f>TPG!Q26</f>
        <v>0</v>
      </c>
      <c r="F89" s="399">
        <f>TPG!R26</f>
        <v>992</v>
      </c>
      <c r="G89" s="399">
        <f>TPG!S26</f>
        <v>0</v>
      </c>
      <c r="H89" s="399">
        <f>TPG!T26</f>
        <v>0</v>
      </c>
    </row>
    <row r="90" spans="1:8" x14ac:dyDescent="0.25">
      <c r="A90" s="269" t="str">
        <f>TPG!A27</f>
        <v>TPG</v>
      </c>
      <c r="B90" s="269">
        <f>TPG!C27</f>
        <v>3022079</v>
      </c>
      <c r="C90" s="269" t="str">
        <f>TPG!D27</f>
        <v>Beis Yaakov</v>
      </c>
      <c r="D90" s="269" t="str">
        <f>TPG!M27</f>
        <v>TPG</v>
      </c>
      <c r="E90" s="398">
        <f>TPG!Q27</f>
        <v>0</v>
      </c>
      <c r="F90" s="399">
        <f>TPG!R27</f>
        <v>1352</v>
      </c>
      <c r="G90" s="399">
        <f>TPG!S27</f>
        <v>0</v>
      </c>
      <c r="H90" s="399">
        <f>TPG!T27</f>
        <v>0</v>
      </c>
    </row>
    <row r="91" spans="1:8" x14ac:dyDescent="0.25">
      <c r="A91" s="269" t="str">
        <f>TPG!A28</f>
        <v>TPG</v>
      </c>
      <c r="B91" s="269">
        <f>TPG!C28</f>
        <v>3023524</v>
      </c>
      <c r="C91" s="269" t="str">
        <f>TPG!D28</f>
        <v>Beit Shvidler Primary School</v>
      </c>
      <c r="D91" s="269" t="str">
        <f>TPG!M28</f>
        <v>TPG</v>
      </c>
      <c r="E91" s="398">
        <f>TPG!Q28</f>
        <v>0</v>
      </c>
      <c r="F91" s="399">
        <f>TPG!R28</f>
        <v>539</v>
      </c>
      <c r="G91" s="399">
        <f>TPG!S28</f>
        <v>0</v>
      </c>
      <c r="H91" s="399">
        <f>TPG!T28</f>
        <v>0</v>
      </c>
    </row>
    <row r="92" spans="1:8" x14ac:dyDescent="0.25">
      <c r="A92" s="269" t="str">
        <f>TPG!A29</f>
        <v>TPG</v>
      </c>
      <c r="B92" s="269">
        <f>TPG!C29</f>
        <v>3022003</v>
      </c>
      <c r="C92" s="269" t="str">
        <f>TPG!D29</f>
        <v>Bell Lane Primary School</v>
      </c>
      <c r="D92" s="269" t="str">
        <f>TPG!M29</f>
        <v>TPG</v>
      </c>
      <c r="E92" s="398">
        <f>TPG!Q29</f>
        <v>0</v>
      </c>
      <c r="F92" s="399">
        <f>TPG!R29</f>
        <v>1100</v>
      </c>
      <c r="G92" s="399">
        <f>TPG!S29</f>
        <v>0</v>
      </c>
      <c r="H92" s="399">
        <f>TPG!T29</f>
        <v>0</v>
      </c>
    </row>
    <row r="93" spans="1:8" x14ac:dyDescent="0.25">
      <c r="A93" s="269" t="str">
        <f>TPG!A30</f>
        <v>TPG</v>
      </c>
      <c r="B93" s="269">
        <f>TPG!C30</f>
        <v>3023511</v>
      </c>
      <c r="C93" s="269" t="str">
        <f>TPG!D30</f>
        <v>Blessed Dominic School</v>
      </c>
      <c r="D93" s="269" t="str">
        <f>TPG!M30</f>
        <v>TPG</v>
      </c>
      <c r="E93" s="398">
        <f>TPG!Q30</f>
        <v>0</v>
      </c>
      <c r="F93" s="399">
        <f>TPG!R30</f>
        <v>1121</v>
      </c>
      <c r="G93" s="399">
        <f>TPG!S30</f>
        <v>0</v>
      </c>
      <c r="H93" s="399">
        <f>TPG!T30</f>
        <v>0</v>
      </c>
    </row>
    <row r="94" spans="1:8" x14ac:dyDescent="0.25">
      <c r="A94" s="269" t="str">
        <f>TPG!A31</f>
        <v>TPG</v>
      </c>
      <c r="B94" s="269">
        <f>TPG!C31</f>
        <v>3022008</v>
      </c>
      <c r="C94" s="269" t="str">
        <f>TPG!D31</f>
        <v>Brookland Infant  &amp; Nursery School</v>
      </c>
      <c r="D94" s="269" t="str">
        <f>TPG!M31</f>
        <v>TPG</v>
      </c>
      <c r="E94" s="398">
        <f>TPG!Q31</f>
        <v>0</v>
      </c>
      <c r="F94" s="399">
        <f>TPG!R31</f>
        <v>949</v>
      </c>
      <c r="G94" s="399">
        <f>TPG!S31</f>
        <v>0</v>
      </c>
      <c r="H94" s="399">
        <f>TPG!T31</f>
        <v>0</v>
      </c>
    </row>
    <row r="95" spans="1:8" x14ac:dyDescent="0.25">
      <c r="A95" s="269" t="str">
        <f>TPG!A32</f>
        <v>TPG</v>
      </c>
      <c r="B95" s="269">
        <f>TPG!C32</f>
        <v>3022009</v>
      </c>
      <c r="C95" s="269" t="str">
        <f>TPG!D32</f>
        <v>Brunswick Park Primary &amp; Nursery School</v>
      </c>
      <c r="D95" s="269" t="str">
        <f>TPG!M32</f>
        <v>TPG</v>
      </c>
      <c r="E95" s="398">
        <f>TPG!Q32</f>
        <v>0</v>
      </c>
      <c r="F95" s="399">
        <f>TPG!R32</f>
        <v>798</v>
      </c>
      <c r="G95" s="399">
        <f>TPG!S32</f>
        <v>0</v>
      </c>
      <c r="H95" s="399">
        <f>TPG!T32</f>
        <v>0</v>
      </c>
    </row>
    <row r="96" spans="1:8" x14ac:dyDescent="0.25">
      <c r="A96" s="269" t="str">
        <f>TPG!A33</f>
        <v>TPG</v>
      </c>
      <c r="B96" s="269">
        <f>TPG!C33</f>
        <v>3023302</v>
      </c>
      <c r="C96" s="269" t="str">
        <f>TPG!D33</f>
        <v>Christ Church CE Primary School</v>
      </c>
      <c r="D96" s="269" t="str">
        <f>TPG!M33</f>
        <v>TPG</v>
      </c>
      <c r="E96" s="398">
        <f>TPG!Q33</f>
        <v>0</v>
      </c>
      <c r="F96" s="399">
        <f>TPG!R33</f>
        <v>517</v>
      </c>
      <c r="G96" s="399">
        <f>TPG!S33</f>
        <v>0</v>
      </c>
      <c r="H96" s="399">
        <f>TPG!T33</f>
        <v>0</v>
      </c>
    </row>
    <row r="97" spans="1:8" x14ac:dyDescent="0.25">
      <c r="A97" s="269" t="str">
        <f>TPG!A34</f>
        <v>TPG</v>
      </c>
      <c r="B97" s="269">
        <f>TPG!C34</f>
        <v>3022014</v>
      </c>
      <c r="C97" s="269" t="str">
        <f>TPG!D34</f>
        <v>Colindale School</v>
      </c>
      <c r="D97" s="269" t="str">
        <f>TPG!M34</f>
        <v>TPG</v>
      </c>
      <c r="E97" s="398">
        <f>TPG!Q34</f>
        <v>0</v>
      </c>
      <c r="F97" s="399">
        <f>TPG!R34</f>
        <v>1682</v>
      </c>
      <c r="G97" s="399">
        <f>TPG!S34</f>
        <v>0</v>
      </c>
      <c r="H97" s="399">
        <f>TPG!T34</f>
        <v>0</v>
      </c>
    </row>
    <row r="98" spans="1:8" x14ac:dyDescent="0.25">
      <c r="A98" s="269" t="str">
        <f>TPG!A35</f>
        <v>TPG</v>
      </c>
      <c r="B98" s="269">
        <f>TPG!C35</f>
        <v>3022015</v>
      </c>
      <c r="C98" s="269" t="str">
        <f>TPG!D35</f>
        <v>Coppetts Wood</v>
      </c>
      <c r="D98" s="269" t="str">
        <f>TPG!M35</f>
        <v>TPG</v>
      </c>
      <c r="E98" s="398">
        <f>TPG!Q35</f>
        <v>0</v>
      </c>
      <c r="F98" s="399">
        <f>TPG!R35</f>
        <v>949</v>
      </c>
      <c r="G98" s="399">
        <f>TPG!S35</f>
        <v>0</v>
      </c>
      <c r="H98" s="399">
        <f>TPG!T35</f>
        <v>0</v>
      </c>
    </row>
    <row r="99" spans="1:8" x14ac:dyDescent="0.25">
      <c r="A99" s="269" t="str">
        <f>TPG!A36</f>
        <v>TPG</v>
      </c>
      <c r="B99" s="269">
        <f>TPG!C36</f>
        <v>3022019</v>
      </c>
      <c r="C99" s="269" t="str">
        <f>TPG!D36</f>
        <v>Deansbrook Infant School</v>
      </c>
      <c r="D99" s="269" t="str">
        <f>TPG!M36</f>
        <v>TPG</v>
      </c>
      <c r="E99" s="398">
        <f>TPG!Q36</f>
        <v>0</v>
      </c>
      <c r="F99" s="399">
        <f>TPG!R36</f>
        <v>841</v>
      </c>
      <c r="G99" s="399">
        <f>TPG!S36</f>
        <v>0</v>
      </c>
      <c r="H99" s="399">
        <f>TPG!T36</f>
        <v>0</v>
      </c>
    </row>
    <row r="100" spans="1:8" x14ac:dyDescent="0.25">
      <c r="A100" s="269" t="str">
        <f>TPG!A37</f>
        <v>TPG</v>
      </c>
      <c r="B100" s="269">
        <f>TPG!C37</f>
        <v>3022021</v>
      </c>
      <c r="C100" s="269" t="str">
        <f>TPG!D37</f>
        <v>Dollis Primary School</v>
      </c>
      <c r="D100" s="269" t="str">
        <f>TPG!M37</f>
        <v>TPG</v>
      </c>
      <c r="E100" s="398">
        <f>TPG!Q37</f>
        <v>0</v>
      </c>
      <c r="F100" s="399">
        <f>TPG!R37</f>
        <v>1164</v>
      </c>
      <c r="G100" s="399">
        <f>TPG!S37</f>
        <v>0</v>
      </c>
      <c r="H100" s="399">
        <f>TPG!T37</f>
        <v>0</v>
      </c>
    </row>
    <row r="101" spans="1:8" x14ac:dyDescent="0.25">
      <c r="A101" s="269" t="str">
        <f>TPG!A38</f>
        <v>TPG</v>
      </c>
      <c r="B101" s="269">
        <f>TPG!C38</f>
        <v>3022023</v>
      </c>
      <c r="C101" s="269" t="str">
        <f>TPG!D38</f>
        <v>Edgware Primary School</v>
      </c>
      <c r="D101" s="269" t="str">
        <f>TPG!M38</f>
        <v>TPG</v>
      </c>
      <c r="E101" s="398">
        <f>TPG!Q38</f>
        <v>0</v>
      </c>
      <c r="F101" s="399">
        <f>TPG!R38</f>
        <v>819</v>
      </c>
      <c r="G101" s="399">
        <f>TPG!S38</f>
        <v>0</v>
      </c>
      <c r="H101" s="399">
        <f>TPG!T38</f>
        <v>0</v>
      </c>
    </row>
    <row r="102" spans="1:8" x14ac:dyDescent="0.25">
      <c r="A102" s="269" t="str">
        <f>TPG!A39</f>
        <v>TPG</v>
      </c>
      <c r="B102" s="269">
        <f>TPG!C39</f>
        <v>3022024</v>
      </c>
      <c r="C102" s="269" t="str">
        <f>TPG!D39</f>
        <v>Fairway Primary School</v>
      </c>
      <c r="D102" s="269" t="str">
        <f>TPG!M39</f>
        <v>TPG</v>
      </c>
      <c r="E102" s="398">
        <f>TPG!Q39</f>
        <v>0</v>
      </c>
      <c r="F102" s="399">
        <f>TPG!R39</f>
        <v>1660</v>
      </c>
      <c r="G102" s="399">
        <f>TPG!S39</f>
        <v>0</v>
      </c>
      <c r="H102" s="399">
        <f>TPG!T39</f>
        <v>0</v>
      </c>
    </row>
    <row r="103" spans="1:8" x14ac:dyDescent="0.25">
      <c r="A103" s="269" t="str">
        <f>TPG!A40</f>
        <v>TPG</v>
      </c>
      <c r="B103" s="269">
        <f>TPG!C40</f>
        <v>3022026</v>
      </c>
      <c r="C103" s="269" t="str">
        <f>TPG!D40</f>
        <v>Frith Manor School</v>
      </c>
      <c r="D103" s="269" t="str">
        <f>TPG!M40</f>
        <v>TPG</v>
      </c>
      <c r="E103" s="398">
        <f>TPG!Q40</f>
        <v>0</v>
      </c>
      <c r="F103" s="399">
        <f>TPG!R40</f>
        <v>970</v>
      </c>
      <c r="G103" s="399">
        <f>TPG!S40</f>
        <v>0</v>
      </c>
      <c r="H103" s="399">
        <f>TPG!T40</f>
        <v>0</v>
      </c>
    </row>
    <row r="104" spans="1:8" x14ac:dyDescent="0.25">
      <c r="A104" s="269" t="str">
        <f>TPG!A41</f>
        <v>TPG</v>
      </c>
      <c r="B104" s="269">
        <f>TPG!C41</f>
        <v>3022029</v>
      </c>
      <c r="C104" s="269" t="str">
        <f>TPG!D41</f>
        <v>Goldbeaters Primary School</v>
      </c>
      <c r="D104" s="269" t="str">
        <f>TPG!M41</f>
        <v>TPG</v>
      </c>
      <c r="E104" s="398">
        <f>TPG!Q41</f>
        <v>0</v>
      </c>
      <c r="F104" s="399">
        <f>TPG!R41</f>
        <v>1100</v>
      </c>
      <c r="G104" s="399">
        <f>TPG!S41</f>
        <v>0</v>
      </c>
      <c r="H104" s="399">
        <f>TPG!T41</f>
        <v>0</v>
      </c>
    </row>
    <row r="105" spans="1:8" x14ac:dyDescent="0.25">
      <c r="A105" s="269" t="str">
        <f>TPG!A42</f>
        <v>TPG</v>
      </c>
      <c r="B105" s="269">
        <f>TPG!C42</f>
        <v>3023516</v>
      </c>
      <c r="C105" s="269" t="str">
        <f>TPG!D42</f>
        <v>Hasmonean Primary School</v>
      </c>
      <c r="D105" s="269" t="str">
        <f>TPG!M42</f>
        <v>TPG</v>
      </c>
      <c r="E105" s="398">
        <f>TPG!Q42</f>
        <v>0</v>
      </c>
      <c r="F105" s="399">
        <f>TPG!R42</f>
        <v>539</v>
      </c>
      <c r="G105" s="399">
        <f>TPG!S42</f>
        <v>0</v>
      </c>
      <c r="H105" s="399">
        <f>TPG!T42</f>
        <v>0</v>
      </c>
    </row>
    <row r="106" spans="1:8" x14ac:dyDescent="0.25">
      <c r="A106" s="269" t="str">
        <f>TPG!A43</f>
        <v>TPG</v>
      </c>
      <c r="B106" s="269">
        <f>TPG!C43</f>
        <v>3022031</v>
      </c>
      <c r="C106" s="269" t="str">
        <f>TPG!D43</f>
        <v>Hollickwood JMI School</v>
      </c>
      <c r="D106" s="269" t="str">
        <f>TPG!M43</f>
        <v>TPG</v>
      </c>
      <c r="E106" s="398">
        <f>TPG!Q43</f>
        <v>0</v>
      </c>
      <c r="F106" s="399">
        <f>TPG!R43</f>
        <v>625</v>
      </c>
      <c r="G106" s="399">
        <f>TPG!S43</f>
        <v>0</v>
      </c>
      <c r="H106" s="399">
        <f>TPG!T43</f>
        <v>0</v>
      </c>
    </row>
    <row r="107" spans="1:8" x14ac:dyDescent="0.25">
      <c r="A107" s="269" t="str">
        <f>TPG!A44</f>
        <v>TPG</v>
      </c>
      <c r="B107" s="269">
        <f>TPG!C44</f>
        <v>3022032</v>
      </c>
      <c r="C107" s="269" t="str">
        <f>TPG!D44</f>
        <v>Holly Park School</v>
      </c>
      <c r="D107" s="269" t="str">
        <f>TPG!M44</f>
        <v>TPG</v>
      </c>
      <c r="E107" s="398">
        <f>TPG!Q44</f>
        <v>0</v>
      </c>
      <c r="F107" s="399">
        <f>TPG!R44</f>
        <v>949</v>
      </c>
      <c r="G107" s="399">
        <f>TPG!S44</f>
        <v>0</v>
      </c>
      <c r="H107" s="399">
        <f>TPG!T44</f>
        <v>0</v>
      </c>
    </row>
    <row r="108" spans="1:8" x14ac:dyDescent="0.25">
      <c r="A108" s="269" t="str">
        <f>TPG!A45</f>
        <v>TPG</v>
      </c>
      <c r="B108" s="269">
        <f>TPG!C45</f>
        <v>3023304</v>
      </c>
      <c r="C108" s="269" t="str">
        <f>TPG!D45</f>
        <v>Holy Trinity School</v>
      </c>
      <c r="D108" s="269" t="str">
        <f>TPG!M45</f>
        <v>TPG</v>
      </c>
      <c r="E108" s="398">
        <f>TPG!Q45</f>
        <v>0</v>
      </c>
      <c r="F108" s="399">
        <f>TPG!R45</f>
        <v>604</v>
      </c>
      <c r="G108" s="399">
        <f>TPG!S45</f>
        <v>0</v>
      </c>
      <c r="H108" s="399">
        <f>TPG!T45</f>
        <v>0</v>
      </c>
    </row>
    <row r="109" spans="1:8" x14ac:dyDescent="0.25">
      <c r="A109" s="269" t="str">
        <f>TPG!A46</f>
        <v>TPG</v>
      </c>
      <c r="B109" s="269">
        <f>TPG!C46</f>
        <v>3022036</v>
      </c>
      <c r="C109" s="269" t="str">
        <f>TPG!D46</f>
        <v>Livingstone School</v>
      </c>
      <c r="D109" s="269" t="str">
        <f>TPG!M46</f>
        <v>TPG</v>
      </c>
      <c r="E109" s="398">
        <f>TPG!Q46</f>
        <v>0</v>
      </c>
      <c r="F109" s="399">
        <f>TPG!R46</f>
        <v>992</v>
      </c>
      <c r="G109" s="399">
        <f>TPG!S46</f>
        <v>0</v>
      </c>
      <c r="H109" s="399">
        <f>TPG!T46</f>
        <v>0</v>
      </c>
    </row>
    <row r="110" spans="1:8" x14ac:dyDescent="0.25">
      <c r="A110" s="269" t="str">
        <f>TPG!A47</f>
        <v>TPG</v>
      </c>
      <c r="B110" s="269">
        <f>TPG!C47</f>
        <v>3022037</v>
      </c>
      <c r="C110" s="269" t="str">
        <f>TPG!D47</f>
        <v>Manorside Primary School</v>
      </c>
      <c r="D110" s="269" t="str">
        <f>TPG!M47</f>
        <v>TPG</v>
      </c>
      <c r="E110" s="398">
        <f>TPG!Q47</f>
        <v>0</v>
      </c>
      <c r="F110" s="399">
        <f>TPG!R47</f>
        <v>690</v>
      </c>
      <c r="G110" s="399">
        <f>TPG!S47</f>
        <v>0</v>
      </c>
      <c r="H110" s="399">
        <f>TPG!T47</f>
        <v>0</v>
      </c>
    </row>
    <row r="111" spans="1:8" x14ac:dyDescent="0.25">
      <c r="A111" s="269" t="str">
        <f>TPG!A48</f>
        <v>TPG</v>
      </c>
      <c r="B111" s="269">
        <f>TPG!C48</f>
        <v>3023523</v>
      </c>
      <c r="C111" s="269" t="str">
        <f>TPG!D48</f>
        <v>Martin Primary School</v>
      </c>
      <c r="D111" s="269" t="str">
        <f>TPG!M48</f>
        <v>TPG</v>
      </c>
      <c r="E111" s="398">
        <f>TPG!Q48</f>
        <v>0</v>
      </c>
      <c r="F111" s="399">
        <f>TPG!R48</f>
        <v>1401</v>
      </c>
      <c r="G111" s="399">
        <f>TPG!S48</f>
        <v>0</v>
      </c>
      <c r="H111" s="399">
        <f>TPG!T48</f>
        <v>0</v>
      </c>
    </row>
    <row r="112" spans="1:8" x14ac:dyDescent="0.25">
      <c r="A112" s="269" t="str">
        <f>TPG!A49</f>
        <v>TPG</v>
      </c>
      <c r="B112" s="269">
        <f>TPG!C49</f>
        <v>3025948</v>
      </c>
      <c r="C112" s="269" t="str">
        <f>TPG!D49</f>
        <v>Mathilda Marks-Kennedy School</v>
      </c>
      <c r="D112" s="269" t="str">
        <f>TPG!M49</f>
        <v>TPG</v>
      </c>
      <c r="E112" s="398">
        <f>TPG!Q49</f>
        <v>0</v>
      </c>
      <c r="F112" s="399">
        <f>TPG!R49</f>
        <v>453</v>
      </c>
      <c r="G112" s="399">
        <f>TPG!S49</f>
        <v>0</v>
      </c>
      <c r="H112" s="399">
        <f>TPG!T49</f>
        <v>0</v>
      </c>
    </row>
    <row r="113" spans="1:8" x14ac:dyDescent="0.25">
      <c r="A113" s="269" t="str">
        <f>TPG!A50</f>
        <v>TPG</v>
      </c>
      <c r="B113" s="269">
        <f>TPG!C50</f>
        <v>3025949</v>
      </c>
      <c r="C113" s="269" t="str">
        <f>TPG!D50</f>
        <v>Menorah Foundation School</v>
      </c>
      <c r="D113" s="269" t="str">
        <f>TPG!M50</f>
        <v>TPG</v>
      </c>
      <c r="E113" s="398">
        <f>TPG!Q50</f>
        <v>0</v>
      </c>
      <c r="F113" s="399">
        <f>TPG!R50</f>
        <v>949</v>
      </c>
      <c r="G113" s="399">
        <f>TPG!S50</f>
        <v>0</v>
      </c>
      <c r="H113" s="399">
        <f>TPG!T50</f>
        <v>0</v>
      </c>
    </row>
    <row r="114" spans="1:8" x14ac:dyDescent="0.25">
      <c r="A114" s="269" t="str">
        <f>TPG!A51</f>
        <v>TPG</v>
      </c>
      <c r="B114" s="269">
        <f>TPG!C51</f>
        <v>3023513</v>
      </c>
      <c r="C114" s="269" t="str">
        <f>TPG!D51</f>
        <v>Menorah Primary School</v>
      </c>
      <c r="D114" s="269" t="str">
        <f>TPG!M51</f>
        <v>TPG</v>
      </c>
      <c r="E114" s="398">
        <f>TPG!Q51</f>
        <v>0</v>
      </c>
      <c r="F114" s="399">
        <f>TPG!R51</f>
        <v>1121</v>
      </c>
      <c r="G114" s="399">
        <f>TPG!S51</f>
        <v>0</v>
      </c>
      <c r="H114" s="399">
        <f>TPG!T51</f>
        <v>0</v>
      </c>
    </row>
    <row r="115" spans="1:8" x14ac:dyDescent="0.25">
      <c r="A115" s="269" t="str">
        <f>TPG!A52</f>
        <v>TPG</v>
      </c>
      <c r="B115" s="269">
        <f>TPG!C52</f>
        <v>3022053</v>
      </c>
      <c r="C115" s="269" t="str">
        <f>TPG!D52</f>
        <v>Noam Primary School</v>
      </c>
      <c r="D115" s="269" t="str">
        <f>TPG!M52</f>
        <v>TPG</v>
      </c>
      <c r="E115" s="398">
        <f>TPG!Q52</f>
        <v>0</v>
      </c>
      <c r="F115" s="399">
        <f>TPG!R52</f>
        <v>647</v>
      </c>
      <c r="G115" s="399">
        <f>TPG!S52</f>
        <v>0</v>
      </c>
      <c r="H115" s="399">
        <f>TPG!T52</f>
        <v>0</v>
      </c>
    </row>
    <row r="116" spans="1:8" x14ac:dyDescent="0.25">
      <c r="A116" s="269" t="str">
        <f>TPG!A53</f>
        <v>TPG</v>
      </c>
      <c r="B116" s="269">
        <f>TPG!C53</f>
        <v>3022045</v>
      </c>
      <c r="C116" s="269" t="str">
        <f>TPG!D53</f>
        <v>Northside School</v>
      </c>
      <c r="D116" s="269" t="str">
        <f>TPG!M53</f>
        <v>TPG</v>
      </c>
      <c r="E116" s="398">
        <f>TPG!Q53</f>
        <v>0</v>
      </c>
      <c r="F116" s="399">
        <f>TPG!R53</f>
        <v>992</v>
      </c>
      <c r="G116" s="399">
        <f>TPG!S53</f>
        <v>0</v>
      </c>
      <c r="H116" s="399">
        <f>TPG!T53</f>
        <v>0</v>
      </c>
    </row>
    <row r="117" spans="1:8" x14ac:dyDescent="0.25">
      <c r="A117" s="269" t="str">
        <f>TPG!A54</f>
        <v>TPG</v>
      </c>
      <c r="B117" s="269">
        <f>TPG!C54</f>
        <v>3022077</v>
      </c>
      <c r="C117" s="269" t="str">
        <f>TPG!D54</f>
        <v>Orion Primary School</v>
      </c>
      <c r="D117" s="269" t="str">
        <f>TPG!M54</f>
        <v>TPG</v>
      </c>
      <c r="E117" s="398">
        <f>TPG!Q54</f>
        <v>0</v>
      </c>
      <c r="F117" s="399">
        <f>TPG!R54</f>
        <v>2717</v>
      </c>
      <c r="G117" s="399">
        <f>TPG!S54</f>
        <v>0</v>
      </c>
      <c r="H117" s="399">
        <f>TPG!T54</f>
        <v>0</v>
      </c>
    </row>
    <row r="118" spans="1:8" x14ac:dyDescent="0.25">
      <c r="A118" s="269" t="str">
        <f>TPG!A55</f>
        <v>TPG</v>
      </c>
      <c r="B118" s="269">
        <f>TPG!C55</f>
        <v>3023501</v>
      </c>
      <c r="C118" s="269" t="str">
        <f>TPG!D55</f>
        <v>Our Lady of Lourdes School</v>
      </c>
      <c r="D118" s="269" t="str">
        <f>TPG!M55</f>
        <v>TPG</v>
      </c>
      <c r="E118" s="398">
        <f>TPG!Q55</f>
        <v>0</v>
      </c>
      <c r="F118" s="399">
        <f>TPG!R55</f>
        <v>517</v>
      </c>
      <c r="G118" s="399">
        <f>TPG!S55</f>
        <v>0</v>
      </c>
      <c r="H118" s="399">
        <f>TPG!T55</f>
        <v>0</v>
      </c>
    </row>
    <row r="119" spans="1:8" x14ac:dyDescent="0.25">
      <c r="A119" s="269" t="str">
        <f>TPG!A56</f>
        <v>TPG</v>
      </c>
      <c r="B119" s="269">
        <f>TPG!C56</f>
        <v>3022071</v>
      </c>
      <c r="C119" s="269" t="str">
        <f>TPG!D56</f>
        <v>Queenswell Infant and Nursery School</v>
      </c>
      <c r="D119" s="269" t="str">
        <f>TPG!M56</f>
        <v>TPG</v>
      </c>
      <c r="E119" s="398">
        <f>TPG!Q56</f>
        <v>0</v>
      </c>
      <c r="F119" s="399">
        <f>TPG!R56</f>
        <v>1164</v>
      </c>
      <c r="G119" s="399">
        <f>TPG!S56</f>
        <v>0</v>
      </c>
      <c r="H119" s="399">
        <f>TPG!T56</f>
        <v>0</v>
      </c>
    </row>
    <row r="120" spans="1:8" x14ac:dyDescent="0.25">
      <c r="A120" s="269" t="str">
        <f>TPG!A57</f>
        <v>TPG</v>
      </c>
      <c r="B120" s="269">
        <f>TPG!C57</f>
        <v>3023512</v>
      </c>
      <c r="C120" s="269" t="str">
        <f>TPG!D57</f>
        <v>Rosh Pinah</v>
      </c>
      <c r="D120" s="269" t="str">
        <f>TPG!M57</f>
        <v>TPG</v>
      </c>
      <c r="E120" s="398">
        <f>TPG!Q57</f>
        <v>0</v>
      </c>
      <c r="F120" s="399">
        <f>TPG!R57</f>
        <v>474</v>
      </c>
      <c r="G120" s="399">
        <f>TPG!S57</f>
        <v>0</v>
      </c>
      <c r="H120" s="399">
        <f>TPG!T57</f>
        <v>0</v>
      </c>
    </row>
    <row r="121" spans="1:8" x14ac:dyDescent="0.25">
      <c r="A121" s="269" t="str">
        <f>TPG!A58</f>
        <v>TPG</v>
      </c>
      <c r="B121" s="269">
        <f>TPG!C58</f>
        <v>3023502</v>
      </c>
      <c r="C121" s="269" t="str">
        <f>TPG!D58</f>
        <v>St Agnes RC Primary School</v>
      </c>
      <c r="D121" s="269" t="str">
        <f>TPG!M58</f>
        <v>TPG</v>
      </c>
      <c r="E121" s="398">
        <f>TPG!Q58</f>
        <v>0</v>
      </c>
      <c r="F121" s="399">
        <f>TPG!R58</f>
        <v>819</v>
      </c>
      <c r="G121" s="399">
        <f>TPG!S58</f>
        <v>0</v>
      </c>
      <c r="H121" s="399">
        <f>TPG!T58</f>
        <v>0</v>
      </c>
    </row>
    <row r="122" spans="1:8" x14ac:dyDescent="0.25">
      <c r="A122" s="269" t="str">
        <f>TPG!A59</f>
        <v>TPG</v>
      </c>
      <c r="B122" s="269">
        <f>TPG!C59</f>
        <v>3023504</v>
      </c>
      <c r="C122" s="269" t="str">
        <f>TPG!D59</f>
        <v>St Catherines R C Primary</v>
      </c>
      <c r="D122" s="269" t="str">
        <f>TPG!M59</f>
        <v>TPG</v>
      </c>
      <c r="E122" s="398">
        <f>TPG!Q59</f>
        <v>0</v>
      </c>
      <c r="F122" s="399">
        <f>TPG!R59</f>
        <v>927</v>
      </c>
      <c r="G122" s="399">
        <f>TPG!S59</f>
        <v>0</v>
      </c>
      <c r="H122" s="399">
        <f>TPG!T59</f>
        <v>0</v>
      </c>
    </row>
    <row r="123" spans="1:8" x14ac:dyDescent="0.25">
      <c r="A123" s="269" t="str">
        <f>TPG!A60</f>
        <v>TPG</v>
      </c>
      <c r="B123" s="269">
        <f>TPG!C60</f>
        <v>3023309</v>
      </c>
      <c r="C123" s="269" t="str">
        <f>TPG!D60</f>
        <v>St Johns CE N20</v>
      </c>
      <c r="D123" s="269" t="str">
        <f>TPG!M60</f>
        <v>TPG</v>
      </c>
      <c r="E123" s="398">
        <f>TPG!Q60</f>
        <v>0</v>
      </c>
      <c r="F123" s="399">
        <f>TPG!R60</f>
        <v>561</v>
      </c>
      <c r="G123" s="399">
        <f>TPG!S60</f>
        <v>0</v>
      </c>
      <c r="H123" s="399">
        <f>TPG!T60</f>
        <v>0</v>
      </c>
    </row>
    <row r="124" spans="1:8" x14ac:dyDescent="0.25">
      <c r="A124" s="269" t="str">
        <f>TPG!A61</f>
        <v>TPG</v>
      </c>
      <c r="B124" s="269">
        <f>TPG!C61</f>
        <v>3023307</v>
      </c>
      <c r="C124" s="269" t="str">
        <f>TPG!D61</f>
        <v>St John's CE School N11</v>
      </c>
      <c r="D124" s="269" t="str">
        <f>TPG!M61</f>
        <v>TPG</v>
      </c>
      <c r="E124" s="398">
        <f>TPG!Q61</f>
        <v>0</v>
      </c>
      <c r="F124" s="399">
        <f>TPG!R61</f>
        <v>517</v>
      </c>
      <c r="G124" s="399">
        <f>TPG!S61</f>
        <v>0</v>
      </c>
      <c r="H124" s="399">
        <f>TPG!T61</f>
        <v>0</v>
      </c>
    </row>
    <row r="125" spans="1:8" x14ac:dyDescent="0.25">
      <c r="A125" s="269" t="str">
        <f>TPG!A62</f>
        <v>TPG</v>
      </c>
      <c r="B125" s="269">
        <f>TPG!C62</f>
        <v>3023509</v>
      </c>
      <c r="C125" s="269" t="str">
        <f>TPG!D62</f>
        <v>St Joseph's Primary School</v>
      </c>
      <c r="D125" s="269" t="str">
        <f>TPG!M62</f>
        <v>TPG</v>
      </c>
      <c r="E125" s="398">
        <f>TPG!Q62</f>
        <v>0</v>
      </c>
      <c r="F125" s="399">
        <f>TPG!R62</f>
        <v>539</v>
      </c>
      <c r="G125" s="399">
        <f>TPG!S62</f>
        <v>0</v>
      </c>
      <c r="H125" s="399">
        <f>TPG!T62</f>
        <v>0</v>
      </c>
    </row>
    <row r="126" spans="1:8" x14ac:dyDescent="0.25">
      <c r="A126" s="269" t="str">
        <f>TPG!A63</f>
        <v>TPG</v>
      </c>
      <c r="B126" s="269">
        <f>TPG!C63</f>
        <v>3023311</v>
      </c>
      <c r="C126" s="269" t="str">
        <f>TPG!D63</f>
        <v>St Mary's C E Primary School N3</v>
      </c>
      <c r="D126" s="269" t="str">
        <f>TPG!M63</f>
        <v>TPG</v>
      </c>
      <c r="E126" s="398">
        <f>TPG!Q63</f>
        <v>0</v>
      </c>
      <c r="F126" s="399">
        <f>TPG!R63</f>
        <v>1143</v>
      </c>
      <c r="G126" s="399">
        <f>TPG!S63</f>
        <v>0</v>
      </c>
      <c r="H126" s="399">
        <f>TPG!T63</f>
        <v>0</v>
      </c>
    </row>
    <row r="127" spans="1:8" x14ac:dyDescent="0.25">
      <c r="A127" s="269" t="str">
        <f>TPG!A64</f>
        <v>TPG</v>
      </c>
      <c r="B127" s="269">
        <f>TPG!C64</f>
        <v>3023313</v>
      </c>
      <c r="C127" s="269" t="str">
        <f>TPG!D64</f>
        <v>St. Pauls CE Primary School (N11)</v>
      </c>
      <c r="D127" s="269" t="str">
        <f>TPG!M64</f>
        <v>TPG</v>
      </c>
      <c r="E127" s="398">
        <f>TPG!Q64</f>
        <v>0</v>
      </c>
      <c r="F127" s="399">
        <f>TPG!R64</f>
        <v>496</v>
      </c>
      <c r="G127" s="399">
        <f>TPG!S64</f>
        <v>0</v>
      </c>
      <c r="H127" s="399">
        <f>TPG!T64</f>
        <v>0</v>
      </c>
    </row>
    <row r="128" spans="1:8" x14ac:dyDescent="0.25">
      <c r="A128" s="269" t="str">
        <f>TPG!A65</f>
        <v>TPG</v>
      </c>
      <c r="B128" s="269">
        <f>TPG!C65</f>
        <v>3022070</v>
      </c>
      <c r="C128" s="269" t="str">
        <f>TPG!D65</f>
        <v>Sunnyfields Primary School</v>
      </c>
      <c r="D128" s="269" t="str">
        <f>TPG!M65</f>
        <v>TPG</v>
      </c>
      <c r="E128" s="398">
        <f>TPG!Q65</f>
        <v>0</v>
      </c>
      <c r="F128" s="399">
        <f>TPG!R65</f>
        <v>1056</v>
      </c>
      <c r="G128" s="399">
        <f>TPG!S65</f>
        <v>0</v>
      </c>
      <c r="H128" s="399">
        <f>TPG!T65</f>
        <v>0</v>
      </c>
    </row>
    <row r="129" spans="1:8" x14ac:dyDescent="0.25">
      <c r="A129" s="269" t="str">
        <f>TPG!A66</f>
        <v>TPG</v>
      </c>
      <c r="B129" s="269">
        <f>TPG!C66</f>
        <v>3022055</v>
      </c>
      <c r="C129" s="269" t="str">
        <f>TPG!D66</f>
        <v>Tudor School</v>
      </c>
      <c r="D129" s="269" t="str">
        <f>TPG!M66</f>
        <v>TPG</v>
      </c>
      <c r="E129" s="398">
        <f>TPG!Q66</f>
        <v>0</v>
      </c>
      <c r="F129" s="399">
        <f>TPG!R66</f>
        <v>496</v>
      </c>
      <c r="G129" s="399">
        <f>TPG!S66</f>
        <v>0</v>
      </c>
      <c r="H129" s="399">
        <f>TPG!T66</f>
        <v>0</v>
      </c>
    </row>
    <row r="130" spans="1:8" x14ac:dyDescent="0.25">
      <c r="A130" s="269" t="str">
        <f>TPG!A67</f>
        <v>TPG</v>
      </c>
      <c r="B130" s="269">
        <f>TPG!C67</f>
        <v>3022057</v>
      </c>
      <c r="C130" s="269" t="str">
        <f>TPG!D67</f>
        <v>Underhill School</v>
      </c>
      <c r="D130" s="269" t="str">
        <f>TPG!M67</f>
        <v>TPG</v>
      </c>
      <c r="E130" s="398">
        <f>TPG!Q67</f>
        <v>0</v>
      </c>
      <c r="F130" s="399">
        <f>TPG!R67</f>
        <v>711</v>
      </c>
      <c r="G130" s="399">
        <f>TPG!S67</f>
        <v>0</v>
      </c>
      <c r="H130" s="399">
        <f>TPG!T67</f>
        <v>0</v>
      </c>
    </row>
    <row r="131" spans="1:8" x14ac:dyDescent="0.25">
      <c r="A131" s="269" t="str">
        <f>TPG!A68</f>
        <v>TPG</v>
      </c>
      <c r="B131" s="269">
        <f>TPG!C68</f>
        <v>3022076</v>
      </c>
      <c r="C131" s="269" t="str">
        <f>TPG!D68</f>
        <v>Wessex  Gardens Primary School</v>
      </c>
      <c r="D131" s="269" t="str">
        <f>TPG!M68</f>
        <v>TPG</v>
      </c>
      <c r="E131" s="398">
        <f>TPG!Q68</f>
        <v>0</v>
      </c>
      <c r="F131" s="399">
        <f>TPG!R68</f>
        <v>819</v>
      </c>
      <c r="G131" s="399">
        <f>TPG!S68</f>
        <v>0</v>
      </c>
      <c r="H131" s="399">
        <f>TPG!T68</f>
        <v>0</v>
      </c>
    </row>
    <row r="132" spans="1:8" x14ac:dyDescent="0.25">
      <c r="A132" s="269" t="str">
        <f>TPG!A69</f>
        <v>TPG</v>
      </c>
      <c r="B132" s="269">
        <f>TPG!C69</f>
        <v>3022060</v>
      </c>
      <c r="C132" s="269" t="str">
        <f>TPG!D69</f>
        <v>Whitings Hill Primary School</v>
      </c>
      <c r="D132" s="269" t="str">
        <f>TPG!M69</f>
        <v>TPG</v>
      </c>
      <c r="E132" s="398">
        <f>TPG!Q69</f>
        <v>0</v>
      </c>
      <c r="F132" s="399">
        <f>TPG!R69</f>
        <v>1056</v>
      </c>
      <c r="G132" s="399">
        <f>TPG!S69</f>
        <v>0</v>
      </c>
      <c r="H132" s="399">
        <f>TPG!T69</f>
        <v>0</v>
      </c>
    </row>
    <row r="133" spans="1:8" x14ac:dyDescent="0.25">
      <c r="A133" s="269" t="str">
        <f>TPG!A70</f>
        <v>TPG</v>
      </c>
      <c r="B133" s="269">
        <f>TPG!C70</f>
        <v>3023518</v>
      </c>
      <c r="C133" s="269" t="str">
        <f>TPG!D70</f>
        <v>Woodcroft Primary School</v>
      </c>
      <c r="D133" s="269" t="str">
        <f>TPG!M70</f>
        <v>TPG</v>
      </c>
      <c r="E133" s="398">
        <f>TPG!Q70</f>
        <v>0</v>
      </c>
      <c r="F133" s="399">
        <f>TPG!R70</f>
        <v>776</v>
      </c>
      <c r="G133" s="399">
        <f>TPG!S70</f>
        <v>0</v>
      </c>
      <c r="H133" s="399">
        <f>TPG!T70</f>
        <v>0</v>
      </c>
    </row>
    <row r="134" spans="1:8" x14ac:dyDescent="0.25">
      <c r="A134" s="269" t="str">
        <f>TPG!A71</f>
        <v>TPG</v>
      </c>
      <c r="B134" s="269">
        <f>TPG!C71</f>
        <v>3025405</v>
      </c>
      <c r="C134" s="269" t="str">
        <f>TPG!D71</f>
        <v>Finchley Catholic High School</v>
      </c>
      <c r="D134" s="269" t="str">
        <f>TPG!M71</f>
        <v>TPG</v>
      </c>
      <c r="E134" s="398">
        <f>TPG!Q71</f>
        <v>0</v>
      </c>
      <c r="F134" s="399">
        <f>TPG!R71</f>
        <v>10103</v>
      </c>
      <c r="G134" s="399">
        <f>TPG!S71</f>
        <v>0</v>
      </c>
      <c r="H134" s="399">
        <f>TPG!T71</f>
        <v>0</v>
      </c>
    </row>
    <row r="135" spans="1:8" x14ac:dyDescent="0.25">
      <c r="A135" s="269" t="str">
        <f>TPG!A72</f>
        <v>TPG</v>
      </c>
      <c r="B135" s="269">
        <f>TPG!C72</f>
        <v>3025427</v>
      </c>
      <c r="C135" s="269" t="str">
        <f>TPG!D72</f>
        <v>JCoSS</v>
      </c>
      <c r="D135" s="269" t="str">
        <f>TPG!M72</f>
        <v>TPG</v>
      </c>
      <c r="E135" s="398">
        <f>TPG!Q72</f>
        <v>0</v>
      </c>
      <c r="F135" s="399">
        <f>TPG!R72</f>
        <v>9310</v>
      </c>
      <c r="G135" s="399">
        <f>TPG!S72</f>
        <v>0</v>
      </c>
      <c r="H135" s="399">
        <f>TPG!T72</f>
        <v>0</v>
      </c>
    </row>
    <row r="136" spans="1:8" x14ac:dyDescent="0.25">
      <c r="A136" s="269" t="str">
        <f>TPG!A73</f>
        <v>TPG</v>
      </c>
      <c r="B136" s="269">
        <f>TPG!C73</f>
        <v>3024004</v>
      </c>
      <c r="C136" s="269" t="str">
        <f>TPG!D73</f>
        <v>Menorah High School (Girls)</v>
      </c>
      <c r="D136" s="269" t="str">
        <f>TPG!M73</f>
        <v>TPG</v>
      </c>
      <c r="E136" s="398">
        <f>TPG!Q73</f>
        <v>0</v>
      </c>
      <c r="F136" s="399">
        <f>TPG!R73</f>
        <v>2333</v>
      </c>
      <c r="G136" s="399">
        <f>TPG!S73</f>
        <v>0</v>
      </c>
      <c r="H136" s="399">
        <f>TPG!T73</f>
        <v>0</v>
      </c>
    </row>
    <row r="137" spans="1:8" x14ac:dyDescent="0.25">
      <c r="A137" s="269" t="str">
        <f>TPG!A74</f>
        <v>TPG</v>
      </c>
      <c r="B137" s="269">
        <f>TPG!C74</f>
        <v>3025404</v>
      </c>
      <c r="C137" s="269" t="str">
        <f>TPG!D74</f>
        <v>St Michaels Catholic Grammar School</v>
      </c>
      <c r="D137" s="269" t="str">
        <f>TPG!M74</f>
        <v>TPG</v>
      </c>
      <c r="E137" s="398">
        <f>TPG!Q74</f>
        <v>0</v>
      </c>
      <c r="F137" s="399">
        <f>TPG!R74</f>
        <v>7335</v>
      </c>
      <c r="G137" s="399">
        <f>TPG!S74</f>
        <v>0</v>
      </c>
      <c r="H137" s="399">
        <f>TPG!T74</f>
        <v>0</v>
      </c>
    </row>
    <row r="138" spans="1:8" x14ac:dyDescent="0.25">
      <c r="A138" s="269" t="str">
        <f>TPG!A75</f>
        <v>TPG</v>
      </c>
      <c r="B138" s="269">
        <f>TPG!C75</f>
        <v>3025407</v>
      </c>
      <c r="C138" s="269" t="str">
        <f>TPG!D75</f>
        <v>St. James' Catholic High School</v>
      </c>
      <c r="D138" s="269" t="str">
        <f>TPG!M75</f>
        <v>TPG</v>
      </c>
      <c r="E138" s="398">
        <f>TPG!Q75</f>
        <v>0</v>
      </c>
      <c r="F138" s="399">
        <f>TPG!R75</f>
        <v>5227</v>
      </c>
      <c r="G138" s="399">
        <f>TPG!S75</f>
        <v>0</v>
      </c>
      <c r="H138" s="399">
        <f>TPG!T75</f>
        <v>0</v>
      </c>
    </row>
    <row r="139" spans="1:8" x14ac:dyDescent="0.25">
      <c r="A139" s="269" t="str">
        <f>TPG!A76</f>
        <v>TPG</v>
      </c>
      <c r="B139" s="269">
        <f>TPG!C76</f>
        <v>3023521</v>
      </c>
      <c r="C139" s="269" t="str">
        <f>TPG!D76</f>
        <v>St Mary's &amp; St John's CE School</v>
      </c>
      <c r="D139" s="269" t="str">
        <f>TPG!M76</f>
        <v>TPG</v>
      </c>
      <c r="E139" s="398">
        <f>TPG!Q76</f>
        <v>0</v>
      </c>
      <c r="F139" s="399">
        <f>TPG!R76</f>
        <v>3380</v>
      </c>
      <c r="G139" s="399">
        <f>TPG!S76</f>
        <v>0</v>
      </c>
      <c r="H139" s="399">
        <f>TPG!T76</f>
        <v>0</v>
      </c>
    </row>
    <row r="140" spans="1:8" x14ac:dyDescent="0.25">
      <c r="A140" s="269" t="str">
        <f>TPG!A77</f>
        <v>TPG</v>
      </c>
      <c r="B140" s="269">
        <f>TPG!C77</f>
        <v>3021000</v>
      </c>
      <c r="C140" s="269" t="str">
        <f>TPG!D77</f>
        <v>Brookhill Nursery</v>
      </c>
      <c r="D140" s="269" t="str">
        <f>TPG!M77</f>
        <v>TPECG</v>
      </c>
      <c r="E140" s="398">
        <f>TPG!Q77</f>
        <v>0</v>
      </c>
      <c r="F140" s="399">
        <f>TPG!R77</f>
        <v>6458</v>
      </c>
      <c r="G140" s="399">
        <f>TPG!S77</f>
        <v>0</v>
      </c>
      <c r="H140" s="399">
        <f>TPG!T77</f>
        <v>0</v>
      </c>
    </row>
    <row r="141" spans="1:8" x14ac:dyDescent="0.25">
      <c r="A141" s="269" t="str">
        <f>TPG!A78</f>
        <v>TPG</v>
      </c>
      <c r="B141" s="269">
        <f>TPG!C78</f>
        <v>3021001</v>
      </c>
      <c r="C141" s="269" t="str">
        <f>TPG!D78</f>
        <v>Hampden Way Nursery</v>
      </c>
      <c r="D141" s="269" t="str">
        <f>TPG!M78</f>
        <v>TPECG</v>
      </c>
      <c r="E141" s="398">
        <f>TPG!Q78</f>
        <v>0</v>
      </c>
      <c r="F141" s="399">
        <f>TPG!R78</f>
        <v>6092</v>
      </c>
      <c r="G141" s="399">
        <f>TPG!S78</f>
        <v>0</v>
      </c>
      <c r="H141" s="399">
        <f>TPG!T78</f>
        <v>0</v>
      </c>
    </row>
    <row r="142" spans="1:8" x14ac:dyDescent="0.25">
      <c r="A142" s="269" t="str">
        <f>TPG!A79</f>
        <v>TPG</v>
      </c>
      <c r="B142" s="269">
        <f>TPG!C79</f>
        <v>3021003</v>
      </c>
      <c r="C142" s="269" t="str">
        <f>TPG!D79</f>
        <v>St Margaret's Nursery</v>
      </c>
      <c r="D142" s="269" t="str">
        <f>TPG!M79</f>
        <v>TPECG</v>
      </c>
      <c r="E142" s="398">
        <f>TPG!Q79</f>
        <v>0</v>
      </c>
      <c r="F142" s="399">
        <f>TPG!R79</f>
        <v>6762</v>
      </c>
      <c r="G142" s="399">
        <f>TPG!S79</f>
        <v>0</v>
      </c>
      <c r="H142" s="399">
        <f>TPG!T79</f>
        <v>0</v>
      </c>
    </row>
    <row r="143" spans="1:8" x14ac:dyDescent="0.25">
      <c r="A143" s="269" t="str">
        <f>TPG!A80</f>
        <v>TPG</v>
      </c>
      <c r="B143" s="269">
        <f>TPG!C80</f>
        <v>3021002</v>
      </c>
      <c r="C143" s="269" t="str">
        <f>TPG!D80</f>
        <v>Moss Hall Nursery</v>
      </c>
      <c r="D143" s="269" t="str">
        <f>TPG!M80</f>
        <v>TPECG</v>
      </c>
      <c r="E143" s="398">
        <f>TPG!Q80</f>
        <v>0</v>
      </c>
      <c r="F143" s="399">
        <f>TPG!R80</f>
        <v>6092</v>
      </c>
      <c r="G143" s="399">
        <f>TPG!S80</f>
        <v>0</v>
      </c>
      <c r="H143" s="399">
        <f>TPG!T80</f>
        <v>0</v>
      </c>
    </row>
    <row r="144" spans="1:8" x14ac:dyDescent="0.25">
      <c r="A144" s="269" t="str">
        <f>TPG!A81</f>
        <v>TPG</v>
      </c>
      <c r="B144" s="269">
        <f>TPG!C81</f>
        <v>3023317</v>
      </c>
      <c r="C144" s="269" t="str">
        <f>TPG!D81</f>
        <v>All Saints' CE Primary School, N20</v>
      </c>
      <c r="D144" s="269" t="str">
        <f>TPG!M81</f>
        <v>TPECG</v>
      </c>
      <c r="E144" s="398">
        <f>TPG!Q81</f>
        <v>0</v>
      </c>
      <c r="F144" s="399">
        <f>TPG!R81</f>
        <v>2254</v>
      </c>
      <c r="G144" s="399">
        <f>TPG!S81</f>
        <v>0</v>
      </c>
      <c r="H144" s="399">
        <f>TPG!T81</f>
        <v>0</v>
      </c>
    </row>
    <row r="145" spans="1:8" x14ac:dyDescent="0.25">
      <c r="A145" s="269" t="str">
        <f>TPG!A82</f>
        <v>TPG</v>
      </c>
      <c r="B145" s="269">
        <f>TPG!C82</f>
        <v>3023500</v>
      </c>
      <c r="C145" s="269" t="str">
        <f>TPG!D82</f>
        <v>Annunciation Catholic Infant School</v>
      </c>
      <c r="D145" s="269" t="str">
        <f>TPG!M82</f>
        <v>TPECG</v>
      </c>
      <c r="E145" s="398">
        <f>TPG!Q82</f>
        <v>0</v>
      </c>
      <c r="F145" s="399">
        <f>TPG!R82</f>
        <v>1949</v>
      </c>
      <c r="G145" s="399">
        <f>TPG!S82</f>
        <v>0</v>
      </c>
      <c r="H145" s="399">
        <f>TPG!T82</f>
        <v>0</v>
      </c>
    </row>
    <row r="146" spans="1:8" x14ac:dyDescent="0.25">
      <c r="A146" s="269" t="str">
        <f>TPG!A83</f>
        <v>TPG</v>
      </c>
      <c r="B146" s="269">
        <f>TPG!C83</f>
        <v>3022002</v>
      </c>
      <c r="C146" s="269" t="str">
        <f>TPG!D83</f>
        <v>Barnfield School</v>
      </c>
      <c r="D146" s="269" t="str">
        <f>TPG!M83</f>
        <v>TPECG</v>
      </c>
      <c r="E146" s="398">
        <f>TPG!Q83</f>
        <v>0</v>
      </c>
      <c r="F146" s="399">
        <f>TPG!R83</f>
        <v>2802</v>
      </c>
      <c r="G146" s="399">
        <f>TPG!S83</f>
        <v>0</v>
      </c>
      <c r="H146" s="399">
        <f>TPG!T83</f>
        <v>0</v>
      </c>
    </row>
    <row r="147" spans="1:8" x14ac:dyDescent="0.25">
      <c r="A147" s="269" t="str">
        <f>TPG!A84</f>
        <v>TPG</v>
      </c>
      <c r="B147" s="269">
        <f>TPG!C84</f>
        <v>3022079</v>
      </c>
      <c r="C147" s="269" t="str">
        <f>TPG!D84</f>
        <v>Beis Yaakov</v>
      </c>
      <c r="D147" s="269" t="str">
        <f>TPG!M84</f>
        <v>TPECG</v>
      </c>
      <c r="E147" s="398">
        <f>TPG!Q84</f>
        <v>0</v>
      </c>
      <c r="F147" s="399">
        <f>TPG!R84</f>
        <v>3820</v>
      </c>
      <c r="G147" s="399">
        <f>TPG!S84</f>
        <v>0</v>
      </c>
      <c r="H147" s="399">
        <f>TPG!T84</f>
        <v>0</v>
      </c>
    </row>
    <row r="148" spans="1:8" x14ac:dyDescent="0.25">
      <c r="A148" s="269" t="str">
        <f>TPG!A85</f>
        <v>TPG</v>
      </c>
      <c r="B148" s="269">
        <f>TPG!C85</f>
        <v>3023524</v>
      </c>
      <c r="C148" s="269" t="str">
        <f>TPG!D85</f>
        <v>Beit Shvidler Primary School</v>
      </c>
      <c r="D148" s="269" t="str">
        <f>TPG!M85</f>
        <v>TPECG</v>
      </c>
      <c r="E148" s="398">
        <f>TPG!Q85</f>
        <v>0</v>
      </c>
      <c r="F148" s="399">
        <f>TPG!R85</f>
        <v>1523</v>
      </c>
      <c r="G148" s="399">
        <f>TPG!S85</f>
        <v>0</v>
      </c>
      <c r="H148" s="399">
        <f>TPG!T85</f>
        <v>0</v>
      </c>
    </row>
    <row r="149" spans="1:8" x14ac:dyDescent="0.25">
      <c r="A149" s="269" t="str">
        <f>TPG!A86</f>
        <v>TPG</v>
      </c>
      <c r="B149" s="269">
        <f>TPG!C86</f>
        <v>3022003</v>
      </c>
      <c r="C149" s="269" t="str">
        <f>TPG!D86</f>
        <v>Bell Lane Primary School</v>
      </c>
      <c r="D149" s="269" t="str">
        <f>TPG!M86</f>
        <v>TPECG</v>
      </c>
      <c r="E149" s="398">
        <f>TPG!Q86</f>
        <v>0</v>
      </c>
      <c r="F149" s="399">
        <f>TPG!R86</f>
        <v>3107</v>
      </c>
      <c r="G149" s="399">
        <f>TPG!S86</f>
        <v>0</v>
      </c>
      <c r="H149" s="399">
        <f>TPG!T86</f>
        <v>0</v>
      </c>
    </row>
    <row r="150" spans="1:8" x14ac:dyDescent="0.25">
      <c r="A150" s="269" t="str">
        <f>TPG!A87</f>
        <v>TPG</v>
      </c>
      <c r="B150" s="269">
        <f>TPG!C87</f>
        <v>3023511</v>
      </c>
      <c r="C150" s="269" t="str">
        <f>TPG!D87</f>
        <v>Blessed Dominic School</v>
      </c>
      <c r="D150" s="269" t="str">
        <f>TPG!M87</f>
        <v>TPECG</v>
      </c>
      <c r="E150" s="398">
        <f>TPG!Q87</f>
        <v>0</v>
      </c>
      <c r="F150" s="399">
        <f>TPG!R87</f>
        <v>3168</v>
      </c>
      <c r="G150" s="399">
        <f>TPG!S87</f>
        <v>0</v>
      </c>
      <c r="H150" s="399">
        <f>TPG!T87</f>
        <v>0</v>
      </c>
    </row>
    <row r="151" spans="1:8" x14ac:dyDescent="0.25">
      <c r="A151" s="269" t="str">
        <f>TPG!A88</f>
        <v>TPG</v>
      </c>
      <c r="B151" s="269">
        <f>TPG!C88</f>
        <v>3022008</v>
      </c>
      <c r="C151" s="269" t="str">
        <f>TPG!D88</f>
        <v>Brookland Infant  &amp; Nursery School</v>
      </c>
      <c r="D151" s="269" t="str">
        <f>TPG!M88</f>
        <v>TPECG</v>
      </c>
      <c r="E151" s="398">
        <f>TPG!Q88</f>
        <v>0</v>
      </c>
      <c r="F151" s="399">
        <f>TPG!R88</f>
        <v>2680</v>
      </c>
      <c r="G151" s="399">
        <f>TPG!S88</f>
        <v>0</v>
      </c>
      <c r="H151" s="399">
        <f>TPG!T88</f>
        <v>0</v>
      </c>
    </row>
    <row r="152" spans="1:8" x14ac:dyDescent="0.25">
      <c r="A152" s="269" t="str">
        <f>TPG!A89</f>
        <v>TPG</v>
      </c>
      <c r="B152" s="269">
        <f>TPG!C89</f>
        <v>3022009</v>
      </c>
      <c r="C152" s="269" t="str">
        <f>TPG!D89</f>
        <v>Brunswick Park Primary &amp; Nursery School</v>
      </c>
      <c r="D152" s="269" t="str">
        <f>TPG!M89</f>
        <v>TPECG</v>
      </c>
      <c r="E152" s="398">
        <f>TPG!Q89</f>
        <v>0</v>
      </c>
      <c r="F152" s="399">
        <f>TPG!R89</f>
        <v>2254</v>
      </c>
      <c r="G152" s="399">
        <f>TPG!S89</f>
        <v>0</v>
      </c>
      <c r="H152" s="399">
        <f>TPG!T89</f>
        <v>0</v>
      </c>
    </row>
    <row r="153" spans="1:8" x14ac:dyDescent="0.25">
      <c r="A153" s="269" t="str">
        <f>TPG!A90</f>
        <v>TPG</v>
      </c>
      <c r="B153" s="269">
        <f>TPG!C90</f>
        <v>3023302</v>
      </c>
      <c r="C153" s="269" t="str">
        <f>TPG!D90</f>
        <v>Christ Church CE Primary School</v>
      </c>
      <c r="D153" s="269" t="str">
        <f>TPG!M90</f>
        <v>TPECG</v>
      </c>
      <c r="E153" s="398">
        <f>TPG!Q90</f>
        <v>0</v>
      </c>
      <c r="F153" s="399">
        <f>TPG!R90</f>
        <v>1462</v>
      </c>
      <c r="G153" s="399">
        <f>TPG!S90</f>
        <v>0</v>
      </c>
      <c r="H153" s="399">
        <f>TPG!T90</f>
        <v>0</v>
      </c>
    </row>
    <row r="154" spans="1:8" x14ac:dyDescent="0.25">
      <c r="A154" s="269" t="str">
        <f>TPG!A91</f>
        <v>TPG</v>
      </c>
      <c r="B154" s="269">
        <f>TPG!C91</f>
        <v>3022014</v>
      </c>
      <c r="C154" s="269" t="str">
        <f>TPG!D91</f>
        <v>Colindale School</v>
      </c>
      <c r="D154" s="269" t="str">
        <f>TPG!M91</f>
        <v>TPECG</v>
      </c>
      <c r="E154" s="398">
        <f>TPG!Q91</f>
        <v>0</v>
      </c>
      <c r="F154" s="399">
        <f>TPG!R91</f>
        <v>4752</v>
      </c>
      <c r="G154" s="399">
        <f>TPG!S91</f>
        <v>0</v>
      </c>
      <c r="H154" s="399">
        <f>TPG!T91</f>
        <v>0</v>
      </c>
    </row>
    <row r="155" spans="1:8" x14ac:dyDescent="0.25">
      <c r="A155" s="269" t="str">
        <f>TPG!A92</f>
        <v>TPG</v>
      </c>
      <c r="B155" s="269">
        <f>TPG!C92</f>
        <v>3022015</v>
      </c>
      <c r="C155" s="269" t="str">
        <f>TPG!D92</f>
        <v>Coppetts Wood</v>
      </c>
      <c r="D155" s="269" t="str">
        <f>TPG!M92</f>
        <v>TPECG</v>
      </c>
      <c r="E155" s="398">
        <f>TPG!Q92</f>
        <v>0</v>
      </c>
      <c r="F155" s="399">
        <f>TPG!R92</f>
        <v>2680</v>
      </c>
      <c r="G155" s="399">
        <f>TPG!S92</f>
        <v>0</v>
      </c>
      <c r="H155" s="399">
        <f>TPG!T92</f>
        <v>0</v>
      </c>
    </row>
    <row r="156" spans="1:8" x14ac:dyDescent="0.25">
      <c r="A156" s="269" t="str">
        <f>TPG!A93</f>
        <v>TPG</v>
      </c>
      <c r="B156" s="269">
        <f>TPG!C93</f>
        <v>3022019</v>
      </c>
      <c r="C156" s="269" t="str">
        <f>TPG!D93</f>
        <v>Deansbrook Infant School</v>
      </c>
      <c r="D156" s="269" t="str">
        <f>TPG!M93</f>
        <v>TPECG</v>
      </c>
      <c r="E156" s="398">
        <f>TPG!Q93</f>
        <v>0</v>
      </c>
      <c r="F156" s="399">
        <f>TPG!R93</f>
        <v>2376</v>
      </c>
      <c r="G156" s="399">
        <f>TPG!S93</f>
        <v>0</v>
      </c>
      <c r="H156" s="399">
        <f>TPG!T93</f>
        <v>0</v>
      </c>
    </row>
    <row r="157" spans="1:8" x14ac:dyDescent="0.25">
      <c r="A157" s="269" t="str">
        <f>TPG!A94</f>
        <v>TPG</v>
      </c>
      <c r="B157" s="269">
        <f>TPG!C94</f>
        <v>3022021</v>
      </c>
      <c r="C157" s="269" t="str">
        <f>TPG!D94</f>
        <v>Dollis Primary School</v>
      </c>
      <c r="D157" s="269" t="str">
        <f>TPG!M94</f>
        <v>TPECG</v>
      </c>
      <c r="E157" s="398">
        <f>TPG!Q94</f>
        <v>0</v>
      </c>
      <c r="F157" s="399">
        <f>TPG!R94</f>
        <v>3290</v>
      </c>
      <c r="G157" s="399">
        <f>TPG!S94</f>
        <v>0</v>
      </c>
      <c r="H157" s="399">
        <f>TPG!T94</f>
        <v>0</v>
      </c>
    </row>
    <row r="158" spans="1:8" x14ac:dyDescent="0.25">
      <c r="A158" s="269" t="str">
        <f>TPG!A95</f>
        <v>TPG</v>
      </c>
      <c r="B158" s="269">
        <f>TPG!C95</f>
        <v>3022023</v>
      </c>
      <c r="C158" s="269" t="str">
        <f>TPG!D95</f>
        <v>Edgware Primary School</v>
      </c>
      <c r="D158" s="269" t="str">
        <f>TPG!M95</f>
        <v>TPECG</v>
      </c>
      <c r="E158" s="398">
        <f>TPG!Q95</f>
        <v>0</v>
      </c>
      <c r="F158" s="399">
        <f>TPG!R95</f>
        <v>2315</v>
      </c>
      <c r="G158" s="399">
        <f>TPG!S95</f>
        <v>0</v>
      </c>
      <c r="H158" s="399">
        <f>TPG!T95</f>
        <v>0</v>
      </c>
    </row>
    <row r="159" spans="1:8" x14ac:dyDescent="0.25">
      <c r="A159" s="269" t="str">
        <f>TPG!A96</f>
        <v>TPG</v>
      </c>
      <c r="B159" s="269">
        <f>TPG!C96</f>
        <v>3022024</v>
      </c>
      <c r="C159" s="269" t="str">
        <f>TPG!D96</f>
        <v>Fairway Primary School</v>
      </c>
      <c r="D159" s="269" t="str">
        <f>TPG!M96</f>
        <v>TPECG</v>
      </c>
      <c r="E159" s="398">
        <f>TPG!Q96</f>
        <v>0</v>
      </c>
      <c r="F159" s="399">
        <f>TPG!R96</f>
        <v>4691</v>
      </c>
      <c r="G159" s="399">
        <f>TPG!S96</f>
        <v>0</v>
      </c>
      <c r="H159" s="399">
        <f>TPG!T96</f>
        <v>0</v>
      </c>
    </row>
    <row r="160" spans="1:8" x14ac:dyDescent="0.25">
      <c r="A160" s="269" t="str">
        <f>TPG!A97</f>
        <v>TPG</v>
      </c>
      <c r="B160" s="269">
        <f>TPG!C97</f>
        <v>3022026</v>
      </c>
      <c r="C160" s="269" t="str">
        <f>TPG!D97</f>
        <v>Frith Manor School</v>
      </c>
      <c r="D160" s="269" t="str">
        <f>TPG!M97</f>
        <v>TPECG</v>
      </c>
      <c r="E160" s="398">
        <f>TPG!Q97</f>
        <v>0</v>
      </c>
      <c r="F160" s="399">
        <f>TPG!R97</f>
        <v>2741</v>
      </c>
      <c r="G160" s="399">
        <f>TPG!S97</f>
        <v>0</v>
      </c>
      <c r="H160" s="399">
        <f>TPG!T97</f>
        <v>0</v>
      </c>
    </row>
    <row r="161" spans="1:8" x14ac:dyDescent="0.25">
      <c r="A161" s="269" t="str">
        <f>TPG!A98</f>
        <v>TPG</v>
      </c>
      <c r="B161" s="269">
        <f>TPG!C98</f>
        <v>3022029</v>
      </c>
      <c r="C161" s="269" t="str">
        <f>TPG!D98</f>
        <v>Goldbeaters Primary School</v>
      </c>
      <c r="D161" s="269" t="str">
        <f>TPG!M98</f>
        <v>TPECG</v>
      </c>
      <c r="E161" s="398">
        <f>TPG!Q98</f>
        <v>0</v>
      </c>
      <c r="F161" s="399">
        <f>TPG!R98</f>
        <v>3107</v>
      </c>
      <c r="G161" s="399">
        <f>TPG!S98</f>
        <v>0</v>
      </c>
      <c r="H161" s="399">
        <f>TPG!T98</f>
        <v>0</v>
      </c>
    </row>
    <row r="162" spans="1:8" x14ac:dyDescent="0.25">
      <c r="A162" s="269" t="str">
        <f>TPG!A99</f>
        <v>TPG</v>
      </c>
      <c r="B162" s="269">
        <f>TPG!C99</f>
        <v>3023516</v>
      </c>
      <c r="C162" s="269" t="str">
        <f>TPG!D99</f>
        <v>Hasmonean Primary School</v>
      </c>
      <c r="D162" s="269" t="str">
        <f>TPG!M99</f>
        <v>TPECG</v>
      </c>
      <c r="E162" s="398">
        <f>TPG!Q99</f>
        <v>0</v>
      </c>
      <c r="F162" s="399">
        <f>TPG!R99</f>
        <v>1523</v>
      </c>
      <c r="G162" s="399">
        <f>TPG!S99</f>
        <v>0</v>
      </c>
      <c r="H162" s="399">
        <f>TPG!T99</f>
        <v>0</v>
      </c>
    </row>
    <row r="163" spans="1:8" x14ac:dyDescent="0.25">
      <c r="A163" s="269" t="str">
        <f>TPG!A100</f>
        <v>TPG</v>
      </c>
      <c r="B163" s="269">
        <f>TPG!C100</f>
        <v>3022031</v>
      </c>
      <c r="C163" s="269" t="str">
        <f>TPG!D100</f>
        <v>Hollickwood JMI School</v>
      </c>
      <c r="D163" s="269" t="str">
        <f>TPG!M100</f>
        <v>TPECG</v>
      </c>
      <c r="E163" s="398">
        <f>TPG!Q100</f>
        <v>0</v>
      </c>
      <c r="F163" s="399">
        <f>TPG!R100</f>
        <v>1767</v>
      </c>
      <c r="G163" s="399">
        <f>TPG!S100</f>
        <v>0</v>
      </c>
      <c r="H163" s="399">
        <f>TPG!T100</f>
        <v>0</v>
      </c>
    </row>
    <row r="164" spans="1:8" x14ac:dyDescent="0.25">
      <c r="A164" s="269" t="str">
        <f>TPG!A101</f>
        <v>TPG</v>
      </c>
      <c r="B164" s="269">
        <f>TPG!C101</f>
        <v>3022032</v>
      </c>
      <c r="C164" s="269" t="str">
        <f>TPG!D101</f>
        <v>Holly Park School</v>
      </c>
      <c r="D164" s="269" t="str">
        <f>TPG!M101</f>
        <v>TPECG</v>
      </c>
      <c r="E164" s="398">
        <f>TPG!Q101</f>
        <v>0</v>
      </c>
      <c r="F164" s="399">
        <f>TPG!R101</f>
        <v>2680</v>
      </c>
      <c r="G164" s="399">
        <f>TPG!S101</f>
        <v>0</v>
      </c>
      <c r="H164" s="399">
        <f>TPG!T101</f>
        <v>0</v>
      </c>
    </row>
    <row r="165" spans="1:8" x14ac:dyDescent="0.25">
      <c r="A165" s="269" t="str">
        <f>TPG!A102</f>
        <v>TPG</v>
      </c>
      <c r="B165" s="269">
        <f>TPG!C102</f>
        <v>3023304</v>
      </c>
      <c r="C165" s="269" t="str">
        <f>TPG!D102</f>
        <v>Holy Trinity School</v>
      </c>
      <c r="D165" s="269" t="str">
        <f>TPG!M102</f>
        <v>TPECG</v>
      </c>
      <c r="E165" s="398">
        <f>TPG!Q102</f>
        <v>0</v>
      </c>
      <c r="F165" s="399">
        <f>TPG!R102</f>
        <v>1706</v>
      </c>
      <c r="G165" s="399">
        <f>TPG!S102</f>
        <v>0</v>
      </c>
      <c r="H165" s="399">
        <f>TPG!T102</f>
        <v>0</v>
      </c>
    </row>
    <row r="166" spans="1:8" x14ac:dyDescent="0.25">
      <c r="A166" s="269" t="str">
        <f>TPG!A103</f>
        <v>TPG</v>
      </c>
      <c r="B166" s="269">
        <f>TPG!C103</f>
        <v>3022036</v>
      </c>
      <c r="C166" s="269" t="str">
        <f>TPG!D103</f>
        <v>Livingstone School</v>
      </c>
      <c r="D166" s="269" t="str">
        <f>TPG!M103</f>
        <v>TPECG</v>
      </c>
      <c r="E166" s="398">
        <f>TPG!Q103</f>
        <v>0</v>
      </c>
      <c r="F166" s="399">
        <f>TPG!R103</f>
        <v>2802</v>
      </c>
      <c r="G166" s="399">
        <f>TPG!S103</f>
        <v>0</v>
      </c>
      <c r="H166" s="399">
        <f>TPG!T103</f>
        <v>0</v>
      </c>
    </row>
    <row r="167" spans="1:8" x14ac:dyDescent="0.25">
      <c r="A167" s="269" t="str">
        <f>TPG!A104</f>
        <v>TPG</v>
      </c>
      <c r="B167" s="269">
        <f>TPG!C104</f>
        <v>3022037</v>
      </c>
      <c r="C167" s="269" t="str">
        <f>TPG!D104</f>
        <v>Manorside Primary School</v>
      </c>
      <c r="D167" s="269" t="str">
        <f>TPG!M104</f>
        <v>TPECG</v>
      </c>
      <c r="E167" s="398">
        <f>TPG!Q104</f>
        <v>0</v>
      </c>
      <c r="F167" s="399">
        <f>TPG!R104</f>
        <v>1949</v>
      </c>
      <c r="G167" s="399">
        <f>TPG!S104</f>
        <v>0</v>
      </c>
      <c r="H167" s="399">
        <f>TPG!T104</f>
        <v>0</v>
      </c>
    </row>
    <row r="168" spans="1:8" x14ac:dyDescent="0.25">
      <c r="A168" s="269" t="str">
        <f>TPG!A105</f>
        <v>TPG</v>
      </c>
      <c r="B168" s="269">
        <f>TPG!C105</f>
        <v>3023523</v>
      </c>
      <c r="C168" s="269" t="str">
        <f>TPG!D105</f>
        <v>Martin Primary School</v>
      </c>
      <c r="D168" s="269" t="str">
        <f>TPG!M105</f>
        <v>TPECG</v>
      </c>
      <c r="E168" s="398">
        <f>TPG!Q105</f>
        <v>0</v>
      </c>
      <c r="F168" s="399">
        <f>TPG!R105</f>
        <v>3960</v>
      </c>
      <c r="G168" s="399">
        <f>TPG!S105</f>
        <v>0</v>
      </c>
      <c r="H168" s="399">
        <f>TPG!T105</f>
        <v>0</v>
      </c>
    </row>
    <row r="169" spans="1:8" x14ac:dyDescent="0.25">
      <c r="A169" s="269" t="str">
        <f>TPG!A106</f>
        <v>TPG</v>
      </c>
      <c r="B169" s="269">
        <f>TPG!C106</f>
        <v>3025948</v>
      </c>
      <c r="C169" s="269" t="str">
        <f>TPG!D106</f>
        <v>Mathilda Marks-Kennedy School</v>
      </c>
      <c r="D169" s="269" t="str">
        <f>TPG!M106</f>
        <v>TPECG</v>
      </c>
      <c r="E169" s="398">
        <f>TPG!Q106</f>
        <v>0</v>
      </c>
      <c r="F169" s="399">
        <f>TPG!R106</f>
        <v>1279</v>
      </c>
      <c r="G169" s="399">
        <f>TPG!S106</f>
        <v>0</v>
      </c>
      <c r="H169" s="399">
        <f>TPG!T106</f>
        <v>0</v>
      </c>
    </row>
    <row r="170" spans="1:8" x14ac:dyDescent="0.25">
      <c r="A170" s="269" t="str">
        <f>TPG!A107</f>
        <v>TPG</v>
      </c>
      <c r="B170" s="269">
        <f>TPG!C107</f>
        <v>3025949</v>
      </c>
      <c r="C170" s="269" t="str">
        <f>TPG!D107</f>
        <v>Menorah Foundation School</v>
      </c>
      <c r="D170" s="269" t="str">
        <f>TPG!M107</f>
        <v>TPECG</v>
      </c>
      <c r="E170" s="398">
        <f>TPG!Q107</f>
        <v>0</v>
      </c>
      <c r="F170" s="399">
        <f>TPG!R107</f>
        <v>2680</v>
      </c>
      <c r="G170" s="399">
        <f>TPG!S107</f>
        <v>0</v>
      </c>
      <c r="H170" s="399">
        <f>TPG!T107</f>
        <v>0</v>
      </c>
    </row>
    <row r="171" spans="1:8" x14ac:dyDescent="0.25">
      <c r="A171" s="269" t="str">
        <f>TPG!A108</f>
        <v>TPG</v>
      </c>
      <c r="B171" s="269">
        <f>TPG!C108</f>
        <v>3023513</v>
      </c>
      <c r="C171" s="269" t="str">
        <f>TPG!D108</f>
        <v>Menorah Primary School</v>
      </c>
      <c r="D171" s="269" t="str">
        <f>TPG!M108</f>
        <v>TPECG</v>
      </c>
      <c r="E171" s="398">
        <f>TPG!Q108</f>
        <v>0</v>
      </c>
      <c r="F171" s="399">
        <f>TPG!R108</f>
        <v>3168</v>
      </c>
      <c r="G171" s="399">
        <f>TPG!S108</f>
        <v>0</v>
      </c>
      <c r="H171" s="399">
        <f>TPG!T108</f>
        <v>0</v>
      </c>
    </row>
    <row r="172" spans="1:8" x14ac:dyDescent="0.25">
      <c r="A172" s="269" t="str">
        <f>TPG!A109</f>
        <v>TPG</v>
      </c>
      <c r="B172" s="269">
        <f>TPG!C109</f>
        <v>3022053</v>
      </c>
      <c r="C172" s="269" t="str">
        <f>TPG!D109</f>
        <v>Noam Primary School</v>
      </c>
      <c r="D172" s="269" t="str">
        <f>TPG!M109</f>
        <v>TPECG</v>
      </c>
      <c r="E172" s="398">
        <f>TPG!Q109</f>
        <v>0</v>
      </c>
      <c r="F172" s="399">
        <f>TPG!R109</f>
        <v>1828</v>
      </c>
      <c r="G172" s="399">
        <f>TPG!S109</f>
        <v>0</v>
      </c>
      <c r="H172" s="399">
        <f>TPG!T109</f>
        <v>0</v>
      </c>
    </row>
    <row r="173" spans="1:8" x14ac:dyDescent="0.25">
      <c r="A173" s="269" t="str">
        <f>TPG!A110</f>
        <v>TPG</v>
      </c>
      <c r="B173" s="269">
        <f>TPG!C110</f>
        <v>3022045</v>
      </c>
      <c r="C173" s="269" t="str">
        <f>TPG!D110</f>
        <v>Northside School</v>
      </c>
      <c r="D173" s="269" t="str">
        <f>TPG!M110</f>
        <v>TPECG</v>
      </c>
      <c r="E173" s="398">
        <f>TPG!Q110</f>
        <v>0</v>
      </c>
      <c r="F173" s="399">
        <f>TPG!R110</f>
        <v>2802</v>
      </c>
      <c r="G173" s="399">
        <f>TPG!S110</f>
        <v>0</v>
      </c>
      <c r="H173" s="399">
        <f>TPG!T110</f>
        <v>0</v>
      </c>
    </row>
    <row r="174" spans="1:8" x14ac:dyDescent="0.25">
      <c r="A174" s="269" t="str">
        <f>TPG!A111</f>
        <v>TPG</v>
      </c>
      <c r="B174" s="269">
        <f>TPG!C111</f>
        <v>3022077</v>
      </c>
      <c r="C174" s="269" t="str">
        <f>TPG!D111</f>
        <v>Orion Primary School</v>
      </c>
      <c r="D174" s="269" t="str">
        <f>TPG!M111</f>
        <v>TPECG</v>
      </c>
      <c r="E174" s="398">
        <f>TPG!Q111</f>
        <v>0</v>
      </c>
      <c r="F174" s="399">
        <f>TPG!R111</f>
        <v>7676</v>
      </c>
      <c r="G174" s="399">
        <f>TPG!S111</f>
        <v>0</v>
      </c>
      <c r="H174" s="399">
        <f>TPG!T111</f>
        <v>0</v>
      </c>
    </row>
    <row r="175" spans="1:8" x14ac:dyDescent="0.25">
      <c r="A175" s="269" t="str">
        <f>TPG!A112</f>
        <v>TPG</v>
      </c>
      <c r="B175" s="269">
        <f>TPG!C112</f>
        <v>3023501</v>
      </c>
      <c r="C175" s="269" t="str">
        <f>TPG!D112</f>
        <v>Our Lady of Lourdes School</v>
      </c>
      <c r="D175" s="269" t="str">
        <f>TPG!M112</f>
        <v>TPECG</v>
      </c>
      <c r="E175" s="398">
        <f>TPG!Q112</f>
        <v>0</v>
      </c>
      <c r="F175" s="399">
        <f>TPG!R112</f>
        <v>1462</v>
      </c>
      <c r="G175" s="399">
        <f>TPG!S112</f>
        <v>0</v>
      </c>
      <c r="H175" s="399">
        <f>TPG!T112</f>
        <v>0</v>
      </c>
    </row>
    <row r="176" spans="1:8" x14ac:dyDescent="0.25">
      <c r="A176" s="269" t="str">
        <f>TPG!A113</f>
        <v>TPG</v>
      </c>
      <c r="B176" s="269">
        <f>TPG!C113</f>
        <v>3022071</v>
      </c>
      <c r="C176" s="269" t="str">
        <f>TPG!D113</f>
        <v>Queenswell Infant and Nursery School</v>
      </c>
      <c r="D176" s="269" t="str">
        <f>TPG!M113</f>
        <v>TPECG</v>
      </c>
      <c r="E176" s="398">
        <f>TPG!Q113</f>
        <v>0</v>
      </c>
      <c r="F176" s="399">
        <f>TPG!R113</f>
        <v>3290</v>
      </c>
      <c r="G176" s="399">
        <f>TPG!S113</f>
        <v>0</v>
      </c>
      <c r="H176" s="399">
        <f>TPG!T113</f>
        <v>0</v>
      </c>
    </row>
    <row r="177" spans="1:8" x14ac:dyDescent="0.25">
      <c r="A177" s="269" t="str">
        <f>TPG!A114</f>
        <v>TPG</v>
      </c>
      <c r="B177" s="269">
        <f>TPG!C114</f>
        <v>3023512</v>
      </c>
      <c r="C177" s="269" t="str">
        <f>TPG!D114</f>
        <v>Rosh Pinah</v>
      </c>
      <c r="D177" s="269" t="str">
        <f>TPG!M114</f>
        <v>TPECG</v>
      </c>
      <c r="E177" s="398">
        <f>TPG!Q114</f>
        <v>0</v>
      </c>
      <c r="F177" s="399">
        <f>TPG!R114</f>
        <v>1340</v>
      </c>
      <c r="G177" s="399">
        <f>TPG!S114</f>
        <v>0</v>
      </c>
      <c r="H177" s="399">
        <f>TPG!T114</f>
        <v>0</v>
      </c>
    </row>
    <row r="178" spans="1:8" x14ac:dyDescent="0.25">
      <c r="A178" s="269" t="str">
        <f>TPG!A115</f>
        <v>TPG</v>
      </c>
      <c r="B178" s="269">
        <f>TPG!C115</f>
        <v>3023502</v>
      </c>
      <c r="C178" s="269" t="str">
        <f>TPG!D115</f>
        <v>St Agnes RC Primary School</v>
      </c>
      <c r="D178" s="269" t="str">
        <f>TPG!M115</f>
        <v>TPECG</v>
      </c>
      <c r="E178" s="398">
        <f>TPG!Q115</f>
        <v>0</v>
      </c>
      <c r="F178" s="399">
        <f>TPG!R115</f>
        <v>2315</v>
      </c>
      <c r="G178" s="399">
        <f>TPG!S115</f>
        <v>0</v>
      </c>
      <c r="H178" s="399">
        <f>TPG!T115</f>
        <v>0</v>
      </c>
    </row>
    <row r="179" spans="1:8" x14ac:dyDescent="0.25">
      <c r="A179" s="269" t="str">
        <f>TPG!A116</f>
        <v>TPG</v>
      </c>
      <c r="B179" s="269">
        <f>TPG!C116</f>
        <v>3023504</v>
      </c>
      <c r="C179" s="269" t="str">
        <f>TPG!D116</f>
        <v>St Catherines R C Primary</v>
      </c>
      <c r="D179" s="269" t="str">
        <f>TPG!M116</f>
        <v>TPECG</v>
      </c>
      <c r="E179" s="398">
        <f>TPG!Q116</f>
        <v>0</v>
      </c>
      <c r="F179" s="399">
        <f>TPG!R116</f>
        <v>2620</v>
      </c>
      <c r="G179" s="399">
        <f>TPG!S116</f>
        <v>0</v>
      </c>
      <c r="H179" s="399">
        <f>TPG!T116</f>
        <v>0</v>
      </c>
    </row>
    <row r="180" spans="1:8" x14ac:dyDescent="0.25">
      <c r="A180" s="269" t="str">
        <f>TPG!A117</f>
        <v>TPG</v>
      </c>
      <c r="B180" s="269">
        <f>TPG!C117</f>
        <v>3023309</v>
      </c>
      <c r="C180" s="269" t="str">
        <f>TPG!D117</f>
        <v>St Johns CE N20</v>
      </c>
      <c r="D180" s="269" t="str">
        <f>TPG!M117</f>
        <v>TPECG</v>
      </c>
      <c r="E180" s="398">
        <f>TPG!Q117</f>
        <v>0</v>
      </c>
      <c r="F180" s="399">
        <f>TPG!R117</f>
        <v>1584</v>
      </c>
      <c r="G180" s="399">
        <f>TPG!S117</f>
        <v>0</v>
      </c>
      <c r="H180" s="399">
        <f>TPG!T117</f>
        <v>0</v>
      </c>
    </row>
    <row r="181" spans="1:8" x14ac:dyDescent="0.25">
      <c r="A181" s="269" t="str">
        <f>TPG!A118</f>
        <v>TPG</v>
      </c>
      <c r="B181" s="269">
        <f>TPG!C118</f>
        <v>3023307</v>
      </c>
      <c r="C181" s="269" t="str">
        <f>TPG!D118</f>
        <v>St John's CE School N11</v>
      </c>
      <c r="D181" s="269" t="str">
        <f>TPG!M118</f>
        <v>TPECG</v>
      </c>
      <c r="E181" s="398">
        <f>TPG!Q118</f>
        <v>0</v>
      </c>
      <c r="F181" s="399">
        <f>TPG!R118</f>
        <v>1462</v>
      </c>
      <c r="G181" s="399">
        <f>TPG!S118</f>
        <v>0</v>
      </c>
      <c r="H181" s="399">
        <f>TPG!T118</f>
        <v>0</v>
      </c>
    </row>
    <row r="182" spans="1:8" x14ac:dyDescent="0.25">
      <c r="A182" s="269" t="str">
        <f>TPG!A119</f>
        <v>TPG</v>
      </c>
      <c r="B182" s="269">
        <f>TPG!C119</f>
        <v>3023509</v>
      </c>
      <c r="C182" s="269" t="str">
        <f>TPG!D119</f>
        <v>St Joseph's Primary School</v>
      </c>
      <c r="D182" s="269" t="str">
        <f>TPG!M119</f>
        <v>TPECG</v>
      </c>
      <c r="E182" s="398">
        <f>TPG!Q119</f>
        <v>0</v>
      </c>
      <c r="F182" s="399">
        <f>TPG!R119</f>
        <v>1523</v>
      </c>
      <c r="G182" s="399">
        <f>TPG!S119</f>
        <v>0</v>
      </c>
      <c r="H182" s="399">
        <f>TPG!T119</f>
        <v>0</v>
      </c>
    </row>
    <row r="183" spans="1:8" x14ac:dyDescent="0.25">
      <c r="A183" s="269" t="str">
        <f>TPG!A120</f>
        <v>TPG</v>
      </c>
      <c r="B183" s="269">
        <f>TPG!C120</f>
        <v>3023311</v>
      </c>
      <c r="C183" s="269" t="str">
        <f>TPG!D120</f>
        <v>St Mary's C E Primary School N3</v>
      </c>
      <c r="D183" s="269" t="str">
        <f>TPG!M120</f>
        <v>TPECG</v>
      </c>
      <c r="E183" s="398">
        <f>TPG!Q120</f>
        <v>0</v>
      </c>
      <c r="F183" s="399">
        <f>TPG!R120</f>
        <v>3229</v>
      </c>
      <c r="G183" s="399">
        <f>TPG!S120</f>
        <v>0</v>
      </c>
      <c r="H183" s="399">
        <f>TPG!T120</f>
        <v>0</v>
      </c>
    </row>
    <row r="184" spans="1:8" x14ac:dyDescent="0.25">
      <c r="A184" s="269" t="str">
        <f>TPG!A121</f>
        <v>TPG</v>
      </c>
      <c r="B184" s="269">
        <f>TPG!C121</f>
        <v>3023313</v>
      </c>
      <c r="C184" s="269" t="str">
        <f>TPG!D121</f>
        <v>St. Pauls CE Primary School (N11)</v>
      </c>
      <c r="D184" s="269" t="str">
        <f>TPG!M121</f>
        <v>TPECG</v>
      </c>
      <c r="E184" s="398">
        <f>TPG!Q121</f>
        <v>0</v>
      </c>
      <c r="F184" s="399">
        <f>TPG!R121</f>
        <v>1401</v>
      </c>
      <c r="G184" s="399">
        <f>TPG!S121</f>
        <v>0</v>
      </c>
      <c r="H184" s="399">
        <f>TPG!T121</f>
        <v>0</v>
      </c>
    </row>
    <row r="185" spans="1:8" x14ac:dyDescent="0.25">
      <c r="A185" s="269" t="str">
        <f>TPG!A122</f>
        <v>TPG</v>
      </c>
      <c r="B185" s="269">
        <f>TPG!C122</f>
        <v>3022070</v>
      </c>
      <c r="C185" s="269" t="str">
        <f>TPG!D122</f>
        <v>Sunnyfields Primary School</v>
      </c>
      <c r="D185" s="269" t="str">
        <f>TPG!M122</f>
        <v>TPECG</v>
      </c>
      <c r="E185" s="398">
        <f>TPG!Q122</f>
        <v>0</v>
      </c>
      <c r="F185" s="399">
        <f>TPG!R122</f>
        <v>2985</v>
      </c>
      <c r="G185" s="399">
        <f>TPG!S122</f>
        <v>0</v>
      </c>
      <c r="H185" s="399">
        <f>TPG!T122</f>
        <v>0</v>
      </c>
    </row>
    <row r="186" spans="1:8" x14ac:dyDescent="0.25">
      <c r="A186" s="269" t="str">
        <f>TPG!A123</f>
        <v>TPG</v>
      </c>
      <c r="B186" s="269">
        <f>TPG!C123</f>
        <v>3022055</v>
      </c>
      <c r="C186" s="269" t="str">
        <f>TPG!D123</f>
        <v>Tudor School</v>
      </c>
      <c r="D186" s="269" t="str">
        <f>TPG!M123</f>
        <v>TPECG</v>
      </c>
      <c r="E186" s="398">
        <f>TPG!Q123</f>
        <v>0</v>
      </c>
      <c r="F186" s="399">
        <f>TPG!R123</f>
        <v>1401</v>
      </c>
      <c r="G186" s="399">
        <f>TPG!S123</f>
        <v>0</v>
      </c>
      <c r="H186" s="399">
        <f>TPG!T123</f>
        <v>0</v>
      </c>
    </row>
    <row r="187" spans="1:8" x14ac:dyDescent="0.25">
      <c r="A187" s="269" t="str">
        <f>TPG!A124</f>
        <v>TPG</v>
      </c>
      <c r="B187" s="269">
        <f>TPG!C124</f>
        <v>3022057</v>
      </c>
      <c r="C187" s="269" t="str">
        <f>TPG!D124</f>
        <v>Underhill School</v>
      </c>
      <c r="D187" s="269" t="str">
        <f>TPG!M124</f>
        <v>TPECG</v>
      </c>
      <c r="E187" s="398">
        <f>TPG!Q124</f>
        <v>0</v>
      </c>
      <c r="F187" s="399">
        <f>TPG!R124</f>
        <v>2010</v>
      </c>
      <c r="G187" s="399">
        <f>TPG!S124</f>
        <v>0</v>
      </c>
      <c r="H187" s="399">
        <f>TPG!T124</f>
        <v>0</v>
      </c>
    </row>
    <row r="188" spans="1:8" x14ac:dyDescent="0.25">
      <c r="A188" s="269" t="str">
        <f>TPG!A125</f>
        <v>TPG</v>
      </c>
      <c r="B188" s="269">
        <f>TPG!C125</f>
        <v>3022076</v>
      </c>
      <c r="C188" s="269" t="str">
        <f>TPG!D125</f>
        <v>Wessex  Gardens Primary School</v>
      </c>
      <c r="D188" s="269" t="str">
        <f>TPG!M125</f>
        <v>TPECG</v>
      </c>
      <c r="E188" s="398">
        <f>TPG!Q125</f>
        <v>0</v>
      </c>
      <c r="F188" s="399">
        <f>TPG!R125</f>
        <v>2315</v>
      </c>
      <c r="G188" s="399">
        <f>TPG!S125</f>
        <v>0</v>
      </c>
      <c r="H188" s="399">
        <f>TPG!T125</f>
        <v>0</v>
      </c>
    </row>
    <row r="189" spans="1:8" x14ac:dyDescent="0.25">
      <c r="A189" s="269" t="str">
        <f>TPG!A126</f>
        <v>TPG</v>
      </c>
      <c r="B189" s="269">
        <f>TPG!C126</f>
        <v>3022060</v>
      </c>
      <c r="C189" s="269" t="str">
        <f>TPG!D126</f>
        <v>Whitings Hill Primary School</v>
      </c>
      <c r="D189" s="269" t="str">
        <f>TPG!M126</f>
        <v>TPECG</v>
      </c>
      <c r="E189" s="398">
        <f>TPG!Q126</f>
        <v>0</v>
      </c>
      <c r="F189" s="399">
        <f>TPG!R126</f>
        <v>2985</v>
      </c>
      <c r="G189" s="399">
        <f>TPG!S126</f>
        <v>0</v>
      </c>
      <c r="H189" s="399">
        <f>TPG!T126</f>
        <v>0</v>
      </c>
    </row>
    <row r="190" spans="1:8" x14ac:dyDescent="0.25">
      <c r="A190" s="269" t="str">
        <f>TPG!A127</f>
        <v>TPG</v>
      </c>
      <c r="B190" s="269">
        <f>TPG!C127</f>
        <v>3023518</v>
      </c>
      <c r="C190" s="269" t="str">
        <f>TPG!D127</f>
        <v>Woodcroft Primary School</v>
      </c>
      <c r="D190" s="269" t="str">
        <f>TPG!M127</f>
        <v>TPECG</v>
      </c>
      <c r="E190" s="398">
        <f>TPG!Q127</f>
        <v>0</v>
      </c>
      <c r="F190" s="399">
        <f>TPG!R127</f>
        <v>2193</v>
      </c>
      <c r="G190" s="399">
        <f>TPG!S127</f>
        <v>0</v>
      </c>
      <c r="H190" s="399">
        <f>TPG!T127</f>
        <v>0</v>
      </c>
    </row>
    <row r="191" spans="1:8" x14ac:dyDescent="0.25">
      <c r="A191" s="269" t="str">
        <f>TPG!A128</f>
        <v>TPG</v>
      </c>
      <c r="B191" s="269">
        <f>TPG!C128</f>
        <v>3025405</v>
      </c>
      <c r="C191" s="269" t="str">
        <f>TPG!D128</f>
        <v>Finchley Catholic High School</v>
      </c>
      <c r="D191" s="269" t="str">
        <f>TPG!M128</f>
        <v>TPECG</v>
      </c>
      <c r="E191" s="398">
        <f>TPG!Q128</f>
        <v>0</v>
      </c>
      <c r="F191" s="399">
        <f>TPG!R128</f>
        <v>28545</v>
      </c>
      <c r="G191" s="399">
        <f>TPG!S128</f>
        <v>0</v>
      </c>
      <c r="H191" s="399">
        <f>TPG!T128</f>
        <v>0</v>
      </c>
    </row>
    <row r="192" spans="1:8" x14ac:dyDescent="0.25">
      <c r="A192" s="269" t="str">
        <f>TPG!A129</f>
        <v>TPG</v>
      </c>
      <c r="B192" s="269">
        <f>TPG!C129</f>
        <v>3025427</v>
      </c>
      <c r="C192" s="269" t="str">
        <f>TPG!D129</f>
        <v>JCoSS</v>
      </c>
      <c r="D192" s="269" t="str">
        <f>TPG!M129</f>
        <v>TPECG</v>
      </c>
      <c r="E192" s="398">
        <f>TPG!Q129</f>
        <v>0</v>
      </c>
      <c r="F192" s="399">
        <f>TPG!R129</f>
        <v>26304</v>
      </c>
      <c r="G192" s="399">
        <f>TPG!S129</f>
        <v>0</v>
      </c>
      <c r="H192" s="399">
        <f>TPG!T129</f>
        <v>0</v>
      </c>
    </row>
    <row r="193" spans="1:8" x14ac:dyDescent="0.25">
      <c r="A193" s="269" t="str">
        <f>TPG!A130</f>
        <v>TPG</v>
      </c>
      <c r="B193" s="269">
        <f>TPG!C130</f>
        <v>3024004</v>
      </c>
      <c r="C193" s="269" t="str">
        <f>TPG!D130</f>
        <v>Menorah High School (Girls)</v>
      </c>
      <c r="D193" s="269" t="str">
        <f>TPG!M130</f>
        <v>TPECG</v>
      </c>
      <c r="E193" s="398">
        <f>TPG!Q130</f>
        <v>0</v>
      </c>
      <c r="F193" s="399">
        <f>TPG!R130</f>
        <v>6592</v>
      </c>
      <c r="G193" s="399">
        <f>TPG!S130</f>
        <v>0</v>
      </c>
      <c r="H193" s="399">
        <f>TPG!T130</f>
        <v>0</v>
      </c>
    </row>
    <row r="194" spans="1:8" x14ac:dyDescent="0.25">
      <c r="A194" s="269" t="str">
        <f>TPG!A131</f>
        <v>TPG</v>
      </c>
      <c r="B194" s="269">
        <f>TPG!C131</f>
        <v>3025404</v>
      </c>
      <c r="C194" s="269" t="str">
        <f>TPG!D131</f>
        <v>St Michaels Catholic Grammar School</v>
      </c>
      <c r="D194" s="269" t="str">
        <f>TPG!M131</f>
        <v>TPECG</v>
      </c>
      <c r="E194" s="398">
        <f>TPG!Q131</f>
        <v>0</v>
      </c>
      <c r="F194" s="399">
        <f>TPG!R131</f>
        <v>20725</v>
      </c>
      <c r="G194" s="399">
        <f>TPG!S131</f>
        <v>0</v>
      </c>
      <c r="H194" s="399">
        <f>TPG!T131</f>
        <v>0</v>
      </c>
    </row>
    <row r="195" spans="1:8" x14ac:dyDescent="0.25">
      <c r="A195" s="269" t="str">
        <f>TPG!A132</f>
        <v>TPG</v>
      </c>
      <c r="B195" s="269">
        <f>TPG!C132</f>
        <v>3025407</v>
      </c>
      <c r="C195" s="269" t="str">
        <f>TPG!D132</f>
        <v>St. James' Catholic High School</v>
      </c>
      <c r="D195" s="269" t="str">
        <f>TPG!M132</f>
        <v>TPECG</v>
      </c>
      <c r="E195" s="398">
        <f>TPG!Q132</f>
        <v>0</v>
      </c>
      <c r="F195" s="399">
        <f>TPG!R132</f>
        <v>14768</v>
      </c>
      <c r="G195" s="399">
        <f>TPG!S132</f>
        <v>0</v>
      </c>
      <c r="H195" s="399">
        <f>TPG!T132</f>
        <v>0</v>
      </c>
    </row>
    <row r="196" spans="1:8" x14ac:dyDescent="0.25">
      <c r="A196" s="269" t="str">
        <f>TPG!A133</f>
        <v>TPG</v>
      </c>
      <c r="B196" s="269">
        <f>TPG!C133</f>
        <v>3023521</v>
      </c>
      <c r="C196" s="269" t="str">
        <f>TPG!D133</f>
        <v>St Mary's &amp; St John's CE School</v>
      </c>
      <c r="D196" s="269" t="str">
        <f>TPG!M133</f>
        <v>TPECG</v>
      </c>
      <c r="E196" s="398">
        <f>TPG!Q133</f>
        <v>0</v>
      </c>
      <c r="F196" s="399">
        <f>TPG!R133</f>
        <v>9550</v>
      </c>
      <c r="G196" s="399">
        <f>TPG!S133</f>
        <v>0</v>
      </c>
      <c r="H196" s="399">
        <f>TPG!T133</f>
        <v>0</v>
      </c>
    </row>
    <row r="197" spans="1:8" s="301" customFormat="1" x14ac:dyDescent="0.25">
      <c r="A197" s="269" t="str">
        <f>TPG!A134</f>
        <v>TPG</v>
      </c>
      <c r="B197" s="269">
        <f>TPG!C134</f>
        <v>3021102</v>
      </c>
      <c r="C197" s="269" t="str">
        <f>TPG!D134</f>
        <v>Northgate</v>
      </c>
      <c r="D197" s="269" t="str">
        <f>TPG!M134</f>
        <v>TPGTPECG</v>
      </c>
      <c r="E197" s="398">
        <f>TPG!Q134</f>
        <v>0</v>
      </c>
      <c r="F197" s="399">
        <f>TPG!R134</f>
        <v>0</v>
      </c>
      <c r="G197" s="399">
        <f>TPG!S134</f>
        <v>0</v>
      </c>
      <c r="H197" s="399">
        <f>TPG!T134</f>
        <v>12105</v>
      </c>
    </row>
    <row r="198" spans="1:8" s="301" customFormat="1" x14ac:dyDescent="0.25">
      <c r="A198" s="269" t="str">
        <f>TPG!A135</f>
        <v>TPG</v>
      </c>
      <c r="B198" s="269">
        <f>TPG!C135</f>
        <v>3021100</v>
      </c>
      <c r="C198" s="269" t="str">
        <f>TPG!D135</f>
        <v>Pavilion</v>
      </c>
      <c r="D198" s="269" t="str">
        <f>TPG!M135</f>
        <v>TPGTPECG</v>
      </c>
      <c r="E198" s="398">
        <f>TPG!Q135</f>
        <v>0</v>
      </c>
      <c r="F198" s="399">
        <f>TPG!R135</f>
        <v>0</v>
      </c>
      <c r="G198" s="399">
        <f>TPG!S135</f>
        <v>0</v>
      </c>
      <c r="H198" s="399">
        <f>TPG!T135</f>
        <v>27734</v>
      </c>
    </row>
    <row r="199" spans="1:8" s="301" customFormat="1" x14ac:dyDescent="0.25">
      <c r="A199" s="269" t="str">
        <f>TPG!A136</f>
        <v>TPG</v>
      </c>
      <c r="B199" s="269">
        <f>TPG!C136</f>
        <v>3027010</v>
      </c>
      <c r="C199" s="269" t="str">
        <f>TPG!D136</f>
        <v>Mapledown</v>
      </c>
      <c r="D199" s="269" t="str">
        <f>TPG!M136</f>
        <v>TPGTPECG</v>
      </c>
      <c r="E199" s="398">
        <f>TPG!Q136</f>
        <v>0</v>
      </c>
      <c r="F199" s="399">
        <f>TPG!R136</f>
        <v>0</v>
      </c>
      <c r="G199" s="399">
        <f>TPG!S136</f>
        <v>0</v>
      </c>
      <c r="H199" s="399">
        <f>TPG!T136</f>
        <v>24475</v>
      </c>
    </row>
    <row r="200" spans="1:8" s="301" customFormat="1" x14ac:dyDescent="0.25">
      <c r="A200" s="269" t="str">
        <f>TPG!A137</f>
        <v>TPG</v>
      </c>
      <c r="B200" s="269">
        <f>TPG!C137</f>
        <v>3027005</v>
      </c>
      <c r="C200" s="269" t="str">
        <f>TPG!D137</f>
        <v>Northway</v>
      </c>
      <c r="D200" s="269" t="str">
        <f>TPG!M137</f>
        <v>TPGTPECG</v>
      </c>
      <c r="E200" s="398">
        <f>TPG!Q137</f>
        <v>0</v>
      </c>
      <c r="F200" s="399">
        <f>TPG!R137</f>
        <v>0</v>
      </c>
      <c r="G200" s="399">
        <f>TPG!S137</f>
        <v>0</v>
      </c>
      <c r="H200" s="399">
        <f>TPG!T137</f>
        <v>33825</v>
      </c>
    </row>
    <row r="201" spans="1:8" s="301" customFormat="1" x14ac:dyDescent="0.25">
      <c r="A201" s="269" t="str">
        <f>TPG!A138</f>
        <v>TPG</v>
      </c>
      <c r="B201" s="269">
        <f>TPG!C138</f>
        <v>3027009</v>
      </c>
      <c r="C201" s="269" t="str">
        <f>TPG!D138</f>
        <v>Oakleigh</v>
      </c>
      <c r="D201" s="269" t="str">
        <f>TPG!M138</f>
        <v>TPGTPECG</v>
      </c>
      <c r="E201" s="398">
        <f>TPG!Q138</f>
        <v>0</v>
      </c>
      <c r="F201" s="399">
        <f>TPG!R138</f>
        <v>0</v>
      </c>
      <c r="G201" s="399">
        <f>TPG!S138</f>
        <v>0</v>
      </c>
      <c r="H201" s="399">
        <f>TPG!T138</f>
        <v>37950</v>
      </c>
    </row>
    <row r="202" spans="1:8" s="301" customFormat="1" x14ac:dyDescent="0.25">
      <c r="A202" s="269" t="str">
        <f>TPG!A139</f>
        <v>TPG</v>
      </c>
      <c r="B202" s="269">
        <f>TPG!C139</f>
        <v>3026085</v>
      </c>
      <c r="C202" s="269" t="str">
        <f>TPG!D139</f>
        <v>Kisharon Inclusive Special Free School</v>
      </c>
      <c r="D202" s="269" t="str">
        <f>TPG!M139</f>
        <v>TPGTPECG</v>
      </c>
      <c r="E202" s="398">
        <f>TPG!Q139</f>
        <v>0</v>
      </c>
      <c r="F202" s="399">
        <f>TPG!R139</f>
        <v>0</v>
      </c>
      <c r="G202" s="399">
        <f>TPG!S139</f>
        <v>0</v>
      </c>
      <c r="H202" s="399">
        <f>TPG!T139</f>
        <v>11825</v>
      </c>
    </row>
    <row r="203" spans="1:8" s="301" customFormat="1" x14ac:dyDescent="0.25">
      <c r="A203" s="269" t="str">
        <f>TPG!A140</f>
        <v>TPG</v>
      </c>
      <c r="B203" s="269">
        <f>TPG!C140</f>
        <v>3025950</v>
      </c>
      <c r="C203" s="269" t="str">
        <f>TPG!D140</f>
        <v>Oak Hill School</v>
      </c>
      <c r="D203" s="269" t="str">
        <f>TPG!M140</f>
        <v>TPGTPECG</v>
      </c>
      <c r="E203" s="398">
        <f>TPG!Q140</f>
        <v>0</v>
      </c>
      <c r="F203" s="399">
        <f>TPG!R140</f>
        <v>0</v>
      </c>
      <c r="G203" s="399">
        <f>TPG!S140</f>
        <v>0</v>
      </c>
      <c r="H203" s="399">
        <f>TPG!T140</f>
        <v>11000</v>
      </c>
    </row>
    <row r="204" spans="1:8" s="301" customFormat="1" x14ac:dyDescent="0.25">
      <c r="A204" s="269" t="str">
        <f>TPG!A141</f>
        <v>TPG</v>
      </c>
      <c r="B204" s="269">
        <f>TPG!C141</f>
        <v>3027000</v>
      </c>
      <c r="C204" s="269" t="str">
        <f>TPG!D141</f>
        <v>Oak Lodge Academy</v>
      </c>
      <c r="D204" s="269" t="str">
        <f>TPG!M141</f>
        <v>TPGTPECG</v>
      </c>
      <c r="E204" s="398">
        <f>TPG!Q141</f>
        <v>0</v>
      </c>
      <c r="F204" s="399">
        <f>TPG!R141</f>
        <v>0</v>
      </c>
      <c r="G204" s="399">
        <f>TPG!S141</f>
        <v>0</v>
      </c>
      <c r="H204" s="399">
        <f>TPG!T141</f>
        <v>53625</v>
      </c>
    </row>
    <row r="205" spans="1:8" s="301" customFormat="1" x14ac:dyDescent="0.25">
      <c r="A205" s="269" t="str">
        <f>TPG!A142</f>
        <v>TPG</v>
      </c>
      <c r="B205" s="269">
        <f>TPG!C142</f>
        <v>3021102</v>
      </c>
      <c r="C205" s="269" t="str">
        <f>TPG!D142</f>
        <v>Northgate</v>
      </c>
      <c r="D205" s="269" t="str">
        <f>TPG!M142</f>
        <v>TPGTPECG</v>
      </c>
      <c r="E205" s="398">
        <f>TPG!Q142</f>
        <v>0</v>
      </c>
      <c r="F205" s="399">
        <f>TPG!R142</f>
        <v>0</v>
      </c>
      <c r="G205" s="399">
        <f>TPG!S142</f>
        <v>0</v>
      </c>
      <c r="H205" s="399">
        <f>TPG!T142</f>
        <v>0</v>
      </c>
    </row>
    <row r="206" spans="1:8" s="301" customFormat="1" x14ac:dyDescent="0.25">
      <c r="A206" s="269" t="str">
        <f>TPG!A143</f>
        <v>TPG</v>
      </c>
      <c r="B206" s="269">
        <f>TPG!C143</f>
        <v>3021100</v>
      </c>
      <c r="C206" s="269" t="str">
        <f>TPG!D143</f>
        <v>Pavilion</v>
      </c>
      <c r="D206" s="269" t="str">
        <f>TPG!M143</f>
        <v>TPGTPECG</v>
      </c>
      <c r="E206" s="398">
        <f>TPG!Q143</f>
        <v>0</v>
      </c>
      <c r="F206" s="399">
        <f>TPG!R143</f>
        <v>0</v>
      </c>
      <c r="G206" s="399">
        <f>TPG!S143</f>
        <v>0</v>
      </c>
      <c r="H206" s="399">
        <f>TPG!T143</f>
        <v>0</v>
      </c>
    </row>
    <row r="207" spans="1:8" s="301" customFormat="1" x14ac:dyDescent="0.25">
      <c r="A207" s="269" t="str">
        <f>TPG!A144</f>
        <v>TPG</v>
      </c>
      <c r="B207" s="269">
        <f>TPG!C144</f>
        <v>3027010</v>
      </c>
      <c r="C207" s="269" t="str">
        <f>TPG!D144</f>
        <v>Mapledown</v>
      </c>
      <c r="D207" s="269" t="str">
        <f>TPG!M144</f>
        <v>TPGTPECG</v>
      </c>
      <c r="E207" s="398">
        <f>TPG!Q144</f>
        <v>0</v>
      </c>
      <c r="F207" s="399">
        <f>TPG!R144</f>
        <v>0</v>
      </c>
      <c r="G207" s="399">
        <f>TPG!S144</f>
        <v>0</v>
      </c>
      <c r="H207" s="399">
        <f>TPG!T144</f>
        <v>0</v>
      </c>
    </row>
    <row r="208" spans="1:8" s="301" customFormat="1" x14ac:dyDescent="0.25">
      <c r="A208" s="269" t="str">
        <f>TPG!A145</f>
        <v>TPG</v>
      </c>
      <c r="B208" s="269">
        <f>TPG!C145</f>
        <v>3027005</v>
      </c>
      <c r="C208" s="269" t="str">
        <f>TPG!D145</f>
        <v>Northway</v>
      </c>
      <c r="D208" s="269" t="str">
        <f>TPG!M145</f>
        <v>TPGTPECG</v>
      </c>
      <c r="E208" s="398">
        <f>TPG!Q145</f>
        <v>0</v>
      </c>
      <c r="F208" s="399">
        <f>TPG!R145</f>
        <v>0</v>
      </c>
      <c r="G208" s="399">
        <f>TPG!S145</f>
        <v>0</v>
      </c>
      <c r="H208" s="399">
        <f>TPG!T145</f>
        <v>0</v>
      </c>
    </row>
    <row r="209" spans="1:8" s="301" customFormat="1" x14ac:dyDescent="0.25">
      <c r="A209" s="269" t="str">
        <f>TPG!A146</f>
        <v>TPG</v>
      </c>
      <c r="B209" s="269">
        <f>TPG!C146</f>
        <v>3027009</v>
      </c>
      <c r="C209" s="269" t="str">
        <f>TPG!D146</f>
        <v>Oakleigh</v>
      </c>
      <c r="D209" s="269" t="str">
        <f>TPG!M146</f>
        <v>TPGTPECG</v>
      </c>
      <c r="E209" s="398">
        <f>TPG!Q146</f>
        <v>0</v>
      </c>
      <c r="F209" s="399">
        <f>TPG!R146</f>
        <v>0</v>
      </c>
      <c r="G209" s="399">
        <f>TPG!S146</f>
        <v>0</v>
      </c>
      <c r="H209" s="399">
        <f>TPG!T146</f>
        <v>0</v>
      </c>
    </row>
    <row r="210" spans="1:8" s="301" customFormat="1" x14ac:dyDescent="0.25">
      <c r="A210" s="269" t="str">
        <f>TPG!A147</f>
        <v>TPG</v>
      </c>
      <c r="B210" s="269">
        <f>TPG!C147</f>
        <v>3026085</v>
      </c>
      <c r="C210" s="269" t="str">
        <f>TPG!D147</f>
        <v>Kisharon Inclusive Special Free School</v>
      </c>
      <c r="D210" s="269" t="str">
        <f>TPG!M147</f>
        <v>TPGTPECG</v>
      </c>
      <c r="E210" s="398">
        <f>TPG!Q147</f>
        <v>0</v>
      </c>
      <c r="F210" s="399">
        <f>TPG!R147</f>
        <v>0</v>
      </c>
      <c r="G210" s="399">
        <f>TPG!S147</f>
        <v>0</v>
      </c>
      <c r="H210" s="399">
        <f>TPG!T147</f>
        <v>0</v>
      </c>
    </row>
    <row r="211" spans="1:8" s="301" customFormat="1" x14ac:dyDescent="0.25">
      <c r="A211" s="269" t="str">
        <f>TPG!A148</f>
        <v>TPG</v>
      </c>
      <c r="B211" s="269">
        <f>TPG!C148</f>
        <v>3025950</v>
      </c>
      <c r="C211" s="269" t="str">
        <f>TPG!D148</f>
        <v>Oak Hill School</v>
      </c>
      <c r="D211" s="269" t="str">
        <f>TPG!M148</f>
        <v>TPGTPECG</v>
      </c>
      <c r="E211" s="398">
        <f>TPG!Q148</f>
        <v>0</v>
      </c>
      <c r="F211" s="399">
        <f>TPG!R148</f>
        <v>0</v>
      </c>
      <c r="G211" s="399">
        <f>TPG!S148</f>
        <v>0</v>
      </c>
      <c r="H211" s="399">
        <f>TPG!T148</f>
        <v>0</v>
      </c>
    </row>
    <row r="212" spans="1:8" s="301" customFormat="1" x14ac:dyDescent="0.25">
      <c r="A212" s="269" t="str">
        <f>TPG!A149</f>
        <v>TPG</v>
      </c>
      <c r="B212" s="269">
        <f>TPG!C149</f>
        <v>3027000</v>
      </c>
      <c r="C212" s="269" t="str">
        <f>TPG!D149</f>
        <v>Oak Lodge Academy</v>
      </c>
      <c r="D212" s="269" t="str">
        <f>TPG!M149</f>
        <v>TPGTPECG</v>
      </c>
      <c r="E212" s="398">
        <f>TPG!Q149</f>
        <v>0</v>
      </c>
      <c r="F212" s="399">
        <f>TPG!R149</f>
        <v>0</v>
      </c>
      <c r="G212" s="399">
        <f>TPG!S149</f>
        <v>0</v>
      </c>
      <c r="H212" s="399">
        <f>TPG!T149</f>
        <v>0</v>
      </c>
    </row>
    <row r="213" spans="1:8" x14ac:dyDescent="0.25">
      <c r="A213" s="269" t="str">
        <f>PPG!A20</f>
        <v>PPG</v>
      </c>
      <c r="B213" s="269">
        <f>PPG!C20</f>
        <v>3023520</v>
      </c>
      <c r="C213" s="269" t="str">
        <f>PPG!D20</f>
        <v>Akiva School</v>
      </c>
      <c r="D213" s="269" t="str">
        <f>PPG!M20</f>
        <v>PPFSM</v>
      </c>
      <c r="E213" s="398">
        <f>PPG!Q20</f>
        <v>112.08333333333333</v>
      </c>
      <c r="F213" s="398">
        <f>PPG!R20</f>
        <v>112.08333333333333</v>
      </c>
      <c r="G213" s="398">
        <f>PPG!S20</f>
        <v>112.08333333333333</v>
      </c>
      <c r="H213" s="398">
        <f>PPG!T20</f>
        <v>112.08333333333333</v>
      </c>
    </row>
    <row r="214" spans="1:8" x14ac:dyDescent="0.25">
      <c r="A214" s="269" t="str">
        <f>PPG!A21</f>
        <v>PPG</v>
      </c>
      <c r="B214" s="269">
        <f>PPG!C21</f>
        <v>3023300</v>
      </c>
      <c r="C214" s="269" t="str">
        <f>PPG!D21</f>
        <v>All Saints' CE Primary School NW2</v>
      </c>
      <c r="D214" s="269" t="str">
        <f>PPG!M21</f>
        <v>PPFSM</v>
      </c>
      <c r="E214" s="398">
        <f>PPG!Q21</f>
        <v>9863.3333333333339</v>
      </c>
      <c r="F214" s="398">
        <f>PPG!R21</f>
        <v>9863.3333333333339</v>
      </c>
      <c r="G214" s="398">
        <f>PPG!S21</f>
        <v>9863.3333333333339</v>
      </c>
      <c r="H214" s="398">
        <f>PPG!T21</f>
        <v>9415</v>
      </c>
    </row>
    <row r="215" spans="1:8" x14ac:dyDescent="0.25">
      <c r="A215" s="269" t="str">
        <f>PPG!A22</f>
        <v>PPG</v>
      </c>
      <c r="B215" s="269">
        <f>PPG!C22</f>
        <v>3023317</v>
      </c>
      <c r="C215" s="269" t="str">
        <f>PPG!D22</f>
        <v>All Saints' CE Primary School, N20</v>
      </c>
      <c r="D215" s="269" t="str">
        <f>PPG!M22</f>
        <v>PPFSM</v>
      </c>
      <c r="E215" s="398">
        <f>PPG!Q22</f>
        <v>5604.166666666667</v>
      </c>
      <c r="F215" s="398">
        <f>PPG!R22</f>
        <v>5604.166666666667</v>
      </c>
      <c r="G215" s="398">
        <f>PPG!S22</f>
        <v>5604.166666666667</v>
      </c>
      <c r="H215" s="398">
        <f>PPG!T22</f>
        <v>5155.833333333333</v>
      </c>
    </row>
    <row r="216" spans="1:8" x14ac:dyDescent="0.25">
      <c r="A216" s="269" t="str">
        <f>PPG!A23</f>
        <v>PPG</v>
      </c>
      <c r="B216" s="269">
        <f>PPG!C23</f>
        <v>3023500</v>
      </c>
      <c r="C216" s="269" t="str">
        <f>PPG!D23</f>
        <v>Annunciation Catholic Infant School</v>
      </c>
      <c r="D216" s="269" t="str">
        <f>PPG!M23</f>
        <v>PPFSM</v>
      </c>
      <c r="E216" s="398">
        <f>PPG!Q23</f>
        <v>2465.8333333333335</v>
      </c>
      <c r="F216" s="398">
        <f>PPG!R23</f>
        <v>2465.8333333333335</v>
      </c>
      <c r="G216" s="398">
        <f>PPG!S23</f>
        <v>2465.8333333333335</v>
      </c>
      <c r="H216" s="398">
        <f>PPG!T23</f>
        <v>1270.2777777777778</v>
      </c>
    </row>
    <row r="217" spans="1:8" x14ac:dyDescent="0.25">
      <c r="A217" s="269" t="str">
        <f>PPG!A24</f>
        <v>PPG</v>
      </c>
      <c r="B217" s="269">
        <f>PPG!C24</f>
        <v>3023514</v>
      </c>
      <c r="C217" s="269" t="str">
        <f>PPG!D24</f>
        <v>Annunciation Catholic Junior School</v>
      </c>
      <c r="D217" s="269" t="str">
        <f>PPG!M24</f>
        <v>PPFSM</v>
      </c>
      <c r="E217" s="398">
        <f>PPG!Q24</f>
        <v>6276.666666666667</v>
      </c>
      <c r="F217" s="398">
        <f>PPG!R24</f>
        <v>6276.666666666667</v>
      </c>
      <c r="G217" s="398">
        <f>PPG!S24</f>
        <v>6276.666666666667</v>
      </c>
      <c r="H217" s="398">
        <f>PPG!T24</f>
        <v>5678.8888888888887</v>
      </c>
    </row>
    <row r="218" spans="1:8" x14ac:dyDescent="0.25">
      <c r="A218" s="269" t="str">
        <f>PPG!A25</f>
        <v>PPG</v>
      </c>
      <c r="B218" s="269">
        <f>PPG!C25</f>
        <v>3022002</v>
      </c>
      <c r="C218" s="269" t="str">
        <f>PPG!D25</f>
        <v>Barnfield School</v>
      </c>
      <c r="D218" s="269" t="str">
        <f>PPG!M25</f>
        <v>PPFSM</v>
      </c>
      <c r="E218" s="398">
        <f>PPG!Q25</f>
        <v>14682.916666666666</v>
      </c>
      <c r="F218" s="398">
        <f>PPG!R25</f>
        <v>14682.916666666666</v>
      </c>
      <c r="G218" s="398">
        <f>PPG!S25</f>
        <v>14682.916666666666</v>
      </c>
      <c r="H218" s="398">
        <f>PPG!T25</f>
        <v>13039.027777777777</v>
      </c>
    </row>
    <row r="219" spans="1:8" x14ac:dyDescent="0.25">
      <c r="A219" s="269" t="str">
        <f>PPG!A26</f>
        <v>PPG</v>
      </c>
      <c r="B219" s="269">
        <f>PPG!C26</f>
        <v>3022079</v>
      </c>
      <c r="C219" s="269" t="str">
        <f>PPG!D26</f>
        <v>Beis Yaakov</v>
      </c>
      <c r="D219" s="269" t="str">
        <f>PPG!M26</f>
        <v>PPFSM</v>
      </c>
      <c r="E219" s="398">
        <f>PPG!Q26</f>
        <v>3698.75</v>
      </c>
      <c r="F219" s="398">
        <f>PPG!R26</f>
        <v>3698.75</v>
      </c>
      <c r="G219" s="398">
        <f>PPG!S26</f>
        <v>3698.75</v>
      </c>
      <c r="H219" s="398">
        <f>PPG!T26</f>
        <v>2802.0833333333335</v>
      </c>
    </row>
    <row r="220" spans="1:8" x14ac:dyDescent="0.25">
      <c r="A220" s="269" t="str">
        <f>PPG!A27</f>
        <v>PPG</v>
      </c>
      <c r="B220" s="269">
        <f>PPG!C27</f>
        <v>3023524</v>
      </c>
      <c r="C220" s="269" t="str">
        <f>PPG!D27</f>
        <v>Beit Shvidler Primary School</v>
      </c>
      <c r="D220" s="269" t="str">
        <f>PPG!M27</f>
        <v>PPFSM</v>
      </c>
      <c r="E220" s="398">
        <f>PPG!Q27</f>
        <v>1345</v>
      </c>
      <c r="F220" s="398">
        <f>PPG!R27</f>
        <v>1345</v>
      </c>
      <c r="G220" s="398">
        <f>PPG!S27</f>
        <v>1345</v>
      </c>
      <c r="H220" s="398">
        <f>PPG!T27</f>
        <v>1494.4444444444443</v>
      </c>
    </row>
    <row r="221" spans="1:8" x14ac:dyDescent="0.25">
      <c r="A221" s="269" t="str">
        <f>PPG!A28</f>
        <v>PPG</v>
      </c>
      <c r="B221" s="269">
        <f>PPG!C28</f>
        <v>3022003</v>
      </c>
      <c r="C221" s="269" t="str">
        <f>PPG!D28</f>
        <v>Bell Lane Primary School</v>
      </c>
      <c r="D221" s="269" t="str">
        <f>PPG!M28</f>
        <v>PPFSM</v>
      </c>
      <c r="E221" s="398">
        <f>PPG!Q28</f>
        <v>17597.083333333332</v>
      </c>
      <c r="F221" s="398">
        <f>PPG!R28</f>
        <v>17597.083333333332</v>
      </c>
      <c r="G221" s="398">
        <f>PPG!S28</f>
        <v>17597.083333333332</v>
      </c>
      <c r="H221" s="398">
        <f>PPG!T28</f>
        <v>14907.083333333334</v>
      </c>
    </row>
    <row r="222" spans="1:8" x14ac:dyDescent="0.25">
      <c r="A222" s="269" t="str">
        <f>PPG!A29</f>
        <v>PPG</v>
      </c>
      <c r="B222" s="269">
        <f>PPG!C29</f>
        <v>3023511</v>
      </c>
      <c r="C222" s="269" t="str">
        <f>PPG!D29</f>
        <v>Blessed Dominic School</v>
      </c>
      <c r="D222" s="269" t="str">
        <f>PPG!M29</f>
        <v>PPFSM</v>
      </c>
      <c r="E222" s="398">
        <f>PPG!Q29</f>
        <v>11880.833333333334</v>
      </c>
      <c r="F222" s="398">
        <f>PPG!R29</f>
        <v>11880.833333333334</v>
      </c>
      <c r="G222" s="398">
        <f>PPG!S29</f>
        <v>11880.833333333334</v>
      </c>
      <c r="H222" s="398">
        <f>PPG!T29</f>
        <v>11283.055555555555</v>
      </c>
    </row>
    <row r="223" spans="1:8" x14ac:dyDescent="0.25">
      <c r="A223" s="269" t="str">
        <f>PPG!A30</f>
        <v>PPG</v>
      </c>
      <c r="B223" s="269">
        <f>PPG!C30</f>
        <v>3022008</v>
      </c>
      <c r="C223" s="269" t="str">
        <f>PPG!D30</f>
        <v>Brookland Infant  &amp; Nursery School</v>
      </c>
      <c r="D223" s="269" t="str">
        <f>PPG!M30</f>
        <v>PPFSM</v>
      </c>
      <c r="E223" s="398">
        <f>PPG!Q30</f>
        <v>4483.333333333333</v>
      </c>
      <c r="F223" s="398">
        <f>PPG!R30</f>
        <v>4483.333333333333</v>
      </c>
      <c r="G223" s="398">
        <f>PPG!S30</f>
        <v>4483.333333333333</v>
      </c>
      <c r="H223" s="398">
        <f>PPG!T30</f>
        <v>4931.666666666667</v>
      </c>
    </row>
    <row r="224" spans="1:8" x14ac:dyDescent="0.25">
      <c r="A224" s="269" t="str">
        <f>PPG!A31</f>
        <v>PPG</v>
      </c>
      <c r="B224" s="269">
        <f>PPG!C31</f>
        <v>3022007</v>
      </c>
      <c r="C224" s="269" t="str">
        <f>PPG!D31</f>
        <v>Brookland Junior School</v>
      </c>
      <c r="D224" s="269" t="str">
        <f>PPG!M31</f>
        <v>PPFSM</v>
      </c>
      <c r="E224" s="398">
        <f>PPG!Q31</f>
        <v>8294.1666666666661</v>
      </c>
      <c r="F224" s="398">
        <f>PPG!R31</f>
        <v>8294.1666666666661</v>
      </c>
      <c r="G224" s="398">
        <f>PPG!S31</f>
        <v>8294.1666666666661</v>
      </c>
      <c r="H224" s="398">
        <f>PPG!T31</f>
        <v>8144.7222222222226</v>
      </c>
    </row>
    <row r="225" spans="1:8" x14ac:dyDescent="0.25">
      <c r="A225" s="269" t="str">
        <f>PPG!A32</f>
        <v>PPG</v>
      </c>
      <c r="B225" s="269">
        <f>PPG!C32</f>
        <v>3022009</v>
      </c>
      <c r="C225" s="269" t="str">
        <f>PPG!D32</f>
        <v>Brunswick Park Primary &amp; Nursery School</v>
      </c>
      <c r="D225" s="269" t="str">
        <f>PPG!M32</f>
        <v>PPFSM</v>
      </c>
      <c r="E225" s="398">
        <f>PPG!Q32</f>
        <v>9302.9166666666661</v>
      </c>
      <c r="F225" s="398">
        <f>PPG!R32</f>
        <v>9302.9166666666661</v>
      </c>
      <c r="G225" s="398">
        <f>PPG!S32</f>
        <v>9302.9166666666661</v>
      </c>
      <c r="H225" s="398">
        <f>PPG!T32</f>
        <v>9153.4722222222226</v>
      </c>
    </row>
    <row r="226" spans="1:8" x14ac:dyDescent="0.25">
      <c r="A226" s="269" t="str">
        <f>PPG!A33</f>
        <v>PPG</v>
      </c>
      <c r="B226" s="269">
        <f>PPG!C33</f>
        <v>3022067</v>
      </c>
      <c r="C226" s="269" t="str">
        <f>PPG!D33</f>
        <v>Chalgrove Primary School</v>
      </c>
      <c r="D226" s="269" t="str">
        <f>PPG!M33</f>
        <v>PPFSM</v>
      </c>
      <c r="E226" s="398">
        <f>PPG!Q33</f>
        <v>5940.416666666667</v>
      </c>
      <c r="F226" s="398">
        <f>PPG!R33</f>
        <v>5940.416666666667</v>
      </c>
      <c r="G226" s="398">
        <f>PPG!S33</f>
        <v>5940.416666666667</v>
      </c>
      <c r="H226" s="398">
        <f>PPG!T33</f>
        <v>6538.1944444444443</v>
      </c>
    </row>
    <row r="227" spans="1:8" x14ac:dyDescent="0.25">
      <c r="A227" s="269" t="str">
        <f>PPG!A34</f>
        <v>PPG</v>
      </c>
      <c r="B227" s="269">
        <f>PPG!C34</f>
        <v>3023302</v>
      </c>
      <c r="C227" s="269" t="str">
        <f>PPG!D34</f>
        <v>Christ Church CE Primary School</v>
      </c>
      <c r="D227" s="269" t="str">
        <f>PPG!M34</f>
        <v>PPFSM</v>
      </c>
      <c r="E227" s="398">
        <f>PPG!Q34</f>
        <v>2017.5</v>
      </c>
      <c r="F227" s="398">
        <f>PPG!R34</f>
        <v>2017.5</v>
      </c>
      <c r="G227" s="398">
        <f>PPG!S34</f>
        <v>2017.5</v>
      </c>
      <c r="H227" s="398">
        <f>PPG!T34</f>
        <v>2465.8333333333335</v>
      </c>
    </row>
    <row r="228" spans="1:8" x14ac:dyDescent="0.25">
      <c r="A228" s="269" t="str">
        <f>PPG!A35</f>
        <v>PPG</v>
      </c>
      <c r="B228" s="269">
        <f>PPG!C35</f>
        <v>3022011</v>
      </c>
      <c r="C228" s="269" t="str">
        <f>PPG!D35</f>
        <v>Church Hill Primary School</v>
      </c>
      <c r="D228" s="269" t="str">
        <f>PPG!M35</f>
        <v>PPFSM</v>
      </c>
      <c r="E228" s="398">
        <f>PPG!Q35</f>
        <v>3698.75</v>
      </c>
      <c r="F228" s="398">
        <f>PPG!R35</f>
        <v>3698.75</v>
      </c>
      <c r="G228" s="398">
        <f>PPG!S35</f>
        <v>3698.75</v>
      </c>
      <c r="H228" s="398">
        <f>PPG!T35</f>
        <v>3698.75</v>
      </c>
    </row>
    <row r="229" spans="1:8" x14ac:dyDescent="0.25">
      <c r="A229" s="269" t="str">
        <f>PPG!A36</f>
        <v>PPG</v>
      </c>
      <c r="B229" s="269">
        <f>PPG!C36</f>
        <v>3022014</v>
      </c>
      <c r="C229" s="269" t="str">
        <f>PPG!D36</f>
        <v>Colindale School</v>
      </c>
      <c r="D229" s="269" t="str">
        <f>PPG!M36</f>
        <v>PPFSM</v>
      </c>
      <c r="E229" s="398">
        <f>PPG!Q36</f>
        <v>21407.916666666668</v>
      </c>
      <c r="F229" s="398">
        <f>PPG!R36</f>
        <v>21407.916666666668</v>
      </c>
      <c r="G229" s="398">
        <f>PPG!S36</f>
        <v>21407.916666666668</v>
      </c>
      <c r="H229" s="398">
        <f>PPG!T36</f>
        <v>23799.027777777777</v>
      </c>
    </row>
    <row r="230" spans="1:8" x14ac:dyDescent="0.25">
      <c r="A230" s="269" t="str">
        <f>PPG!A37</f>
        <v>PPG</v>
      </c>
      <c r="B230" s="269">
        <f>PPG!C37</f>
        <v>3022015</v>
      </c>
      <c r="C230" s="269" t="str">
        <f>PPG!D37</f>
        <v>Coppetts Wood</v>
      </c>
      <c r="D230" s="269" t="str">
        <f>PPG!M37</f>
        <v>PPFSM</v>
      </c>
      <c r="E230" s="398">
        <f>PPG!Q37</f>
        <v>8630.4166666666661</v>
      </c>
      <c r="F230" s="398">
        <f>PPG!R37</f>
        <v>8630.4166666666661</v>
      </c>
      <c r="G230" s="398">
        <f>PPG!S37</f>
        <v>8630.4166666666661</v>
      </c>
      <c r="H230" s="398">
        <f>PPG!T37</f>
        <v>8032.6388888888887</v>
      </c>
    </row>
    <row r="231" spans="1:8" x14ac:dyDescent="0.25">
      <c r="A231" s="269" t="str">
        <f>PPG!A38</f>
        <v>PPG</v>
      </c>
      <c r="B231" s="269">
        <f>PPG!C38</f>
        <v>3022016</v>
      </c>
      <c r="C231" s="269" t="str">
        <f>PPG!D38</f>
        <v>Courtland School</v>
      </c>
      <c r="D231" s="269" t="str">
        <f>PPG!M38</f>
        <v>PPFSM</v>
      </c>
      <c r="E231" s="398">
        <f>PPG!Q38</f>
        <v>2353.75</v>
      </c>
      <c r="F231" s="398">
        <f>PPG!R38</f>
        <v>2353.75</v>
      </c>
      <c r="G231" s="398">
        <f>PPG!S38</f>
        <v>2353.75</v>
      </c>
      <c r="H231" s="398">
        <f>PPG!T38</f>
        <v>2204.3055555555557</v>
      </c>
    </row>
    <row r="232" spans="1:8" x14ac:dyDescent="0.25">
      <c r="A232" s="269" t="str">
        <f>PPG!A39</f>
        <v>PPG</v>
      </c>
      <c r="B232" s="269">
        <f>PPG!C39</f>
        <v>3022017</v>
      </c>
      <c r="C232" s="269" t="str">
        <f>PPG!D39</f>
        <v>Cromer Road Primary School</v>
      </c>
      <c r="D232" s="269" t="str">
        <f>PPG!M39</f>
        <v>PPFSM</v>
      </c>
      <c r="E232" s="398">
        <f>PPG!Q39</f>
        <v>12105</v>
      </c>
      <c r="F232" s="398">
        <f>PPG!R39</f>
        <v>12105</v>
      </c>
      <c r="G232" s="398">
        <f>PPG!S39</f>
        <v>12105</v>
      </c>
      <c r="H232" s="398">
        <f>PPG!T39</f>
        <v>10760</v>
      </c>
    </row>
    <row r="233" spans="1:8" x14ac:dyDescent="0.25">
      <c r="A233" s="269" t="str">
        <f>PPG!A40</f>
        <v>PPG</v>
      </c>
      <c r="B233" s="269">
        <f>PPG!C40</f>
        <v>3022073</v>
      </c>
      <c r="C233" s="269" t="str">
        <f>PPG!D40</f>
        <v>Danegrove JMI School</v>
      </c>
      <c r="D233" s="269" t="str">
        <f>PPG!M40</f>
        <v>PPFSM</v>
      </c>
      <c r="E233" s="398">
        <f>PPG!Q40</f>
        <v>19278.333333333332</v>
      </c>
      <c r="F233" s="398">
        <f>PPG!R40</f>
        <v>19278.333333333332</v>
      </c>
      <c r="G233" s="398">
        <f>PPG!S40</f>
        <v>19278.333333333332</v>
      </c>
      <c r="H233" s="398">
        <f>PPG!T40</f>
        <v>19577.222222222223</v>
      </c>
    </row>
    <row r="234" spans="1:8" x14ac:dyDescent="0.25">
      <c r="A234" s="269" t="str">
        <f>PPG!A41</f>
        <v>PPG</v>
      </c>
      <c r="B234" s="269">
        <f>PPG!C41</f>
        <v>3022019</v>
      </c>
      <c r="C234" s="269" t="str">
        <f>PPG!D41</f>
        <v>Deansbrook Infant School</v>
      </c>
      <c r="D234" s="269" t="str">
        <f>PPG!M41</f>
        <v>PPFSM</v>
      </c>
      <c r="E234" s="398">
        <f>PPG!Q41</f>
        <v>5604.166666666667</v>
      </c>
      <c r="F234" s="398">
        <f>PPG!R41</f>
        <v>5604.166666666667</v>
      </c>
      <c r="G234" s="398">
        <f>PPG!S41</f>
        <v>5604.166666666667</v>
      </c>
      <c r="H234" s="398">
        <f>PPG!T41</f>
        <v>3960.2777777777778</v>
      </c>
    </row>
    <row r="235" spans="1:8" x14ac:dyDescent="0.25">
      <c r="A235" s="269" t="str">
        <f>PPG!A42</f>
        <v>PPG</v>
      </c>
      <c r="B235" s="269">
        <f>PPG!C42</f>
        <v>3022021</v>
      </c>
      <c r="C235" s="269" t="str">
        <f>PPG!D42</f>
        <v>Dollis Primary School</v>
      </c>
      <c r="D235" s="269" t="str">
        <f>PPG!M42</f>
        <v>PPFSM</v>
      </c>
      <c r="E235" s="398">
        <f>PPG!Q42</f>
        <v>16364.166666666666</v>
      </c>
      <c r="F235" s="398">
        <f>PPG!R42</f>
        <v>16364.166666666666</v>
      </c>
      <c r="G235" s="398">
        <f>PPG!S42</f>
        <v>16364.166666666666</v>
      </c>
      <c r="H235" s="398">
        <f>PPG!T42</f>
        <v>16065.277777777777</v>
      </c>
    </row>
    <row r="236" spans="1:8" x14ac:dyDescent="0.25">
      <c r="A236" s="269" t="str">
        <f>PPG!A43</f>
        <v>PPG</v>
      </c>
      <c r="B236" s="269">
        <f>PPG!C43</f>
        <v>3022023</v>
      </c>
      <c r="C236" s="269" t="str">
        <f>PPG!D43</f>
        <v>Edgware Primary School</v>
      </c>
      <c r="D236" s="269" t="str">
        <f>PPG!M43</f>
        <v>PPFSM</v>
      </c>
      <c r="E236" s="398">
        <f>PPG!Q43</f>
        <v>20062.916666666668</v>
      </c>
      <c r="F236" s="398">
        <f>PPG!R43</f>
        <v>20062.916666666668</v>
      </c>
      <c r="G236" s="398">
        <f>PPG!S43</f>
        <v>20062.916666666668</v>
      </c>
      <c r="H236" s="398">
        <f>PPG!T43</f>
        <v>22379.305555555555</v>
      </c>
    </row>
    <row r="237" spans="1:8" x14ac:dyDescent="0.25">
      <c r="A237" s="269" t="str">
        <f>PPG!A44</f>
        <v>PPG</v>
      </c>
      <c r="B237" s="269">
        <f>PPG!C44</f>
        <v>3022024</v>
      </c>
      <c r="C237" s="269" t="str">
        <f>PPG!D44</f>
        <v>Fairway Primary School</v>
      </c>
      <c r="D237" s="269" t="str">
        <f>PPG!M44</f>
        <v>PPFSM</v>
      </c>
      <c r="E237" s="398">
        <f>PPG!Q44</f>
        <v>7789.791666666667</v>
      </c>
      <c r="F237" s="398">
        <f>PPG!R44</f>
        <v>7789.791666666667</v>
      </c>
      <c r="G237" s="398">
        <f>PPG!S44</f>
        <v>7789.791666666667</v>
      </c>
      <c r="H237" s="398">
        <f>PPG!T44</f>
        <v>7341.458333333333</v>
      </c>
    </row>
    <row r="238" spans="1:8" x14ac:dyDescent="0.25">
      <c r="A238" s="269" t="str">
        <f>PPG!A45</f>
        <v>PPG</v>
      </c>
      <c r="B238" s="269">
        <f>PPG!C45</f>
        <v>3022025</v>
      </c>
      <c r="C238" s="269" t="str">
        <f>PPG!D45</f>
        <v>Foulds</v>
      </c>
      <c r="D238" s="269" t="str">
        <f>PPG!M45</f>
        <v>PPFSM</v>
      </c>
      <c r="E238" s="398">
        <f>PPG!Q45</f>
        <v>672.5</v>
      </c>
      <c r="F238" s="398">
        <f>PPG!R45</f>
        <v>672.5</v>
      </c>
      <c r="G238" s="398">
        <f>PPG!S45</f>
        <v>672.5</v>
      </c>
      <c r="H238" s="398">
        <f>PPG!T45</f>
        <v>821.94444444444446</v>
      </c>
    </row>
    <row r="239" spans="1:8" x14ac:dyDescent="0.25">
      <c r="A239" s="269" t="str">
        <f>PPG!A46</f>
        <v>PPG</v>
      </c>
      <c r="B239" s="269">
        <f>PPG!C46</f>
        <v>3022026</v>
      </c>
      <c r="C239" s="269" t="str">
        <f>PPG!D46</f>
        <v>Frith Manor School</v>
      </c>
      <c r="D239" s="269" t="str">
        <f>PPG!M46</f>
        <v>PPFSM</v>
      </c>
      <c r="E239" s="398">
        <f>PPG!Q46</f>
        <v>8966.6666666666661</v>
      </c>
      <c r="F239" s="398">
        <f>PPG!R46</f>
        <v>8966.6666666666661</v>
      </c>
      <c r="G239" s="398">
        <f>PPG!S46</f>
        <v>8966.6666666666661</v>
      </c>
      <c r="H239" s="398">
        <f>PPG!T46</f>
        <v>7322.7777777777774</v>
      </c>
    </row>
    <row r="240" spans="1:8" x14ac:dyDescent="0.25">
      <c r="A240" s="269" t="str">
        <f>PPG!A47</f>
        <v>PPG</v>
      </c>
      <c r="B240" s="269">
        <f>PPG!C47</f>
        <v>3022028</v>
      </c>
      <c r="C240" s="269" t="str">
        <f>PPG!D47</f>
        <v>Garden Suburb Infant School</v>
      </c>
      <c r="D240" s="269" t="str">
        <f>PPG!M47</f>
        <v>PPFSM</v>
      </c>
      <c r="E240" s="398">
        <f>PPG!Q47</f>
        <v>3810.8333333333335</v>
      </c>
      <c r="F240" s="398">
        <f>PPG!R47</f>
        <v>3810.8333333333335</v>
      </c>
      <c r="G240" s="398">
        <f>PPG!S47</f>
        <v>3810.8333333333335</v>
      </c>
      <c r="H240" s="398">
        <f>PPG!T47</f>
        <v>5753.6111111111113</v>
      </c>
    </row>
    <row r="241" spans="1:8" x14ac:dyDescent="0.25">
      <c r="A241" s="269" t="str">
        <f>PPG!A48</f>
        <v>PPG</v>
      </c>
      <c r="B241" s="269">
        <f>PPG!C48</f>
        <v>3022027</v>
      </c>
      <c r="C241" s="269" t="str">
        <f>PPG!D48</f>
        <v>Garden Suburb Junior</v>
      </c>
      <c r="D241" s="269" t="str">
        <f>PPG!M48</f>
        <v>PPFSM</v>
      </c>
      <c r="E241" s="398">
        <f>PPG!Q48</f>
        <v>7061.25</v>
      </c>
      <c r="F241" s="398">
        <f>PPG!R48</f>
        <v>7061.25</v>
      </c>
      <c r="G241" s="398">
        <f>PPG!S48</f>
        <v>7061.25</v>
      </c>
      <c r="H241" s="398">
        <f>PPG!T48</f>
        <v>7360.1388888888887</v>
      </c>
    </row>
    <row r="242" spans="1:8" x14ac:dyDescent="0.25">
      <c r="A242" s="269" t="str">
        <f>PPG!A49</f>
        <v>PPG</v>
      </c>
      <c r="B242" s="269">
        <f>PPG!C49</f>
        <v>3022029</v>
      </c>
      <c r="C242" s="269" t="str">
        <f>PPG!D49</f>
        <v>Goldbeaters Primary School</v>
      </c>
      <c r="D242" s="269" t="str">
        <f>PPG!M49</f>
        <v>PPFSM</v>
      </c>
      <c r="E242" s="398">
        <f>PPG!Q49</f>
        <v>18942.083333333332</v>
      </c>
      <c r="F242" s="398">
        <f>PPG!R49</f>
        <v>18942.083333333332</v>
      </c>
      <c r="G242" s="398">
        <f>PPG!S49</f>
        <v>18942.083333333332</v>
      </c>
      <c r="H242" s="398">
        <f>PPG!T49</f>
        <v>16849.861111111109</v>
      </c>
    </row>
    <row r="243" spans="1:8" x14ac:dyDescent="0.25">
      <c r="A243" s="269" t="str">
        <f>PPG!A50</f>
        <v>PPG</v>
      </c>
      <c r="B243" s="269">
        <f>PPG!C50</f>
        <v>3023516</v>
      </c>
      <c r="C243" s="269" t="str">
        <f>PPG!D50</f>
        <v>Hasmonean Primary School</v>
      </c>
      <c r="D243" s="269" t="str">
        <f>PPG!M50</f>
        <v>PPFSM</v>
      </c>
      <c r="E243" s="398">
        <f>PPG!Q50</f>
        <v>2017.5</v>
      </c>
      <c r="F243" s="398">
        <f>PPG!R50</f>
        <v>2017.5</v>
      </c>
      <c r="G243" s="398">
        <f>PPG!S50</f>
        <v>2017.5</v>
      </c>
      <c r="H243" s="398">
        <f>PPG!T50</f>
        <v>2914.1666666666665</v>
      </c>
    </row>
    <row r="244" spans="1:8" x14ac:dyDescent="0.25">
      <c r="A244" s="269" t="str">
        <f>PPG!A51</f>
        <v>PPG</v>
      </c>
      <c r="B244" s="269">
        <f>PPG!C51</f>
        <v>3022031</v>
      </c>
      <c r="C244" s="269" t="str">
        <f>PPG!D51</f>
        <v>Hollickwood JMI School</v>
      </c>
      <c r="D244" s="269" t="str">
        <f>PPG!M51</f>
        <v>PPFSM</v>
      </c>
      <c r="E244" s="398">
        <f>PPG!Q51</f>
        <v>6612.916666666667</v>
      </c>
      <c r="F244" s="398">
        <f>PPG!R51</f>
        <v>6612.916666666667</v>
      </c>
      <c r="G244" s="398">
        <f>PPG!S51</f>
        <v>6612.916666666667</v>
      </c>
      <c r="H244" s="398">
        <f>PPG!T51</f>
        <v>6911.8055555555557</v>
      </c>
    </row>
    <row r="245" spans="1:8" x14ac:dyDescent="0.25">
      <c r="A245" s="269" t="str">
        <f>PPG!A52</f>
        <v>PPG</v>
      </c>
      <c r="B245" s="269">
        <f>PPG!C52</f>
        <v>3022032</v>
      </c>
      <c r="C245" s="269" t="str">
        <f>PPG!D52</f>
        <v>Holly Park School</v>
      </c>
      <c r="D245" s="269" t="str">
        <f>PPG!M52</f>
        <v>PPFSM</v>
      </c>
      <c r="E245" s="398">
        <f>PPG!Q52</f>
        <v>9302.9166666666661</v>
      </c>
      <c r="F245" s="398">
        <f>PPG!R52</f>
        <v>9302.9166666666661</v>
      </c>
      <c r="G245" s="398">
        <f>PPG!S52</f>
        <v>9302.9166666666661</v>
      </c>
      <c r="H245" s="398">
        <f>PPG!T52</f>
        <v>9601.8055555555547</v>
      </c>
    </row>
    <row r="246" spans="1:8" x14ac:dyDescent="0.25">
      <c r="A246" s="269" t="str">
        <f>PPG!A53</f>
        <v>PPG</v>
      </c>
      <c r="B246" s="269">
        <f>PPG!C53</f>
        <v>3023304</v>
      </c>
      <c r="C246" s="269" t="str">
        <f>PPG!D53</f>
        <v>Holy Trinity School</v>
      </c>
      <c r="D246" s="269" t="str">
        <f>PPG!M53</f>
        <v>PPFSM</v>
      </c>
      <c r="E246" s="398">
        <f>PPG!Q53</f>
        <v>7173.333333333333</v>
      </c>
      <c r="F246" s="398">
        <f>PPG!R53</f>
        <v>7173.333333333333</v>
      </c>
      <c r="G246" s="398">
        <f>PPG!S53</f>
        <v>7173.333333333333</v>
      </c>
      <c r="H246" s="398">
        <f>PPG!T53</f>
        <v>5230.5555555555557</v>
      </c>
    </row>
    <row r="247" spans="1:8" x14ac:dyDescent="0.25">
      <c r="A247" s="269" t="str">
        <f>PPG!A54</f>
        <v>PPG</v>
      </c>
      <c r="B247" s="269">
        <f>PPG!C54</f>
        <v>3022036</v>
      </c>
      <c r="C247" s="269" t="str">
        <f>PPG!D54</f>
        <v>Livingstone School</v>
      </c>
      <c r="D247" s="269" t="str">
        <f>PPG!M54</f>
        <v>PPFSM</v>
      </c>
      <c r="E247" s="398">
        <f>PPG!Q54</f>
        <v>14010.416666666666</v>
      </c>
      <c r="F247" s="398">
        <f>PPG!R54</f>
        <v>14010.416666666666</v>
      </c>
      <c r="G247" s="398">
        <f>PPG!S54</f>
        <v>14010.416666666666</v>
      </c>
      <c r="H247" s="398">
        <f>PPG!T54</f>
        <v>10722.638888888889</v>
      </c>
    </row>
    <row r="248" spans="1:8" x14ac:dyDescent="0.25">
      <c r="A248" s="269" t="str">
        <f>PPG!A55</f>
        <v>PPG</v>
      </c>
      <c r="B248" s="269">
        <f>PPG!C55</f>
        <v>3022037</v>
      </c>
      <c r="C248" s="269" t="str">
        <f>PPG!D55</f>
        <v>Manorside Primary School</v>
      </c>
      <c r="D248" s="269" t="str">
        <f>PPG!M55</f>
        <v>PPFSM</v>
      </c>
      <c r="E248" s="398">
        <f>PPG!Q55</f>
        <v>4147.083333333333</v>
      </c>
      <c r="F248" s="398">
        <f>PPG!R55</f>
        <v>4147.083333333333</v>
      </c>
      <c r="G248" s="398">
        <f>PPG!S55</f>
        <v>4147.083333333333</v>
      </c>
      <c r="H248" s="398">
        <f>PPG!T55</f>
        <v>5043.75</v>
      </c>
    </row>
    <row r="249" spans="1:8" x14ac:dyDescent="0.25">
      <c r="A249" s="269" t="str">
        <f>PPG!A56</f>
        <v>PPG</v>
      </c>
      <c r="B249" s="269">
        <f>PPG!C56</f>
        <v>3023523</v>
      </c>
      <c r="C249" s="269" t="str">
        <f>PPG!D56</f>
        <v>Martin Primary School</v>
      </c>
      <c r="D249" s="269" t="str">
        <f>PPG!M56</f>
        <v>PPFSM</v>
      </c>
      <c r="E249" s="398">
        <f>PPG!Q56</f>
        <v>12889.583333333334</v>
      </c>
      <c r="F249" s="398">
        <f>PPG!R56</f>
        <v>12889.583333333334</v>
      </c>
      <c r="G249" s="398">
        <f>PPG!S56</f>
        <v>12889.583333333334</v>
      </c>
      <c r="H249" s="398">
        <f>PPG!T56</f>
        <v>11544.583333333334</v>
      </c>
    </row>
    <row r="250" spans="1:8" x14ac:dyDescent="0.25">
      <c r="A250" s="269" t="str">
        <f>PPG!A57</f>
        <v>PPG</v>
      </c>
      <c r="B250" s="269">
        <f>PPG!C57</f>
        <v>3025948</v>
      </c>
      <c r="C250" s="269" t="str">
        <f>PPG!D57</f>
        <v>Mathilda Marks-Kennedy School</v>
      </c>
      <c r="D250" s="269" t="str">
        <f>PPG!M57</f>
        <v>PPFSM</v>
      </c>
      <c r="E250" s="398">
        <f>PPG!Q57</f>
        <v>1008.75</v>
      </c>
      <c r="F250" s="398">
        <f>PPG!R57</f>
        <v>1008.75</v>
      </c>
      <c r="G250" s="398">
        <f>PPG!S57</f>
        <v>1008.75</v>
      </c>
      <c r="H250" s="398">
        <f>PPG!T57</f>
        <v>560.41666666666663</v>
      </c>
    </row>
    <row r="251" spans="1:8" x14ac:dyDescent="0.25">
      <c r="A251" s="269" t="str">
        <f>PPG!A58</f>
        <v>PPG</v>
      </c>
      <c r="B251" s="269">
        <f>PPG!C58</f>
        <v>3025949</v>
      </c>
      <c r="C251" s="269" t="str">
        <f>PPG!D58</f>
        <v>Menorah Foundation School</v>
      </c>
      <c r="D251" s="269" t="str">
        <f>PPG!M58</f>
        <v>PPFSM</v>
      </c>
      <c r="E251" s="398">
        <f>PPG!Q58</f>
        <v>2241.6666666666665</v>
      </c>
      <c r="F251" s="398">
        <f>PPG!R58</f>
        <v>2241.6666666666665</v>
      </c>
      <c r="G251" s="398">
        <f>PPG!S58</f>
        <v>2241.6666666666665</v>
      </c>
      <c r="H251" s="398">
        <f>PPG!T58</f>
        <v>1195.5555555555557</v>
      </c>
    </row>
    <row r="252" spans="1:8" x14ac:dyDescent="0.25">
      <c r="A252" s="269" t="str">
        <f>PPG!A59</f>
        <v>PPG</v>
      </c>
      <c r="B252" s="269">
        <f>PPG!C59</f>
        <v>3023513</v>
      </c>
      <c r="C252" s="269" t="str">
        <f>PPG!D59</f>
        <v>Menorah Primary School</v>
      </c>
      <c r="D252" s="269" t="str">
        <f>PPG!M59</f>
        <v>PPFSM</v>
      </c>
      <c r="E252" s="398">
        <f>PPG!Q59</f>
        <v>1793.3333333333333</v>
      </c>
      <c r="F252" s="398">
        <f>PPG!R59</f>
        <v>1793.3333333333333</v>
      </c>
      <c r="G252" s="398">
        <f>PPG!S59</f>
        <v>1793.3333333333333</v>
      </c>
      <c r="H252" s="398">
        <f>PPG!T59</f>
        <v>1643.8888888888889</v>
      </c>
    </row>
    <row r="253" spans="1:8" x14ac:dyDescent="0.25">
      <c r="A253" s="269" t="str">
        <f>PPG!A60</f>
        <v>PPG</v>
      </c>
      <c r="B253" s="269">
        <f>PPG!C60</f>
        <v>3023305</v>
      </c>
      <c r="C253" s="269" t="str">
        <f>PPG!D60</f>
        <v>Monken Hadley C E Primary School</v>
      </c>
      <c r="D253" s="269" t="str">
        <f>PPG!M60</f>
        <v>PPFSM</v>
      </c>
      <c r="E253" s="398">
        <f>PPG!Q60</f>
        <v>1569.1666666666667</v>
      </c>
      <c r="F253" s="398">
        <f>PPG!R60</f>
        <v>1569.1666666666667</v>
      </c>
      <c r="G253" s="398">
        <f>PPG!S60</f>
        <v>1569.1666666666667</v>
      </c>
      <c r="H253" s="398">
        <f>PPG!T60</f>
        <v>1569.1666666666667</v>
      </c>
    </row>
    <row r="254" spans="1:8" x14ac:dyDescent="0.25">
      <c r="A254" s="269" t="str">
        <f>PPG!A61</f>
        <v>PPG</v>
      </c>
      <c r="B254" s="269">
        <f>PPG!C61</f>
        <v>3022042</v>
      </c>
      <c r="C254" s="269" t="str">
        <f>PPG!D61</f>
        <v>Monkfrith School</v>
      </c>
      <c r="D254" s="269" t="str">
        <f>PPG!M61</f>
        <v>PPFSM</v>
      </c>
      <c r="E254" s="398">
        <f>PPG!Q61</f>
        <v>3810.8333333333335</v>
      </c>
      <c r="F254" s="398">
        <f>PPG!R61</f>
        <v>3810.8333333333335</v>
      </c>
      <c r="G254" s="398">
        <f>PPG!S61</f>
        <v>3810.8333333333335</v>
      </c>
      <c r="H254" s="398">
        <f>PPG!T61</f>
        <v>3661.3888888888887</v>
      </c>
    </row>
    <row r="255" spans="1:8" x14ac:dyDescent="0.25">
      <c r="A255" s="269" t="str">
        <f>PPG!A62</f>
        <v>PPG</v>
      </c>
      <c r="B255" s="269">
        <f>PPG!C62</f>
        <v>3022044</v>
      </c>
      <c r="C255" s="269" t="str">
        <f>PPG!D62</f>
        <v>Moss Hall Infant School</v>
      </c>
      <c r="D255" s="269" t="str">
        <f>PPG!M62</f>
        <v>PPFSM</v>
      </c>
      <c r="E255" s="398">
        <f>PPG!Q62</f>
        <v>4819.583333333333</v>
      </c>
      <c r="F255" s="398">
        <f>PPG!R62</f>
        <v>4819.583333333333</v>
      </c>
      <c r="G255" s="398">
        <f>PPG!S62</f>
        <v>4819.583333333333</v>
      </c>
      <c r="H255" s="398">
        <f>PPG!T62</f>
        <v>3175.6944444444443</v>
      </c>
    </row>
    <row r="256" spans="1:8" x14ac:dyDescent="0.25">
      <c r="A256" s="269" t="str">
        <f>PPG!A63</f>
        <v>PPG</v>
      </c>
      <c r="B256" s="269">
        <f>PPG!C63</f>
        <v>3022043</v>
      </c>
      <c r="C256" s="269" t="str">
        <f>PPG!D63</f>
        <v>Moss Hall Junior School</v>
      </c>
      <c r="D256" s="269" t="str">
        <f>PPG!M63</f>
        <v>PPFSM</v>
      </c>
      <c r="E256" s="398">
        <f>PPG!Q63</f>
        <v>9751.25</v>
      </c>
      <c r="F256" s="398">
        <f>PPG!R63</f>
        <v>9751.25</v>
      </c>
      <c r="G256" s="398">
        <f>PPG!S63</f>
        <v>9751.25</v>
      </c>
      <c r="H256" s="398">
        <f>PPG!T63</f>
        <v>10050.138888888889</v>
      </c>
    </row>
    <row r="257" spans="1:8" x14ac:dyDescent="0.25">
      <c r="A257" s="269" t="str">
        <f>PPG!A64</f>
        <v>PPG</v>
      </c>
      <c r="B257" s="269">
        <f>PPG!C64</f>
        <v>3022053</v>
      </c>
      <c r="C257" s="269" t="str">
        <f>PPG!D64</f>
        <v>Noam Primary School</v>
      </c>
      <c r="D257" s="269" t="str">
        <f>PPG!M64</f>
        <v>PPFSM</v>
      </c>
      <c r="E257" s="398">
        <f>PPG!Q64</f>
        <v>112.08333333333333</v>
      </c>
      <c r="F257" s="398">
        <f>PPG!R64</f>
        <v>112.08333333333333</v>
      </c>
      <c r="G257" s="398">
        <f>PPG!S64</f>
        <v>112.08333333333333</v>
      </c>
      <c r="H257" s="398">
        <f>PPG!T64</f>
        <v>261.52777777777777</v>
      </c>
    </row>
    <row r="258" spans="1:8" x14ac:dyDescent="0.25">
      <c r="A258" s="269" t="str">
        <f>PPG!A65</f>
        <v>PPG</v>
      </c>
      <c r="B258" s="269">
        <f>PPG!C65</f>
        <v>3022045</v>
      </c>
      <c r="C258" s="269" t="str">
        <f>PPG!D65</f>
        <v>Northside School</v>
      </c>
      <c r="D258" s="269" t="str">
        <f>PPG!M65</f>
        <v>PPFSM</v>
      </c>
      <c r="E258" s="398">
        <f>PPG!Q65</f>
        <v>6164.583333333333</v>
      </c>
      <c r="F258" s="398">
        <f>PPG!R65</f>
        <v>6164.583333333333</v>
      </c>
      <c r="G258" s="398">
        <f>PPG!S65</f>
        <v>6164.583333333333</v>
      </c>
      <c r="H258" s="398">
        <f>PPG!T65</f>
        <v>5118.4722222222226</v>
      </c>
    </row>
    <row r="259" spans="1:8" x14ac:dyDescent="0.25">
      <c r="A259" s="269" t="str">
        <f>PPG!A66</f>
        <v>PPG</v>
      </c>
      <c r="B259" s="269">
        <f>PPG!C66</f>
        <v>3022077</v>
      </c>
      <c r="C259" s="269" t="str">
        <f>PPG!D66</f>
        <v>Orion Primary School</v>
      </c>
      <c r="D259" s="269" t="str">
        <f>PPG!M66</f>
        <v>PPFSM</v>
      </c>
      <c r="E259" s="398">
        <f>PPG!Q66</f>
        <v>48644.166666666664</v>
      </c>
      <c r="F259" s="398">
        <f>PPG!R66</f>
        <v>48644.166666666664</v>
      </c>
      <c r="G259" s="398">
        <f>PPG!S66</f>
        <v>48644.166666666664</v>
      </c>
      <c r="H259" s="398">
        <f>PPG!T66</f>
        <v>48793.611111111109</v>
      </c>
    </row>
    <row r="260" spans="1:8" x14ac:dyDescent="0.25">
      <c r="A260" s="269" t="str">
        <f>PPG!A67</f>
        <v>PPG</v>
      </c>
      <c r="B260" s="269">
        <f>PPG!C67</f>
        <v>3025201</v>
      </c>
      <c r="C260" s="269" t="str">
        <f>PPG!D67</f>
        <v>Osidge Primary School</v>
      </c>
      <c r="D260" s="269" t="str">
        <f>PPG!M67</f>
        <v>PPFSM</v>
      </c>
      <c r="E260" s="398">
        <f>PPG!Q67</f>
        <v>7957.916666666667</v>
      </c>
      <c r="F260" s="398">
        <f>PPG!R67</f>
        <v>7957.916666666667</v>
      </c>
      <c r="G260" s="398">
        <f>PPG!S67</f>
        <v>7957.916666666667</v>
      </c>
      <c r="H260" s="398">
        <f>PPG!T67</f>
        <v>9004.0277777777774</v>
      </c>
    </row>
    <row r="261" spans="1:8" x14ac:dyDescent="0.25">
      <c r="A261" s="269" t="str">
        <f>PPG!A68</f>
        <v>PPG</v>
      </c>
      <c r="B261" s="269">
        <f>PPG!C68</f>
        <v>3023501</v>
      </c>
      <c r="C261" s="269" t="str">
        <f>PPG!D68</f>
        <v>Our Lady of Lourdes School</v>
      </c>
      <c r="D261" s="269" t="str">
        <f>PPG!M68</f>
        <v>PPFSM</v>
      </c>
      <c r="E261" s="398">
        <f>PPG!Q68</f>
        <v>3810.8333333333335</v>
      </c>
      <c r="F261" s="398">
        <f>PPG!R68</f>
        <v>3810.8333333333335</v>
      </c>
      <c r="G261" s="398">
        <f>PPG!S68</f>
        <v>3810.8333333333335</v>
      </c>
      <c r="H261" s="398">
        <f>PPG!T68</f>
        <v>3362.5</v>
      </c>
    </row>
    <row r="262" spans="1:8" x14ac:dyDescent="0.25">
      <c r="A262" s="269" t="str">
        <f>PPG!A69</f>
        <v>PPG</v>
      </c>
      <c r="B262" s="269">
        <f>PPG!C69</f>
        <v>3022078</v>
      </c>
      <c r="C262" s="269" t="str">
        <f>PPG!D69</f>
        <v>Pardes House School</v>
      </c>
      <c r="D262" s="269" t="str">
        <f>PPG!M69</f>
        <v>PPFSM</v>
      </c>
      <c r="E262" s="398">
        <f>PPG!Q69</f>
        <v>3474.5833333333335</v>
      </c>
      <c r="F262" s="398">
        <f>PPG!R69</f>
        <v>3474.5833333333335</v>
      </c>
      <c r="G262" s="398">
        <f>PPG!S69</f>
        <v>3474.5833333333335</v>
      </c>
      <c r="H262" s="398">
        <f>PPG!T69</f>
        <v>2577.9166666666665</v>
      </c>
    </row>
    <row r="263" spans="1:8" x14ac:dyDescent="0.25">
      <c r="A263" s="269" t="str">
        <f>PPG!A70</f>
        <v>PPG</v>
      </c>
      <c r="B263" s="269">
        <f>PPG!C70</f>
        <v>3022071</v>
      </c>
      <c r="C263" s="269" t="str">
        <f>PPG!D70</f>
        <v>Queenswell Infant and Nursery School</v>
      </c>
      <c r="D263" s="269" t="str">
        <f>PPG!M70</f>
        <v>PPFSM</v>
      </c>
      <c r="E263" s="398">
        <f>PPG!Q70</f>
        <v>3922.9166666666665</v>
      </c>
      <c r="F263" s="398">
        <f>PPG!R70</f>
        <v>3922.9166666666665</v>
      </c>
      <c r="G263" s="398">
        <f>PPG!S70</f>
        <v>3922.9166666666665</v>
      </c>
      <c r="H263" s="398">
        <f>PPG!T70</f>
        <v>3773.4722222222222</v>
      </c>
    </row>
    <row r="264" spans="1:8" x14ac:dyDescent="0.25">
      <c r="A264" s="269" t="str">
        <f>PPG!A71</f>
        <v>PPG</v>
      </c>
      <c r="B264" s="269">
        <f>PPG!C71</f>
        <v>3022072</v>
      </c>
      <c r="C264" s="269" t="str">
        <f>PPG!D71</f>
        <v>Queenswell Junior School</v>
      </c>
      <c r="D264" s="269" t="str">
        <f>PPG!M71</f>
        <v>PPFSM</v>
      </c>
      <c r="E264" s="398">
        <f>PPG!Q71</f>
        <v>12553.333333333334</v>
      </c>
      <c r="F264" s="398">
        <f>PPG!R71</f>
        <v>12553.333333333334</v>
      </c>
      <c r="G264" s="398">
        <f>PPG!S71</f>
        <v>12553.333333333334</v>
      </c>
      <c r="H264" s="398">
        <f>PPG!T71</f>
        <v>12702.777777777777</v>
      </c>
    </row>
    <row r="265" spans="1:8" x14ac:dyDescent="0.25">
      <c r="A265" s="269" t="str">
        <f>PPG!A72</f>
        <v>PPG</v>
      </c>
      <c r="B265" s="269">
        <f>PPG!C72</f>
        <v>3023512</v>
      </c>
      <c r="C265" s="269" t="str">
        <f>PPG!D72</f>
        <v>Rosh Pinah</v>
      </c>
      <c r="D265" s="269" t="str">
        <f>PPG!M72</f>
        <v>PPFSM</v>
      </c>
      <c r="E265" s="398">
        <f>PPG!Q72</f>
        <v>784.58333333333337</v>
      </c>
      <c r="F265" s="398">
        <f>PPG!R72</f>
        <v>784.58333333333337</v>
      </c>
      <c r="G265" s="398">
        <f>PPG!S72</f>
        <v>784.58333333333337</v>
      </c>
      <c r="H265" s="398">
        <f>PPG!T72</f>
        <v>1232.9166666666667</v>
      </c>
    </row>
    <row r="266" spans="1:8" x14ac:dyDescent="0.25">
      <c r="A266" s="269" t="str">
        <f>PPG!A73</f>
        <v>PPG</v>
      </c>
      <c r="B266" s="269">
        <f>PPG!C73</f>
        <v>3023510</v>
      </c>
      <c r="C266" s="269" t="str">
        <f>PPG!D73</f>
        <v>Sacred Heart School</v>
      </c>
      <c r="D266" s="269" t="str">
        <f>PPG!M73</f>
        <v>PPFSM</v>
      </c>
      <c r="E266" s="398">
        <f>PPG!Q73</f>
        <v>4707.5</v>
      </c>
      <c r="F266" s="398">
        <f>PPG!R73</f>
        <v>4707.5</v>
      </c>
      <c r="G266" s="398">
        <f>PPG!S73</f>
        <v>4707.5</v>
      </c>
      <c r="H266" s="398">
        <f>PPG!T73</f>
        <v>4707.5</v>
      </c>
    </row>
    <row r="267" spans="1:8" x14ac:dyDescent="0.25">
      <c r="A267" s="269" t="str">
        <f>PPG!A74</f>
        <v>PPG</v>
      </c>
      <c r="B267" s="269">
        <f>PPG!C74</f>
        <v>3023502</v>
      </c>
      <c r="C267" s="269" t="str">
        <f>PPG!D74</f>
        <v>St Agnes RC Primary School</v>
      </c>
      <c r="D267" s="269" t="str">
        <f>PPG!M74</f>
        <v>PPFSM</v>
      </c>
      <c r="E267" s="398">
        <f>PPG!Q74</f>
        <v>9639.1666666666661</v>
      </c>
      <c r="F267" s="398">
        <f>PPG!R74</f>
        <v>9639.1666666666661</v>
      </c>
      <c r="G267" s="398">
        <f>PPG!S74</f>
        <v>9639.1666666666661</v>
      </c>
      <c r="H267" s="398">
        <f>PPG!T74</f>
        <v>10236.944444444445</v>
      </c>
    </row>
    <row r="268" spans="1:8" x14ac:dyDescent="0.25">
      <c r="A268" s="269" t="str">
        <f>PPG!A75</f>
        <v>PPG</v>
      </c>
      <c r="B268" s="269">
        <f>PPG!C75</f>
        <v>3023315</v>
      </c>
      <c r="C268" s="269" t="str">
        <f>PPG!D75</f>
        <v>St Andrew's C E</v>
      </c>
      <c r="D268" s="269" t="str">
        <f>PPG!M75</f>
        <v>PPFSM</v>
      </c>
      <c r="E268" s="398">
        <f>PPG!Q75</f>
        <v>1569.1666666666667</v>
      </c>
      <c r="F268" s="398">
        <f>PPG!R75</f>
        <v>1569.1666666666667</v>
      </c>
      <c r="G268" s="398">
        <f>PPG!S75</f>
        <v>1569.1666666666667</v>
      </c>
      <c r="H268" s="398">
        <f>PPG!T75</f>
        <v>1718.6111111111111</v>
      </c>
    </row>
    <row r="269" spans="1:8" x14ac:dyDescent="0.25">
      <c r="A269" s="269" t="str">
        <f>PPG!A76</f>
        <v>PPG</v>
      </c>
      <c r="B269" s="269">
        <f>PPG!C76</f>
        <v>3023504</v>
      </c>
      <c r="C269" s="269" t="str">
        <f>PPG!D76</f>
        <v>St Catherines R C Primary</v>
      </c>
      <c r="D269" s="269" t="str">
        <f>PPG!M76</f>
        <v>PPFSM</v>
      </c>
      <c r="E269" s="398">
        <f>PPG!Q76</f>
        <v>5492.083333333333</v>
      </c>
      <c r="F269" s="398">
        <f>PPG!R76</f>
        <v>5492.083333333333</v>
      </c>
      <c r="G269" s="398">
        <f>PPG!S76</f>
        <v>5492.083333333333</v>
      </c>
      <c r="H269" s="398">
        <f>PPG!T76</f>
        <v>3997.6388888888887</v>
      </c>
    </row>
    <row r="270" spans="1:8" x14ac:dyDescent="0.25">
      <c r="A270" s="269" t="str">
        <f>PPG!A77</f>
        <v>PPG</v>
      </c>
      <c r="B270" s="269">
        <f>PPG!C77</f>
        <v>3023309</v>
      </c>
      <c r="C270" s="269" t="str">
        <f>PPG!D77</f>
        <v>St Johns CE N20</v>
      </c>
      <c r="D270" s="269" t="str">
        <f>PPG!M77</f>
        <v>PPFSM</v>
      </c>
      <c r="E270" s="398">
        <f>PPG!Q77</f>
        <v>1793.3333333333333</v>
      </c>
      <c r="F270" s="398">
        <f>PPG!R77</f>
        <v>1793.3333333333333</v>
      </c>
      <c r="G270" s="398">
        <f>PPG!S77</f>
        <v>1793.3333333333333</v>
      </c>
      <c r="H270" s="398">
        <f>PPG!T77</f>
        <v>2241.6666666666665</v>
      </c>
    </row>
    <row r="271" spans="1:8" x14ac:dyDescent="0.25">
      <c r="A271" s="269" t="str">
        <f>PPG!A78</f>
        <v>PPG</v>
      </c>
      <c r="B271" s="269">
        <f>PPG!C78</f>
        <v>3023307</v>
      </c>
      <c r="C271" s="269" t="str">
        <f>PPG!D78</f>
        <v>St John's CE School N11</v>
      </c>
      <c r="D271" s="269" t="str">
        <f>PPG!M78</f>
        <v>PPFSM</v>
      </c>
      <c r="E271" s="398">
        <f>PPG!Q78</f>
        <v>2577.9166666666665</v>
      </c>
      <c r="F271" s="398">
        <f>PPG!R78</f>
        <v>2577.9166666666665</v>
      </c>
      <c r="G271" s="398">
        <f>PPG!S78</f>
        <v>2577.9166666666665</v>
      </c>
      <c r="H271" s="398">
        <f>PPG!T78</f>
        <v>1980.1388888888889</v>
      </c>
    </row>
    <row r="272" spans="1:8" x14ac:dyDescent="0.25">
      <c r="A272" s="269" t="str">
        <f>PPG!A79</f>
        <v>PPG</v>
      </c>
      <c r="B272" s="269">
        <f>PPG!C79</f>
        <v>3023509</v>
      </c>
      <c r="C272" s="269" t="str">
        <f>PPG!D79</f>
        <v>St Joseph's Primary School</v>
      </c>
      <c r="D272" s="269" t="str">
        <f>PPG!M79</f>
        <v>PPFSM</v>
      </c>
      <c r="E272" s="398">
        <f>PPG!Q79</f>
        <v>9527.0833333333339</v>
      </c>
      <c r="F272" s="398">
        <f>PPG!R79</f>
        <v>9527.0833333333339</v>
      </c>
      <c r="G272" s="398">
        <f>PPG!S79</f>
        <v>9527.0833333333339</v>
      </c>
      <c r="H272" s="398">
        <f>PPG!T79</f>
        <v>10573.194444444445</v>
      </c>
    </row>
    <row r="273" spans="1:8" x14ac:dyDescent="0.25">
      <c r="A273" s="269" t="str">
        <f>PPG!A80</f>
        <v>PPG</v>
      </c>
      <c r="B273" s="269">
        <f>PPG!C80</f>
        <v>3023311</v>
      </c>
      <c r="C273" s="269" t="str">
        <f>PPG!D80</f>
        <v>St Mary's C E Primary School N3</v>
      </c>
      <c r="D273" s="269" t="str">
        <f>PPG!M80</f>
        <v>PPFSM</v>
      </c>
      <c r="E273" s="398">
        <f>PPG!Q80</f>
        <v>6949.166666666667</v>
      </c>
      <c r="F273" s="398">
        <f>PPG!R80</f>
        <v>6949.166666666667</v>
      </c>
      <c r="G273" s="398">
        <f>PPG!S80</f>
        <v>6949.166666666667</v>
      </c>
      <c r="H273" s="398">
        <f>PPG!T80</f>
        <v>6500.833333333333</v>
      </c>
    </row>
    <row r="274" spans="1:8" x14ac:dyDescent="0.25">
      <c r="A274" s="269" t="str">
        <f>PPG!A81</f>
        <v>PPG</v>
      </c>
      <c r="B274" s="269">
        <f>PPG!C81</f>
        <v>3023312</v>
      </c>
      <c r="C274" s="269" t="str">
        <f>PPG!D81</f>
        <v>St Mary's School EN4</v>
      </c>
      <c r="D274" s="269" t="str">
        <f>PPG!M81</f>
        <v>PPFSM</v>
      </c>
      <c r="E274" s="398">
        <f>PPG!Q81</f>
        <v>2914.1666666666665</v>
      </c>
      <c r="F274" s="398">
        <f>PPG!R81</f>
        <v>2914.1666666666665</v>
      </c>
      <c r="G274" s="398">
        <f>PPG!S81</f>
        <v>2914.1666666666665</v>
      </c>
      <c r="H274" s="398">
        <f>PPG!T81</f>
        <v>2166.9444444444443</v>
      </c>
    </row>
    <row r="275" spans="1:8" x14ac:dyDescent="0.25">
      <c r="A275" s="269" t="str">
        <f>PPG!A82</f>
        <v>PPG</v>
      </c>
      <c r="B275" s="269">
        <f>PPG!C82</f>
        <v>3023314</v>
      </c>
      <c r="C275" s="269" t="str">
        <f>PPG!D82</f>
        <v>St Pauls CE Primary, NW7</v>
      </c>
      <c r="D275" s="269" t="str">
        <f>PPG!M82</f>
        <v>PPFSM</v>
      </c>
      <c r="E275" s="398">
        <f>PPG!Q82</f>
        <v>3586.6666666666665</v>
      </c>
      <c r="F275" s="398">
        <f>PPG!R82</f>
        <v>3586.6666666666665</v>
      </c>
      <c r="G275" s="398">
        <f>PPG!S82</f>
        <v>3586.6666666666665</v>
      </c>
      <c r="H275" s="398">
        <f>PPG!T82</f>
        <v>4184.4444444444443</v>
      </c>
    </row>
    <row r="276" spans="1:8" x14ac:dyDescent="0.25">
      <c r="A276" s="269" t="str">
        <f>PPG!A83</f>
        <v>PPG</v>
      </c>
      <c r="B276" s="269">
        <f>PPG!C83</f>
        <v>3023313</v>
      </c>
      <c r="C276" s="269" t="str">
        <f>PPG!D83</f>
        <v>St. Pauls CE Primary School (N11)</v>
      </c>
      <c r="D276" s="269" t="str">
        <f>PPG!M83</f>
        <v>PPFSM</v>
      </c>
      <c r="E276" s="398">
        <f>PPG!Q83</f>
        <v>5492.083333333333</v>
      </c>
      <c r="F276" s="398">
        <f>PPG!R83</f>
        <v>5492.083333333333</v>
      </c>
      <c r="G276" s="398">
        <f>PPG!S83</f>
        <v>5492.083333333333</v>
      </c>
      <c r="H276" s="398">
        <f>PPG!T83</f>
        <v>5641.5277777777774</v>
      </c>
    </row>
    <row r="277" spans="1:8" x14ac:dyDescent="0.25">
      <c r="A277" s="269" t="str">
        <f>PPG!A84</f>
        <v>PPG</v>
      </c>
      <c r="B277" s="269">
        <f>PPG!C84</f>
        <v>3023507</v>
      </c>
      <c r="C277" s="269" t="str">
        <f>PPG!D84</f>
        <v>St Theresa's R.C. Primary School</v>
      </c>
      <c r="D277" s="269" t="str">
        <f>PPG!M84</f>
        <v>PPFSM</v>
      </c>
      <c r="E277" s="398">
        <f>PPG!Q84</f>
        <v>2353.75</v>
      </c>
      <c r="F277" s="398">
        <f>PPG!R84</f>
        <v>2353.75</v>
      </c>
      <c r="G277" s="398">
        <f>PPG!S84</f>
        <v>2353.75</v>
      </c>
      <c r="H277" s="398">
        <f>PPG!T84</f>
        <v>2503.1944444444443</v>
      </c>
    </row>
    <row r="278" spans="1:8" x14ac:dyDescent="0.25">
      <c r="A278" s="269" t="str">
        <f>PPG!A85</f>
        <v>PPG</v>
      </c>
      <c r="B278" s="269">
        <f>PPG!C85</f>
        <v>3023506</v>
      </c>
      <c r="C278" s="269" t="str">
        <f>PPG!D85</f>
        <v>St Vincent's Catholic Primary School</v>
      </c>
      <c r="D278" s="269" t="str">
        <f>PPG!M85</f>
        <v>PPFSM</v>
      </c>
      <c r="E278" s="398">
        <f>PPG!Q85</f>
        <v>2241.6666666666665</v>
      </c>
      <c r="F278" s="398">
        <f>PPG!R85</f>
        <v>2241.6666666666665</v>
      </c>
      <c r="G278" s="398">
        <f>PPG!S85</f>
        <v>2241.6666666666665</v>
      </c>
      <c r="H278" s="398">
        <f>PPG!T85</f>
        <v>1345</v>
      </c>
    </row>
    <row r="279" spans="1:8" x14ac:dyDescent="0.25">
      <c r="A279" s="269" t="str">
        <f>PPG!A86</f>
        <v>PPG</v>
      </c>
      <c r="B279" s="269">
        <f>PPG!C86</f>
        <v>3022070</v>
      </c>
      <c r="C279" s="269" t="str">
        <f>PPG!D86</f>
        <v>Sunnyfields Primary School</v>
      </c>
      <c r="D279" s="269" t="str">
        <f>PPG!M86</f>
        <v>PPFSM</v>
      </c>
      <c r="E279" s="398">
        <f>PPG!Q86</f>
        <v>9415</v>
      </c>
      <c r="F279" s="398">
        <f>PPG!R86</f>
        <v>9415</v>
      </c>
      <c r="G279" s="398">
        <f>PPG!S86</f>
        <v>9415</v>
      </c>
      <c r="H279" s="398">
        <f>PPG!T86</f>
        <v>8966.6666666666661</v>
      </c>
    </row>
    <row r="280" spans="1:8" x14ac:dyDescent="0.25">
      <c r="A280" s="269" t="str">
        <f>PPG!A87</f>
        <v>PPG</v>
      </c>
      <c r="B280" s="269">
        <f>PPG!C87</f>
        <v>3023316</v>
      </c>
      <c r="C280" s="269" t="str">
        <f>PPG!D87</f>
        <v>Trent  C of E Primary School</v>
      </c>
      <c r="D280" s="269" t="str">
        <f>PPG!M87</f>
        <v>PPFSM</v>
      </c>
      <c r="E280" s="398">
        <f>PPG!Q87</f>
        <v>2129.5833333333335</v>
      </c>
      <c r="F280" s="398">
        <f>PPG!R87</f>
        <v>2129.5833333333335</v>
      </c>
      <c r="G280" s="398">
        <f>PPG!S87</f>
        <v>2129.5833333333335</v>
      </c>
      <c r="H280" s="398">
        <f>PPG!T87</f>
        <v>2428.4722222222222</v>
      </c>
    </row>
    <row r="281" spans="1:8" x14ac:dyDescent="0.25">
      <c r="A281" s="269" t="str">
        <f>PPG!A88</f>
        <v>PPG</v>
      </c>
      <c r="B281" s="269">
        <f>PPG!C88</f>
        <v>3022055</v>
      </c>
      <c r="C281" s="269" t="str">
        <f>PPG!D88</f>
        <v>Tudor School</v>
      </c>
      <c r="D281" s="269" t="str">
        <f>PPG!M88</f>
        <v>PPFSM</v>
      </c>
      <c r="E281" s="398">
        <f>PPG!Q88</f>
        <v>8630.4166666666661</v>
      </c>
      <c r="F281" s="398">
        <f>PPG!R88</f>
        <v>8630.4166666666661</v>
      </c>
      <c r="G281" s="398">
        <f>PPG!S88</f>
        <v>8630.4166666666661</v>
      </c>
      <c r="H281" s="398">
        <f>PPG!T88</f>
        <v>8630.4166666666661</v>
      </c>
    </row>
    <row r="282" spans="1:8" x14ac:dyDescent="0.25">
      <c r="A282" s="269" t="str">
        <f>PPG!A89</f>
        <v>PPG</v>
      </c>
      <c r="B282" s="269">
        <f>PPG!C89</f>
        <v>3022057</v>
      </c>
      <c r="C282" s="269" t="str">
        <f>PPG!D89</f>
        <v>Underhill School</v>
      </c>
      <c r="D282" s="269" t="str">
        <f>PPG!M89</f>
        <v>PPFSM</v>
      </c>
      <c r="E282" s="398">
        <f>PPG!Q89</f>
        <v>19838.75</v>
      </c>
      <c r="F282" s="398">
        <f>PPG!R89</f>
        <v>19838.75</v>
      </c>
      <c r="G282" s="398">
        <f>PPG!S89</f>
        <v>19838.75</v>
      </c>
      <c r="H282" s="398">
        <f>PPG!T89</f>
        <v>20735.416666666668</v>
      </c>
    </row>
    <row r="283" spans="1:8" x14ac:dyDescent="0.25">
      <c r="A283" s="269" t="str">
        <f>PPG!A90</f>
        <v>PPG</v>
      </c>
      <c r="B283" s="269">
        <f>PPG!C90</f>
        <v>3022076</v>
      </c>
      <c r="C283" s="269" t="str">
        <f>PPG!D90</f>
        <v>Wessex  Gardens Primary School</v>
      </c>
      <c r="D283" s="269" t="str">
        <f>PPG!M90</f>
        <v>PPFSM</v>
      </c>
      <c r="E283" s="398">
        <f>PPG!Q90</f>
        <v>13674.166666666666</v>
      </c>
      <c r="F283" s="398">
        <f>PPG!R90</f>
        <v>13674.166666666666</v>
      </c>
      <c r="G283" s="398">
        <f>PPG!S90</f>
        <v>13674.166666666666</v>
      </c>
      <c r="H283" s="398">
        <f>PPG!T90</f>
        <v>13674.166666666666</v>
      </c>
    </row>
    <row r="284" spans="1:8" x14ac:dyDescent="0.25">
      <c r="A284" s="269" t="str">
        <f>PPG!A91</f>
        <v>PPG</v>
      </c>
      <c r="B284" s="269">
        <f>PPG!C91</f>
        <v>3022060</v>
      </c>
      <c r="C284" s="269" t="str">
        <f>PPG!D91</f>
        <v>Whitings Hill Primary School</v>
      </c>
      <c r="D284" s="269" t="str">
        <f>PPG!M91</f>
        <v>PPFSM</v>
      </c>
      <c r="E284" s="398">
        <f>PPG!Q91</f>
        <v>14458.75</v>
      </c>
      <c r="F284" s="398">
        <f>PPG!R91</f>
        <v>14458.75</v>
      </c>
      <c r="G284" s="398">
        <f>PPG!S91</f>
        <v>14458.75</v>
      </c>
      <c r="H284" s="398">
        <f>PPG!T91</f>
        <v>14757.638888888889</v>
      </c>
    </row>
    <row r="285" spans="1:8" x14ac:dyDescent="0.25">
      <c r="A285" s="269" t="str">
        <f>PPG!A92</f>
        <v>PPG</v>
      </c>
      <c r="B285" s="269">
        <f>PPG!C92</f>
        <v>3023518</v>
      </c>
      <c r="C285" s="269" t="str">
        <f>PPG!D92</f>
        <v>Woodcroft Primary School</v>
      </c>
      <c r="D285" s="269" t="str">
        <f>PPG!M92</f>
        <v>PPFSM</v>
      </c>
      <c r="E285" s="398">
        <f>PPG!Q92</f>
        <v>16476.25</v>
      </c>
      <c r="F285" s="398">
        <f>PPG!R92</f>
        <v>16476.25</v>
      </c>
      <c r="G285" s="398">
        <f>PPG!S92</f>
        <v>16476.25</v>
      </c>
      <c r="H285" s="398">
        <f>PPG!T92</f>
        <v>16326.805555555555</v>
      </c>
    </row>
    <row r="286" spans="1:8" x14ac:dyDescent="0.25">
      <c r="A286" s="269" t="str">
        <f>PPG!A93</f>
        <v>PPG</v>
      </c>
      <c r="B286" s="269">
        <f>PPG!C93</f>
        <v>3022054</v>
      </c>
      <c r="C286" s="269" t="str">
        <f>PPG!D93</f>
        <v>Woodridge  Primary School</v>
      </c>
      <c r="D286" s="269" t="str">
        <f>PPG!M93</f>
        <v>PPFSM</v>
      </c>
      <c r="E286" s="398">
        <f>PPG!Q93</f>
        <v>1457.0833333333333</v>
      </c>
      <c r="F286" s="398">
        <f>PPG!R93</f>
        <v>1457.0833333333333</v>
      </c>
      <c r="G286" s="398">
        <f>PPG!S93</f>
        <v>1457.0833333333333</v>
      </c>
      <c r="H286" s="398">
        <f>PPG!T93</f>
        <v>1307.6388888888889</v>
      </c>
    </row>
    <row r="287" spans="1:8" x14ac:dyDescent="0.25">
      <c r="A287" s="269" t="str">
        <f>PPG!A94</f>
        <v>PPG</v>
      </c>
      <c r="B287" s="269">
        <f>PPG!C94</f>
        <v>3021102</v>
      </c>
      <c r="C287" s="269" t="str">
        <f>PPG!D94</f>
        <v>Northgate</v>
      </c>
      <c r="D287" s="269" t="str">
        <f>PPG!M94</f>
        <v>PPFSM</v>
      </c>
      <c r="E287" s="398">
        <f>PPG!Q94</f>
        <v>238.75</v>
      </c>
      <c r="F287" s="398">
        <f>PPG!R94</f>
        <v>238.75</v>
      </c>
      <c r="G287" s="398">
        <f>PPG!S94</f>
        <v>238.75</v>
      </c>
      <c r="H287" s="398">
        <f>PPG!T94</f>
        <v>344.86111111111109</v>
      </c>
    </row>
    <row r="288" spans="1:8" x14ac:dyDescent="0.25">
      <c r="A288" s="269" t="str">
        <f>PPG!A95</f>
        <v>PPG</v>
      </c>
      <c r="B288" s="269">
        <f>PPG!C95</f>
        <v>3021100</v>
      </c>
      <c r="C288" s="269" t="str">
        <f>PPG!D95</f>
        <v>Pavilion</v>
      </c>
      <c r="D288" s="269" t="str">
        <f>PPG!M95</f>
        <v>PPFSMP</v>
      </c>
      <c r="E288" s="398">
        <f>PPG!Q95</f>
        <v>3899.5833333333335</v>
      </c>
      <c r="F288" s="398">
        <f>PPG!R95</f>
        <v>3899.5833333333335</v>
      </c>
      <c r="G288" s="398">
        <f>PPG!S95</f>
        <v>3899.5833333333335</v>
      </c>
      <c r="H288" s="398">
        <f>PPG!T95</f>
        <v>2042.6388888888889</v>
      </c>
    </row>
    <row r="289" spans="1:8" x14ac:dyDescent="0.25">
      <c r="A289" s="269" t="str">
        <f>PPG!A96</f>
        <v>PPG</v>
      </c>
      <c r="B289" s="269">
        <f>PPG!C96</f>
        <v>3025405</v>
      </c>
      <c r="C289" s="269" t="str">
        <f>PPG!D96</f>
        <v>Finchley Catholic High School</v>
      </c>
      <c r="D289" s="269" t="str">
        <f>PPG!M96</f>
        <v>PPFSM</v>
      </c>
      <c r="E289" s="398">
        <f>PPG!Q96</f>
        <v>8992.9166666666661</v>
      </c>
      <c r="F289" s="398">
        <f>PPG!R96</f>
        <v>8992.9166666666661</v>
      </c>
      <c r="G289" s="398">
        <f>PPG!S96</f>
        <v>8992.9166666666661</v>
      </c>
      <c r="H289" s="398">
        <f>PPG!T96</f>
        <v>9311.25</v>
      </c>
    </row>
    <row r="290" spans="1:8" x14ac:dyDescent="0.25">
      <c r="A290" s="269" t="str">
        <f>PPG!A97</f>
        <v>PPG</v>
      </c>
      <c r="B290" s="269">
        <f>PPG!C97</f>
        <v>3024003</v>
      </c>
      <c r="C290" s="269" t="str">
        <f>PPG!D97</f>
        <v>Friern Barnet School</v>
      </c>
      <c r="D290" s="269" t="str">
        <f>PPG!M97</f>
        <v>PPFSM</v>
      </c>
      <c r="E290" s="398">
        <f>PPG!Q97</f>
        <v>25944.166666666668</v>
      </c>
      <c r="F290" s="398">
        <f>PPG!R97</f>
        <v>25944.166666666668</v>
      </c>
      <c r="G290" s="398">
        <f>PPG!S97</f>
        <v>25944.166666666668</v>
      </c>
      <c r="H290" s="398">
        <f>PPG!T97</f>
        <v>23981.111111111109</v>
      </c>
    </row>
    <row r="291" spans="1:8" x14ac:dyDescent="0.25">
      <c r="A291" s="269" t="str">
        <f>PPG!A98</f>
        <v>PPG</v>
      </c>
      <c r="B291" s="269">
        <f>PPG!C98</f>
        <v>3025427</v>
      </c>
      <c r="C291" s="269" t="str">
        <f>PPG!D98</f>
        <v>JCoSS</v>
      </c>
      <c r="D291" s="269" t="str">
        <f>PPG!M98</f>
        <v>PPFSM</v>
      </c>
      <c r="E291" s="398">
        <f>PPG!Q98</f>
        <v>5093.333333333333</v>
      </c>
      <c r="F291" s="398">
        <f>PPG!R98</f>
        <v>5093.333333333333</v>
      </c>
      <c r="G291" s="398">
        <f>PPG!S98</f>
        <v>5093.333333333333</v>
      </c>
      <c r="H291" s="398">
        <f>PPG!T98</f>
        <v>5199.4444444444443</v>
      </c>
    </row>
    <row r="292" spans="1:8" x14ac:dyDescent="0.25">
      <c r="A292" s="269" t="str">
        <f>PPG!A99</f>
        <v>PPG</v>
      </c>
      <c r="B292" s="269">
        <f>PPG!C99</f>
        <v>3024004</v>
      </c>
      <c r="C292" s="269" t="str">
        <f>PPG!D99</f>
        <v>Menorah High School (Girls)</v>
      </c>
      <c r="D292" s="269" t="str">
        <f>PPG!M99</f>
        <v>PPFSM</v>
      </c>
      <c r="E292" s="398">
        <f>PPG!Q99</f>
        <v>955</v>
      </c>
      <c r="F292" s="398">
        <f>PPG!R99</f>
        <v>955</v>
      </c>
      <c r="G292" s="398">
        <f>PPG!S99</f>
        <v>955</v>
      </c>
      <c r="H292" s="398">
        <f>PPG!T99</f>
        <v>1379.4444444444443</v>
      </c>
    </row>
    <row r="293" spans="1:8" x14ac:dyDescent="0.25">
      <c r="A293" s="269" t="str">
        <f>PPG!A100</f>
        <v>PPG</v>
      </c>
      <c r="B293" s="269">
        <f>PPG!C100</f>
        <v>3025404</v>
      </c>
      <c r="C293" s="269" t="str">
        <f>PPG!D100</f>
        <v>St Michaels Catholic Grammar School</v>
      </c>
      <c r="D293" s="269" t="str">
        <f>PPG!M100</f>
        <v>PPFSM</v>
      </c>
      <c r="E293" s="398">
        <f>PPG!Q100</f>
        <v>3422.0833333333335</v>
      </c>
      <c r="F293" s="398">
        <f>PPG!R100</f>
        <v>3422.0833333333335</v>
      </c>
      <c r="G293" s="398">
        <f>PPG!S100</f>
        <v>3422.0833333333335</v>
      </c>
      <c r="H293" s="398">
        <f>PPG!T100</f>
        <v>3528.1944444444443</v>
      </c>
    </row>
    <row r="294" spans="1:8" x14ac:dyDescent="0.25">
      <c r="A294" s="269" t="str">
        <f>PPG!A101</f>
        <v>PPG</v>
      </c>
      <c r="B294" s="269">
        <f>PPG!C101</f>
        <v>3025407</v>
      </c>
      <c r="C294" s="269" t="str">
        <f>PPG!D101</f>
        <v>St. James' Catholic High School</v>
      </c>
      <c r="D294" s="269" t="str">
        <f>PPG!M101</f>
        <v>PPFSM</v>
      </c>
      <c r="E294" s="398">
        <f>PPG!Q101</f>
        <v>18702.083333333332</v>
      </c>
      <c r="F294" s="398">
        <f>PPG!R101</f>
        <v>18702.083333333332</v>
      </c>
      <c r="G294" s="398">
        <f>PPG!S101</f>
        <v>18702.083333333332</v>
      </c>
      <c r="H294" s="398">
        <f>PPG!T101</f>
        <v>20824.305555555555</v>
      </c>
    </row>
    <row r="295" spans="1:8" x14ac:dyDescent="0.25">
      <c r="A295" s="269" t="str">
        <f>PPG!A102</f>
        <v>PPG</v>
      </c>
      <c r="B295" s="269">
        <f>PPG!C102</f>
        <v>3027010</v>
      </c>
      <c r="C295" s="269" t="str">
        <f>PPG!D102</f>
        <v>Mapledown</v>
      </c>
      <c r="D295" s="269" t="str">
        <f>PPG!M102</f>
        <v>PPFSM</v>
      </c>
      <c r="E295" s="398">
        <f>PPG!Q102</f>
        <v>2228.3333333333335</v>
      </c>
      <c r="F295" s="398">
        <f>PPG!R102</f>
        <v>2228.3333333333335</v>
      </c>
      <c r="G295" s="398">
        <f>PPG!S102</f>
        <v>2228.3333333333335</v>
      </c>
      <c r="H295" s="398">
        <f>PPG!T102</f>
        <v>2971.1111111111113</v>
      </c>
    </row>
    <row r="296" spans="1:8" x14ac:dyDescent="0.25">
      <c r="A296" s="269" t="str">
        <f>PPG!A103</f>
        <v>PPG</v>
      </c>
      <c r="B296" s="269">
        <f>PPG!C103</f>
        <v>3027005</v>
      </c>
      <c r="C296" s="269" t="str">
        <f>PPG!D103</f>
        <v>Northway</v>
      </c>
      <c r="D296" s="269" t="str">
        <f>PPG!M103</f>
        <v>PPFSM</v>
      </c>
      <c r="E296" s="398">
        <f>PPG!Q103</f>
        <v>5043.75</v>
      </c>
      <c r="F296" s="398">
        <f>PPG!R103</f>
        <v>5043.75</v>
      </c>
      <c r="G296" s="398">
        <f>PPG!S103</f>
        <v>5043.75</v>
      </c>
      <c r="H296" s="398">
        <f>PPG!T103</f>
        <v>5193.1944444444443</v>
      </c>
    </row>
    <row r="297" spans="1:8" x14ac:dyDescent="0.25">
      <c r="A297" s="269" t="str">
        <f>PPG!A104</f>
        <v>PPG</v>
      </c>
      <c r="B297" s="269">
        <f>PPG!C104</f>
        <v>3027009</v>
      </c>
      <c r="C297" s="269" t="str">
        <f>PPG!D104</f>
        <v>Oakleigh</v>
      </c>
      <c r="D297" s="269" t="str">
        <f>PPG!M104</f>
        <v>PPFSM</v>
      </c>
      <c r="E297" s="398">
        <f>PPG!Q104</f>
        <v>4931.666666666667</v>
      </c>
      <c r="F297" s="398">
        <f>PPG!R104</f>
        <v>4931.666666666667</v>
      </c>
      <c r="G297" s="398">
        <f>PPG!S104</f>
        <v>4931.666666666667</v>
      </c>
      <c r="H297" s="398">
        <f>PPG!T104</f>
        <v>4931.666666666667</v>
      </c>
    </row>
    <row r="298" spans="1:8" x14ac:dyDescent="0.25">
      <c r="A298" s="269" t="str">
        <f>PPG!A105</f>
        <v>PPG</v>
      </c>
      <c r="B298" s="269">
        <f>PPG!C105</f>
        <v>3023521</v>
      </c>
      <c r="C298" s="269" t="str">
        <f>PPG!D105</f>
        <v>St Mary's &amp; St John's CE School</v>
      </c>
      <c r="D298" s="269" t="str">
        <f>PPG!M105</f>
        <v>PPFSMS</v>
      </c>
      <c r="E298" s="398">
        <f>PPG!Q105</f>
        <v>22402.708333333332</v>
      </c>
      <c r="F298" s="398">
        <f>PPG!R105</f>
        <v>22402.708333333332</v>
      </c>
      <c r="G298" s="398">
        <f>PPG!S105</f>
        <v>22402.708333333332</v>
      </c>
      <c r="H298" s="398">
        <f>PPG!T105</f>
        <v>24790.208333333332</v>
      </c>
    </row>
    <row r="299" spans="1:8" x14ac:dyDescent="0.25">
      <c r="A299" s="269" t="str">
        <f>PPG!A106</f>
        <v>PPG</v>
      </c>
      <c r="B299" s="269">
        <f>PPG!C106</f>
        <v>3023521</v>
      </c>
      <c r="C299" s="269" t="str">
        <f>PPG!D106</f>
        <v>St Mary's &amp; St John's CE School</v>
      </c>
      <c r="D299" s="269" t="str">
        <f>PPG!M106</f>
        <v>PPFSMP</v>
      </c>
      <c r="E299" s="398">
        <f>PPG!Q106</f>
        <v>18269.583333333332</v>
      </c>
      <c r="F299" s="398">
        <f>PPG!R106</f>
        <v>18269.583333333332</v>
      </c>
      <c r="G299" s="398">
        <f>PPG!S106</f>
        <v>18269.583333333332</v>
      </c>
      <c r="H299" s="398">
        <f>PPG!T106</f>
        <v>19166.25</v>
      </c>
    </row>
    <row r="300" spans="1:8" x14ac:dyDescent="0.25">
      <c r="A300" s="269" t="str">
        <f>PPG!A107</f>
        <v>PPG</v>
      </c>
      <c r="B300" s="269">
        <f>PPG!C107</f>
        <v>3021100</v>
      </c>
      <c r="C300" s="269" t="str">
        <f>PPG!D107</f>
        <v>Pavilion</v>
      </c>
      <c r="D300" s="269" t="str">
        <f>PPG!M107</f>
        <v>PPFSMS</v>
      </c>
      <c r="E300" s="398">
        <f>PPG!Q107</f>
        <v>112.08333333333333</v>
      </c>
      <c r="F300" s="398">
        <f>PPG!R107</f>
        <v>112.08333333333333</v>
      </c>
      <c r="G300" s="398">
        <f>PPG!S107</f>
        <v>112.08333333333333</v>
      </c>
      <c r="H300" s="398">
        <f>PPG!T107</f>
        <v>186.80555555555554</v>
      </c>
    </row>
    <row r="301" spans="1:8" x14ac:dyDescent="0.25">
      <c r="A301" s="269" t="str">
        <f>PPG!A108</f>
        <v>PPG</v>
      </c>
      <c r="B301" s="269">
        <f>PPG!C108</f>
        <v>3023317</v>
      </c>
      <c r="C301" s="269" t="str">
        <f>PPG!D108</f>
        <v>All Saints' CE Primary School, N20</v>
      </c>
      <c r="D301" s="269" t="str">
        <f>PPG!M108</f>
        <v>PPSER</v>
      </c>
      <c r="E301" s="398">
        <f>PPG!Q108</f>
        <v>25.833333333333332</v>
      </c>
      <c r="F301" s="398">
        <f>PPG!R108</f>
        <v>25.833333333333332</v>
      </c>
      <c r="G301" s="398">
        <f>PPG!S108</f>
        <v>25.833333333333332</v>
      </c>
      <c r="H301" s="398">
        <f>PPG!T108</f>
        <v>25.833333333333332</v>
      </c>
    </row>
    <row r="302" spans="1:8" x14ac:dyDescent="0.25">
      <c r="A302" s="269" t="str">
        <f>PPG!A109</f>
        <v>PPG</v>
      </c>
      <c r="B302" s="269">
        <f>PPG!C109</f>
        <v>3022027</v>
      </c>
      <c r="C302" s="269" t="str">
        <f>PPG!D109</f>
        <v>Garden Suburb Junior</v>
      </c>
      <c r="D302" s="269" t="str">
        <f>PPG!M109</f>
        <v>PPSER</v>
      </c>
      <c r="E302" s="398">
        <f>PPG!Q109</f>
        <v>25.833333333333332</v>
      </c>
      <c r="F302" s="398">
        <f>PPG!R109</f>
        <v>25.833333333333332</v>
      </c>
      <c r="G302" s="398">
        <f>PPG!S109</f>
        <v>25.833333333333332</v>
      </c>
      <c r="H302" s="398">
        <f>PPG!T109</f>
        <v>60.277777777777779</v>
      </c>
    </row>
    <row r="303" spans="1:8" x14ac:dyDescent="0.25">
      <c r="A303" s="269" t="str">
        <f>PPG!A110</f>
        <v>PPG</v>
      </c>
      <c r="B303" s="269">
        <f>PPG!C110</f>
        <v>3022071</v>
      </c>
      <c r="C303" s="269" t="str">
        <f>PPG!D110</f>
        <v>Queenswell Infant and Nursery School</v>
      </c>
      <c r="D303" s="269" t="str">
        <f>PPG!M110</f>
        <v>PPSER</v>
      </c>
      <c r="E303" s="398">
        <f>PPG!Q110</f>
        <v>25.833333333333332</v>
      </c>
      <c r="F303" s="398">
        <f>PPG!R110</f>
        <v>25.833333333333332</v>
      </c>
      <c r="G303" s="398">
        <f>PPG!S110</f>
        <v>25.833333333333332</v>
      </c>
      <c r="H303" s="398">
        <f>PPG!T110</f>
        <v>25.833333333333332</v>
      </c>
    </row>
    <row r="304" spans="1:8" x14ac:dyDescent="0.25">
      <c r="A304" s="269" t="str">
        <f>PPG!A111</f>
        <v>PPG</v>
      </c>
      <c r="B304" s="269">
        <f>PPG!C111</f>
        <v>3023309</v>
      </c>
      <c r="C304" s="269" t="str">
        <f>PPG!D111</f>
        <v>St Johns CE N20</v>
      </c>
      <c r="D304" s="269" t="str">
        <f>PPG!M111</f>
        <v>PPSER</v>
      </c>
      <c r="E304" s="398">
        <f>PPG!Q111</f>
        <v>77.5</v>
      </c>
      <c r="F304" s="398">
        <f>PPG!R111</f>
        <v>77.5</v>
      </c>
      <c r="G304" s="398">
        <f>PPG!S111</f>
        <v>77.5</v>
      </c>
      <c r="H304" s="398">
        <f>PPG!T111</f>
        <v>77.5</v>
      </c>
    </row>
    <row r="305" spans="1:8" x14ac:dyDescent="0.25">
      <c r="A305" s="269" t="str">
        <f>PPG!A112</f>
        <v>PPG</v>
      </c>
      <c r="B305" s="269">
        <f>PPG!C112</f>
        <v>3023314</v>
      </c>
      <c r="C305" s="269" t="str">
        <f>PPG!D112</f>
        <v>St Pauls CE Primary, NW7</v>
      </c>
      <c r="D305" s="269" t="str">
        <f>PPG!M112</f>
        <v>PPSER</v>
      </c>
      <c r="E305" s="398">
        <f>PPG!Q112</f>
        <v>51.666666666666664</v>
      </c>
      <c r="F305" s="398">
        <f>PPG!R112</f>
        <v>51.666666666666664</v>
      </c>
      <c r="G305" s="398">
        <f>PPG!S112</f>
        <v>51.666666666666664</v>
      </c>
      <c r="H305" s="398">
        <f>PPG!T112</f>
        <v>51.666666666666664</v>
      </c>
    </row>
    <row r="306" spans="1:8" x14ac:dyDescent="0.25">
      <c r="A306" s="269" t="str">
        <f>PPG!A113</f>
        <v>PPG</v>
      </c>
      <c r="B306" s="269">
        <f>PPG!C113</f>
        <v>3023507</v>
      </c>
      <c r="C306" s="269" t="str">
        <f>PPG!D113</f>
        <v>St Theresa's R.C. Primary School</v>
      </c>
      <c r="D306" s="269" t="str">
        <f>PPG!M113</f>
        <v>PPSER</v>
      </c>
      <c r="E306" s="398">
        <f>PPG!Q113</f>
        <v>51.666666666666664</v>
      </c>
      <c r="F306" s="398">
        <f>PPG!R113</f>
        <v>51.666666666666664</v>
      </c>
      <c r="G306" s="398">
        <f>PPG!S113</f>
        <v>51.666666666666664</v>
      </c>
      <c r="H306" s="398">
        <f>PPG!T113</f>
        <v>17.222222222222221</v>
      </c>
    </row>
    <row r="307" spans="1:8" x14ac:dyDescent="0.25">
      <c r="A307" s="269" t="str">
        <f>PPG!A114</f>
        <v>PPG</v>
      </c>
      <c r="B307" s="269">
        <f>PPG!C114</f>
        <v>3023316</v>
      </c>
      <c r="C307" s="269" t="str">
        <f>PPG!D114</f>
        <v>Trent  C of E Primary School</v>
      </c>
      <c r="D307" s="269" t="str">
        <f>PPG!M114</f>
        <v>PPSER</v>
      </c>
      <c r="E307" s="398">
        <f>PPG!Q114</f>
        <v>51.666666666666664</v>
      </c>
      <c r="F307" s="398">
        <f>PPG!R114</f>
        <v>51.666666666666664</v>
      </c>
      <c r="G307" s="398">
        <f>PPG!S114</f>
        <v>51.666666666666664</v>
      </c>
      <c r="H307" s="398">
        <f>PPG!T114</f>
        <v>86.111111111111114</v>
      </c>
    </row>
    <row r="308" spans="1:8" x14ac:dyDescent="0.25">
      <c r="A308" s="269" t="str">
        <f>PPG!A115</f>
        <v>PPG</v>
      </c>
      <c r="B308" s="269">
        <f>PPG!C115</f>
        <v>3024003</v>
      </c>
      <c r="C308" s="269" t="str">
        <f>PPG!D115</f>
        <v>Friern Barnet School</v>
      </c>
      <c r="D308" s="269" t="str">
        <f>PPG!M115</f>
        <v>PPSER</v>
      </c>
      <c r="E308" s="398">
        <f>PPG!Q115</f>
        <v>51.666666666666664</v>
      </c>
      <c r="F308" s="398">
        <f>PPG!R115</f>
        <v>51.666666666666664</v>
      </c>
      <c r="G308" s="398">
        <f>PPG!S115</f>
        <v>51.666666666666664</v>
      </c>
      <c r="H308" s="398">
        <f>PPG!T115</f>
        <v>51.666666666666664</v>
      </c>
    </row>
    <row r="309" spans="1:8" s="301" customFormat="1" x14ac:dyDescent="0.25">
      <c r="A309" s="269" t="str">
        <f>PPG!A116</f>
        <v>PPG</v>
      </c>
      <c r="B309" s="269">
        <f>PPG!C116</f>
        <v>3023500</v>
      </c>
      <c r="C309" s="269" t="str">
        <f>PPG!D116</f>
        <v>Annunciation Catholic Infant School</v>
      </c>
      <c r="D309" s="269" t="str">
        <f>PPG!M116</f>
        <v>PPSER</v>
      </c>
      <c r="E309" s="398">
        <f>PPG!Q116</f>
        <v>0</v>
      </c>
      <c r="F309" s="398">
        <f>PPG!R116</f>
        <v>0</v>
      </c>
      <c r="G309" s="398">
        <f>PPG!S116</f>
        <v>0</v>
      </c>
      <c r="H309" s="398">
        <f>PPG!T116</f>
        <v>34.444444444444443</v>
      </c>
    </row>
    <row r="310" spans="1:8" s="301" customFormat="1" x14ac:dyDescent="0.25">
      <c r="A310" s="269" t="str">
        <f>PPG!A117</f>
        <v>PPG</v>
      </c>
      <c r="B310" s="269">
        <f>PPG!C117</f>
        <v>3025405</v>
      </c>
      <c r="C310" s="269" t="str">
        <f>PPG!D117</f>
        <v>Finchley Catholic High School</v>
      </c>
      <c r="D310" s="269" t="str">
        <f>PPG!M117</f>
        <v>PPSER</v>
      </c>
      <c r="E310" s="398">
        <f>PPG!Q117</f>
        <v>0</v>
      </c>
      <c r="F310" s="398">
        <f>PPG!R117</f>
        <v>0</v>
      </c>
      <c r="G310" s="398">
        <f>PPG!S117</f>
        <v>0</v>
      </c>
      <c r="H310" s="398">
        <f>PPG!T117</f>
        <v>68.888888888888886</v>
      </c>
    </row>
    <row r="311" spans="1:8" x14ac:dyDescent="0.25">
      <c r="A311" s="269" t="str">
        <f>PPG!A118</f>
        <v>PPG</v>
      </c>
      <c r="B311" s="269">
        <f>PPG!C118</f>
        <v>3023520</v>
      </c>
      <c r="C311" s="269" t="str">
        <f>PPG!D118</f>
        <v>Akiva School</v>
      </c>
      <c r="D311" s="269" t="str">
        <f>PPG!M118</f>
        <v>PPPL</v>
      </c>
      <c r="E311" s="398">
        <f>PPG!Q118</f>
        <v>195.41666666666666</v>
      </c>
      <c r="F311" s="398">
        <f>PPG!R118</f>
        <v>195.41666666666666</v>
      </c>
      <c r="G311" s="398">
        <f>PPG!S118</f>
        <v>195.41666666666666</v>
      </c>
      <c r="H311" s="398">
        <f>PPG!T118</f>
        <v>-65.138888888888886</v>
      </c>
    </row>
    <row r="312" spans="1:8" x14ac:dyDescent="0.25">
      <c r="A312" s="269" t="str">
        <f>PPG!A119</f>
        <v>PPG</v>
      </c>
      <c r="B312" s="269">
        <f>PPG!C119</f>
        <v>3023317</v>
      </c>
      <c r="C312" s="269" t="str">
        <f>PPG!D119</f>
        <v>All Saints' CE Primary School, N20</v>
      </c>
      <c r="D312" s="269" t="str">
        <f>PPG!M119</f>
        <v>PPPL</v>
      </c>
      <c r="E312" s="398">
        <f>PPG!Q119</f>
        <v>390.83333333333331</v>
      </c>
      <c r="F312" s="398">
        <f>PPG!R119</f>
        <v>390.83333333333331</v>
      </c>
      <c r="G312" s="398">
        <f>PPG!S119</f>
        <v>390.83333333333331</v>
      </c>
      <c r="H312" s="398">
        <f>PPG!T119</f>
        <v>651.38888888888891</v>
      </c>
    </row>
    <row r="313" spans="1:8" x14ac:dyDescent="0.25">
      <c r="A313" s="269" t="str">
        <f>PPG!A120</f>
        <v>PPG</v>
      </c>
      <c r="B313" s="269">
        <f>PPG!C120</f>
        <v>3023511</v>
      </c>
      <c r="C313" s="269" t="str">
        <f>PPG!D120</f>
        <v>Blessed Dominic School</v>
      </c>
      <c r="D313" s="269" t="str">
        <f>PPG!M120</f>
        <v>PPPL</v>
      </c>
      <c r="E313" s="398">
        <f>PPG!Q120</f>
        <v>977.08333333333337</v>
      </c>
      <c r="F313" s="398">
        <f>PPG!R120</f>
        <v>977.08333333333337</v>
      </c>
      <c r="G313" s="398">
        <f>PPG!S120</f>
        <v>977.08333333333337</v>
      </c>
      <c r="H313" s="398">
        <f>PPG!T120</f>
        <v>977.08333333333337</v>
      </c>
    </row>
    <row r="314" spans="1:8" x14ac:dyDescent="0.25">
      <c r="A314" s="269" t="str">
        <f>PPG!A121</f>
        <v>PPG</v>
      </c>
      <c r="B314" s="269">
        <f>PPG!C121</f>
        <v>3022008</v>
      </c>
      <c r="C314" s="269" t="str">
        <f>PPG!D121</f>
        <v>Brookland Infant  &amp; Nursery School</v>
      </c>
      <c r="D314" s="269" t="str">
        <f>PPG!M121</f>
        <v>PPPL</v>
      </c>
      <c r="E314" s="398">
        <f>PPG!Q121</f>
        <v>390.83333333333331</v>
      </c>
      <c r="F314" s="398">
        <f>PPG!R121</f>
        <v>390.83333333333331</v>
      </c>
      <c r="G314" s="398">
        <f>PPG!S121</f>
        <v>390.83333333333331</v>
      </c>
      <c r="H314" s="398">
        <f>PPG!T121</f>
        <v>390.83333333333331</v>
      </c>
    </row>
    <row r="315" spans="1:8" x14ac:dyDescent="0.25">
      <c r="A315" s="269" t="str">
        <f>PPG!A122</f>
        <v>PPG</v>
      </c>
      <c r="B315" s="269">
        <f>PPG!C122</f>
        <v>3022009</v>
      </c>
      <c r="C315" s="269" t="str">
        <f>PPG!D122</f>
        <v>Brunswick Park Primary &amp; Nursery School</v>
      </c>
      <c r="D315" s="269" t="str">
        <f>PPG!M122</f>
        <v>PPPL</v>
      </c>
      <c r="E315" s="398">
        <f>PPG!Q122</f>
        <v>390.83333333333331</v>
      </c>
      <c r="F315" s="398">
        <f>PPG!R122</f>
        <v>390.83333333333331</v>
      </c>
      <c r="G315" s="398">
        <f>PPG!S122</f>
        <v>390.83333333333331</v>
      </c>
      <c r="H315" s="398">
        <f>PPG!T122</f>
        <v>390.83333333333331</v>
      </c>
    </row>
    <row r="316" spans="1:8" x14ac:dyDescent="0.25">
      <c r="A316" s="269" t="str">
        <f>PPG!A123</f>
        <v>PPG</v>
      </c>
      <c r="B316" s="269">
        <f>PPG!C123</f>
        <v>3023302</v>
      </c>
      <c r="C316" s="269" t="str">
        <f>PPG!D123</f>
        <v>Christ Church CE Primary School</v>
      </c>
      <c r="D316" s="269" t="str">
        <f>PPG!M123</f>
        <v>PPPL</v>
      </c>
      <c r="E316" s="398">
        <f>PPG!Q123</f>
        <v>390.83333333333331</v>
      </c>
      <c r="F316" s="398">
        <f>PPG!R123</f>
        <v>390.83333333333331</v>
      </c>
      <c r="G316" s="398">
        <f>PPG!S123</f>
        <v>390.83333333333331</v>
      </c>
      <c r="H316" s="398">
        <f>PPG!T123</f>
        <v>390.83333333333331</v>
      </c>
    </row>
    <row r="317" spans="1:8" x14ac:dyDescent="0.25">
      <c r="A317" s="269" t="str">
        <f>PPG!A124</f>
        <v>PPG</v>
      </c>
      <c r="B317" s="269">
        <f>PPG!C124</f>
        <v>3022011</v>
      </c>
      <c r="C317" s="269" t="str">
        <f>PPG!D124</f>
        <v>Church Hill Primary School</v>
      </c>
      <c r="D317" s="269" t="str">
        <f>PPG!M124</f>
        <v>PPPL</v>
      </c>
      <c r="E317" s="398">
        <f>PPG!Q124</f>
        <v>390.83333333333331</v>
      </c>
      <c r="F317" s="398">
        <f>PPG!R124</f>
        <v>390.83333333333331</v>
      </c>
      <c r="G317" s="398">
        <f>PPG!S124</f>
        <v>390.83333333333331</v>
      </c>
      <c r="H317" s="398">
        <f>PPG!T124</f>
        <v>390.83333333333331</v>
      </c>
    </row>
    <row r="318" spans="1:8" x14ac:dyDescent="0.25">
      <c r="A318" s="269" t="str">
        <f>PPG!A125</f>
        <v>PPG</v>
      </c>
      <c r="B318" s="269">
        <f>PPG!C125</f>
        <v>3022073</v>
      </c>
      <c r="C318" s="269" t="str">
        <f>PPG!D125</f>
        <v>Danegrove JMI School</v>
      </c>
      <c r="D318" s="269" t="str">
        <f>PPG!M125</f>
        <v>PPPL</v>
      </c>
      <c r="E318" s="398">
        <f>PPG!Q125</f>
        <v>390.83333333333331</v>
      </c>
      <c r="F318" s="398">
        <f>PPG!R125</f>
        <v>390.83333333333331</v>
      </c>
      <c r="G318" s="398">
        <f>PPG!S125</f>
        <v>390.83333333333331</v>
      </c>
      <c r="H318" s="398">
        <f>PPG!T125</f>
        <v>-130.27777777777777</v>
      </c>
    </row>
    <row r="319" spans="1:8" x14ac:dyDescent="0.25">
      <c r="A319" s="269" t="str">
        <f>PPG!A126</f>
        <v>PPG</v>
      </c>
      <c r="B319" s="269">
        <f>PPG!C126</f>
        <v>3022023</v>
      </c>
      <c r="C319" s="269" t="str">
        <f>PPG!D126</f>
        <v>Edgware Primary School</v>
      </c>
      <c r="D319" s="269" t="str">
        <f>PPG!M126</f>
        <v>PPPL</v>
      </c>
      <c r="E319" s="398">
        <f>PPG!Q126</f>
        <v>195.41666666666666</v>
      </c>
      <c r="F319" s="398">
        <f>PPG!R126</f>
        <v>195.41666666666666</v>
      </c>
      <c r="G319" s="398">
        <f>PPG!S126</f>
        <v>195.41666666666666</v>
      </c>
      <c r="H319" s="398">
        <f>PPG!T126</f>
        <v>455.97222222222223</v>
      </c>
    </row>
    <row r="320" spans="1:8" x14ac:dyDescent="0.25">
      <c r="A320" s="269" t="str">
        <f>PPG!A127</f>
        <v>PPG</v>
      </c>
      <c r="B320" s="269">
        <f>PPG!C127</f>
        <v>3022024</v>
      </c>
      <c r="C320" s="269" t="str">
        <f>PPG!D127</f>
        <v>Fairway Primary School</v>
      </c>
      <c r="D320" s="269" t="str">
        <f>PPG!M127</f>
        <v>PPPL</v>
      </c>
      <c r="E320" s="398">
        <f>PPG!Q127</f>
        <v>390.83333333333331</v>
      </c>
      <c r="F320" s="398">
        <f>PPG!R127</f>
        <v>390.83333333333331</v>
      </c>
      <c r="G320" s="398">
        <f>PPG!S127</f>
        <v>390.83333333333331</v>
      </c>
      <c r="H320" s="398">
        <f>PPG!T127</f>
        <v>130.27777777777777</v>
      </c>
    </row>
    <row r="321" spans="1:8" x14ac:dyDescent="0.25">
      <c r="A321" s="269" t="str">
        <f>PPG!A128</f>
        <v>PPG</v>
      </c>
      <c r="B321" s="269">
        <f>PPG!C128</f>
        <v>3022025</v>
      </c>
      <c r="C321" s="269" t="str">
        <f>PPG!D128</f>
        <v>Foulds</v>
      </c>
      <c r="D321" s="269" t="str">
        <f>PPG!M128</f>
        <v>PPPL</v>
      </c>
      <c r="E321" s="398">
        <f>PPG!Q128</f>
        <v>977.08333333333337</v>
      </c>
      <c r="F321" s="398">
        <f>PPG!R128</f>
        <v>977.08333333333337</v>
      </c>
      <c r="G321" s="398">
        <f>PPG!S128</f>
        <v>977.08333333333337</v>
      </c>
      <c r="H321" s="398">
        <f>PPG!T128</f>
        <v>716.52777777777783</v>
      </c>
    </row>
    <row r="322" spans="1:8" x14ac:dyDescent="0.25">
      <c r="A322" s="269" t="str">
        <f>PPG!A129</f>
        <v>PPG</v>
      </c>
      <c r="B322" s="269">
        <f>PPG!C129</f>
        <v>3022028</v>
      </c>
      <c r="C322" s="269" t="str">
        <f>PPG!D129</f>
        <v>Garden Suburb Infant School</v>
      </c>
      <c r="D322" s="269" t="str">
        <f>PPG!M129</f>
        <v>PPPL</v>
      </c>
      <c r="E322" s="398">
        <f>PPG!Q129</f>
        <v>390.83333333333331</v>
      </c>
      <c r="F322" s="398">
        <f>PPG!R129</f>
        <v>390.83333333333331</v>
      </c>
      <c r="G322" s="398">
        <f>PPG!S129</f>
        <v>390.83333333333331</v>
      </c>
      <c r="H322" s="398">
        <f>PPG!T129</f>
        <v>130.27777777777777</v>
      </c>
    </row>
    <row r="323" spans="1:8" x14ac:dyDescent="0.25">
      <c r="A323" s="269" t="str">
        <f>PPG!A130</f>
        <v>PPG</v>
      </c>
      <c r="B323" s="269">
        <f>PPG!C130</f>
        <v>3022027</v>
      </c>
      <c r="C323" s="269" t="str">
        <f>PPG!D130</f>
        <v>Garden Suburb Junior</v>
      </c>
      <c r="D323" s="269" t="str">
        <f>PPG!M130</f>
        <v>PPPL</v>
      </c>
      <c r="E323" s="398">
        <f>PPG!Q130</f>
        <v>195.41666666666666</v>
      </c>
      <c r="F323" s="398">
        <f>PPG!R130</f>
        <v>195.41666666666666</v>
      </c>
      <c r="G323" s="398">
        <f>PPG!S130</f>
        <v>195.41666666666666</v>
      </c>
      <c r="H323" s="398">
        <f>PPG!T130</f>
        <v>455.97222222222223</v>
      </c>
    </row>
    <row r="324" spans="1:8" x14ac:dyDescent="0.25">
      <c r="A324" s="269" t="str">
        <f>PPG!A131</f>
        <v>PPG</v>
      </c>
      <c r="B324" s="269">
        <f>PPG!C131</f>
        <v>3022029</v>
      </c>
      <c r="C324" s="269" t="str">
        <f>PPG!D131</f>
        <v>Goldbeaters Primary School</v>
      </c>
      <c r="D324" s="269" t="str">
        <f>PPG!M131</f>
        <v>PPPL</v>
      </c>
      <c r="E324" s="398">
        <f>PPG!Q131</f>
        <v>195.41666666666666</v>
      </c>
      <c r="F324" s="398">
        <f>PPG!R131</f>
        <v>195.41666666666666</v>
      </c>
      <c r="G324" s="398">
        <f>PPG!S131</f>
        <v>195.41666666666666</v>
      </c>
      <c r="H324" s="398">
        <f>PPG!T131</f>
        <v>195.41666666666666</v>
      </c>
    </row>
    <row r="325" spans="1:8" x14ac:dyDescent="0.25">
      <c r="A325" s="269" t="str">
        <f>PPG!A132</f>
        <v>PPG</v>
      </c>
      <c r="B325" s="269">
        <f>PPG!C132</f>
        <v>3022032</v>
      </c>
      <c r="C325" s="269" t="str">
        <f>PPG!D132</f>
        <v>Holly Park School</v>
      </c>
      <c r="D325" s="269" t="str">
        <f>PPG!M132</f>
        <v>PPPL</v>
      </c>
      <c r="E325" s="398">
        <f>PPG!Q132</f>
        <v>390.83333333333331</v>
      </c>
      <c r="F325" s="398">
        <f>PPG!R132</f>
        <v>390.83333333333331</v>
      </c>
      <c r="G325" s="398">
        <f>PPG!S132</f>
        <v>390.83333333333331</v>
      </c>
      <c r="H325" s="398">
        <f>PPG!T132</f>
        <v>390.83333333333331</v>
      </c>
    </row>
    <row r="326" spans="1:8" x14ac:dyDescent="0.25">
      <c r="A326" s="269" t="str">
        <f>PPG!A133</f>
        <v>PPG</v>
      </c>
      <c r="B326" s="269">
        <f>PPG!C133</f>
        <v>3023304</v>
      </c>
      <c r="C326" s="269" t="str">
        <f>PPG!D133</f>
        <v>Holy Trinity School</v>
      </c>
      <c r="D326" s="269" t="str">
        <f>PPG!M133</f>
        <v>PPPL</v>
      </c>
      <c r="E326" s="398">
        <f>PPG!Q133</f>
        <v>586.25</v>
      </c>
      <c r="F326" s="398">
        <f>PPG!R133</f>
        <v>586.25</v>
      </c>
      <c r="G326" s="398">
        <f>PPG!S133</f>
        <v>586.25</v>
      </c>
      <c r="H326" s="398">
        <f>PPG!T133</f>
        <v>325.69444444444446</v>
      </c>
    </row>
    <row r="327" spans="1:8" x14ac:dyDescent="0.25">
      <c r="A327" s="269" t="str">
        <f>PPG!A134</f>
        <v>PPG</v>
      </c>
      <c r="B327" s="269">
        <f>PPG!C134</f>
        <v>3023523</v>
      </c>
      <c r="C327" s="269" t="str">
        <f>PPG!D134</f>
        <v>Martin Primary School</v>
      </c>
      <c r="D327" s="269" t="str">
        <f>PPG!M134</f>
        <v>PPPL</v>
      </c>
      <c r="E327" s="398">
        <f>PPG!Q134</f>
        <v>586.25</v>
      </c>
      <c r="F327" s="398">
        <f>PPG!R134</f>
        <v>586.25</v>
      </c>
      <c r="G327" s="398">
        <f>PPG!S134</f>
        <v>586.25</v>
      </c>
      <c r="H327" s="398">
        <f>PPG!T134</f>
        <v>325.69444444444446</v>
      </c>
    </row>
    <row r="328" spans="1:8" x14ac:dyDescent="0.25">
      <c r="A328" s="269" t="str">
        <f>PPG!A135</f>
        <v>PPG</v>
      </c>
      <c r="B328" s="269">
        <f>PPG!C135</f>
        <v>3023305</v>
      </c>
      <c r="C328" s="269" t="str">
        <f>PPG!D135</f>
        <v>Monken Hadley C E Primary School</v>
      </c>
      <c r="D328" s="269" t="str">
        <f>PPG!M135</f>
        <v>PPPL</v>
      </c>
      <c r="E328" s="398">
        <f>PPG!Q135</f>
        <v>390.83333333333331</v>
      </c>
      <c r="F328" s="398">
        <f>PPG!R135</f>
        <v>390.83333333333331</v>
      </c>
      <c r="G328" s="398">
        <f>PPG!S135</f>
        <v>390.83333333333331</v>
      </c>
      <c r="H328" s="398">
        <f>PPG!T135</f>
        <v>390.83333333333331</v>
      </c>
    </row>
    <row r="329" spans="1:8" x14ac:dyDescent="0.25">
      <c r="A329" s="269" t="str">
        <f>PPG!A136</f>
        <v>PPG</v>
      </c>
      <c r="B329" s="269">
        <f>PPG!C136</f>
        <v>3022042</v>
      </c>
      <c r="C329" s="269" t="str">
        <f>PPG!D136</f>
        <v>Monkfrith School</v>
      </c>
      <c r="D329" s="269" t="str">
        <f>PPG!M136</f>
        <v>PPPL</v>
      </c>
      <c r="E329" s="398">
        <f>PPG!Q136</f>
        <v>390.83333333333331</v>
      </c>
      <c r="F329" s="398">
        <f>PPG!R136</f>
        <v>390.83333333333331</v>
      </c>
      <c r="G329" s="398">
        <f>PPG!S136</f>
        <v>390.83333333333331</v>
      </c>
      <c r="H329" s="398">
        <f>PPG!T136</f>
        <v>390.83333333333331</v>
      </c>
    </row>
    <row r="330" spans="1:8" x14ac:dyDescent="0.25">
      <c r="A330" s="269" t="str">
        <f>PPG!A137</f>
        <v>PPG</v>
      </c>
      <c r="B330" s="269">
        <f>PPG!C137</f>
        <v>3022044</v>
      </c>
      <c r="C330" s="269" t="str">
        <f>PPG!D137</f>
        <v>Moss Hall Infant School</v>
      </c>
      <c r="D330" s="269" t="str">
        <f>PPG!M137</f>
        <v>PPPL</v>
      </c>
      <c r="E330" s="398">
        <f>PPG!Q137</f>
        <v>390.83333333333331</v>
      </c>
      <c r="F330" s="398">
        <f>PPG!R137</f>
        <v>390.83333333333331</v>
      </c>
      <c r="G330" s="398">
        <f>PPG!S137</f>
        <v>390.83333333333331</v>
      </c>
      <c r="H330" s="398">
        <f>PPG!T137</f>
        <v>130.27777777777777</v>
      </c>
    </row>
    <row r="331" spans="1:8" x14ac:dyDescent="0.25">
      <c r="A331" s="269" t="str">
        <f>PPG!A138</f>
        <v>PPG</v>
      </c>
      <c r="B331" s="269">
        <f>PPG!C138</f>
        <v>3022043</v>
      </c>
      <c r="C331" s="269" t="str">
        <f>PPG!D138</f>
        <v>Moss Hall Junior School</v>
      </c>
      <c r="D331" s="269" t="str">
        <f>PPG!M138</f>
        <v>PPPL</v>
      </c>
      <c r="E331" s="398">
        <f>PPG!Q138</f>
        <v>586.25</v>
      </c>
      <c r="F331" s="398">
        <f>PPG!R138</f>
        <v>586.25</v>
      </c>
      <c r="G331" s="398">
        <f>PPG!S138</f>
        <v>586.25</v>
      </c>
      <c r="H331" s="398">
        <f>PPG!T138</f>
        <v>846.80555555555554</v>
      </c>
    </row>
    <row r="332" spans="1:8" x14ac:dyDescent="0.25">
      <c r="A332" s="269" t="str">
        <f>PPG!A139</f>
        <v>PPG</v>
      </c>
      <c r="B332" s="269">
        <f>PPG!C139</f>
        <v>3022045</v>
      </c>
      <c r="C332" s="269" t="str">
        <f>PPG!D139</f>
        <v>Northside School</v>
      </c>
      <c r="D332" s="269" t="str">
        <f>PPG!M139</f>
        <v>PPPL</v>
      </c>
      <c r="E332" s="398">
        <f>PPG!Q139</f>
        <v>195.41666666666666</v>
      </c>
      <c r="F332" s="398">
        <f>PPG!R139</f>
        <v>195.41666666666666</v>
      </c>
      <c r="G332" s="398">
        <f>PPG!S139</f>
        <v>195.41666666666666</v>
      </c>
      <c r="H332" s="398">
        <f>PPG!T139</f>
        <v>-65.138888888888886</v>
      </c>
    </row>
    <row r="333" spans="1:8" x14ac:dyDescent="0.25">
      <c r="A333" s="269" t="str">
        <f>PPG!A140</f>
        <v>PPG</v>
      </c>
      <c r="B333" s="269">
        <f>PPG!C140</f>
        <v>3025201</v>
      </c>
      <c r="C333" s="269" t="str">
        <f>PPG!D140</f>
        <v>Osidge Primary School</v>
      </c>
      <c r="D333" s="269" t="str">
        <f>PPG!M140</f>
        <v>PPPL</v>
      </c>
      <c r="E333" s="398">
        <f>PPG!Q140</f>
        <v>390.83333333333331</v>
      </c>
      <c r="F333" s="398">
        <f>PPG!R140</f>
        <v>390.83333333333331</v>
      </c>
      <c r="G333" s="398">
        <f>PPG!S140</f>
        <v>390.83333333333331</v>
      </c>
      <c r="H333" s="398">
        <f>PPG!T140</f>
        <v>130.27777777777777</v>
      </c>
    </row>
    <row r="334" spans="1:8" x14ac:dyDescent="0.25">
      <c r="A334" s="269" t="str">
        <f>PPG!A141</f>
        <v>PPG</v>
      </c>
      <c r="B334" s="269">
        <f>PPG!C141</f>
        <v>3023501</v>
      </c>
      <c r="C334" s="269" t="str">
        <f>PPG!D141</f>
        <v>Our Lady of Lourdes School</v>
      </c>
      <c r="D334" s="269" t="str">
        <f>PPG!M141</f>
        <v>PPPL</v>
      </c>
      <c r="E334" s="398">
        <f>PPG!Q141</f>
        <v>390.83333333333331</v>
      </c>
      <c r="F334" s="398">
        <f>PPG!R141</f>
        <v>390.83333333333331</v>
      </c>
      <c r="G334" s="398">
        <f>PPG!S141</f>
        <v>390.83333333333331</v>
      </c>
      <c r="H334" s="398">
        <f>PPG!T141</f>
        <v>651.38888888888891</v>
      </c>
    </row>
    <row r="335" spans="1:8" x14ac:dyDescent="0.25">
      <c r="A335" s="269" t="str">
        <f>PPG!A142</f>
        <v>PPG</v>
      </c>
      <c r="B335" s="269">
        <f>PPG!C142</f>
        <v>3022072</v>
      </c>
      <c r="C335" s="269" t="str">
        <f>PPG!D142</f>
        <v>Queenswell Junior School</v>
      </c>
      <c r="D335" s="269" t="str">
        <f>PPG!M142</f>
        <v>PPPL</v>
      </c>
      <c r="E335" s="398">
        <f>PPG!Q142</f>
        <v>781.66666666666663</v>
      </c>
      <c r="F335" s="398">
        <f>PPG!R142</f>
        <v>781.66666666666663</v>
      </c>
      <c r="G335" s="398">
        <f>PPG!S142</f>
        <v>781.66666666666663</v>
      </c>
      <c r="H335" s="398">
        <f>PPG!T142</f>
        <v>260.55555555555554</v>
      </c>
    </row>
    <row r="336" spans="1:8" x14ac:dyDescent="0.25">
      <c r="A336" s="269" t="str">
        <f>PPG!A143</f>
        <v>PPG</v>
      </c>
      <c r="B336" s="269">
        <f>PPG!C143</f>
        <v>3023510</v>
      </c>
      <c r="C336" s="269" t="str">
        <f>PPG!D143</f>
        <v>Sacred Heart School</v>
      </c>
      <c r="D336" s="269" t="str">
        <f>PPG!M143</f>
        <v>PPPL</v>
      </c>
      <c r="E336" s="398">
        <f>PPG!Q143</f>
        <v>390.83333333333331</v>
      </c>
      <c r="F336" s="398">
        <f>PPG!R143</f>
        <v>390.83333333333331</v>
      </c>
      <c r="G336" s="398">
        <f>PPG!S143</f>
        <v>390.83333333333331</v>
      </c>
      <c r="H336" s="398">
        <f>PPG!T143</f>
        <v>130.27777777777777</v>
      </c>
    </row>
    <row r="337" spans="1:8" x14ac:dyDescent="0.25">
      <c r="A337" s="269" t="str">
        <f>PPG!A144</f>
        <v>PPG</v>
      </c>
      <c r="B337" s="269">
        <f>PPG!C144</f>
        <v>3023504</v>
      </c>
      <c r="C337" s="269" t="str">
        <f>PPG!D144</f>
        <v>St Catherines R C Primary</v>
      </c>
      <c r="D337" s="269" t="str">
        <f>PPG!M144</f>
        <v>PPPL</v>
      </c>
      <c r="E337" s="398">
        <f>PPG!Q144</f>
        <v>586.25</v>
      </c>
      <c r="F337" s="398">
        <f>PPG!R144</f>
        <v>586.25</v>
      </c>
      <c r="G337" s="398">
        <f>PPG!S144</f>
        <v>586.25</v>
      </c>
      <c r="H337" s="398">
        <f>PPG!T144</f>
        <v>586.25</v>
      </c>
    </row>
    <row r="338" spans="1:8" x14ac:dyDescent="0.25">
      <c r="A338" s="269" t="str">
        <f>PPG!A145</f>
        <v>PPG</v>
      </c>
      <c r="B338" s="269">
        <f>PPG!C145</f>
        <v>3023309</v>
      </c>
      <c r="C338" s="269" t="str">
        <f>PPG!D145</f>
        <v>St Johns CE N20</v>
      </c>
      <c r="D338" s="269" t="str">
        <f>PPG!M145</f>
        <v>PPPL</v>
      </c>
      <c r="E338" s="398">
        <f>PPG!Q145</f>
        <v>781.66666666666663</v>
      </c>
      <c r="F338" s="398">
        <f>PPG!R145</f>
        <v>781.66666666666663</v>
      </c>
      <c r="G338" s="398">
        <f>PPG!S145</f>
        <v>781.66666666666663</v>
      </c>
      <c r="H338" s="398">
        <f>PPG!T145</f>
        <v>781.66666666666663</v>
      </c>
    </row>
    <row r="339" spans="1:8" x14ac:dyDescent="0.25">
      <c r="A339" s="269" t="str">
        <f>PPG!A146</f>
        <v>PPG</v>
      </c>
      <c r="B339" s="269">
        <f>PPG!C146</f>
        <v>3023307</v>
      </c>
      <c r="C339" s="269" t="str">
        <f>PPG!D146</f>
        <v>St John's CE School N11</v>
      </c>
      <c r="D339" s="269" t="str">
        <f>PPG!M146</f>
        <v>PPPL</v>
      </c>
      <c r="E339" s="398">
        <f>PPG!Q146</f>
        <v>781.66666666666663</v>
      </c>
      <c r="F339" s="398">
        <f>PPG!R146</f>
        <v>781.66666666666663</v>
      </c>
      <c r="G339" s="398">
        <f>PPG!S146</f>
        <v>781.66666666666663</v>
      </c>
      <c r="H339" s="398">
        <f>PPG!T146</f>
        <v>0</v>
      </c>
    </row>
    <row r="340" spans="1:8" x14ac:dyDescent="0.25">
      <c r="A340" s="269" t="str">
        <f>PPG!A147</f>
        <v>PPG</v>
      </c>
      <c r="B340" s="269">
        <f>PPG!C147</f>
        <v>3023311</v>
      </c>
      <c r="C340" s="269" t="str">
        <f>PPG!D147</f>
        <v>St Mary's C E Primary School N3</v>
      </c>
      <c r="D340" s="269" t="str">
        <f>PPG!M147</f>
        <v>PPPL</v>
      </c>
      <c r="E340" s="398">
        <f>PPG!Q147</f>
        <v>1563.3333333333333</v>
      </c>
      <c r="F340" s="398">
        <f>PPG!R147</f>
        <v>1563.3333333333333</v>
      </c>
      <c r="G340" s="398">
        <f>PPG!S147</f>
        <v>1563.3333333333333</v>
      </c>
      <c r="H340" s="398">
        <f>PPG!T147</f>
        <v>1563.3333333333333</v>
      </c>
    </row>
    <row r="341" spans="1:8" x14ac:dyDescent="0.25">
      <c r="A341" s="269" t="str">
        <f>PPG!A148</f>
        <v>PPG</v>
      </c>
      <c r="B341" s="269">
        <f>PPG!C148</f>
        <v>3023312</v>
      </c>
      <c r="C341" s="269" t="str">
        <f>PPG!D148</f>
        <v>St Mary's School EN4</v>
      </c>
      <c r="D341" s="269" t="str">
        <f>PPG!M148</f>
        <v>PPPL</v>
      </c>
      <c r="E341" s="398">
        <f>PPG!Q148</f>
        <v>195.41666666666666</v>
      </c>
      <c r="F341" s="398">
        <f>PPG!R148</f>
        <v>195.41666666666666</v>
      </c>
      <c r="G341" s="398">
        <f>PPG!S148</f>
        <v>195.41666666666666</v>
      </c>
      <c r="H341" s="398">
        <f>PPG!T148</f>
        <v>-65.138888888888886</v>
      </c>
    </row>
    <row r="342" spans="1:8" x14ac:dyDescent="0.25">
      <c r="A342" s="269" t="str">
        <f>PPG!A149</f>
        <v>PPG</v>
      </c>
      <c r="B342" s="269">
        <f>PPG!C149</f>
        <v>3023314</v>
      </c>
      <c r="C342" s="269" t="str">
        <f>PPG!D149</f>
        <v>St Pauls CE Primary, NW7</v>
      </c>
      <c r="D342" s="269" t="str">
        <f>PPG!M149</f>
        <v>PPPL</v>
      </c>
      <c r="E342" s="398">
        <f>PPG!Q149</f>
        <v>195.41666666666666</v>
      </c>
      <c r="F342" s="398">
        <f>PPG!R149</f>
        <v>195.41666666666666</v>
      </c>
      <c r="G342" s="398">
        <f>PPG!S149</f>
        <v>195.41666666666666</v>
      </c>
      <c r="H342" s="398">
        <f>PPG!T149</f>
        <v>195.41666666666666</v>
      </c>
    </row>
    <row r="343" spans="1:8" x14ac:dyDescent="0.25">
      <c r="A343" s="269" t="str">
        <f>PPG!A150</f>
        <v>PPG</v>
      </c>
      <c r="B343" s="269">
        <f>PPG!C150</f>
        <v>3023313</v>
      </c>
      <c r="C343" s="269" t="str">
        <f>PPG!D150</f>
        <v>St. Pauls CE Primary School (N11)</v>
      </c>
      <c r="D343" s="269" t="str">
        <f>PPG!M150</f>
        <v>PPPL</v>
      </c>
      <c r="E343" s="398">
        <f>PPG!Q150</f>
        <v>390.83333333333331</v>
      </c>
      <c r="F343" s="398">
        <f>PPG!R150</f>
        <v>390.83333333333331</v>
      </c>
      <c r="G343" s="398">
        <f>PPG!S150</f>
        <v>390.83333333333331</v>
      </c>
      <c r="H343" s="398">
        <f>PPG!T150</f>
        <v>390.83333333333331</v>
      </c>
    </row>
    <row r="344" spans="1:8" x14ac:dyDescent="0.25">
      <c r="A344" s="269" t="str">
        <f>PPG!A151</f>
        <v>PPG</v>
      </c>
      <c r="B344" s="269">
        <f>PPG!C151</f>
        <v>3023507</v>
      </c>
      <c r="C344" s="269" t="str">
        <f>PPG!D151</f>
        <v>St Theresa's R.C. Primary School</v>
      </c>
      <c r="D344" s="269" t="str">
        <f>PPG!M151</f>
        <v>PPPL</v>
      </c>
      <c r="E344" s="398">
        <f>PPG!Q151</f>
        <v>195.41666666666666</v>
      </c>
      <c r="F344" s="398">
        <f>PPG!R151</f>
        <v>195.41666666666666</v>
      </c>
      <c r="G344" s="398">
        <f>PPG!S151</f>
        <v>195.41666666666666</v>
      </c>
      <c r="H344" s="398">
        <f>PPG!T151</f>
        <v>195.41666666666666</v>
      </c>
    </row>
    <row r="345" spans="1:8" x14ac:dyDescent="0.25">
      <c r="A345" s="269" t="str">
        <f>PPG!A152</f>
        <v>PPG</v>
      </c>
      <c r="B345" s="269">
        <f>PPG!C152</f>
        <v>3023506</v>
      </c>
      <c r="C345" s="269" t="str">
        <f>PPG!D152</f>
        <v>St Vincent's Catholic Primary School</v>
      </c>
      <c r="D345" s="269" t="str">
        <f>PPG!M152</f>
        <v>PPPL</v>
      </c>
      <c r="E345" s="398">
        <f>PPG!Q152</f>
        <v>390.83333333333331</v>
      </c>
      <c r="F345" s="398">
        <f>PPG!R152</f>
        <v>390.83333333333331</v>
      </c>
      <c r="G345" s="398">
        <f>PPG!S152</f>
        <v>390.83333333333331</v>
      </c>
      <c r="H345" s="398">
        <f>PPG!T152</f>
        <v>390.83333333333331</v>
      </c>
    </row>
    <row r="346" spans="1:8" x14ac:dyDescent="0.25">
      <c r="A346" s="269" t="str">
        <f>PPG!A153</f>
        <v>PPG</v>
      </c>
      <c r="B346" s="269">
        <f>PPG!C153</f>
        <v>3023316</v>
      </c>
      <c r="C346" s="269" t="str">
        <f>PPG!D153</f>
        <v>Trent  C of E Primary School</v>
      </c>
      <c r="D346" s="269" t="str">
        <f>PPG!M153</f>
        <v>PPPL</v>
      </c>
      <c r="E346" s="398">
        <f>PPG!Q153</f>
        <v>390.83333333333331</v>
      </c>
      <c r="F346" s="398">
        <f>PPG!R153</f>
        <v>390.83333333333331</v>
      </c>
      <c r="G346" s="398">
        <f>PPG!S153</f>
        <v>390.83333333333331</v>
      </c>
      <c r="H346" s="398">
        <f>PPG!T153</f>
        <v>130.27777777777777</v>
      </c>
    </row>
    <row r="347" spans="1:8" x14ac:dyDescent="0.25">
      <c r="A347" s="269" t="str">
        <f>PPG!A154</f>
        <v>PPG</v>
      </c>
      <c r="B347" s="269">
        <f>PPG!C154</f>
        <v>3022057</v>
      </c>
      <c r="C347" s="269" t="str">
        <f>PPG!D154</f>
        <v>Underhill School</v>
      </c>
      <c r="D347" s="269" t="str">
        <f>PPG!M154</f>
        <v>PPPL</v>
      </c>
      <c r="E347" s="398">
        <f>PPG!Q154</f>
        <v>195.41666666666666</v>
      </c>
      <c r="F347" s="398">
        <f>PPG!R154</f>
        <v>195.41666666666666</v>
      </c>
      <c r="G347" s="398">
        <f>PPG!S154</f>
        <v>195.41666666666666</v>
      </c>
      <c r="H347" s="398">
        <f>PPG!T154</f>
        <v>-65.138888888888886</v>
      </c>
    </row>
    <row r="348" spans="1:8" x14ac:dyDescent="0.25">
      <c r="A348" s="269" t="str">
        <f>PPG!A155</f>
        <v>PPG</v>
      </c>
      <c r="B348" s="269">
        <f>PPG!C155</f>
        <v>3022060</v>
      </c>
      <c r="C348" s="269" t="str">
        <f>PPG!D155</f>
        <v>Whitings Hill Primary School</v>
      </c>
      <c r="D348" s="269" t="str">
        <f>PPG!M155</f>
        <v>PPPL</v>
      </c>
      <c r="E348" s="398">
        <f>PPG!Q155</f>
        <v>390.83333333333331</v>
      </c>
      <c r="F348" s="398">
        <f>PPG!R155</f>
        <v>390.83333333333331</v>
      </c>
      <c r="G348" s="398">
        <f>PPG!S155</f>
        <v>390.83333333333331</v>
      </c>
      <c r="H348" s="398">
        <f>PPG!T155</f>
        <v>390.83333333333331</v>
      </c>
    </row>
    <row r="349" spans="1:8" x14ac:dyDescent="0.25">
      <c r="A349" s="269" t="str">
        <f>PPG!A156</f>
        <v>PPG</v>
      </c>
      <c r="B349" s="269">
        <f>PPG!C156</f>
        <v>3021102</v>
      </c>
      <c r="C349" s="269" t="str">
        <f>PPG!D156</f>
        <v>Northgate</v>
      </c>
      <c r="D349" s="269" t="str">
        <f>PPG!M156</f>
        <v>PPPL</v>
      </c>
      <c r="E349" s="398">
        <f>PPG!Q156</f>
        <v>195.41666666666666</v>
      </c>
      <c r="F349" s="398">
        <f>PPG!R156</f>
        <v>195.41666666666666</v>
      </c>
      <c r="G349" s="398">
        <f>PPG!S156</f>
        <v>195.41666666666666</v>
      </c>
      <c r="H349" s="398">
        <f>PPG!T156</f>
        <v>-65.138888888888886</v>
      </c>
    </row>
    <row r="350" spans="1:8" x14ac:dyDescent="0.25">
      <c r="A350" s="269" t="str">
        <f>PPG!A157</f>
        <v>PPG</v>
      </c>
      <c r="B350" s="269">
        <f>PPG!C157</f>
        <v>3025405</v>
      </c>
      <c r="C350" s="269" t="str">
        <f>PPG!D157</f>
        <v>Finchley Catholic High School</v>
      </c>
      <c r="D350" s="269" t="str">
        <f>PPG!M157</f>
        <v>PPPL</v>
      </c>
      <c r="E350" s="398">
        <f>PPG!Q157</f>
        <v>586.25</v>
      </c>
      <c r="F350" s="398">
        <f>PPG!R157</f>
        <v>586.25</v>
      </c>
      <c r="G350" s="398">
        <f>PPG!S157</f>
        <v>586.25</v>
      </c>
      <c r="H350" s="398">
        <f>PPG!T157</f>
        <v>1107.3611111111111</v>
      </c>
    </row>
    <row r="351" spans="1:8" x14ac:dyDescent="0.25">
      <c r="A351" s="269" t="str">
        <f>PPG!A158</f>
        <v>PPG</v>
      </c>
      <c r="B351" s="269">
        <f>PPG!C158</f>
        <v>3025427</v>
      </c>
      <c r="C351" s="269" t="str">
        <f>PPG!D158</f>
        <v>JCoSS</v>
      </c>
      <c r="D351" s="269" t="str">
        <f>PPG!M158</f>
        <v>PPPL</v>
      </c>
      <c r="E351" s="398">
        <f>PPG!Q158</f>
        <v>195.41666666666666</v>
      </c>
      <c r="F351" s="398">
        <f>PPG!R158</f>
        <v>195.41666666666666</v>
      </c>
      <c r="G351" s="398">
        <f>PPG!S158</f>
        <v>195.41666666666666</v>
      </c>
      <c r="H351" s="398">
        <f>PPG!T158</f>
        <v>195.41666666666666</v>
      </c>
    </row>
    <row r="352" spans="1:8" x14ac:dyDescent="0.25">
      <c r="A352" s="269" t="str">
        <f>PPG!A159</f>
        <v>PPG</v>
      </c>
      <c r="B352" s="269">
        <f>PPG!C159</f>
        <v>3025407</v>
      </c>
      <c r="C352" s="269" t="str">
        <f>PPG!D159</f>
        <v>St. James' Catholic High School</v>
      </c>
      <c r="D352" s="269" t="str">
        <f>PPG!M159</f>
        <v>PPPL</v>
      </c>
      <c r="E352" s="398">
        <f>PPG!Q159</f>
        <v>390.83333333333331</v>
      </c>
      <c r="F352" s="398">
        <f>PPG!R159</f>
        <v>390.83333333333331</v>
      </c>
      <c r="G352" s="398">
        <f>PPG!S159</f>
        <v>390.83333333333331</v>
      </c>
      <c r="H352" s="398">
        <f>PPG!T159</f>
        <v>651.38888888888891</v>
      </c>
    </row>
    <row r="353" spans="1:8" x14ac:dyDescent="0.25">
      <c r="A353" s="269" t="str">
        <f>PPG!A160</f>
        <v>PPG</v>
      </c>
      <c r="B353" s="269">
        <f>PPG!C160</f>
        <v>3023521</v>
      </c>
      <c r="C353" s="269" t="str">
        <f>PPG!D160</f>
        <v>St Mary's &amp; St John's CE School</v>
      </c>
      <c r="D353" s="269" t="str">
        <f>PPG!M160</f>
        <v>PPPL</v>
      </c>
      <c r="E353" s="398">
        <f>PPG!Q160</f>
        <v>1758.75</v>
      </c>
      <c r="F353" s="398">
        <f>PPG!R160</f>
        <v>1758.75</v>
      </c>
      <c r="G353" s="398">
        <f>PPG!S160</f>
        <v>1758.75</v>
      </c>
      <c r="H353" s="398">
        <f>PPG!T160</f>
        <v>716.52777777777783</v>
      </c>
    </row>
    <row r="354" spans="1:8" s="301" customFormat="1" x14ac:dyDescent="0.25">
      <c r="A354" s="269" t="str">
        <f>PPG!A161</f>
        <v>PPG</v>
      </c>
      <c r="B354" s="269">
        <f>PPG!C161</f>
        <v>3022014</v>
      </c>
      <c r="C354" s="269" t="str">
        <f>PPG!D161</f>
        <v>Colindale School</v>
      </c>
      <c r="D354" s="269" t="str">
        <f>PPG!M161</f>
        <v>PPPL</v>
      </c>
      <c r="E354" s="398">
        <f>PPG!Q161</f>
        <v>0</v>
      </c>
      <c r="F354" s="398">
        <f>PPG!R161</f>
        <v>0</v>
      </c>
      <c r="G354" s="398">
        <f>PPG!S161</f>
        <v>0</v>
      </c>
      <c r="H354" s="398">
        <f>PPG!T161</f>
        <v>260.55555555555554</v>
      </c>
    </row>
    <row r="355" spans="1:8" s="301" customFormat="1" x14ac:dyDescent="0.25">
      <c r="A355" s="269" t="str">
        <f>PPG!A162</f>
        <v>PPG</v>
      </c>
      <c r="B355" s="269">
        <f>PPG!C162</f>
        <v>3022015</v>
      </c>
      <c r="C355" s="269" t="str">
        <f>PPG!D162</f>
        <v>Coppetts Wood</v>
      </c>
      <c r="D355" s="269" t="str">
        <f>PPG!M162</f>
        <v>PPPL</v>
      </c>
      <c r="E355" s="398">
        <f>PPG!Q162</f>
        <v>0</v>
      </c>
      <c r="F355" s="398">
        <f>PPG!R162</f>
        <v>0</v>
      </c>
      <c r="G355" s="398">
        <f>PPG!S162</f>
        <v>0</v>
      </c>
      <c r="H355" s="398">
        <f>PPG!T162</f>
        <v>260.55555555555554</v>
      </c>
    </row>
    <row r="356" spans="1:8" s="301" customFormat="1" x14ac:dyDescent="0.25">
      <c r="A356" s="269" t="str">
        <f>PPG!A163</f>
        <v>PPG</v>
      </c>
      <c r="B356" s="269">
        <f>PPG!C163</f>
        <v>3022077</v>
      </c>
      <c r="C356" s="269" t="str">
        <f>PPG!D163</f>
        <v>Orion Primary School</v>
      </c>
      <c r="D356" s="269" t="str">
        <f>PPG!M163</f>
        <v>PPPL</v>
      </c>
      <c r="E356" s="398">
        <f>PPG!Q163</f>
        <v>0</v>
      </c>
      <c r="F356" s="398">
        <f>PPG!R163</f>
        <v>0</v>
      </c>
      <c r="G356" s="398">
        <f>PPG!S163</f>
        <v>0</v>
      </c>
      <c r="H356" s="398">
        <f>PPG!T163</f>
        <v>1823.8888888888889</v>
      </c>
    </row>
    <row r="357" spans="1:8" s="301" customFormat="1" x14ac:dyDescent="0.25">
      <c r="A357" s="269" t="str">
        <f>PPG!A164</f>
        <v>PPG</v>
      </c>
      <c r="B357" s="269">
        <f>PPG!C164</f>
        <v>3022071</v>
      </c>
      <c r="C357" s="269" t="str">
        <f>PPG!D164</f>
        <v>Queenswell Infant and Nursery School</v>
      </c>
      <c r="D357" s="269" t="str">
        <f>PPG!M164</f>
        <v>PPPL</v>
      </c>
      <c r="E357" s="398">
        <f>PPG!Q164</f>
        <v>0</v>
      </c>
      <c r="F357" s="398">
        <f>PPG!R164</f>
        <v>0</v>
      </c>
      <c r="G357" s="398">
        <f>PPG!S164</f>
        <v>0</v>
      </c>
      <c r="H357" s="398">
        <f>PPG!T164</f>
        <v>260.55555555555554</v>
      </c>
    </row>
    <row r="358" spans="1:8" s="301" customFormat="1" x14ac:dyDescent="0.25">
      <c r="A358" s="269" t="str">
        <f>PPG!A165</f>
        <v>PPG</v>
      </c>
      <c r="B358" s="269">
        <f>PPG!C165</f>
        <v>3023516</v>
      </c>
      <c r="C358" s="269" t="str">
        <f>PPG!D165</f>
        <v>Hasmonean Primary School</v>
      </c>
      <c r="D358" s="269" t="str">
        <f>PPG!M165</f>
        <v>PPPL</v>
      </c>
      <c r="E358" s="398">
        <f>PPG!Q165</f>
        <v>0</v>
      </c>
      <c r="F358" s="398">
        <f>PPG!R165</f>
        <v>0</v>
      </c>
      <c r="G358" s="398">
        <f>PPG!S165</f>
        <v>0</v>
      </c>
      <c r="H358" s="398">
        <f>PPG!T165</f>
        <v>260.55555555555554</v>
      </c>
    </row>
    <row r="359" spans="1:8" s="301" customFormat="1" x14ac:dyDescent="0.25">
      <c r="A359" s="269" t="str">
        <f>PPG!A166</f>
        <v>PPG</v>
      </c>
      <c r="B359" s="269">
        <f>PPG!C166</f>
        <v>3024003</v>
      </c>
      <c r="C359" s="269" t="str">
        <f>PPG!D166</f>
        <v>Friern Barnet School</v>
      </c>
      <c r="D359" s="269" t="str">
        <f>PPG!M166</f>
        <v>PPPL</v>
      </c>
      <c r="E359" s="398">
        <f>PPG!Q166</f>
        <v>0</v>
      </c>
      <c r="F359" s="398">
        <f>PPG!R166</f>
        <v>0</v>
      </c>
      <c r="G359" s="398">
        <f>PPG!S166</f>
        <v>0</v>
      </c>
      <c r="H359" s="398">
        <f>PPG!T166</f>
        <v>1302.7777777777778</v>
      </c>
    </row>
    <row r="360" spans="1:8" x14ac:dyDescent="0.25">
      <c r="A360" s="269" t="str">
        <f>POST16!A20</f>
        <v>POST16</v>
      </c>
      <c r="B360" s="269">
        <f>POST16!C20</f>
        <v>3025405</v>
      </c>
      <c r="C360" s="269" t="str">
        <f>POST16!D20</f>
        <v>Finchley Catholic High School</v>
      </c>
      <c r="D360" s="269" t="str">
        <f>POST16!M20</f>
        <v>P16</v>
      </c>
      <c r="E360" s="398">
        <f>POST16!Q20</f>
        <v>134560.5275</v>
      </c>
      <c r="F360" s="398">
        <f>POST16!R20</f>
        <v>134560.5275</v>
      </c>
      <c r="G360" s="398">
        <f>POST16!S20</f>
        <v>152721.44500000007</v>
      </c>
      <c r="H360" s="398">
        <f>POST16!T20</f>
        <v>140614.16666666666</v>
      </c>
    </row>
    <row r="361" spans="1:8" x14ac:dyDescent="0.25">
      <c r="A361" s="269" t="str">
        <f>POST16!A21</f>
        <v>POST16</v>
      </c>
      <c r="B361" s="269">
        <f>POST16!C21</f>
        <v>3025427</v>
      </c>
      <c r="C361" s="269" t="str">
        <f>POST16!D21</f>
        <v>JCoSS</v>
      </c>
      <c r="D361" s="269" t="str">
        <f>POST16!M21</f>
        <v>P16</v>
      </c>
      <c r="E361" s="398">
        <f>POST16!Q21</f>
        <v>116936.02750000001</v>
      </c>
      <c r="F361" s="398">
        <f>POST16!R21</f>
        <v>116936.02750000001</v>
      </c>
      <c r="G361" s="398">
        <f>POST16!S21</f>
        <v>159837.44500000007</v>
      </c>
      <c r="H361" s="398">
        <f>POST16!T21</f>
        <v>131236.5</v>
      </c>
    </row>
    <row r="362" spans="1:8" x14ac:dyDescent="0.25">
      <c r="A362" s="269" t="str">
        <f>POST16!A22</f>
        <v>POST16</v>
      </c>
      <c r="B362" s="269">
        <f>POST16!C22</f>
        <v>3024004</v>
      </c>
      <c r="C362" s="269" t="str">
        <f>POST16!D22</f>
        <v>Menorah High School (Girls)</v>
      </c>
      <c r="D362" s="269" t="str">
        <f>POST16!M22</f>
        <v>P16</v>
      </c>
      <c r="E362" s="398">
        <f>POST16!Q22</f>
        <v>27029.722500000003</v>
      </c>
      <c r="F362" s="398">
        <f>POST16!R22</f>
        <v>27029.722500000003</v>
      </c>
      <c r="G362" s="398">
        <f>POST16!S22</f>
        <v>43513.304999999993</v>
      </c>
      <c r="H362" s="398">
        <f>POST16!T22</f>
        <v>32524.25</v>
      </c>
    </row>
    <row r="363" spans="1:8" x14ac:dyDescent="0.25">
      <c r="A363" s="269" t="str">
        <f>POST16!A23</f>
        <v>POST16</v>
      </c>
      <c r="B363" s="269">
        <f>POST16!C23</f>
        <v>3025404</v>
      </c>
      <c r="C363" s="269" t="str">
        <f>POST16!D23</f>
        <v>St Michaels Catholic Grammar School</v>
      </c>
      <c r="D363" s="269" t="str">
        <f>POST16!M23</f>
        <v>P16</v>
      </c>
      <c r="E363" s="398">
        <f>POST16!Q23</f>
        <v>96407.332500000019</v>
      </c>
      <c r="F363" s="398">
        <f>POST16!R23</f>
        <v>96407.332500000019</v>
      </c>
      <c r="G363" s="398">
        <f>POST16!S23</f>
        <v>151647.83499999996</v>
      </c>
      <c r="H363" s="398">
        <f>POST16!T23</f>
        <v>114820.83333333333</v>
      </c>
    </row>
    <row r="364" spans="1:8" x14ac:dyDescent="0.25">
      <c r="A364" s="269" t="str">
        <f>POST16!A24</f>
        <v>POST16</v>
      </c>
      <c r="B364" s="269">
        <f>POST16!C24</f>
        <v>3025407</v>
      </c>
      <c r="C364" s="269" t="str">
        <f>POST16!D24</f>
        <v>St. James' Catholic High School</v>
      </c>
      <c r="D364" s="269" t="str">
        <f>POST16!M24</f>
        <v>P16</v>
      </c>
      <c r="E364" s="398">
        <f>POST16!Q24</f>
        <v>67758.694999999992</v>
      </c>
      <c r="F364" s="398">
        <f>POST16!R24</f>
        <v>67758.694999999992</v>
      </c>
      <c r="G364" s="398">
        <f>POST16!S24</f>
        <v>140090.35999999999</v>
      </c>
      <c r="H364" s="398">
        <f>POST16!T24</f>
        <v>91869.25</v>
      </c>
    </row>
    <row r="365" spans="1:8" x14ac:dyDescent="0.25">
      <c r="A365" s="269" t="str">
        <f>POST16!A25</f>
        <v>POST16</v>
      </c>
      <c r="B365" s="269">
        <f>POST16!C25</f>
        <v>3023521</v>
      </c>
      <c r="C365" s="269" t="str">
        <f>POST16!D25</f>
        <v>St Mary's &amp; St John's CE School</v>
      </c>
      <c r="D365" s="269" t="str">
        <f>POST16!M25</f>
        <v>P16</v>
      </c>
      <c r="E365" s="398">
        <f>POST16!Q25</f>
        <v>34417.305833333332</v>
      </c>
      <c r="F365" s="398">
        <f>POST16!R25</f>
        <v>34417.305833333332</v>
      </c>
      <c r="G365" s="398">
        <f>POST16!S25</f>
        <v>30922.388333333307</v>
      </c>
      <c r="H365" s="398">
        <f>POST16!T25</f>
        <v>33252.333333333336</v>
      </c>
    </row>
    <row r="366" spans="1:8" x14ac:dyDescent="0.25">
      <c r="A366" s="269" t="str">
        <f>POST16!A26</f>
        <v>POST16</v>
      </c>
      <c r="B366" s="269">
        <f>POST16!C26</f>
        <v>3027010</v>
      </c>
      <c r="C366" s="269" t="str">
        <f>POST16!D26</f>
        <v>Mapledown</v>
      </c>
      <c r="D366" s="269" t="str">
        <f>POST16!M26</f>
        <v>P16</v>
      </c>
      <c r="E366" s="398">
        <f>POST16!Q26</f>
        <v>81.916666666666671</v>
      </c>
      <c r="F366" s="398">
        <f>POST16!R26</f>
        <v>81.916666666666671</v>
      </c>
      <c r="G366" s="398">
        <f>POST16!S26</f>
        <v>80.416666666666629</v>
      </c>
      <c r="H366" s="398">
        <f>POST16!T26</f>
        <v>81.416666666666671</v>
      </c>
    </row>
    <row r="367" spans="1:8" x14ac:dyDescent="0.25">
      <c r="A367" s="269" t="str">
        <f>HNPlaces!A20</f>
        <v>HIGH NEEDS PLACES</v>
      </c>
      <c r="B367" s="269">
        <f>HNPlaces!C20</f>
        <v>3021100</v>
      </c>
      <c r="C367" s="269" t="str">
        <f>HNPlaces!D20</f>
        <v>Pavilion</v>
      </c>
      <c r="D367" s="398" t="str">
        <f>HNPlaces!M20</f>
        <v>PRU</v>
      </c>
      <c r="E367" s="398">
        <f>HNPlaces!Q20</f>
        <v>108333.33333333333</v>
      </c>
      <c r="F367" s="398">
        <f>HNPlaces!R20</f>
        <v>108333.33333333333</v>
      </c>
      <c r="G367" s="398">
        <f>HNPlaces!S20</f>
        <v>108333.33333333333</v>
      </c>
      <c r="H367" s="398">
        <f>HNPlaces!T20</f>
        <v>108333.33333333333</v>
      </c>
    </row>
    <row r="368" spans="1:8" x14ac:dyDescent="0.25">
      <c r="A368" s="269" t="str">
        <f>HNPlaces!A21</f>
        <v>HIGH NEEDS PLACES</v>
      </c>
      <c r="B368" s="269">
        <f>HNPlaces!C21</f>
        <v>3021102</v>
      </c>
      <c r="C368" s="269" t="str">
        <f>HNPlaces!D21</f>
        <v>Northgate</v>
      </c>
      <c r="D368" s="398" t="str">
        <f>HNPlaces!M21</f>
        <v>PRU</v>
      </c>
      <c r="E368" s="398">
        <f>HNPlaces!Q21</f>
        <v>8333.3333333333339</v>
      </c>
      <c r="F368" s="398">
        <f>HNPlaces!R21</f>
        <v>8333.3333333333339</v>
      </c>
      <c r="G368" s="398">
        <f>HNPlaces!S21</f>
        <v>8333.3333333333339</v>
      </c>
      <c r="H368" s="398">
        <f>HNPlaces!T21</f>
        <v>8333.3333333333339</v>
      </c>
    </row>
    <row r="369" spans="1:8" x14ac:dyDescent="0.25">
      <c r="A369" s="269" t="str">
        <f>HNPlaces!A22</f>
        <v>HIGH NEEDS PLACES</v>
      </c>
      <c r="B369" s="269">
        <f>HNPlaces!C22</f>
        <v>3022014</v>
      </c>
      <c r="C369" s="269" t="str">
        <f>HNPlaces!D22</f>
        <v>Colindale School</v>
      </c>
      <c r="D369" s="398" t="str">
        <f>HNPlaces!M22</f>
        <v>ARP</v>
      </c>
      <c r="E369" s="398">
        <f>HNPlaces!Q22</f>
        <v>4000</v>
      </c>
      <c r="F369" s="398">
        <f>HNPlaces!R22</f>
        <v>4000</v>
      </c>
      <c r="G369" s="398">
        <f>HNPlaces!S22</f>
        <v>4000</v>
      </c>
      <c r="H369" s="398">
        <f>HNPlaces!T22</f>
        <v>4000</v>
      </c>
    </row>
    <row r="370" spans="1:8" x14ac:dyDescent="0.25">
      <c r="A370" s="269" t="str">
        <f>HNPlaces!A23</f>
        <v>HIGH NEEDS PLACES</v>
      </c>
      <c r="B370" s="269">
        <f>HNPlaces!C23</f>
        <v>3022015</v>
      </c>
      <c r="C370" s="269" t="str">
        <f>HNPlaces!D23</f>
        <v>Coppetts Wood</v>
      </c>
      <c r="D370" s="398" t="str">
        <f>HNPlaces!M23</f>
        <v>ARP</v>
      </c>
      <c r="E370" s="398">
        <f>HNPlaces!Q23</f>
        <v>4583.333333333333</v>
      </c>
      <c r="F370" s="398">
        <f>HNPlaces!R23</f>
        <v>4583.333333333333</v>
      </c>
      <c r="G370" s="398">
        <f>HNPlaces!S23</f>
        <v>4583.333333333333</v>
      </c>
      <c r="H370" s="398">
        <f>HNPlaces!T23</f>
        <v>4583.333333333333</v>
      </c>
    </row>
    <row r="371" spans="1:8" x14ac:dyDescent="0.25">
      <c r="A371" s="269" t="str">
        <f>HNPlaces!A24</f>
        <v>HIGH NEEDS PLACES</v>
      </c>
      <c r="B371" s="269">
        <f>HNPlaces!C24</f>
        <v>3022036</v>
      </c>
      <c r="C371" s="269" t="str">
        <f>HNPlaces!D24</f>
        <v>Livingstone School</v>
      </c>
      <c r="D371" s="398" t="str">
        <f>HNPlaces!M24</f>
        <v>ARP</v>
      </c>
      <c r="E371" s="398">
        <f>HNPlaces!Q24</f>
        <v>7500</v>
      </c>
      <c r="F371" s="398">
        <f>HNPlaces!R24</f>
        <v>7500</v>
      </c>
      <c r="G371" s="398">
        <f>HNPlaces!S24</f>
        <v>7500</v>
      </c>
      <c r="H371" s="398">
        <f>HNPlaces!T24</f>
        <v>7500</v>
      </c>
    </row>
    <row r="372" spans="1:8" x14ac:dyDescent="0.25">
      <c r="A372" s="269" t="str">
        <f>HNPlaces!A25</f>
        <v>HIGH NEEDS PLACES</v>
      </c>
      <c r="B372" s="269">
        <f>HNPlaces!C25</f>
        <v>3022067</v>
      </c>
      <c r="C372" s="269" t="str">
        <f>HNPlaces!D25</f>
        <v>Chalgrove Primary School</v>
      </c>
      <c r="D372" s="398" t="str">
        <f>HNPlaces!M25</f>
        <v>ARP</v>
      </c>
      <c r="E372" s="398">
        <f>HNPlaces!Q25</f>
        <v>5583.333333333333</v>
      </c>
      <c r="F372" s="398">
        <f>HNPlaces!R25</f>
        <v>5583.333333333333</v>
      </c>
      <c r="G372" s="398">
        <f>HNPlaces!S25</f>
        <v>5583.333333333333</v>
      </c>
      <c r="H372" s="398">
        <f>HNPlaces!T25</f>
        <v>5583.333333333333</v>
      </c>
    </row>
    <row r="373" spans="1:8" x14ac:dyDescent="0.25">
      <c r="A373" s="269" t="str">
        <f>HNPlaces!A26</f>
        <v>HIGH NEEDS PLACES</v>
      </c>
      <c r="B373" s="269">
        <f>HNPlaces!C26</f>
        <v>3022077</v>
      </c>
      <c r="C373" s="269" t="str">
        <f>HNPlaces!D26</f>
        <v>Orion Primary School</v>
      </c>
      <c r="D373" s="398" t="str">
        <f>HNPlaces!M26</f>
        <v>ARP</v>
      </c>
      <c r="E373" s="398">
        <f>HNPlaces!Q26</f>
        <v>11000</v>
      </c>
      <c r="F373" s="398">
        <f>HNPlaces!R26</f>
        <v>11000</v>
      </c>
      <c r="G373" s="398">
        <f>HNPlaces!S26</f>
        <v>11000</v>
      </c>
      <c r="H373" s="398">
        <f>HNPlaces!T26</f>
        <v>11000</v>
      </c>
    </row>
    <row r="374" spans="1:8" x14ac:dyDescent="0.25">
      <c r="A374" s="269" t="str">
        <f>HNPlaces!A27</f>
        <v>HIGH NEEDS PLACES</v>
      </c>
      <c r="B374" s="269">
        <f>HNPlaces!C27</f>
        <v>3025427</v>
      </c>
      <c r="C374" s="269" t="str">
        <f>HNPlaces!D27</f>
        <v>JCoSS</v>
      </c>
      <c r="D374" s="398" t="str">
        <f>HNPlaces!M27</f>
        <v>ARP</v>
      </c>
      <c r="E374" s="398">
        <f>HNPlaces!Q27</f>
        <v>24500</v>
      </c>
      <c r="F374" s="398">
        <f>HNPlaces!R27</f>
        <v>24500</v>
      </c>
      <c r="G374" s="398">
        <f>HNPlaces!S27</f>
        <v>24500</v>
      </c>
      <c r="H374" s="398">
        <f>HNPlaces!T27</f>
        <v>24500</v>
      </c>
    </row>
    <row r="375" spans="1:8" x14ac:dyDescent="0.25">
      <c r="A375" s="269" t="str">
        <f>HNPlaces!A28</f>
        <v>HIGH NEEDS PLACES</v>
      </c>
      <c r="B375" s="269">
        <f>HNPlaces!C28</f>
        <v>3027005</v>
      </c>
      <c r="C375" s="269" t="str">
        <f>HNPlaces!D28</f>
        <v>Northway</v>
      </c>
      <c r="D375" s="398" t="str">
        <f>HNPlaces!M28</f>
        <v>SPEC</v>
      </c>
      <c r="E375" s="398">
        <f>HNPlaces!Q28</f>
        <v>103472.22222222223</v>
      </c>
      <c r="F375" s="398">
        <f>HNPlaces!R28</f>
        <v>103472.22222222223</v>
      </c>
      <c r="G375" s="398">
        <f>HNPlaces!S28</f>
        <v>103472.22222222223</v>
      </c>
      <c r="H375" s="398">
        <f>HNPlaces!T28</f>
        <v>103472.22222222223</v>
      </c>
    </row>
    <row r="376" spans="1:8" x14ac:dyDescent="0.25">
      <c r="A376" s="269" t="str">
        <f>HNPlaces!A29</f>
        <v>HIGH NEEDS PLACES</v>
      </c>
      <c r="B376" s="269">
        <f>HNPlaces!C29</f>
        <v>3027009</v>
      </c>
      <c r="C376" s="269" t="str">
        <f>HNPlaces!D29</f>
        <v>Oakleigh</v>
      </c>
      <c r="D376" s="398" t="str">
        <f>HNPlaces!M29</f>
        <v>SPEC</v>
      </c>
      <c r="E376" s="398">
        <f>HNPlaces!Q29</f>
        <v>97916.666666666672</v>
      </c>
      <c r="F376" s="398">
        <f>HNPlaces!R29</f>
        <v>97916.666666666672</v>
      </c>
      <c r="G376" s="398">
        <f>HNPlaces!S29</f>
        <v>97916.666666666672</v>
      </c>
      <c r="H376" s="398">
        <f>HNPlaces!T29</f>
        <v>97916.666666666672</v>
      </c>
    </row>
    <row r="377" spans="1:8" x14ac:dyDescent="0.25">
      <c r="A377" s="269" t="str">
        <f>HNPlaces!A30</f>
        <v>HIGH NEEDS PLACES</v>
      </c>
      <c r="B377" s="269">
        <f>HNPlaces!C30</f>
        <v>3027010</v>
      </c>
      <c r="C377" s="269" t="str">
        <f>HNPlaces!D30</f>
        <v>Mapledown</v>
      </c>
      <c r="D377" s="398" t="str">
        <f>HNPlaces!M30</f>
        <v>SPEC</v>
      </c>
      <c r="E377" s="398">
        <f>HNPlaces!Q30</f>
        <v>81458.333333333343</v>
      </c>
      <c r="F377" s="398">
        <f>HNPlaces!R30</f>
        <v>81458.333333333343</v>
      </c>
      <c r="G377" s="398">
        <f>HNPlaces!S30</f>
        <v>81458.333333333343</v>
      </c>
      <c r="H377" s="398">
        <f>HNPlaces!T30</f>
        <v>81458.333333333343</v>
      </c>
    </row>
    <row r="378" spans="1:8" x14ac:dyDescent="0.25">
      <c r="A378" s="269" t="str">
        <f>HNPlaces!A31</f>
        <v>HIGH NEEDS PLACES</v>
      </c>
      <c r="B378" s="269">
        <f>HNPlaces!C31</f>
        <v>3021100</v>
      </c>
      <c r="C378" s="269" t="str">
        <f>HNPlaces!D31</f>
        <v>Pavilion</v>
      </c>
      <c r="D378" s="398" t="str">
        <f>HNPlaces!M31</f>
        <v>HOS</v>
      </c>
      <c r="E378" s="398">
        <f>HNPlaces!Q31</f>
        <v>22826.666666666668</v>
      </c>
      <c r="F378" s="398">
        <f>HNPlaces!R31</f>
        <v>22826.666666666668</v>
      </c>
      <c r="G378" s="398">
        <f>HNPlaces!S31</f>
        <v>22826.666666666668</v>
      </c>
      <c r="H378" s="398">
        <f>HNPlaces!T31</f>
        <v>22826.666666666668</v>
      </c>
    </row>
    <row r="379" spans="1:8" x14ac:dyDescent="0.25">
      <c r="A379" s="269" t="str">
        <f>HNPlaces!A32</f>
        <v>HIGH NEEDS PLACES</v>
      </c>
      <c r="B379" s="269">
        <f>HNPlaces!C32</f>
        <v>3021102</v>
      </c>
      <c r="C379" s="269" t="str">
        <f>HNPlaces!D32</f>
        <v>Northgate</v>
      </c>
      <c r="D379" s="398" t="str">
        <f>HNPlaces!M32</f>
        <v>HOS</v>
      </c>
      <c r="E379" s="398">
        <f>HNPlaces!Q32</f>
        <v>29773.5</v>
      </c>
      <c r="F379" s="398">
        <f>HNPlaces!R32</f>
        <v>29773.5</v>
      </c>
      <c r="G379" s="398">
        <f>HNPlaces!S32</f>
        <v>29773.5</v>
      </c>
      <c r="H379" s="398">
        <f>HNPlaces!T32</f>
        <v>29773.5</v>
      </c>
    </row>
    <row r="380" spans="1:8" x14ac:dyDescent="0.25">
      <c r="A380" s="269" t="str">
        <f>HNPlaces!A33</f>
        <v>HIGH NEEDS PLACES</v>
      </c>
      <c r="B380" s="269">
        <f>HNPlaces!C33</f>
        <v>3022036</v>
      </c>
      <c r="C380" s="269" t="str">
        <f>HNPlaces!D33</f>
        <v>Livingstone School</v>
      </c>
      <c r="D380" s="398" t="str">
        <f>HNPlaces!M33</f>
        <v>ARPEY</v>
      </c>
      <c r="E380" s="398">
        <f>HNPlaces!Q33</f>
        <v>11169.5</v>
      </c>
      <c r="F380" s="398">
        <f>HNPlaces!R33</f>
        <v>11169.5</v>
      </c>
      <c r="G380" s="398">
        <f>HNPlaces!S33</f>
        <v>11169.5</v>
      </c>
      <c r="H380" s="398">
        <f>HNPlaces!T33</f>
        <v>11169.5</v>
      </c>
    </row>
    <row r="381" spans="1:8" x14ac:dyDescent="0.25">
      <c r="A381" s="269" t="str">
        <f>HNPlaces!A34</f>
        <v>HIGH NEEDS PLACES</v>
      </c>
      <c r="B381" s="269">
        <f>HNPlaces!C34</f>
        <v>3027009</v>
      </c>
      <c r="C381" s="269" t="str">
        <f>HNPlaces!D34</f>
        <v>Oakleigh</v>
      </c>
      <c r="D381" s="398" t="str">
        <f>HNPlaces!M34</f>
        <v>SPECEY</v>
      </c>
      <c r="E381" s="398">
        <f>HNPlaces!Q34</f>
        <v>48624</v>
      </c>
      <c r="F381" s="398">
        <f>HNPlaces!R34</f>
        <v>48624</v>
      </c>
      <c r="G381" s="398">
        <f>HNPlaces!S34</f>
        <v>48624</v>
      </c>
      <c r="H381" s="398">
        <f>HNPlaces!T34</f>
        <v>48624</v>
      </c>
    </row>
    <row r="382" spans="1:8" x14ac:dyDescent="0.25">
      <c r="A382" s="269" t="str">
        <f>DEDEL!A20</f>
        <v>DEDELEGATION</v>
      </c>
      <c r="B382" s="269">
        <f>DEDEL!C20</f>
        <v>3022002</v>
      </c>
      <c r="C382" s="269" t="str">
        <f>DEDEL!D20</f>
        <v>Barnfield Primary School</v>
      </c>
      <c r="D382" s="269" t="str">
        <f>DEDEL!M20</f>
        <v>DDEL1</v>
      </c>
      <c r="E382" s="399">
        <f>DEDEL!Q20</f>
        <v>-680.59999999999991</v>
      </c>
      <c r="F382" s="399">
        <f>DEDEL!R20</f>
        <v>0</v>
      </c>
      <c r="G382" s="399">
        <f>DEDEL!S20</f>
        <v>0</v>
      </c>
      <c r="H382" s="399">
        <f>DEDEL!T20</f>
        <v>0</v>
      </c>
    </row>
    <row r="383" spans="1:8" x14ac:dyDescent="0.25">
      <c r="A383" s="269" t="str">
        <f>DEDEL!A21</f>
        <v>DEDELEGATION</v>
      </c>
      <c r="B383" s="269">
        <f>DEDEL!C21</f>
        <v>3022003</v>
      </c>
      <c r="C383" s="269" t="str">
        <f>DEDEL!D21</f>
        <v>Bell Lane Primary School</v>
      </c>
      <c r="D383" s="269" t="str">
        <f>DEDEL!M21</f>
        <v>DDEL1</v>
      </c>
      <c r="E383" s="399">
        <f>DEDEL!Q21</f>
        <v>-578.91999999999996</v>
      </c>
      <c r="F383" s="399">
        <f>DEDEL!R21</f>
        <v>0</v>
      </c>
      <c r="G383" s="399">
        <f>DEDEL!S21</f>
        <v>0</v>
      </c>
      <c r="H383" s="399">
        <f>DEDEL!T21</f>
        <v>0</v>
      </c>
    </row>
    <row r="384" spans="1:8" x14ac:dyDescent="0.25">
      <c r="A384" s="269" t="str">
        <f>DEDEL!A22</f>
        <v>DEDELEGATION</v>
      </c>
      <c r="B384" s="269">
        <f>DEDEL!C22</f>
        <v>3022007</v>
      </c>
      <c r="C384" s="269" t="str">
        <f>DEDEL!D22</f>
        <v>Brookland Junior School</v>
      </c>
      <c r="D384" s="269" t="str">
        <f>DEDEL!M22</f>
        <v>DDEL1</v>
      </c>
      <c r="E384" s="399">
        <f>DEDEL!Q22</f>
        <v>-587.12</v>
      </c>
      <c r="F384" s="399">
        <f>DEDEL!R22</f>
        <v>0</v>
      </c>
      <c r="G384" s="399">
        <f>DEDEL!S22</f>
        <v>0</v>
      </c>
      <c r="H384" s="399">
        <f>DEDEL!T22</f>
        <v>0</v>
      </c>
    </row>
    <row r="385" spans="1:8" x14ac:dyDescent="0.25">
      <c r="A385" s="269" t="str">
        <f>DEDEL!A23</f>
        <v>DEDELEGATION</v>
      </c>
      <c r="B385" s="269">
        <f>DEDEL!C23</f>
        <v>3022008</v>
      </c>
      <c r="C385" s="269" t="str">
        <f>DEDEL!D23</f>
        <v>Brookland Infant and Nursery School</v>
      </c>
      <c r="D385" s="269" t="str">
        <f>DEDEL!M23</f>
        <v>DDEL1</v>
      </c>
      <c r="E385" s="399">
        <f>DEDEL!Q23</f>
        <v>-441.15999999999997</v>
      </c>
      <c r="F385" s="399">
        <f>DEDEL!R23</f>
        <v>0</v>
      </c>
      <c r="G385" s="399">
        <f>DEDEL!S23</f>
        <v>0</v>
      </c>
      <c r="H385" s="399">
        <f>DEDEL!T23</f>
        <v>0</v>
      </c>
    </row>
    <row r="386" spans="1:8" x14ac:dyDescent="0.25">
      <c r="A386" s="269" t="str">
        <f>DEDEL!A24</f>
        <v>DEDELEGATION</v>
      </c>
      <c r="B386" s="269">
        <f>DEDEL!C24</f>
        <v>3022009</v>
      </c>
      <c r="C386" s="269" t="str">
        <f>DEDEL!D24</f>
        <v>Brunswick Park Primary and Nursery School</v>
      </c>
      <c r="D386" s="269" t="str">
        <f>DEDEL!M24</f>
        <v>DDEL1</v>
      </c>
      <c r="E386" s="399">
        <f>DEDEL!Q24</f>
        <v>-687.16</v>
      </c>
      <c r="F386" s="399">
        <f>DEDEL!R24</f>
        <v>0</v>
      </c>
      <c r="G386" s="399">
        <f>DEDEL!S24</f>
        <v>0</v>
      </c>
      <c r="H386" s="399">
        <f>DEDEL!T24</f>
        <v>0</v>
      </c>
    </row>
    <row r="387" spans="1:8" x14ac:dyDescent="0.25">
      <c r="A387" s="269" t="str">
        <f>DEDEL!A25</f>
        <v>DEDELEGATION</v>
      </c>
      <c r="B387" s="269">
        <f>DEDEL!C25</f>
        <v>3022011</v>
      </c>
      <c r="C387" s="269" t="str">
        <f>DEDEL!D25</f>
        <v>Church Hill School</v>
      </c>
      <c r="D387" s="269" t="str">
        <f>DEDEL!M25</f>
        <v>DDEL1</v>
      </c>
      <c r="E387" s="399">
        <f>DEDEL!Q25</f>
        <v>-342.76</v>
      </c>
      <c r="F387" s="399">
        <f>DEDEL!R25</f>
        <v>0</v>
      </c>
      <c r="G387" s="399">
        <f>DEDEL!S25</f>
        <v>0</v>
      </c>
      <c r="H387" s="399">
        <f>DEDEL!T25</f>
        <v>0</v>
      </c>
    </row>
    <row r="388" spans="1:8" x14ac:dyDescent="0.25">
      <c r="A388" s="269" t="str">
        <f>DEDEL!A26</f>
        <v>DEDELEGATION</v>
      </c>
      <c r="B388" s="269">
        <f>DEDEL!C26</f>
        <v>3022014</v>
      </c>
      <c r="C388" s="269" t="str">
        <f>DEDEL!D26</f>
        <v>Colindale Primary School</v>
      </c>
      <c r="D388" s="269" t="str">
        <f>DEDEL!M26</f>
        <v>DDEL1</v>
      </c>
      <c r="E388" s="399">
        <f>DEDEL!Q26</f>
        <v>-1029.9199999999998</v>
      </c>
      <c r="F388" s="399">
        <f>DEDEL!R26</f>
        <v>0</v>
      </c>
      <c r="G388" s="399">
        <f>DEDEL!S26</f>
        <v>0</v>
      </c>
      <c r="H388" s="399">
        <f>DEDEL!T26</f>
        <v>0</v>
      </c>
    </row>
    <row r="389" spans="1:8" x14ac:dyDescent="0.25">
      <c r="A389" s="269" t="str">
        <f>DEDEL!A27</f>
        <v>DEDELEGATION</v>
      </c>
      <c r="B389" s="269">
        <f>DEDEL!C27</f>
        <v>3022015</v>
      </c>
      <c r="C389" s="269" t="str">
        <f>DEDEL!D27</f>
        <v>Coppetts Wood Primary School</v>
      </c>
      <c r="D389" s="269" t="str">
        <f>DEDEL!M27</f>
        <v>DDEL1</v>
      </c>
      <c r="E389" s="399">
        <f>DEDEL!Q27</f>
        <v>-344.4</v>
      </c>
      <c r="F389" s="399">
        <f>DEDEL!R27</f>
        <v>0</v>
      </c>
      <c r="G389" s="399">
        <f>DEDEL!S27</f>
        <v>0</v>
      </c>
      <c r="H389" s="399">
        <f>DEDEL!T27</f>
        <v>0</v>
      </c>
    </row>
    <row r="390" spans="1:8" x14ac:dyDescent="0.25">
      <c r="A390" s="269" t="str">
        <f>DEDEL!A28</f>
        <v>DEDELEGATION</v>
      </c>
      <c r="B390" s="269">
        <f>DEDEL!C28</f>
        <v>3022016</v>
      </c>
      <c r="C390" s="269" t="str">
        <f>DEDEL!D28</f>
        <v>Courtland School</v>
      </c>
      <c r="D390" s="269" t="str">
        <f>DEDEL!M28</f>
        <v>DDEL1</v>
      </c>
      <c r="E390" s="399">
        <f>DEDEL!Q28</f>
        <v>-344.4</v>
      </c>
      <c r="F390" s="399">
        <f>DEDEL!R28</f>
        <v>0</v>
      </c>
      <c r="G390" s="399">
        <f>DEDEL!S28</f>
        <v>0</v>
      </c>
      <c r="H390" s="399">
        <f>DEDEL!T28</f>
        <v>0</v>
      </c>
    </row>
    <row r="391" spans="1:8" x14ac:dyDescent="0.25">
      <c r="A391" s="269" t="str">
        <f>DEDEL!A29</f>
        <v>DEDELEGATION</v>
      </c>
      <c r="B391" s="269">
        <f>DEDEL!C29</f>
        <v>3022017</v>
      </c>
      <c r="C391" s="269" t="str">
        <f>DEDEL!D29</f>
        <v>Cromer Road Primary School</v>
      </c>
      <c r="D391" s="269" t="str">
        <f>DEDEL!M29</f>
        <v>DDEL1</v>
      </c>
      <c r="E391" s="399">
        <f>DEDEL!Q29</f>
        <v>-659.28</v>
      </c>
      <c r="F391" s="399">
        <f>DEDEL!R29</f>
        <v>0</v>
      </c>
      <c r="G391" s="399">
        <f>DEDEL!S29</f>
        <v>0</v>
      </c>
      <c r="H391" s="399">
        <f>DEDEL!T29</f>
        <v>0</v>
      </c>
    </row>
    <row r="392" spans="1:8" x14ac:dyDescent="0.25">
      <c r="A392" s="269" t="str">
        <f>DEDEL!A30</f>
        <v>DEDELEGATION</v>
      </c>
      <c r="B392" s="269">
        <f>DEDEL!C30</f>
        <v>3022019</v>
      </c>
      <c r="C392" s="269" t="str">
        <f>DEDEL!D30</f>
        <v>Deansbrook Infant School</v>
      </c>
      <c r="D392" s="269" t="str">
        <f>DEDEL!M30</f>
        <v>DDEL1</v>
      </c>
      <c r="E392" s="399">
        <f>DEDEL!Q30</f>
        <v>-349.32</v>
      </c>
      <c r="F392" s="399">
        <f>DEDEL!R30</f>
        <v>0</v>
      </c>
      <c r="G392" s="399">
        <f>DEDEL!S30</f>
        <v>0</v>
      </c>
      <c r="H392" s="399">
        <f>DEDEL!T30</f>
        <v>0</v>
      </c>
    </row>
    <row r="393" spans="1:8" x14ac:dyDescent="0.25">
      <c r="A393" s="269" t="str">
        <f>DEDEL!A31</f>
        <v>DEDELEGATION</v>
      </c>
      <c r="B393" s="269">
        <f>DEDEL!C31</f>
        <v>3022021</v>
      </c>
      <c r="C393" s="269" t="str">
        <f>DEDEL!D31</f>
        <v>Dollis Primary School</v>
      </c>
      <c r="D393" s="269" t="str">
        <f>DEDEL!M31</f>
        <v>DDEL1</v>
      </c>
      <c r="E393" s="399">
        <f>DEDEL!Q31</f>
        <v>-726.52</v>
      </c>
      <c r="F393" s="399">
        <f>DEDEL!R31</f>
        <v>0</v>
      </c>
      <c r="G393" s="399">
        <f>DEDEL!S31</f>
        <v>0</v>
      </c>
      <c r="H393" s="399">
        <f>DEDEL!T31</f>
        <v>0</v>
      </c>
    </row>
    <row r="394" spans="1:8" x14ac:dyDescent="0.25">
      <c r="A394" s="269" t="str">
        <f>DEDEL!A32</f>
        <v>DEDELEGATION</v>
      </c>
      <c r="B394" s="269">
        <f>DEDEL!C32</f>
        <v>3022023</v>
      </c>
      <c r="C394" s="269" t="str">
        <f>DEDEL!D32</f>
        <v>Edgware Primary School</v>
      </c>
      <c r="D394" s="269" t="str">
        <f>DEDEL!M32</f>
        <v>DDEL1</v>
      </c>
      <c r="E394" s="399">
        <f>DEDEL!Q32</f>
        <v>-823.28</v>
      </c>
      <c r="F394" s="399">
        <f>DEDEL!R32</f>
        <v>0</v>
      </c>
      <c r="G394" s="399">
        <f>DEDEL!S32</f>
        <v>0</v>
      </c>
      <c r="H394" s="399">
        <f>DEDEL!T32</f>
        <v>0</v>
      </c>
    </row>
    <row r="395" spans="1:8" x14ac:dyDescent="0.25">
      <c r="A395" s="269" t="str">
        <f>DEDEL!A33</f>
        <v>DEDELEGATION</v>
      </c>
      <c r="B395" s="269">
        <f>DEDEL!C33</f>
        <v>3022024</v>
      </c>
      <c r="C395" s="269" t="str">
        <f>DEDEL!D33</f>
        <v>Fairway Primary School and Children's Centre</v>
      </c>
      <c r="D395" s="269" t="str">
        <f>DEDEL!M33</f>
        <v>DDEL1</v>
      </c>
      <c r="E395" s="399">
        <f>DEDEL!Q33</f>
        <v>-323.08</v>
      </c>
      <c r="F395" s="399">
        <f>DEDEL!R33</f>
        <v>0</v>
      </c>
      <c r="G395" s="399">
        <f>DEDEL!S33</f>
        <v>0</v>
      </c>
      <c r="H395" s="399">
        <f>DEDEL!T33</f>
        <v>0</v>
      </c>
    </row>
    <row r="396" spans="1:8" x14ac:dyDescent="0.25">
      <c r="A396" s="269" t="str">
        <f>DEDEL!A34</f>
        <v>DEDELEGATION</v>
      </c>
      <c r="B396" s="269">
        <f>DEDEL!C34</f>
        <v>3022025</v>
      </c>
      <c r="C396" s="269" t="str">
        <f>DEDEL!D34</f>
        <v>Foulds School</v>
      </c>
      <c r="D396" s="269" t="str">
        <f>DEDEL!M34</f>
        <v>DDEL1</v>
      </c>
      <c r="E396" s="399">
        <f>DEDEL!Q34</f>
        <v>-521.52</v>
      </c>
      <c r="F396" s="399">
        <f>DEDEL!R34</f>
        <v>0</v>
      </c>
      <c r="G396" s="399">
        <f>DEDEL!S34</f>
        <v>0</v>
      </c>
      <c r="H396" s="399">
        <f>DEDEL!T34</f>
        <v>0</v>
      </c>
    </row>
    <row r="397" spans="1:8" x14ac:dyDescent="0.25">
      <c r="A397" s="269" t="str">
        <f>DEDEL!A35</f>
        <v>DEDELEGATION</v>
      </c>
      <c r="B397" s="269">
        <f>DEDEL!C35</f>
        <v>3022026</v>
      </c>
      <c r="C397" s="269" t="str">
        <f>DEDEL!D35</f>
        <v>Frith Manor Primary School</v>
      </c>
      <c r="D397" s="269" t="str">
        <f>DEDEL!M35</f>
        <v>DDEL1</v>
      </c>
      <c r="E397" s="399">
        <f>DEDEL!Q35</f>
        <v>-815.07999999999993</v>
      </c>
      <c r="F397" s="399">
        <f>DEDEL!R35</f>
        <v>0</v>
      </c>
      <c r="G397" s="399">
        <f>DEDEL!S35</f>
        <v>0</v>
      </c>
      <c r="H397" s="399">
        <f>DEDEL!T35</f>
        <v>0</v>
      </c>
    </row>
    <row r="398" spans="1:8" x14ac:dyDescent="0.25">
      <c r="A398" s="269" t="str">
        <f>DEDEL!A36</f>
        <v>DEDELEGATION</v>
      </c>
      <c r="B398" s="269">
        <f>DEDEL!C36</f>
        <v>3022027</v>
      </c>
      <c r="C398" s="269" t="str">
        <f>DEDEL!D36</f>
        <v>Garden Suburb Junior School</v>
      </c>
      <c r="D398" s="269" t="str">
        <f>DEDEL!M36</f>
        <v>DDEL1</v>
      </c>
      <c r="E398" s="399">
        <f>DEDEL!Q36</f>
        <v>-575.64</v>
      </c>
      <c r="F398" s="399">
        <f>DEDEL!R36</f>
        <v>0</v>
      </c>
      <c r="G398" s="399">
        <f>DEDEL!S36</f>
        <v>0</v>
      </c>
      <c r="H398" s="399">
        <f>DEDEL!T36</f>
        <v>0</v>
      </c>
    </row>
    <row r="399" spans="1:8" x14ac:dyDescent="0.25">
      <c r="A399" s="269" t="str">
        <f>DEDEL!A37</f>
        <v>DEDELEGATION</v>
      </c>
      <c r="B399" s="269">
        <f>DEDEL!C37</f>
        <v>3022028</v>
      </c>
      <c r="C399" s="269" t="str">
        <f>DEDEL!D37</f>
        <v>Garden Suburb Infant School</v>
      </c>
      <c r="D399" s="269" t="str">
        <f>DEDEL!M37</f>
        <v>DDEL1</v>
      </c>
      <c r="E399" s="399">
        <f>DEDEL!Q37</f>
        <v>-382.12</v>
      </c>
      <c r="F399" s="399">
        <f>DEDEL!R37</f>
        <v>0</v>
      </c>
      <c r="G399" s="399">
        <f>DEDEL!S37</f>
        <v>0</v>
      </c>
      <c r="H399" s="399">
        <f>DEDEL!T37</f>
        <v>0</v>
      </c>
    </row>
    <row r="400" spans="1:8" x14ac:dyDescent="0.25">
      <c r="A400" s="269" t="str">
        <f>DEDEL!A38</f>
        <v>DEDELEGATION</v>
      </c>
      <c r="B400" s="269">
        <f>DEDEL!C38</f>
        <v>3022029</v>
      </c>
      <c r="C400" s="269" t="str">
        <f>DEDEL!D38</f>
        <v>Goldbeaters Primary School</v>
      </c>
      <c r="D400" s="269" t="str">
        <f>DEDEL!M38</f>
        <v>DDEL1</v>
      </c>
      <c r="E400" s="399">
        <f>DEDEL!Q38</f>
        <v>-678.95999999999992</v>
      </c>
      <c r="F400" s="399">
        <f>DEDEL!R38</f>
        <v>0</v>
      </c>
      <c r="G400" s="399">
        <f>DEDEL!S38</f>
        <v>0</v>
      </c>
      <c r="H400" s="399">
        <f>DEDEL!T38</f>
        <v>0</v>
      </c>
    </row>
    <row r="401" spans="1:8" x14ac:dyDescent="0.25">
      <c r="A401" s="269" t="str">
        <f>DEDEL!A39</f>
        <v>DEDELEGATION</v>
      </c>
      <c r="B401" s="269">
        <f>DEDEL!C39</f>
        <v>3022031</v>
      </c>
      <c r="C401" s="269" t="str">
        <f>DEDEL!D39</f>
        <v>Hollickwood Primary School</v>
      </c>
      <c r="D401" s="269" t="str">
        <f>DEDEL!M39</f>
        <v>DDEL1</v>
      </c>
      <c r="E401" s="399">
        <f>DEDEL!Q39</f>
        <v>-305.03999999999996</v>
      </c>
      <c r="F401" s="399">
        <f>DEDEL!R39</f>
        <v>0</v>
      </c>
      <c r="G401" s="399">
        <f>DEDEL!S39</f>
        <v>0</v>
      </c>
      <c r="H401" s="399">
        <f>DEDEL!T39</f>
        <v>0</v>
      </c>
    </row>
    <row r="402" spans="1:8" x14ac:dyDescent="0.25">
      <c r="A402" s="269" t="str">
        <f>DEDEL!A40</f>
        <v>DEDELEGATION</v>
      </c>
      <c r="B402" s="269">
        <f>DEDEL!C40</f>
        <v>3022032</v>
      </c>
      <c r="C402" s="269" t="str">
        <f>DEDEL!D40</f>
        <v>Holly Park Primary School</v>
      </c>
      <c r="D402" s="269" t="str">
        <f>DEDEL!M40</f>
        <v>DDEL1</v>
      </c>
      <c r="E402" s="399">
        <f>DEDEL!Q40</f>
        <v>-718.31999999999994</v>
      </c>
      <c r="F402" s="399">
        <f>DEDEL!R40</f>
        <v>0</v>
      </c>
      <c r="G402" s="399">
        <f>DEDEL!S40</f>
        <v>0</v>
      </c>
      <c r="H402" s="399">
        <f>DEDEL!T40</f>
        <v>0</v>
      </c>
    </row>
    <row r="403" spans="1:8" x14ac:dyDescent="0.25">
      <c r="A403" s="269" t="str">
        <f>DEDEL!A41</f>
        <v>DEDELEGATION</v>
      </c>
      <c r="B403" s="269">
        <f>DEDEL!C41</f>
        <v>3022036</v>
      </c>
      <c r="C403" s="269" t="str">
        <f>DEDEL!D41</f>
        <v>Livingstone Primary and Nursery School</v>
      </c>
      <c r="D403" s="269" t="str">
        <f>DEDEL!M41</f>
        <v>DDEL1</v>
      </c>
      <c r="E403" s="399">
        <f>DEDEL!Q41</f>
        <v>-387.03999999999996</v>
      </c>
      <c r="F403" s="399">
        <f>DEDEL!R41</f>
        <v>0</v>
      </c>
      <c r="G403" s="399">
        <f>DEDEL!S41</f>
        <v>0</v>
      </c>
      <c r="H403" s="399">
        <f>DEDEL!T41</f>
        <v>0</v>
      </c>
    </row>
    <row r="404" spans="1:8" x14ac:dyDescent="0.25">
      <c r="A404" s="269" t="str">
        <f>DEDEL!A42</f>
        <v>DEDELEGATION</v>
      </c>
      <c r="B404" s="269">
        <f>DEDEL!C42</f>
        <v>3022037</v>
      </c>
      <c r="C404" s="269" t="str">
        <f>DEDEL!D42</f>
        <v>Manorside Primary School</v>
      </c>
      <c r="D404" s="269" t="str">
        <f>DEDEL!M42</f>
        <v>DDEL1</v>
      </c>
      <c r="E404" s="399">
        <f>DEDEL!Q42</f>
        <v>-434.59999999999997</v>
      </c>
      <c r="F404" s="399">
        <f>DEDEL!R42</f>
        <v>0</v>
      </c>
      <c r="G404" s="399">
        <f>DEDEL!S42</f>
        <v>0</v>
      </c>
      <c r="H404" s="399">
        <f>DEDEL!T42</f>
        <v>0</v>
      </c>
    </row>
    <row r="405" spans="1:8" x14ac:dyDescent="0.25">
      <c r="A405" s="269" t="str">
        <f>DEDEL!A43</f>
        <v>DEDELEGATION</v>
      </c>
      <c r="B405" s="269">
        <f>DEDEL!C43</f>
        <v>3022042</v>
      </c>
      <c r="C405" s="269" t="str">
        <f>DEDEL!D43</f>
        <v>Monkfrith Primary School</v>
      </c>
      <c r="D405" s="269" t="str">
        <f>DEDEL!M43</f>
        <v>DDEL1</v>
      </c>
      <c r="E405" s="399">
        <f>DEDEL!Q43</f>
        <v>-697</v>
      </c>
      <c r="F405" s="399">
        <f>DEDEL!R43</f>
        <v>0</v>
      </c>
      <c r="G405" s="399">
        <f>DEDEL!S43</f>
        <v>0</v>
      </c>
      <c r="H405" s="399">
        <f>DEDEL!T43</f>
        <v>0</v>
      </c>
    </row>
    <row r="406" spans="1:8" x14ac:dyDescent="0.25">
      <c r="A406" s="269" t="str">
        <f>DEDEL!A44</f>
        <v>DEDELEGATION</v>
      </c>
      <c r="B406" s="269">
        <f>DEDEL!C44</f>
        <v>3022043</v>
      </c>
      <c r="C406" s="269" t="str">
        <f>DEDEL!D44</f>
        <v>Moss Hall Junior School</v>
      </c>
      <c r="D406" s="269" t="str">
        <f>DEDEL!M44</f>
        <v>DDEL1</v>
      </c>
      <c r="E406" s="399">
        <f>DEDEL!Q44</f>
        <v>-733.07999999999993</v>
      </c>
      <c r="F406" s="399">
        <f>DEDEL!R44</f>
        <v>0</v>
      </c>
      <c r="G406" s="399">
        <f>DEDEL!S44</f>
        <v>0</v>
      </c>
      <c r="H406" s="399">
        <f>DEDEL!T44</f>
        <v>0</v>
      </c>
    </row>
    <row r="407" spans="1:8" x14ac:dyDescent="0.25">
      <c r="A407" s="269" t="str">
        <f>DEDEL!A45</f>
        <v>DEDELEGATION</v>
      </c>
      <c r="B407" s="269">
        <f>DEDEL!C45</f>
        <v>3022044</v>
      </c>
      <c r="C407" s="269" t="str">
        <f>DEDEL!D45</f>
        <v>Moss Hall Infant School</v>
      </c>
      <c r="D407" s="269" t="str">
        <f>DEDEL!M45</f>
        <v>DDEL1</v>
      </c>
      <c r="E407" s="399">
        <f>DEDEL!Q45</f>
        <v>-575.64</v>
      </c>
      <c r="F407" s="399">
        <f>DEDEL!R45</f>
        <v>0</v>
      </c>
      <c r="G407" s="399">
        <f>DEDEL!S45</f>
        <v>0</v>
      </c>
      <c r="H407" s="399">
        <f>DEDEL!T45</f>
        <v>0</v>
      </c>
    </row>
    <row r="408" spans="1:8" x14ac:dyDescent="0.25">
      <c r="A408" s="269" t="str">
        <f>DEDEL!A46</f>
        <v>DEDELEGATION</v>
      </c>
      <c r="B408" s="269">
        <f>DEDEL!C46</f>
        <v>3022045</v>
      </c>
      <c r="C408" s="269" t="str">
        <f>DEDEL!D46</f>
        <v>Northside Primary School</v>
      </c>
      <c r="D408" s="269" t="str">
        <f>DEDEL!M46</f>
        <v>DDEL1</v>
      </c>
      <c r="E408" s="399">
        <f>DEDEL!Q46</f>
        <v>-346.03999999999996</v>
      </c>
      <c r="F408" s="399">
        <f>DEDEL!R46</f>
        <v>0</v>
      </c>
      <c r="G408" s="399">
        <f>DEDEL!S46</f>
        <v>0</v>
      </c>
      <c r="H408" s="399">
        <f>DEDEL!T46</f>
        <v>0</v>
      </c>
    </row>
    <row r="409" spans="1:8" x14ac:dyDescent="0.25">
      <c r="A409" s="269" t="str">
        <f>DEDEL!A47</f>
        <v>DEDELEGATION</v>
      </c>
      <c r="B409" s="269">
        <f>DEDEL!C47</f>
        <v>3022053</v>
      </c>
      <c r="C409" s="269" t="str">
        <f>DEDEL!D47</f>
        <v>The Noam Primary School</v>
      </c>
      <c r="D409" s="269" t="str">
        <f>DEDEL!M47</f>
        <v>DDEL1</v>
      </c>
      <c r="E409" s="399">
        <f>DEDEL!Q47</f>
        <v>-323.08</v>
      </c>
      <c r="F409" s="399">
        <f>DEDEL!R47</f>
        <v>0</v>
      </c>
      <c r="G409" s="399">
        <f>DEDEL!S47</f>
        <v>0</v>
      </c>
      <c r="H409" s="399">
        <f>DEDEL!T47</f>
        <v>0</v>
      </c>
    </row>
    <row r="410" spans="1:8" x14ac:dyDescent="0.25">
      <c r="A410" s="269" t="str">
        <f>DEDEL!A48</f>
        <v>DEDELEGATION</v>
      </c>
      <c r="B410" s="269">
        <f>DEDEL!C48</f>
        <v>3022054</v>
      </c>
      <c r="C410" s="269" t="str">
        <f>DEDEL!D48</f>
        <v>Woodridge Primary School</v>
      </c>
      <c r="D410" s="269" t="str">
        <f>DEDEL!M48</f>
        <v>DDEL1</v>
      </c>
      <c r="E410" s="399">
        <f>DEDEL!Q48</f>
        <v>-339.47999999999996</v>
      </c>
      <c r="F410" s="399">
        <f>DEDEL!R48</f>
        <v>0</v>
      </c>
      <c r="G410" s="399">
        <f>DEDEL!S48</f>
        <v>0</v>
      </c>
      <c r="H410" s="399">
        <f>DEDEL!T48</f>
        <v>0</v>
      </c>
    </row>
    <row r="411" spans="1:8" x14ac:dyDescent="0.25">
      <c r="A411" s="269" t="str">
        <f>DEDEL!A49</f>
        <v>DEDELEGATION</v>
      </c>
      <c r="B411" s="269">
        <f>DEDEL!C49</f>
        <v>3022055</v>
      </c>
      <c r="C411" s="269" t="str">
        <f>DEDEL!D49</f>
        <v>Tudor Primary School</v>
      </c>
      <c r="D411" s="269" t="str">
        <f>DEDEL!M49</f>
        <v>DDEL1</v>
      </c>
      <c r="E411" s="399">
        <f>DEDEL!Q49</f>
        <v>-328</v>
      </c>
      <c r="F411" s="399">
        <f>DEDEL!R49</f>
        <v>0</v>
      </c>
      <c r="G411" s="399">
        <f>DEDEL!S49</f>
        <v>0</v>
      </c>
      <c r="H411" s="399">
        <f>DEDEL!T49</f>
        <v>0</v>
      </c>
    </row>
    <row r="412" spans="1:8" x14ac:dyDescent="0.25">
      <c r="A412" s="269" t="str">
        <f>DEDEL!A50</f>
        <v>DEDELEGATION</v>
      </c>
      <c r="B412" s="269">
        <f>DEDEL!C50</f>
        <v>3022057</v>
      </c>
      <c r="C412" s="269" t="str">
        <f>DEDEL!D50</f>
        <v>Underhill School</v>
      </c>
      <c r="D412" s="269" t="str">
        <f>DEDEL!M50</f>
        <v>DDEL1</v>
      </c>
      <c r="E412" s="399">
        <f>DEDEL!Q50</f>
        <v>-736.3599999999999</v>
      </c>
      <c r="F412" s="399">
        <f>DEDEL!R50</f>
        <v>0</v>
      </c>
      <c r="G412" s="399">
        <f>DEDEL!S50</f>
        <v>0</v>
      </c>
      <c r="H412" s="399">
        <f>DEDEL!T50</f>
        <v>0</v>
      </c>
    </row>
    <row r="413" spans="1:8" x14ac:dyDescent="0.25">
      <c r="A413" s="269" t="str">
        <f>DEDEL!A51</f>
        <v>DEDELEGATION</v>
      </c>
      <c r="B413" s="269">
        <f>DEDEL!C51</f>
        <v>3022060</v>
      </c>
      <c r="C413" s="269" t="str">
        <f>DEDEL!D51</f>
        <v>Whitings Hill Primary School</v>
      </c>
      <c r="D413" s="269" t="str">
        <f>DEDEL!M51</f>
        <v>DDEL1</v>
      </c>
      <c r="E413" s="399">
        <f>DEDEL!Q51</f>
        <v>-690.43999999999994</v>
      </c>
      <c r="F413" s="399">
        <f>DEDEL!R51</f>
        <v>0</v>
      </c>
      <c r="G413" s="399">
        <f>DEDEL!S51</f>
        <v>0</v>
      </c>
      <c r="H413" s="399">
        <f>DEDEL!T51</f>
        <v>0</v>
      </c>
    </row>
    <row r="414" spans="1:8" x14ac:dyDescent="0.25">
      <c r="A414" s="269" t="str">
        <f>DEDEL!A52</f>
        <v>DEDELEGATION</v>
      </c>
      <c r="B414" s="269">
        <f>DEDEL!C52</f>
        <v>3022067</v>
      </c>
      <c r="C414" s="269" t="str">
        <f>DEDEL!D52</f>
        <v>Chalgrove Primary School</v>
      </c>
      <c r="D414" s="269" t="str">
        <f>DEDEL!M52</f>
        <v>DDEL1</v>
      </c>
      <c r="E414" s="399">
        <f>DEDEL!Q52</f>
        <v>-383.76</v>
      </c>
      <c r="F414" s="399">
        <f>DEDEL!R52</f>
        <v>0</v>
      </c>
      <c r="G414" s="399">
        <f>DEDEL!S52</f>
        <v>0</v>
      </c>
      <c r="H414" s="399">
        <f>DEDEL!T52</f>
        <v>0</v>
      </c>
    </row>
    <row r="415" spans="1:8" x14ac:dyDescent="0.25">
      <c r="A415" s="269" t="str">
        <f>DEDEL!A53</f>
        <v>DEDELEGATION</v>
      </c>
      <c r="B415" s="269">
        <f>DEDEL!C53</f>
        <v>3022070</v>
      </c>
      <c r="C415" s="269" t="str">
        <f>DEDEL!D53</f>
        <v>Sunnyfields Primary School</v>
      </c>
      <c r="D415" s="269" t="str">
        <f>DEDEL!M53</f>
        <v>DDEL1</v>
      </c>
      <c r="E415" s="399">
        <f>DEDEL!Q53</f>
        <v>-342.76</v>
      </c>
      <c r="F415" s="399">
        <f>DEDEL!R53</f>
        <v>0</v>
      </c>
      <c r="G415" s="399">
        <f>DEDEL!S53</f>
        <v>0</v>
      </c>
      <c r="H415" s="399">
        <f>DEDEL!T53</f>
        <v>0</v>
      </c>
    </row>
    <row r="416" spans="1:8" x14ac:dyDescent="0.25">
      <c r="A416" s="269" t="str">
        <f>DEDEL!A54</f>
        <v>DEDELEGATION</v>
      </c>
      <c r="B416" s="269">
        <f>DEDEL!C54</f>
        <v>3022071</v>
      </c>
      <c r="C416" s="269" t="str">
        <f>DEDEL!D54</f>
        <v>Queenswell Infant &amp; Nursery School</v>
      </c>
      <c r="D416" s="269" t="str">
        <f>DEDEL!M54</f>
        <v>DDEL1</v>
      </c>
      <c r="E416" s="399">
        <f>DEDEL!Q54</f>
        <v>-290.27999999999997</v>
      </c>
      <c r="F416" s="399">
        <f>DEDEL!R54</f>
        <v>0</v>
      </c>
      <c r="G416" s="399">
        <f>DEDEL!S54</f>
        <v>0</v>
      </c>
      <c r="H416" s="399">
        <f>DEDEL!T54</f>
        <v>0</v>
      </c>
    </row>
    <row r="417" spans="1:8" x14ac:dyDescent="0.25">
      <c r="A417" s="269" t="str">
        <f>DEDEL!A55</f>
        <v>DEDELEGATION</v>
      </c>
      <c r="B417" s="269">
        <f>DEDEL!C55</f>
        <v>3022072</v>
      </c>
      <c r="C417" s="269" t="str">
        <f>DEDEL!D55</f>
        <v>Queenswell Junior School</v>
      </c>
      <c r="D417" s="269" t="str">
        <f>DEDEL!M55</f>
        <v>DDEL1</v>
      </c>
      <c r="E417" s="399">
        <f>DEDEL!Q55</f>
        <v>-533</v>
      </c>
      <c r="F417" s="399">
        <f>DEDEL!R55</f>
        <v>0</v>
      </c>
      <c r="G417" s="399">
        <f>DEDEL!S55</f>
        <v>0</v>
      </c>
      <c r="H417" s="399">
        <f>DEDEL!T55</f>
        <v>0</v>
      </c>
    </row>
    <row r="418" spans="1:8" x14ac:dyDescent="0.25">
      <c r="A418" s="269" t="str">
        <f>DEDEL!A56</f>
        <v>DEDELEGATION</v>
      </c>
      <c r="B418" s="269">
        <f>DEDEL!C56</f>
        <v>3022073</v>
      </c>
      <c r="C418" s="269" t="str">
        <f>DEDEL!D56</f>
        <v>Danegrove Primary School</v>
      </c>
      <c r="D418" s="269" t="str">
        <f>DEDEL!M56</f>
        <v>DDEL1</v>
      </c>
      <c r="E418" s="399">
        <f>DEDEL!Q56</f>
        <v>-1020.0799999999999</v>
      </c>
      <c r="F418" s="399">
        <f>DEDEL!R56</f>
        <v>0</v>
      </c>
      <c r="G418" s="399">
        <f>DEDEL!S56</f>
        <v>0</v>
      </c>
      <c r="H418" s="399">
        <f>DEDEL!T56</f>
        <v>0</v>
      </c>
    </row>
    <row r="419" spans="1:8" x14ac:dyDescent="0.25">
      <c r="A419" s="269" t="str">
        <f>DEDEL!A57</f>
        <v>DEDELEGATION</v>
      </c>
      <c r="B419" s="269">
        <f>DEDEL!C57</f>
        <v>3022076</v>
      </c>
      <c r="C419" s="269" t="str">
        <f>DEDEL!D57</f>
        <v>Wessex Gardens Primary School</v>
      </c>
      <c r="D419" s="269" t="str">
        <f>DEDEL!M57</f>
        <v>DDEL1</v>
      </c>
      <c r="E419" s="399">
        <f>DEDEL!Q57</f>
        <v>-578.91999999999996</v>
      </c>
      <c r="F419" s="399">
        <f>DEDEL!R57</f>
        <v>0</v>
      </c>
      <c r="G419" s="399">
        <f>DEDEL!S57</f>
        <v>0</v>
      </c>
      <c r="H419" s="399">
        <f>DEDEL!T57</f>
        <v>0</v>
      </c>
    </row>
    <row r="420" spans="1:8" x14ac:dyDescent="0.25">
      <c r="A420" s="269" t="str">
        <f>DEDEL!A58</f>
        <v>DEDELEGATION</v>
      </c>
      <c r="B420" s="269">
        <f>DEDEL!C58</f>
        <v>3022077</v>
      </c>
      <c r="C420" s="269" t="str">
        <f>DEDEL!D58</f>
        <v>The Orion Primary School</v>
      </c>
      <c r="D420" s="269" t="str">
        <f>DEDEL!M58</f>
        <v>DDEL1</v>
      </c>
      <c r="E420" s="399">
        <f>DEDEL!Q58</f>
        <v>-1420.24</v>
      </c>
      <c r="F420" s="399">
        <f>DEDEL!R58</f>
        <v>0</v>
      </c>
      <c r="G420" s="399">
        <f>DEDEL!S58</f>
        <v>0</v>
      </c>
      <c r="H420" s="399">
        <f>DEDEL!T58</f>
        <v>0</v>
      </c>
    </row>
    <row r="421" spans="1:8" x14ac:dyDescent="0.25">
      <c r="A421" s="269" t="str">
        <f>DEDEL!A59</f>
        <v>DEDELEGATION</v>
      </c>
      <c r="B421" s="269">
        <f>DEDEL!C59</f>
        <v>3022078</v>
      </c>
      <c r="C421" s="269" t="str">
        <f>DEDEL!D59</f>
        <v>Pardes House Primary School</v>
      </c>
      <c r="D421" s="269" t="str">
        <f>DEDEL!M59</f>
        <v>DDEL1</v>
      </c>
      <c r="E421" s="399">
        <f>DEDEL!Q59</f>
        <v>-570.71999999999991</v>
      </c>
      <c r="F421" s="399">
        <f>DEDEL!R59</f>
        <v>0</v>
      </c>
      <c r="G421" s="399">
        <f>DEDEL!S59</f>
        <v>0</v>
      </c>
      <c r="H421" s="399">
        <f>DEDEL!T59</f>
        <v>0</v>
      </c>
    </row>
    <row r="422" spans="1:8" x14ac:dyDescent="0.25">
      <c r="A422" s="269" t="str">
        <f>DEDEL!A60</f>
        <v>DEDELEGATION</v>
      </c>
      <c r="B422" s="269">
        <f>DEDEL!C60</f>
        <v>3022079</v>
      </c>
      <c r="C422" s="269" t="str">
        <f>DEDEL!D60</f>
        <v>Beis Yaakov Primary School</v>
      </c>
      <c r="D422" s="269" t="str">
        <f>DEDEL!M60</f>
        <v>DDEL1</v>
      </c>
      <c r="E422" s="399">
        <f>DEDEL!Q60</f>
        <v>-711.76</v>
      </c>
      <c r="F422" s="399">
        <f>DEDEL!R60</f>
        <v>0</v>
      </c>
      <c r="G422" s="399">
        <f>DEDEL!S60</f>
        <v>0</v>
      </c>
      <c r="H422" s="399">
        <f>DEDEL!T60</f>
        <v>0</v>
      </c>
    </row>
    <row r="423" spans="1:8" x14ac:dyDescent="0.25">
      <c r="A423" s="269" t="str">
        <f>DEDEL!A61</f>
        <v>DEDELEGATION</v>
      </c>
      <c r="B423" s="269">
        <f>DEDEL!C61</f>
        <v>3023300</v>
      </c>
      <c r="C423" s="269" t="str">
        <f>DEDEL!D61</f>
        <v>All Saints' CofE Primary School NW2</v>
      </c>
      <c r="D423" s="269" t="str">
        <f>DEDEL!M61</f>
        <v>DDEL1</v>
      </c>
      <c r="E423" s="399">
        <f>DEDEL!Q61</f>
        <v>-280.44</v>
      </c>
      <c r="F423" s="399">
        <f>DEDEL!R61</f>
        <v>0</v>
      </c>
      <c r="G423" s="399">
        <f>DEDEL!S61</f>
        <v>0</v>
      </c>
      <c r="H423" s="399">
        <f>DEDEL!T61</f>
        <v>0</v>
      </c>
    </row>
    <row r="424" spans="1:8" x14ac:dyDescent="0.25">
      <c r="A424" s="269" t="str">
        <f>DEDEL!A62</f>
        <v>DEDELEGATION</v>
      </c>
      <c r="B424" s="269">
        <f>DEDEL!C62</f>
        <v>3023302</v>
      </c>
      <c r="C424" s="269" t="str">
        <f>DEDEL!D62</f>
        <v>Christ Church Primary School</v>
      </c>
      <c r="D424" s="269" t="str">
        <f>DEDEL!M62</f>
        <v>DDEL1</v>
      </c>
      <c r="E424" s="399">
        <f>DEDEL!Q62</f>
        <v>-342.76</v>
      </c>
      <c r="F424" s="399">
        <f>DEDEL!R62</f>
        <v>0</v>
      </c>
      <c r="G424" s="399">
        <f>DEDEL!S62</f>
        <v>0</v>
      </c>
      <c r="H424" s="399">
        <f>DEDEL!T62</f>
        <v>0</v>
      </c>
    </row>
    <row r="425" spans="1:8" x14ac:dyDescent="0.25">
      <c r="A425" s="269" t="str">
        <f>DEDEL!A63</f>
        <v>DEDELEGATION</v>
      </c>
      <c r="B425" s="269">
        <f>DEDEL!C63</f>
        <v>3023304</v>
      </c>
      <c r="C425" s="269" t="str">
        <f>DEDEL!D63</f>
        <v>Holy Trinity CofE Primary School</v>
      </c>
      <c r="D425" s="269" t="str">
        <f>DEDEL!M63</f>
        <v>DDEL1</v>
      </c>
      <c r="E425" s="399">
        <f>DEDEL!Q63</f>
        <v>-326.35999999999996</v>
      </c>
      <c r="F425" s="399">
        <f>DEDEL!R63</f>
        <v>0</v>
      </c>
      <c r="G425" s="399">
        <f>DEDEL!S63</f>
        <v>0</v>
      </c>
      <c r="H425" s="399">
        <f>DEDEL!T63</f>
        <v>0</v>
      </c>
    </row>
    <row r="426" spans="1:8" x14ac:dyDescent="0.25">
      <c r="A426" s="269" t="str">
        <f>DEDEL!A64</f>
        <v>DEDELEGATION</v>
      </c>
      <c r="B426" s="269">
        <f>DEDEL!C64</f>
        <v>3023305</v>
      </c>
      <c r="C426" s="269" t="str">
        <f>DEDEL!D64</f>
        <v>Monken Hadley CofE Primary School</v>
      </c>
      <c r="D426" s="269" t="str">
        <f>DEDEL!M64</f>
        <v>DDEL1</v>
      </c>
      <c r="E426" s="399">
        <f>DEDEL!Q64</f>
        <v>-245.99999999999997</v>
      </c>
      <c r="F426" s="399">
        <f>DEDEL!R64</f>
        <v>0</v>
      </c>
      <c r="G426" s="399">
        <f>DEDEL!S64</f>
        <v>0</v>
      </c>
      <c r="H426" s="399">
        <f>DEDEL!T64</f>
        <v>0</v>
      </c>
    </row>
    <row r="427" spans="1:8" x14ac:dyDescent="0.25">
      <c r="A427" s="269" t="str">
        <f>DEDEL!A65</f>
        <v>DEDELEGATION</v>
      </c>
      <c r="B427" s="269">
        <f>DEDEL!C65</f>
        <v>3023307</v>
      </c>
      <c r="C427" s="269" t="str">
        <f>DEDEL!D65</f>
        <v>St John's CofE Junior Mixed and Infant School</v>
      </c>
      <c r="D427" s="269" t="str">
        <f>DEDEL!M65</f>
        <v>DDEL1</v>
      </c>
      <c r="E427" s="399">
        <f>DEDEL!Q65</f>
        <v>-342.76</v>
      </c>
      <c r="F427" s="399">
        <f>DEDEL!R65</f>
        <v>0</v>
      </c>
      <c r="G427" s="399">
        <f>DEDEL!S65</f>
        <v>0</v>
      </c>
      <c r="H427" s="399">
        <f>DEDEL!T65</f>
        <v>0</v>
      </c>
    </row>
    <row r="428" spans="1:8" x14ac:dyDescent="0.25">
      <c r="A428" s="269" t="str">
        <f>DEDEL!A66</f>
        <v>DEDELEGATION</v>
      </c>
      <c r="B428" s="269">
        <f>DEDEL!C66</f>
        <v>3023309</v>
      </c>
      <c r="C428" s="269" t="str">
        <f>DEDEL!D66</f>
        <v>St John's CofE Primary School</v>
      </c>
      <c r="D428" s="269" t="str">
        <f>DEDEL!M66</f>
        <v>DDEL1</v>
      </c>
      <c r="E428" s="399">
        <f>DEDEL!Q66</f>
        <v>-346.03999999999996</v>
      </c>
      <c r="F428" s="399">
        <f>DEDEL!R66</f>
        <v>0</v>
      </c>
      <c r="G428" s="399">
        <f>DEDEL!S66</f>
        <v>0</v>
      </c>
      <c r="H428" s="399">
        <f>DEDEL!T66</f>
        <v>0</v>
      </c>
    </row>
    <row r="429" spans="1:8" x14ac:dyDescent="0.25">
      <c r="A429" s="269" t="str">
        <f>DEDEL!A67</f>
        <v>DEDELEGATION</v>
      </c>
      <c r="B429" s="269">
        <f>DEDEL!C67</f>
        <v>3023311</v>
      </c>
      <c r="C429" s="269" t="str">
        <f>DEDEL!D67</f>
        <v>St Mary's CofE Primary School</v>
      </c>
      <c r="D429" s="269" t="str">
        <f>DEDEL!M67</f>
        <v>DDEL1</v>
      </c>
      <c r="E429" s="399">
        <f>DEDEL!Q67</f>
        <v>-674.04</v>
      </c>
      <c r="F429" s="399">
        <f>DEDEL!R67</f>
        <v>0</v>
      </c>
      <c r="G429" s="399">
        <f>DEDEL!S67</f>
        <v>0</v>
      </c>
      <c r="H429" s="399">
        <f>DEDEL!T67</f>
        <v>0</v>
      </c>
    </row>
    <row r="430" spans="1:8" x14ac:dyDescent="0.25">
      <c r="A430" s="269" t="str">
        <f>DEDEL!A68</f>
        <v>DEDELEGATION</v>
      </c>
      <c r="B430" s="269">
        <f>DEDEL!C68</f>
        <v>3023312</v>
      </c>
      <c r="C430" s="269" t="str">
        <f>DEDEL!D68</f>
        <v>St Mary's CofE Primary School, East Barnet</v>
      </c>
      <c r="D430" s="269" t="str">
        <f>DEDEL!M68</f>
        <v>DDEL1</v>
      </c>
      <c r="E430" s="399">
        <f>DEDEL!Q68</f>
        <v>-347.68</v>
      </c>
      <c r="F430" s="399">
        <f>DEDEL!R68</f>
        <v>0</v>
      </c>
      <c r="G430" s="399">
        <f>DEDEL!S68</f>
        <v>0</v>
      </c>
      <c r="H430" s="399">
        <f>DEDEL!T68</f>
        <v>0</v>
      </c>
    </row>
    <row r="431" spans="1:8" x14ac:dyDescent="0.25">
      <c r="A431" s="269" t="str">
        <f>DEDEL!A69</f>
        <v>DEDELEGATION</v>
      </c>
      <c r="B431" s="269">
        <f>DEDEL!C69</f>
        <v>3023313</v>
      </c>
      <c r="C431" s="269" t="str">
        <f>DEDEL!D69</f>
        <v>St Paul's CofE Primary School N11</v>
      </c>
      <c r="D431" s="269" t="str">
        <f>DEDEL!M69</f>
        <v>DDEL1</v>
      </c>
      <c r="E431" s="399">
        <f>DEDEL!Q69</f>
        <v>-305.03999999999996</v>
      </c>
      <c r="F431" s="399">
        <f>DEDEL!R69</f>
        <v>0</v>
      </c>
      <c r="G431" s="399">
        <f>DEDEL!S69</f>
        <v>0</v>
      </c>
      <c r="H431" s="399">
        <f>DEDEL!T69</f>
        <v>0</v>
      </c>
    </row>
    <row r="432" spans="1:8" x14ac:dyDescent="0.25">
      <c r="A432" s="269" t="str">
        <f>DEDEL!A70</f>
        <v>DEDELEGATION</v>
      </c>
      <c r="B432" s="269">
        <f>DEDEL!C70</f>
        <v>3023314</v>
      </c>
      <c r="C432" s="269" t="str">
        <f>DEDEL!D70</f>
        <v>St Paul's CofE Primary School NW7</v>
      </c>
      <c r="D432" s="269" t="str">
        <f>DEDEL!M70</f>
        <v>DDEL1</v>
      </c>
      <c r="E432" s="399">
        <f>DEDEL!Q70</f>
        <v>-337.84</v>
      </c>
      <c r="F432" s="399">
        <f>DEDEL!R70</f>
        <v>0</v>
      </c>
      <c r="G432" s="399">
        <f>DEDEL!S70</f>
        <v>0</v>
      </c>
      <c r="H432" s="399">
        <f>DEDEL!T70</f>
        <v>0</v>
      </c>
    </row>
    <row r="433" spans="1:8" x14ac:dyDescent="0.25">
      <c r="A433" s="269" t="str">
        <f>DEDEL!A71</f>
        <v>DEDELEGATION</v>
      </c>
      <c r="B433" s="269">
        <f>DEDEL!C71</f>
        <v>3023315</v>
      </c>
      <c r="C433" s="269" t="str">
        <f>DEDEL!D71</f>
        <v>St Andrew's CofE Voluntary Aided Primary School, Totteridge</v>
      </c>
      <c r="D433" s="269" t="str">
        <f>DEDEL!M71</f>
        <v>DDEL1</v>
      </c>
      <c r="E433" s="399">
        <f>DEDEL!Q71</f>
        <v>-341.12</v>
      </c>
      <c r="F433" s="399">
        <f>DEDEL!R71</f>
        <v>0</v>
      </c>
      <c r="G433" s="399">
        <f>DEDEL!S71</f>
        <v>0</v>
      </c>
      <c r="H433" s="399">
        <f>DEDEL!T71</f>
        <v>0</v>
      </c>
    </row>
    <row r="434" spans="1:8" x14ac:dyDescent="0.25">
      <c r="A434" s="269" t="str">
        <f>DEDEL!A72</f>
        <v>DEDELEGATION</v>
      </c>
      <c r="B434" s="269">
        <f>DEDEL!C72</f>
        <v>3023316</v>
      </c>
      <c r="C434" s="269" t="str">
        <f>DEDEL!D72</f>
        <v>Trent CofE Primary School</v>
      </c>
      <c r="D434" s="269" t="str">
        <f>DEDEL!M72</f>
        <v>DDEL1</v>
      </c>
      <c r="E434" s="399">
        <f>DEDEL!Q72</f>
        <v>-347.68</v>
      </c>
      <c r="F434" s="399">
        <f>DEDEL!R72</f>
        <v>0</v>
      </c>
      <c r="G434" s="399">
        <f>DEDEL!S72</f>
        <v>0</v>
      </c>
      <c r="H434" s="399">
        <f>DEDEL!T72</f>
        <v>0</v>
      </c>
    </row>
    <row r="435" spans="1:8" x14ac:dyDescent="0.25">
      <c r="A435" s="269" t="str">
        <f>DEDEL!A73</f>
        <v>DEDELEGATION</v>
      </c>
      <c r="B435" s="269">
        <f>DEDEL!C73</f>
        <v>3023317</v>
      </c>
      <c r="C435" s="269" t="str">
        <f>DEDEL!D73</f>
        <v>All Saints' CofE Primary School N20</v>
      </c>
      <c r="D435" s="269" t="str">
        <f>DEDEL!M73</f>
        <v>DDEL1</v>
      </c>
      <c r="E435" s="399">
        <f>DEDEL!Q73</f>
        <v>-347.68</v>
      </c>
      <c r="F435" s="399">
        <f>DEDEL!R73</f>
        <v>0</v>
      </c>
      <c r="G435" s="399">
        <f>DEDEL!S73</f>
        <v>0</v>
      </c>
      <c r="H435" s="399">
        <f>DEDEL!T73</f>
        <v>0</v>
      </c>
    </row>
    <row r="436" spans="1:8" x14ac:dyDescent="0.25">
      <c r="A436" s="269" t="str">
        <f>DEDEL!A74</f>
        <v>DEDELEGATION</v>
      </c>
      <c r="B436" s="269">
        <f>DEDEL!C74</f>
        <v>3023500</v>
      </c>
      <c r="C436" s="269" t="str">
        <f>DEDEL!D74</f>
        <v>The Annunciation Catholic Infant School</v>
      </c>
      <c r="D436" s="269" t="str">
        <f>DEDEL!M74</f>
        <v>DDEL1</v>
      </c>
      <c r="E436" s="399">
        <f>DEDEL!Q74</f>
        <v>-211.55999999999997</v>
      </c>
      <c r="F436" s="399">
        <f>DEDEL!R74</f>
        <v>0</v>
      </c>
      <c r="G436" s="399">
        <f>DEDEL!S74</f>
        <v>0</v>
      </c>
      <c r="H436" s="399">
        <f>DEDEL!T74</f>
        <v>0</v>
      </c>
    </row>
    <row r="437" spans="1:8" x14ac:dyDescent="0.25">
      <c r="A437" s="269" t="str">
        <f>DEDEL!A75</f>
        <v>DEDELEGATION</v>
      </c>
      <c r="B437" s="269">
        <f>DEDEL!C75</f>
        <v>3023501</v>
      </c>
      <c r="C437" s="269" t="str">
        <f>DEDEL!D75</f>
        <v>Our Lady of Lourdes RC School</v>
      </c>
      <c r="D437" s="269" t="str">
        <f>DEDEL!M75</f>
        <v>DDEL1</v>
      </c>
      <c r="E437" s="399">
        <f>DEDEL!Q75</f>
        <v>-326.35999999999996</v>
      </c>
      <c r="F437" s="399">
        <f>DEDEL!R75</f>
        <v>0</v>
      </c>
      <c r="G437" s="399">
        <f>DEDEL!S75</f>
        <v>0</v>
      </c>
      <c r="H437" s="399">
        <f>DEDEL!T75</f>
        <v>0</v>
      </c>
    </row>
    <row r="438" spans="1:8" x14ac:dyDescent="0.25">
      <c r="A438" s="269" t="str">
        <f>DEDEL!A76</f>
        <v>DEDELEGATION</v>
      </c>
      <c r="B438" s="269">
        <f>DEDEL!C76</f>
        <v>3023502</v>
      </c>
      <c r="C438" s="269" t="str">
        <f>DEDEL!D76</f>
        <v>St Agnes' Catholic Primary School</v>
      </c>
      <c r="D438" s="269" t="str">
        <f>DEDEL!M76</f>
        <v>DDEL1</v>
      </c>
      <c r="E438" s="399">
        <f>DEDEL!Q76</f>
        <v>-601.88</v>
      </c>
      <c r="F438" s="399">
        <f>DEDEL!R76</f>
        <v>0</v>
      </c>
      <c r="G438" s="399">
        <f>DEDEL!S76</f>
        <v>0</v>
      </c>
      <c r="H438" s="399">
        <f>DEDEL!T76</f>
        <v>0</v>
      </c>
    </row>
    <row r="439" spans="1:8" x14ac:dyDescent="0.25">
      <c r="A439" s="269" t="str">
        <f>DEDEL!A77</f>
        <v>DEDELEGATION</v>
      </c>
      <c r="B439" s="269">
        <f>DEDEL!C77</f>
        <v>3023504</v>
      </c>
      <c r="C439" s="269" t="str">
        <f>DEDEL!D77</f>
        <v>St Catherine's RC School</v>
      </c>
      <c r="D439" s="269" t="str">
        <f>DEDEL!M77</f>
        <v>DDEL1</v>
      </c>
      <c r="E439" s="399">
        <f>DEDEL!Q77</f>
        <v>-683.88</v>
      </c>
      <c r="F439" s="399">
        <f>DEDEL!R77</f>
        <v>0</v>
      </c>
      <c r="G439" s="399">
        <f>DEDEL!S77</f>
        <v>0</v>
      </c>
      <c r="H439" s="399">
        <f>DEDEL!T77</f>
        <v>0</v>
      </c>
    </row>
    <row r="440" spans="1:8" x14ac:dyDescent="0.25">
      <c r="A440" s="269" t="str">
        <f>DEDEL!A78</f>
        <v>DEDELEGATION</v>
      </c>
      <c r="B440" s="269">
        <f>DEDEL!C78</f>
        <v>3023506</v>
      </c>
      <c r="C440" s="269" t="str">
        <f>DEDEL!D78</f>
        <v>St Vincent's Catholic Primary School</v>
      </c>
      <c r="D440" s="269" t="str">
        <f>DEDEL!M78</f>
        <v>DDEL1</v>
      </c>
      <c r="E440" s="399">
        <f>DEDEL!Q78</f>
        <v>-465.76</v>
      </c>
      <c r="F440" s="399">
        <f>DEDEL!R78</f>
        <v>0</v>
      </c>
      <c r="G440" s="399">
        <f>DEDEL!S78</f>
        <v>0</v>
      </c>
      <c r="H440" s="399">
        <f>DEDEL!T78</f>
        <v>0</v>
      </c>
    </row>
    <row r="441" spans="1:8" x14ac:dyDescent="0.25">
      <c r="A441" s="269" t="str">
        <f>DEDEL!A79</f>
        <v>DEDELEGATION</v>
      </c>
      <c r="B441" s="269">
        <f>DEDEL!C79</f>
        <v>3023507</v>
      </c>
      <c r="C441" s="269" t="str">
        <f>DEDEL!D79</f>
        <v>St Theresa's Catholic Primary School</v>
      </c>
      <c r="D441" s="269" t="str">
        <f>DEDEL!M79</f>
        <v>DDEL1</v>
      </c>
      <c r="E441" s="399">
        <f>DEDEL!Q79</f>
        <v>-288.64</v>
      </c>
      <c r="F441" s="399">
        <f>DEDEL!R79</f>
        <v>0</v>
      </c>
      <c r="G441" s="399">
        <f>DEDEL!S79</f>
        <v>0</v>
      </c>
      <c r="H441" s="399">
        <f>DEDEL!T79</f>
        <v>0</v>
      </c>
    </row>
    <row r="442" spans="1:8" x14ac:dyDescent="0.25">
      <c r="A442" s="269" t="str">
        <f>DEDEL!A80</f>
        <v>DEDELEGATION</v>
      </c>
      <c r="B442" s="269">
        <f>DEDEL!C80</f>
        <v>3023509</v>
      </c>
      <c r="C442" s="269" t="str">
        <f>DEDEL!D80</f>
        <v>St Joseph's Catholic Primary School</v>
      </c>
      <c r="D442" s="269" t="str">
        <f>DEDEL!M80</f>
        <v>DDEL1</v>
      </c>
      <c r="E442" s="399">
        <f>DEDEL!Q80</f>
        <v>-797.04</v>
      </c>
      <c r="F442" s="399">
        <f>DEDEL!R80</f>
        <v>0</v>
      </c>
      <c r="G442" s="399">
        <f>DEDEL!S80</f>
        <v>0</v>
      </c>
      <c r="H442" s="399">
        <f>DEDEL!T80</f>
        <v>0</v>
      </c>
    </row>
    <row r="443" spans="1:8" x14ac:dyDescent="0.25">
      <c r="A443" s="269" t="str">
        <f>DEDEL!A81</f>
        <v>DEDELEGATION</v>
      </c>
      <c r="B443" s="269">
        <f>DEDEL!C81</f>
        <v>3023510</v>
      </c>
      <c r="C443" s="269" t="str">
        <f>DEDEL!D81</f>
        <v>Sacred Heart Roman Catholic Primary School</v>
      </c>
      <c r="D443" s="269" t="str">
        <f>DEDEL!M81</f>
        <v>DDEL1</v>
      </c>
      <c r="E443" s="399">
        <f>DEDEL!Q81</f>
        <v>-649.43999999999994</v>
      </c>
      <c r="F443" s="399">
        <f>DEDEL!R81</f>
        <v>0</v>
      </c>
      <c r="G443" s="399">
        <f>DEDEL!S81</f>
        <v>0</v>
      </c>
      <c r="H443" s="399">
        <f>DEDEL!T81</f>
        <v>0</v>
      </c>
    </row>
    <row r="444" spans="1:8" x14ac:dyDescent="0.25">
      <c r="A444" s="269" t="str">
        <f>DEDEL!A82</f>
        <v>DEDELEGATION</v>
      </c>
      <c r="B444" s="269">
        <f>DEDEL!C82</f>
        <v>3023511</v>
      </c>
      <c r="C444" s="269" t="str">
        <f>DEDEL!D82</f>
        <v>Blessed Dominic Catholic Primary School</v>
      </c>
      <c r="D444" s="269" t="str">
        <f>DEDEL!M82</f>
        <v>DDEL1</v>
      </c>
      <c r="E444" s="399">
        <f>DEDEL!Q82</f>
        <v>-664.19999999999993</v>
      </c>
      <c r="F444" s="399">
        <f>DEDEL!R82</f>
        <v>0</v>
      </c>
      <c r="G444" s="399">
        <f>DEDEL!S82</f>
        <v>0</v>
      </c>
      <c r="H444" s="399">
        <f>DEDEL!T82</f>
        <v>0</v>
      </c>
    </row>
    <row r="445" spans="1:8" x14ac:dyDescent="0.25">
      <c r="A445" s="269" t="str">
        <f>DEDEL!A83</f>
        <v>DEDELEGATION</v>
      </c>
      <c r="B445" s="269">
        <f>DEDEL!C83</f>
        <v>3023512</v>
      </c>
      <c r="C445" s="269" t="str">
        <f>DEDEL!D83</f>
        <v>Rosh Pinah Primary School</v>
      </c>
      <c r="D445" s="269" t="str">
        <f>DEDEL!M83</f>
        <v>DDEL1</v>
      </c>
      <c r="E445" s="399">
        <f>DEDEL!Q83</f>
        <v>-613.36</v>
      </c>
      <c r="F445" s="399">
        <f>DEDEL!R83</f>
        <v>0</v>
      </c>
      <c r="G445" s="399">
        <f>DEDEL!S83</f>
        <v>0</v>
      </c>
      <c r="H445" s="399">
        <f>DEDEL!T83</f>
        <v>0</v>
      </c>
    </row>
    <row r="446" spans="1:8" x14ac:dyDescent="0.25">
      <c r="A446" s="269" t="str">
        <f>DEDEL!A84</f>
        <v>DEDELEGATION</v>
      </c>
      <c r="B446" s="269">
        <f>DEDEL!C84</f>
        <v>3023513</v>
      </c>
      <c r="C446" s="269" t="str">
        <f>DEDEL!D84</f>
        <v>Menorah Primary School</v>
      </c>
      <c r="D446" s="269" t="str">
        <f>DEDEL!M84</f>
        <v>DDEL1</v>
      </c>
      <c r="E446" s="399">
        <f>DEDEL!Q84</f>
        <v>-623.19999999999993</v>
      </c>
      <c r="F446" s="399">
        <f>DEDEL!R84</f>
        <v>0</v>
      </c>
      <c r="G446" s="399">
        <f>DEDEL!S84</f>
        <v>0</v>
      </c>
      <c r="H446" s="399">
        <f>DEDEL!T84</f>
        <v>0</v>
      </c>
    </row>
    <row r="447" spans="1:8" x14ac:dyDescent="0.25">
      <c r="A447" s="269" t="str">
        <f>DEDEL!A85</f>
        <v>DEDELEGATION</v>
      </c>
      <c r="B447" s="269">
        <f>DEDEL!C85</f>
        <v>3023514</v>
      </c>
      <c r="C447" s="269" t="str">
        <f>DEDEL!D85</f>
        <v>The Annunciation RC Junior School</v>
      </c>
      <c r="D447" s="269" t="str">
        <f>DEDEL!M85</f>
        <v>DDEL1</v>
      </c>
      <c r="E447" s="399">
        <f>DEDEL!Q85</f>
        <v>-339.47999999999996</v>
      </c>
      <c r="F447" s="399">
        <f>DEDEL!R85</f>
        <v>0</v>
      </c>
      <c r="G447" s="399">
        <f>DEDEL!S85</f>
        <v>0</v>
      </c>
      <c r="H447" s="399">
        <f>DEDEL!T85</f>
        <v>0</v>
      </c>
    </row>
    <row r="448" spans="1:8" x14ac:dyDescent="0.25">
      <c r="A448" s="269" t="str">
        <f>DEDEL!A86</f>
        <v>DEDELEGATION</v>
      </c>
      <c r="B448" s="269">
        <f>DEDEL!C86</f>
        <v>3023516</v>
      </c>
      <c r="C448" s="269" t="str">
        <f>DEDEL!D86</f>
        <v>Hasmonean Primary School</v>
      </c>
      <c r="D448" s="269" t="str">
        <f>DEDEL!M86</f>
        <v>DDEL1</v>
      </c>
      <c r="E448" s="399">
        <f>DEDEL!Q86</f>
        <v>-334.56</v>
      </c>
      <c r="F448" s="399">
        <f>DEDEL!R86</f>
        <v>0</v>
      </c>
      <c r="G448" s="399">
        <f>DEDEL!S86</f>
        <v>0</v>
      </c>
      <c r="H448" s="399">
        <f>DEDEL!T86</f>
        <v>0</v>
      </c>
    </row>
    <row r="449" spans="1:8" x14ac:dyDescent="0.25">
      <c r="A449" s="269" t="str">
        <f>DEDEL!A87</f>
        <v>DEDELEGATION</v>
      </c>
      <c r="B449" s="269">
        <f>DEDEL!C87</f>
        <v>3023518</v>
      </c>
      <c r="C449" s="269" t="str">
        <f>DEDEL!D87</f>
        <v>Woodcroft Primary School</v>
      </c>
      <c r="D449" s="269" t="str">
        <f>DEDEL!M87</f>
        <v>DDEL1</v>
      </c>
      <c r="E449" s="399">
        <f>DEDEL!Q87</f>
        <v>-639.59999999999991</v>
      </c>
      <c r="F449" s="399">
        <f>DEDEL!R87</f>
        <v>0</v>
      </c>
      <c r="G449" s="399">
        <f>DEDEL!S87</f>
        <v>0</v>
      </c>
      <c r="H449" s="399">
        <f>DEDEL!T87</f>
        <v>0</v>
      </c>
    </row>
    <row r="450" spans="1:8" x14ac:dyDescent="0.25">
      <c r="A450" s="269" t="str">
        <f>DEDEL!A88</f>
        <v>DEDELEGATION</v>
      </c>
      <c r="B450" s="269">
        <f>DEDEL!C88</f>
        <v>3023520</v>
      </c>
      <c r="C450" s="269" t="str">
        <f>DEDEL!D88</f>
        <v>Akiva School</v>
      </c>
      <c r="D450" s="269" t="str">
        <f>DEDEL!M88</f>
        <v>DDEL1</v>
      </c>
      <c r="E450" s="399">
        <f>DEDEL!Q88</f>
        <v>-688.8</v>
      </c>
      <c r="F450" s="399">
        <f>DEDEL!R88</f>
        <v>0</v>
      </c>
      <c r="G450" s="399">
        <f>DEDEL!S88</f>
        <v>0</v>
      </c>
      <c r="H450" s="399">
        <f>DEDEL!T88</f>
        <v>0</v>
      </c>
    </row>
    <row r="451" spans="1:8" x14ac:dyDescent="0.25">
      <c r="A451" s="269" t="str">
        <f>DEDEL!A89</f>
        <v>DEDELEGATION</v>
      </c>
      <c r="B451" s="269">
        <f>DEDEL!C89</f>
        <v>3023523</v>
      </c>
      <c r="C451" s="269" t="str">
        <f>DEDEL!D89</f>
        <v>Martin Primary School</v>
      </c>
      <c r="D451" s="269" t="str">
        <f>DEDEL!M89</f>
        <v>DDEL1</v>
      </c>
      <c r="E451" s="399">
        <f>DEDEL!Q89</f>
        <v>-1018.4399999999999</v>
      </c>
      <c r="F451" s="399">
        <f>DEDEL!R89</f>
        <v>0</v>
      </c>
      <c r="G451" s="399">
        <f>DEDEL!S89</f>
        <v>0</v>
      </c>
      <c r="H451" s="399">
        <f>DEDEL!T89</f>
        <v>0</v>
      </c>
    </row>
    <row r="452" spans="1:8" x14ac:dyDescent="0.25">
      <c r="A452" s="269" t="str">
        <f>DEDEL!A90</f>
        <v>DEDELEGATION</v>
      </c>
      <c r="B452" s="269">
        <f>DEDEL!C90</f>
        <v>3023524</v>
      </c>
      <c r="C452" s="269" t="str">
        <f>DEDEL!D90</f>
        <v>Beit Shvidler Primary School</v>
      </c>
      <c r="D452" s="269" t="str">
        <f>DEDEL!M90</f>
        <v>DDEL1</v>
      </c>
      <c r="E452" s="399">
        <f>DEDEL!Q90</f>
        <v>-308.32</v>
      </c>
      <c r="F452" s="399">
        <f>DEDEL!R90</f>
        <v>0</v>
      </c>
      <c r="G452" s="399">
        <f>DEDEL!S90</f>
        <v>0</v>
      </c>
      <c r="H452" s="399">
        <f>DEDEL!T90</f>
        <v>0</v>
      </c>
    </row>
    <row r="453" spans="1:8" x14ac:dyDescent="0.25">
      <c r="A453" s="269" t="str">
        <f>DEDEL!A91</f>
        <v>DEDELEGATION</v>
      </c>
      <c r="B453" s="269">
        <f>DEDEL!C91</f>
        <v>3025201</v>
      </c>
      <c r="C453" s="269" t="str">
        <f>DEDEL!D91</f>
        <v>Osidge Primary School</v>
      </c>
      <c r="D453" s="269" t="str">
        <f>DEDEL!M91</f>
        <v>DDEL1</v>
      </c>
      <c r="E453" s="399">
        <f>DEDEL!Q91</f>
        <v>-646.16</v>
      </c>
      <c r="F453" s="399">
        <f>DEDEL!R91</f>
        <v>0</v>
      </c>
      <c r="G453" s="399">
        <f>DEDEL!S91</f>
        <v>0</v>
      </c>
      <c r="H453" s="399">
        <f>DEDEL!T91</f>
        <v>0</v>
      </c>
    </row>
    <row r="454" spans="1:8" x14ac:dyDescent="0.25">
      <c r="A454" s="269" t="str">
        <f>DEDEL!A92</f>
        <v>DEDELEGATION</v>
      </c>
      <c r="B454" s="269">
        <f>DEDEL!C92</f>
        <v>3025948</v>
      </c>
      <c r="C454" s="269" t="str">
        <f>DEDEL!D92</f>
        <v>Mathilda Marks-Kennedy Jewish Primary School</v>
      </c>
      <c r="D454" s="269" t="str">
        <f>DEDEL!M92</f>
        <v>DDEL1</v>
      </c>
      <c r="E454" s="399">
        <f>DEDEL!Q92</f>
        <v>-342.76</v>
      </c>
      <c r="F454" s="399">
        <f>DEDEL!R92</f>
        <v>0</v>
      </c>
      <c r="G454" s="399">
        <f>DEDEL!S92</f>
        <v>0</v>
      </c>
      <c r="H454" s="399">
        <f>DEDEL!T92</f>
        <v>0</v>
      </c>
    </row>
    <row r="455" spans="1:8" x14ac:dyDescent="0.25">
      <c r="A455" s="269" t="str">
        <f>DEDEL!A93</f>
        <v>DEDELEGATION</v>
      </c>
      <c r="B455" s="269">
        <f>DEDEL!C93</f>
        <v>3025949</v>
      </c>
      <c r="C455" s="269" t="str">
        <f>DEDEL!D93</f>
        <v>Menorah Foundation School</v>
      </c>
      <c r="D455" s="269" t="str">
        <f>DEDEL!M93</f>
        <v>DDEL1</v>
      </c>
      <c r="E455" s="399">
        <f>DEDEL!Q93</f>
        <v>-621.55999999999995</v>
      </c>
      <c r="F455" s="399">
        <f>DEDEL!R93</f>
        <v>0</v>
      </c>
      <c r="G455" s="399">
        <f>DEDEL!S93</f>
        <v>0</v>
      </c>
      <c r="H455" s="399">
        <f>DEDEL!T93</f>
        <v>0</v>
      </c>
    </row>
    <row r="456" spans="1:8" x14ac:dyDescent="0.25">
      <c r="A456" s="269" t="str">
        <f>DEDEL!A94</f>
        <v>DEDELEGATION</v>
      </c>
      <c r="B456" s="269">
        <f>DEDEL!C94</f>
        <v>3024003</v>
      </c>
      <c r="C456" s="269" t="str">
        <f>DEDEL!D94</f>
        <v>Friern Barnet School</v>
      </c>
      <c r="D456" s="269" t="str">
        <f>DEDEL!M94</f>
        <v>DDEL1</v>
      </c>
      <c r="E456" s="399">
        <f>DEDEL!Q94</f>
        <v>-1117.2</v>
      </c>
      <c r="F456" s="399">
        <f>DEDEL!R94</f>
        <v>0</v>
      </c>
      <c r="G456" s="399">
        <f>DEDEL!S94</f>
        <v>0</v>
      </c>
      <c r="H456" s="399">
        <f>DEDEL!T94</f>
        <v>0</v>
      </c>
    </row>
    <row r="457" spans="1:8" x14ac:dyDescent="0.25">
      <c r="A457" s="269" t="str">
        <f>DEDEL!A95</f>
        <v>DEDELEGATION</v>
      </c>
      <c r="B457" s="269">
        <f>DEDEL!C95</f>
        <v>3024004</v>
      </c>
      <c r="C457" s="269" t="str">
        <f>DEDEL!D95</f>
        <v>Menorah High School for Girls</v>
      </c>
      <c r="D457" s="269" t="str">
        <f>DEDEL!M95</f>
        <v>DDEL1</v>
      </c>
      <c r="E457" s="399">
        <f>DEDEL!Q95</f>
        <v>-408.65999999999997</v>
      </c>
      <c r="F457" s="399">
        <f>DEDEL!R95</f>
        <v>0</v>
      </c>
      <c r="G457" s="399">
        <f>DEDEL!S95</f>
        <v>0</v>
      </c>
      <c r="H457" s="399">
        <f>DEDEL!T95</f>
        <v>0</v>
      </c>
    </row>
    <row r="458" spans="1:8" x14ac:dyDescent="0.25">
      <c r="A458" s="269" t="str">
        <f>DEDEL!A96</f>
        <v>DEDELEGATION</v>
      </c>
      <c r="B458" s="269">
        <f>DEDEL!C96</f>
        <v>3025404</v>
      </c>
      <c r="C458" s="269" t="str">
        <f>DEDEL!D96</f>
        <v>St Michael's Catholic Grammar School</v>
      </c>
      <c r="D458" s="269" t="str">
        <f>DEDEL!M96</f>
        <v>DDEL1</v>
      </c>
      <c r="E458" s="399">
        <f>DEDEL!Q96</f>
        <v>-824.18000000000006</v>
      </c>
      <c r="F458" s="399">
        <f>DEDEL!R96</f>
        <v>0</v>
      </c>
      <c r="G458" s="399">
        <f>DEDEL!S96</f>
        <v>0</v>
      </c>
      <c r="H458" s="399">
        <f>DEDEL!T96</f>
        <v>0</v>
      </c>
    </row>
    <row r="459" spans="1:8" x14ac:dyDescent="0.25">
      <c r="A459" s="269" t="str">
        <f>DEDEL!A97</f>
        <v>DEDELEGATION</v>
      </c>
      <c r="B459" s="269">
        <f>DEDEL!C97</f>
        <v>3025405</v>
      </c>
      <c r="C459" s="269" t="str">
        <f>DEDEL!D97</f>
        <v>Finchley Catholic High School</v>
      </c>
      <c r="D459" s="269" t="str">
        <f>DEDEL!M97</f>
        <v>DDEL1</v>
      </c>
      <c r="E459" s="399">
        <f>DEDEL!Q97</f>
        <v>-1300.95</v>
      </c>
      <c r="F459" s="399">
        <f>DEDEL!R97</f>
        <v>0</v>
      </c>
      <c r="G459" s="399">
        <f>DEDEL!S97</f>
        <v>0</v>
      </c>
      <c r="H459" s="399">
        <f>DEDEL!T97</f>
        <v>0</v>
      </c>
    </row>
    <row r="460" spans="1:8" x14ac:dyDescent="0.25">
      <c r="A460" s="269" t="str">
        <f>DEDEL!A98</f>
        <v>DEDELEGATION</v>
      </c>
      <c r="B460" s="269">
        <f>DEDEL!C98</f>
        <v>3025407</v>
      </c>
      <c r="C460" s="269" t="str">
        <f>DEDEL!D98</f>
        <v>St James' Catholic High School</v>
      </c>
      <c r="D460" s="269" t="str">
        <f>DEDEL!M98</f>
        <v>DDEL1</v>
      </c>
      <c r="E460" s="399">
        <f>DEDEL!Q98</f>
        <v>-1553.1774999999998</v>
      </c>
      <c r="F460" s="399">
        <f>DEDEL!R98</f>
        <v>0</v>
      </c>
      <c r="G460" s="399">
        <f>DEDEL!S98</f>
        <v>0</v>
      </c>
      <c r="H460" s="399">
        <f>DEDEL!T98</f>
        <v>0</v>
      </c>
    </row>
    <row r="461" spans="1:8" x14ac:dyDescent="0.25">
      <c r="A461" s="269" t="str">
        <f>DEDEL!A99</f>
        <v>DEDELEGATION</v>
      </c>
      <c r="B461" s="269">
        <f>DEDEL!C99</f>
        <v>3025427</v>
      </c>
      <c r="C461" s="269" t="str">
        <f>DEDEL!D99</f>
        <v>JCoSS</v>
      </c>
      <c r="D461" s="269" t="str">
        <f>DEDEL!M99</f>
        <v>DDEL1</v>
      </c>
      <c r="E461" s="399">
        <f>DEDEL!Q99</f>
        <v>-1464.12</v>
      </c>
      <c r="F461" s="399">
        <f>DEDEL!R99</f>
        <v>0</v>
      </c>
      <c r="G461" s="399">
        <f>DEDEL!S99</f>
        <v>0</v>
      </c>
      <c r="H461" s="399">
        <f>DEDEL!T99</f>
        <v>0</v>
      </c>
    </row>
    <row r="462" spans="1:8" x14ac:dyDescent="0.25">
      <c r="A462" s="269" t="str">
        <f>DEDEL!A100</f>
        <v>DEDELEGATION</v>
      </c>
      <c r="B462" s="269">
        <f>DEDEL!C100</f>
        <v>3023521</v>
      </c>
      <c r="C462" s="269" t="str">
        <f>DEDEL!D100</f>
        <v>St Mary's and St John's CofE School</v>
      </c>
      <c r="D462" s="269" t="str">
        <f>DEDEL!M100</f>
        <v>DDEL1</v>
      </c>
      <c r="E462" s="399">
        <f>DEDEL!Q100</f>
        <v>-2248.5199999999995</v>
      </c>
      <c r="F462" s="399">
        <f>DEDEL!R100</f>
        <v>0</v>
      </c>
      <c r="G462" s="399">
        <f>DEDEL!S100</f>
        <v>0</v>
      </c>
      <c r="H462" s="399">
        <f>DEDEL!T100</f>
        <v>0</v>
      </c>
    </row>
    <row r="463" spans="1:8" x14ac:dyDescent="0.25">
      <c r="A463" s="269" t="str">
        <f>DEDEL!A101</f>
        <v>DEDELEGATION</v>
      </c>
      <c r="B463" s="269">
        <f>DEDEL!C101</f>
        <v>3022002</v>
      </c>
      <c r="C463" s="269" t="str">
        <f>DEDEL!D101</f>
        <v>Barnfield Primary School</v>
      </c>
      <c r="D463" s="269" t="str">
        <f>DEDEL!M101</f>
        <v>DDEL2</v>
      </c>
      <c r="E463" s="399">
        <f>DEDEL!Q101</f>
        <v>-1319.7</v>
      </c>
      <c r="F463" s="399">
        <f>DEDEL!R101</f>
        <v>0</v>
      </c>
      <c r="G463" s="399">
        <f>DEDEL!S101</f>
        <v>0</v>
      </c>
      <c r="H463" s="399">
        <f>DEDEL!T101</f>
        <v>0</v>
      </c>
    </row>
    <row r="464" spans="1:8" x14ac:dyDescent="0.25">
      <c r="A464" s="269" t="str">
        <f>DEDEL!A102</f>
        <v>DEDELEGATION</v>
      </c>
      <c r="B464" s="269">
        <f>DEDEL!C102</f>
        <v>3022003</v>
      </c>
      <c r="C464" s="269" t="str">
        <f>DEDEL!D102</f>
        <v>Bell Lane Primary School</v>
      </c>
      <c r="D464" s="269" t="str">
        <f>DEDEL!M102</f>
        <v>DDEL2</v>
      </c>
      <c r="E464" s="399">
        <f>DEDEL!Q102</f>
        <v>-1122.54</v>
      </c>
      <c r="F464" s="399">
        <f>DEDEL!R102</f>
        <v>0</v>
      </c>
      <c r="G464" s="399">
        <f>DEDEL!S102</f>
        <v>0</v>
      </c>
      <c r="H464" s="399">
        <f>DEDEL!T102</f>
        <v>0</v>
      </c>
    </row>
    <row r="465" spans="1:8" x14ac:dyDescent="0.25">
      <c r="A465" s="269" t="str">
        <f>DEDEL!A103</f>
        <v>DEDELEGATION</v>
      </c>
      <c r="B465" s="269">
        <f>DEDEL!C103</f>
        <v>3022007</v>
      </c>
      <c r="C465" s="269" t="str">
        <f>DEDEL!D103</f>
        <v>Brookland Junior School</v>
      </c>
      <c r="D465" s="269" t="str">
        <f>DEDEL!M103</f>
        <v>DDEL2</v>
      </c>
      <c r="E465" s="399">
        <f>DEDEL!Q103</f>
        <v>-1138.44</v>
      </c>
      <c r="F465" s="399">
        <f>DEDEL!R103</f>
        <v>0</v>
      </c>
      <c r="G465" s="399">
        <f>DEDEL!S103</f>
        <v>0</v>
      </c>
      <c r="H465" s="399">
        <f>DEDEL!T103</f>
        <v>0</v>
      </c>
    </row>
    <row r="466" spans="1:8" x14ac:dyDescent="0.25">
      <c r="A466" s="269" t="str">
        <f>DEDEL!A104</f>
        <v>DEDELEGATION</v>
      </c>
      <c r="B466" s="269">
        <f>DEDEL!C104</f>
        <v>3022008</v>
      </c>
      <c r="C466" s="269" t="str">
        <f>DEDEL!D104</f>
        <v>Brookland Infant and Nursery School</v>
      </c>
      <c r="D466" s="269" t="str">
        <f>DEDEL!M104</f>
        <v>DDEL2</v>
      </c>
      <c r="E466" s="399">
        <f>DEDEL!Q104</f>
        <v>-855.42000000000007</v>
      </c>
      <c r="F466" s="399">
        <f>DEDEL!R104</f>
        <v>0</v>
      </c>
      <c r="G466" s="399">
        <f>DEDEL!S104</f>
        <v>0</v>
      </c>
      <c r="H466" s="399">
        <f>DEDEL!T104</f>
        <v>0</v>
      </c>
    </row>
    <row r="467" spans="1:8" x14ac:dyDescent="0.25">
      <c r="A467" s="269" t="str">
        <f>DEDEL!A105</f>
        <v>DEDELEGATION</v>
      </c>
      <c r="B467" s="269">
        <f>DEDEL!C105</f>
        <v>3022009</v>
      </c>
      <c r="C467" s="269" t="str">
        <f>DEDEL!D105</f>
        <v>Brunswick Park Primary and Nursery School</v>
      </c>
      <c r="D467" s="269" t="str">
        <f>DEDEL!M105</f>
        <v>DDEL2</v>
      </c>
      <c r="E467" s="399">
        <f>DEDEL!Q105</f>
        <v>-1332.42</v>
      </c>
      <c r="F467" s="399">
        <f>DEDEL!R105</f>
        <v>0</v>
      </c>
      <c r="G467" s="399">
        <f>DEDEL!S105</f>
        <v>0</v>
      </c>
      <c r="H467" s="399">
        <f>DEDEL!T105</f>
        <v>0</v>
      </c>
    </row>
    <row r="468" spans="1:8" x14ac:dyDescent="0.25">
      <c r="A468" s="269" t="str">
        <f>DEDEL!A106</f>
        <v>DEDELEGATION</v>
      </c>
      <c r="B468" s="269">
        <f>DEDEL!C106</f>
        <v>3022011</v>
      </c>
      <c r="C468" s="269" t="str">
        <f>DEDEL!D106</f>
        <v>Church Hill School</v>
      </c>
      <c r="D468" s="269" t="str">
        <f>DEDEL!M106</f>
        <v>DDEL2</v>
      </c>
      <c r="E468" s="399">
        <f>DEDEL!Q106</f>
        <v>-664.62</v>
      </c>
      <c r="F468" s="399">
        <f>DEDEL!R106</f>
        <v>0</v>
      </c>
      <c r="G468" s="399">
        <f>DEDEL!S106</f>
        <v>0</v>
      </c>
      <c r="H468" s="399">
        <f>DEDEL!T106</f>
        <v>0</v>
      </c>
    </row>
    <row r="469" spans="1:8" x14ac:dyDescent="0.25">
      <c r="A469" s="269" t="str">
        <f>DEDEL!A107</f>
        <v>DEDELEGATION</v>
      </c>
      <c r="B469" s="269">
        <f>DEDEL!C107</f>
        <v>3022014</v>
      </c>
      <c r="C469" s="269" t="str">
        <f>DEDEL!D107</f>
        <v>Colindale Primary School</v>
      </c>
      <c r="D469" s="269" t="str">
        <f>DEDEL!M107</f>
        <v>DDEL2</v>
      </c>
      <c r="E469" s="399">
        <f>DEDEL!Q107</f>
        <v>-1997.0400000000002</v>
      </c>
      <c r="F469" s="399">
        <f>DEDEL!R107</f>
        <v>0</v>
      </c>
      <c r="G469" s="399">
        <f>DEDEL!S107</f>
        <v>0</v>
      </c>
      <c r="H469" s="399">
        <f>DEDEL!T107</f>
        <v>0</v>
      </c>
    </row>
    <row r="470" spans="1:8" x14ac:dyDescent="0.25">
      <c r="A470" s="269" t="str">
        <f>DEDEL!A108</f>
        <v>DEDELEGATION</v>
      </c>
      <c r="B470" s="269">
        <f>DEDEL!C108</f>
        <v>3022015</v>
      </c>
      <c r="C470" s="269" t="str">
        <f>DEDEL!D108</f>
        <v>Coppetts Wood Primary School</v>
      </c>
      <c r="D470" s="269" t="str">
        <f>DEDEL!M108</f>
        <v>DDEL2</v>
      </c>
      <c r="E470" s="399">
        <f>DEDEL!Q108</f>
        <v>-667.80000000000007</v>
      </c>
      <c r="F470" s="399">
        <f>DEDEL!R108</f>
        <v>0</v>
      </c>
      <c r="G470" s="399">
        <f>DEDEL!S108</f>
        <v>0</v>
      </c>
      <c r="H470" s="399">
        <f>DEDEL!T108</f>
        <v>0</v>
      </c>
    </row>
    <row r="471" spans="1:8" x14ac:dyDescent="0.25">
      <c r="A471" s="269" t="str">
        <f>DEDEL!A109</f>
        <v>DEDELEGATION</v>
      </c>
      <c r="B471" s="269">
        <f>DEDEL!C109</f>
        <v>3022016</v>
      </c>
      <c r="C471" s="269" t="str">
        <f>DEDEL!D109</f>
        <v>Courtland School</v>
      </c>
      <c r="D471" s="269" t="str">
        <f>DEDEL!M109</f>
        <v>DDEL2</v>
      </c>
      <c r="E471" s="399">
        <f>DEDEL!Q109</f>
        <v>-667.80000000000007</v>
      </c>
      <c r="F471" s="399">
        <f>DEDEL!R109</f>
        <v>0</v>
      </c>
      <c r="G471" s="399">
        <f>DEDEL!S109</f>
        <v>0</v>
      </c>
      <c r="H471" s="399">
        <f>DEDEL!T109</f>
        <v>0</v>
      </c>
    </row>
    <row r="472" spans="1:8" x14ac:dyDescent="0.25">
      <c r="A472" s="269" t="str">
        <f>DEDEL!A110</f>
        <v>DEDELEGATION</v>
      </c>
      <c r="B472" s="269">
        <f>DEDEL!C110</f>
        <v>3022017</v>
      </c>
      <c r="C472" s="269" t="str">
        <f>DEDEL!D110</f>
        <v>Cromer Road Primary School</v>
      </c>
      <c r="D472" s="269" t="str">
        <f>DEDEL!M110</f>
        <v>DDEL2</v>
      </c>
      <c r="E472" s="399">
        <f>DEDEL!Q110</f>
        <v>-1278.3600000000001</v>
      </c>
      <c r="F472" s="399">
        <f>DEDEL!R110</f>
        <v>0</v>
      </c>
      <c r="G472" s="399">
        <f>DEDEL!S110</f>
        <v>0</v>
      </c>
      <c r="H472" s="399">
        <f>DEDEL!T110</f>
        <v>0</v>
      </c>
    </row>
    <row r="473" spans="1:8" x14ac:dyDescent="0.25">
      <c r="A473" s="269" t="str">
        <f>DEDEL!A111</f>
        <v>DEDELEGATION</v>
      </c>
      <c r="B473" s="269">
        <f>DEDEL!C111</f>
        <v>3022019</v>
      </c>
      <c r="C473" s="269" t="str">
        <f>DEDEL!D111</f>
        <v>Deansbrook Infant School</v>
      </c>
      <c r="D473" s="269" t="str">
        <f>DEDEL!M111</f>
        <v>DDEL2</v>
      </c>
      <c r="E473" s="399">
        <f>DEDEL!Q111</f>
        <v>-677.34</v>
      </c>
      <c r="F473" s="399">
        <f>DEDEL!R111</f>
        <v>0</v>
      </c>
      <c r="G473" s="399">
        <f>DEDEL!S111</f>
        <v>0</v>
      </c>
      <c r="H473" s="399">
        <f>DEDEL!T111</f>
        <v>0</v>
      </c>
    </row>
    <row r="474" spans="1:8" x14ac:dyDescent="0.25">
      <c r="A474" s="269" t="str">
        <f>DEDEL!A112</f>
        <v>DEDELEGATION</v>
      </c>
      <c r="B474" s="269">
        <f>DEDEL!C112</f>
        <v>3022021</v>
      </c>
      <c r="C474" s="269" t="str">
        <f>DEDEL!D112</f>
        <v>Dollis Primary School</v>
      </c>
      <c r="D474" s="269" t="str">
        <f>DEDEL!M112</f>
        <v>DDEL2</v>
      </c>
      <c r="E474" s="399">
        <f>DEDEL!Q112</f>
        <v>-1408.74</v>
      </c>
      <c r="F474" s="399">
        <f>DEDEL!R112</f>
        <v>0</v>
      </c>
      <c r="G474" s="399">
        <f>DEDEL!S112</f>
        <v>0</v>
      </c>
      <c r="H474" s="399">
        <f>DEDEL!T112</f>
        <v>0</v>
      </c>
    </row>
    <row r="475" spans="1:8" x14ac:dyDescent="0.25">
      <c r="A475" s="269" t="str">
        <f>DEDEL!A113</f>
        <v>DEDELEGATION</v>
      </c>
      <c r="B475" s="269">
        <f>DEDEL!C113</f>
        <v>3022023</v>
      </c>
      <c r="C475" s="269" t="str">
        <f>DEDEL!D113</f>
        <v>Edgware Primary School</v>
      </c>
      <c r="D475" s="269" t="str">
        <f>DEDEL!M113</f>
        <v>DDEL2</v>
      </c>
      <c r="E475" s="399">
        <f>DEDEL!Q113</f>
        <v>-1596.3600000000001</v>
      </c>
      <c r="F475" s="399">
        <f>DEDEL!R113</f>
        <v>0</v>
      </c>
      <c r="G475" s="399">
        <f>DEDEL!S113</f>
        <v>0</v>
      </c>
      <c r="H475" s="399">
        <f>DEDEL!T113</f>
        <v>0</v>
      </c>
    </row>
    <row r="476" spans="1:8" x14ac:dyDescent="0.25">
      <c r="A476" s="269" t="str">
        <f>DEDEL!A114</f>
        <v>DEDELEGATION</v>
      </c>
      <c r="B476" s="269">
        <f>DEDEL!C114</f>
        <v>3022024</v>
      </c>
      <c r="C476" s="269" t="str">
        <f>DEDEL!D114</f>
        <v>Fairway Primary School and Children's Centre</v>
      </c>
      <c r="D476" s="269" t="str">
        <f>DEDEL!M114</f>
        <v>DDEL2</v>
      </c>
      <c r="E476" s="399">
        <f>DEDEL!Q114</f>
        <v>-626.46</v>
      </c>
      <c r="F476" s="399">
        <f>DEDEL!R114</f>
        <v>0</v>
      </c>
      <c r="G476" s="399">
        <f>DEDEL!S114</f>
        <v>0</v>
      </c>
      <c r="H476" s="399">
        <f>DEDEL!T114</f>
        <v>0</v>
      </c>
    </row>
    <row r="477" spans="1:8" x14ac:dyDescent="0.25">
      <c r="A477" s="269" t="str">
        <f>DEDEL!A115</f>
        <v>DEDELEGATION</v>
      </c>
      <c r="B477" s="269">
        <f>DEDEL!C115</f>
        <v>3022025</v>
      </c>
      <c r="C477" s="269" t="str">
        <f>DEDEL!D115</f>
        <v>Foulds School</v>
      </c>
      <c r="D477" s="269" t="str">
        <f>DEDEL!M115</f>
        <v>DDEL2</v>
      </c>
      <c r="E477" s="399">
        <f>DEDEL!Q115</f>
        <v>-1011.24</v>
      </c>
      <c r="F477" s="399">
        <f>DEDEL!R115</f>
        <v>0</v>
      </c>
      <c r="G477" s="399">
        <f>DEDEL!S115</f>
        <v>0</v>
      </c>
      <c r="H477" s="399">
        <f>DEDEL!T115</f>
        <v>0</v>
      </c>
    </row>
    <row r="478" spans="1:8" x14ac:dyDescent="0.25">
      <c r="A478" s="269" t="str">
        <f>DEDEL!A116</f>
        <v>DEDELEGATION</v>
      </c>
      <c r="B478" s="269">
        <f>DEDEL!C116</f>
        <v>3022026</v>
      </c>
      <c r="C478" s="269" t="str">
        <f>DEDEL!D116</f>
        <v>Frith Manor Primary School</v>
      </c>
      <c r="D478" s="269" t="str">
        <f>DEDEL!M116</f>
        <v>DDEL2</v>
      </c>
      <c r="E478" s="399">
        <f>DEDEL!Q116</f>
        <v>-1580.46</v>
      </c>
      <c r="F478" s="399">
        <f>DEDEL!R116</f>
        <v>0</v>
      </c>
      <c r="G478" s="399">
        <f>DEDEL!S116</f>
        <v>0</v>
      </c>
      <c r="H478" s="399">
        <f>DEDEL!T116</f>
        <v>0</v>
      </c>
    </row>
    <row r="479" spans="1:8" x14ac:dyDescent="0.25">
      <c r="A479" s="269" t="str">
        <f>DEDEL!A117</f>
        <v>DEDELEGATION</v>
      </c>
      <c r="B479" s="269">
        <f>DEDEL!C117</f>
        <v>3022027</v>
      </c>
      <c r="C479" s="269" t="str">
        <f>DEDEL!D117</f>
        <v>Garden Suburb Junior School</v>
      </c>
      <c r="D479" s="269" t="str">
        <f>DEDEL!M117</f>
        <v>DDEL2</v>
      </c>
      <c r="E479" s="399">
        <f>DEDEL!Q117</f>
        <v>-1116.18</v>
      </c>
      <c r="F479" s="399">
        <f>DEDEL!R117</f>
        <v>0</v>
      </c>
      <c r="G479" s="399">
        <f>DEDEL!S117</f>
        <v>0</v>
      </c>
      <c r="H479" s="399">
        <f>DEDEL!T117</f>
        <v>0</v>
      </c>
    </row>
    <row r="480" spans="1:8" x14ac:dyDescent="0.25">
      <c r="A480" s="269" t="str">
        <f>DEDEL!A118</f>
        <v>DEDELEGATION</v>
      </c>
      <c r="B480" s="269">
        <f>DEDEL!C118</f>
        <v>3022028</v>
      </c>
      <c r="C480" s="269" t="str">
        <f>DEDEL!D118</f>
        <v>Garden Suburb Infant School</v>
      </c>
      <c r="D480" s="269" t="str">
        <f>DEDEL!M118</f>
        <v>DDEL2</v>
      </c>
      <c r="E480" s="399">
        <f>DEDEL!Q118</f>
        <v>-740.94</v>
      </c>
      <c r="F480" s="399">
        <f>DEDEL!R118</f>
        <v>0</v>
      </c>
      <c r="G480" s="399">
        <f>DEDEL!S118</f>
        <v>0</v>
      </c>
      <c r="H480" s="399">
        <f>DEDEL!T118</f>
        <v>0</v>
      </c>
    </row>
    <row r="481" spans="1:8" x14ac:dyDescent="0.25">
      <c r="A481" s="269" t="str">
        <f>DEDEL!A119</f>
        <v>DEDELEGATION</v>
      </c>
      <c r="B481" s="269">
        <f>DEDEL!C119</f>
        <v>3022029</v>
      </c>
      <c r="C481" s="269" t="str">
        <f>DEDEL!D119</f>
        <v>Goldbeaters Primary School</v>
      </c>
      <c r="D481" s="269" t="str">
        <f>DEDEL!M119</f>
        <v>DDEL2</v>
      </c>
      <c r="E481" s="399">
        <f>DEDEL!Q119</f>
        <v>-1316.52</v>
      </c>
      <c r="F481" s="399">
        <f>DEDEL!R119</f>
        <v>0</v>
      </c>
      <c r="G481" s="399">
        <f>DEDEL!S119</f>
        <v>0</v>
      </c>
      <c r="H481" s="399">
        <f>DEDEL!T119</f>
        <v>0</v>
      </c>
    </row>
    <row r="482" spans="1:8" x14ac:dyDescent="0.25">
      <c r="A482" s="269" t="str">
        <f>DEDEL!A120</f>
        <v>DEDELEGATION</v>
      </c>
      <c r="B482" s="269">
        <f>DEDEL!C120</f>
        <v>3022031</v>
      </c>
      <c r="C482" s="269" t="str">
        <f>DEDEL!D120</f>
        <v>Hollickwood Primary School</v>
      </c>
      <c r="D482" s="269" t="str">
        <f>DEDEL!M120</f>
        <v>DDEL2</v>
      </c>
      <c r="E482" s="399">
        <f>DEDEL!Q120</f>
        <v>-591.48</v>
      </c>
      <c r="F482" s="399">
        <f>DEDEL!R120</f>
        <v>0</v>
      </c>
      <c r="G482" s="399">
        <f>DEDEL!S120</f>
        <v>0</v>
      </c>
      <c r="H482" s="399">
        <f>DEDEL!T120</f>
        <v>0</v>
      </c>
    </row>
    <row r="483" spans="1:8" x14ac:dyDescent="0.25">
      <c r="A483" s="269" t="str">
        <f>DEDEL!A121</f>
        <v>DEDELEGATION</v>
      </c>
      <c r="B483" s="269">
        <f>DEDEL!C121</f>
        <v>3022032</v>
      </c>
      <c r="C483" s="269" t="str">
        <f>DEDEL!D121</f>
        <v>Holly Park Primary School</v>
      </c>
      <c r="D483" s="269" t="str">
        <f>DEDEL!M121</f>
        <v>DDEL2</v>
      </c>
      <c r="E483" s="399">
        <f>DEDEL!Q121</f>
        <v>-1392.8400000000001</v>
      </c>
      <c r="F483" s="399">
        <f>DEDEL!R121</f>
        <v>0</v>
      </c>
      <c r="G483" s="399">
        <f>DEDEL!S121</f>
        <v>0</v>
      </c>
      <c r="H483" s="399">
        <f>DEDEL!T121</f>
        <v>0</v>
      </c>
    </row>
    <row r="484" spans="1:8" x14ac:dyDescent="0.25">
      <c r="A484" s="269" t="str">
        <f>DEDEL!A122</f>
        <v>DEDELEGATION</v>
      </c>
      <c r="B484" s="269">
        <f>DEDEL!C122</f>
        <v>3022036</v>
      </c>
      <c r="C484" s="269" t="str">
        <f>DEDEL!D122</f>
        <v>Livingstone Primary and Nursery School</v>
      </c>
      <c r="D484" s="269" t="str">
        <f>DEDEL!M122</f>
        <v>DDEL2</v>
      </c>
      <c r="E484" s="399">
        <f>DEDEL!Q122</f>
        <v>-750.48</v>
      </c>
      <c r="F484" s="399">
        <f>DEDEL!R122</f>
        <v>0</v>
      </c>
      <c r="G484" s="399">
        <f>DEDEL!S122</f>
        <v>0</v>
      </c>
      <c r="H484" s="399">
        <f>DEDEL!T122</f>
        <v>0</v>
      </c>
    </row>
    <row r="485" spans="1:8" x14ac:dyDescent="0.25">
      <c r="A485" s="269" t="str">
        <f>DEDEL!A123</f>
        <v>DEDELEGATION</v>
      </c>
      <c r="B485" s="269">
        <f>DEDEL!C123</f>
        <v>3022037</v>
      </c>
      <c r="C485" s="269" t="str">
        <f>DEDEL!D123</f>
        <v>Manorside Primary School</v>
      </c>
      <c r="D485" s="269" t="str">
        <f>DEDEL!M123</f>
        <v>DDEL2</v>
      </c>
      <c r="E485" s="399">
        <f>DEDEL!Q123</f>
        <v>-842.7</v>
      </c>
      <c r="F485" s="399">
        <f>DEDEL!R123</f>
        <v>0</v>
      </c>
      <c r="G485" s="399">
        <f>DEDEL!S123</f>
        <v>0</v>
      </c>
      <c r="H485" s="399">
        <f>DEDEL!T123</f>
        <v>0</v>
      </c>
    </row>
    <row r="486" spans="1:8" x14ac:dyDescent="0.25">
      <c r="A486" s="269" t="str">
        <f>DEDEL!A124</f>
        <v>DEDELEGATION</v>
      </c>
      <c r="B486" s="269">
        <f>DEDEL!C124</f>
        <v>3022042</v>
      </c>
      <c r="C486" s="269" t="str">
        <f>DEDEL!D124</f>
        <v>Monkfrith Primary School</v>
      </c>
      <c r="D486" s="269" t="str">
        <f>DEDEL!M124</f>
        <v>DDEL2</v>
      </c>
      <c r="E486" s="399">
        <f>DEDEL!Q124</f>
        <v>-1351.5</v>
      </c>
      <c r="F486" s="399">
        <f>DEDEL!R124</f>
        <v>0</v>
      </c>
      <c r="G486" s="399">
        <f>DEDEL!S124</f>
        <v>0</v>
      </c>
      <c r="H486" s="399">
        <f>DEDEL!T124</f>
        <v>0</v>
      </c>
    </row>
    <row r="487" spans="1:8" x14ac:dyDescent="0.25">
      <c r="A487" s="269" t="str">
        <f>DEDEL!A125</f>
        <v>DEDELEGATION</v>
      </c>
      <c r="B487" s="269">
        <f>DEDEL!C125</f>
        <v>3022043</v>
      </c>
      <c r="C487" s="269" t="str">
        <f>DEDEL!D125</f>
        <v>Moss Hall Junior School</v>
      </c>
      <c r="D487" s="269" t="str">
        <f>DEDEL!M125</f>
        <v>DDEL2</v>
      </c>
      <c r="E487" s="399">
        <f>DEDEL!Q125</f>
        <v>-1421.46</v>
      </c>
      <c r="F487" s="399">
        <f>DEDEL!R125</f>
        <v>0</v>
      </c>
      <c r="G487" s="399">
        <f>DEDEL!S125</f>
        <v>0</v>
      </c>
      <c r="H487" s="399">
        <f>DEDEL!T125</f>
        <v>0</v>
      </c>
    </row>
    <row r="488" spans="1:8" x14ac:dyDescent="0.25">
      <c r="A488" s="269" t="str">
        <f>DEDEL!A126</f>
        <v>DEDELEGATION</v>
      </c>
      <c r="B488" s="269">
        <f>DEDEL!C126</f>
        <v>3022044</v>
      </c>
      <c r="C488" s="269" t="str">
        <f>DEDEL!D126</f>
        <v>Moss Hall Infant School</v>
      </c>
      <c r="D488" s="269" t="str">
        <f>DEDEL!M126</f>
        <v>DDEL2</v>
      </c>
      <c r="E488" s="399">
        <f>DEDEL!Q126</f>
        <v>-1116.18</v>
      </c>
      <c r="F488" s="399">
        <f>DEDEL!R126</f>
        <v>0</v>
      </c>
      <c r="G488" s="399">
        <f>DEDEL!S126</f>
        <v>0</v>
      </c>
      <c r="H488" s="399">
        <f>DEDEL!T126</f>
        <v>0</v>
      </c>
    </row>
    <row r="489" spans="1:8" x14ac:dyDescent="0.25">
      <c r="A489" s="269" t="str">
        <f>DEDEL!A127</f>
        <v>DEDELEGATION</v>
      </c>
      <c r="B489" s="269">
        <f>DEDEL!C127</f>
        <v>3022045</v>
      </c>
      <c r="C489" s="269" t="str">
        <f>DEDEL!D127</f>
        <v>Northside Primary School</v>
      </c>
      <c r="D489" s="269" t="str">
        <f>DEDEL!M127</f>
        <v>DDEL2</v>
      </c>
      <c r="E489" s="399">
        <f>DEDEL!Q127</f>
        <v>-670.98</v>
      </c>
      <c r="F489" s="399">
        <f>DEDEL!R127</f>
        <v>0</v>
      </c>
      <c r="G489" s="399">
        <f>DEDEL!S127</f>
        <v>0</v>
      </c>
      <c r="H489" s="399">
        <f>DEDEL!T127</f>
        <v>0</v>
      </c>
    </row>
    <row r="490" spans="1:8" x14ac:dyDescent="0.25">
      <c r="A490" s="269" t="str">
        <f>DEDEL!A128</f>
        <v>DEDELEGATION</v>
      </c>
      <c r="B490" s="269">
        <f>DEDEL!C128</f>
        <v>3022053</v>
      </c>
      <c r="C490" s="269" t="str">
        <f>DEDEL!D128</f>
        <v>The Noam Primary School</v>
      </c>
      <c r="D490" s="269" t="str">
        <f>DEDEL!M128</f>
        <v>DDEL2</v>
      </c>
      <c r="E490" s="399">
        <f>DEDEL!Q128</f>
        <v>-626.46</v>
      </c>
      <c r="F490" s="399">
        <f>DEDEL!R128</f>
        <v>0</v>
      </c>
      <c r="G490" s="399">
        <f>DEDEL!S128</f>
        <v>0</v>
      </c>
      <c r="H490" s="399">
        <f>DEDEL!T128</f>
        <v>0</v>
      </c>
    </row>
    <row r="491" spans="1:8" x14ac:dyDescent="0.25">
      <c r="A491" s="269" t="str">
        <f>DEDEL!A129</f>
        <v>DEDELEGATION</v>
      </c>
      <c r="B491" s="269">
        <f>DEDEL!C129</f>
        <v>3022054</v>
      </c>
      <c r="C491" s="269" t="str">
        <f>DEDEL!D129</f>
        <v>Woodridge Primary School</v>
      </c>
      <c r="D491" s="269" t="str">
        <f>DEDEL!M129</f>
        <v>DDEL2</v>
      </c>
      <c r="E491" s="399">
        <f>DEDEL!Q129</f>
        <v>-658.26</v>
      </c>
      <c r="F491" s="399">
        <f>DEDEL!R129</f>
        <v>0</v>
      </c>
      <c r="G491" s="399">
        <f>DEDEL!S129</f>
        <v>0</v>
      </c>
      <c r="H491" s="399">
        <f>DEDEL!T129</f>
        <v>0</v>
      </c>
    </row>
    <row r="492" spans="1:8" x14ac:dyDescent="0.25">
      <c r="A492" s="269" t="str">
        <f>DEDEL!A130</f>
        <v>DEDELEGATION</v>
      </c>
      <c r="B492" s="269">
        <f>DEDEL!C130</f>
        <v>3022055</v>
      </c>
      <c r="C492" s="269" t="str">
        <f>DEDEL!D130</f>
        <v>Tudor Primary School</v>
      </c>
      <c r="D492" s="269" t="str">
        <f>DEDEL!M130</f>
        <v>DDEL2</v>
      </c>
      <c r="E492" s="399">
        <f>DEDEL!Q130</f>
        <v>-636</v>
      </c>
      <c r="F492" s="399">
        <f>DEDEL!R130</f>
        <v>0</v>
      </c>
      <c r="G492" s="399">
        <f>DEDEL!S130</f>
        <v>0</v>
      </c>
      <c r="H492" s="399">
        <f>DEDEL!T130</f>
        <v>0</v>
      </c>
    </row>
    <row r="493" spans="1:8" x14ac:dyDescent="0.25">
      <c r="A493" s="269" t="str">
        <f>DEDEL!A131</f>
        <v>DEDELEGATION</v>
      </c>
      <c r="B493" s="269">
        <f>DEDEL!C131</f>
        <v>3022057</v>
      </c>
      <c r="C493" s="269" t="str">
        <f>DEDEL!D131</f>
        <v>Underhill School</v>
      </c>
      <c r="D493" s="269" t="str">
        <f>DEDEL!M131</f>
        <v>DDEL2</v>
      </c>
      <c r="E493" s="399">
        <f>DEDEL!Q131</f>
        <v>-1427.8200000000002</v>
      </c>
      <c r="F493" s="399">
        <f>DEDEL!R131</f>
        <v>0</v>
      </c>
      <c r="G493" s="399">
        <f>DEDEL!S131</f>
        <v>0</v>
      </c>
      <c r="H493" s="399">
        <f>DEDEL!T131</f>
        <v>0</v>
      </c>
    </row>
    <row r="494" spans="1:8" x14ac:dyDescent="0.25">
      <c r="A494" s="269" t="str">
        <f>DEDEL!A132</f>
        <v>DEDELEGATION</v>
      </c>
      <c r="B494" s="269">
        <f>DEDEL!C132</f>
        <v>3022060</v>
      </c>
      <c r="C494" s="269" t="str">
        <f>DEDEL!D132</f>
        <v>Whitings Hill Primary School</v>
      </c>
      <c r="D494" s="269" t="str">
        <f>DEDEL!M132</f>
        <v>DDEL2</v>
      </c>
      <c r="E494" s="399">
        <f>DEDEL!Q132</f>
        <v>-1338.78</v>
      </c>
      <c r="F494" s="399">
        <f>DEDEL!R132</f>
        <v>0</v>
      </c>
      <c r="G494" s="399">
        <f>DEDEL!S132</f>
        <v>0</v>
      </c>
      <c r="H494" s="399">
        <f>DEDEL!T132</f>
        <v>0</v>
      </c>
    </row>
    <row r="495" spans="1:8" x14ac:dyDescent="0.25">
      <c r="A495" s="269" t="str">
        <f>DEDEL!A133</f>
        <v>DEDELEGATION</v>
      </c>
      <c r="B495" s="269">
        <f>DEDEL!C133</f>
        <v>3022067</v>
      </c>
      <c r="C495" s="269" t="str">
        <f>DEDEL!D133</f>
        <v>Chalgrove Primary School</v>
      </c>
      <c r="D495" s="269" t="str">
        <f>DEDEL!M133</f>
        <v>DDEL2</v>
      </c>
      <c r="E495" s="399">
        <f>DEDEL!Q133</f>
        <v>-744.12</v>
      </c>
      <c r="F495" s="399">
        <f>DEDEL!R133</f>
        <v>0</v>
      </c>
      <c r="G495" s="399">
        <f>DEDEL!S133</f>
        <v>0</v>
      </c>
      <c r="H495" s="399">
        <f>DEDEL!T133</f>
        <v>0</v>
      </c>
    </row>
    <row r="496" spans="1:8" x14ac:dyDescent="0.25">
      <c r="A496" s="269" t="str">
        <f>DEDEL!A134</f>
        <v>DEDELEGATION</v>
      </c>
      <c r="B496" s="269">
        <f>DEDEL!C134</f>
        <v>3022070</v>
      </c>
      <c r="C496" s="269" t="str">
        <f>DEDEL!D134</f>
        <v>Sunnyfields Primary School</v>
      </c>
      <c r="D496" s="269" t="str">
        <f>DEDEL!M134</f>
        <v>DDEL2</v>
      </c>
      <c r="E496" s="399">
        <f>DEDEL!Q134</f>
        <v>-664.62</v>
      </c>
      <c r="F496" s="399">
        <f>DEDEL!R134</f>
        <v>0</v>
      </c>
      <c r="G496" s="399">
        <f>DEDEL!S134</f>
        <v>0</v>
      </c>
      <c r="H496" s="399">
        <f>DEDEL!T134</f>
        <v>0</v>
      </c>
    </row>
    <row r="497" spans="1:8" x14ac:dyDescent="0.25">
      <c r="A497" s="269" t="str">
        <f>DEDEL!A135</f>
        <v>DEDELEGATION</v>
      </c>
      <c r="B497" s="269">
        <f>DEDEL!C135</f>
        <v>3022071</v>
      </c>
      <c r="C497" s="269" t="str">
        <f>DEDEL!D135</f>
        <v>Queenswell Infant &amp; Nursery School</v>
      </c>
      <c r="D497" s="269" t="str">
        <f>DEDEL!M135</f>
        <v>DDEL2</v>
      </c>
      <c r="E497" s="399">
        <f>DEDEL!Q135</f>
        <v>-562.86</v>
      </c>
      <c r="F497" s="399">
        <f>DEDEL!R135</f>
        <v>0</v>
      </c>
      <c r="G497" s="399">
        <f>DEDEL!S135</f>
        <v>0</v>
      </c>
      <c r="H497" s="399">
        <f>DEDEL!T135</f>
        <v>0</v>
      </c>
    </row>
    <row r="498" spans="1:8" x14ac:dyDescent="0.25">
      <c r="A498" s="269" t="str">
        <f>DEDEL!A136</f>
        <v>DEDELEGATION</v>
      </c>
      <c r="B498" s="269">
        <f>DEDEL!C136</f>
        <v>3022072</v>
      </c>
      <c r="C498" s="269" t="str">
        <f>DEDEL!D136</f>
        <v>Queenswell Junior School</v>
      </c>
      <c r="D498" s="269" t="str">
        <f>DEDEL!M136</f>
        <v>DDEL2</v>
      </c>
      <c r="E498" s="399">
        <f>DEDEL!Q136</f>
        <v>-1033.5</v>
      </c>
      <c r="F498" s="399">
        <f>DEDEL!R136</f>
        <v>0</v>
      </c>
      <c r="G498" s="399">
        <f>DEDEL!S136</f>
        <v>0</v>
      </c>
      <c r="H498" s="399">
        <f>DEDEL!T136</f>
        <v>0</v>
      </c>
    </row>
    <row r="499" spans="1:8" x14ac:dyDescent="0.25">
      <c r="A499" s="269" t="str">
        <f>DEDEL!A137</f>
        <v>DEDELEGATION</v>
      </c>
      <c r="B499" s="269">
        <f>DEDEL!C137</f>
        <v>3022073</v>
      </c>
      <c r="C499" s="269" t="str">
        <f>DEDEL!D137</f>
        <v>Danegrove Primary School</v>
      </c>
      <c r="D499" s="269" t="str">
        <f>DEDEL!M137</f>
        <v>DDEL2</v>
      </c>
      <c r="E499" s="399">
        <f>DEDEL!Q137</f>
        <v>-1977.96</v>
      </c>
      <c r="F499" s="399">
        <f>DEDEL!R137</f>
        <v>0</v>
      </c>
      <c r="G499" s="399">
        <f>DEDEL!S137</f>
        <v>0</v>
      </c>
      <c r="H499" s="399">
        <f>DEDEL!T137</f>
        <v>0</v>
      </c>
    </row>
    <row r="500" spans="1:8" x14ac:dyDescent="0.25">
      <c r="A500" s="269" t="str">
        <f>DEDEL!A138</f>
        <v>DEDELEGATION</v>
      </c>
      <c r="B500" s="269">
        <f>DEDEL!C138</f>
        <v>3022076</v>
      </c>
      <c r="C500" s="269" t="str">
        <f>DEDEL!D138</f>
        <v>Wessex Gardens Primary School</v>
      </c>
      <c r="D500" s="269" t="str">
        <f>DEDEL!M138</f>
        <v>DDEL2</v>
      </c>
      <c r="E500" s="399">
        <f>DEDEL!Q138</f>
        <v>-1122.54</v>
      </c>
      <c r="F500" s="399">
        <f>DEDEL!R138</f>
        <v>0</v>
      </c>
      <c r="G500" s="399">
        <f>DEDEL!S138</f>
        <v>0</v>
      </c>
      <c r="H500" s="399">
        <f>DEDEL!T138</f>
        <v>0</v>
      </c>
    </row>
    <row r="501" spans="1:8" x14ac:dyDescent="0.25">
      <c r="A501" s="269" t="str">
        <f>DEDEL!A139</f>
        <v>DEDELEGATION</v>
      </c>
      <c r="B501" s="269">
        <f>DEDEL!C139</f>
        <v>3022077</v>
      </c>
      <c r="C501" s="269" t="str">
        <f>DEDEL!D139</f>
        <v>The Orion Primary School</v>
      </c>
      <c r="D501" s="269" t="str">
        <f>DEDEL!M139</f>
        <v>DDEL2</v>
      </c>
      <c r="E501" s="399">
        <f>DEDEL!Q139</f>
        <v>-2753.88</v>
      </c>
      <c r="F501" s="399">
        <f>DEDEL!R139</f>
        <v>0</v>
      </c>
      <c r="G501" s="399">
        <f>DEDEL!S139</f>
        <v>0</v>
      </c>
      <c r="H501" s="399">
        <f>DEDEL!T139</f>
        <v>0</v>
      </c>
    </row>
    <row r="502" spans="1:8" x14ac:dyDescent="0.25">
      <c r="A502" s="269" t="str">
        <f>DEDEL!A140</f>
        <v>DEDELEGATION</v>
      </c>
      <c r="B502" s="269">
        <f>DEDEL!C140</f>
        <v>3022078</v>
      </c>
      <c r="C502" s="269" t="str">
        <f>DEDEL!D140</f>
        <v>Pardes House Primary School</v>
      </c>
      <c r="D502" s="269" t="str">
        <f>DEDEL!M140</f>
        <v>DDEL2</v>
      </c>
      <c r="E502" s="399">
        <f>DEDEL!Q140</f>
        <v>-1106.6400000000001</v>
      </c>
      <c r="F502" s="399">
        <f>DEDEL!R140</f>
        <v>0</v>
      </c>
      <c r="G502" s="399">
        <f>DEDEL!S140</f>
        <v>0</v>
      </c>
      <c r="H502" s="399">
        <f>DEDEL!T140</f>
        <v>0</v>
      </c>
    </row>
    <row r="503" spans="1:8" x14ac:dyDescent="0.25">
      <c r="A503" s="269" t="str">
        <f>DEDEL!A141</f>
        <v>DEDELEGATION</v>
      </c>
      <c r="B503" s="269">
        <f>DEDEL!C141</f>
        <v>3022079</v>
      </c>
      <c r="C503" s="269" t="str">
        <f>DEDEL!D141</f>
        <v>Beis Yaakov Primary School</v>
      </c>
      <c r="D503" s="269" t="str">
        <f>DEDEL!M141</f>
        <v>DDEL2</v>
      </c>
      <c r="E503" s="399">
        <f>DEDEL!Q141</f>
        <v>-1380.1200000000001</v>
      </c>
      <c r="F503" s="399">
        <f>DEDEL!R141</f>
        <v>0</v>
      </c>
      <c r="G503" s="399">
        <f>DEDEL!S141</f>
        <v>0</v>
      </c>
      <c r="H503" s="399">
        <f>DEDEL!T141</f>
        <v>0</v>
      </c>
    </row>
    <row r="504" spans="1:8" x14ac:dyDescent="0.25">
      <c r="A504" s="269" t="str">
        <f>DEDEL!A142</f>
        <v>DEDELEGATION</v>
      </c>
      <c r="B504" s="269">
        <f>DEDEL!C142</f>
        <v>3023300</v>
      </c>
      <c r="C504" s="269" t="str">
        <f>DEDEL!D142</f>
        <v>All Saints' CofE Primary School NW2</v>
      </c>
      <c r="D504" s="269" t="str">
        <f>DEDEL!M142</f>
        <v>DDEL2</v>
      </c>
      <c r="E504" s="399">
        <f>DEDEL!Q142</f>
        <v>-543.78</v>
      </c>
      <c r="F504" s="399">
        <f>DEDEL!R142</f>
        <v>0</v>
      </c>
      <c r="G504" s="399">
        <f>DEDEL!S142</f>
        <v>0</v>
      </c>
      <c r="H504" s="399">
        <f>DEDEL!T142</f>
        <v>0</v>
      </c>
    </row>
    <row r="505" spans="1:8" x14ac:dyDescent="0.25">
      <c r="A505" s="269" t="str">
        <f>DEDEL!A143</f>
        <v>DEDELEGATION</v>
      </c>
      <c r="B505" s="269">
        <f>DEDEL!C143</f>
        <v>3023302</v>
      </c>
      <c r="C505" s="269" t="str">
        <f>DEDEL!D143</f>
        <v>Christ Church Primary School</v>
      </c>
      <c r="D505" s="269" t="str">
        <f>DEDEL!M143</f>
        <v>DDEL2</v>
      </c>
      <c r="E505" s="399">
        <f>DEDEL!Q143</f>
        <v>-664.62</v>
      </c>
      <c r="F505" s="399">
        <f>DEDEL!R143</f>
        <v>0</v>
      </c>
      <c r="G505" s="399">
        <f>DEDEL!S143</f>
        <v>0</v>
      </c>
      <c r="H505" s="399">
        <f>DEDEL!T143</f>
        <v>0</v>
      </c>
    </row>
    <row r="506" spans="1:8" x14ac:dyDescent="0.25">
      <c r="A506" s="269" t="str">
        <f>DEDEL!A144</f>
        <v>DEDELEGATION</v>
      </c>
      <c r="B506" s="269">
        <f>DEDEL!C144</f>
        <v>3023304</v>
      </c>
      <c r="C506" s="269" t="str">
        <f>DEDEL!D144</f>
        <v>Holy Trinity CofE Primary School</v>
      </c>
      <c r="D506" s="269" t="str">
        <f>DEDEL!M144</f>
        <v>DDEL2</v>
      </c>
      <c r="E506" s="399">
        <f>DEDEL!Q144</f>
        <v>-632.82000000000005</v>
      </c>
      <c r="F506" s="399">
        <f>DEDEL!R144</f>
        <v>0</v>
      </c>
      <c r="G506" s="399">
        <f>DEDEL!S144</f>
        <v>0</v>
      </c>
      <c r="H506" s="399">
        <f>DEDEL!T144</f>
        <v>0</v>
      </c>
    </row>
    <row r="507" spans="1:8" x14ac:dyDescent="0.25">
      <c r="A507" s="269" t="str">
        <f>DEDEL!A145</f>
        <v>DEDELEGATION</v>
      </c>
      <c r="B507" s="269">
        <f>DEDEL!C145</f>
        <v>3023305</v>
      </c>
      <c r="C507" s="269" t="str">
        <f>DEDEL!D145</f>
        <v>Monken Hadley CofE Primary School</v>
      </c>
      <c r="D507" s="269" t="str">
        <f>DEDEL!M145</f>
        <v>DDEL2</v>
      </c>
      <c r="E507" s="399">
        <f>DEDEL!Q145</f>
        <v>-477</v>
      </c>
      <c r="F507" s="399">
        <f>DEDEL!R145</f>
        <v>0</v>
      </c>
      <c r="G507" s="399">
        <f>DEDEL!S145</f>
        <v>0</v>
      </c>
      <c r="H507" s="399">
        <f>DEDEL!T145</f>
        <v>0</v>
      </c>
    </row>
    <row r="508" spans="1:8" x14ac:dyDescent="0.25">
      <c r="A508" s="269" t="str">
        <f>DEDEL!A146</f>
        <v>DEDELEGATION</v>
      </c>
      <c r="B508" s="269">
        <f>DEDEL!C146</f>
        <v>3023307</v>
      </c>
      <c r="C508" s="269" t="str">
        <f>DEDEL!D146</f>
        <v>St John's CofE Junior Mixed and Infant School</v>
      </c>
      <c r="D508" s="269" t="str">
        <f>DEDEL!M146</f>
        <v>DDEL2</v>
      </c>
      <c r="E508" s="399">
        <f>DEDEL!Q146</f>
        <v>-664.62</v>
      </c>
      <c r="F508" s="399">
        <f>DEDEL!R146</f>
        <v>0</v>
      </c>
      <c r="G508" s="399">
        <f>DEDEL!S146</f>
        <v>0</v>
      </c>
      <c r="H508" s="399">
        <f>DEDEL!T146</f>
        <v>0</v>
      </c>
    </row>
    <row r="509" spans="1:8" x14ac:dyDescent="0.25">
      <c r="A509" s="269" t="str">
        <f>DEDEL!A147</f>
        <v>DEDELEGATION</v>
      </c>
      <c r="B509" s="269">
        <f>DEDEL!C147</f>
        <v>3023309</v>
      </c>
      <c r="C509" s="269" t="str">
        <f>DEDEL!D147</f>
        <v>St John's CofE Primary School</v>
      </c>
      <c r="D509" s="269" t="str">
        <f>DEDEL!M147</f>
        <v>DDEL2</v>
      </c>
      <c r="E509" s="399">
        <f>DEDEL!Q147</f>
        <v>-670.98</v>
      </c>
      <c r="F509" s="399">
        <f>DEDEL!R147</f>
        <v>0</v>
      </c>
      <c r="G509" s="399">
        <f>DEDEL!S147</f>
        <v>0</v>
      </c>
      <c r="H509" s="399">
        <f>DEDEL!T147</f>
        <v>0</v>
      </c>
    </row>
    <row r="510" spans="1:8" x14ac:dyDescent="0.25">
      <c r="A510" s="269" t="str">
        <f>DEDEL!A148</f>
        <v>DEDELEGATION</v>
      </c>
      <c r="B510" s="269">
        <f>DEDEL!C148</f>
        <v>3023311</v>
      </c>
      <c r="C510" s="269" t="str">
        <f>DEDEL!D148</f>
        <v>St Mary's CofE Primary School</v>
      </c>
      <c r="D510" s="269" t="str">
        <f>DEDEL!M148</f>
        <v>DDEL2</v>
      </c>
      <c r="E510" s="399">
        <f>DEDEL!Q148</f>
        <v>-1306.98</v>
      </c>
      <c r="F510" s="399">
        <f>DEDEL!R148</f>
        <v>0</v>
      </c>
      <c r="G510" s="399">
        <f>DEDEL!S148</f>
        <v>0</v>
      </c>
      <c r="H510" s="399">
        <f>DEDEL!T148</f>
        <v>0</v>
      </c>
    </row>
    <row r="511" spans="1:8" x14ac:dyDescent="0.25">
      <c r="A511" s="269" t="str">
        <f>DEDEL!A149</f>
        <v>DEDELEGATION</v>
      </c>
      <c r="B511" s="269">
        <f>DEDEL!C149</f>
        <v>3023312</v>
      </c>
      <c r="C511" s="269" t="str">
        <f>DEDEL!D149</f>
        <v>St Mary's CofE Primary School, East Barnet</v>
      </c>
      <c r="D511" s="269" t="str">
        <f>DEDEL!M149</f>
        <v>DDEL2</v>
      </c>
      <c r="E511" s="399">
        <f>DEDEL!Q149</f>
        <v>-674.16000000000008</v>
      </c>
      <c r="F511" s="399">
        <f>DEDEL!R149</f>
        <v>0</v>
      </c>
      <c r="G511" s="399">
        <f>DEDEL!S149</f>
        <v>0</v>
      </c>
      <c r="H511" s="399">
        <f>DEDEL!T149</f>
        <v>0</v>
      </c>
    </row>
    <row r="512" spans="1:8" x14ac:dyDescent="0.25">
      <c r="A512" s="269" t="str">
        <f>DEDEL!A150</f>
        <v>DEDELEGATION</v>
      </c>
      <c r="B512" s="269">
        <f>DEDEL!C150</f>
        <v>3023313</v>
      </c>
      <c r="C512" s="269" t="str">
        <f>DEDEL!D150</f>
        <v>St Paul's CofE Primary School N11</v>
      </c>
      <c r="D512" s="269" t="str">
        <f>DEDEL!M150</f>
        <v>DDEL2</v>
      </c>
      <c r="E512" s="399">
        <f>DEDEL!Q150</f>
        <v>-591.48</v>
      </c>
      <c r="F512" s="399">
        <f>DEDEL!R150</f>
        <v>0</v>
      </c>
      <c r="G512" s="399">
        <f>DEDEL!S150</f>
        <v>0</v>
      </c>
      <c r="H512" s="399">
        <f>DEDEL!T150</f>
        <v>0</v>
      </c>
    </row>
    <row r="513" spans="1:8" x14ac:dyDescent="0.25">
      <c r="A513" s="269" t="str">
        <f>DEDEL!A151</f>
        <v>DEDELEGATION</v>
      </c>
      <c r="B513" s="269">
        <f>DEDEL!C151</f>
        <v>3023314</v>
      </c>
      <c r="C513" s="269" t="str">
        <f>DEDEL!D151</f>
        <v>St Paul's CofE Primary School NW7</v>
      </c>
      <c r="D513" s="269" t="str">
        <f>DEDEL!M151</f>
        <v>DDEL2</v>
      </c>
      <c r="E513" s="399">
        <f>DEDEL!Q151</f>
        <v>-655.08000000000004</v>
      </c>
      <c r="F513" s="399">
        <f>DEDEL!R151</f>
        <v>0</v>
      </c>
      <c r="G513" s="399">
        <f>DEDEL!S151</f>
        <v>0</v>
      </c>
      <c r="H513" s="399">
        <f>DEDEL!T151</f>
        <v>0</v>
      </c>
    </row>
    <row r="514" spans="1:8" x14ac:dyDescent="0.25">
      <c r="A514" s="269" t="str">
        <f>DEDEL!A152</f>
        <v>DEDELEGATION</v>
      </c>
      <c r="B514" s="269">
        <f>DEDEL!C152</f>
        <v>3023315</v>
      </c>
      <c r="C514" s="269" t="str">
        <f>DEDEL!D152</f>
        <v>St Andrew's CofE Voluntary Aided Primary School, Totteridge</v>
      </c>
      <c r="D514" s="269" t="str">
        <f>DEDEL!M152</f>
        <v>DDEL2</v>
      </c>
      <c r="E514" s="399">
        <f>DEDEL!Q152</f>
        <v>-661.44</v>
      </c>
      <c r="F514" s="399">
        <f>DEDEL!R152</f>
        <v>0</v>
      </c>
      <c r="G514" s="399">
        <f>DEDEL!S152</f>
        <v>0</v>
      </c>
      <c r="H514" s="399">
        <f>DEDEL!T152</f>
        <v>0</v>
      </c>
    </row>
    <row r="515" spans="1:8" x14ac:dyDescent="0.25">
      <c r="A515" s="269" t="str">
        <f>DEDEL!A153</f>
        <v>DEDELEGATION</v>
      </c>
      <c r="B515" s="269">
        <f>DEDEL!C153</f>
        <v>3023316</v>
      </c>
      <c r="C515" s="269" t="str">
        <f>DEDEL!D153</f>
        <v>Trent CofE Primary School</v>
      </c>
      <c r="D515" s="269" t="str">
        <f>DEDEL!M153</f>
        <v>DDEL2</v>
      </c>
      <c r="E515" s="399">
        <f>DEDEL!Q153</f>
        <v>-674.16000000000008</v>
      </c>
      <c r="F515" s="399">
        <f>DEDEL!R153</f>
        <v>0</v>
      </c>
      <c r="G515" s="399">
        <f>DEDEL!S153</f>
        <v>0</v>
      </c>
      <c r="H515" s="399">
        <f>DEDEL!T153</f>
        <v>0</v>
      </c>
    </row>
    <row r="516" spans="1:8" x14ac:dyDescent="0.25">
      <c r="A516" s="269" t="str">
        <f>DEDEL!A154</f>
        <v>DEDELEGATION</v>
      </c>
      <c r="B516" s="269">
        <f>DEDEL!C154</f>
        <v>3023317</v>
      </c>
      <c r="C516" s="269" t="str">
        <f>DEDEL!D154</f>
        <v>All Saints' CofE Primary School N20</v>
      </c>
      <c r="D516" s="269" t="str">
        <f>DEDEL!M154</f>
        <v>DDEL2</v>
      </c>
      <c r="E516" s="399">
        <f>DEDEL!Q154</f>
        <v>-674.16000000000008</v>
      </c>
      <c r="F516" s="399">
        <f>DEDEL!R154</f>
        <v>0</v>
      </c>
      <c r="G516" s="399">
        <f>DEDEL!S154</f>
        <v>0</v>
      </c>
      <c r="H516" s="399">
        <f>DEDEL!T154</f>
        <v>0</v>
      </c>
    </row>
    <row r="517" spans="1:8" x14ac:dyDescent="0.25">
      <c r="A517" s="269" t="str">
        <f>DEDEL!A155</f>
        <v>DEDELEGATION</v>
      </c>
      <c r="B517" s="269">
        <f>DEDEL!C155</f>
        <v>3023500</v>
      </c>
      <c r="C517" s="269" t="str">
        <f>DEDEL!D155</f>
        <v>The Annunciation Catholic Infant School</v>
      </c>
      <c r="D517" s="269" t="str">
        <f>DEDEL!M155</f>
        <v>DDEL2</v>
      </c>
      <c r="E517" s="399">
        <f>DEDEL!Q155</f>
        <v>-410.22</v>
      </c>
      <c r="F517" s="399">
        <f>DEDEL!R155</f>
        <v>0</v>
      </c>
      <c r="G517" s="399">
        <f>DEDEL!S155</f>
        <v>0</v>
      </c>
      <c r="H517" s="399">
        <f>DEDEL!T155</f>
        <v>0</v>
      </c>
    </row>
    <row r="518" spans="1:8" x14ac:dyDescent="0.25">
      <c r="A518" s="269" t="str">
        <f>DEDEL!A156</f>
        <v>DEDELEGATION</v>
      </c>
      <c r="B518" s="269">
        <f>DEDEL!C156</f>
        <v>3023501</v>
      </c>
      <c r="C518" s="269" t="str">
        <f>DEDEL!D156</f>
        <v>Our Lady of Lourdes RC School</v>
      </c>
      <c r="D518" s="269" t="str">
        <f>DEDEL!M156</f>
        <v>DDEL2</v>
      </c>
      <c r="E518" s="399">
        <f>DEDEL!Q156</f>
        <v>-632.82000000000005</v>
      </c>
      <c r="F518" s="399">
        <f>DEDEL!R156</f>
        <v>0</v>
      </c>
      <c r="G518" s="399">
        <f>DEDEL!S156</f>
        <v>0</v>
      </c>
      <c r="H518" s="399">
        <f>DEDEL!T156</f>
        <v>0</v>
      </c>
    </row>
    <row r="519" spans="1:8" x14ac:dyDescent="0.25">
      <c r="A519" s="269" t="str">
        <f>DEDEL!A157</f>
        <v>DEDELEGATION</v>
      </c>
      <c r="B519" s="269">
        <f>DEDEL!C157</f>
        <v>3023502</v>
      </c>
      <c r="C519" s="269" t="str">
        <f>DEDEL!D157</f>
        <v>St Agnes' Catholic Primary School</v>
      </c>
      <c r="D519" s="269" t="str">
        <f>DEDEL!M157</f>
        <v>DDEL2</v>
      </c>
      <c r="E519" s="399">
        <f>DEDEL!Q157</f>
        <v>-1167.06</v>
      </c>
      <c r="F519" s="399">
        <f>DEDEL!R157</f>
        <v>0</v>
      </c>
      <c r="G519" s="399">
        <f>DEDEL!S157</f>
        <v>0</v>
      </c>
      <c r="H519" s="399">
        <f>DEDEL!T157</f>
        <v>0</v>
      </c>
    </row>
    <row r="520" spans="1:8" x14ac:dyDescent="0.25">
      <c r="A520" s="269" t="str">
        <f>DEDEL!A158</f>
        <v>DEDELEGATION</v>
      </c>
      <c r="B520" s="269">
        <f>DEDEL!C158</f>
        <v>3023504</v>
      </c>
      <c r="C520" s="269" t="str">
        <f>DEDEL!D158</f>
        <v>St Catherine's RC School</v>
      </c>
      <c r="D520" s="269" t="str">
        <f>DEDEL!M158</f>
        <v>DDEL2</v>
      </c>
      <c r="E520" s="399">
        <f>DEDEL!Q158</f>
        <v>-1326.0600000000002</v>
      </c>
      <c r="F520" s="399">
        <f>DEDEL!R158</f>
        <v>0</v>
      </c>
      <c r="G520" s="399">
        <f>DEDEL!S158</f>
        <v>0</v>
      </c>
      <c r="H520" s="399">
        <f>DEDEL!T158</f>
        <v>0</v>
      </c>
    </row>
    <row r="521" spans="1:8" x14ac:dyDescent="0.25">
      <c r="A521" s="269" t="str">
        <f>DEDEL!A159</f>
        <v>DEDELEGATION</v>
      </c>
      <c r="B521" s="269">
        <f>DEDEL!C159</f>
        <v>3023506</v>
      </c>
      <c r="C521" s="269" t="str">
        <f>DEDEL!D159</f>
        <v>St Vincent's Catholic Primary School</v>
      </c>
      <c r="D521" s="269" t="str">
        <f>DEDEL!M159</f>
        <v>DDEL2</v>
      </c>
      <c r="E521" s="399">
        <f>DEDEL!Q159</f>
        <v>-903.12</v>
      </c>
      <c r="F521" s="399">
        <f>DEDEL!R159</f>
        <v>0</v>
      </c>
      <c r="G521" s="399">
        <f>DEDEL!S159</f>
        <v>0</v>
      </c>
      <c r="H521" s="399">
        <f>DEDEL!T159</f>
        <v>0</v>
      </c>
    </row>
    <row r="522" spans="1:8" x14ac:dyDescent="0.25">
      <c r="A522" s="269" t="str">
        <f>DEDEL!A160</f>
        <v>DEDELEGATION</v>
      </c>
      <c r="B522" s="269">
        <f>DEDEL!C160</f>
        <v>3023507</v>
      </c>
      <c r="C522" s="269" t="str">
        <f>DEDEL!D160</f>
        <v>St Theresa's Catholic Primary School</v>
      </c>
      <c r="D522" s="269" t="str">
        <f>DEDEL!M160</f>
        <v>DDEL2</v>
      </c>
      <c r="E522" s="399">
        <f>DEDEL!Q160</f>
        <v>-559.68000000000006</v>
      </c>
      <c r="F522" s="399">
        <f>DEDEL!R160</f>
        <v>0</v>
      </c>
      <c r="G522" s="399">
        <f>DEDEL!S160</f>
        <v>0</v>
      </c>
      <c r="H522" s="399">
        <f>DEDEL!T160</f>
        <v>0</v>
      </c>
    </row>
    <row r="523" spans="1:8" x14ac:dyDescent="0.25">
      <c r="A523" s="269" t="str">
        <f>DEDEL!A161</f>
        <v>DEDELEGATION</v>
      </c>
      <c r="B523" s="269">
        <f>DEDEL!C161</f>
        <v>3023509</v>
      </c>
      <c r="C523" s="269" t="str">
        <f>DEDEL!D161</f>
        <v>St Joseph's Catholic Primary School</v>
      </c>
      <c r="D523" s="269" t="str">
        <f>DEDEL!M161</f>
        <v>DDEL2</v>
      </c>
      <c r="E523" s="399">
        <f>DEDEL!Q161</f>
        <v>-1545.48</v>
      </c>
      <c r="F523" s="399">
        <f>DEDEL!R161</f>
        <v>0</v>
      </c>
      <c r="G523" s="399">
        <f>DEDEL!S161</f>
        <v>0</v>
      </c>
      <c r="H523" s="399">
        <f>DEDEL!T161</f>
        <v>0</v>
      </c>
    </row>
    <row r="524" spans="1:8" x14ac:dyDescent="0.25">
      <c r="A524" s="269" t="str">
        <f>DEDEL!A162</f>
        <v>DEDELEGATION</v>
      </c>
      <c r="B524" s="269">
        <f>DEDEL!C162</f>
        <v>3023510</v>
      </c>
      <c r="C524" s="269" t="str">
        <f>DEDEL!D162</f>
        <v>Sacred Heart Roman Catholic Primary School</v>
      </c>
      <c r="D524" s="269" t="str">
        <f>DEDEL!M162</f>
        <v>DDEL2</v>
      </c>
      <c r="E524" s="399">
        <f>DEDEL!Q162</f>
        <v>-1259.28</v>
      </c>
      <c r="F524" s="399">
        <f>DEDEL!R162</f>
        <v>0</v>
      </c>
      <c r="G524" s="399">
        <f>DEDEL!S162</f>
        <v>0</v>
      </c>
      <c r="H524" s="399">
        <f>DEDEL!T162</f>
        <v>0</v>
      </c>
    </row>
    <row r="525" spans="1:8" x14ac:dyDescent="0.25">
      <c r="A525" s="269" t="str">
        <f>DEDEL!A163</f>
        <v>DEDELEGATION</v>
      </c>
      <c r="B525" s="269">
        <f>DEDEL!C163</f>
        <v>3023511</v>
      </c>
      <c r="C525" s="269" t="str">
        <f>DEDEL!D163</f>
        <v>Blessed Dominic Catholic Primary School</v>
      </c>
      <c r="D525" s="269" t="str">
        <f>DEDEL!M163</f>
        <v>DDEL2</v>
      </c>
      <c r="E525" s="399">
        <f>DEDEL!Q163</f>
        <v>-1287.9000000000001</v>
      </c>
      <c r="F525" s="399">
        <f>DEDEL!R163</f>
        <v>0</v>
      </c>
      <c r="G525" s="399">
        <f>DEDEL!S163</f>
        <v>0</v>
      </c>
      <c r="H525" s="399">
        <f>DEDEL!T163</f>
        <v>0</v>
      </c>
    </row>
    <row r="526" spans="1:8" x14ac:dyDescent="0.25">
      <c r="A526" s="269" t="str">
        <f>DEDEL!A164</f>
        <v>DEDELEGATION</v>
      </c>
      <c r="B526" s="269">
        <f>DEDEL!C164</f>
        <v>3023512</v>
      </c>
      <c r="C526" s="269" t="str">
        <f>DEDEL!D164</f>
        <v>Rosh Pinah Primary School</v>
      </c>
      <c r="D526" s="269" t="str">
        <f>DEDEL!M164</f>
        <v>DDEL2</v>
      </c>
      <c r="E526" s="399">
        <f>DEDEL!Q164</f>
        <v>-1189.3200000000002</v>
      </c>
      <c r="F526" s="399">
        <f>DEDEL!R164</f>
        <v>0</v>
      </c>
      <c r="G526" s="399">
        <f>DEDEL!S164</f>
        <v>0</v>
      </c>
      <c r="H526" s="399">
        <f>DEDEL!T164</f>
        <v>0</v>
      </c>
    </row>
    <row r="527" spans="1:8" x14ac:dyDescent="0.25">
      <c r="A527" s="269" t="str">
        <f>DEDEL!A165</f>
        <v>DEDELEGATION</v>
      </c>
      <c r="B527" s="269">
        <f>DEDEL!C165</f>
        <v>3023513</v>
      </c>
      <c r="C527" s="269" t="str">
        <f>DEDEL!D165</f>
        <v>Menorah Primary School</v>
      </c>
      <c r="D527" s="269" t="str">
        <f>DEDEL!M165</f>
        <v>DDEL2</v>
      </c>
      <c r="E527" s="399">
        <f>DEDEL!Q165</f>
        <v>-1208.4000000000001</v>
      </c>
      <c r="F527" s="399">
        <f>DEDEL!R165</f>
        <v>0</v>
      </c>
      <c r="G527" s="399">
        <f>DEDEL!S165</f>
        <v>0</v>
      </c>
      <c r="H527" s="399">
        <f>DEDEL!T165</f>
        <v>0</v>
      </c>
    </row>
    <row r="528" spans="1:8" x14ac:dyDescent="0.25">
      <c r="A528" s="269" t="str">
        <f>DEDEL!A166</f>
        <v>DEDELEGATION</v>
      </c>
      <c r="B528" s="269">
        <f>DEDEL!C166</f>
        <v>3023514</v>
      </c>
      <c r="C528" s="269" t="str">
        <f>DEDEL!D166</f>
        <v>The Annunciation RC Junior School</v>
      </c>
      <c r="D528" s="269" t="str">
        <f>DEDEL!M166</f>
        <v>DDEL2</v>
      </c>
      <c r="E528" s="399">
        <f>DEDEL!Q166</f>
        <v>-658.26</v>
      </c>
      <c r="F528" s="399">
        <f>DEDEL!R166</f>
        <v>0</v>
      </c>
      <c r="G528" s="399">
        <f>DEDEL!S166</f>
        <v>0</v>
      </c>
      <c r="H528" s="399">
        <f>DEDEL!T166</f>
        <v>0</v>
      </c>
    </row>
    <row r="529" spans="1:8" x14ac:dyDescent="0.25">
      <c r="A529" s="269" t="str">
        <f>DEDEL!A167</f>
        <v>DEDELEGATION</v>
      </c>
      <c r="B529" s="269">
        <f>DEDEL!C167</f>
        <v>3023516</v>
      </c>
      <c r="C529" s="269" t="str">
        <f>DEDEL!D167</f>
        <v>Hasmonean Primary School</v>
      </c>
      <c r="D529" s="269" t="str">
        <f>DEDEL!M167</f>
        <v>DDEL2</v>
      </c>
      <c r="E529" s="399">
        <f>DEDEL!Q167</f>
        <v>-648.72</v>
      </c>
      <c r="F529" s="399">
        <f>DEDEL!R167</f>
        <v>0</v>
      </c>
      <c r="G529" s="399">
        <f>DEDEL!S167</f>
        <v>0</v>
      </c>
      <c r="H529" s="399">
        <f>DEDEL!T167</f>
        <v>0</v>
      </c>
    </row>
    <row r="530" spans="1:8" x14ac:dyDescent="0.25">
      <c r="A530" s="269" t="str">
        <f>DEDEL!A168</f>
        <v>DEDELEGATION</v>
      </c>
      <c r="B530" s="269">
        <f>DEDEL!C168</f>
        <v>3023518</v>
      </c>
      <c r="C530" s="269" t="str">
        <f>DEDEL!D168</f>
        <v>Woodcroft Primary School</v>
      </c>
      <c r="D530" s="269" t="str">
        <f>DEDEL!M168</f>
        <v>DDEL2</v>
      </c>
      <c r="E530" s="399">
        <f>DEDEL!Q168</f>
        <v>-1240.2</v>
      </c>
      <c r="F530" s="399">
        <f>DEDEL!R168</f>
        <v>0</v>
      </c>
      <c r="G530" s="399">
        <f>DEDEL!S168</f>
        <v>0</v>
      </c>
      <c r="H530" s="399">
        <f>DEDEL!T168</f>
        <v>0</v>
      </c>
    </row>
    <row r="531" spans="1:8" x14ac:dyDescent="0.25">
      <c r="A531" s="269" t="str">
        <f>DEDEL!A169</f>
        <v>DEDELEGATION</v>
      </c>
      <c r="B531" s="269">
        <f>DEDEL!C169</f>
        <v>3023520</v>
      </c>
      <c r="C531" s="269" t="str">
        <f>DEDEL!D169</f>
        <v>Akiva School</v>
      </c>
      <c r="D531" s="269" t="str">
        <f>DEDEL!M169</f>
        <v>DDEL2</v>
      </c>
      <c r="E531" s="399">
        <f>DEDEL!Q169</f>
        <v>-1335.6000000000001</v>
      </c>
      <c r="F531" s="399">
        <f>DEDEL!R169</f>
        <v>0</v>
      </c>
      <c r="G531" s="399">
        <f>DEDEL!S169</f>
        <v>0</v>
      </c>
      <c r="H531" s="399">
        <f>DEDEL!T169</f>
        <v>0</v>
      </c>
    </row>
    <row r="532" spans="1:8" x14ac:dyDescent="0.25">
      <c r="A532" s="269" t="str">
        <f>DEDEL!A170</f>
        <v>DEDELEGATION</v>
      </c>
      <c r="B532" s="269">
        <f>DEDEL!C170</f>
        <v>3023523</v>
      </c>
      <c r="C532" s="269" t="str">
        <f>DEDEL!D170</f>
        <v>Martin Primary School</v>
      </c>
      <c r="D532" s="269" t="str">
        <f>DEDEL!M170</f>
        <v>DDEL2</v>
      </c>
      <c r="E532" s="399">
        <f>DEDEL!Q170</f>
        <v>-1974.7800000000002</v>
      </c>
      <c r="F532" s="399">
        <f>DEDEL!R170</f>
        <v>0</v>
      </c>
      <c r="G532" s="399">
        <f>DEDEL!S170</f>
        <v>0</v>
      </c>
      <c r="H532" s="399">
        <f>DEDEL!T170</f>
        <v>0</v>
      </c>
    </row>
    <row r="533" spans="1:8" x14ac:dyDescent="0.25">
      <c r="A533" s="269" t="str">
        <f>DEDEL!A171</f>
        <v>DEDELEGATION</v>
      </c>
      <c r="B533" s="269">
        <f>DEDEL!C171</f>
        <v>3023524</v>
      </c>
      <c r="C533" s="269" t="str">
        <f>DEDEL!D171</f>
        <v>Beit Shvidler Primary School</v>
      </c>
      <c r="D533" s="269" t="str">
        <f>DEDEL!M171</f>
        <v>DDEL2</v>
      </c>
      <c r="E533" s="399">
        <f>DEDEL!Q171</f>
        <v>-597.84</v>
      </c>
      <c r="F533" s="399">
        <f>DEDEL!R171</f>
        <v>0</v>
      </c>
      <c r="G533" s="399">
        <f>DEDEL!S171</f>
        <v>0</v>
      </c>
      <c r="H533" s="399">
        <f>DEDEL!T171</f>
        <v>0</v>
      </c>
    </row>
    <row r="534" spans="1:8" x14ac:dyDescent="0.25">
      <c r="A534" s="269" t="str">
        <f>DEDEL!A172</f>
        <v>DEDELEGATION</v>
      </c>
      <c r="B534" s="269">
        <f>DEDEL!C172</f>
        <v>3025201</v>
      </c>
      <c r="C534" s="269" t="str">
        <f>DEDEL!D172</f>
        <v>Osidge Primary School</v>
      </c>
      <c r="D534" s="269" t="str">
        <f>DEDEL!M172</f>
        <v>DDEL2</v>
      </c>
      <c r="E534" s="399">
        <f>DEDEL!Q172</f>
        <v>-1252.92</v>
      </c>
      <c r="F534" s="399">
        <f>DEDEL!R172</f>
        <v>0</v>
      </c>
      <c r="G534" s="399">
        <f>DEDEL!S172</f>
        <v>0</v>
      </c>
      <c r="H534" s="399">
        <f>DEDEL!T172</f>
        <v>0</v>
      </c>
    </row>
    <row r="535" spans="1:8" x14ac:dyDescent="0.25">
      <c r="A535" s="269" t="str">
        <f>DEDEL!A173</f>
        <v>DEDELEGATION</v>
      </c>
      <c r="B535" s="269">
        <f>DEDEL!C173</f>
        <v>3025948</v>
      </c>
      <c r="C535" s="269" t="str">
        <f>DEDEL!D173</f>
        <v>Mathilda Marks-Kennedy Jewish Primary School</v>
      </c>
      <c r="D535" s="269" t="str">
        <f>DEDEL!M173</f>
        <v>DDEL2</v>
      </c>
      <c r="E535" s="399">
        <f>DEDEL!Q173</f>
        <v>-664.62</v>
      </c>
      <c r="F535" s="399">
        <f>DEDEL!R173</f>
        <v>0</v>
      </c>
      <c r="G535" s="399">
        <f>DEDEL!S173</f>
        <v>0</v>
      </c>
      <c r="H535" s="399">
        <f>DEDEL!T173</f>
        <v>0</v>
      </c>
    </row>
    <row r="536" spans="1:8" x14ac:dyDescent="0.25">
      <c r="A536" s="269" t="str">
        <f>DEDEL!A174</f>
        <v>DEDELEGATION</v>
      </c>
      <c r="B536" s="269">
        <f>DEDEL!C174</f>
        <v>3025949</v>
      </c>
      <c r="C536" s="269" t="str">
        <f>DEDEL!D174</f>
        <v>Menorah Foundation School</v>
      </c>
      <c r="D536" s="269" t="str">
        <f>DEDEL!M174</f>
        <v>DDEL2</v>
      </c>
      <c r="E536" s="399">
        <f>DEDEL!Q174</f>
        <v>-1205.22</v>
      </c>
      <c r="F536" s="399">
        <f>DEDEL!R174</f>
        <v>0</v>
      </c>
      <c r="G536" s="399">
        <f>DEDEL!S174</f>
        <v>0</v>
      </c>
      <c r="H536" s="399">
        <f>DEDEL!T174</f>
        <v>0</v>
      </c>
    </row>
    <row r="537" spans="1:8" x14ac:dyDescent="0.25">
      <c r="A537" s="269" t="str">
        <f>DEDEL!A175</f>
        <v>DEDELEGATION</v>
      </c>
      <c r="B537" s="269">
        <f>DEDEL!C175</f>
        <v>3024003</v>
      </c>
      <c r="C537" s="269" t="str">
        <f>DEDEL!D175</f>
        <v>Friern Barnet School</v>
      </c>
      <c r="D537" s="269" t="str">
        <f>DEDEL!M175</f>
        <v>DDEL2</v>
      </c>
      <c r="E537" s="399">
        <f>DEDEL!Q175</f>
        <v>0</v>
      </c>
      <c r="F537" s="399">
        <f>DEDEL!R175</f>
        <v>0</v>
      </c>
      <c r="G537" s="399">
        <f>DEDEL!S175</f>
        <v>0</v>
      </c>
      <c r="H537" s="399">
        <f>DEDEL!T175</f>
        <v>0</v>
      </c>
    </row>
    <row r="538" spans="1:8" x14ac:dyDescent="0.25">
      <c r="A538" s="269" t="str">
        <f>DEDEL!A176</f>
        <v>DEDELEGATION</v>
      </c>
      <c r="B538" s="269">
        <f>DEDEL!C176</f>
        <v>3024004</v>
      </c>
      <c r="C538" s="269" t="str">
        <f>DEDEL!D176</f>
        <v>Menorah High School for Girls</v>
      </c>
      <c r="D538" s="269" t="str">
        <f>DEDEL!M176</f>
        <v>DDEL2</v>
      </c>
      <c r="E538" s="399">
        <f>DEDEL!Q176</f>
        <v>0</v>
      </c>
      <c r="F538" s="399">
        <f>DEDEL!R176</f>
        <v>0</v>
      </c>
      <c r="G538" s="399">
        <f>DEDEL!S176</f>
        <v>0</v>
      </c>
      <c r="H538" s="399">
        <f>DEDEL!T176</f>
        <v>0</v>
      </c>
    </row>
    <row r="539" spans="1:8" x14ac:dyDescent="0.25">
      <c r="A539" s="269" t="str">
        <f>DEDEL!A177</f>
        <v>DEDELEGATION</v>
      </c>
      <c r="B539" s="269">
        <f>DEDEL!C177</f>
        <v>3025404</v>
      </c>
      <c r="C539" s="269" t="str">
        <f>DEDEL!D177</f>
        <v>St Michael's Catholic Grammar School</v>
      </c>
      <c r="D539" s="269" t="str">
        <f>DEDEL!M177</f>
        <v>DDEL2</v>
      </c>
      <c r="E539" s="399">
        <f>DEDEL!Q177</f>
        <v>0</v>
      </c>
      <c r="F539" s="399">
        <f>DEDEL!R177</f>
        <v>0</v>
      </c>
      <c r="G539" s="399">
        <f>DEDEL!S177</f>
        <v>0</v>
      </c>
      <c r="H539" s="399">
        <f>DEDEL!T177</f>
        <v>0</v>
      </c>
    </row>
    <row r="540" spans="1:8" x14ac:dyDescent="0.25">
      <c r="A540" s="269" t="str">
        <f>DEDEL!A178</f>
        <v>DEDELEGATION</v>
      </c>
      <c r="B540" s="269">
        <f>DEDEL!C178</f>
        <v>3025405</v>
      </c>
      <c r="C540" s="269" t="str">
        <f>DEDEL!D178</f>
        <v>Finchley Catholic High School</v>
      </c>
      <c r="D540" s="269" t="str">
        <f>DEDEL!M178</f>
        <v>DDEL2</v>
      </c>
      <c r="E540" s="399">
        <f>DEDEL!Q178</f>
        <v>0</v>
      </c>
      <c r="F540" s="399">
        <f>DEDEL!R178</f>
        <v>0</v>
      </c>
      <c r="G540" s="399">
        <f>DEDEL!S178</f>
        <v>0</v>
      </c>
      <c r="H540" s="399">
        <f>DEDEL!T178</f>
        <v>0</v>
      </c>
    </row>
    <row r="541" spans="1:8" x14ac:dyDescent="0.25">
      <c r="A541" s="269" t="str">
        <f>DEDEL!A179</f>
        <v>DEDELEGATION</v>
      </c>
      <c r="B541" s="269">
        <f>DEDEL!C179</f>
        <v>3025407</v>
      </c>
      <c r="C541" s="269" t="str">
        <f>DEDEL!D179</f>
        <v>St James' Catholic High School</v>
      </c>
      <c r="D541" s="269" t="str">
        <f>DEDEL!M179</f>
        <v>DDEL2</v>
      </c>
      <c r="E541" s="399">
        <f>DEDEL!Q179</f>
        <v>0</v>
      </c>
      <c r="F541" s="399">
        <f>DEDEL!R179</f>
        <v>0</v>
      </c>
      <c r="G541" s="399">
        <f>DEDEL!S179</f>
        <v>0</v>
      </c>
      <c r="H541" s="399">
        <f>DEDEL!T179</f>
        <v>0</v>
      </c>
    </row>
    <row r="542" spans="1:8" x14ac:dyDescent="0.25">
      <c r="A542" s="269" t="str">
        <f>DEDEL!A180</f>
        <v>DEDELEGATION</v>
      </c>
      <c r="B542" s="269">
        <f>DEDEL!C180</f>
        <v>3025427</v>
      </c>
      <c r="C542" s="269" t="str">
        <f>DEDEL!D180</f>
        <v>JCoSS</v>
      </c>
      <c r="D542" s="269" t="str">
        <f>DEDEL!M180</f>
        <v>DDEL2</v>
      </c>
      <c r="E542" s="399">
        <f>DEDEL!Q180</f>
        <v>0</v>
      </c>
      <c r="F542" s="399">
        <f>DEDEL!R180</f>
        <v>0</v>
      </c>
      <c r="G542" s="399">
        <f>DEDEL!S180</f>
        <v>0</v>
      </c>
      <c r="H542" s="399">
        <f>DEDEL!T180</f>
        <v>0</v>
      </c>
    </row>
    <row r="543" spans="1:8" x14ac:dyDescent="0.25">
      <c r="A543" s="269" t="str">
        <f>DEDEL!A181</f>
        <v>DEDELEGATION</v>
      </c>
      <c r="B543" s="269">
        <f>DEDEL!C181</f>
        <v>3023521</v>
      </c>
      <c r="C543" s="269" t="str">
        <f>DEDEL!D181</f>
        <v>St Mary's and St John's CofE School</v>
      </c>
      <c r="D543" s="269" t="str">
        <f>DEDEL!M181</f>
        <v>DDEL2</v>
      </c>
      <c r="E543" s="399">
        <f>DEDEL!Q181</f>
        <v>-1904.8200000000002</v>
      </c>
      <c r="F543" s="399">
        <f>DEDEL!R181</f>
        <v>0</v>
      </c>
      <c r="G543" s="399">
        <f>DEDEL!S181</f>
        <v>0</v>
      </c>
      <c r="H543" s="399">
        <f>DEDEL!T181</f>
        <v>0</v>
      </c>
    </row>
    <row r="544" spans="1:8" x14ac:dyDescent="0.25">
      <c r="A544" s="269" t="str">
        <f>DEDEL!A182</f>
        <v>DEDELEGATION</v>
      </c>
      <c r="B544" s="269">
        <f>DEDEL!C182</f>
        <v>3022002</v>
      </c>
      <c r="C544" s="269" t="str">
        <f>DEDEL!D182</f>
        <v>Barnfield Primary School</v>
      </c>
      <c r="D544" s="269" t="str">
        <f>DEDEL!M182</f>
        <v>DDEL3</v>
      </c>
      <c r="E544" s="399">
        <f>DEDEL!Q182</f>
        <v>-1604.9380382775121</v>
      </c>
      <c r="F544" s="399">
        <f>DEDEL!R182</f>
        <v>0</v>
      </c>
      <c r="G544" s="399">
        <f>DEDEL!S182</f>
        <v>0</v>
      </c>
      <c r="H544" s="399">
        <f>DEDEL!T182</f>
        <v>0</v>
      </c>
    </row>
    <row r="545" spans="1:8" x14ac:dyDescent="0.25">
      <c r="A545" s="269" t="str">
        <f>DEDEL!A183</f>
        <v>DEDELEGATION</v>
      </c>
      <c r="B545" s="269">
        <f>DEDEL!C183</f>
        <v>3022003</v>
      </c>
      <c r="C545" s="269" t="str">
        <f>DEDEL!D183</f>
        <v>Bell Lane Primary School</v>
      </c>
      <c r="D545" s="269" t="str">
        <f>DEDEL!M183</f>
        <v>DDEL3</v>
      </c>
      <c r="E545" s="399">
        <f>DEDEL!Q183</f>
        <v>-1848.3652432432434</v>
      </c>
      <c r="F545" s="399">
        <f>DEDEL!R183</f>
        <v>0</v>
      </c>
      <c r="G545" s="399">
        <f>DEDEL!S183</f>
        <v>0</v>
      </c>
      <c r="H545" s="399">
        <f>DEDEL!T183</f>
        <v>0</v>
      </c>
    </row>
    <row r="546" spans="1:8" x14ac:dyDescent="0.25">
      <c r="A546" s="269" t="str">
        <f>DEDEL!A184</f>
        <v>DEDELEGATION</v>
      </c>
      <c r="B546" s="269">
        <f>DEDEL!C184</f>
        <v>3022007</v>
      </c>
      <c r="C546" s="269" t="str">
        <f>DEDEL!D184</f>
        <v>Brookland Junior School</v>
      </c>
      <c r="D546" s="269" t="str">
        <f>DEDEL!M184</f>
        <v>DDEL3</v>
      </c>
      <c r="E546" s="399">
        <f>DEDEL!Q184</f>
        <v>-915.71787114845949</v>
      </c>
      <c r="F546" s="399">
        <f>DEDEL!R184</f>
        <v>0</v>
      </c>
      <c r="G546" s="399">
        <f>DEDEL!S184</f>
        <v>0</v>
      </c>
      <c r="H546" s="399">
        <f>DEDEL!T184</f>
        <v>0</v>
      </c>
    </row>
    <row r="547" spans="1:8" x14ac:dyDescent="0.25">
      <c r="A547" s="269" t="str">
        <f>DEDEL!A185</f>
        <v>DEDELEGATION</v>
      </c>
      <c r="B547" s="269">
        <f>DEDEL!C185</f>
        <v>3022008</v>
      </c>
      <c r="C547" s="269" t="str">
        <f>DEDEL!D185</f>
        <v>Brookland Infant and Nursery School</v>
      </c>
      <c r="D547" s="269" t="str">
        <f>DEDEL!M185</f>
        <v>DDEL3</v>
      </c>
      <c r="E547" s="399">
        <f>DEDEL!Q185</f>
        <v>-542.96000000000083</v>
      </c>
      <c r="F547" s="399">
        <f>DEDEL!R185</f>
        <v>0</v>
      </c>
      <c r="G547" s="399">
        <f>DEDEL!S185</f>
        <v>0</v>
      </c>
      <c r="H547" s="399">
        <f>DEDEL!T185</f>
        <v>0</v>
      </c>
    </row>
    <row r="548" spans="1:8" x14ac:dyDescent="0.25">
      <c r="A548" s="269" t="str">
        <f>DEDEL!A186</f>
        <v>DEDELEGATION</v>
      </c>
      <c r="B548" s="269">
        <f>DEDEL!C186</f>
        <v>3022009</v>
      </c>
      <c r="C548" s="269" t="str">
        <f>DEDEL!D186</f>
        <v>Brunswick Park Primary and Nursery School</v>
      </c>
      <c r="D548" s="269" t="str">
        <f>DEDEL!M186</f>
        <v>DDEL3</v>
      </c>
      <c r="E548" s="399">
        <f>DEDEL!Q186</f>
        <v>-1053.6956398104264</v>
      </c>
      <c r="F548" s="399">
        <f>DEDEL!R186</f>
        <v>0</v>
      </c>
      <c r="G548" s="399">
        <f>DEDEL!S186</f>
        <v>0</v>
      </c>
      <c r="H548" s="399">
        <f>DEDEL!T186</f>
        <v>0</v>
      </c>
    </row>
    <row r="549" spans="1:8" x14ac:dyDescent="0.25">
      <c r="A549" s="269" t="str">
        <f>DEDEL!A187</f>
        <v>DEDELEGATION</v>
      </c>
      <c r="B549" s="269">
        <f>DEDEL!C187</f>
        <v>3022011</v>
      </c>
      <c r="C549" s="269" t="str">
        <f>DEDEL!D187</f>
        <v>Church Hill School</v>
      </c>
      <c r="D549" s="269" t="str">
        <f>DEDEL!M187</f>
        <v>DDEL3</v>
      </c>
      <c r="E549" s="399">
        <f>DEDEL!Q187</f>
        <v>-415.58312796208526</v>
      </c>
      <c r="F549" s="399">
        <f>DEDEL!R187</f>
        <v>0</v>
      </c>
      <c r="G549" s="399">
        <f>DEDEL!S187</f>
        <v>0</v>
      </c>
      <c r="H549" s="399">
        <f>DEDEL!T187</f>
        <v>0</v>
      </c>
    </row>
    <row r="550" spans="1:8" x14ac:dyDescent="0.25">
      <c r="A550" s="269" t="str">
        <f>DEDEL!A188</f>
        <v>DEDELEGATION</v>
      </c>
      <c r="B550" s="269">
        <f>DEDEL!C188</f>
        <v>3022014</v>
      </c>
      <c r="C550" s="269" t="str">
        <f>DEDEL!D188</f>
        <v>Colindale Primary School</v>
      </c>
      <c r="D550" s="269" t="str">
        <f>DEDEL!M188</f>
        <v>DDEL3</v>
      </c>
      <c r="E550" s="399">
        <f>DEDEL!Q188</f>
        <v>-2364.4701597444091</v>
      </c>
      <c r="F550" s="399">
        <f>DEDEL!R188</f>
        <v>0</v>
      </c>
      <c r="G550" s="399">
        <f>DEDEL!S188</f>
        <v>0</v>
      </c>
      <c r="H550" s="399">
        <f>DEDEL!T188</f>
        <v>0</v>
      </c>
    </row>
    <row r="551" spans="1:8" x14ac:dyDescent="0.25">
      <c r="A551" s="269" t="str">
        <f>DEDEL!A189</f>
        <v>DEDELEGATION</v>
      </c>
      <c r="B551" s="269">
        <f>DEDEL!C189</f>
        <v>3022015</v>
      </c>
      <c r="C551" s="269" t="str">
        <f>DEDEL!D189</f>
        <v>Coppetts Wood Primary School</v>
      </c>
      <c r="D551" s="269" t="str">
        <f>DEDEL!M189</f>
        <v>DDEL3</v>
      </c>
      <c r="E551" s="399">
        <f>DEDEL!Q189</f>
        <v>-950.18</v>
      </c>
      <c r="F551" s="399">
        <f>DEDEL!R189</f>
        <v>0</v>
      </c>
      <c r="G551" s="399">
        <f>DEDEL!S189</f>
        <v>0</v>
      </c>
      <c r="H551" s="399">
        <f>DEDEL!T189</f>
        <v>0</v>
      </c>
    </row>
    <row r="552" spans="1:8" x14ac:dyDescent="0.25">
      <c r="A552" s="269" t="str">
        <f>DEDEL!A190</f>
        <v>DEDELEGATION</v>
      </c>
      <c r="B552" s="269">
        <f>DEDEL!C190</f>
        <v>3022016</v>
      </c>
      <c r="C552" s="269" t="str">
        <f>DEDEL!D190</f>
        <v>Courtland School</v>
      </c>
      <c r="D552" s="269" t="str">
        <f>DEDEL!M190</f>
        <v>DDEL3</v>
      </c>
      <c r="E552" s="399">
        <f>DEDEL!Q190</f>
        <v>-257.9118483412322</v>
      </c>
      <c r="F552" s="399">
        <f>DEDEL!R190</f>
        <v>0</v>
      </c>
      <c r="G552" s="399">
        <f>DEDEL!S190</f>
        <v>0</v>
      </c>
      <c r="H552" s="399">
        <f>DEDEL!T190</f>
        <v>0</v>
      </c>
    </row>
    <row r="553" spans="1:8" x14ac:dyDescent="0.25">
      <c r="A553" s="269" t="str">
        <f>DEDEL!A191</f>
        <v>DEDELEGATION</v>
      </c>
      <c r="B553" s="269">
        <f>DEDEL!C191</f>
        <v>3022017</v>
      </c>
      <c r="C553" s="269" t="str">
        <f>DEDEL!D191</f>
        <v>Cromer Road Primary School</v>
      </c>
      <c r="D553" s="269" t="str">
        <f>DEDEL!M191</f>
        <v>DDEL3</v>
      </c>
      <c r="E553" s="399">
        <f>DEDEL!Q191</f>
        <v>-1272.2685176470586</v>
      </c>
      <c r="F553" s="399">
        <f>DEDEL!R191</f>
        <v>0</v>
      </c>
      <c r="G553" s="399">
        <f>DEDEL!S191</f>
        <v>0</v>
      </c>
      <c r="H553" s="399">
        <f>DEDEL!T191</f>
        <v>0</v>
      </c>
    </row>
    <row r="554" spans="1:8" x14ac:dyDescent="0.25">
      <c r="A554" s="269" t="str">
        <f>DEDEL!A192</f>
        <v>DEDELEGATION</v>
      </c>
      <c r="B554" s="269">
        <f>DEDEL!C192</f>
        <v>3022019</v>
      </c>
      <c r="C554" s="269" t="str">
        <f>DEDEL!D192</f>
        <v>Deansbrook Infant School</v>
      </c>
      <c r="D554" s="269" t="str">
        <f>DEDEL!M192</f>
        <v>DDEL3</v>
      </c>
      <c r="E554" s="399">
        <f>DEDEL!Q192</f>
        <v>-564.03862660944208</v>
      </c>
      <c r="F554" s="399">
        <f>DEDEL!R192</f>
        <v>0</v>
      </c>
      <c r="G554" s="399">
        <f>DEDEL!S192</f>
        <v>0</v>
      </c>
      <c r="H554" s="399">
        <f>DEDEL!T192</f>
        <v>0</v>
      </c>
    </row>
    <row r="555" spans="1:8" x14ac:dyDescent="0.25">
      <c r="A555" s="269" t="str">
        <f>DEDEL!A193</f>
        <v>DEDELEGATION</v>
      </c>
      <c r="B555" s="269">
        <f>DEDEL!C193</f>
        <v>3022021</v>
      </c>
      <c r="C555" s="269" t="str">
        <f>DEDEL!D193</f>
        <v>Dollis Primary School</v>
      </c>
      <c r="D555" s="269" t="str">
        <f>DEDEL!M193</f>
        <v>DDEL3</v>
      </c>
      <c r="E555" s="399">
        <f>DEDEL!Q193</f>
        <v>-1626.7067611336029</v>
      </c>
      <c r="F555" s="399">
        <f>DEDEL!R193</f>
        <v>0</v>
      </c>
      <c r="G555" s="399">
        <f>DEDEL!S193</f>
        <v>0</v>
      </c>
      <c r="H555" s="399">
        <f>DEDEL!T193</f>
        <v>0</v>
      </c>
    </row>
    <row r="556" spans="1:8" x14ac:dyDescent="0.25">
      <c r="A556" s="269" t="str">
        <f>DEDEL!A194</f>
        <v>DEDELEGATION</v>
      </c>
      <c r="B556" s="269">
        <f>DEDEL!C194</f>
        <v>3022023</v>
      </c>
      <c r="C556" s="269" t="str">
        <f>DEDEL!D194</f>
        <v>Edgware Primary School</v>
      </c>
      <c r="D556" s="269" t="str">
        <f>DEDEL!M194</f>
        <v>DDEL3</v>
      </c>
      <c r="E556" s="399">
        <f>DEDEL!Q194</f>
        <v>-2406.2999999999984</v>
      </c>
      <c r="F556" s="399">
        <f>DEDEL!R194</f>
        <v>0</v>
      </c>
      <c r="G556" s="399">
        <f>DEDEL!S194</f>
        <v>0</v>
      </c>
      <c r="H556" s="399">
        <f>DEDEL!T194</f>
        <v>0</v>
      </c>
    </row>
    <row r="557" spans="1:8" x14ac:dyDescent="0.25">
      <c r="A557" s="269" t="str">
        <f>DEDEL!A195</f>
        <v>DEDELEGATION</v>
      </c>
      <c r="B557" s="269">
        <f>DEDEL!C195</f>
        <v>3022024</v>
      </c>
      <c r="C557" s="269" t="str">
        <f>DEDEL!D195</f>
        <v>Fairway Primary School and Children's Centre</v>
      </c>
      <c r="D557" s="269" t="str">
        <f>DEDEL!M195</f>
        <v>DDEL3</v>
      </c>
      <c r="E557" s="399">
        <f>DEDEL!Q195</f>
        <v>-857.99294117647059</v>
      </c>
      <c r="F557" s="399">
        <f>DEDEL!R195</f>
        <v>0</v>
      </c>
      <c r="G557" s="399">
        <f>DEDEL!S195</f>
        <v>0</v>
      </c>
      <c r="H557" s="399">
        <f>DEDEL!T195</f>
        <v>0</v>
      </c>
    </row>
    <row r="558" spans="1:8" x14ac:dyDescent="0.25">
      <c r="A558" s="269" t="str">
        <f>DEDEL!A196</f>
        <v>DEDELEGATION</v>
      </c>
      <c r="B558" s="269">
        <f>DEDEL!C196</f>
        <v>3022025</v>
      </c>
      <c r="C558" s="269" t="str">
        <f>DEDEL!D196</f>
        <v>Foulds School</v>
      </c>
      <c r="D558" s="269" t="str">
        <f>DEDEL!M196</f>
        <v>DDEL3</v>
      </c>
      <c r="E558" s="399">
        <f>DEDEL!Q196</f>
        <v>-85.840125</v>
      </c>
      <c r="F558" s="399">
        <f>DEDEL!R196</f>
        <v>0</v>
      </c>
      <c r="G558" s="399">
        <f>DEDEL!S196</f>
        <v>0</v>
      </c>
      <c r="H558" s="399">
        <f>DEDEL!T196</f>
        <v>0</v>
      </c>
    </row>
    <row r="559" spans="1:8" x14ac:dyDescent="0.25">
      <c r="A559" s="269" t="str">
        <f>DEDEL!A197</f>
        <v>DEDELEGATION</v>
      </c>
      <c r="B559" s="269">
        <f>DEDEL!C197</f>
        <v>3022026</v>
      </c>
      <c r="C559" s="269" t="str">
        <f>DEDEL!D197</f>
        <v>Frith Manor Primary School</v>
      </c>
      <c r="D559" s="269" t="str">
        <f>DEDEL!M197</f>
        <v>DDEL3</v>
      </c>
      <c r="E559" s="399">
        <f>DEDEL!Q197</f>
        <v>-939.18328413284132</v>
      </c>
      <c r="F559" s="399">
        <f>DEDEL!R197</f>
        <v>0</v>
      </c>
      <c r="G559" s="399">
        <f>DEDEL!S197</f>
        <v>0</v>
      </c>
      <c r="H559" s="399">
        <f>DEDEL!T197</f>
        <v>0</v>
      </c>
    </row>
    <row r="560" spans="1:8" x14ac:dyDescent="0.25">
      <c r="A560" s="269" t="str">
        <f>DEDEL!A198</f>
        <v>DEDELEGATION</v>
      </c>
      <c r="B560" s="269">
        <f>DEDEL!C198</f>
        <v>3022027</v>
      </c>
      <c r="C560" s="269" t="str">
        <f>DEDEL!D198</f>
        <v>Garden Suburb Junior School</v>
      </c>
      <c r="D560" s="269" t="str">
        <f>DEDEL!M198</f>
        <v>DDEL3</v>
      </c>
      <c r="E560" s="399">
        <f>DEDEL!Q198</f>
        <v>-780.86129577464794</v>
      </c>
      <c r="F560" s="399">
        <f>DEDEL!R198</f>
        <v>0</v>
      </c>
      <c r="G560" s="399">
        <f>DEDEL!S198</f>
        <v>0</v>
      </c>
      <c r="H560" s="399">
        <f>DEDEL!T198</f>
        <v>0</v>
      </c>
    </row>
    <row r="561" spans="1:8" x14ac:dyDescent="0.25">
      <c r="A561" s="269" t="str">
        <f>DEDEL!A199</f>
        <v>DEDELEGATION</v>
      </c>
      <c r="B561" s="269">
        <f>DEDEL!C199</f>
        <v>3022028</v>
      </c>
      <c r="C561" s="269" t="str">
        <f>DEDEL!D199</f>
        <v>Garden Suburb Infant School</v>
      </c>
      <c r="D561" s="269" t="str">
        <f>DEDEL!M199</f>
        <v>DDEL3</v>
      </c>
      <c r="E561" s="399">
        <f>DEDEL!Q199</f>
        <v>-579.98000000000036</v>
      </c>
      <c r="F561" s="399">
        <f>DEDEL!R199</f>
        <v>0</v>
      </c>
      <c r="G561" s="399">
        <f>DEDEL!S199</f>
        <v>0</v>
      </c>
      <c r="H561" s="399">
        <f>DEDEL!T199</f>
        <v>0</v>
      </c>
    </row>
    <row r="562" spans="1:8" x14ac:dyDescent="0.25">
      <c r="A562" s="269" t="str">
        <f>DEDEL!A200</f>
        <v>DEDELEGATION</v>
      </c>
      <c r="B562" s="269">
        <f>DEDEL!C200</f>
        <v>3022029</v>
      </c>
      <c r="C562" s="269" t="str">
        <f>DEDEL!D200</f>
        <v>Goldbeaters Primary School</v>
      </c>
      <c r="D562" s="269" t="str">
        <f>DEDEL!M200</f>
        <v>DDEL3</v>
      </c>
      <c r="E562" s="399">
        <f>DEDEL!Q200</f>
        <v>-2070.1373459715637</v>
      </c>
      <c r="F562" s="399">
        <f>DEDEL!R200</f>
        <v>0</v>
      </c>
      <c r="G562" s="399">
        <f>DEDEL!S200</f>
        <v>0</v>
      </c>
      <c r="H562" s="399">
        <f>DEDEL!T200</f>
        <v>0</v>
      </c>
    </row>
    <row r="563" spans="1:8" x14ac:dyDescent="0.25">
      <c r="A563" s="269" t="str">
        <f>DEDEL!A201</f>
        <v>DEDELEGATION</v>
      </c>
      <c r="B563" s="269">
        <f>DEDEL!C201</f>
        <v>3022031</v>
      </c>
      <c r="C563" s="269" t="str">
        <f>DEDEL!D201</f>
        <v>Hollickwood Primary School</v>
      </c>
      <c r="D563" s="269" t="str">
        <f>DEDEL!M201</f>
        <v>DDEL3</v>
      </c>
      <c r="E563" s="399">
        <f>DEDEL!Q201</f>
        <v>-701.65367875647667</v>
      </c>
      <c r="F563" s="399">
        <f>DEDEL!R201</f>
        <v>0</v>
      </c>
      <c r="G563" s="399">
        <f>DEDEL!S201</f>
        <v>0</v>
      </c>
      <c r="H563" s="399">
        <f>DEDEL!T201</f>
        <v>0</v>
      </c>
    </row>
    <row r="564" spans="1:8" x14ac:dyDescent="0.25">
      <c r="A564" s="269" t="str">
        <f>DEDEL!A202</f>
        <v>DEDELEGATION</v>
      </c>
      <c r="B564" s="269">
        <f>DEDEL!C202</f>
        <v>3022032</v>
      </c>
      <c r="C564" s="269" t="str">
        <f>DEDEL!D202</f>
        <v>Holly Park Primary School</v>
      </c>
      <c r="D564" s="269" t="str">
        <f>DEDEL!M202</f>
        <v>DDEL3</v>
      </c>
      <c r="E564" s="399">
        <f>DEDEL!Q202</f>
        <v>-1090.788843537415</v>
      </c>
      <c r="F564" s="399">
        <f>DEDEL!R202</f>
        <v>0</v>
      </c>
      <c r="G564" s="399">
        <f>DEDEL!S202</f>
        <v>0</v>
      </c>
      <c r="H564" s="399">
        <f>DEDEL!T202</f>
        <v>0</v>
      </c>
    </row>
    <row r="565" spans="1:8" x14ac:dyDescent="0.25">
      <c r="A565" s="269" t="str">
        <f>DEDEL!A203</f>
        <v>DEDELEGATION</v>
      </c>
      <c r="B565" s="269">
        <f>DEDEL!C203</f>
        <v>3022036</v>
      </c>
      <c r="C565" s="269" t="str">
        <f>DEDEL!D203</f>
        <v>Livingstone Primary and Nursery School</v>
      </c>
      <c r="D565" s="269" t="str">
        <f>DEDEL!M203</f>
        <v>DDEL3</v>
      </c>
      <c r="E565" s="399">
        <f>DEDEL!Q203</f>
        <v>-1314.1877256317689</v>
      </c>
      <c r="F565" s="399">
        <f>DEDEL!R203</f>
        <v>0</v>
      </c>
      <c r="G565" s="399">
        <f>DEDEL!S203</f>
        <v>0</v>
      </c>
      <c r="H565" s="399">
        <f>DEDEL!T203</f>
        <v>0</v>
      </c>
    </row>
    <row r="566" spans="1:8" x14ac:dyDescent="0.25">
      <c r="A566" s="269" t="str">
        <f>DEDEL!A204</f>
        <v>DEDELEGATION</v>
      </c>
      <c r="B566" s="269">
        <f>DEDEL!C204</f>
        <v>3022037</v>
      </c>
      <c r="C566" s="269" t="str">
        <f>DEDEL!D204</f>
        <v>Manorside Primary School</v>
      </c>
      <c r="D566" s="269" t="str">
        <f>DEDEL!M204</f>
        <v>DDEL3</v>
      </c>
      <c r="E566" s="399">
        <f>DEDEL!Q204</f>
        <v>-454.86353383458646</v>
      </c>
      <c r="F566" s="399">
        <f>DEDEL!R204</f>
        <v>0</v>
      </c>
      <c r="G566" s="399">
        <f>DEDEL!S204</f>
        <v>0</v>
      </c>
      <c r="H566" s="399">
        <f>DEDEL!T204</f>
        <v>0</v>
      </c>
    </row>
    <row r="567" spans="1:8" x14ac:dyDescent="0.25">
      <c r="A567" s="269" t="str">
        <f>DEDEL!A205</f>
        <v>DEDELEGATION</v>
      </c>
      <c r="B567" s="269">
        <f>DEDEL!C205</f>
        <v>3022042</v>
      </c>
      <c r="C567" s="269" t="str">
        <f>DEDEL!D205</f>
        <v>Monkfrith Primary School</v>
      </c>
      <c r="D567" s="269" t="str">
        <f>DEDEL!M205</f>
        <v>DDEL3</v>
      </c>
      <c r="E567" s="399">
        <f>DEDEL!Q205</f>
        <v>-451.42531645569619</v>
      </c>
      <c r="F567" s="399">
        <f>DEDEL!R205</f>
        <v>0</v>
      </c>
      <c r="G567" s="399">
        <f>DEDEL!S205</f>
        <v>0</v>
      </c>
      <c r="H567" s="399">
        <f>DEDEL!T205</f>
        <v>0</v>
      </c>
    </row>
    <row r="568" spans="1:8" x14ac:dyDescent="0.25">
      <c r="A568" s="269" t="str">
        <f>DEDEL!A206</f>
        <v>DEDELEGATION</v>
      </c>
      <c r="B568" s="269">
        <f>DEDEL!C206</f>
        <v>3022043</v>
      </c>
      <c r="C568" s="269" t="str">
        <f>DEDEL!D206</f>
        <v>Moss Hall Junior School</v>
      </c>
      <c r="D568" s="269" t="str">
        <f>DEDEL!M206</f>
        <v>DDEL3</v>
      </c>
      <c r="E568" s="399">
        <f>DEDEL!Q206</f>
        <v>-1076.8724511930586</v>
      </c>
      <c r="F568" s="399">
        <f>DEDEL!R206</f>
        <v>0</v>
      </c>
      <c r="G568" s="399">
        <f>DEDEL!S206</f>
        <v>0</v>
      </c>
      <c r="H568" s="399">
        <f>DEDEL!T206</f>
        <v>0</v>
      </c>
    </row>
    <row r="569" spans="1:8" x14ac:dyDescent="0.25">
      <c r="A569" s="269" t="str">
        <f>DEDEL!A207</f>
        <v>DEDELEGATION</v>
      </c>
      <c r="B569" s="269">
        <f>DEDEL!C207</f>
        <v>3022044</v>
      </c>
      <c r="C569" s="269" t="str">
        <f>DEDEL!D207</f>
        <v>Moss Hall Infant School</v>
      </c>
      <c r="D569" s="269" t="str">
        <f>DEDEL!M207</f>
        <v>DDEL3</v>
      </c>
      <c r="E569" s="399">
        <f>DEDEL!Q207</f>
        <v>-533.66080229226361</v>
      </c>
      <c r="F569" s="399">
        <f>DEDEL!R207</f>
        <v>0</v>
      </c>
      <c r="G569" s="399">
        <f>DEDEL!S207</f>
        <v>0</v>
      </c>
      <c r="H569" s="399">
        <f>DEDEL!T207</f>
        <v>0</v>
      </c>
    </row>
    <row r="570" spans="1:8" x14ac:dyDescent="0.25">
      <c r="A570" s="269" t="str">
        <f>DEDEL!A208</f>
        <v>DEDELEGATION</v>
      </c>
      <c r="B570" s="269">
        <f>DEDEL!C208</f>
        <v>3022045</v>
      </c>
      <c r="C570" s="269" t="str">
        <f>DEDEL!D208</f>
        <v>Northside Primary School</v>
      </c>
      <c r="D570" s="269" t="str">
        <f>DEDEL!M208</f>
        <v>DDEL3</v>
      </c>
      <c r="E570" s="399">
        <f>DEDEL!Q208</f>
        <v>-613.27760330578508</v>
      </c>
      <c r="F570" s="399">
        <f>DEDEL!R208</f>
        <v>0</v>
      </c>
      <c r="G570" s="399">
        <f>DEDEL!S208</f>
        <v>0</v>
      </c>
      <c r="H570" s="399">
        <f>DEDEL!T208</f>
        <v>0</v>
      </c>
    </row>
    <row r="571" spans="1:8" x14ac:dyDescent="0.25">
      <c r="A571" s="269" t="str">
        <f>DEDEL!A209</f>
        <v>DEDELEGATION</v>
      </c>
      <c r="B571" s="269">
        <f>DEDEL!C209</f>
        <v>3022053</v>
      </c>
      <c r="C571" s="269" t="str">
        <f>DEDEL!D209</f>
        <v>The Noam Primary School</v>
      </c>
      <c r="D571" s="269" t="str">
        <f>DEDEL!M209</f>
        <v>DDEL3</v>
      </c>
      <c r="E571" s="399">
        <f>DEDEL!Q209</f>
        <v>-13.357032967032969</v>
      </c>
      <c r="F571" s="399">
        <f>DEDEL!R209</f>
        <v>0</v>
      </c>
      <c r="G571" s="399">
        <f>DEDEL!S209</f>
        <v>0</v>
      </c>
      <c r="H571" s="399">
        <f>DEDEL!T209</f>
        <v>0</v>
      </c>
    </row>
    <row r="572" spans="1:8" x14ac:dyDescent="0.25">
      <c r="A572" s="269" t="str">
        <f>DEDEL!A210</f>
        <v>DEDELEGATION</v>
      </c>
      <c r="B572" s="269">
        <f>DEDEL!C210</f>
        <v>3022054</v>
      </c>
      <c r="C572" s="269" t="str">
        <f>DEDEL!D210</f>
        <v>Woodridge Primary School</v>
      </c>
      <c r="D572" s="269" t="str">
        <f>DEDEL!M210</f>
        <v>DDEL3</v>
      </c>
      <c r="E572" s="399">
        <f>DEDEL!Q210</f>
        <v>-159.64875000000001</v>
      </c>
      <c r="F572" s="399">
        <f>DEDEL!R210</f>
        <v>0</v>
      </c>
      <c r="G572" s="399">
        <f>DEDEL!S210</f>
        <v>0</v>
      </c>
      <c r="H572" s="399">
        <f>DEDEL!T210</f>
        <v>0</v>
      </c>
    </row>
    <row r="573" spans="1:8" x14ac:dyDescent="0.25">
      <c r="A573" s="269" t="str">
        <f>DEDEL!A211</f>
        <v>DEDELEGATION</v>
      </c>
      <c r="B573" s="269">
        <f>DEDEL!C211</f>
        <v>3022055</v>
      </c>
      <c r="C573" s="269" t="str">
        <f>DEDEL!D211</f>
        <v>Tudor Primary School</v>
      </c>
      <c r="D573" s="269" t="str">
        <f>DEDEL!M211</f>
        <v>DDEL3</v>
      </c>
      <c r="E573" s="399">
        <f>DEDEL!Q211</f>
        <v>-879.79629629629619</v>
      </c>
      <c r="F573" s="399">
        <f>DEDEL!R211</f>
        <v>0</v>
      </c>
      <c r="G573" s="399">
        <f>DEDEL!S211</f>
        <v>0</v>
      </c>
      <c r="H573" s="399">
        <f>DEDEL!T211</f>
        <v>0</v>
      </c>
    </row>
    <row r="574" spans="1:8" x14ac:dyDescent="0.25">
      <c r="A574" s="269" t="str">
        <f>DEDEL!A212</f>
        <v>DEDELEGATION</v>
      </c>
      <c r="B574" s="269">
        <f>DEDEL!C212</f>
        <v>3022057</v>
      </c>
      <c r="C574" s="269" t="str">
        <f>DEDEL!D212</f>
        <v>Underhill School</v>
      </c>
      <c r="D574" s="269" t="str">
        <f>DEDEL!M212</f>
        <v>DDEL3</v>
      </c>
      <c r="E574" s="399">
        <f>DEDEL!Q212</f>
        <v>-2068.9806329113921</v>
      </c>
      <c r="F574" s="399">
        <f>DEDEL!R212</f>
        <v>0</v>
      </c>
      <c r="G574" s="399">
        <f>DEDEL!S212</f>
        <v>0</v>
      </c>
      <c r="H574" s="399">
        <f>DEDEL!T212</f>
        <v>0</v>
      </c>
    </row>
    <row r="575" spans="1:8" x14ac:dyDescent="0.25">
      <c r="A575" s="269" t="str">
        <f>DEDEL!A213</f>
        <v>DEDELEGATION</v>
      </c>
      <c r="B575" s="269">
        <f>DEDEL!C213</f>
        <v>3022060</v>
      </c>
      <c r="C575" s="269" t="str">
        <f>DEDEL!D213</f>
        <v>Whitings Hill Primary School</v>
      </c>
      <c r="D575" s="269" t="str">
        <f>DEDEL!M213</f>
        <v>DDEL3</v>
      </c>
      <c r="E575" s="399">
        <f>DEDEL!Q213</f>
        <v>-1589.1016470588236</v>
      </c>
      <c r="F575" s="399">
        <f>DEDEL!R213</f>
        <v>0</v>
      </c>
      <c r="G575" s="399">
        <f>DEDEL!S213</f>
        <v>0</v>
      </c>
      <c r="H575" s="399">
        <f>DEDEL!T213</f>
        <v>0</v>
      </c>
    </row>
    <row r="576" spans="1:8" x14ac:dyDescent="0.25">
      <c r="A576" s="269" t="str">
        <f>DEDEL!A214</f>
        <v>DEDELEGATION</v>
      </c>
      <c r="B576" s="269">
        <f>DEDEL!C214</f>
        <v>3022067</v>
      </c>
      <c r="C576" s="269" t="str">
        <f>DEDEL!D214</f>
        <v>Chalgrove Primary School</v>
      </c>
      <c r="D576" s="269" t="str">
        <f>DEDEL!M214</f>
        <v>DDEL3</v>
      </c>
      <c r="E576" s="399">
        <f>DEDEL!Q214</f>
        <v>-668.29991266375555</v>
      </c>
      <c r="F576" s="399">
        <f>DEDEL!R214</f>
        <v>0</v>
      </c>
      <c r="G576" s="399">
        <f>DEDEL!S214</f>
        <v>0</v>
      </c>
      <c r="H576" s="399">
        <f>DEDEL!T214</f>
        <v>0</v>
      </c>
    </row>
    <row r="577" spans="1:8" x14ac:dyDescent="0.25">
      <c r="A577" s="269" t="str">
        <f>DEDEL!A215</f>
        <v>DEDELEGATION</v>
      </c>
      <c r="B577" s="269">
        <f>DEDEL!C215</f>
        <v>3022070</v>
      </c>
      <c r="C577" s="269" t="str">
        <f>DEDEL!D215</f>
        <v>Sunnyfields Primary School</v>
      </c>
      <c r="D577" s="269" t="str">
        <f>DEDEL!M215</f>
        <v>DDEL3</v>
      </c>
      <c r="E577" s="399">
        <f>DEDEL!Q215</f>
        <v>-1051.6555339805825</v>
      </c>
      <c r="F577" s="399">
        <f>DEDEL!R215</f>
        <v>0</v>
      </c>
      <c r="G577" s="399">
        <f>DEDEL!S215</f>
        <v>0</v>
      </c>
      <c r="H577" s="399">
        <f>DEDEL!T215</f>
        <v>0</v>
      </c>
    </row>
    <row r="578" spans="1:8" x14ac:dyDescent="0.25">
      <c r="A578" s="269" t="str">
        <f>DEDEL!A216</f>
        <v>DEDELEGATION</v>
      </c>
      <c r="B578" s="269">
        <f>DEDEL!C216</f>
        <v>3022071</v>
      </c>
      <c r="C578" s="269" t="str">
        <f>DEDEL!D216</f>
        <v>Queenswell Infant &amp; Nursery School</v>
      </c>
      <c r="D578" s="269" t="str">
        <f>DEDEL!M216</f>
        <v>DDEL3</v>
      </c>
      <c r="E578" s="399">
        <f>DEDEL!Q216</f>
        <v>-434.35397727272721</v>
      </c>
      <c r="F578" s="399">
        <f>DEDEL!R216</f>
        <v>0</v>
      </c>
      <c r="G578" s="399">
        <f>DEDEL!S216</f>
        <v>0</v>
      </c>
      <c r="H578" s="399">
        <f>DEDEL!T216</f>
        <v>0</v>
      </c>
    </row>
    <row r="579" spans="1:8" x14ac:dyDescent="0.25">
      <c r="A579" s="269" t="str">
        <f>DEDEL!A217</f>
        <v>DEDELEGATION</v>
      </c>
      <c r="B579" s="269">
        <f>DEDEL!C217</f>
        <v>3022072</v>
      </c>
      <c r="C579" s="269" t="str">
        <f>DEDEL!D217</f>
        <v>Queenswell Junior School</v>
      </c>
      <c r="D579" s="269" t="str">
        <f>DEDEL!M217</f>
        <v>DDEL3</v>
      </c>
      <c r="E579" s="399">
        <f>DEDEL!Q217</f>
        <v>-1352.2435158501439</v>
      </c>
      <c r="F579" s="399">
        <f>DEDEL!R217</f>
        <v>0</v>
      </c>
      <c r="G579" s="399">
        <f>DEDEL!S217</f>
        <v>0</v>
      </c>
      <c r="H579" s="399">
        <f>DEDEL!T217</f>
        <v>0</v>
      </c>
    </row>
    <row r="580" spans="1:8" x14ac:dyDescent="0.25">
      <c r="A580" s="269" t="str">
        <f>DEDEL!A218</f>
        <v>DEDELEGATION</v>
      </c>
      <c r="B580" s="269">
        <f>DEDEL!C218</f>
        <v>3022073</v>
      </c>
      <c r="C580" s="269" t="str">
        <f>DEDEL!D218</f>
        <v>Danegrove Primary School</v>
      </c>
      <c r="D580" s="269" t="str">
        <f>DEDEL!M218</f>
        <v>DDEL3</v>
      </c>
      <c r="E580" s="399">
        <f>DEDEL!Q218</f>
        <v>-2123.264737678855</v>
      </c>
      <c r="F580" s="399">
        <f>DEDEL!R218</f>
        <v>0</v>
      </c>
      <c r="G580" s="399">
        <f>DEDEL!S218</f>
        <v>0</v>
      </c>
      <c r="H580" s="399">
        <f>DEDEL!T218</f>
        <v>0</v>
      </c>
    </row>
    <row r="581" spans="1:8" x14ac:dyDescent="0.25">
      <c r="A581" s="269" t="str">
        <f>DEDEL!A219</f>
        <v>DEDELEGATION</v>
      </c>
      <c r="B581" s="269">
        <f>DEDEL!C219</f>
        <v>3022076</v>
      </c>
      <c r="C581" s="269" t="str">
        <f>DEDEL!D219</f>
        <v>Wessex Gardens Primary School</v>
      </c>
      <c r="D581" s="269" t="str">
        <f>DEDEL!M219</f>
        <v>DDEL3</v>
      </c>
      <c r="E581" s="399">
        <f>DEDEL!Q219</f>
        <v>-1483.9189010989012</v>
      </c>
      <c r="F581" s="399">
        <f>DEDEL!R219</f>
        <v>0</v>
      </c>
      <c r="G581" s="399">
        <f>DEDEL!S219</f>
        <v>0</v>
      </c>
      <c r="H581" s="399">
        <f>DEDEL!T219</f>
        <v>0</v>
      </c>
    </row>
    <row r="582" spans="1:8" x14ac:dyDescent="0.25">
      <c r="A582" s="269" t="str">
        <f>DEDEL!A220</f>
        <v>DEDELEGATION</v>
      </c>
      <c r="B582" s="269">
        <f>DEDEL!C220</f>
        <v>3022077</v>
      </c>
      <c r="C582" s="269" t="str">
        <f>DEDEL!D220</f>
        <v>The Orion Primary School</v>
      </c>
      <c r="D582" s="269" t="str">
        <f>DEDEL!M220</f>
        <v>DDEL3</v>
      </c>
      <c r="E582" s="399">
        <f>DEDEL!Q220</f>
        <v>-5318.7098165137613</v>
      </c>
      <c r="F582" s="399">
        <f>DEDEL!R220</f>
        <v>0</v>
      </c>
      <c r="G582" s="399">
        <f>DEDEL!S220</f>
        <v>0</v>
      </c>
      <c r="H582" s="399">
        <f>DEDEL!T220</f>
        <v>0</v>
      </c>
    </row>
    <row r="583" spans="1:8" x14ac:dyDescent="0.25">
      <c r="A583" s="269" t="str">
        <f>DEDEL!A221</f>
        <v>DEDELEGATION</v>
      </c>
      <c r="B583" s="269">
        <f>DEDEL!C221</f>
        <v>3022078</v>
      </c>
      <c r="C583" s="269" t="str">
        <f>DEDEL!D221</f>
        <v>Pardes House Primary School</v>
      </c>
      <c r="D583" s="269" t="str">
        <f>DEDEL!M221</f>
        <v>DDEL3</v>
      </c>
      <c r="E583" s="399">
        <f>DEDEL!Q221</f>
        <v>-385.86643478260868</v>
      </c>
      <c r="F583" s="399">
        <f>DEDEL!R221</f>
        <v>0</v>
      </c>
      <c r="G583" s="399">
        <f>DEDEL!S221</f>
        <v>0</v>
      </c>
      <c r="H583" s="399">
        <f>DEDEL!T221</f>
        <v>0</v>
      </c>
    </row>
    <row r="584" spans="1:8" x14ac:dyDescent="0.25">
      <c r="A584" s="269" t="str">
        <f>DEDEL!A222</f>
        <v>DEDELEGATION</v>
      </c>
      <c r="B584" s="269">
        <f>DEDEL!C222</f>
        <v>3022079</v>
      </c>
      <c r="C584" s="269" t="str">
        <f>DEDEL!D222</f>
        <v>Beis Yaakov Primary School</v>
      </c>
      <c r="D584" s="269" t="str">
        <f>DEDEL!M222</f>
        <v>DDEL3</v>
      </c>
      <c r="E584" s="399">
        <f>DEDEL!Q222</f>
        <v>-411.00809302325587</v>
      </c>
      <c r="F584" s="399">
        <f>DEDEL!R222</f>
        <v>0</v>
      </c>
      <c r="G584" s="399">
        <f>DEDEL!S222</f>
        <v>0</v>
      </c>
      <c r="H584" s="399">
        <f>DEDEL!T222</f>
        <v>0</v>
      </c>
    </row>
    <row r="585" spans="1:8" x14ac:dyDescent="0.25">
      <c r="A585" s="269" t="str">
        <f>DEDEL!A223</f>
        <v>DEDELEGATION</v>
      </c>
      <c r="B585" s="269">
        <f>DEDEL!C223</f>
        <v>3023300</v>
      </c>
      <c r="C585" s="269" t="str">
        <f>DEDEL!D223</f>
        <v>All Saints' CofE Primary School NW2</v>
      </c>
      <c r="D585" s="269" t="str">
        <f>DEDEL!M223</f>
        <v>DDEL3</v>
      </c>
      <c r="E585" s="399">
        <f>DEDEL!Q223</f>
        <v>-1049.1091525423731</v>
      </c>
      <c r="F585" s="399">
        <f>DEDEL!R223</f>
        <v>0</v>
      </c>
      <c r="G585" s="399">
        <f>DEDEL!S223</f>
        <v>0</v>
      </c>
      <c r="H585" s="399">
        <f>DEDEL!T223</f>
        <v>0</v>
      </c>
    </row>
    <row r="586" spans="1:8" x14ac:dyDescent="0.25">
      <c r="A586" s="269" t="str">
        <f>DEDEL!A224</f>
        <v>DEDELEGATION</v>
      </c>
      <c r="B586" s="269">
        <f>DEDEL!C224</f>
        <v>3023302</v>
      </c>
      <c r="C586" s="269" t="str">
        <f>DEDEL!D224</f>
        <v>Christ Church Primary School</v>
      </c>
      <c r="D586" s="269" t="str">
        <f>DEDEL!M224</f>
        <v>DDEL3</v>
      </c>
      <c r="E586" s="399">
        <f>DEDEL!Q224</f>
        <v>-246.79999999999995</v>
      </c>
      <c r="F586" s="399">
        <f>DEDEL!R224</f>
        <v>0</v>
      </c>
      <c r="G586" s="399">
        <f>DEDEL!S224</f>
        <v>0</v>
      </c>
      <c r="H586" s="399">
        <f>DEDEL!T224</f>
        <v>0</v>
      </c>
    </row>
    <row r="587" spans="1:8" x14ac:dyDescent="0.25">
      <c r="A587" s="269" t="str">
        <f>DEDEL!A225</f>
        <v>DEDELEGATION</v>
      </c>
      <c r="B587" s="269">
        <f>DEDEL!C225</f>
        <v>3023304</v>
      </c>
      <c r="C587" s="269" t="str">
        <f>DEDEL!D225</f>
        <v>Holy Trinity CofE Primary School</v>
      </c>
      <c r="D587" s="269" t="str">
        <f>DEDEL!M225</f>
        <v>DDEL3</v>
      </c>
      <c r="E587" s="399">
        <f>DEDEL!Q225</f>
        <v>-688.00818965517237</v>
      </c>
      <c r="F587" s="399">
        <f>DEDEL!R225</f>
        <v>0</v>
      </c>
      <c r="G587" s="399">
        <f>DEDEL!S225</f>
        <v>0</v>
      </c>
      <c r="H587" s="399">
        <f>DEDEL!T225</f>
        <v>0</v>
      </c>
    </row>
    <row r="588" spans="1:8" x14ac:dyDescent="0.25">
      <c r="A588" s="269" t="str">
        <f>DEDEL!A226</f>
        <v>DEDELEGATION</v>
      </c>
      <c r="B588" s="269">
        <f>DEDEL!C226</f>
        <v>3023305</v>
      </c>
      <c r="C588" s="269" t="str">
        <f>DEDEL!D226</f>
        <v>Monken Hadley CofE Primary School</v>
      </c>
      <c r="D588" s="269" t="str">
        <f>DEDEL!M226</f>
        <v>DDEL3</v>
      </c>
      <c r="E588" s="399">
        <f>DEDEL!Q226</f>
        <v>-175.09459459459458</v>
      </c>
      <c r="F588" s="399">
        <f>DEDEL!R226</f>
        <v>0</v>
      </c>
      <c r="G588" s="399">
        <f>DEDEL!S226</f>
        <v>0</v>
      </c>
      <c r="H588" s="399">
        <f>DEDEL!T226</f>
        <v>0</v>
      </c>
    </row>
    <row r="589" spans="1:8" x14ac:dyDescent="0.25">
      <c r="A589" s="269" t="str">
        <f>DEDEL!A227</f>
        <v>DEDELEGATION</v>
      </c>
      <c r="B589" s="269">
        <f>DEDEL!C227</f>
        <v>3023307</v>
      </c>
      <c r="C589" s="269" t="str">
        <f>DEDEL!D227</f>
        <v>St John's CofE Junior Mixed and Infant School</v>
      </c>
      <c r="D589" s="269" t="str">
        <f>DEDEL!M227</f>
        <v>DDEL3</v>
      </c>
      <c r="E589" s="399">
        <f>DEDEL!Q227</f>
        <v>-307.03095238095239</v>
      </c>
      <c r="F589" s="399">
        <f>DEDEL!R227</f>
        <v>0</v>
      </c>
      <c r="G589" s="399">
        <f>DEDEL!S227</f>
        <v>0</v>
      </c>
      <c r="H589" s="399">
        <f>DEDEL!T227</f>
        <v>0</v>
      </c>
    </row>
    <row r="590" spans="1:8" x14ac:dyDescent="0.25">
      <c r="A590" s="269" t="str">
        <f>DEDEL!A228</f>
        <v>DEDELEGATION</v>
      </c>
      <c r="B590" s="269">
        <f>DEDEL!C228</f>
        <v>3023309</v>
      </c>
      <c r="C590" s="269" t="str">
        <f>DEDEL!D228</f>
        <v>St John's CofE Primary School</v>
      </c>
      <c r="D590" s="269" t="str">
        <f>DEDEL!M228</f>
        <v>DDEL3</v>
      </c>
      <c r="E590" s="399">
        <f>DEDEL!Q228</f>
        <v>-237.84163461538461</v>
      </c>
      <c r="F590" s="399">
        <f>DEDEL!R228</f>
        <v>0</v>
      </c>
      <c r="G590" s="399">
        <f>DEDEL!S228</f>
        <v>0</v>
      </c>
      <c r="H590" s="399">
        <f>DEDEL!T228</f>
        <v>0</v>
      </c>
    </row>
    <row r="591" spans="1:8" x14ac:dyDescent="0.25">
      <c r="A591" s="269" t="str">
        <f>DEDEL!A229</f>
        <v>DEDELEGATION</v>
      </c>
      <c r="B591" s="269">
        <f>DEDEL!C229</f>
        <v>3023311</v>
      </c>
      <c r="C591" s="269" t="str">
        <f>DEDEL!D229</f>
        <v>St Mary's CofE Primary School</v>
      </c>
      <c r="D591" s="269" t="str">
        <f>DEDEL!M229</f>
        <v>DDEL3</v>
      </c>
      <c r="E591" s="399">
        <f>DEDEL!Q229</f>
        <v>-788.66770334928231</v>
      </c>
      <c r="F591" s="399">
        <f>DEDEL!R229</f>
        <v>0</v>
      </c>
      <c r="G591" s="399">
        <f>DEDEL!S229</f>
        <v>0</v>
      </c>
      <c r="H591" s="399">
        <f>DEDEL!T229</f>
        <v>0</v>
      </c>
    </row>
    <row r="592" spans="1:8" x14ac:dyDescent="0.25">
      <c r="A592" s="269" t="str">
        <f>DEDEL!A230</f>
        <v>DEDELEGATION</v>
      </c>
      <c r="B592" s="269">
        <f>DEDEL!C230</f>
        <v>3023312</v>
      </c>
      <c r="C592" s="269" t="str">
        <f>DEDEL!D230</f>
        <v>St Mary's CofE Primary School, East Barnet</v>
      </c>
      <c r="D592" s="269" t="str">
        <f>DEDEL!M230</f>
        <v>DDEL3</v>
      </c>
      <c r="E592" s="399">
        <f>DEDEL!Q230</f>
        <v>-316.36316279069763</v>
      </c>
      <c r="F592" s="399">
        <f>DEDEL!R230</f>
        <v>0</v>
      </c>
      <c r="G592" s="399">
        <f>DEDEL!S230</f>
        <v>0</v>
      </c>
      <c r="H592" s="399">
        <f>DEDEL!T230</f>
        <v>0</v>
      </c>
    </row>
    <row r="593" spans="1:8" x14ac:dyDescent="0.25">
      <c r="A593" s="269" t="str">
        <f>DEDEL!A231</f>
        <v>DEDELEGATION</v>
      </c>
      <c r="B593" s="269">
        <f>DEDEL!C231</f>
        <v>3023313</v>
      </c>
      <c r="C593" s="269" t="str">
        <f>DEDEL!D231</f>
        <v>St Paul's CofE Primary School N11</v>
      </c>
      <c r="D593" s="269" t="str">
        <f>DEDEL!M231</f>
        <v>DDEL3</v>
      </c>
      <c r="E593" s="399">
        <f>DEDEL!Q231</f>
        <v>-625.97454545454548</v>
      </c>
      <c r="F593" s="399">
        <f>DEDEL!R231</f>
        <v>0</v>
      </c>
      <c r="G593" s="399">
        <f>DEDEL!S231</f>
        <v>0</v>
      </c>
      <c r="H593" s="399">
        <f>DEDEL!T231</f>
        <v>0</v>
      </c>
    </row>
    <row r="594" spans="1:8" x14ac:dyDescent="0.25">
      <c r="A594" s="269" t="str">
        <f>DEDEL!A232</f>
        <v>DEDELEGATION</v>
      </c>
      <c r="B594" s="269">
        <f>DEDEL!C232</f>
        <v>3023314</v>
      </c>
      <c r="C594" s="269" t="str">
        <f>DEDEL!D232</f>
        <v>St Paul's CofE Primary School NW7</v>
      </c>
      <c r="D594" s="269" t="str">
        <f>DEDEL!M232</f>
        <v>DDEL3</v>
      </c>
      <c r="E594" s="399">
        <f>DEDEL!Q232</f>
        <v>-419.55999999999904</v>
      </c>
      <c r="F594" s="399">
        <f>DEDEL!R232</f>
        <v>0</v>
      </c>
      <c r="G594" s="399">
        <f>DEDEL!S232</f>
        <v>0</v>
      </c>
      <c r="H594" s="399">
        <f>DEDEL!T232</f>
        <v>0</v>
      </c>
    </row>
    <row r="595" spans="1:8" x14ac:dyDescent="0.25">
      <c r="A595" s="269" t="str">
        <f>DEDEL!A233</f>
        <v>DEDELEGATION</v>
      </c>
      <c r="B595" s="269">
        <f>DEDEL!C233</f>
        <v>3023315</v>
      </c>
      <c r="C595" s="269" t="str">
        <f>DEDEL!D233</f>
        <v>St Andrew's CofE Voluntary Aided Primary School, Totteridge</v>
      </c>
      <c r="D595" s="269" t="str">
        <f>DEDEL!M233</f>
        <v>DDEL3</v>
      </c>
      <c r="E595" s="399">
        <f>DEDEL!Q233</f>
        <v>-171.9333971291866</v>
      </c>
      <c r="F595" s="399">
        <f>DEDEL!R233</f>
        <v>0</v>
      </c>
      <c r="G595" s="399">
        <f>DEDEL!S233</f>
        <v>0</v>
      </c>
      <c r="H595" s="399">
        <f>DEDEL!T233</f>
        <v>0</v>
      </c>
    </row>
    <row r="596" spans="1:8" x14ac:dyDescent="0.25">
      <c r="A596" s="269" t="str">
        <f>DEDEL!A234</f>
        <v>DEDELEGATION</v>
      </c>
      <c r="B596" s="269">
        <f>DEDEL!C234</f>
        <v>3023316</v>
      </c>
      <c r="C596" s="269" t="str">
        <f>DEDEL!D234</f>
        <v>Trent CofE Primary School</v>
      </c>
      <c r="D596" s="269" t="str">
        <f>DEDEL!M234</f>
        <v>DDEL3</v>
      </c>
      <c r="E596" s="399">
        <f>DEDEL!Q234</f>
        <v>-235.57118483412324</v>
      </c>
      <c r="F596" s="399">
        <f>DEDEL!R234</f>
        <v>0</v>
      </c>
      <c r="G596" s="399">
        <f>DEDEL!S234</f>
        <v>0</v>
      </c>
      <c r="H596" s="399">
        <f>DEDEL!T234</f>
        <v>0</v>
      </c>
    </row>
    <row r="597" spans="1:8" x14ac:dyDescent="0.25">
      <c r="A597" s="269" t="str">
        <f>DEDEL!A235</f>
        <v>DEDELEGATION</v>
      </c>
      <c r="B597" s="269">
        <f>DEDEL!C235</f>
        <v>3023317</v>
      </c>
      <c r="C597" s="269" t="str">
        <f>DEDEL!D235</f>
        <v>All Saints' CofE Primary School N20</v>
      </c>
      <c r="D597" s="269" t="str">
        <f>DEDEL!M235</f>
        <v>DDEL3</v>
      </c>
      <c r="E597" s="399">
        <f>DEDEL!Q235</f>
        <v>-578.87727659574466</v>
      </c>
      <c r="F597" s="399">
        <f>DEDEL!R235</f>
        <v>0</v>
      </c>
      <c r="G597" s="399">
        <f>DEDEL!S235</f>
        <v>0</v>
      </c>
      <c r="H597" s="399">
        <f>DEDEL!T235</f>
        <v>0</v>
      </c>
    </row>
    <row r="598" spans="1:8" x14ac:dyDescent="0.25">
      <c r="A598" s="269" t="str">
        <f>DEDEL!A236</f>
        <v>DEDELEGATION</v>
      </c>
      <c r="B598" s="269">
        <f>DEDEL!C236</f>
        <v>3023500</v>
      </c>
      <c r="C598" s="269" t="str">
        <f>DEDEL!D236</f>
        <v>The Annunciation Catholic Infant School</v>
      </c>
      <c r="D598" s="269" t="str">
        <f>DEDEL!M236</f>
        <v>DDEL3</v>
      </c>
      <c r="E598" s="399">
        <f>DEDEL!Q236</f>
        <v>-243.20083333333335</v>
      </c>
      <c r="F598" s="399">
        <f>DEDEL!R236</f>
        <v>0</v>
      </c>
      <c r="G598" s="399">
        <f>DEDEL!S236</f>
        <v>0</v>
      </c>
      <c r="H598" s="399">
        <f>DEDEL!T236</f>
        <v>0</v>
      </c>
    </row>
    <row r="599" spans="1:8" x14ac:dyDescent="0.25">
      <c r="A599" s="269" t="str">
        <f>DEDEL!A237</f>
        <v>DEDELEGATION</v>
      </c>
      <c r="B599" s="269">
        <f>DEDEL!C237</f>
        <v>3023501</v>
      </c>
      <c r="C599" s="269" t="str">
        <f>DEDEL!D237</f>
        <v>Our Lady of Lourdes RC School</v>
      </c>
      <c r="D599" s="269" t="str">
        <f>DEDEL!M237</f>
        <v>DDEL3</v>
      </c>
      <c r="E599" s="399">
        <f>DEDEL!Q237</f>
        <v>-413.21201923076927</v>
      </c>
      <c r="F599" s="399">
        <f>DEDEL!R237</f>
        <v>0</v>
      </c>
      <c r="G599" s="399">
        <f>DEDEL!S237</f>
        <v>0</v>
      </c>
      <c r="H599" s="399">
        <f>DEDEL!T237</f>
        <v>0</v>
      </c>
    </row>
    <row r="600" spans="1:8" x14ac:dyDescent="0.25">
      <c r="A600" s="269" t="str">
        <f>DEDEL!A238</f>
        <v>DEDELEGATION</v>
      </c>
      <c r="B600" s="269">
        <f>DEDEL!C238</f>
        <v>3023502</v>
      </c>
      <c r="C600" s="269" t="str">
        <f>DEDEL!D238</f>
        <v>St Agnes' Catholic Primary School</v>
      </c>
      <c r="D600" s="269" t="str">
        <f>DEDEL!M238</f>
        <v>DDEL3</v>
      </c>
      <c r="E600" s="399">
        <f>DEDEL!Q238</f>
        <v>-1119.1812643678161</v>
      </c>
      <c r="F600" s="399">
        <f>DEDEL!R238</f>
        <v>0</v>
      </c>
      <c r="G600" s="399">
        <f>DEDEL!S238</f>
        <v>0</v>
      </c>
      <c r="H600" s="399">
        <f>DEDEL!T238</f>
        <v>0</v>
      </c>
    </row>
    <row r="601" spans="1:8" x14ac:dyDescent="0.25">
      <c r="A601" s="269" t="str">
        <f>DEDEL!A239</f>
        <v>DEDELEGATION</v>
      </c>
      <c r="B601" s="269">
        <f>DEDEL!C239</f>
        <v>3023504</v>
      </c>
      <c r="C601" s="269" t="str">
        <f>DEDEL!D239</f>
        <v>St Catherine's RC School</v>
      </c>
      <c r="D601" s="269" t="str">
        <f>DEDEL!M239</f>
        <v>DDEL3</v>
      </c>
      <c r="E601" s="399">
        <f>DEDEL!Q239</f>
        <v>-603.21344497607663</v>
      </c>
      <c r="F601" s="399">
        <f>DEDEL!R239</f>
        <v>0</v>
      </c>
      <c r="G601" s="399">
        <f>DEDEL!S239</f>
        <v>0</v>
      </c>
      <c r="H601" s="399">
        <f>DEDEL!T239</f>
        <v>0</v>
      </c>
    </row>
    <row r="602" spans="1:8" x14ac:dyDescent="0.25">
      <c r="A602" s="269" t="str">
        <f>DEDEL!A240</f>
        <v>DEDELEGATION</v>
      </c>
      <c r="B602" s="269">
        <f>DEDEL!C240</f>
        <v>3023506</v>
      </c>
      <c r="C602" s="269" t="str">
        <f>DEDEL!D240</f>
        <v>St Vincent's Catholic Primary School</v>
      </c>
      <c r="D602" s="269" t="str">
        <f>DEDEL!M240</f>
        <v>DDEL3</v>
      </c>
      <c r="E602" s="399">
        <f>DEDEL!Q240</f>
        <v>-234.41872909698995</v>
      </c>
      <c r="F602" s="399">
        <f>DEDEL!R240</f>
        <v>0</v>
      </c>
      <c r="G602" s="399">
        <f>DEDEL!S240</f>
        <v>0</v>
      </c>
      <c r="H602" s="399">
        <f>DEDEL!T240</f>
        <v>0</v>
      </c>
    </row>
    <row r="603" spans="1:8" x14ac:dyDescent="0.25">
      <c r="A603" s="269" t="str">
        <f>DEDEL!A241</f>
        <v>DEDELEGATION</v>
      </c>
      <c r="B603" s="269">
        <f>DEDEL!C241</f>
        <v>3023507</v>
      </c>
      <c r="C603" s="269" t="str">
        <f>DEDEL!D241</f>
        <v>St Theresa's Catholic Primary School</v>
      </c>
      <c r="D603" s="269" t="str">
        <f>DEDEL!M241</f>
        <v>DDEL3</v>
      </c>
      <c r="E603" s="399">
        <f>DEDEL!Q241</f>
        <v>-236.31419689119173</v>
      </c>
      <c r="F603" s="399">
        <f>DEDEL!R241</f>
        <v>0</v>
      </c>
      <c r="G603" s="399">
        <f>DEDEL!S241</f>
        <v>0</v>
      </c>
      <c r="H603" s="399">
        <f>DEDEL!T241</f>
        <v>0</v>
      </c>
    </row>
    <row r="604" spans="1:8" x14ac:dyDescent="0.25">
      <c r="A604" s="269" t="str">
        <f>DEDEL!A242</f>
        <v>DEDELEGATION</v>
      </c>
      <c r="B604" s="269">
        <f>DEDEL!C242</f>
        <v>3023509</v>
      </c>
      <c r="C604" s="269" t="str">
        <f>DEDEL!D242</f>
        <v>St Joseph's Catholic Primary School</v>
      </c>
      <c r="D604" s="269" t="str">
        <f>DEDEL!M242</f>
        <v>DDEL3</v>
      </c>
      <c r="E604" s="399">
        <f>DEDEL!Q242</f>
        <v>-1024.2199999999987</v>
      </c>
      <c r="F604" s="399">
        <f>DEDEL!R242</f>
        <v>0</v>
      </c>
      <c r="G604" s="399">
        <f>DEDEL!S242</f>
        <v>0</v>
      </c>
      <c r="H604" s="399">
        <f>DEDEL!T242</f>
        <v>0</v>
      </c>
    </row>
    <row r="605" spans="1:8" x14ac:dyDescent="0.25">
      <c r="A605" s="269" t="str">
        <f>DEDEL!A243</f>
        <v>DEDELEGATION</v>
      </c>
      <c r="B605" s="269">
        <f>DEDEL!C243</f>
        <v>3023510</v>
      </c>
      <c r="C605" s="269" t="str">
        <f>DEDEL!D243</f>
        <v>Sacred Heart Roman Catholic Primary School</v>
      </c>
      <c r="D605" s="269" t="str">
        <f>DEDEL!M243</f>
        <v>DDEL3</v>
      </c>
      <c r="E605" s="399">
        <f>DEDEL!Q243</f>
        <v>-520.91086294416243</v>
      </c>
      <c r="F605" s="399">
        <f>DEDEL!R243</f>
        <v>0</v>
      </c>
      <c r="G605" s="399">
        <f>DEDEL!S243</f>
        <v>0</v>
      </c>
      <c r="H605" s="399">
        <f>DEDEL!T243</f>
        <v>0</v>
      </c>
    </row>
    <row r="606" spans="1:8" x14ac:dyDescent="0.25">
      <c r="A606" s="269" t="str">
        <f>DEDEL!A244</f>
        <v>DEDELEGATION</v>
      </c>
      <c r="B606" s="269">
        <f>DEDEL!C244</f>
        <v>3023511</v>
      </c>
      <c r="C606" s="269" t="str">
        <f>DEDEL!D244</f>
        <v>Blessed Dominic Catholic Primary School</v>
      </c>
      <c r="D606" s="269" t="str">
        <f>DEDEL!M244</f>
        <v>DDEL3</v>
      </c>
      <c r="E606" s="399">
        <f>DEDEL!Q244</f>
        <v>-1396.793076923077</v>
      </c>
      <c r="F606" s="399">
        <f>DEDEL!R244</f>
        <v>0</v>
      </c>
      <c r="G606" s="399">
        <f>DEDEL!S244</f>
        <v>0</v>
      </c>
      <c r="H606" s="399">
        <f>DEDEL!T244</f>
        <v>0</v>
      </c>
    </row>
    <row r="607" spans="1:8" x14ac:dyDescent="0.25">
      <c r="A607" s="269" t="str">
        <f>DEDEL!A245</f>
        <v>DEDELEGATION</v>
      </c>
      <c r="B607" s="269">
        <f>DEDEL!C245</f>
        <v>3023512</v>
      </c>
      <c r="C607" s="269" t="str">
        <f>DEDEL!D245</f>
        <v>Rosh Pinah Primary School</v>
      </c>
      <c r="D607" s="269" t="str">
        <f>DEDEL!M245</f>
        <v>DDEL3</v>
      </c>
      <c r="E607" s="399">
        <f>DEDEL!Q245</f>
        <v>-98.719999999999985</v>
      </c>
      <c r="F607" s="399">
        <f>DEDEL!R245</f>
        <v>0</v>
      </c>
      <c r="G607" s="399">
        <f>DEDEL!S245</f>
        <v>0</v>
      </c>
      <c r="H607" s="399">
        <f>DEDEL!T245</f>
        <v>0</v>
      </c>
    </row>
    <row r="608" spans="1:8" x14ac:dyDescent="0.25">
      <c r="A608" s="269" t="str">
        <f>DEDEL!A246</f>
        <v>DEDELEGATION</v>
      </c>
      <c r="B608" s="269">
        <f>DEDEL!C246</f>
        <v>3023513</v>
      </c>
      <c r="C608" s="269" t="str">
        <f>DEDEL!D246</f>
        <v>Menorah Primary School</v>
      </c>
      <c r="D608" s="269" t="str">
        <f>DEDEL!M246</f>
        <v>DDEL3</v>
      </c>
      <c r="E608" s="399">
        <f>DEDEL!Q246</f>
        <v>-198.48465608465605</v>
      </c>
      <c r="F608" s="399">
        <f>DEDEL!R246</f>
        <v>0</v>
      </c>
      <c r="G608" s="399">
        <f>DEDEL!S246</f>
        <v>0</v>
      </c>
      <c r="H608" s="399">
        <f>DEDEL!T246</f>
        <v>0</v>
      </c>
    </row>
    <row r="609" spans="1:8" x14ac:dyDescent="0.25">
      <c r="A609" s="269" t="str">
        <f>DEDEL!A247</f>
        <v>DEDELEGATION</v>
      </c>
      <c r="B609" s="269">
        <f>DEDEL!C247</f>
        <v>3023514</v>
      </c>
      <c r="C609" s="269" t="str">
        <f>DEDEL!D247</f>
        <v>The Annunciation RC Junior School</v>
      </c>
      <c r="D609" s="269" t="str">
        <f>DEDEL!M247</f>
        <v>DDEL3</v>
      </c>
      <c r="E609" s="399">
        <f>DEDEL!Q247</f>
        <v>-694.394563106796</v>
      </c>
      <c r="F609" s="399">
        <f>DEDEL!R247</f>
        <v>0</v>
      </c>
      <c r="G609" s="399">
        <f>DEDEL!S247</f>
        <v>0</v>
      </c>
      <c r="H609" s="399">
        <f>DEDEL!T247</f>
        <v>0</v>
      </c>
    </row>
    <row r="610" spans="1:8" x14ac:dyDescent="0.25">
      <c r="A610" s="269" t="str">
        <f>DEDEL!A248</f>
        <v>DEDELEGATION</v>
      </c>
      <c r="B610" s="269">
        <f>DEDEL!C248</f>
        <v>3023516</v>
      </c>
      <c r="C610" s="269" t="str">
        <f>DEDEL!D248</f>
        <v>Hasmonean Primary School</v>
      </c>
      <c r="D610" s="269" t="str">
        <f>DEDEL!M248</f>
        <v>DDEL3</v>
      </c>
      <c r="E610" s="399">
        <f>DEDEL!Q248</f>
        <v>-246.79999999999995</v>
      </c>
      <c r="F610" s="399">
        <f>DEDEL!R248</f>
        <v>0</v>
      </c>
      <c r="G610" s="399">
        <f>DEDEL!S248</f>
        <v>0</v>
      </c>
      <c r="H610" s="399">
        <f>DEDEL!T248</f>
        <v>0</v>
      </c>
    </row>
    <row r="611" spans="1:8" x14ac:dyDescent="0.25">
      <c r="A611" s="269" t="str">
        <f>DEDEL!A249</f>
        <v>DEDELEGATION</v>
      </c>
      <c r="B611" s="269">
        <f>DEDEL!C249</f>
        <v>3023518</v>
      </c>
      <c r="C611" s="269" t="str">
        <f>DEDEL!D249</f>
        <v>Woodcroft Primary School</v>
      </c>
      <c r="D611" s="269" t="str">
        <f>DEDEL!M249</f>
        <v>DDEL3</v>
      </c>
      <c r="E611" s="399">
        <f>DEDEL!Q249</f>
        <v>-1815.38582278481</v>
      </c>
      <c r="F611" s="399">
        <f>DEDEL!R249</f>
        <v>0</v>
      </c>
      <c r="G611" s="399">
        <f>DEDEL!S249</f>
        <v>0</v>
      </c>
      <c r="H611" s="399">
        <f>DEDEL!T249</f>
        <v>0</v>
      </c>
    </row>
    <row r="612" spans="1:8" x14ac:dyDescent="0.25">
      <c r="A612" s="269" t="str">
        <f>DEDEL!A250</f>
        <v>DEDELEGATION</v>
      </c>
      <c r="B612" s="269">
        <f>DEDEL!C250</f>
        <v>3023520</v>
      </c>
      <c r="C612" s="269" t="str">
        <f>DEDEL!D250</f>
        <v>Akiva School</v>
      </c>
      <c r="D612" s="269" t="str">
        <f>DEDEL!M250</f>
        <v>DDEL3</v>
      </c>
      <c r="E612" s="399">
        <f>DEDEL!Q250</f>
        <v>-12.34</v>
      </c>
      <c r="F612" s="399">
        <f>DEDEL!R250</f>
        <v>0</v>
      </c>
      <c r="G612" s="399">
        <f>DEDEL!S250</f>
        <v>0</v>
      </c>
      <c r="H612" s="399">
        <f>DEDEL!T250</f>
        <v>0</v>
      </c>
    </row>
    <row r="613" spans="1:8" x14ac:dyDescent="0.25">
      <c r="A613" s="269" t="str">
        <f>DEDEL!A251</f>
        <v>DEDELEGATION</v>
      </c>
      <c r="B613" s="269">
        <f>DEDEL!C251</f>
        <v>3023523</v>
      </c>
      <c r="C613" s="269" t="str">
        <f>DEDEL!D251</f>
        <v>Martin Primary School</v>
      </c>
      <c r="D613" s="269" t="str">
        <f>DEDEL!M251</f>
        <v>DDEL3</v>
      </c>
      <c r="E613" s="399">
        <f>DEDEL!Q251</f>
        <v>-1476.046227929374</v>
      </c>
      <c r="F613" s="399">
        <f>DEDEL!R251</f>
        <v>0</v>
      </c>
      <c r="G613" s="399">
        <f>DEDEL!S251</f>
        <v>0</v>
      </c>
      <c r="H613" s="399">
        <f>DEDEL!T251</f>
        <v>0</v>
      </c>
    </row>
    <row r="614" spans="1:8" x14ac:dyDescent="0.25">
      <c r="A614" s="269" t="str">
        <f>DEDEL!A252</f>
        <v>DEDELEGATION</v>
      </c>
      <c r="B614" s="269">
        <f>DEDEL!C252</f>
        <v>3023524</v>
      </c>
      <c r="C614" s="269" t="str">
        <f>DEDEL!D252</f>
        <v>Beit Shvidler Primary School</v>
      </c>
      <c r="D614" s="269" t="str">
        <f>DEDEL!M252</f>
        <v>DDEL3</v>
      </c>
      <c r="E614" s="399">
        <f>DEDEL!Q252</f>
        <v>-149.67225806451611</v>
      </c>
      <c r="F614" s="399">
        <f>DEDEL!R252</f>
        <v>0</v>
      </c>
      <c r="G614" s="399">
        <f>DEDEL!S252</f>
        <v>0</v>
      </c>
      <c r="H614" s="399">
        <f>DEDEL!T252</f>
        <v>0</v>
      </c>
    </row>
    <row r="615" spans="1:8" x14ac:dyDescent="0.25">
      <c r="A615" s="269" t="str">
        <f>DEDEL!A253</f>
        <v>DEDELEGATION</v>
      </c>
      <c r="B615" s="269">
        <f>DEDEL!C253</f>
        <v>3025201</v>
      </c>
      <c r="C615" s="269" t="str">
        <f>DEDEL!D253</f>
        <v>Osidge Primary School</v>
      </c>
      <c r="D615" s="269" t="str">
        <f>DEDEL!M253</f>
        <v>DDEL3</v>
      </c>
      <c r="E615" s="399">
        <f>DEDEL!Q253</f>
        <v>-882.86230179028121</v>
      </c>
      <c r="F615" s="399">
        <f>DEDEL!R253</f>
        <v>0</v>
      </c>
      <c r="G615" s="399">
        <f>DEDEL!S253</f>
        <v>0</v>
      </c>
      <c r="H615" s="399">
        <f>DEDEL!T253</f>
        <v>0</v>
      </c>
    </row>
    <row r="616" spans="1:8" x14ac:dyDescent="0.25">
      <c r="A616" s="269" t="str">
        <f>DEDEL!A254</f>
        <v>DEDELEGATION</v>
      </c>
      <c r="B616" s="269">
        <f>DEDEL!C254</f>
        <v>3025948</v>
      </c>
      <c r="C616" s="269" t="str">
        <f>DEDEL!D254</f>
        <v>Mathilda Marks-Kennedy Jewish Primary School</v>
      </c>
      <c r="D616" s="269" t="str">
        <f>DEDEL!M254</f>
        <v>DDEL3</v>
      </c>
      <c r="E616" s="399">
        <f>DEDEL!Q254</f>
        <v>-112.67737864077671</v>
      </c>
      <c r="F616" s="399">
        <f>DEDEL!R254</f>
        <v>0</v>
      </c>
      <c r="G616" s="399">
        <f>DEDEL!S254</f>
        <v>0</v>
      </c>
      <c r="H616" s="399">
        <f>DEDEL!T254</f>
        <v>0</v>
      </c>
    </row>
    <row r="617" spans="1:8" x14ac:dyDescent="0.25">
      <c r="A617" s="269" t="str">
        <f>DEDEL!A255</f>
        <v>DEDELEGATION</v>
      </c>
      <c r="B617" s="269">
        <f>DEDEL!C255</f>
        <v>3025949</v>
      </c>
      <c r="C617" s="269" t="str">
        <f>DEDEL!D255</f>
        <v>Menorah Foundation School</v>
      </c>
      <c r="D617" s="269" t="str">
        <f>DEDEL!M255</f>
        <v>DDEL3</v>
      </c>
      <c r="E617" s="399">
        <f>DEDEL!Q255</f>
        <v>-237.40406091370556</v>
      </c>
      <c r="F617" s="399">
        <f>DEDEL!R255</f>
        <v>0</v>
      </c>
      <c r="G617" s="399">
        <f>DEDEL!S255</f>
        <v>0</v>
      </c>
      <c r="H617" s="399">
        <f>DEDEL!T255</f>
        <v>0</v>
      </c>
    </row>
    <row r="618" spans="1:8" x14ac:dyDescent="0.25">
      <c r="A618" s="269" t="str">
        <f>DEDEL!A256</f>
        <v>DEDELEGATION</v>
      </c>
      <c r="B618" s="269">
        <f>DEDEL!C256</f>
        <v>3024003</v>
      </c>
      <c r="C618" s="269" t="str">
        <f>DEDEL!D256</f>
        <v>Friern Barnet School</v>
      </c>
      <c r="D618" s="269" t="str">
        <f>DEDEL!M256</f>
        <v>DDEL3</v>
      </c>
      <c r="E618" s="399">
        <f>DEDEL!Q256</f>
        <v>-3612.394917407878</v>
      </c>
      <c r="F618" s="399">
        <f>DEDEL!R256</f>
        <v>0</v>
      </c>
      <c r="G618" s="399">
        <f>DEDEL!S256</f>
        <v>0</v>
      </c>
      <c r="H618" s="399">
        <f>DEDEL!T256</f>
        <v>0</v>
      </c>
    </row>
    <row r="619" spans="1:8" x14ac:dyDescent="0.25">
      <c r="A619" s="269" t="str">
        <f>DEDEL!A257</f>
        <v>DEDELEGATION</v>
      </c>
      <c r="B619" s="269">
        <f>DEDEL!C257</f>
        <v>3024004</v>
      </c>
      <c r="C619" s="269" t="str">
        <f>DEDEL!D257</f>
        <v>Menorah High School for Girls</v>
      </c>
      <c r="D619" s="269" t="str">
        <f>DEDEL!M257</f>
        <v>DDEL3</v>
      </c>
      <c r="E619" s="399">
        <f>DEDEL!Q257</f>
        <v>-141.53104477611939</v>
      </c>
      <c r="F619" s="399">
        <f>DEDEL!R257</f>
        <v>0</v>
      </c>
      <c r="G619" s="399">
        <f>DEDEL!S257</f>
        <v>0</v>
      </c>
      <c r="H619" s="399">
        <f>DEDEL!T257</f>
        <v>0</v>
      </c>
    </row>
    <row r="620" spans="1:8" x14ac:dyDescent="0.25">
      <c r="A620" s="269" t="str">
        <f>DEDEL!A258</f>
        <v>DEDELEGATION</v>
      </c>
      <c r="B620" s="269">
        <f>DEDEL!C258</f>
        <v>3025404</v>
      </c>
      <c r="C620" s="269" t="str">
        <f>DEDEL!D258</f>
        <v>St Michael's Catholic Grammar School</v>
      </c>
      <c r="D620" s="269" t="str">
        <f>DEDEL!M258</f>
        <v>DDEL3</v>
      </c>
      <c r="E620" s="399">
        <f>DEDEL!Q258</f>
        <v>-535.38191406250007</v>
      </c>
      <c r="F620" s="399">
        <f>DEDEL!R258</f>
        <v>0</v>
      </c>
      <c r="G620" s="399">
        <f>DEDEL!S258</f>
        <v>0</v>
      </c>
      <c r="H620" s="399">
        <f>DEDEL!T258</f>
        <v>0</v>
      </c>
    </row>
    <row r="621" spans="1:8" x14ac:dyDescent="0.25">
      <c r="A621" s="269" t="str">
        <f>DEDEL!A259</f>
        <v>DEDELEGATION</v>
      </c>
      <c r="B621" s="269">
        <f>DEDEL!C259</f>
        <v>3025405</v>
      </c>
      <c r="C621" s="269" t="str">
        <f>DEDEL!D259</f>
        <v>Finchley Catholic High School</v>
      </c>
      <c r="D621" s="269" t="str">
        <f>DEDEL!M259</f>
        <v>DDEL3</v>
      </c>
      <c r="E621" s="399">
        <f>DEDEL!Q259</f>
        <v>-1286.2634049773753</v>
      </c>
      <c r="F621" s="399">
        <f>DEDEL!R259</f>
        <v>0</v>
      </c>
      <c r="G621" s="399">
        <f>DEDEL!S259</f>
        <v>0</v>
      </c>
      <c r="H621" s="399">
        <f>DEDEL!T259</f>
        <v>0</v>
      </c>
    </row>
    <row r="622" spans="1:8" x14ac:dyDescent="0.25">
      <c r="A622" s="269" t="str">
        <f>DEDEL!A260</f>
        <v>DEDELEGATION</v>
      </c>
      <c r="B622" s="269">
        <f>DEDEL!C260</f>
        <v>3025407</v>
      </c>
      <c r="C622" s="269" t="str">
        <f>DEDEL!D260</f>
        <v>St James' Catholic High School</v>
      </c>
      <c r="D622" s="269" t="str">
        <f>DEDEL!M260</f>
        <v>DDEL3</v>
      </c>
      <c r="E622" s="399">
        <f>DEDEL!Q260</f>
        <v>-2887.5908138945229</v>
      </c>
      <c r="F622" s="399">
        <f>DEDEL!R260</f>
        <v>0</v>
      </c>
      <c r="G622" s="399">
        <f>DEDEL!S260</f>
        <v>0</v>
      </c>
      <c r="H622" s="399">
        <f>DEDEL!T260</f>
        <v>0</v>
      </c>
    </row>
    <row r="623" spans="1:8" x14ac:dyDescent="0.25">
      <c r="A623" s="269" t="str">
        <f>DEDEL!A261</f>
        <v>DEDELEGATION</v>
      </c>
      <c r="B623" s="269">
        <f>DEDEL!C261</f>
        <v>3025427</v>
      </c>
      <c r="C623" s="269" t="str">
        <f>DEDEL!D261</f>
        <v>JCoSS</v>
      </c>
      <c r="D623" s="269" t="str">
        <f>DEDEL!M261</f>
        <v>DDEL3</v>
      </c>
      <c r="E623" s="399">
        <f>DEDEL!Q261</f>
        <v>-753.44588709677419</v>
      </c>
      <c r="F623" s="399">
        <f>DEDEL!R261</f>
        <v>0</v>
      </c>
      <c r="G623" s="399">
        <f>DEDEL!S261</f>
        <v>0</v>
      </c>
      <c r="H623" s="399">
        <f>DEDEL!T261</f>
        <v>0</v>
      </c>
    </row>
    <row r="624" spans="1:8" x14ac:dyDescent="0.25">
      <c r="A624" s="269" t="str">
        <f>DEDEL!A262</f>
        <v>DEDELEGATION</v>
      </c>
      <c r="B624" s="269">
        <f>DEDEL!C262</f>
        <v>3023521</v>
      </c>
      <c r="C624" s="269" t="str">
        <f>DEDEL!D262</f>
        <v>St Mary's and St John's CofE School</v>
      </c>
      <c r="D624" s="269" t="str">
        <f>DEDEL!M262</f>
        <v>DDEL3</v>
      </c>
      <c r="E624" s="399">
        <f>DEDEL!Q262</f>
        <v>-5580.4621431989053</v>
      </c>
      <c r="F624" s="399">
        <f>DEDEL!R262</f>
        <v>0</v>
      </c>
      <c r="G624" s="399">
        <f>DEDEL!S262</f>
        <v>0</v>
      </c>
      <c r="H624" s="399">
        <f>DEDEL!T262</f>
        <v>0</v>
      </c>
    </row>
    <row r="625" spans="1:8" x14ac:dyDescent="0.25">
      <c r="A625" s="269" t="str">
        <f>DEDEL!A263</f>
        <v>DEDELEGATION</v>
      </c>
      <c r="B625" s="269">
        <f>DEDEL!C263</f>
        <v>3022002</v>
      </c>
      <c r="C625" s="269" t="str">
        <f>DEDEL!D263</f>
        <v>Barnfield Primary School</v>
      </c>
      <c r="D625" s="269" t="str">
        <f>DEDEL!M263</f>
        <v>DDEL4</v>
      </c>
      <c r="E625" s="399">
        <f>DEDEL!Q263</f>
        <v>-3681.0499999999997</v>
      </c>
      <c r="F625" s="399">
        <f>DEDEL!R263</f>
        <v>0</v>
      </c>
      <c r="G625" s="399">
        <f>DEDEL!S263</f>
        <v>0</v>
      </c>
      <c r="H625" s="399">
        <f>DEDEL!T263</f>
        <v>0</v>
      </c>
    </row>
    <row r="626" spans="1:8" x14ac:dyDescent="0.25">
      <c r="A626" s="269" t="str">
        <f>DEDEL!A264</f>
        <v>DEDELEGATION</v>
      </c>
      <c r="B626" s="269">
        <f>DEDEL!C264</f>
        <v>3022003</v>
      </c>
      <c r="C626" s="269" t="str">
        <f>DEDEL!D264</f>
        <v>Bell Lane Primary School</v>
      </c>
      <c r="D626" s="269" t="str">
        <f>DEDEL!M264</f>
        <v>DDEL4</v>
      </c>
      <c r="E626" s="399">
        <f>DEDEL!Q264</f>
        <v>-3131.1099999999997</v>
      </c>
      <c r="F626" s="399">
        <f>DEDEL!R264</f>
        <v>0</v>
      </c>
      <c r="G626" s="399">
        <f>DEDEL!S264</f>
        <v>0</v>
      </c>
      <c r="H626" s="399">
        <f>DEDEL!T264</f>
        <v>0</v>
      </c>
    </row>
    <row r="627" spans="1:8" x14ac:dyDescent="0.25">
      <c r="A627" s="269" t="str">
        <f>DEDEL!A265</f>
        <v>DEDELEGATION</v>
      </c>
      <c r="B627" s="269">
        <f>DEDEL!C265</f>
        <v>3022007</v>
      </c>
      <c r="C627" s="269" t="str">
        <f>DEDEL!D265</f>
        <v>Brookland Junior School</v>
      </c>
      <c r="D627" s="269" t="str">
        <f>DEDEL!M265</f>
        <v>DDEL4</v>
      </c>
      <c r="E627" s="399">
        <f>DEDEL!Q265</f>
        <v>-3175.4599999999996</v>
      </c>
      <c r="F627" s="399">
        <f>DEDEL!R265</f>
        <v>0</v>
      </c>
      <c r="G627" s="399">
        <f>DEDEL!S265</f>
        <v>0</v>
      </c>
      <c r="H627" s="399">
        <f>DEDEL!T265</f>
        <v>0</v>
      </c>
    </row>
    <row r="628" spans="1:8" x14ac:dyDescent="0.25">
      <c r="A628" s="269" t="str">
        <f>DEDEL!A266</f>
        <v>DEDELEGATION</v>
      </c>
      <c r="B628" s="269">
        <f>DEDEL!C266</f>
        <v>3022008</v>
      </c>
      <c r="C628" s="269" t="str">
        <f>DEDEL!D266</f>
        <v>Brookland Infant and Nursery School</v>
      </c>
      <c r="D628" s="269" t="str">
        <f>DEDEL!M266</f>
        <v>DDEL4</v>
      </c>
      <c r="E628" s="399">
        <f>DEDEL!Q266</f>
        <v>-2386.0299999999997</v>
      </c>
      <c r="F628" s="399">
        <f>DEDEL!R266</f>
        <v>0</v>
      </c>
      <c r="G628" s="399">
        <f>DEDEL!S266</f>
        <v>0</v>
      </c>
      <c r="H628" s="399">
        <f>DEDEL!T266</f>
        <v>0</v>
      </c>
    </row>
    <row r="629" spans="1:8" x14ac:dyDescent="0.25">
      <c r="A629" s="269" t="str">
        <f>DEDEL!A267</f>
        <v>DEDELEGATION</v>
      </c>
      <c r="B629" s="269">
        <f>DEDEL!C267</f>
        <v>3022009</v>
      </c>
      <c r="C629" s="269" t="str">
        <f>DEDEL!D267</f>
        <v>Brunswick Park Primary and Nursery School</v>
      </c>
      <c r="D629" s="269" t="str">
        <f>DEDEL!M267</f>
        <v>DDEL4</v>
      </c>
      <c r="E629" s="399">
        <f>DEDEL!Q267</f>
        <v>-3716.5299999999997</v>
      </c>
      <c r="F629" s="399">
        <f>DEDEL!R267</f>
        <v>0</v>
      </c>
      <c r="G629" s="399">
        <f>DEDEL!S267</f>
        <v>0</v>
      </c>
      <c r="H629" s="399">
        <f>DEDEL!T267</f>
        <v>0</v>
      </c>
    </row>
    <row r="630" spans="1:8" x14ac:dyDescent="0.25">
      <c r="A630" s="269" t="str">
        <f>DEDEL!A268</f>
        <v>DEDELEGATION</v>
      </c>
      <c r="B630" s="269">
        <f>DEDEL!C268</f>
        <v>3022011</v>
      </c>
      <c r="C630" s="269" t="str">
        <f>DEDEL!D268</f>
        <v>Church Hill School</v>
      </c>
      <c r="D630" s="269" t="str">
        <f>DEDEL!M268</f>
        <v>DDEL4</v>
      </c>
      <c r="E630" s="399">
        <f>DEDEL!Q268</f>
        <v>-1853.83</v>
      </c>
      <c r="F630" s="399">
        <f>DEDEL!R268</f>
        <v>0</v>
      </c>
      <c r="G630" s="399">
        <f>DEDEL!S268</f>
        <v>0</v>
      </c>
      <c r="H630" s="399">
        <f>DEDEL!T268</f>
        <v>0</v>
      </c>
    </row>
    <row r="631" spans="1:8" x14ac:dyDescent="0.25">
      <c r="A631" s="269" t="str">
        <f>DEDEL!A269</f>
        <v>DEDELEGATION</v>
      </c>
      <c r="B631" s="269">
        <f>DEDEL!C269</f>
        <v>3022014</v>
      </c>
      <c r="C631" s="269" t="str">
        <f>DEDEL!D269</f>
        <v>Colindale Primary School</v>
      </c>
      <c r="D631" s="269" t="str">
        <f>DEDEL!M269</f>
        <v>DDEL4</v>
      </c>
      <c r="E631" s="399">
        <f>DEDEL!Q269</f>
        <v>-5570.36</v>
      </c>
      <c r="F631" s="399">
        <f>DEDEL!R269</f>
        <v>0</v>
      </c>
      <c r="G631" s="399">
        <f>DEDEL!S269</f>
        <v>0</v>
      </c>
      <c r="H631" s="399">
        <f>DEDEL!T269</f>
        <v>0</v>
      </c>
    </row>
    <row r="632" spans="1:8" x14ac:dyDescent="0.25">
      <c r="A632" s="269" t="str">
        <f>DEDEL!A270</f>
        <v>DEDELEGATION</v>
      </c>
      <c r="B632" s="269">
        <f>DEDEL!C270</f>
        <v>3022015</v>
      </c>
      <c r="C632" s="269" t="str">
        <f>DEDEL!D270</f>
        <v>Coppetts Wood Primary School</v>
      </c>
      <c r="D632" s="269" t="str">
        <f>DEDEL!M270</f>
        <v>DDEL4</v>
      </c>
      <c r="E632" s="399">
        <f>DEDEL!Q270</f>
        <v>-1862.6999999999998</v>
      </c>
      <c r="F632" s="399">
        <f>DEDEL!R270</f>
        <v>0</v>
      </c>
      <c r="G632" s="399">
        <f>DEDEL!S270</f>
        <v>0</v>
      </c>
      <c r="H632" s="399">
        <f>DEDEL!T270</f>
        <v>0</v>
      </c>
    </row>
    <row r="633" spans="1:8" x14ac:dyDescent="0.25">
      <c r="A633" s="269" t="str">
        <f>DEDEL!A271</f>
        <v>DEDELEGATION</v>
      </c>
      <c r="B633" s="269">
        <f>DEDEL!C271</f>
        <v>3022016</v>
      </c>
      <c r="C633" s="269" t="str">
        <f>DEDEL!D271</f>
        <v>Courtland School</v>
      </c>
      <c r="D633" s="269" t="str">
        <f>DEDEL!M271</f>
        <v>DDEL4</v>
      </c>
      <c r="E633" s="399">
        <f>DEDEL!Q271</f>
        <v>-1862.6999999999998</v>
      </c>
      <c r="F633" s="399">
        <f>DEDEL!R271</f>
        <v>0</v>
      </c>
      <c r="G633" s="399">
        <f>DEDEL!S271</f>
        <v>0</v>
      </c>
      <c r="H633" s="399">
        <f>DEDEL!T271</f>
        <v>0</v>
      </c>
    </row>
    <row r="634" spans="1:8" x14ac:dyDescent="0.25">
      <c r="A634" s="269" t="str">
        <f>DEDEL!A272</f>
        <v>DEDELEGATION</v>
      </c>
      <c r="B634" s="269">
        <f>DEDEL!C272</f>
        <v>3022017</v>
      </c>
      <c r="C634" s="269" t="str">
        <f>DEDEL!D272</f>
        <v>Cromer Road Primary School</v>
      </c>
      <c r="D634" s="269" t="str">
        <f>DEDEL!M272</f>
        <v>DDEL4</v>
      </c>
      <c r="E634" s="399">
        <f>DEDEL!Q272</f>
        <v>-3565.74</v>
      </c>
      <c r="F634" s="399">
        <f>DEDEL!R272</f>
        <v>0</v>
      </c>
      <c r="G634" s="399">
        <f>DEDEL!S272</f>
        <v>0</v>
      </c>
      <c r="H634" s="399">
        <f>DEDEL!T272</f>
        <v>0</v>
      </c>
    </row>
    <row r="635" spans="1:8" x14ac:dyDescent="0.25">
      <c r="A635" s="269" t="str">
        <f>DEDEL!A273</f>
        <v>DEDELEGATION</v>
      </c>
      <c r="B635" s="269">
        <f>DEDEL!C273</f>
        <v>3022019</v>
      </c>
      <c r="C635" s="269" t="str">
        <f>DEDEL!D273</f>
        <v>Deansbrook Infant School</v>
      </c>
      <c r="D635" s="269" t="str">
        <f>DEDEL!M273</f>
        <v>DDEL4</v>
      </c>
      <c r="E635" s="399">
        <f>DEDEL!Q273</f>
        <v>-1889.31</v>
      </c>
      <c r="F635" s="399">
        <f>DEDEL!R273</f>
        <v>0</v>
      </c>
      <c r="G635" s="399">
        <f>DEDEL!S273</f>
        <v>0</v>
      </c>
      <c r="H635" s="399">
        <f>DEDEL!T273</f>
        <v>0</v>
      </c>
    </row>
    <row r="636" spans="1:8" x14ac:dyDescent="0.25">
      <c r="A636" s="269" t="str">
        <f>DEDEL!A274</f>
        <v>DEDELEGATION</v>
      </c>
      <c r="B636" s="269">
        <f>DEDEL!C274</f>
        <v>3022021</v>
      </c>
      <c r="C636" s="269" t="str">
        <f>DEDEL!D274</f>
        <v>Dollis Primary School</v>
      </c>
      <c r="D636" s="269" t="str">
        <f>DEDEL!M274</f>
        <v>DDEL4</v>
      </c>
      <c r="E636" s="399">
        <f>DEDEL!Q274</f>
        <v>-3929.41</v>
      </c>
      <c r="F636" s="399">
        <f>DEDEL!R274</f>
        <v>0</v>
      </c>
      <c r="G636" s="399">
        <f>DEDEL!S274</f>
        <v>0</v>
      </c>
      <c r="H636" s="399">
        <f>DEDEL!T274</f>
        <v>0</v>
      </c>
    </row>
    <row r="637" spans="1:8" x14ac:dyDescent="0.25">
      <c r="A637" s="269" t="str">
        <f>DEDEL!A275</f>
        <v>DEDELEGATION</v>
      </c>
      <c r="B637" s="269">
        <f>DEDEL!C275</f>
        <v>3022023</v>
      </c>
      <c r="C637" s="269" t="str">
        <f>DEDEL!D275</f>
        <v>Edgware Primary School</v>
      </c>
      <c r="D637" s="269" t="str">
        <f>DEDEL!M275</f>
        <v>DDEL4</v>
      </c>
      <c r="E637" s="399">
        <f>DEDEL!Q275</f>
        <v>-4452.74</v>
      </c>
      <c r="F637" s="399">
        <f>DEDEL!R275</f>
        <v>0</v>
      </c>
      <c r="G637" s="399">
        <f>DEDEL!S275</f>
        <v>0</v>
      </c>
      <c r="H637" s="399">
        <f>DEDEL!T275</f>
        <v>0</v>
      </c>
    </row>
    <row r="638" spans="1:8" x14ac:dyDescent="0.25">
      <c r="A638" s="269" t="str">
        <f>DEDEL!A276</f>
        <v>DEDELEGATION</v>
      </c>
      <c r="B638" s="269">
        <f>DEDEL!C276</f>
        <v>3022024</v>
      </c>
      <c r="C638" s="269" t="str">
        <f>DEDEL!D276</f>
        <v>Fairway Primary School and Children's Centre</v>
      </c>
      <c r="D638" s="269" t="str">
        <f>DEDEL!M276</f>
        <v>DDEL4</v>
      </c>
      <c r="E638" s="399">
        <f>DEDEL!Q276</f>
        <v>-1747.3899999999999</v>
      </c>
      <c r="F638" s="399">
        <f>DEDEL!R276</f>
        <v>0</v>
      </c>
      <c r="G638" s="399">
        <f>DEDEL!S276</f>
        <v>0</v>
      </c>
      <c r="H638" s="399">
        <f>DEDEL!T276</f>
        <v>0</v>
      </c>
    </row>
    <row r="639" spans="1:8" x14ac:dyDescent="0.25">
      <c r="A639" s="269" t="str">
        <f>DEDEL!A277</f>
        <v>DEDELEGATION</v>
      </c>
      <c r="B639" s="269">
        <f>DEDEL!C277</f>
        <v>3022025</v>
      </c>
      <c r="C639" s="269" t="str">
        <f>DEDEL!D277</f>
        <v>Foulds School</v>
      </c>
      <c r="D639" s="269" t="str">
        <f>DEDEL!M277</f>
        <v>DDEL4</v>
      </c>
      <c r="E639" s="399">
        <f>DEDEL!Q277</f>
        <v>-2820.66</v>
      </c>
      <c r="F639" s="399">
        <f>DEDEL!R277</f>
        <v>0</v>
      </c>
      <c r="G639" s="399">
        <f>DEDEL!S277</f>
        <v>0</v>
      </c>
      <c r="H639" s="399">
        <f>DEDEL!T277</f>
        <v>0</v>
      </c>
    </row>
    <row r="640" spans="1:8" x14ac:dyDescent="0.25">
      <c r="A640" s="269" t="str">
        <f>DEDEL!A278</f>
        <v>DEDELEGATION</v>
      </c>
      <c r="B640" s="269">
        <f>DEDEL!C278</f>
        <v>3022026</v>
      </c>
      <c r="C640" s="269" t="str">
        <f>DEDEL!D278</f>
        <v>Frith Manor Primary School</v>
      </c>
      <c r="D640" s="269" t="str">
        <f>DEDEL!M278</f>
        <v>DDEL4</v>
      </c>
      <c r="E640" s="399">
        <f>DEDEL!Q278</f>
        <v>-4408.3899999999994</v>
      </c>
      <c r="F640" s="399">
        <f>DEDEL!R278</f>
        <v>0</v>
      </c>
      <c r="G640" s="399">
        <f>DEDEL!S278</f>
        <v>0</v>
      </c>
      <c r="H640" s="399">
        <f>DEDEL!T278</f>
        <v>0</v>
      </c>
    </row>
    <row r="641" spans="1:8" x14ac:dyDescent="0.25">
      <c r="A641" s="269" t="str">
        <f>DEDEL!A279</f>
        <v>DEDELEGATION</v>
      </c>
      <c r="B641" s="269">
        <f>DEDEL!C279</f>
        <v>3022027</v>
      </c>
      <c r="C641" s="269" t="str">
        <f>DEDEL!D279</f>
        <v>Garden Suburb Junior School</v>
      </c>
      <c r="D641" s="269" t="str">
        <f>DEDEL!M279</f>
        <v>DDEL4</v>
      </c>
      <c r="E641" s="399">
        <f>DEDEL!Q279</f>
        <v>-3113.37</v>
      </c>
      <c r="F641" s="399">
        <f>DEDEL!R279</f>
        <v>0</v>
      </c>
      <c r="G641" s="399">
        <f>DEDEL!S279</f>
        <v>0</v>
      </c>
      <c r="H641" s="399">
        <f>DEDEL!T279</f>
        <v>0</v>
      </c>
    </row>
    <row r="642" spans="1:8" x14ac:dyDescent="0.25">
      <c r="A642" s="269" t="str">
        <f>DEDEL!A280</f>
        <v>DEDELEGATION</v>
      </c>
      <c r="B642" s="269">
        <f>DEDEL!C280</f>
        <v>3022028</v>
      </c>
      <c r="C642" s="269" t="str">
        <f>DEDEL!D280</f>
        <v>Garden Suburb Infant School</v>
      </c>
      <c r="D642" s="269" t="str">
        <f>DEDEL!M280</f>
        <v>DDEL4</v>
      </c>
      <c r="E642" s="399">
        <f>DEDEL!Q280</f>
        <v>-2066.71</v>
      </c>
      <c r="F642" s="399">
        <f>DEDEL!R280</f>
        <v>0</v>
      </c>
      <c r="G642" s="399">
        <f>DEDEL!S280</f>
        <v>0</v>
      </c>
      <c r="H642" s="399">
        <f>DEDEL!T280</f>
        <v>0</v>
      </c>
    </row>
    <row r="643" spans="1:8" x14ac:dyDescent="0.25">
      <c r="A643" s="269" t="str">
        <f>DEDEL!A281</f>
        <v>DEDELEGATION</v>
      </c>
      <c r="B643" s="269">
        <f>DEDEL!C281</f>
        <v>3022029</v>
      </c>
      <c r="C643" s="269" t="str">
        <f>DEDEL!D281</f>
        <v>Goldbeaters Primary School</v>
      </c>
      <c r="D643" s="269" t="str">
        <f>DEDEL!M281</f>
        <v>DDEL4</v>
      </c>
      <c r="E643" s="399">
        <f>DEDEL!Q281</f>
        <v>-3672.18</v>
      </c>
      <c r="F643" s="399">
        <f>DEDEL!R281</f>
        <v>0</v>
      </c>
      <c r="G643" s="399">
        <f>DEDEL!S281</f>
        <v>0</v>
      </c>
      <c r="H643" s="399">
        <f>DEDEL!T281</f>
        <v>0</v>
      </c>
    </row>
    <row r="644" spans="1:8" x14ac:dyDescent="0.25">
      <c r="A644" s="269" t="str">
        <f>DEDEL!A282</f>
        <v>DEDELEGATION</v>
      </c>
      <c r="B644" s="269">
        <f>DEDEL!C282</f>
        <v>3022031</v>
      </c>
      <c r="C644" s="269" t="str">
        <f>DEDEL!D282</f>
        <v>Hollickwood Primary School</v>
      </c>
      <c r="D644" s="269" t="str">
        <f>DEDEL!M282</f>
        <v>DDEL4</v>
      </c>
      <c r="E644" s="399">
        <f>DEDEL!Q282</f>
        <v>-1649.82</v>
      </c>
      <c r="F644" s="399">
        <f>DEDEL!R282</f>
        <v>0</v>
      </c>
      <c r="G644" s="399">
        <f>DEDEL!S282</f>
        <v>0</v>
      </c>
      <c r="H644" s="399">
        <f>DEDEL!T282</f>
        <v>0</v>
      </c>
    </row>
    <row r="645" spans="1:8" x14ac:dyDescent="0.25">
      <c r="A645" s="269" t="str">
        <f>DEDEL!A283</f>
        <v>DEDELEGATION</v>
      </c>
      <c r="B645" s="269">
        <f>DEDEL!C283</f>
        <v>3022032</v>
      </c>
      <c r="C645" s="269" t="str">
        <f>DEDEL!D283</f>
        <v>Holly Park Primary School</v>
      </c>
      <c r="D645" s="269" t="str">
        <f>DEDEL!M283</f>
        <v>DDEL4</v>
      </c>
      <c r="E645" s="399">
        <f>DEDEL!Q283</f>
        <v>-3885.0599999999995</v>
      </c>
      <c r="F645" s="399">
        <f>DEDEL!R283</f>
        <v>0</v>
      </c>
      <c r="G645" s="399">
        <f>DEDEL!S283</f>
        <v>0</v>
      </c>
      <c r="H645" s="399">
        <f>DEDEL!T283</f>
        <v>0</v>
      </c>
    </row>
    <row r="646" spans="1:8" x14ac:dyDescent="0.25">
      <c r="A646" s="269" t="str">
        <f>DEDEL!A284</f>
        <v>DEDELEGATION</v>
      </c>
      <c r="B646" s="269">
        <f>DEDEL!C284</f>
        <v>3022036</v>
      </c>
      <c r="C646" s="269" t="str">
        <f>DEDEL!D284</f>
        <v>Livingstone Primary and Nursery School</v>
      </c>
      <c r="D646" s="269" t="str">
        <f>DEDEL!M284</f>
        <v>DDEL4</v>
      </c>
      <c r="E646" s="399">
        <f>DEDEL!Q284</f>
        <v>-2093.3199999999997</v>
      </c>
      <c r="F646" s="399">
        <f>DEDEL!R284</f>
        <v>0</v>
      </c>
      <c r="G646" s="399">
        <f>DEDEL!S284</f>
        <v>0</v>
      </c>
      <c r="H646" s="399">
        <f>DEDEL!T284</f>
        <v>0</v>
      </c>
    </row>
    <row r="647" spans="1:8" x14ac:dyDescent="0.25">
      <c r="A647" s="269" t="str">
        <f>DEDEL!A285</f>
        <v>DEDELEGATION</v>
      </c>
      <c r="B647" s="269">
        <f>DEDEL!C285</f>
        <v>3022037</v>
      </c>
      <c r="C647" s="269" t="str">
        <f>DEDEL!D285</f>
        <v>Manorside Primary School</v>
      </c>
      <c r="D647" s="269" t="str">
        <f>DEDEL!M285</f>
        <v>DDEL4</v>
      </c>
      <c r="E647" s="399">
        <f>DEDEL!Q285</f>
        <v>-2350.5499999999997</v>
      </c>
      <c r="F647" s="399">
        <f>DEDEL!R285</f>
        <v>0</v>
      </c>
      <c r="G647" s="399">
        <f>DEDEL!S285</f>
        <v>0</v>
      </c>
      <c r="H647" s="399">
        <f>DEDEL!T285</f>
        <v>0</v>
      </c>
    </row>
    <row r="648" spans="1:8" x14ac:dyDescent="0.25">
      <c r="A648" s="269" t="str">
        <f>DEDEL!A286</f>
        <v>DEDELEGATION</v>
      </c>
      <c r="B648" s="269">
        <f>DEDEL!C286</f>
        <v>3022042</v>
      </c>
      <c r="C648" s="269" t="str">
        <f>DEDEL!D286</f>
        <v>Monkfrith Primary School</v>
      </c>
      <c r="D648" s="269" t="str">
        <f>DEDEL!M286</f>
        <v>DDEL4</v>
      </c>
      <c r="E648" s="399">
        <f>DEDEL!Q286</f>
        <v>-3769.7499999999995</v>
      </c>
      <c r="F648" s="399">
        <f>DEDEL!R286</f>
        <v>0</v>
      </c>
      <c r="G648" s="399">
        <f>DEDEL!S286</f>
        <v>0</v>
      </c>
      <c r="H648" s="399">
        <f>DEDEL!T286</f>
        <v>0</v>
      </c>
    </row>
    <row r="649" spans="1:8" x14ac:dyDescent="0.25">
      <c r="A649" s="269" t="str">
        <f>DEDEL!A287</f>
        <v>DEDELEGATION</v>
      </c>
      <c r="B649" s="269">
        <f>DEDEL!C287</f>
        <v>3022043</v>
      </c>
      <c r="C649" s="269" t="str">
        <f>DEDEL!D287</f>
        <v>Moss Hall Junior School</v>
      </c>
      <c r="D649" s="269" t="str">
        <f>DEDEL!M287</f>
        <v>DDEL4</v>
      </c>
      <c r="E649" s="399">
        <f>DEDEL!Q287</f>
        <v>-3964.89</v>
      </c>
      <c r="F649" s="399">
        <f>DEDEL!R287</f>
        <v>0</v>
      </c>
      <c r="G649" s="399">
        <f>DEDEL!S287</f>
        <v>0</v>
      </c>
      <c r="H649" s="399">
        <f>DEDEL!T287</f>
        <v>0</v>
      </c>
    </row>
    <row r="650" spans="1:8" x14ac:dyDescent="0.25">
      <c r="A650" s="269" t="str">
        <f>DEDEL!A288</f>
        <v>DEDELEGATION</v>
      </c>
      <c r="B650" s="269">
        <f>DEDEL!C288</f>
        <v>3022044</v>
      </c>
      <c r="C650" s="269" t="str">
        <f>DEDEL!D288</f>
        <v>Moss Hall Infant School</v>
      </c>
      <c r="D650" s="269" t="str">
        <f>DEDEL!M288</f>
        <v>DDEL4</v>
      </c>
      <c r="E650" s="399">
        <f>DEDEL!Q288</f>
        <v>-3113.37</v>
      </c>
      <c r="F650" s="399">
        <f>DEDEL!R288</f>
        <v>0</v>
      </c>
      <c r="G650" s="399">
        <f>DEDEL!S288</f>
        <v>0</v>
      </c>
      <c r="H650" s="399">
        <f>DEDEL!T288</f>
        <v>0</v>
      </c>
    </row>
    <row r="651" spans="1:8" x14ac:dyDescent="0.25">
      <c r="A651" s="269" t="str">
        <f>DEDEL!A289</f>
        <v>DEDELEGATION</v>
      </c>
      <c r="B651" s="269">
        <f>DEDEL!C289</f>
        <v>3022045</v>
      </c>
      <c r="C651" s="269" t="str">
        <f>DEDEL!D289</f>
        <v>Northside Primary School</v>
      </c>
      <c r="D651" s="269" t="str">
        <f>DEDEL!M289</f>
        <v>DDEL4</v>
      </c>
      <c r="E651" s="399">
        <f>DEDEL!Q289</f>
        <v>-1871.57</v>
      </c>
      <c r="F651" s="399">
        <f>DEDEL!R289</f>
        <v>0</v>
      </c>
      <c r="G651" s="399">
        <f>DEDEL!S289</f>
        <v>0</v>
      </c>
      <c r="H651" s="399">
        <f>DEDEL!T289</f>
        <v>0</v>
      </c>
    </row>
    <row r="652" spans="1:8" x14ac:dyDescent="0.25">
      <c r="A652" s="269" t="str">
        <f>DEDEL!A290</f>
        <v>DEDELEGATION</v>
      </c>
      <c r="B652" s="269">
        <f>DEDEL!C290</f>
        <v>3022053</v>
      </c>
      <c r="C652" s="269" t="str">
        <f>DEDEL!D290</f>
        <v>The Noam Primary School</v>
      </c>
      <c r="D652" s="269" t="str">
        <f>DEDEL!M290</f>
        <v>DDEL4</v>
      </c>
      <c r="E652" s="399">
        <f>DEDEL!Q290</f>
        <v>-1747.3899999999999</v>
      </c>
      <c r="F652" s="399">
        <f>DEDEL!R290</f>
        <v>0</v>
      </c>
      <c r="G652" s="399">
        <f>DEDEL!S290</f>
        <v>0</v>
      </c>
      <c r="H652" s="399">
        <f>DEDEL!T290</f>
        <v>0</v>
      </c>
    </row>
    <row r="653" spans="1:8" x14ac:dyDescent="0.25">
      <c r="A653" s="269" t="str">
        <f>DEDEL!A291</f>
        <v>DEDELEGATION</v>
      </c>
      <c r="B653" s="269">
        <f>DEDEL!C291</f>
        <v>3022054</v>
      </c>
      <c r="C653" s="269" t="str">
        <f>DEDEL!D291</f>
        <v>Woodridge Primary School</v>
      </c>
      <c r="D653" s="269" t="str">
        <f>DEDEL!M291</f>
        <v>DDEL4</v>
      </c>
      <c r="E653" s="399">
        <f>DEDEL!Q291</f>
        <v>-1836.09</v>
      </c>
      <c r="F653" s="399">
        <f>DEDEL!R291</f>
        <v>0</v>
      </c>
      <c r="G653" s="399">
        <f>DEDEL!S291</f>
        <v>0</v>
      </c>
      <c r="H653" s="399">
        <f>DEDEL!T291</f>
        <v>0</v>
      </c>
    </row>
    <row r="654" spans="1:8" x14ac:dyDescent="0.25">
      <c r="A654" s="269" t="str">
        <f>DEDEL!A292</f>
        <v>DEDELEGATION</v>
      </c>
      <c r="B654" s="269">
        <f>DEDEL!C292</f>
        <v>3022055</v>
      </c>
      <c r="C654" s="269" t="str">
        <f>DEDEL!D292</f>
        <v>Tudor Primary School</v>
      </c>
      <c r="D654" s="269" t="str">
        <f>DEDEL!M292</f>
        <v>DDEL4</v>
      </c>
      <c r="E654" s="399">
        <f>DEDEL!Q292</f>
        <v>-1773.9999999999998</v>
      </c>
      <c r="F654" s="399">
        <f>DEDEL!R292</f>
        <v>0</v>
      </c>
      <c r="G654" s="399">
        <f>DEDEL!S292</f>
        <v>0</v>
      </c>
      <c r="H654" s="399">
        <f>DEDEL!T292</f>
        <v>0</v>
      </c>
    </row>
    <row r="655" spans="1:8" x14ac:dyDescent="0.25">
      <c r="A655" s="269" t="str">
        <f>DEDEL!A293</f>
        <v>DEDELEGATION</v>
      </c>
      <c r="B655" s="269">
        <f>DEDEL!C293</f>
        <v>3022057</v>
      </c>
      <c r="C655" s="269" t="str">
        <f>DEDEL!D293</f>
        <v>Underhill School</v>
      </c>
      <c r="D655" s="269" t="str">
        <f>DEDEL!M293</f>
        <v>DDEL4</v>
      </c>
      <c r="E655" s="399">
        <f>DEDEL!Q293</f>
        <v>-3982.6299999999997</v>
      </c>
      <c r="F655" s="399">
        <f>DEDEL!R293</f>
        <v>0</v>
      </c>
      <c r="G655" s="399">
        <f>DEDEL!S293</f>
        <v>0</v>
      </c>
      <c r="H655" s="399">
        <f>DEDEL!T293</f>
        <v>0</v>
      </c>
    </row>
    <row r="656" spans="1:8" x14ac:dyDescent="0.25">
      <c r="A656" s="269" t="str">
        <f>DEDEL!A294</f>
        <v>DEDELEGATION</v>
      </c>
      <c r="B656" s="269">
        <f>DEDEL!C294</f>
        <v>3022060</v>
      </c>
      <c r="C656" s="269" t="str">
        <f>DEDEL!D294</f>
        <v>Whitings Hill Primary School</v>
      </c>
      <c r="D656" s="269" t="str">
        <f>DEDEL!M294</f>
        <v>DDEL4</v>
      </c>
      <c r="E656" s="399">
        <f>DEDEL!Q294</f>
        <v>-3734.2699999999995</v>
      </c>
      <c r="F656" s="399">
        <f>DEDEL!R294</f>
        <v>0</v>
      </c>
      <c r="G656" s="399">
        <f>DEDEL!S294</f>
        <v>0</v>
      </c>
      <c r="H656" s="399">
        <f>DEDEL!T294</f>
        <v>0</v>
      </c>
    </row>
    <row r="657" spans="1:8" x14ac:dyDescent="0.25">
      <c r="A657" s="269" t="str">
        <f>DEDEL!A295</f>
        <v>DEDELEGATION</v>
      </c>
      <c r="B657" s="269">
        <f>DEDEL!C295</f>
        <v>3022067</v>
      </c>
      <c r="C657" s="269" t="str">
        <f>DEDEL!D295</f>
        <v>Chalgrove Primary School</v>
      </c>
      <c r="D657" s="269" t="str">
        <f>DEDEL!M295</f>
        <v>DDEL4</v>
      </c>
      <c r="E657" s="399">
        <f>DEDEL!Q295</f>
        <v>-2075.58</v>
      </c>
      <c r="F657" s="399">
        <f>DEDEL!R295</f>
        <v>0</v>
      </c>
      <c r="G657" s="399">
        <f>DEDEL!S295</f>
        <v>0</v>
      </c>
      <c r="H657" s="399">
        <f>DEDEL!T295</f>
        <v>0</v>
      </c>
    </row>
    <row r="658" spans="1:8" x14ac:dyDescent="0.25">
      <c r="A658" s="269" t="str">
        <f>DEDEL!A296</f>
        <v>DEDELEGATION</v>
      </c>
      <c r="B658" s="269">
        <f>DEDEL!C296</f>
        <v>3022070</v>
      </c>
      <c r="C658" s="269" t="str">
        <f>DEDEL!D296</f>
        <v>Sunnyfields Primary School</v>
      </c>
      <c r="D658" s="269" t="str">
        <f>DEDEL!M296</f>
        <v>DDEL4</v>
      </c>
      <c r="E658" s="399">
        <f>DEDEL!Q296</f>
        <v>-1853.83</v>
      </c>
      <c r="F658" s="399">
        <f>DEDEL!R296</f>
        <v>0</v>
      </c>
      <c r="G658" s="399">
        <f>DEDEL!S296</f>
        <v>0</v>
      </c>
      <c r="H658" s="399">
        <f>DEDEL!T296</f>
        <v>0</v>
      </c>
    </row>
    <row r="659" spans="1:8" x14ac:dyDescent="0.25">
      <c r="A659" s="269" t="str">
        <f>DEDEL!A297</f>
        <v>DEDELEGATION</v>
      </c>
      <c r="B659" s="269">
        <f>DEDEL!C297</f>
        <v>3022071</v>
      </c>
      <c r="C659" s="269" t="str">
        <f>DEDEL!D297</f>
        <v>Queenswell Infant &amp; Nursery School</v>
      </c>
      <c r="D659" s="269" t="str">
        <f>DEDEL!M297</f>
        <v>DDEL4</v>
      </c>
      <c r="E659" s="399">
        <f>DEDEL!Q297</f>
        <v>-1569.9899999999998</v>
      </c>
      <c r="F659" s="399">
        <f>DEDEL!R297</f>
        <v>0</v>
      </c>
      <c r="G659" s="399">
        <f>DEDEL!S297</f>
        <v>0</v>
      </c>
      <c r="H659" s="399">
        <f>DEDEL!T297</f>
        <v>0</v>
      </c>
    </row>
    <row r="660" spans="1:8" x14ac:dyDescent="0.25">
      <c r="A660" s="269" t="str">
        <f>DEDEL!A298</f>
        <v>DEDELEGATION</v>
      </c>
      <c r="B660" s="269">
        <f>DEDEL!C298</f>
        <v>3022072</v>
      </c>
      <c r="C660" s="269" t="str">
        <f>DEDEL!D298</f>
        <v>Queenswell Junior School</v>
      </c>
      <c r="D660" s="269" t="str">
        <f>DEDEL!M298</f>
        <v>DDEL4</v>
      </c>
      <c r="E660" s="399">
        <f>DEDEL!Q298</f>
        <v>-2882.7499999999995</v>
      </c>
      <c r="F660" s="399">
        <f>DEDEL!R298</f>
        <v>0</v>
      </c>
      <c r="G660" s="399">
        <f>DEDEL!S298</f>
        <v>0</v>
      </c>
      <c r="H660" s="399">
        <f>DEDEL!T298</f>
        <v>0</v>
      </c>
    </row>
    <row r="661" spans="1:8" x14ac:dyDescent="0.25">
      <c r="A661" s="269" t="str">
        <f>DEDEL!A299</f>
        <v>DEDELEGATION</v>
      </c>
      <c r="B661" s="269">
        <f>DEDEL!C299</f>
        <v>3022073</v>
      </c>
      <c r="C661" s="269" t="str">
        <f>DEDEL!D299</f>
        <v>Danegrove Primary School</v>
      </c>
      <c r="D661" s="269" t="str">
        <f>DEDEL!M299</f>
        <v>DDEL4</v>
      </c>
      <c r="E661" s="399">
        <f>DEDEL!Q299</f>
        <v>-5517.1399999999994</v>
      </c>
      <c r="F661" s="399">
        <f>DEDEL!R299</f>
        <v>0</v>
      </c>
      <c r="G661" s="399">
        <f>DEDEL!S299</f>
        <v>0</v>
      </c>
      <c r="H661" s="399">
        <f>DEDEL!T299</f>
        <v>0</v>
      </c>
    </row>
    <row r="662" spans="1:8" x14ac:dyDescent="0.25">
      <c r="A662" s="269" t="str">
        <f>DEDEL!A300</f>
        <v>DEDELEGATION</v>
      </c>
      <c r="B662" s="269">
        <f>DEDEL!C300</f>
        <v>3022076</v>
      </c>
      <c r="C662" s="269" t="str">
        <f>DEDEL!D300</f>
        <v>Wessex Gardens Primary School</v>
      </c>
      <c r="D662" s="269" t="str">
        <f>DEDEL!M300</f>
        <v>DDEL4</v>
      </c>
      <c r="E662" s="399">
        <f>DEDEL!Q300</f>
        <v>-3131.1099999999997</v>
      </c>
      <c r="F662" s="399">
        <f>DEDEL!R300</f>
        <v>0</v>
      </c>
      <c r="G662" s="399">
        <f>DEDEL!S300</f>
        <v>0</v>
      </c>
      <c r="H662" s="399">
        <f>DEDEL!T300</f>
        <v>0</v>
      </c>
    </row>
    <row r="663" spans="1:8" x14ac:dyDescent="0.25">
      <c r="A663" s="269" t="str">
        <f>DEDEL!A301</f>
        <v>DEDELEGATION</v>
      </c>
      <c r="B663" s="269">
        <f>DEDEL!C301</f>
        <v>3022077</v>
      </c>
      <c r="C663" s="269" t="str">
        <f>DEDEL!D301</f>
        <v>The Orion Primary School</v>
      </c>
      <c r="D663" s="269" t="str">
        <f>DEDEL!M301</f>
        <v>DDEL4</v>
      </c>
      <c r="E663" s="399">
        <f>DEDEL!Q301</f>
        <v>-7681.4199999999992</v>
      </c>
      <c r="F663" s="399">
        <f>DEDEL!R301</f>
        <v>0</v>
      </c>
      <c r="G663" s="399">
        <f>DEDEL!S301</f>
        <v>0</v>
      </c>
      <c r="H663" s="399">
        <f>DEDEL!T301</f>
        <v>0</v>
      </c>
    </row>
    <row r="664" spans="1:8" x14ac:dyDescent="0.25">
      <c r="A664" s="269" t="str">
        <f>DEDEL!A302</f>
        <v>DEDELEGATION</v>
      </c>
      <c r="B664" s="269">
        <f>DEDEL!C302</f>
        <v>3022078</v>
      </c>
      <c r="C664" s="269" t="str">
        <f>DEDEL!D302</f>
        <v>Pardes House Primary School</v>
      </c>
      <c r="D664" s="269" t="str">
        <f>DEDEL!M302</f>
        <v>DDEL4</v>
      </c>
      <c r="E664" s="399">
        <f>DEDEL!Q302</f>
        <v>-3086.7599999999998</v>
      </c>
      <c r="F664" s="399">
        <f>DEDEL!R302</f>
        <v>0</v>
      </c>
      <c r="G664" s="399">
        <f>DEDEL!S302</f>
        <v>0</v>
      </c>
      <c r="H664" s="399">
        <f>DEDEL!T302</f>
        <v>0</v>
      </c>
    </row>
    <row r="665" spans="1:8" x14ac:dyDescent="0.25">
      <c r="A665" s="269" t="str">
        <f>DEDEL!A303</f>
        <v>DEDELEGATION</v>
      </c>
      <c r="B665" s="269">
        <f>DEDEL!C303</f>
        <v>3022079</v>
      </c>
      <c r="C665" s="269" t="str">
        <f>DEDEL!D303</f>
        <v>Beis Yaakov Primary School</v>
      </c>
      <c r="D665" s="269" t="str">
        <f>DEDEL!M303</f>
        <v>DDEL4</v>
      </c>
      <c r="E665" s="399">
        <f>DEDEL!Q303</f>
        <v>-3849.5799999999995</v>
      </c>
      <c r="F665" s="399">
        <f>DEDEL!R303</f>
        <v>0</v>
      </c>
      <c r="G665" s="399">
        <f>DEDEL!S303</f>
        <v>0</v>
      </c>
      <c r="H665" s="399">
        <f>DEDEL!T303</f>
        <v>0</v>
      </c>
    </row>
    <row r="666" spans="1:8" x14ac:dyDescent="0.25">
      <c r="A666" s="269" t="str">
        <f>DEDEL!A304</f>
        <v>DEDELEGATION</v>
      </c>
      <c r="B666" s="269">
        <f>DEDEL!C304</f>
        <v>3023300</v>
      </c>
      <c r="C666" s="269" t="str">
        <f>DEDEL!D304</f>
        <v>All Saints' CofE Primary School NW2</v>
      </c>
      <c r="D666" s="269" t="str">
        <f>DEDEL!M304</f>
        <v>DDEL4</v>
      </c>
      <c r="E666" s="399">
        <f>DEDEL!Q304</f>
        <v>-1516.7699999999998</v>
      </c>
      <c r="F666" s="399">
        <f>DEDEL!R304</f>
        <v>0</v>
      </c>
      <c r="G666" s="399">
        <f>DEDEL!S304</f>
        <v>0</v>
      </c>
      <c r="H666" s="399">
        <f>DEDEL!T304</f>
        <v>0</v>
      </c>
    </row>
    <row r="667" spans="1:8" x14ac:dyDescent="0.25">
      <c r="A667" s="269" t="str">
        <f>DEDEL!A305</f>
        <v>DEDELEGATION</v>
      </c>
      <c r="B667" s="269">
        <f>DEDEL!C305</f>
        <v>3023302</v>
      </c>
      <c r="C667" s="269" t="str">
        <f>DEDEL!D305</f>
        <v>Christ Church Primary School</v>
      </c>
      <c r="D667" s="269" t="str">
        <f>DEDEL!M305</f>
        <v>DDEL4</v>
      </c>
      <c r="E667" s="399">
        <f>DEDEL!Q305</f>
        <v>-1853.83</v>
      </c>
      <c r="F667" s="399">
        <f>DEDEL!R305</f>
        <v>0</v>
      </c>
      <c r="G667" s="399">
        <f>DEDEL!S305</f>
        <v>0</v>
      </c>
      <c r="H667" s="399">
        <f>DEDEL!T305</f>
        <v>0</v>
      </c>
    </row>
    <row r="668" spans="1:8" x14ac:dyDescent="0.25">
      <c r="A668" s="269" t="str">
        <f>DEDEL!A306</f>
        <v>DEDELEGATION</v>
      </c>
      <c r="B668" s="269">
        <f>DEDEL!C306</f>
        <v>3023304</v>
      </c>
      <c r="C668" s="269" t="str">
        <f>DEDEL!D306</f>
        <v>Holy Trinity CofE Primary School</v>
      </c>
      <c r="D668" s="269" t="str">
        <f>DEDEL!M306</f>
        <v>DDEL4</v>
      </c>
      <c r="E668" s="399">
        <f>DEDEL!Q306</f>
        <v>-1765.1299999999999</v>
      </c>
      <c r="F668" s="399">
        <f>DEDEL!R306</f>
        <v>0</v>
      </c>
      <c r="G668" s="399">
        <f>DEDEL!S306</f>
        <v>0</v>
      </c>
      <c r="H668" s="399">
        <f>DEDEL!T306</f>
        <v>0</v>
      </c>
    </row>
    <row r="669" spans="1:8" x14ac:dyDescent="0.25">
      <c r="A669" s="269" t="str">
        <f>DEDEL!A307</f>
        <v>DEDELEGATION</v>
      </c>
      <c r="B669" s="269">
        <f>DEDEL!C307</f>
        <v>3023305</v>
      </c>
      <c r="C669" s="269" t="str">
        <f>DEDEL!D307</f>
        <v>Monken Hadley CofE Primary School</v>
      </c>
      <c r="D669" s="269" t="str">
        <f>DEDEL!M307</f>
        <v>DDEL4</v>
      </c>
      <c r="E669" s="399">
        <f>DEDEL!Q307</f>
        <v>-1330.4999999999998</v>
      </c>
      <c r="F669" s="399">
        <f>DEDEL!R307</f>
        <v>0</v>
      </c>
      <c r="G669" s="399">
        <f>DEDEL!S307</f>
        <v>0</v>
      </c>
      <c r="H669" s="399">
        <f>DEDEL!T307</f>
        <v>0</v>
      </c>
    </row>
    <row r="670" spans="1:8" x14ac:dyDescent="0.25">
      <c r="A670" s="269" t="str">
        <f>DEDEL!A308</f>
        <v>DEDELEGATION</v>
      </c>
      <c r="B670" s="269">
        <f>DEDEL!C308</f>
        <v>3023307</v>
      </c>
      <c r="C670" s="269" t="str">
        <f>DEDEL!D308</f>
        <v>St John's CofE Junior Mixed and Infant School</v>
      </c>
      <c r="D670" s="269" t="str">
        <f>DEDEL!M308</f>
        <v>DDEL4</v>
      </c>
      <c r="E670" s="399">
        <f>DEDEL!Q308</f>
        <v>-1853.83</v>
      </c>
      <c r="F670" s="399">
        <f>DEDEL!R308</f>
        <v>0</v>
      </c>
      <c r="G670" s="399">
        <f>DEDEL!S308</f>
        <v>0</v>
      </c>
      <c r="H670" s="399">
        <f>DEDEL!T308</f>
        <v>0</v>
      </c>
    </row>
    <row r="671" spans="1:8" x14ac:dyDescent="0.25">
      <c r="A671" s="269" t="str">
        <f>DEDEL!A309</f>
        <v>DEDELEGATION</v>
      </c>
      <c r="B671" s="269">
        <f>DEDEL!C309</f>
        <v>3023309</v>
      </c>
      <c r="C671" s="269" t="str">
        <f>DEDEL!D309</f>
        <v>St John's CofE Primary School</v>
      </c>
      <c r="D671" s="269" t="str">
        <f>DEDEL!M309</f>
        <v>DDEL4</v>
      </c>
      <c r="E671" s="399">
        <f>DEDEL!Q309</f>
        <v>-1871.57</v>
      </c>
      <c r="F671" s="399">
        <f>DEDEL!R309</f>
        <v>0</v>
      </c>
      <c r="G671" s="399">
        <f>DEDEL!S309</f>
        <v>0</v>
      </c>
      <c r="H671" s="399">
        <f>DEDEL!T309</f>
        <v>0</v>
      </c>
    </row>
    <row r="672" spans="1:8" x14ac:dyDescent="0.25">
      <c r="A672" s="269" t="str">
        <f>DEDEL!A310</f>
        <v>DEDELEGATION</v>
      </c>
      <c r="B672" s="269">
        <f>DEDEL!C310</f>
        <v>3023311</v>
      </c>
      <c r="C672" s="269" t="str">
        <f>DEDEL!D310</f>
        <v>St Mary's CofE Primary School</v>
      </c>
      <c r="D672" s="269" t="str">
        <f>DEDEL!M310</f>
        <v>DDEL4</v>
      </c>
      <c r="E672" s="399">
        <f>DEDEL!Q310</f>
        <v>-3645.5699999999997</v>
      </c>
      <c r="F672" s="399">
        <f>DEDEL!R310</f>
        <v>0</v>
      </c>
      <c r="G672" s="399">
        <f>DEDEL!S310</f>
        <v>0</v>
      </c>
      <c r="H672" s="399">
        <f>DEDEL!T310</f>
        <v>0</v>
      </c>
    </row>
    <row r="673" spans="1:8" x14ac:dyDescent="0.25">
      <c r="A673" s="269" t="str">
        <f>DEDEL!A311</f>
        <v>DEDELEGATION</v>
      </c>
      <c r="B673" s="269">
        <f>DEDEL!C311</f>
        <v>3023312</v>
      </c>
      <c r="C673" s="269" t="str">
        <f>DEDEL!D311</f>
        <v>St Mary's CofE Primary School, East Barnet</v>
      </c>
      <c r="D673" s="269" t="str">
        <f>DEDEL!M311</f>
        <v>DDEL4</v>
      </c>
      <c r="E673" s="399">
        <f>DEDEL!Q311</f>
        <v>-1880.4399999999998</v>
      </c>
      <c r="F673" s="399">
        <f>DEDEL!R311</f>
        <v>0</v>
      </c>
      <c r="G673" s="399">
        <f>DEDEL!S311</f>
        <v>0</v>
      </c>
      <c r="H673" s="399">
        <f>DEDEL!T311</f>
        <v>0</v>
      </c>
    </row>
    <row r="674" spans="1:8" x14ac:dyDescent="0.25">
      <c r="A674" s="269" t="str">
        <f>DEDEL!A312</f>
        <v>DEDELEGATION</v>
      </c>
      <c r="B674" s="269">
        <f>DEDEL!C312</f>
        <v>3023313</v>
      </c>
      <c r="C674" s="269" t="str">
        <f>DEDEL!D312</f>
        <v>St Paul's CofE Primary School N11</v>
      </c>
      <c r="D674" s="269" t="str">
        <f>DEDEL!M312</f>
        <v>DDEL4</v>
      </c>
      <c r="E674" s="399">
        <f>DEDEL!Q312</f>
        <v>-1649.82</v>
      </c>
      <c r="F674" s="399">
        <f>DEDEL!R312</f>
        <v>0</v>
      </c>
      <c r="G674" s="399">
        <f>DEDEL!S312</f>
        <v>0</v>
      </c>
      <c r="H674" s="399">
        <f>DEDEL!T312</f>
        <v>0</v>
      </c>
    </row>
    <row r="675" spans="1:8" x14ac:dyDescent="0.25">
      <c r="A675" s="269" t="str">
        <f>DEDEL!A313</f>
        <v>DEDELEGATION</v>
      </c>
      <c r="B675" s="269">
        <f>DEDEL!C313</f>
        <v>3023314</v>
      </c>
      <c r="C675" s="269" t="str">
        <f>DEDEL!D313</f>
        <v>St Paul's CofE Primary School NW7</v>
      </c>
      <c r="D675" s="269" t="str">
        <f>DEDEL!M313</f>
        <v>DDEL4</v>
      </c>
      <c r="E675" s="399">
        <f>DEDEL!Q313</f>
        <v>-1827.2199999999998</v>
      </c>
      <c r="F675" s="399">
        <f>DEDEL!R313</f>
        <v>0</v>
      </c>
      <c r="G675" s="399">
        <f>DEDEL!S313</f>
        <v>0</v>
      </c>
      <c r="H675" s="399">
        <f>DEDEL!T313</f>
        <v>0</v>
      </c>
    </row>
    <row r="676" spans="1:8" x14ac:dyDescent="0.25">
      <c r="A676" s="269" t="str">
        <f>DEDEL!A314</f>
        <v>DEDELEGATION</v>
      </c>
      <c r="B676" s="269">
        <f>DEDEL!C314</f>
        <v>3023315</v>
      </c>
      <c r="C676" s="269" t="str">
        <f>DEDEL!D314</f>
        <v>St Andrew's CofE Voluntary Aided Primary School, Totteridge</v>
      </c>
      <c r="D676" s="269" t="str">
        <f>DEDEL!M314</f>
        <v>DDEL4</v>
      </c>
      <c r="E676" s="399">
        <f>DEDEL!Q314</f>
        <v>-1844.9599999999998</v>
      </c>
      <c r="F676" s="399">
        <f>DEDEL!R314</f>
        <v>0</v>
      </c>
      <c r="G676" s="399">
        <f>DEDEL!S314</f>
        <v>0</v>
      </c>
      <c r="H676" s="399">
        <f>DEDEL!T314</f>
        <v>0</v>
      </c>
    </row>
    <row r="677" spans="1:8" x14ac:dyDescent="0.25">
      <c r="A677" s="269" t="str">
        <f>DEDEL!A315</f>
        <v>DEDELEGATION</v>
      </c>
      <c r="B677" s="269">
        <f>DEDEL!C315</f>
        <v>3023316</v>
      </c>
      <c r="C677" s="269" t="str">
        <f>DEDEL!D315</f>
        <v>Trent CofE Primary School</v>
      </c>
      <c r="D677" s="269" t="str">
        <f>DEDEL!M315</f>
        <v>DDEL4</v>
      </c>
      <c r="E677" s="399">
        <f>DEDEL!Q315</f>
        <v>-1880.4399999999998</v>
      </c>
      <c r="F677" s="399">
        <f>DEDEL!R315</f>
        <v>0</v>
      </c>
      <c r="G677" s="399">
        <f>DEDEL!S315</f>
        <v>0</v>
      </c>
      <c r="H677" s="399">
        <f>DEDEL!T315</f>
        <v>0</v>
      </c>
    </row>
    <row r="678" spans="1:8" x14ac:dyDescent="0.25">
      <c r="A678" s="269" t="str">
        <f>DEDEL!A316</f>
        <v>DEDELEGATION</v>
      </c>
      <c r="B678" s="269">
        <f>DEDEL!C316</f>
        <v>3023317</v>
      </c>
      <c r="C678" s="269" t="str">
        <f>DEDEL!D316</f>
        <v>All Saints' CofE Primary School N20</v>
      </c>
      <c r="D678" s="269" t="str">
        <f>DEDEL!M316</f>
        <v>DDEL4</v>
      </c>
      <c r="E678" s="399">
        <f>DEDEL!Q316</f>
        <v>-1880.4399999999998</v>
      </c>
      <c r="F678" s="399">
        <f>DEDEL!R316</f>
        <v>0</v>
      </c>
      <c r="G678" s="399">
        <f>DEDEL!S316</f>
        <v>0</v>
      </c>
      <c r="H678" s="399">
        <f>DEDEL!T316</f>
        <v>0</v>
      </c>
    </row>
    <row r="679" spans="1:8" x14ac:dyDescent="0.25">
      <c r="A679" s="269" t="str">
        <f>DEDEL!A317</f>
        <v>DEDELEGATION</v>
      </c>
      <c r="B679" s="269">
        <f>DEDEL!C317</f>
        <v>3023500</v>
      </c>
      <c r="C679" s="269" t="str">
        <f>DEDEL!D317</f>
        <v>The Annunciation Catholic Infant School</v>
      </c>
      <c r="D679" s="269" t="str">
        <f>DEDEL!M317</f>
        <v>DDEL4</v>
      </c>
      <c r="E679" s="399">
        <f>DEDEL!Q317</f>
        <v>-1144.2299999999998</v>
      </c>
      <c r="F679" s="399">
        <f>DEDEL!R317</f>
        <v>0</v>
      </c>
      <c r="G679" s="399">
        <f>DEDEL!S317</f>
        <v>0</v>
      </c>
      <c r="H679" s="399">
        <f>DEDEL!T317</f>
        <v>0</v>
      </c>
    </row>
    <row r="680" spans="1:8" x14ac:dyDescent="0.25">
      <c r="A680" s="269" t="str">
        <f>DEDEL!A318</f>
        <v>DEDELEGATION</v>
      </c>
      <c r="B680" s="269">
        <f>DEDEL!C318</f>
        <v>3023501</v>
      </c>
      <c r="C680" s="269" t="str">
        <f>DEDEL!D318</f>
        <v>Our Lady of Lourdes RC School</v>
      </c>
      <c r="D680" s="269" t="str">
        <f>DEDEL!M318</f>
        <v>DDEL4</v>
      </c>
      <c r="E680" s="399">
        <f>DEDEL!Q318</f>
        <v>-1765.1299999999999</v>
      </c>
      <c r="F680" s="399">
        <f>DEDEL!R318</f>
        <v>0</v>
      </c>
      <c r="G680" s="399">
        <f>DEDEL!S318</f>
        <v>0</v>
      </c>
      <c r="H680" s="399">
        <f>DEDEL!T318</f>
        <v>0</v>
      </c>
    </row>
    <row r="681" spans="1:8" x14ac:dyDescent="0.25">
      <c r="A681" s="269" t="str">
        <f>DEDEL!A319</f>
        <v>DEDELEGATION</v>
      </c>
      <c r="B681" s="269">
        <f>DEDEL!C319</f>
        <v>3023502</v>
      </c>
      <c r="C681" s="269" t="str">
        <f>DEDEL!D319</f>
        <v>St Agnes' Catholic Primary School</v>
      </c>
      <c r="D681" s="269" t="str">
        <f>DEDEL!M319</f>
        <v>DDEL4</v>
      </c>
      <c r="E681" s="399">
        <f>DEDEL!Q319</f>
        <v>-3255.2899999999995</v>
      </c>
      <c r="F681" s="399">
        <f>DEDEL!R319</f>
        <v>0</v>
      </c>
      <c r="G681" s="399">
        <f>DEDEL!S319</f>
        <v>0</v>
      </c>
      <c r="H681" s="399">
        <f>DEDEL!T319</f>
        <v>0</v>
      </c>
    </row>
    <row r="682" spans="1:8" x14ac:dyDescent="0.25">
      <c r="A682" s="269" t="str">
        <f>DEDEL!A320</f>
        <v>DEDELEGATION</v>
      </c>
      <c r="B682" s="269">
        <f>DEDEL!C320</f>
        <v>3023504</v>
      </c>
      <c r="C682" s="269" t="str">
        <f>DEDEL!D320</f>
        <v>St Catherine's RC School</v>
      </c>
      <c r="D682" s="269" t="str">
        <f>DEDEL!M320</f>
        <v>DDEL4</v>
      </c>
      <c r="E682" s="399">
        <f>DEDEL!Q320</f>
        <v>-3698.7899999999995</v>
      </c>
      <c r="F682" s="399">
        <f>DEDEL!R320</f>
        <v>0</v>
      </c>
      <c r="G682" s="399">
        <f>DEDEL!S320</f>
        <v>0</v>
      </c>
      <c r="H682" s="399">
        <f>DEDEL!T320</f>
        <v>0</v>
      </c>
    </row>
    <row r="683" spans="1:8" x14ac:dyDescent="0.25">
      <c r="A683" s="269" t="str">
        <f>DEDEL!A321</f>
        <v>DEDELEGATION</v>
      </c>
      <c r="B683" s="269">
        <f>DEDEL!C321</f>
        <v>3023506</v>
      </c>
      <c r="C683" s="269" t="str">
        <f>DEDEL!D321</f>
        <v>St Vincent's Catholic Primary School</v>
      </c>
      <c r="D683" s="269" t="str">
        <f>DEDEL!M321</f>
        <v>DDEL4</v>
      </c>
      <c r="E683" s="399">
        <f>DEDEL!Q321</f>
        <v>-2519.08</v>
      </c>
      <c r="F683" s="399">
        <f>DEDEL!R321</f>
        <v>0</v>
      </c>
      <c r="G683" s="399">
        <f>DEDEL!S321</f>
        <v>0</v>
      </c>
      <c r="H683" s="399">
        <f>DEDEL!T321</f>
        <v>0</v>
      </c>
    </row>
    <row r="684" spans="1:8" x14ac:dyDescent="0.25">
      <c r="A684" s="269" t="str">
        <f>DEDEL!A322</f>
        <v>DEDELEGATION</v>
      </c>
      <c r="B684" s="269">
        <f>DEDEL!C322</f>
        <v>3023507</v>
      </c>
      <c r="C684" s="269" t="str">
        <f>DEDEL!D322</f>
        <v>St Theresa's Catholic Primary School</v>
      </c>
      <c r="D684" s="269" t="str">
        <f>DEDEL!M322</f>
        <v>DDEL4</v>
      </c>
      <c r="E684" s="399">
        <f>DEDEL!Q322</f>
        <v>-1561.12</v>
      </c>
      <c r="F684" s="399">
        <f>DEDEL!R322</f>
        <v>0</v>
      </c>
      <c r="G684" s="399">
        <f>DEDEL!S322</f>
        <v>0</v>
      </c>
      <c r="H684" s="399">
        <f>DEDEL!T322</f>
        <v>0</v>
      </c>
    </row>
    <row r="685" spans="1:8" x14ac:dyDescent="0.25">
      <c r="A685" s="269" t="str">
        <f>DEDEL!A323</f>
        <v>DEDELEGATION</v>
      </c>
      <c r="B685" s="269">
        <f>DEDEL!C323</f>
        <v>3023509</v>
      </c>
      <c r="C685" s="269" t="str">
        <f>DEDEL!D323</f>
        <v>St Joseph's Catholic Primary School</v>
      </c>
      <c r="D685" s="269" t="str">
        <f>DEDEL!M323</f>
        <v>DDEL4</v>
      </c>
      <c r="E685" s="399">
        <f>DEDEL!Q323</f>
        <v>-4310.82</v>
      </c>
      <c r="F685" s="399">
        <f>DEDEL!R323</f>
        <v>0</v>
      </c>
      <c r="G685" s="399">
        <f>DEDEL!S323</f>
        <v>0</v>
      </c>
      <c r="H685" s="399">
        <f>DEDEL!T323</f>
        <v>0</v>
      </c>
    </row>
    <row r="686" spans="1:8" x14ac:dyDescent="0.25">
      <c r="A686" s="269" t="str">
        <f>DEDEL!A324</f>
        <v>DEDELEGATION</v>
      </c>
      <c r="B686" s="269">
        <f>DEDEL!C324</f>
        <v>3023510</v>
      </c>
      <c r="C686" s="269" t="str">
        <f>DEDEL!D324</f>
        <v>Sacred Heart Roman Catholic Primary School</v>
      </c>
      <c r="D686" s="269" t="str">
        <f>DEDEL!M324</f>
        <v>DDEL4</v>
      </c>
      <c r="E686" s="399">
        <f>DEDEL!Q324</f>
        <v>-3512.5199999999995</v>
      </c>
      <c r="F686" s="399">
        <f>DEDEL!R324</f>
        <v>0</v>
      </c>
      <c r="G686" s="399">
        <f>DEDEL!S324</f>
        <v>0</v>
      </c>
      <c r="H686" s="399">
        <f>DEDEL!T324</f>
        <v>0</v>
      </c>
    </row>
    <row r="687" spans="1:8" x14ac:dyDescent="0.25">
      <c r="A687" s="269" t="str">
        <f>DEDEL!A325</f>
        <v>DEDELEGATION</v>
      </c>
      <c r="B687" s="269">
        <f>DEDEL!C325</f>
        <v>3023511</v>
      </c>
      <c r="C687" s="269" t="str">
        <f>DEDEL!D325</f>
        <v>Blessed Dominic Catholic Primary School</v>
      </c>
      <c r="D687" s="269" t="str">
        <f>DEDEL!M325</f>
        <v>DDEL4</v>
      </c>
      <c r="E687" s="399">
        <f>DEDEL!Q325</f>
        <v>-3592.35</v>
      </c>
      <c r="F687" s="399">
        <f>DEDEL!R325</f>
        <v>0</v>
      </c>
      <c r="G687" s="399">
        <f>DEDEL!S325</f>
        <v>0</v>
      </c>
      <c r="H687" s="399">
        <f>DEDEL!T325</f>
        <v>0</v>
      </c>
    </row>
    <row r="688" spans="1:8" x14ac:dyDescent="0.25">
      <c r="A688" s="269" t="str">
        <f>DEDEL!A326</f>
        <v>DEDELEGATION</v>
      </c>
      <c r="B688" s="269">
        <f>DEDEL!C326</f>
        <v>3023512</v>
      </c>
      <c r="C688" s="269" t="str">
        <f>DEDEL!D326</f>
        <v>Rosh Pinah Primary School</v>
      </c>
      <c r="D688" s="269" t="str">
        <f>DEDEL!M326</f>
        <v>DDEL4</v>
      </c>
      <c r="E688" s="399">
        <f>DEDEL!Q326</f>
        <v>-3317.3799999999997</v>
      </c>
      <c r="F688" s="399">
        <f>DEDEL!R326</f>
        <v>0</v>
      </c>
      <c r="G688" s="399">
        <f>DEDEL!S326</f>
        <v>0</v>
      </c>
      <c r="H688" s="399">
        <f>DEDEL!T326</f>
        <v>0</v>
      </c>
    </row>
    <row r="689" spans="1:8" x14ac:dyDescent="0.25">
      <c r="A689" s="269" t="str">
        <f>DEDEL!A327</f>
        <v>DEDELEGATION</v>
      </c>
      <c r="B689" s="269">
        <f>DEDEL!C327</f>
        <v>3023513</v>
      </c>
      <c r="C689" s="269" t="str">
        <f>DEDEL!D327</f>
        <v>Menorah Primary School</v>
      </c>
      <c r="D689" s="269" t="str">
        <f>DEDEL!M327</f>
        <v>DDEL4</v>
      </c>
      <c r="E689" s="399">
        <f>DEDEL!Q327</f>
        <v>-3370.6</v>
      </c>
      <c r="F689" s="399">
        <f>DEDEL!R327</f>
        <v>0</v>
      </c>
      <c r="G689" s="399">
        <f>DEDEL!S327</f>
        <v>0</v>
      </c>
      <c r="H689" s="399">
        <f>DEDEL!T327</f>
        <v>0</v>
      </c>
    </row>
    <row r="690" spans="1:8" x14ac:dyDescent="0.25">
      <c r="A690" s="269" t="str">
        <f>DEDEL!A328</f>
        <v>DEDELEGATION</v>
      </c>
      <c r="B690" s="269">
        <f>DEDEL!C328</f>
        <v>3023514</v>
      </c>
      <c r="C690" s="269" t="str">
        <f>DEDEL!D328</f>
        <v>The Annunciation RC Junior School</v>
      </c>
      <c r="D690" s="269" t="str">
        <f>DEDEL!M328</f>
        <v>DDEL4</v>
      </c>
      <c r="E690" s="399">
        <f>DEDEL!Q328</f>
        <v>-1836.09</v>
      </c>
      <c r="F690" s="399">
        <f>DEDEL!R328</f>
        <v>0</v>
      </c>
      <c r="G690" s="399">
        <f>DEDEL!S328</f>
        <v>0</v>
      </c>
      <c r="H690" s="399">
        <f>DEDEL!T328</f>
        <v>0</v>
      </c>
    </row>
    <row r="691" spans="1:8" x14ac:dyDescent="0.25">
      <c r="A691" s="269" t="str">
        <f>DEDEL!A329</f>
        <v>DEDELEGATION</v>
      </c>
      <c r="B691" s="269">
        <f>DEDEL!C329</f>
        <v>3023516</v>
      </c>
      <c r="C691" s="269" t="str">
        <f>DEDEL!D329</f>
        <v>Hasmonean Primary School</v>
      </c>
      <c r="D691" s="269" t="str">
        <f>DEDEL!M329</f>
        <v>DDEL4</v>
      </c>
      <c r="E691" s="399">
        <f>DEDEL!Q329</f>
        <v>-1809.4799999999998</v>
      </c>
      <c r="F691" s="399">
        <f>DEDEL!R329</f>
        <v>0</v>
      </c>
      <c r="G691" s="399">
        <f>DEDEL!S329</f>
        <v>0</v>
      </c>
      <c r="H691" s="399">
        <f>DEDEL!T329</f>
        <v>0</v>
      </c>
    </row>
    <row r="692" spans="1:8" x14ac:dyDescent="0.25">
      <c r="A692" s="269" t="str">
        <f>DEDEL!A330</f>
        <v>DEDELEGATION</v>
      </c>
      <c r="B692" s="269">
        <f>DEDEL!C330</f>
        <v>3023518</v>
      </c>
      <c r="C692" s="269" t="str">
        <f>DEDEL!D330</f>
        <v>Woodcroft Primary School</v>
      </c>
      <c r="D692" s="269" t="str">
        <f>DEDEL!M330</f>
        <v>DDEL4</v>
      </c>
      <c r="E692" s="399">
        <f>DEDEL!Q330</f>
        <v>-3459.2999999999997</v>
      </c>
      <c r="F692" s="399">
        <f>DEDEL!R330</f>
        <v>0</v>
      </c>
      <c r="G692" s="399">
        <f>DEDEL!S330</f>
        <v>0</v>
      </c>
      <c r="H692" s="399">
        <f>DEDEL!T330</f>
        <v>0</v>
      </c>
    </row>
    <row r="693" spans="1:8" x14ac:dyDescent="0.25">
      <c r="A693" s="269" t="str">
        <f>DEDEL!A331</f>
        <v>DEDELEGATION</v>
      </c>
      <c r="B693" s="269">
        <f>DEDEL!C331</f>
        <v>3023520</v>
      </c>
      <c r="C693" s="269" t="str">
        <f>DEDEL!D331</f>
        <v>Akiva School</v>
      </c>
      <c r="D693" s="269" t="str">
        <f>DEDEL!M331</f>
        <v>DDEL4</v>
      </c>
      <c r="E693" s="399">
        <f>DEDEL!Q331</f>
        <v>-3725.3999999999996</v>
      </c>
      <c r="F693" s="399">
        <f>DEDEL!R331</f>
        <v>0</v>
      </c>
      <c r="G693" s="399">
        <f>DEDEL!S331</f>
        <v>0</v>
      </c>
      <c r="H693" s="399">
        <f>DEDEL!T331</f>
        <v>0</v>
      </c>
    </row>
    <row r="694" spans="1:8" x14ac:dyDescent="0.25">
      <c r="A694" s="269" t="str">
        <f>DEDEL!A332</f>
        <v>DEDELEGATION</v>
      </c>
      <c r="B694" s="269">
        <f>DEDEL!C332</f>
        <v>3023523</v>
      </c>
      <c r="C694" s="269" t="str">
        <f>DEDEL!D332</f>
        <v>Martin Primary School</v>
      </c>
      <c r="D694" s="269" t="str">
        <f>DEDEL!M332</f>
        <v>DDEL4</v>
      </c>
      <c r="E694" s="399">
        <f>DEDEL!Q332</f>
        <v>-5508.2699999999995</v>
      </c>
      <c r="F694" s="399">
        <f>DEDEL!R332</f>
        <v>0</v>
      </c>
      <c r="G694" s="399">
        <f>DEDEL!S332</f>
        <v>0</v>
      </c>
      <c r="H694" s="399">
        <f>DEDEL!T332</f>
        <v>0</v>
      </c>
    </row>
    <row r="695" spans="1:8" x14ac:dyDescent="0.25">
      <c r="A695" s="269" t="str">
        <f>DEDEL!A333</f>
        <v>DEDELEGATION</v>
      </c>
      <c r="B695" s="269">
        <f>DEDEL!C333</f>
        <v>3023524</v>
      </c>
      <c r="C695" s="269" t="str">
        <f>DEDEL!D333</f>
        <v>Beit Shvidler Primary School</v>
      </c>
      <c r="D695" s="269" t="str">
        <f>DEDEL!M333</f>
        <v>DDEL4</v>
      </c>
      <c r="E695" s="399">
        <f>DEDEL!Q333</f>
        <v>-1667.56</v>
      </c>
      <c r="F695" s="399">
        <f>DEDEL!R333</f>
        <v>0</v>
      </c>
      <c r="G695" s="399">
        <f>DEDEL!S333</f>
        <v>0</v>
      </c>
      <c r="H695" s="399">
        <f>DEDEL!T333</f>
        <v>0</v>
      </c>
    </row>
    <row r="696" spans="1:8" x14ac:dyDescent="0.25">
      <c r="A696" s="269" t="str">
        <f>DEDEL!A334</f>
        <v>DEDELEGATION</v>
      </c>
      <c r="B696" s="269">
        <f>DEDEL!C334</f>
        <v>3025201</v>
      </c>
      <c r="C696" s="269" t="str">
        <f>DEDEL!D334</f>
        <v>Osidge Primary School</v>
      </c>
      <c r="D696" s="269" t="str">
        <f>DEDEL!M334</f>
        <v>DDEL4</v>
      </c>
      <c r="E696" s="399">
        <f>DEDEL!Q334</f>
        <v>-3494.7799999999997</v>
      </c>
      <c r="F696" s="399">
        <f>DEDEL!R334</f>
        <v>0</v>
      </c>
      <c r="G696" s="399">
        <f>DEDEL!S334</f>
        <v>0</v>
      </c>
      <c r="H696" s="399">
        <f>DEDEL!T334</f>
        <v>0</v>
      </c>
    </row>
    <row r="697" spans="1:8" x14ac:dyDescent="0.25">
      <c r="A697" s="269" t="str">
        <f>DEDEL!A335</f>
        <v>DEDELEGATION</v>
      </c>
      <c r="B697" s="269">
        <f>DEDEL!C335</f>
        <v>3025948</v>
      </c>
      <c r="C697" s="269" t="str">
        <f>DEDEL!D335</f>
        <v>Mathilda Marks-Kennedy Jewish Primary School</v>
      </c>
      <c r="D697" s="269" t="str">
        <f>DEDEL!M335</f>
        <v>DDEL4</v>
      </c>
      <c r="E697" s="399">
        <f>DEDEL!Q335</f>
        <v>-1853.83</v>
      </c>
      <c r="F697" s="399">
        <f>DEDEL!R335</f>
        <v>0</v>
      </c>
      <c r="G697" s="399">
        <f>DEDEL!S335</f>
        <v>0</v>
      </c>
      <c r="H697" s="399">
        <f>DEDEL!T335</f>
        <v>0</v>
      </c>
    </row>
    <row r="698" spans="1:8" x14ac:dyDescent="0.25">
      <c r="A698" s="269" t="str">
        <f>DEDEL!A336</f>
        <v>DEDELEGATION</v>
      </c>
      <c r="B698" s="269">
        <f>DEDEL!C336</f>
        <v>3025949</v>
      </c>
      <c r="C698" s="269" t="str">
        <f>DEDEL!D336</f>
        <v>Menorah Foundation School</v>
      </c>
      <c r="D698" s="269" t="str">
        <f>DEDEL!M336</f>
        <v>DDEL4</v>
      </c>
      <c r="E698" s="399">
        <f>DEDEL!Q336</f>
        <v>-3361.7299999999996</v>
      </c>
      <c r="F698" s="399">
        <f>DEDEL!R336</f>
        <v>0</v>
      </c>
      <c r="G698" s="399">
        <f>DEDEL!S336</f>
        <v>0</v>
      </c>
      <c r="H698" s="399">
        <f>DEDEL!T336</f>
        <v>0</v>
      </c>
    </row>
    <row r="699" spans="1:8" x14ac:dyDescent="0.25">
      <c r="A699" s="269" t="str">
        <f>DEDEL!A337</f>
        <v>DEDELEGATION</v>
      </c>
      <c r="B699" s="269">
        <f>DEDEL!C337</f>
        <v>3024003</v>
      </c>
      <c r="C699" s="269" t="str">
        <f>DEDEL!D337</f>
        <v>Friern Barnet School</v>
      </c>
      <c r="D699" s="269" t="str">
        <f>DEDEL!M337</f>
        <v>DDEL4</v>
      </c>
      <c r="E699" s="399">
        <f>DEDEL!Q337</f>
        <v>-6399.2</v>
      </c>
      <c r="F699" s="399">
        <f>DEDEL!R337</f>
        <v>0</v>
      </c>
      <c r="G699" s="399">
        <f>DEDEL!S337</f>
        <v>0</v>
      </c>
      <c r="H699" s="399">
        <f>DEDEL!T337</f>
        <v>0</v>
      </c>
    </row>
    <row r="700" spans="1:8" x14ac:dyDescent="0.25">
      <c r="A700" s="269" t="str">
        <f>DEDEL!A338</f>
        <v>DEDELEGATION</v>
      </c>
      <c r="B700" s="269">
        <f>DEDEL!C338</f>
        <v>3024004</v>
      </c>
      <c r="C700" s="269" t="str">
        <f>DEDEL!D338</f>
        <v>Menorah High School for Girls</v>
      </c>
      <c r="D700" s="269" t="str">
        <f>DEDEL!M338</f>
        <v>DDEL4</v>
      </c>
      <c r="E700" s="399">
        <f>DEDEL!Q338</f>
        <v>-2340.7599999999998</v>
      </c>
      <c r="F700" s="399">
        <f>DEDEL!R338</f>
        <v>0</v>
      </c>
      <c r="G700" s="399">
        <f>DEDEL!S338</f>
        <v>0</v>
      </c>
      <c r="H700" s="399">
        <f>DEDEL!T338</f>
        <v>0</v>
      </c>
    </row>
    <row r="701" spans="1:8" x14ac:dyDescent="0.25">
      <c r="A701" s="269" t="str">
        <f>DEDEL!A339</f>
        <v>DEDELEGATION</v>
      </c>
      <c r="B701" s="269">
        <f>DEDEL!C339</f>
        <v>3025404</v>
      </c>
      <c r="C701" s="269" t="str">
        <f>DEDEL!D339</f>
        <v>St Michael's Catholic Grammar School</v>
      </c>
      <c r="D701" s="269" t="str">
        <f>DEDEL!M339</f>
        <v>DDEL4</v>
      </c>
      <c r="E701" s="399">
        <f>DEDEL!Q339</f>
        <v>-4720.8133333333335</v>
      </c>
      <c r="F701" s="399">
        <f>DEDEL!R339</f>
        <v>0</v>
      </c>
      <c r="G701" s="399">
        <f>DEDEL!S339</f>
        <v>0</v>
      </c>
      <c r="H701" s="399">
        <f>DEDEL!T339</f>
        <v>0</v>
      </c>
    </row>
    <row r="702" spans="1:8" x14ac:dyDescent="0.25">
      <c r="A702" s="269" t="str">
        <f>DEDEL!A340</f>
        <v>DEDELEGATION</v>
      </c>
      <c r="B702" s="269">
        <f>DEDEL!C340</f>
        <v>3025405</v>
      </c>
      <c r="C702" s="269" t="str">
        <f>DEDEL!D340</f>
        <v>Finchley Catholic High School</v>
      </c>
      <c r="D702" s="269" t="str">
        <f>DEDEL!M340</f>
        <v>DDEL4</v>
      </c>
      <c r="E702" s="399">
        <f>DEDEL!Q340</f>
        <v>-7451.7</v>
      </c>
      <c r="F702" s="399">
        <f>DEDEL!R340</f>
        <v>0</v>
      </c>
      <c r="G702" s="399">
        <f>DEDEL!S340</f>
        <v>0</v>
      </c>
      <c r="H702" s="399">
        <f>DEDEL!T340</f>
        <v>0</v>
      </c>
    </row>
    <row r="703" spans="1:8" x14ac:dyDescent="0.25">
      <c r="A703" s="269" t="str">
        <f>DEDEL!A341</f>
        <v>DEDELEGATION</v>
      </c>
      <c r="B703" s="269">
        <f>DEDEL!C341</f>
        <v>3025407</v>
      </c>
      <c r="C703" s="269" t="str">
        <f>DEDEL!D341</f>
        <v>St James' Catholic High School</v>
      </c>
      <c r="D703" s="269" t="str">
        <f>DEDEL!M341</f>
        <v>DDEL4</v>
      </c>
      <c r="E703" s="399">
        <f>DEDEL!Q341</f>
        <v>-8896.4316666666655</v>
      </c>
      <c r="F703" s="399">
        <f>DEDEL!R341</f>
        <v>0</v>
      </c>
      <c r="G703" s="399">
        <f>DEDEL!S341</f>
        <v>0</v>
      </c>
      <c r="H703" s="399">
        <f>DEDEL!T341</f>
        <v>0</v>
      </c>
    </row>
    <row r="704" spans="1:8" x14ac:dyDescent="0.25">
      <c r="A704" s="269" t="str">
        <f>DEDEL!A342</f>
        <v>DEDELEGATION</v>
      </c>
      <c r="B704" s="269">
        <f>DEDEL!C342</f>
        <v>3025427</v>
      </c>
      <c r="C704" s="269" t="str">
        <f>DEDEL!D342</f>
        <v>JCoSS</v>
      </c>
      <c r="D704" s="269" t="str">
        <f>DEDEL!M342</f>
        <v>DDEL4</v>
      </c>
      <c r="E704" s="399">
        <f>DEDEL!Q342</f>
        <v>-8386.32</v>
      </c>
      <c r="F704" s="399">
        <f>DEDEL!R342</f>
        <v>0</v>
      </c>
      <c r="G704" s="399">
        <f>DEDEL!S342</f>
        <v>0</v>
      </c>
      <c r="H704" s="399">
        <f>DEDEL!T342</f>
        <v>0</v>
      </c>
    </row>
    <row r="705" spans="1:8" x14ac:dyDescent="0.25">
      <c r="A705" s="269" t="str">
        <f>DEDEL!A343</f>
        <v>DEDELEGATION</v>
      </c>
      <c r="B705" s="269">
        <f>DEDEL!C343</f>
        <v>3023521</v>
      </c>
      <c r="C705" s="269" t="str">
        <f>DEDEL!D343</f>
        <v>St Mary's and St John's CofE School</v>
      </c>
      <c r="D705" s="269" t="str">
        <f>DEDEL!M343</f>
        <v>DDEL4</v>
      </c>
      <c r="E705" s="399">
        <f>DEDEL!Q343</f>
        <v>-12565.556666666665</v>
      </c>
      <c r="F705" s="399">
        <f>DEDEL!R343</f>
        <v>0</v>
      </c>
      <c r="G705" s="399">
        <f>DEDEL!S343</f>
        <v>0</v>
      </c>
      <c r="H705" s="399">
        <f>DEDEL!T343</f>
        <v>0</v>
      </c>
    </row>
    <row r="706" spans="1:8" x14ac:dyDescent="0.25">
      <c r="A706" s="269" t="str">
        <f>DEDEL!A344</f>
        <v>DEDELEGATION</v>
      </c>
      <c r="B706" s="269">
        <f>DEDEL!C344</f>
        <v>3022002</v>
      </c>
      <c r="C706" s="269" t="str">
        <f>DEDEL!D344</f>
        <v>Barnfield Primary School</v>
      </c>
      <c r="D706" s="269" t="str">
        <f>DEDEL!M344</f>
        <v>DDEL5</v>
      </c>
      <c r="E706" s="399">
        <f>DEDEL!Q344</f>
        <v>-1697.35</v>
      </c>
      <c r="F706" s="399">
        <f>DEDEL!R344</f>
        <v>0</v>
      </c>
      <c r="G706" s="399">
        <f>DEDEL!S344</f>
        <v>0</v>
      </c>
      <c r="H706" s="399">
        <f>DEDEL!T344</f>
        <v>0</v>
      </c>
    </row>
    <row r="707" spans="1:8" x14ac:dyDescent="0.25">
      <c r="A707" s="269" t="str">
        <f>DEDEL!A345</f>
        <v>DEDELEGATION</v>
      </c>
      <c r="B707" s="269">
        <f>DEDEL!C345</f>
        <v>3022003</v>
      </c>
      <c r="C707" s="269" t="str">
        <f>DEDEL!D345</f>
        <v>Bell Lane Primary School</v>
      </c>
      <c r="D707" s="269" t="str">
        <f>DEDEL!M345</f>
        <v>DDEL5</v>
      </c>
      <c r="E707" s="399">
        <f>DEDEL!Q345</f>
        <v>-1443.77</v>
      </c>
      <c r="F707" s="399">
        <f>DEDEL!R345</f>
        <v>0</v>
      </c>
      <c r="G707" s="399">
        <f>DEDEL!S345</f>
        <v>0</v>
      </c>
      <c r="H707" s="399">
        <f>DEDEL!T345</f>
        <v>0</v>
      </c>
    </row>
    <row r="708" spans="1:8" x14ac:dyDescent="0.25">
      <c r="A708" s="269" t="str">
        <f>DEDEL!A346</f>
        <v>DEDELEGATION</v>
      </c>
      <c r="B708" s="269">
        <f>DEDEL!C346</f>
        <v>3022007</v>
      </c>
      <c r="C708" s="269" t="str">
        <f>DEDEL!D346</f>
        <v>Brookland Junior School</v>
      </c>
      <c r="D708" s="269" t="str">
        <f>DEDEL!M346</f>
        <v>DDEL5</v>
      </c>
      <c r="E708" s="399">
        <f>DEDEL!Q346</f>
        <v>-1464.22</v>
      </c>
      <c r="F708" s="399">
        <f>DEDEL!R346</f>
        <v>0</v>
      </c>
      <c r="G708" s="399">
        <f>DEDEL!S346</f>
        <v>0</v>
      </c>
      <c r="H708" s="399">
        <f>DEDEL!T346</f>
        <v>0</v>
      </c>
    </row>
    <row r="709" spans="1:8" x14ac:dyDescent="0.25">
      <c r="A709" s="269" t="str">
        <f>DEDEL!A347</f>
        <v>DEDELEGATION</v>
      </c>
      <c r="B709" s="269">
        <f>DEDEL!C347</f>
        <v>3022008</v>
      </c>
      <c r="C709" s="269" t="str">
        <f>DEDEL!D347</f>
        <v>Brookland Infant and Nursery School</v>
      </c>
      <c r="D709" s="269" t="str">
        <f>DEDEL!M347</f>
        <v>DDEL5</v>
      </c>
      <c r="E709" s="399">
        <f>DEDEL!Q347</f>
        <v>-1100.21</v>
      </c>
      <c r="F709" s="399">
        <f>DEDEL!R347</f>
        <v>0</v>
      </c>
      <c r="G709" s="399">
        <f>DEDEL!S347</f>
        <v>0</v>
      </c>
      <c r="H709" s="399">
        <f>DEDEL!T347</f>
        <v>0</v>
      </c>
    </row>
    <row r="710" spans="1:8" x14ac:dyDescent="0.25">
      <c r="A710" s="269" t="str">
        <f>DEDEL!A348</f>
        <v>DEDELEGATION</v>
      </c>
      <c r="B710" s="269">
        <f>DEDEL!C348</f>
        <v>3022009</v>
      </c>
      <c r="C710" s="269" t="str">
        <f>DEDEL!D348</f>
        <v>Brunswick Park Primary and Nursery School</v>
      </c>
      <c r="D710" s="269" t="str">
        <f>DEDEL!M348</f>
        <v>DDEL5</v>
      </c>
      <c r="E710" s="399">
        <f>DEDEL!Q348</f>
        <v>-1713.71</v>
      </c>
      <c r="F710" s="399">
        <f>DEDEL!R348</f>
        <v>0</v>
      </c>
      <c r="G710" s="399">
        <f>DEDEL!S348</f>
        <v>0</v>
      </c>
      <c r="H710" s="399">
        <f>DEDEL!T348</f>
        <v>0</v>
      </c>
    </row>
    <row r="711" spans="1:8" x14ac:dyDescent="0.25">
      <c r="A711" s="269" t="str">
        <f>DEDEL!A349</f>
        <v>DEDELEGATION</v>
      </c>
      <c r="B711" s="269">
        <f>DEDEL!C349</f>
        <v>3022011</v>
      </c>
      <c r="C711" s="269" t="str">
        <f>DEDEL!D349</f>
        <v>Church Hill School</v>
      </c>
      <c r="D711" s="269" t="str">
        <f>DEDEL!M349</f>
        <v>DDEL5</v>
      </c>
      <c r="E711" s="399">
        <f>DEDEL!Q349</f>
        <v>-854.81</v>
      </c>
      <c r="F711" s="399">
        <f>DEDEL!R349</f>
        <v>0</v>
      </c>
      <c r="G711" s="399">
        <f>DEDEL!S349</f>
        <v>0</v>
      </c>
      <c r="H711" s="399">
        <f>DEDEL!T349</f>
        <v>0</v>
      </c>
    </row>
    <row r="712" spans="1:8" x14ac:dyDescent="0.25">
      <c r="A712" s="269" t="str">
        <f>DEDEL!A350</f>
        <v>DEDELEGATION</v>
      </c>
      <c r="B712" s="269">
        <f>DEDEL!C350</f>
        <v>3022014</v>
      </c>
      <c r="C712" s="269" t="str">
        <f>DEDEL!D350</f>
        <v>Colindale Primary School</v>
      </c>
      <c r="D712" s="269" t="str">
        <f>DEDEL!M350</f>
        <v>DDEL5</v>
      </c>
      <c r="E712" s="399">
        <f>DEDEL!Q350</f>
        <v>-2568.52</v>
      </c>
      <c r="F712" s="399">
        <f>DEDEL!R350</f>
        <v>0</v>
      </c>
      <c r="G712" s="399">
        <f>DEDEL!S350</f>
        <v>0</v>
      </c>
      <c r="H712" s="399">
        <f>DEDEL!T350</f>
        <v>0</v>
      </c>
    </row>
    <row r="713" spans="1:8" x14ac:dyDescent="0.25">
      <c r="A713" s="269" t="str">
        <f>DEDEL!A351</f>
        <v>DEDELEGATION</v>
      </c>
      <c r="B713" s="269">
        <f>DEDEL!C351</f>
        <v>3022015</v>
      </c>
      <c r="C713" s="269" t="str">
        <f>DEDEL!D351</f>
        <v>Coppetts Wood Primary School</v>
      </c>
      <c r="D713" s="269" t="str">
        <f>DEDEL!M351</f>
        <v>DDEL5</v>
      </c>
      <c r="E713" s="399">
        <f>DEDEL!Q351</f>
        <v>-858.9</v>
      </c>
      <c r="F713" s="399">
        <f>DEDEL!R351</f>
        <v>0</v>
      </c>
      <c r="G713" s="399">
        <f>DEDEL!S351</f>
        <v>0</v>
      </c>
      <c r="H713" s="399">
        <f>DEDEL!T351</f>
        <v>0</v>
      </c>
    </row>
    <row r="714" spans="1:8" x14ac:dyDescent="0.25">
      <c r="A714" s="269" t="str">
        <f>DEDEL!A352</f>
        <v>DEDELEGATION</v>
      </c>
      <c r="B714" s="269">
        <f>DEDEL!C352</f>
        <v>3022016</v>
      </c>
      <c r="C714" s="269" t="str">
        <f>DEDEL!D352</f>
        <v>Courtland School</v>
      </c>
      <c r="D714" s="269" t="str">
        <f>DEDEL!M352</f>
        <v>DDEL5</v>
      </c>
      <c r="E714" s="399">
        <f>DEDEL!Q352</f>
        <v>-858.9</v>
      </c>
      <c r="F714" s="399">
        <f>DEDEL!R352</f>
        <v>0</v>
      </c>
      <c r="G714" s="399">
        <f>DEDEL!S352</f>
        <v>0</v>
      </c>
      <c r="H714" s="399">
        <f>DEDEL!T352</f>
        <v>0</v>
      </c>
    </row>
    <row r="715" spans="1:8" x14ac:dyDescent="0.25">
      <c r="A715" s="269" t="str">
        <f>DEDEL!A353</f>
        <v>DEDELEGATION</v>
      </c>
      <c r="B715" s="269">
        <f>DEDEL!C353</f>
        <v>3022017</v>
      </c>
      <c r="C715" s="269" t="str">
        <f>DEDEL!D353</f>
        <v>Cromer Road Primary School</v>
      </c>
      <c r="D715" s="269" t="str">
        <f>DEDEL!M353</f>
        <v>DDEL5</v>
      </c>
      <c r="E715" s="399">
        <f>DEDEL!Q353</f>
        <v>-1644.1799999999998</v>
      </c>
      <c r="F715" s="399">
        <f>DEDEL!R353</f>
        <v>0</v>
      </c>
      <c r="G715" s="399">
        <f>DEDEL!S353</f>
        <v>0</v>
      </c>
      <c r="H715" s="399">
        <f>DEDEL!T353</f>
        <v>0</v>
      </c>
    </row>
    <row r="716" spans="1:8" x14ac:dyDescent="0.25">
      <c r="A716" s="269" t="str">
        <f>DEDEL!A354</f>
        <v>DEDELEGATION</v>
      </c>
      <c r="B716" s="269">
        <f>DEDEL!C354</f>
        <v>3022019</v>
      </c>
      <c r="C716" s="269" t="str">
        <f>DEDEL!D354</f>
        <v>Deansbrook Infant School</v>
      </c>
      <c r="D716" s="269" t="str">
        <f>DEDEL!M354</f>
        <v>DDEL5</v>
      </c>
      <c r="E716" s="399">
        <f>DEDEL!Q354</f>
        <v>-871.17</v>
      </c>
      <c r="F716" s="399">
        <f>DEDEL!R354</f>
        <v>0</v>
      </c>
      <c r="G716" s="399">
        <f>DEDEL!S354</f>
        <v>0</v>
      </c>
      <c r="H716" s="399">
        <f>DEDEL!T354</f>
        <v>0</v>
      </c>
    </row>
    <row r="717" spans="1:8" x14ac:dyDescent="0.25">
      <c r="A717" s="269" t="str">
        <f>DEDEL!A355</f>
        <v>DEDELEGATION</v>
      </c>
      <c r="B717" s="269">
        <f>DEDEL!C355</f>
        <v>3022021</v>
      </c>
      <c r="C717" s="269" t="str">
        <f>DEDEL!D355</f>
        <v>Dollis Primary School</v>
      </c>
      <c r="D717" s="269" t="str">
        <f>DEDEL!M355</f>
        <v>DDEL5</v>
      </c>
      <c r="E717" s="399">
        <f>DEDEL!Q355</f>
        <v>-1811.87</v>
      </c>
      <c r="F717" s="399">
        <f>DEDEL!R355</f>
        <v>0</v>
      </c>
      <c r="G717" s="399">
        <f>DEDEL!S355</f>
        <v>0</v>
      </c>
      <c r="H717" s="399">
        <f>DEDEL!T355</f>
        <v>0</v>
      </c>
    </row>
    <row r="718" spans="1:8" x14ac:dyDescent="0.25">
      <c r="A718" s="269" t="str">
        <f>DEDEL!A356</f>
        <v>DEDELEGATION</v>
      </c>
      <c r="B718" s="269">
        <f>DEDEL!C356</f>
        <v>3022023</v>
      </c>
      <c r="C718" s="269" t="str">
        <f>DEDEL!D356</f>
        <v>Edgware Primary School</v>
      </c>
      <c r="D718" s="269" t="str">
        <f>DEDEL!M356</f>
        <v>DDEL5</v>
      </c>
      <c r="E718" s="399">
        <f>DEDEL!Q356</f>
        <v>-2053.1799999999998</v>
      </c>
      <c r="F718" s="399">
        <f>DEDEL!R356</f>
        <v>0</v>
      </c>
      <c r="G718" s="399">
        <f>DEDEL!S356</f>
        <v>0</v>
      </c>
      <c r="H718" s="399">
        <f>DEDEL!T356</f>
        <v>0</v>
      </c>
    </row>
    <row r="719" spans="1:8" x14ac:dyDescent="0.25">
      <c r="A719" s="269" t="str">
        <f>DEDEL!A357</f>
        <v>DEDELEGATION</v>
      </c>
      <c r="B719" s="269">
        <f>DEDEL!C357</f>
        <v>3022024</v>
      </c>
      <c r="C719" s="269" t="str">
        <f>DEDEL!D357</f>
        <v>Fairway Primary School and Children's Centre</v>
      </c>
      <c r="D719" s="269" t="str">
        <f>DEDEL!M357</f>
        <v>DDEL5</v>
      </c>
      <c r="E719" s="399">
        <f>DEDEL!Q357</f>
        <v>-805.73</v>
      </c>
      <c r="F719" s="399">
        <f>DEDEL!R357</f>
        <v>0</v>
      </c>
      <c r="G719" s="399">
        <f>DEDEL!S357</f>
        <v>0</v>
      </c>
      <c r="H719" s="399">
        <f>DEDEL!T357</f>
        <v>0</v>
      </c>
    </row>
    <row r="720" spans="1:8" x14ac:dyDescent="0.25">
      <c r="A720" s="269" t="str">
        <f>DEDEL!A358</f>
        <v>DEDELEGATION</v>
      </c>
      <c r="B720" s="269">
        <f>DEDEL!C358</f>
        <v>3022025</v>
      </c>
      <c r="C720" s="269" t="str">
        <f>DEDEL!D358</f>
        <v>Foulds School</v>
      </c>
      <c r="D720" s="269" t="str">
        <f>DEDEL!M358</f>
        <v>DDEL5</v>
      </c>
      <c r="E720" s="399">
        <f>DEDEL!Q358</f>
        <v>-1300.6199999999999</v>
      </c>
      <c r="F720" s="399">
        <f>DEDEL!R358</f>
        <v>0</v>
      </c>
      <c r="G720" s="399">
        <f>DEDEL!S358</f>
        <v>0</v>
      </c>
      <c r="H720" s="399">
        <f>DEDEL!T358</f>
        <v>0</v>
      </c>
    </row>
    <row r="721" spans="1:8" x14ac:dyDescent="0.25">
      <c r="A721" s="269" t="str">
        <f>DEDEL!A359</f>
        <v>DEDELEGATION</v>
      </c>
      <c r="B721" s="269">
        <f>DEDEL!C359</f>
        <v>3022026</v>
      </c>
      <c r="C721" s="269" t="str">
        <f>DEDEL!D359</f>
        <v>Frith Manor Primary School</v>
      </c>
      <c r="D721" s="269" t="str">
        <f>DEDEL!M359</f>
        <v>DDEL5</v>
      </c>
      <c r="E721" s="399">
        <f>DEDEL!Q359</f>
        <v>-2032.73</v>
      </c>
      <c r="F721" s="399">
        <f>DEDEL!R359</f>
        <v>0</v>
      </c>
      <c r="G721" s="399">
        <f>DEDEL!S359</f>
        <v>0</v>
      </c>
      <c r="H721" s="399">
        <f>DEDEL!T359</f>
        <v>0</v>
      </c>
    </row>
    <row r="722" spans="1:8" x14ac:dyDescent="0.25">
      <c r="A722" s="269" t="str">
        <f>DEDEL!A360</f>
        <v>DEDELEGATION</v>
      </c>
      <c r="B722" s="269">
        <f>DEDEL!C360</f>
        <v>3022027</v>
      </c>
      <c r="C722" s="269" t="str">
        <f>DEDEL!D360</f>
        <v>Garden Suburb Junior School</v>
      </c>
      <c r="D722" s="269" t="str">
        <f>DEDEL!M360</f>
        <v>DDEL5</v>
      </c>
      <c r="E722" s="399">
        <f>DEDEL!Q360</f>
        <v>-1435.59</v>
      </c>
      <c r="F722" s="399">
        <f>DEDEL!R360</f>
        <v>0</v>
      </c>
      <c r="G722" s="399">
        <f>DEDEL!S360</f>
        <v>0</v>
      </c>
      <c r="H722" s="399">
        <f>DEDEL!T360</f>
        <v>0</v>
      </c>
    </row>
    <row r="723" spans="1:8" x14ac:dyDescent="0.25">
      <c r="A723" s="269" t="str">
        <f>DEDEL!A361</f>
        <v>DEDELEGATION</v>
      </c>
      <c r="B723" s="269">
        <f>DEDEL!C361</f>
        <v>3022028</v>
      </c>
      <c r="C723" s="269" t="str">
        <f>DEDEL!D361</f>
        <v>Garden Suburb Infant School</v>
      </c>
      <c r="D723" s="269" t="str">
        <f>DEDEL!M361</f>
        <v>DDEL5</v>
      </c>
      <c r="E723" s="399">
        <f>DEDEL!Q361</f>
        <v>-952.96999999999991</v>
      </c>
      <c r="F723" s="399">
        <f>DEDEL!R361</f>
        <v>0</v>
      </c>
      <c r="G723" s="399">
        <f>DEDEL!S361</f>
        <v>0</v>
      </c>
      <c r="H723" s="399">
        <f>DEDEL!T361</f>
        <v>0</v>
      </c>
    </row>
    <row r="724" spans="1:8" x14ac:dyDescent="0.25">
      <c r="A724" s="269" t="str">
        <f>DEDEL!A362</f>
        <v>DEDELEGATION</v>
      </c>
      <c r="B724" s="269">
        <f>DEDEL!C362</f>
        <v>3022029</v>
      </c>
      <c r="C724" s="269" t="str">
        <f>DEDEL!D362</f>
        <v>Goldbeaters Primary School</v>
      </c>
      <c r="D724" s="269" t="str">
        <f>DEDEL!M362</f>
        <v>DDEL5</v>
      </c>
      <c r="E724" s="399">
        <f>DEDEL!Q362</f>
        <v>-1693.26</v>
      </c>
      <c r="F724" s="399">
        <f>DEDEL!R362</f>
        <v>0</v>
      </c>
      <c r="G724" s="399">
        <f>DEDEL!S362</f>
        <v>0</v>
      </c>
      <c r="H724" s="399">
        <f>DEDEL!T362</f>
        <v>0</v>
      </c>
    </row>
    <row r="725" spans="1:8" x14ac:dyDescent="0.25">
      <c r="A725" s="269" t="str">
        <f>DEDEL!A363</f>
        <v>DEDELEGATION</v>
      </c>
      <c r="B725" s="269">
        <f>DEDEL!C363</f>
        <v>3022031</v>
      </c>
      <c r="C725" s="269" t="str">
        <f>DEDEL!D363</f>
        <v>Hollickwood Primary School</v>
      </c>
      <c r="D725" s="269" t="str">
        <f>DEDEL!M363</f>
        <v>DDEL5</v>
      </c>
      <c r="E725" s="399">
        <f>DEDEL!Q363</f>
        <v>-760.74</v>
      </c>
      <c r="F725" s="399">
        <f>DEDEL!R363</f>
        <v>0</v>
      </c>
      <c r="G725" s="399">
        <f>DEDEL!S363</f>
        <v>0</v>
      </c>
      <c r="H725" s="399">
        <f>DEDEL!T363</f>
        <v>0</v>
      </c>
    </row>
    <row r="726" spans="1:8" x14ac:dyDescent="0.25">
      <c r="A726" s="269" t="str">
        <f>DEDEL!A364</f>
        <v>DEDELEGATION</v>
      </c>
      <c r="B726" s="269">
        <f>DEDEL!C364</f>
        <v>3022032</v>
      </c>
      <c r="C726" s="269" t="str">
        <f>DEDEL!D364</f>
        <v>Holly Park Primary School</v>
      </c>
      <c r="D726" s="269" t="str">
        <f>DEDEL!M364</f>
        <v>DDEL5</v>
      </c>
      <c r="E726" s="399">
        <f>DEDEL!Q364</f>
        <v>-1791.4199999999998</v>
      </c>
      <c r="F726" s="399">
        <f>DEDEL!R364</f>
        <v>0</v>
      </c>
      <c r="G726" s="399">
        <f>DEDEL!S364</f>
        <v>0</v>
      </c>
      <c r="H726" s="399">
        <f>DEDEL!T364</f>
        <v>0</v>
      </c>
    </row>
    <row r="727" spans="1:8" x14ac:dyDescent="0.25">
      <c r="A727" s="269" t="str">
        <f>DEDEL!A365</f>
        <v>DEDELEGATION</v>
      </c>
      <c r="B727" s="269">
        <f>DEDEL!C365</f>
        <v>3022036</v>
      </c>
      <c r="C727" s="269" t="str">
        <f>DEDEL!D365</f>
        <v>Livingstone Primary and Nursery School</v>
      </c>
      <c r="D727" s="269" t="str">
        <f>DEDEL!M365</f>
        <v>DDEL5</v>
      </c>
      <c r="E727" s="399">
        <f>DEDEL!Q365</f>
        <v>-965.24</v>
      </c>
      <c r="F727" s="399">
        <f>DEDEL!R365</f>
        <v>0</v>
      </c>
      <c r="G727" s="399">
        <f>DEDEL!S365</f>
        <v>0</v>
      </c>
      <c r="H727" s="399">
        <f>DEDEL!T365</f>
        <v>0</v>
      </c>
    </row>
    <row r="728" spans="1:8" x14ac:dyDescent="0.25">
      <c r="A728" s="269" t="str">
        <f>DEDEL!A366</f>
        <v>DEDELEGATION</v>
      </c>
      <c r="B728" s="269">
        <f>DEDEL!C366</f>
        <v>3022037</v>
      </c>
      <c r="C728" s="269" t="str">
        <f>DEDEL!D366</f>
        <v>Manorside Primary School</v>
      </c>
      <c r="D728" s="269" t="str">
        <f>DEDEL!M366</f>
        <v>DDEL5</v>
      </c>
      <c r="E728" s="399">
        <f>DEDEL!Q366</f>
        <v>-1083.8499999999999</v>
      </c>
      <c r="F728" s="399">
        <f>DEDEL!R366</f>
        <v>0</v>
      </c>
      <c r="G728" s="399">
        <f>DEDEL!S366</f>
        <v>0</v>
      </c>
      <c r="H728" s="399">
        <f>DEDEL!T366</f>
        <v>0</v>
      </c>
    </row>
    <row r="729" spans="1:8" x14ac:dyDescent="0.25">
      <c r="A729" s="269" t="str">
        <f>DEDEL!A367</f>
        <v>DEDELEGATION</v>
      </c>
      <c r="B729" s="269">
        <f>DEDEL!C367</f>
        <v>3022042</v>
      </c>
      <c r="C729" s="269" t="str">
        <f>DEDEL!D367</f>
        <v>Monkfrith Primary School</v>
      </c>
      <c r="D729" s="269" t="str">
        <f>DEDEL!M367</f>
        <v>DDEL5</v>
      </c>
      <c r="E729" s="399">
        <f>DEDEL!Q367</f>
        <v>-1738.25</v>
      </c>
      <c r="F729" s="399">
        <f>DEDEL!R367</f>
        <v>0</v>
      </c>
      <c r="G729" s="399">
        <f>DEDEL!S367</f>
        <v>0</v>
      </c>
      <c r="H729" s="399">
        <f>DEDEL!T367</f>
        <v>0</v>
      </c>
    </row>
    <row r="730" spans="1:8" x14ac:dyDescent="0.25">
      <c r="A730" s="269" t="str">
        <f>DEDEL!A368</f>
        <v>DEDELEGATION</v>
      </c>
      <c r="B730" s="269">
        <f>DEDEL!C368</f>
        <v>3022043</v>
      </c>
      <c r="C730" s="269" t="str">
        <f>DEDEL!D368</f>
        <v>Moss Hall Junior School</v>
      </c>
      <c r="D730" s="269" t="str">
        <f>DEDEL!M368</f>
        <v>DDEL5</v>
      </c>
      <c r="E730" s="399">
        <f>DEDEL!Q368</f>
        <v>-1828.23</v>
      </c>
      <c r="F730" s="399">
        <f>DEDEL!R368</f>
        <v>0</v>
      </c>
      <c r="G730" s="399">
        <f>DEDEL!S368</f>
        <v>0</v>
      </c>
      <c r="H730" s="399">
        <f>DEDEL!T368</f>
        <v>0</v>
      </c>
    </row>
    <row r="731" spans="1:8" x14ac:dyDescent="0.25">
      <c r="A731" s="269" t="str">
        <f>DEDEL!A369</f>
        <v>DEDELEGATION</v>
      </c>
      <c r="B731" s="269">
        <f>DEDEL!C369</f>
        <v>3022044</v>
      </c>
      <c r="C731" s="269" t="str">
        <f>DEDEL!D369</f>
        <v>Moss Hall Infant School</v>
      </c>
      <c r="D731" s="269" t="str">
        <f>DEDEL!M369</f>
        <v>DDEL5</v>
      </c>
      <c r="E731" s="399">
        <f>DEDEL!Q369</f>
        <v>-1435.59</v>
      </c>
      <c r="F731" s="399">
        <f>DEDEL!R369</f>
        <v>0</v>
      </c>
      <c r="G731" s="399">
        <f>DEDEL!S369</f>
        <v>0</v>
      </c>
      <c r="H731" s="399">
        <f>DEDEL!T369</f>
        <v>0</v>
      </c>
    </row>
    <row r="732" spans="1:8" x14ac:dyDescent="0.25">
      <c r="A732" s="269" t="str">
        <f>DEDEL!A370</f>
        <v>DEDELEGATION</v>
      </c>
      <c r="B732" s="269">
        <f>DEDEL!C370</f>
        <v>3022045</v>
      </c>
      <c r="C732" s="269" t="str">
        <f>DEDEL!D370</f>
        <v>Northside Primary School</v>
      </c>
      <c r="D732" s="269" t="str">
        <f>DEDEL!M370</f>
        <v>DDEL5</v>
      </c>
      <c r="E732" s="399">
        <f>DEDEL!Q370</f>
        <v>-862.99</v>
      </c>
      <c r="F732" s="399">
        <f>DEDEL!R370</f>
        <v>0</v>
      </c>
      <c r="G732" s="399">
        <f>DEDEL!S370</f>
        <v>0</v>
      </c>
      <c r="H732" s="399">
        <f>DEDEL!T370</f>
        <v>0</v>
      </c>
    </row>
    <row r="733" spans="1:8" x14ac:dyDescent="0.25">
      <c r="A733" s="269" t="str">
        <f>DEDEL!A371</f>
        <v>DEDELEGATION</v>
      </c>
      <c r="B733" s="269">
        <f>DEDEL!C371</f>
        <v>3022053</v>
      </c>
      <c r="C733" s="269" t="str">
        <f>DEDEL!D371</f>
        <v>The Noam Primary School</v>
      </c>
      <c r="D733" s="269" t="str">
        <f>DEDEL!M371</f>
        <v>DDEL5</v>
      </c>
      <c r="E733" s="399">
        <f>DEDEL!Q371</f>
        <v>-805.73</v>
      </c>
      <c r="F733" s="399">
        <f>DEDEL!R371</f>
        <v>0</v>
      </c>
      <c r="G733" s="399">
        <f>DEDEL!S371</f>
        <v>0</v>
      </c>
      <c r="H733" s="399">
        <f>DEDEL!T371</f>
        <v>0</v>
      </c>
    </row>
    <row r="734" spans="1:8" x14ac:dyDescent="0.25">
      <c r="A734" s="269" t="str">
        <f>DEDEL!A372</f>
        <v>DEDELEGATION</v>
      </c>
      <c r="B734" s="269">
        <f>DEDEL!C372</f>
        <v>3022054</v>
      </c>
      <c r="C734" s="269" t="str">
        <f>DEDEL!D372</f>
        <v>Woodridge Primary School</v>
      </c>
      <c r="D734" s="269" t="str">
        <f>DEDEL!M372</f>
        <v>DDEL5</v>
      </c>
      <c r="E734" s="399">
        <f>DEDEL!Q372</f>
        <v>-846.63</v>
      </c>
      <c r="F734" s="399">
        <f>DEDEL!R372</f>
        <v>0</v>
      </c>
      <c r="G734" s="399">
        <f>DEDEL!S372</f>
        <v>0</v>
      </c>
      <c r="H734" s="399">
        <f>DEDEL!T372</f>
        <v>0</v>
      </c>
    </row>
    <row r="735" spans="1:8" x14ac:dyDescent="0.25">
      <c r="A735" s="269" t="str">
        <f>DEDEL!A373</f>
        <v>DEDELEGATION</v>
      </c>
      <c r="B735" s="269">
        <f>DEDEL!C373</f>
        <v>3022055</v>
      </c>
      <c r="C735" s="269" t="str">
        <f>DEDEL!D373</f>
        <v>Tudor Primary School</v>
      </c>
      <c r="D735" s="269" t="str">
        <f>DEDEL!M373</f>
        <v>DDEL5</v>
      </c>
      <c r="E735" s="399">
        <f>DEDEL!Q373</f>
        <v>-818</v>
      </c>
      <c r="F735" s="399">
        <f>DEDEL!R373</f>
        <v>0</v>
      </c>
      <c r="G735" s="399">
        <f>DEDEL!S373</f>
        <v>0</v>
      </c>
      <c r="H735" s="399">
        <f>DEDEL!T373</f>
        <v>0</v>
      </c>
    </row>
    <row r="736" spans="1:8" x14ac:dyDescent="0.25">
      <c r="A736" s="269" t="str">
        <f>DEDEL!A374</f>
        <v>DEDELEGATION</v>
      </c>
      <c r="B736" s="269">
        <f>DEDEL!C374</f>
        <v>3022057</v>
      </c>
      <c r="C736" s="269" t="str">
        <f>DEDEL!D374</f>
        <v>Underhill School</v>
      </c>
      <c r="D736" s="269" t="str">
        <f>DEDEL!M374</f>
        <v>DDEL5</v>
      </c>
      <c r="E736" s="399">
        <f>DEDEL!Q374</f>
        <v>-1836.4099999999999</v>
      </c>
      <c r="F736" s="399">
        <f>DEDEL!R374</f>
        <v>0</v>
      </c>
      <c r="G736" s="399">
        <f>DEDEL!S374</f>
        <v>0</v>
      </c>
      <c r="H736" s="399">
        <f>DEDEL!T374</f>
        <v>0</v>
      </c>
    </row>
    <row r="737" spans="1:8" x14ac:dyDescent="0.25">
      <c r="A737" s="269" t="str">
        <f>DEDEL!A375</f>
        <v>DEDELEGATION</v>
      </c>
      <c r="B737" s="269">
        <f>DEDEL!C375</f>
        <v>3022060</v>
      </c>
      <c r="C737" s="269" t="str">
        <f>DEDEL!D375</f>
        <v>Whitings Hill Primary School</v>
      </c>
      <c r="D737" s="269" t="str">
        <f>DEDEL!M375</f>
        <v>DDEL5</v>
      </c>
      <c r="E737" s="399">
        <f>DEDEL!Q375</f>
        <v>-1721.8899999999999</v>
      </c>
      <c r="F737" s="399">
        <f>DEDEL!R375</f>
        <v>0</v>
      </c>
      <c r="G737" s="399">
        <f>DEDEL!S375</f>
        <v>0</v>
      </c>
      <c r="H737" s="399">
        <f>DEDEL!T375</f>
        <v>0</v>
      </c>
    </row>
    <row r="738" spans="1:8" x14ac:dyDescent="0.25">
      <c r="A738" s="269" t="str">
        <f>DEDEL!A376</f>
        <v>DEDELEGATION</v>
      </c>
      <c r="B738" s="269">
        <f>DEDEL!C376</f>
        <v>3022067</v>
      </c>
      <c r="C738" s="269" t="str">
        <f>DEDEL!D376</f>
        <v>Chalgrove Primary School</v>
      </c>
      <c r="D738" s="269" t="str">
        <f>DEDEL!M376</f>
        <v>DDEL5</v>
      </c>
      <c r="E738" s="399">
        <f>DEDEL!Q376</f>
        <v>-957.06</v>
      </c>
      <c r="F738" s="399">
        <f>DEDEL!R376</f>
        <v>0</v>
      </c>
      <c r="G738" s="399">
        <f>DEDEL!S376</f>
        <v>0</v>
      </c>
      <c r="H738" s="399">
        <f>DEDEL!T376</f>
        <v>0</v>
      </c>
    </row>
    <row r="739" spans="1:8" x14ac:dyDescent="0.25">
      <c r="A739" s="269" t="str">
        <f>DEDEL!A377</f>
        <v>DEDELEGATION</v>
      </c>
      <c r="B739" s="269">
        <f>DEDEL!C377</f>
        <v>3022070</v>
      </c>
      <c r="C739" s="269" t="str">
        <f>DEDEL!D377</f>
        <v>Sunnyfields Primary School</v>
      </c>
      <c r="D739" s="269" t="str">
        <f>DEDEL!M377</f>
        <v>DDEL5</v>
      </c>
      <c r="E739" s="399">
        <f>DEDEL!Q377</f>
        <v>-854.81</v>
      </c>
      <c r="F739" s="399">
        <f>DEDEL!R377</f>
        <v>0</v>
      </c>
      <c r="G739" s="399">
        <f>DEDEL!S377</f>
        <v>0</v>
      </c>
      <c r="H739" s="399">
        <f>DEDEL!T377</f>
        <v>0</v>
      </c>
    </row>
    <row r="740" spans="1:8" x14ac:dyDescent="0.25">
      <c r="A740" s="269" t="str">
        <f>DEDEL!A378</f>
        <v>DEDELEGATION</v>
      </c>
      <c r="B740" s="269">
        <f>DEDEL!C378</f>
        <v>3022071</v>
      </c>
      <c r="C740" s="269" t="str">
        <f>DEDEL!D378</f>
        <v>Queenswell Infant &amp; Nursery School</v>
      </c>
      <c r="D740" s="269" t="str">
        <f>DEDEL!M378</f>
        <v>DDEL5</v>
      </c>
      <c r="E740" s="399">
        <f>DEDEL!Q378</f>
        <v>-723.93</v>
      </c>
      <c r="F740" s="399">
        <f>DEDEL!R378</f>
        <v>0</v>
      </c>
      <c r="G740" s="399">
        <f>DEDEL!S378</f>
        <v>0</v>
      </c>
      <c r="H740" s="399">
        <f>DEDEL!T378</f>
        <v>0</v>
      </c>
    </row>
    <row r="741" spans="1:8" x14ac:dyDescent="0.25">
      <c r="A741" s="269" t="str">
        <f>DEDEL!A379</f>
        <v>DEDELEGATION</v>
      </c>
      <c r="B741" s="269">
        <f>DEDEL!C379</f>
        <v>3022072</v>
      </c>
      <c r="C741" s="269" t="str">
        <f>DEDEL!D379</f>
        <v>Queenswell Junior School</v>
      </c>
      <c r="D741" s="269" t="str">
        <f>DEDEL!M379</f>
        <v>DDEL5</v>
      </c>
      <c r="E741" s="399">
        <f>DEDEL!Q379</f>
        <v>-1329.25</v>
      </c>
      <c r="F741" s="399">
        <f>DEDEL!R379</f>
        <v>0</v>
      </c>
      <c r="G741" s="399">
        <f>DEDEL!S379</f>
        <v>0</v>
      </c>
      <c r="H741" s="399">
        <f>DEDEL!T379</f>
        <v>0</v>
      </c>
    </row>
    <row r="742" spans="1:8" x14ac:dyDescent="0.25">
      <c r="A742" s="269" t="str">
        <f>DEDEL!A380</f>
        <v>DEDELEGATION</v>
      </c>
      <c r="B742" s="269">
        <f>DEDEL!C380</f>
        <v>3022073</v>
      </c>
      <c r="C742" s="269" t="str">
        <f>DEDEL!D380</f>
        <v>Danegrove Primary School</v>
      </c>
      <c r="D742" s="269" t="str">
        <f>DEDEL!M380</f>
        <v>DDEL5</v>
      </c>
      <c r="E742" s="399">
        <f>DEDEL!Q380</f>
        <v>-2543.98</v>
      </c>
      <c r="F742" s="399">
        <f>DEDEL!R380</f>
        <v>0</v>
      </c>
      <c r="G742" s="399">
        <f>DEDEL!S380</f>
        <v>0</v>
      </c>
      <c r="H742" s="399">
        <f>DEDEL!T380</f>
        <v>0</v>
      </c>
    </row>
    <row r="743" spans="1:8" x14ac:dyDescent="0.25">
      <c r="A743" s="269" t="str">
        <f>DEDEL!A381</f>
        <v>DEDELEGATION</v>
      </c>
      <c r="B743" s="269">
        <f>DEDEL!C381</f>
        <v>3022076</v>
      </c>
      <c r="C743" s="269" t="str">
        <f>DEDEL!D381</f>
        <v>Wessex Gardens Primary School</v>
      </c>
      <c r="D743" s="269" t="str">
        <f>DEDEL!M381</f>
        <v>DDEL5</v>
      </c>
      <c r="E743" s="399">
        <f>DEDEL!Q381</f>
        <v>-1443.77</v>
      </c>
      <c r="F743" s="399">
        <f>DEDEL!R381</f>
        <v>0</v>
      </c>
      <c r="G743" s="399">
        <f>DEDEL!S381</f>
        <v>0</v>
      </c>
      <c r="H743" s="399">
        <f>DEDEL!T381</f>
        <v>0</v>
      </c>
    </row>
    <row r="744" spans="1:8" x14ac:dyDescent="0.25">
      <c r="A744" s="269" t="str">
        <f>DEDEL!A382</f>
        <v>DEDELEGATION</v>
      </c>
      <c r="B744" s="269">
        <f>DEDEL!C382</f>
        <v>3022077</v>
      </c>
      <c r="C744" s="269" t="str">
        <f>DEDEL!D382</f>
        <v>The Orion Primary School</v>
      </c>
      <c r="D744" s="269" t="str">
        <f>DEDEL!M382</f>
        <v>DDEL5</v>
      </c>
      <c r="E744" s="399">
        <f>DEDEL!Q382</f>
        <v>-3541.94</v>
      </c>
      <c r="F744" s="399">
        <f>DEDEL!R382</f>
        <v>0</v>
      </c>
      <c r="G744" s="399">
        <f>DEDEL!S382</f>
        <v>0</v>
      </c>
      <c r="H744" s="399">
        <f>DEDEL!T382</f>
        <v>0</v>
      </c>
    </row>
    <row r="745" spans="1:8" x14ac:dyDescent="0.25">
      <c r="A745" s="269" t="str">
        <f>DEDEL!A383</f>
        <v>DEDELEGATION</v>
      </c>
      <c r="B745" s="269">
        <f>DEDEL!C383</f>
        <v>3022078</v>
      </c>
      <c r="C745" s="269" t="str">
        <f>DEDEL!D383</f>
        <v>Pardes House Primary School</v>
      </c>
      <c r="D745" s="269" t="str">
        <f>DEDEL!M383</f>
        <v>DDEL5</v>
      </c>
      <c r="E745" s="399">
        <f>DEDEL!Q383</f>
        <v>-1423.32</v>
      </c>
      <c r="F745" s="399">
        <f>DEDEL!R383</f>
        <v>0</v>
      </c>
      <c r="G745" s="399">
        <f>DEDEL!S383</f>
        <v>0</v>
      </c>
      <c r="H745" s="399">
        <f>DEDEL!T383</f>
        <v>0</v>
      </c>
    </row>
    <row r="746" spans="1:8" x14ac:dyDescent="0.25">
      <c r="A746" s="269" t="str">
        <f>DEDEL!A384</f>
        <v>DEDELEGATION</v>
      </c>
      <c r="B746" s="269">
        <f>DEDEL!C384</f>
        <v>3022079</v>
      </c>
      <c r="C746" s="269" t="str">
        <f>DEDEL!D384</f>
        <v>Beis Yaakov Primary School</v>
      </c>
      <c r="D746" s="269" t="str">
        <f>DEDEL!M384</f>
        <v>DDEL5</v>
      </c>
      <c r="E746" s="399">
        <f>DEDEL!Q384</f>
        <v>-1775.06</v>
      </c>
      <c r="F746" s="399">
        <f>DEDEL!R384</f>
        <v>0</v>
      </c>
      <c r="G746" s="399">
        <f>DEDEL!S384</f>
        <v>0</v>
      </c>
      <c r="H746" s="399">
        <f>DEDEL!T384</f>
        <v>0</v>
      </c>
    </row>
    <row r="747" spans="1:8" x14ac:dyDescent="0.25">
      <c r="A747" s="269" t="str">
        <f>DEDEL!A385</f>
        <v>DEDELEGATION</v>
      </c>
      <c r="B747" s="269">
        <f>DEDEL!C385</f>
        <v>3023300</v>
      </c>
      <c r="C747" s="269" t="str">
        <f>DEDEL!D385</f>
        <v>All Saints' CofE Primary School NW2</v>
      </c>
      <c r="D747" s="269" t="str">
        <f>DEDEL!M385</f>
        <v>DDEL5</v>
      </c>
      <c r="E747" s="399">
        <f>DEDEL!Q385</f>
        <v>-699.39</v>
      </c>
      <c r="F747" s="399">
        <f>DEDEL!R385</f>
        <v>0</v>
      </c>
      <c r="G747" s="399">
        <f>DEDEL!S385</f>
        <v>0</v>
      </c>
      <c r="H747" s="399">
        <f>DEDEL!T385</f>
        <v>0</v>
      </c>
    </row>
    <row r="748" spans="1:8" x14ac:dyDescent="0.25">
      <c r="A748" s="269" t="str">
        <f>DEDEL!A386</f>
        <v>DEDELEGATION</v>
      </c>
      <c r="B748" s="269">
        <f>DEDEL!C386</f>
        <v>3023302</v>
      </c>
      <c r="C748" s="269" t="str">
        <f>DEDEL!D386</f>
        <v>Christ Church Primary School</v>
      </c>
      <c r="D748" s="269" t="str">
        <f>DEDEL!M386</f>
        <v>DDEL5</v>
      </c>
      <c r="E748" s="399">
        <f>DEDEL!Q386</f>
        <v>-854.81</v>
      </c>
      <c r="F748" s="399">
        <f>DEDEL!R386</f>
        <v>0</v>
      </c>
      <c r="G748" s="399">
        <f>DEDEL!S386</f>
        <v>0</v>
      </c>
      <c r="H748" s="399">
        <f>DEDEL!T386</f>
        <v>0</v>
      </c>
    </row>
    <row r="749" spans="1:8" x14ac:dyDescent="0.25">
      <c r="A749" s="269" t="str">
        <f>DEDEL!A387</f>
        <v>DEDELEGATION</v>
      </c>
      <c r="B749" s="269">
        <f>DEDEL!C387</f>
        <v>3023304</v>
      </c>
      <c r="C749" s="269" t="str">
        <f>DEDEL!D387</f>
        <v>Holy Trinity CofE Primary School</v>
      </c>
      <c r="D749" s="269" t="str">
        <f>DEDEL!M387</f>
        <v>DDEL5</v>
      </c>
      <c r="E749" s="399">
        <f>DEDEL!Q387</f>
        <v>-813.91</v>
      </c>
      <c r="F749" s="399">
        <f>DEDEL!R387</f>
        <v>0</v>
      </c>
      <c r="G749" s="399">
        <f>DEDEL!S387</f>
        <v>0</v>
      </c>
      <c r="H749" s="399">
        <f>DEDEL!T387</f>
        <v>0</v>
      </c>
    </row>
    <row r="750" spans="1:8" x14ac:dyDescent="0.25">
      <c r="A750" s="269" t="str">
        <f>DEDEL!A388</f>
        <v>DEDELEGATION</v>
      </c>
      <c r="B750" s="269">
        <f>DEDEL!C388</f>
        <v>3023305</v>
      </c>
      <c r="C750" s="269" t="str">
        <f>DEDEL!D388</f>
        <v>Monken Hadley CofE Primary School</v>
      </c>
      <c r="D750" s="269" t="str">
        <f>DEDEL!M388</f>
        <v>DDEL5</v>
      </c>
      <c r="E750" s="399">
        <f>DEDEL!Q388</f>
        <v>-613.5</v>
      </c>
      <c r="F750" s="399">
        <f>DEDEL!R388</f>
        <v>0</v>
      </c>
      <c r="G750" s="399">
        <f>DEDEL!S388</f>
        <v>0</v>
      </c>
      <c r="H750" s="399">
        <f>DEDEL!T388</f>
        <v>0</v>
      </c>
    </row>
    <row r="751" spans="1:8" x14ac:dyDescent="0.25">
      <c r="A751" s="269" t="str">
        <f>DEDEL!A389</f>
        <v>DEDELEGATION</v>
      </c>
      <c r="B751" s="269">
        <f>DEDEL!C389</f>
        <v>3023307</v>
      </c>
      <c r="C751" s="269" t="str">
        <f>DEDEL!D389</f>
        <v>St John's CofE Junior Mixed and Infant School</v>
      </c>
      <c r="D751" s="269" t="str">
        <f>DEDEL!M389</f>
        <v>DDEL5</v>
      </c>
      <c r="E751" s="399">
        <f>DEDEL!Q389</f>
        <v>-854.81</v>
      </c>
      <c r="F751" s="399">
        <f>DEDEL!R389</f>
        <v>0</v>
      </c>
      <c r="G751" s="399">
        <f>DEDEL!S389</f>
        <v>0</v>
      </c>
      <c r="H751" s="399">
        <f>DEDEL!T389</f>
        <v>0</v>
      </c>
    </row>
    <row r="752" spans="1:8" x14ac:dyDescent="0.25">
      <c r="A752" s="269" t="str">
        <f>DEDEL!A390</f>
        <v>DEDELEGATION</v>
      </c>
      <c r="B752" s="269">
        <f>DEDEL!C390</f>
        <v>3023309</v>
      </c>
      <c r="C752" s="269" t="str">
        <f>DEDEL!D390</f>
        <v>St John's CofE Primary School</v>
      </c>
      <c r="D752" s="269" t="str">
        <f>DEDEL!M390</f>
        <v>DDEL5</v>
      </c>
      <c r="E752" s="399">
        <f>DEDEL!Q390</f>
        <v>-862.99</v>
      </c>
      <c r="F752" s="399">
        <f>DEDEL!R390</f>
        <v>0</v>
      </c>
      <c r="G752" s="399">
        <f>DEDEL!S390</f>
        <v>0</v>
      </c>
      <c r="H752" s="399">
        <f>DEDEL!T390</f>
        <v>0</v>
      </c>
    </row>
    <row r="753" spans="1:8" x14ac:dyDescent="0.25">
      <c r="A753" s="269" t="str">
        <f>DEDEL!A391</f>
        <v>DEDELEGATION</v>
      </c>
      <c r="B753" s="269">
        <f>DEDEL!C391</f>
        <v>3023311</v>
      </c>
      <c r="C753" s="269" t="str">
        <f>DEDEL!D391</f>
        <v>St Mary's CofE Primary School</v>
      </c>
      <c r="D753" s="269" t="str">
        <f>DEDEL!M391</f>
        <v>DDEL5</v>
      </c>
      <c r="E753" s="399">
        <f>DEDEL!Q391</f>
        <v>-1680.99</v>
      </c>
      <c r="F753" s="399">
        <f>DEDEL!R391</f>
        <v>0</v>
      </c>
      <c r="G753" s="399">
        <f>DEDEL!S391</f>
        <v>0</v>
      </c>
      <c r="H753" s="399">
        <f>DEDEL!T391</f>
        <v>0</v>
      </c>
    </row>
    <row r="754" spans="1:8" x14ac:dyDescent="0.25">
      <c r="A754" s="269" t="str">
        <f>DEDEL!A392</f>
        <v>DEDELEGATION</v>
      </c>
      <c r="B754" s="269">
        <f>DEDEL!C392</f>
        <v>3023312</v>
      </c>
      <c r="C754" s="269" t="str">
        <f>DEDEL!D392</f>
        <v>St Mary's CofE Primary School, East Barnet</v>
      </c>
      <c r="D754" s="269" t="str">
        <f>DEDEL!M392</f>
        <v>DDEL5</v>
      </c>
      <c r="E754" s="399">
        <f>DEDEL!Q392</f>
        <v>-867.07999999999993</v>
      </c>
      <c r="F754" s="399">
        <f>DEDEL!R392</f>
        <v>0</v>
      </c>
      <c r="G754" s="399">
        <f>DEDEL!S392</f>
        <v>0</v>
      </c>
      <c r="H754" s="399">
        <f>DEDEL!T392</f>
        <v>0</v>
      </c>
    </row>
    <row r="755" spans="1:8" x14ac:dyDescent="0.25">
      <c r="A755" s="269" t="str">
        <f>DEDEL!A393</f>
        <v>DEDELEGATION</v>
      </c>
      <c r="B755" s="269">
        <f>DEDEL!C393</f>
        <v>3023313</v>
      </c>
      <c r="C755" s="269" t="str">
        <f>DEDEL!D393</f>
        <v>St Paul's CofE Primary School N11</v>
      </c>
      <c r="D755" s="269" t="str">
        <f>DEDEL!M393</f>
        <v>DDEL5</v>
      </c>
      <c r="E755" s="399">
        <f>DEDEL!Q393</f>
        <v>-760.74</v>
      </c>
      <c r="F755" s="399">
        <f>DEDEL!R393</f>
        <v>0</v>
      </c>
      <c r="G755" s="399">
        <f>DEDEL!S393</f>
        <v>0</v>
      </c>
      <c r="H755" s="399">
        <f>DEDEL!T393</f>
        <v>0</v>
      </c>
    </row>
    <row r="756" spans="1:8" x14ac:dyDescent="0.25">
      <c r="A756" s="269" t="str">
        <f>DEDEL!A394</f>
        <v>DEDELEGATION</v>
      </c>
      <c r="B756" s="269">
        <f>DEDEL!C394</f>
        <v>3023314</v>
      </c>
      <c r="C756" s="269" t="str">
        <f>DEDEL!D394</f>
        <v>St Paul's CofE Primary School NW7</v>
      </c>
      <c r="D756" s="269" t="str">
        <f>DEDEL!M394</f>
        <v>DDEL5</v>
      </c>
      <c r="E756" s="399">
        <f>DEDEL!Q394</f>
        <v>-842.54</v>
      </c>
      <c r="F756" s="399">
        <f>DEDEL!R394</f>
        <v>0</v>
      </c>
      <c r="G756" s="399">
        <f>DEDEL!S394</f>
        <v>0</v>
      </c>
      <c r="H756" s="399">
        <f>DEDEL!T394</f>
        <v>0</v>
      </c>
    </row>
    <row r="757" spans="1:8" x14ac:dyDescent="0.25">
      <c r="A757" s="269" t="str">
        <f>DEDEL!A395</f>
        <v>DEDELEGATION</v>
      </c>
      <c r="B757" s="269">
        <f>DEDEL!C395</f>
        <v>3023315</v>
      </c>
      <c r="C757" s="269" t="str">
        <f>DEDEL!D395</f>
        <v>St Andrew's CofE Voluntary Aided Primary School, Totteridge</v>
      </c>
      <c r="D757" s="269" t="str">
        <f>DEDEL!M395</f>
        <v>DDEL5</v>
      </c>
      <c r="E757" s="399">
        <f>DEDEL!Q395</f>
        <v>-850.72</v>
      </c>
      <c r="F757" s="399">
        <f>DEDEL!R395</f>
        <v>0</v>
      </c>
      <c r="G757" s="399">
        <f>DEDEL!S395</f>
        <v>0</v>
      </c>
      <c r="H757" s="399">
        <f>DEDEL!T395</f>
        <v>0</v>
      </c>
    </row>
    <row r="758" spans="1:8" x14ac:dyDescent="0.25">
      <c r="A758" s="269" t="str">
        <f>DEDEL!A396</f>
        <v>DEDELEGATION</v>
      </c>
      <c r="B758" s="269">
        <f>DEDEL!C396</f>
        <v>3023316</v>
      </c>
      <c r="C758" s="269" t="str">
        <f>DEDEL!D396</f>
        <v>Trent CofE Primary School</v>
      </c>
      <c r="D758" s="269" t="str">
        <f>DEDEL!M396</f>
        <v>DDEL5</v>
      </c>
      <c r="E758" s="399">
        <f>DEDEL!Q396</f>
        <v>-867.07999999999993</v>
      </c>
      <c r="F758" s="399">
        <f>DEDEL!R396</f>
        <v>0</v>
      </c>
      <c r="G758" s="399">
        <f>DEDEL!S396</f>
        <v>0</v>
      </c>
      <c r="H758" s="399">
        <f>DEDEL!T396</f>
        <v>0</v>
      </c>
    </row>
    <row r="759" spans="1:8" x14ac:dyDescent="0.25">
      <c r="A759" s="269" t="str">
        <f>DEDEL!A397</f>
        <v>DEDELEGATION</v>
      </c>
      <c r="B759" s="269">
        <f>DEDEL!C397</f>
        <v>3023317</v>
      </c>
      <c r="C759" s="269" t="str">
        <f>DEDEL!D397</f>
        <v>All Saints' CofE Primary School N20</v>
      </c>
      <c r="D759" s="269" t="str">
        <f>DEDEL!M397</f>
        <v>DDEL5</v>
      </c>
      <c r="E759" s="399">
        <f>DEDEL!Q397</f>
        <v>-867.07999999999993</v>
      </c>
      <c r="F759" s="399">
        <f>DEDEL!R397</f>
        <v>0</v>
      </c>
      <c r="G759" s="399">
        <f>DEDEL!S397</f>
        <v>0</v>
      </c>
      <c r="H759" s="399">
        <f>DEDEL!T397</f>
        <v>0</v>
      </c>
    </row>
    <row r="760" spans="1:8" x14ac:dyDescent="0.25">
      <c r="A760" s="269" t="str">
        <f>DEDEL!A398</f>
        <v>DEDELEGATION</v>
      </c>
      <c r="B760" s="269">
        <f>DEDEL!C398</f>
        <v>3023500</v>
      </c>
      <c r="C760" s="269" t="str">
        <f>DEDEL!D398</f>
        <v>The Annunciation Catholic Infant School</v>
      </c>
      <c r="D760" s="269" t="str">
        <f>DEDEL!M398</f>
        <v>DDEL5</v>
      </c>
      <c r="E760" s="399">
        <f>DEDEL!Q398</f>
        <v>-527.61</v>
      </c>
      <c r="F760" s="399">
        <f>DEDEL!R398</f>
        <v>0</v>
      </c>
      <c r="G760" s="399">
        <f>DEDEL!S398</f>
        <v>0</v>
      </c>
      <c r="H760" s="399">
        <f>DEDEL!T398</f>
        <v>0</v>
      </c>
    </row>
    <row r="761" spans="1:8" x14ac:dyDescent="0.25">
      <c r="A761" s="269" t="str">
        <f>DEDEL!A399</f>
        <v>DEDELEGATION</v>
      </c>
      <c r="B761" s="269">
        <f>DEDEL!C399</f>
        <v>3023501</v>
      </c>
      <c r="C761" s="269" t="str">
        <f>DEDEL!D399</f>
        <v>Our Lady of Lourdes RC School</v>
      </c>
      <c r="D761" s="269" t="str">
        <f>DEDEL!M399</f>
        <v>DDEL5</v>
      </c>
      <c r="E761" s="399">
        <f>DEDEL!Q399</f>
        <v>-813.91</v>
      </c>
      <c r="F761" s="399">
        <f>DEDEL!R399</f>
        <v>0</v>
      </c>
      <c r="G761" s="399">
        <f>DEDEL!S399</f>
        <v>0</v>
      </c>
      <c r="H761" s="399">
        <f>DEDEL!T399</f>
        <v>0</v>
      </c>
    </row>
    <row r="762" spans="1:8" x14ac:dyDescent="0.25">
      <c r="A762" s="269" t="str">
        <f>DEDEL!A400</f>
        <v>DEDELEGATION</v>
      </c>
      <c r="B762" s="269">
        <f>DEDEL!C400</f>
        <v>3023502</v>
      </c>
      <c r="C762" s="269" t="str">
        <f>DEDEL!D400</f>
        <v>St Agnes' Catholic Primary School</v>
      </c>
      <c r="D762" s="269" t="str">
        <f>DEDEL!M400</f>
        <v>DDEL5</v>
      </c>
      <c r="E762" s="399">
        <f>DEDEL!Q400</f>
        <v>-1501.03</v>
      </c>
      <c r="F762" s="399">
        <f>DEDEL!R400</f>
        <v>0</v>
      </c>
      <c r="G762" s="399">
        <f>DEDEL!S400</f>
        <v>0</v>
      </c>
      <c r="H762" s="399">
        <f>DEDEL!T400</f>
        <v>0</v>
      </c>
    </row>
    <row r="763" spans="1:8" x14ac:dyDescent="0.25">
      <c r="A763" s="269" t="str">
        <f>DEDEL!A401</f>
        <v>DEDELEGATION</v>
      </c>
      <c r="B763" s="269">
        <f>DEDEL!C401</f>
        <v>3023504</v>
      </c>
      <c r="C763" s="269" t="str">
        <f>DEDEL!D401</f>
        <v>St Catherine's RC School</v>
      </c>
      <c r="D763" s="269" t="str">
        <f>DEDEL!M401</f>
        <v>DDEL5</v>
      </c>
      <c r="E763" s="399">
        <f>DEDEL!Q401</f>
        <v>-1705.53</v>
      </c>
      <c r="F763" s="399">
        <f>DEDEL!R401</f>
        <v>0</v>
      </c>
      <c r="G763" s="399">
        <f>DEDEL!S401</f>
        <v>0</v>
      </c>
      <c r="H763" s="399">
        <f>DEDEL!T401</f>
        <v>0</v>
      </c>
    </row>
    <row r="764" spans="1:8" x14ac:dyDescent="0.25">
      <c r="A764" s="269" t="str">
        <f>DEDEL!A402</f>
        <v>DEDELEGATION</v>
      </c>
      <c r="B764" s="269">
        <f>DEDEL!C402</f>
        <v>3023506</v>
      </c>
      <c r="C764" s="269" t="str">
        <f>DEDEL!D402</f>
        <v>St Vincent's Catholic Primary School</v>
      </c>
      <c r="D764" s="269" t="str">
        <f>DEDEL!M402</f>
        <v>DDEL5</v>
      </c>
      <c r="E764" s="399">
        <f>DEDEL!Q402</f>
        <v>-1161.56</v>
      </c>
      <c r="F764" s="399">
        <f>DEDEL!R402</f>
        <v>0</v>
      </c>
      <c r="G764" s="399">
        <f>DEDEL!S402</f>
        <v>0</v>
      </c>
      <c r="H764" s="399">
        <f>DEDEL!T402</f>
        <v>0</v>
      </c>
    </row>
    <row r="765" spans="1:8" x14ac:dyDescent="0.25">
      <c r="A765" s="269" t="str">
        <f>DEDEL!A403</f>
        <v>DEDELEGATION</v>
      </c>
      <c r="B765" s="269">
        <f>DEDEL!C403</f>
        <v>3023507</v>
      </c>
      <c r="C765" s="269" t="str">
        <f>DEDEL!D403</f>
        <v>St Theresa's Catholic Primary School</v>
      </c>
      <c r="D765" s="269" t="str">
        <f>DEDEL!M403</f>
        <v>DDEL5</v>
      </c>
      <c r="E765" s="399">
        <f>DEDEL!Q403</f>
        <v>-719.83999999999992</v>
      </c>
      <c r="F765" s="399">
        <f>DEDEL!R403</f>
        <v>0</v>
      </c>
      <c r="G765" s="399">
        <f>DEDEL!S403</f>
        <v>0</v>
      </c>
      <c r="H765" s="399">
        <f>DEDEL!T403</f>
        <v>0</v>
      </c>
    </row>
    <row r="766" spans="1:8" x14ac:dyDescent="0.25">
      <c r="A766" s="269" t="str">
        <f>DEDEL!A404</f>
        <v>DEDELEGATION</v>
      </c>
      <c r="B766" s="269">
        <f>DEDEL!C404</f>
        <v>3023509</v>
      </c>
      <c r="C766" s="269" t="str">
        <f>DEDEL!D404</f>
        <v>St Joseph's Catholic Primary School</v>
      </c>
      <c r="D766" s="269" t="str">
        <f>DEDEL!M404</f>
        <v>DDEL5</v>
      </c>
      <c r="E766" s="399">
        <f>DEDEL!Q404</f>
        <v>-1987.74</v>
      </c>
      <c r="F766" s="399">
        <f>DEDEL!R404</f>
        <v>0</v>
      </c>
      <c r="G766" s="399">
        <f>DEDEL!S404</f>
        <v>0</v>
      </c>
      <c r="H766" s="399">
        <f>DEDEL!T404</f>
        <v>0</v>
      </c>
    </row>
    <row r="767" spans="1:8" x14ac:dyDescent="0.25">
      <c r="A767" s="269" t="str">
        <f>DEDEL!A405</f>
        <v>DEDELEGATION</v>
      </c>
      <c r="B767" s="269">
        <f>DEDEL!C405</f>
        <v>3023510</v>
      </c>
      <c r="C767" s="269" t="str">
        <f>DEDEL!D405</f>
        <v>Sacred Heart Roman Catholic Primary School</v>
      </c>
      <c r="D767" s="269" t="str">
        <f>DEDEL!M405</f>
        <v>DDEL5</v>
      </c>
      <c r="E767" s="399">
        <f>DEDEL!Q405</f>
        <v>-1619.6399999999999</v>
      </c>
      <c r="F767" s="399">
        <f>DEDEL!R405</f>
        <v>0</v>
      </c>
      <c r="G767" s="399">
        <f>DEDEL!S405</f>
        <v>0</v>
      </c>
      <c r="H767" s="399">
        <f>DEDEL!T405</f>
        <v>0</v>
      </c>
    </row>
    <row r="768" spans="1:8" x14ac:dyDescent="0.25">
      <c r="A768" s="269" t="str">
        <f>DEDEL!A406</f>
        <v>DEDELEGATION</v>
      </c>
      <c r="B768" s="269">
        <f>DEDEL!C406</f>
        <v>3023511</v>
      </c>
      <c r="C768" s="269" t="str">
        <f>DEDEL!D406</f>
        <v>Blessed Dominic Catholic Primary School</v>
      </c>
      <c r="D768" s="269" t="str">
        <f>DEDEL!M406</f>
        <v>DDEL5</v>
      </c>
      <c r="E768" s="399">
        <f>DEDEL!Q406</f>
        <v>-1656.45</v>
      </c>
      <c r="F768" s="399">
        <f>DEDEL!R406</f>
        <v>0</v>
      </c>
      <c r="G768" s="399">
        <f>DEDEL!S406</f>
        <v>0</v>
      </c>
      <c r="H768" s="399">
        <f>DEDEL!T406</f>
        <v>0</v>
      </c>
    </row>
    <row r="769" spans="1:8" x14ac:dyDescent="0.25">
      <c r="A769" s="269" t="str">
        <f>DEDEL!A407</f>
        <v>DEDELEGATION</v>
      </c>
      <c r="B769" s="269">
        <f>DEDEL!C407</f>
        <v>3023512</v>
      </c>
      <c r="C769" s="269" t="str">
        <f>DEDEL!D407</f>
        <v>Rosh Pinah Primary School</v>
      </c>
      <c r="D769" s="269" t="str">
        <f>DEDEL!M407</f>
        <v>DDEL5</v>
      </c>
      <c r="E769" s="399">
        <f>DEDEL!Q407</f>
        <v>-1529.6599999999999</v>
      </c>
      <c r="F769" s="399">
        <f>DEDEL!R407</f>
        <v>0</v>
      </c>
      <c r="G769" s="399">
        <f>DEDEL!S407</f>
        <v>0</v>
      </c>
      <c r="H769" s="399">
        <f>DEDEL!T407</f>
        <v>0</v>
      </c>
    </row>
    <row r="770" spans="1:8" x14ac:dyDescent="0.25">
      <c r="A770" s="269" t="str">
        <f>DEDEL!A408</f>
        <v>DEDELEGATION</v>
      </c>
      <c r="B770" s="269">
        <f>DEDEL!C408</f>
        <v>3023513</v>
      </c>
      <c r="C770" s="269" t="str">
        <f>DEDEL!D408</f>
        <v>Menorah Primary School</v>
      </c>
      <c r="D770" s="269" t="str">
        <f>DEDEL!M408</f>
        <v>DDEL5</v>
      </c>
      <c r="E770" s="399">
        <f>DEDEL!Q408</f>
        <v>-1554.2</v>
      </c>
      <c r="F770" s="399">
        <f>DEDEL!R408</f>
        <v>0</v>
      </c>
      <c r="G770" s="399">
        <f>DEDEL!S408</f>
        <v>0</v>
      </c>
      <c r="H770" s="399">
        <f>DEDEL!T408</f>
        <v>0</v>
      </c>
    </row>
    <row r="771" spans="1:8" x14ac:dyDescent="0.25">
      <c r="A771" s="269" t="str">
        <f>DEDEL!A409</f>
        <v>DEDELEGATION</v>
      </c>
      <c r="B771" s="269">
        <f>DEDEL!C409</f>
        <v>3023514</v>
      </c>
      <c r="C771" s="269" t="str">
        <f>DEDEL!D409</f>
        <v>The Annunciation RC Junior School</v>
      </c>
      <c r="D771" s="269" t="str">
        <f>DEDEL!M409</f>
        <v>DDEL5</v>
      </c>
      <c r="E771" s="399">
        <f>DEDEL!Q409</f>
        <v>-846.63</v>
      </c>
      <c r="F771" s="399">
        <f>DEDEL!R409</f>
        <v>0</v>
      </c>
      <c r="G771" s="399">
        <f>DEDEL!S409</f>
        <v>0</v>
      </c>
      <c r="H771" s="399">
        <f>DEDEL!T409</f>
        <v>0</v>
      </c>
    </row>
    <row r="772" spans="1:8" x14ac:dyDescent="0.25">
      <c r="A772" s="269" t="str">
        <f>DEDEL!A410</f>
        <v>DEDELEGATION</v>
      </c>
      <c r="B772" s="269">
        <f>DEDEL!C410</f>
        <v>3023516</v>
      </c>
      <c r="C772" s="269" t="str">
        <f>DEDEL!D410</f>
        <v>Hasmonean Primary School</v>
      </c>
      <c r="D772" s="269" t="str">
        <f>DEDEL!M410</f>
        <v>DDEL5</v>
      </c>
      <c r="E772" s="399">
        <f>DEDEL!Q410</f>
        <v>-834.36</v>
      </c>
      <c r="F772" s="399">
        <f>DEDEL!R410</f>
        <v>0</v>
      </c>
      <c r="G772" s="399">
        <f>DEDEL!S410</f>
        <v>0</v>
      </c>
      <c r="H772" s="399">
        <f>DEDEL!T410</f>
        <v>0</v>
      </c>
    </row>
    <row r="773" spans="1:8" x14ac:dyDescent="0.25">
      <c r="A773" s="269" t="str">
        <f>DEDEL!A411</f>
        <v>DEDELEGATION</v>
      </c>
      <c r="B773" s="269">
        <f>DEDEL!C411</f>
        <v>3023518</v>
      </c>
      <c r="C773" s="269" t="str">
        <f>DEDEL!D411</f>
        <v>Woodcroft Primary School</v>
      </c>
      <c r="D773" s="269" t="str">
        <f>DEDEL!M411</f>
        <v>DDEL5</v>
      </c>
      <c r="E773" s="399">
        <f>DEDEL!Q411</f>
        <v>-1595.1</v>
      </c>
      <c r="F773" s="399">
        <f>DEDEL!R411</f>
        <v>0</v>
      </c>
      <c r="G773" s="399">
        <f>DEDEL!S411</f>
        <v>0</v>
      </c>
      <c r="H773" s="399">
        <f>DEDEL!T411</f>
        <v>0</v>
      </c>
    </row>
    <row r="774" spans="1:8" x14ac:dyDescent="0.25">
      <c r="A774" s="269" t="str">
        <f>DEDEL!A412</f>
        <v>DEDELEGATION</v>
      </c>
      <c r="B774" s="269">
        <f>DEDEL!C412</f>
        <v>3023520</v>
      </c>
      <c r="C774" s="269" t="str">
        <f>DEDEL!D412</f>
        <v>Akiva School</v>
      </c>
      <c r="D774" s="269" t="str">
        <f>DEDEL!M412</f>
        <v>DDEL5</v>
      </c>
      <c r="E774" s="399">
        <f>DEDEL!Q412</f>
        <v>-1717.8</v>
      </c>
      <c r="F774" s="399">
        <f>DEDEL!R412</f>
        <v>0</v>
      </c>
      <c r="G774" s="399">
        <f>DEDEL!S412</f>
        <v>0</v>
      </c>
      <c r="H774" s="399">
        <f>DEDEL!T412</f>
        <v>0</v>
      </c>
    </row>
    <row r="775" spans="1:8" x14ac:dyDescent="0.25">
      <c r="A775" s="269" t="str">
        <f>DEDEL!A413</f>
        <v>DEDELEGATION</v>
      </c>
      <c r="B775" s="269">
        <f>DEDEL!C413</f>
        <v>3023523</v>
      </c>
      <c r="C775" s="269" t="str">
        <f>DEDEL!D413</f>
        <v>Martin Primary School</v>
      </c>
      <c r="D775" s="269" t="str">
        <f>DEDEL!M413</f>
        <v>DDEL5</v>
      </c>
      <c r="E775" s="399">
        <f>DEDEL!Q413</f>
        <v>-2539.89</v>
      </c>
      <c r="F775" s="399">
        <f>DEDEL!R413</f>
        <v>0</v>
      </c>
      <c r="G775" s="399">
        <f>DEDEL!S413</f>
        <v>0</v>
      </c>
      <c r="H775" s="399">
        <f>DEDEL!T413</f>
        <v>0</v>
      </c>
    </row>
    <row r="776" spans="1:8" x14ac:dyDescent="0.25">
      <c r="A776" s="269" t="str">
        <f>DEDEL!A414</f>
        <v>DEDELEGATION</v>
      </c>
      <c r="B776" s="269">
        <f>DEDEL!C414</f>
        <v>3023524</v>
      </c>
      <c r="C776" s="269" t="str">
        <f>DEDEL!D414</f>
        <v>Beit Shvidler Primary School</v>
      </c>
      <c r="D776" s="269" t="str">
        <f>DEDEL!M414</f>
        <v>DDEL5</v>
      </c>
      <c r="E776" s="399">
        <f>DEDEL!Q414</f>
        <v>-768.92</v>
      </c>
      <c r="F776" s="399">
        <f>DEDEL!R414</f>
        <v>0</v>
      </c>
      <c r="G776" s="399">
        <f>DEDEL!S414</f>
        <v>0</v>
      </c>
      <c r="H776" s="399">
        <f>DEDEL!T414</f>
        <v>0</v>
      </c>
    </row>
    <row r="777" spans="1:8" x14ac:dyDescent="0.25">
      <c r="A777" s="269" t="str">
        <f>DEDEL!A415</f>
        <v>DEDELEGATION</v>
      </c>
      <c r="B777" s="269">
        <f>DEDEL!C415</f>
        <v>3025201</v>
      </c>
      <c r="C777" s="269" t="str">
        <f>DEDEL!D415</f>
        <v>Osidge Primary School</v>
      </c>
      <c r="D777" s="269" t="str">
        <f>DEDEL!M415</f>
        <v>DDEL5</v>
      </c>
      <c r="E777" s="399">
        <f>DEDEL!Q415</f>
        <v>-1611.46</v>
      </c>
      <c r="F777" s="399">
        <f>DEDEL!R415</f>
        <v>0</v>
      </c>
      <c r="G777" s="399">
        <f>DEDEL!S415</f>
        <v>0</v>
      </c>
      <c r="H777" s="399">
        <f>DEDEL!T415</f>
        <v>0</v>
      </c>
    </row>
    <row r="778" spans="1:8" x14ac:dyDescent="0.25">
      <c r="A778" s="269" t="str">
        <f>DEDEL!A416</f>
        <v>DEDELEGATION</v>
      </c>
      <c r="B778" s="269">
        <f>DEDEL!C416</f>
        <v>3025948</v>
      </c>
      <c r="C778" s="269" t="str">
        <f>DEDEL!D416</f>
        <v>Mathilda Marks-Kennedy Jewish Primary School</v>
      </c>
      <c r="D778" s="269" t="str">
        <f>DEDEL!M416</f>
        <v>DDEL5</v>
      </c>
      <c r="E778" s="399">
        <f>DEDEL!Q416</f>
        <v>-854.81</v>
      </c>
      <c r="F778" s="399">
        <f>DEDEL!R416</f>
        <v>0</v>
      </c>
      <c r="G778" s="399">
        <f>DEDEL!S416</f>
        <v>0</v>
      </c>
      <c r="H778" s="399">
        <f>DEDEL!T416</f>
        <v>0</v>
      </c>
    </row>
    <row r="779" spans="1:8" x14ac:dyDescent="0.25">
      <c r="A779" s="269" t="str">
        <f>DEDEL!A417</f>
        <v>DEDELEGATION</v>
      </c>
      <c r="B779" s="269">
        <f>DEDEL!C417</f>
        <v>3025949</v>
      </c>
      <c r="C779" s="269" t="str">
        <f>DEDEL!D417</f>
        <v>Menorah Foundation School</v>
      </c>
      <c r="D779" s="269" t="str">
        <f>DEDEL!M417</f>
        <v>DDEL5</v>
      </c>
      <c r="E779" s="399">
        <f>DEDEL!Q417</f>
        <v>-1550.11</v>
      </c>
      <c r="F779" s="399">
        <f>DEDEL!R417</f>
        <v>0</v>
      </c>
      <c r="G779" s="399">
        <f>DEDEL!S417</f>
        <v>0</v>
      </c>
      <c r="H779" s="399">
        <f>DEDEL!T417</f>
        <v>0</v>
      </c>
    </row>
    <row r="780" spans="1:8" x14ac:dyDescent="0.25">
      <c r="A780" s="269" t="str">
        <f>DEDEL!A418</f>
        <v>DEDELEGATION</v>
      </c>
      <c r="B780" s="269">
        <f>DEDEL!C418</f>
        <v>3024003</v>
      </c>
      <c r="C780" s="269" t="str">
        <f>DEDEL!D418</f>
        <v>Friern Barnet School</v>
      </c>
      <c r="D780" s="269" t="str">
        <f>DEDEL!M418</f>
        <v>DDEL5</v>
      </c>
      <c r="E780" s="399">
        <f>DEDEL!Q418</f>
        <v>-2781.6</v>
      </c>
      <c r="F780" s="399">
        <f>DEDEL!R418</f>
        <v>0</v>
      </c>
      <c r="G780" s="399">
        <f>DEDEL!S418</f>
        <v>0</v>
      </c>
      <c r="H780" s="399">
        <f>DEDEL!T418</f>
        <v>0</v>
      </c>
    </row>
    <row r="781" spans="1:8" x14ac:dyDescent="0.25">
      <c r="A781" s="269" t="str">
        <f>DEDEL!A419</f>
        <v>DEDELEGATION</v>
      </c>
      <c r="B781" s="269">
        <f>DEDEL!C419</f>
        <v>3024004</v>
      </c>
      <c r="C781" s="269" t="str">
        <f>DEDEL!D419</f>
        <v>Menorah High School for Girls</v>
      </c>
      <c r="D781" s="269" t="str">
        <f>DEDEL!M419</f>
        <v>DDEL5</v>
      </c>
      <c r="E781" s="399">
        <f>DEDEL!Q419</f>
        <v>-1017.48</v>
      </c>
      <c r="F781" s="399">
        <f>DEDEL!R419</f>
        <v>0</v>
      </c>
      <c r="G781" s="399">
        <f>DEDEL!S419</f>
        <v>0</v>
      </c>
      <c r="H781" s="399">
        <f>DEDEL!T419</f>
        <v>0</v>
      </c>
    </row>
    <row r="782" spans="1:8" x14ac:dyDescent="0.25">
      <c r="A782" s="269" t="str">
        <f>DEDEL!A420</f>
        <v>DEDELEGATION</v>
      </c>
      <c r="B782" s="269">
        <f>DEDEL!C420</f>
        <v>3025404</v>
      </c>
      <c r="C782" s="269" t="str">
        <f>DEDEL!D420</f>
        <v>St Michael's Catholic Grammar School</v>
      </c>
      <c r="D782" s="269" t="str">
        <f>DEDEL!M420</f>
        <v>DDEL5</v>
      </c>
      <c r="E782" s="399">
        <f>DEDEL!Q420</f>
        <v>-2052.0400000000004</v>
      </c>
      <c r="F782" s="399">
        <f>DEDEL!R420</f>
        <v>0</v>
      </c>
      <c r="G782" s="399">
        <f>DEDEL!S420</f>
        <v>0</v>
      </c>
      <c r="H782" s="399">
        <f>DEDEL!T420</f>
        <v>0</v>
      </c>
    </row>
    <row r="783" spans="1:8" x14ac:dyDescent="0.25">
      <c r="A783" s="269" t="str">
        <f>DEDEL!A421</f>
        <v>DEDELEGATION</v>
      </c>
      <c r="B783" s="269">
        <f>DEDEL!C421</f>
        <v>3025405</v>
      </c>
      <c r="C783" s="269" t="str">
        <f>DEDEL!D421</f>
        <v>Finchley Catholic High School</v>
      </c>
      <c r="D783" s="269" t="str">
        <f>DEDEL!M421</f>
        <v>DDEL5</v>
      </c>
      <c r="E783" s="399">
        <f>DEDEL!Q421</f>
        <v>-3239.1</v>
      </c>
      <c r="F783" s="399">
        <f>DEDEL!R421</f>
        <v>0</v>
      </c>
      <c r="G783" s="399">
        <f>DEDEL!S421</f>
        <v>0</v>
      </c>
      <c r="H783" s="399">
        <f>DEDEL!T421</f>
        <v>0</v>
      </c>
    </row>
    <row r="784" spans="1:8" x14ac:dyDescent="0.25">
      <c r="A784" s="269" t="str">
        <f>DEDEL!A422</f>
        <v>DEDELEGATION</v>
      </c>
      <c r="B784" s="269">
        <f>DEDEL!C422</f>
        <v>3025407</v>
      </c>
      <c r="C784" s="269" t="str">
        <f>DEDEL!D422</f>
        <v>St James' Catholic High School</v>
      </c>
      <c r="D784" s="269" t="str">
        <f>DEDEL!M422</f>
        <v>DDEL5</v>
      </c>
      <c r="E784" s="399">
        <f>DEDEL!Q422</f>
        <v>-3867.0949999999998</v>
      </c>
      <c r="F784" s="399">
        <f>DEDEL!R422</f>
        <v>0</v>
      </c>
      <c r="G784" s="399">
        <f>DEDEL!S422</f>
        <v>0</v>
      </c>
      <c r="H784" s="399">
        <f>DEDEL!T422</f>
        <v>0</v>
      </c>
    </row>
    <row r="785" spans="1:8" x14ac:dyDescent="0.25">
      <c r="A785" s="269" t="str">
        <f>DEDEL!A423</f>
        <v>DEDELEGATION</v>
      </c>
      <c r="B785" s="269">
        <f>DEDEL!C423</f>
        <v>3025427</v>
      </c>
      <c r="C785" s="269" t="str">
        <f>DEDEL!D423</f>
        <v>JCoSS</v>
      </c>
      <c r="D785" s="269" t="str">
        <f>DEDEL!M423</f>
        <v>DDEL5</v>
      </c>
      <c r="E785" s="399">
        <f>DEDEL!Q423</f>
        <v>-3645.36</v>
      </c>
      <c r="F785" s="399">
        <f>DEDEL!R423</f>
        <v>0</v>
      </c>
      <c r="G785" s="399">
        <f>DEDEL!S423</f>
        <v>0</v>
      </c>
      <c r="H785" s="399">
        <f>DEDEL!T423</f>
        <v>0</v>
      </c>
    </row>
    <row r="786" spans="1:8" x14ac:dyDescent="0.25">
      <c r="A786" s="269" t="str">
        <f>DEDEL!A424</f>
        <v>DEDELEGATION</v>
      </c>
      <c r="B786" s="269">
        <f>DEDEL!C424</f>
        <v>3023521</v>
      </c>
      <c r="C786" s="269" t="str">
        <f>DEDEL!D424</f>
        <v>St Mary's and St John's CofE School</v>
      </c>
      <c r="D786" s="269" t="str">
        <f>DEDEL!M424</f>
        <v>DDEL5</v>
      </c>
      <c r="E786" s="399">
        <f>DEDEL!Q424</f>
        <v>-5602.3899999999994</v>
      </c>
      <c r="F786" s="399">
        <f>DEDEL!R424</f>
        <v>0</v>
      </c>
      <c r="G786" s="399">
        <f>DEDEL!S424</f>
        <v>0</v>
      </c>
      <c r="H786" s="399">
        <f>DEDEL!T424</f>
        <v>0</v>
      </c>
    </row>
    <row r="787" spans="1:8" x14ac:dyDescent="0.25">
      <c r="A787" s="269" t="str">
        <f>DEDEL!A425</f>
        <v>DEDELEGATION</v>
      </c>
      <c r="B787" s="269">
        <f>DEDEL!C425</f>
        <v>3022002</v>
      </c>
      <c r="C787" s="269" t="str">
        <f>DEDEL!D425</f>
        <v>Barnfield Primary School</v>
      </c>
      <c r="D787" s="269" t="str">
        <f>DEDEL!M425</f>
        <v>DDEL6</v>
      </c>
      <c r="E787" s="399">
        <f>DEDEL!Q425</f>
        <v>-9798.15</v>
      </c>
      <c r="F787" s="399">
        <f>DEDEL!R425</f>
        <v>0</v>
      </c>
      <c r="G787" s="399">
        <f>DEDEL!S425</f>
        <v>0</v>
      </c>
      <c r="H787" s="399">
        <f>DEDEL!T425</f>
        <v>0</v>
      </c>
    </row>
    <row r="788" spans="1:8" x14ac:dyDescent="0.25">
      <c r="A788" s="269" t="str">
        <f>DEDEL!A426</f>
        <v>DEDELEGATION</v>
      </c>
      <c r="B788" s="269">
        <f>DEDEL!C426</f>
        <v>3022003</v>
      </c>
      <c r="C788" s="269" t="str">
        <f>DEDEL!D426</f>
        <v>Bell Lane Primary School</v>
      </c>
      <c r="D788" s="269" t="str">
        <f>DEDEL!M426</f>
        <v>DDEL6</v>
      </c>
      <c r="E788" s="399">
        <f>DEDEL!Q426</f>
        <v>-8334.33</v>
      </c>
      <c r="F788" s="399">
        <f>DEDEL!R426</f>
        <v>0</v>
      </c>
      <c r="G788" s="399">
        <f>DEDEL!S426</f>
        <v>0</v>
      </c>
      <c r="H788" s="399">
        <f>DEDEL!T426</f>
        <v>0</v>
      </c>
    </row>
    <row r="789" spans="1:8" x14ac:dyDescent="0.25">
      <c r="A789" s="269" t="str">
        <f>DEDEL!A427</f>
        <v>DEDELEGATION</v>
      </c>
      <c r="B789" s="269">
        <f>DEDEL!C427</f>
        <v>3022007</v>
      </c>
      <c r="C789" s="269" t="str">
        <f>DEDEL!D427</f>
        <v>Brookland Junior School</v>
      </c>
      <c r="D789" s="269" t="str">
        <f>DEDEL!M427</f>
        <v>DDEL6</v>
      </c>
      <c r="E789" s="399">
        <f>DEDEL!Q427</f>
        <v>-8452.3799999999992</v>
      </c>
      <c r="F789" s="399">
        <f>DEDEL!R427</f>
        <v>0</v>
      </c>
      <c r="G789" s="399">
        <f>DEDEL!S427</f>
        <v>0</v>
      </c>
      <c r="H789" s="399">
        <f>DEDEL!T427</f>
        <v>0</v>
      </c>
    </row>
    <row r="790" spans="1:8" x14ac:dyDescent="0.25">
      <c r="A790" s="269" t="str">
        <f>DEDEL!A428</f>
        <v>DEDELEGATION</v>
      </c>
      <c r="B790" s="269">
        <f>DEDEL!C428</f>
        <v>3022008</v>
      </c>
      <c r="C790" s="269" t="str">
        <f>DEDEL!D428</f>
        <v>Brookland Infant and Nursery School</v>
      </c>
      <c r="D790" s="269" t="str">
        <f>DEDEL!M428</f>
        <v>DDEL6</v>
      </c>
      <c r="E790" s="399">
        <f>DEDEL!Q428</f>
        <v>-6351.09</v>
      </c>
      <c r="F790" s="399">
        <f>DEDEL!R428</f>
        <v>0</v>
      </c>
      <c r="G790" s="399">
        <f>DEDEL!S428</f>
        <v>0</v>
      </c>
      <c r="H790" s="399">
        <f>DEDEL!T428</f>
        <v>0</v>
      </c>
    </row>
    <row r="791" spans="1:8" x14ac:dyDescent="0.25">
      <c r="A791" s="269" t="str">
        <f>DEDEL!A429</f>
        <v>DEDELEGATION</v>
      </c>
      <c r="B791" s="269">
        <f>DEDEL!C429</f>
        <v>3022009</v>
      </c>
      <c r="C791" s="269" t="str">
        <f>DEDEL!D429</f>
        <v>Brunswick Park Primary and Nursery School</v>
      </c>
      <c r="D791" s="269" t="str">
        <f>DEDEL!M429</f>
        <v>DDEL6</v>
      </c>
      <c r="E791" s="399">
        <f>DEDEL!Q429</f>
        <v>-9892.59</v>
      </c>
      <c r="F791" s="399">
        <f>DEDEL!R429</f>
        <v>0</v>
      </c>
      <c r="G791" s="399">
        <f>DEDEL!S429</f>
        <v>0</v>
      </c>
      <c r="H791" s="399">
        <f>DEDEL!T429</f>
        <v>0</v>
      </c>
    </row>
    <row r="792" spans="1:8" x14ac:dyDescent="0.25">
      <c r="A792" s="269" t="str">
        <f>DEDEL!A430</f>
        <v>DEDELEGATION</v>
      </c>
      <c r="B792" s="269">
        <f>DEDEL!C430</f>
        <v>3022011</v>
      </c>
      <c r="C792" s="269" t="str">
        <f>DEDEL!D430</f>
        <v>Church Hill School</v>
      </c>
      <c r="D792" s="269" t="str">
        <f>DEDEL!M430</f>
        <v>DDEL6</v>
      </c>
      <c r="E792" s="399">
        <f>DEDEL!Q430</f>
        <v>-4934.49</v>
      </c>
      <c r="F792" s="399">
        <f>DEDEL!R430</f>
        <v>0</v>
      </c>
      <c r="G792" s="399">
        <f>DEDEL!S430</f>
        <v>0</v>
      </c>
      <c r="H792" s="399">
        <f>DEDEL!T430</f>
        <v>0</v>
      </c>
    </row>
    <row r="793" spans="1:8" x14ac:dyDescent="0.25">
      <c r="A793" s="269" t="str">
        <f>DEDEL!A431</f>
        <v>DEDELEGATION</v>
      </c>
      <c r="B793" s="269">
        <f>DEDEL!C431</f>
        <v>3022014</v>
      </c>
      <c r="C793" s="269" t="str">
        <f>DEDEL!D431</f>
        <v>Colindale Primary School</v>
      </c>
      <c r="D793" s="269" t="str">
        <f>DEDEL!M431</f>
        <v>DDEL6</v>
      </c>
      <c r="E793" s="399">
        <f>DEDEL!Q431</f>
        <v>-14827.08</v>
      </c>
      <c r="F793" s="399">
        <f>DEDEL!R431</f>
        <v>0</v>
      </c>
      <c r="G793" s="399">
        <f>DEDEL!S431</f>
        <v>0</v>
      </c>
      <c r="H793" s="399">
        <f>DEDEL!T431</f>
        <v>0</v>
      </c>
    </row>
    <row r="794" spans="1:8" x14ac:dyDescent="0.25">
      <c r="A794" s="269" t="str">
        <f>DEDEL!A432</f>
        <v>DEDELEGATION</v>
      </c>
      <c r="B794" s="269">
        <f>DEDEL!C432</f>
        <v>3022015</v>
      </c>
      <c r="C794" s="269" t="str">
        <f>DEDEL!D432</f>
        <v>Coppetts Wood Primary School</v>
      </c>
      <c r="D794" s="269" t="str">
        <f>DEDEL!M432</f>
        <v>DDEL6</v>
      </c>
      <c r="E794" s="399">
        <f>DEDEL!Q432</f>
        <v>-4958.0999999999995</v>
      </c>
      <c r="F794" s="399">
        <f>DEDEL!R432</f>
        <v>0</v>
      </c>
      <c r="G794" s="399">
        <f>DEDEL!S432</f>
        <v>0</v>
      </c>
      <c r="H794" s="399">
        <f>DEDEL!T432</f>
        <v>0</v>
      </c>
    </row>
    <row r="795" spans="1:8" x14ac:dyDescent="0.25">
      <c r="A795" s="269" t="str">
        <f>DEDEL!A433</f>
        <v>DEDELEGATION</v>
      </c>
      <c r="B795" s="269">
        <f>DEDEL!C433</f>
        <v>3022016</v>
      </c>
      <c r="C795" s="269" t="str">
        <f>DEDEL!D433</f>
        <v>Courtland School</v>
      </c>
      <c r="D795" s="269" t="str">
        <f>DEDEL!M433</f>
        <v>DDEL6</v>
      </c>
      <c r="E795" s="399">
        <f>DEDEL!Q433</f>
        <v>-4958.0999999999995</v>
      </c>
      <c r="F795" s="399">
        <f>DEDEL!R433</f>
        <v>0</v>
      </c>
      <c r="G795" s="399">
        <f>DEDEL!S433</f>
        <v>0</v>
      </c>
      <c r="H795" s="399">
        <f>DEDEL!T433</f>
        <v>0</v>
      </c>
    </row>
    <row r="796" spans="1:8" x14ac:dyDescent="0.25">
      <c r="A796" s="269" t="str">
        <f>DEDEL!A434</f>
        <v>DEDELEGATION</v>
      </c>
      <c r="B796" s="269">
        <f>DEDEL!C434</f>
        <v>3022017</v>
      </c>
      <c r="C796" s="269" t="str">
        <f>DEDEL!D434</f>
        <v>Cromer Road Primary School</v>
      </c>
      <c r="D796" s="269" t="str">
        <f>DEDEL!M434</f>
        <v>DDEL6</v>
      </c>
      <c r="E796" s="399">
        <f>DEDEL!Q434</f>
        <v>-9491.2199999999993</v>
      </c>
      <c r="F796" s="399">
        <f>DEDEL!R434</f>
        <v>0</v>
      </c>
      <c r="G796" s="399">
        <f>DEDEL!S434</f>
        <v>0</v>
      </c>
      <c r="H796" s="399">
        <f>DEDEL!T434</f>
        <v>0</v>
      </c>
    </row>
    <row r="797" spans="1:8" x14ac:dyDescent="0.25">
      <c r="A797" s="269" t="str">
        <f>DEDEL!A435</f>
        <v>DEDELEGATION</v>
      </c>
      <c r="B797" s="269">
        <f>DEDEL!C435</f>
        <v>3022019</v>
      </c>
      <c r="C797" s="269" t="str">
        <f>DEDEL!D435</f>
        <v>Deansbrook Infant School</v>
      </c>
      <c r="D797" s="269" t="str">
        <f>DEDEL!M435</f>
        <v>DDEL6</v>
      </c>
      <c r="E797" s="399">
        <f>DEDEL!Q435</f>
        <v>-5028.93</v>
      </c>
      <c r="F797" s="399">
        <f>DEDEL!R435</f>
        <v>0</v>
      </c>
      <c r="G797" s="399">
        <f>DEDEL!S435</f>
        <v>0</v>
      </c>
      <c r="H797" s="399">
        <f>DEDEL!T435</f>
        <v>0</v>
      </c>
    </row>
    <row r="798" spans="1:8" x14ac:dyDescent="0.25">
      <c r="A798" s="269" t="str">
        <f>DEDEL!A436</f>
        <v>DEDELEGATION</v>
      </c>
      <c r="B798" s="269">
        <f>DEDEL!C436</f>
        <v>3022021</v>
      </c>
      <c r="C798" s="269" t="str">
        <f>DEDEL!D436</f>
        <v>Dollis Primary School</v>
      </c>
      <c r="D798" s="269" t="str">
        <f>DEDEL!M436</f>
        <v>DDEL6</v>
      </c>
      <c r="E798" s="399">
        <f>DEDEL!Q436</f>
        <v>-10459.23</v>
      </c>
      <c r="F798" s="399">
        <f>DEDEL!R436</f>
        <v>0</v>
      </c>
      <c r="G798" s="399">
        <f>DEDEL!S436</f>
        <v>0</v>
      </c>
      <c r="H798" s="399">
        <f>DEDEL!T436</f>
        <v>0</v>
      </c>
    </row>
    <row r="799" spans="1:8" x14ac:dyDescent="0.25">
      <c r="A799" s="269" t="str">
        <f>DEDEL!A437</f>
        <v>DEDELEGATION</v>
      </c>
      <c r="B799" s="269">
        <f>DEDEL!C437</f>
        <v>3022023</v>
      </c>
      <c r="C799" s="269" t="str">
        <f>DEDEL!D437</f>
        <v>Edgware Primary School</v>
      </c>
      <c r="D799" s="269" t="str">
        <f>DEDEL!M437</f>
        <v>DDEL6</v>
      </c>
      <c r="E799" s="399">
        <f>DEDEL!Q437</f>
        <v>-11852.22</v>
      </c>
      <c r="F799" s="399">
        <f>DEDEL!R437</f>
        <v>0</v>
      </c>
      <c r="G799" s="399">
        <f>DEDEL!S437</f>
        <v>0</v>
      </c>
      <c r="H799" s="399">
        <f>DEDEL!T437</f>
        <v>0</v>
      </c>
    </row>
    <row r="800" spans="1:8" x14ac:dyDescent="0.25">
      <c r="A800" s="269" t="str">
        <f>DEDEL!A438</f>
        <v>DEDELEGATION</v>
      </c>
      <c r="B800" s="269">
        <f>DEDEL!C438</f>
        <v>3022024</v>
      </c>
      <c r="C800" s="269" t="str">
        <f>DEDEL!D438</f>
        <v>Fairway Primary School and Children's Centre</v>
      </c>
      <c r="D800" s="269" t="str">
        <f>DEDEL!M438</f>
        <v>DDEL6</v>
      </c>
      <c r="E800" s="399">
        <f>DEDEL!Q438</f>
        <v>-4651.17</v>
      </c>
      <c r="F800" s="399">
        <f>DEDEL!R438</f>
        <v>0</v>
      </c>
      <c r="G800" s="399">
        <f>DEDEL!S438</f>
        <v>0</v>
      </c>
      <c r="H800" s="399">
        <f>DEDEL!T438</f>
        <v>0</v>
      </c>
    </row>
    <row r="801" spans="1:8" x14ac:dyDescent="0.25">
      <c r="A801" s="269" t="str">
        <f>DEDEL!A439</f>
        <v>DEDELEGATION</v>
      </c>
      <c r="B801" s="269">
        <f>DEDEL!C439</f>
        <v>3022025</v>
      </c>
      <c r="C801" s="269" t="str">
        <f>DEDEL!D439</f>
        <v>Foulds School</v>
      </c>
      <c r="D801" s="269" t="str">
        <f>DEDEL!M439</f>
        <v>DDEL6</v>
      </c>
      <c r="E801" s="399">
        <f>DEDEL!Q439</f>
        <v>-7507.98</v>
      </c>
      <c r="F801" s="399">
        <f>DEDEL!R439</f>
        <v>0</v>
      </c>
      <c r="G801" s="399">
        <f>DEDEL!S439</f>
        <v>0</v>
      </c>
      <c r="H801" s="399">
        <f>DEDEL!T439</f>
        <v>0</v>
      </c>
    </row>
    <row r="802" spans="1:8" x14ac:dyDescent="0.25">
      <c r="A802" s="269" t="str">
        <f>DEDEL!A440</f>
        <v>DEDELEGATION</v>
      </c>
      <c r="B802" s="269">
        <f>DEDEL!C440</f>
        <v>3022026</v>
      </c>
      <c r="C802" s="269" t="str">
        <f>DEDEL!D440</f>
        <v>Frith Manor Primary School</v>
      </c>
      <c r="D802" s="269" t="str">
        <f>DEDEL!M440</f>
        <v>DDEL6</v>
      </c>
      <c r="E802" s="399">
        <f>DEDEL!Q440</f>
        <v>-11734.17</v>
      </c>
      <c r="F802" s="399">
        <f>DEDEL!R440</f>
        <v>0</v>
      </c>
      <c r="G802" s="399">
        <f>DEDEL!S440</f>
        <v>0</v>
      </c>
      <c r="H802" s="399">
        <f>DEDEL!T440</f>
        <v>0</v>
      </c>
    </row>
    <row r="803" spans="1:8" x14ac:dyDescent="0.25">
      <c r="A803" s="269" t="str">
        <f>DEDEL!A441</f>
        <v>DEDELEGATION</v>
      </c>
      <c r="B803" s="269">
        <f>DEDEL!C441</f>
        <v>3022027</v>
      </c>
      <c r="C803" s="269" t="str">
        <f>DEDEL!D441</f>
        <v>Garden Suburb Junior School</v>
      </c>
      <c r="D803" s="269" t="str">
        <f>DEDEL!M441</f>
        <v>DDEL6</v>
      </c>
      <c r="E803" s="399">
        <f>DEDEL!Q441</f>
        <v>-8287.11</v>
      </c>
      <c r="F803" s="399">
        <f>DEDEL!R441</f>
        <v>0</v>
      </c>
      <c r="G803" s="399">
        <f>DEDEL!S441</f>
        <v>0</v>
      </c>
      <c r="H803" s="399">
        <f>DEDEL!T441</f>
        <v>0</v>
      </c>
    </row>
    <row r="804" spans="1:8" x14ac:dyDescent="0.25">
      <c r="A804" s="269" t="str">
        <f>DEDEL!A442</f>
        <v>DEDELEGATION</v>
      </c>
      <c r="B804" s="269">
        <f>DEDEL!C442</f>
        <v>3022028</v>
      </c>
      <c r="C804" s="269" t="str">
        <f>DEDEL!D442</f>
        <v>Garden Suburb Infant School</v>
      </c>
      <c r="D804" s="269" t="str">
        <f>DEDEL!M442</f>
        <v>DDEL6</v>
      </c>
      <c r="E804" s="399">
        <f>DEDEL!Q442</f>
        <v>-5501.13</v>
      </c>
      <c r="F804" s="399">
        <f>DEDEL!R442</f>
        <v>0</v>
      </c>
      <c r="G804" s="399">
        <f>DEDEL!S442</f>
        <v>0</v>
      </c>
      <c r="H804" s="399">
        <f>DEDEL!T442</f>
        <v>0</v>
      </c>
    </row>
    <row r="805" spans="1:8" x14ac:dyDescent="0.25">
      <c r="A805" s="269" t="str">
        <f>DEDEL!A443</f>
        <v>DEDELEGATION</v>
      </c>
      <c r="B805" s="269">
        <f>DEDEL!C443</f>
        <v>3022029</v>
      </c>
      <c r="C805" s="269" t="str">
        <f>DEDEL!D443</f>
        <v>Goldbeaters Primary School</v>
      </c>
      <c r="D805" s="269" t="str">
        <f>DEDEL!M443</f>
        <v>DDEL6</v>
      </c>
      <c r="E805" s="399">
        <f>DEDEL!Q443</f>
        <v>-9774.5399999999991</v>
      </c>
      <c r="F805" s="399">
        <f>DEDEL!R443</f>
        <v>0</v>
      </c>
      <c r="G805" s="399">
        <f>DEDEL!S443</f>
        <v>0</v>
      </c>
      <c r="H805" s="399">
        <f>DEDEL!T443</f>
        <v>0</v>
      </c>
    </row>
    <row r="806" spans="1:8" x14ac:dyDescent="0.25">
      <c r="A806" s="269" t="str">
        <f>DEDEL!A444</f>
        <v>DEDELEGATION</v>
      </c>
      <c r="B806" s="269">
        <f>DEDEL!C444</f>
        <v>3022031</v>
      </c>
      <c r="C806" s="269" t="str">
        <f>DEDEL!D444</f>
        <v>Hollickwood Primary School</v>
      </c>
      <c r="D806" s="269" t="str">
        <f>DEDEL!M444</f>
        <v>DDEL6</v>
      </c>
      <c r="E806" s="399">
        <f>DEDEL!Q444</f>
        <v>-4391.46</v>
      </c>
      <c r="F806" s="399">
        <f>DEDEL!R444</f>
        <v>0</v>
      </c>
      <c r="G806" s="399">
        <f>DEDEL!S444</f>
        <v>0</v>
      </c>
      <c r="H806" s="399">
        <f>DEDEL!T444</f>
        <v>0</v>
      </c>
    </row>
    <row r="807" spans="1:8" x14ac:dyDescent="0.25">
      <c r="A807" s="269" t="str">
        <f>DEDEL!A445</f>
        <v>DEDELEGATION</v>
      </c>
      <c r="B807" s="269">
        <f>DEDEL!C445</f>
        <v>3022032</v>
      </c>
      <c r="C807" s="269" t="str">
        <f>DEDEL!D445</f>
        <v>Holly Park Primary School</v>
      </c>
      <c r="D807" s="269" t="str">
        <f>DEDEL!M445</f>
        <v>DDEL6</v>
      </c>
      <c r="E807" s="399">
        <f>DEDEL!Q445</f>
        <v>-10341.18</v>
      </c>
      <c r="F807" s="399">
        <f>DEDEL!R445</f>
        <v>0</v>
      </c>
      <c r="G807" s="399">
        <f>DEDEL!S445</f>
        <v>0</v>
      </c>
      <c r="H807" s="399">
        <f>DEDEL!T445</f>
        <v>0</v>
      </c>
    </row>
    <row r="808" spans="1:8" x14ac:dyDescent="0.25">
      <c r="A808" s="269" t="str">
        <f>DEDEL!A446</f>
        <v>DEDELEGATION</v>
      </c>
      <c r="B808" s="269">
        <f>DEDEL!C446</f>
        <v>3022036</v>
      </c>
      <c r="C808" s="269" t="str">
        <f>DEDEL!D446</f>
        <v>Livingstone Primary and Nursery School</v>
      </c>
      <c r="D808" s="269" t="str">
        <f>DEDEL!M446</f>
        <v>DDEL6</v>
      </c>
      <c r="E808" s="399">
        <f>DEDEL!Q446</f>
        <v>-5571.96</v>
      </c>
      <c r="F808" s="399">
        <f>DEDEL!R446</f>
        <v>0</v>
      </c>
      <c r="G808" s="399">
        <f>DEDEL!S446</f>
        <v>0</v>
      </c>
      <c r="H808" s="399">
        <f>DEDEL!T446</f>
        <v>0</v>
      </c>
    </row>
    <row r="809" spans="1:8" x14ac:dyDescent="0.25">
      <c r="A809" s="269" t="str">
        <f>DEDEL!A447</f>
        <v>DEDELEGATION</v>
      </c>
      <c r="B809" s="269">
        <f>DEDEL!C447</f>
        <v>3022037</v>
      </c>
      <c r="C809" s="269" t="str">
        <f>DEDEL!D447</f>
        <v>Manorside Primary School</v>
      </c>
      <c r="D809" s="269" t="str">
        <f>DEDEL!M447</f>
        <v>DDEL6</v>
      </c>
      <c r="E809" s="399">
        <f>DEDEL!Q447</f>
        <v>-6256.65</v>
      </c>
      <c r="F809" s="399">
        <f>DEDEL!R447</f>
        <v>0</v>
      </c>
      <c r="G809" s="399">
        <f>DEDEL!S447</f>
        <v>0</v>
      </c>
      <c r="H809" s="399">
        <f>DEDEL!T447</f>
        <v>0</v>
      </c>
    </row>
    <row r="810" spans="1:8" x14ac:dyDescent="0.25">
      <c r="A810" s="269" t="str">
        <f>DEDEL!A448</f>
        <v>DEDELEGATION</v>
      </c>
      <c r="B810" s="269">
        <f>DEDEL!C448</f>
        <v>3022042</v>
      </c>
      <c r="C810" s="269" t="str">
        <f>DEDEL!D448</f>
        <v>Monkfrith Primary School</v>
      </c>
      <c r="D810" s="269" t="str">
        <f>DEDEL!M448</f>
        <v>DDEL6</v>
      </c>
      <c r="E810" s="399">
        <f>DEDEL!Q448</f>
        <v>-10034.25</v>
      </c>
      <c r="F810" s="399">
        <f>DEDEL!R448</f>
        <v>0</v>
      </c>
      <c r="G810" s="399">
        <f>DEDEL!S448</f>
        <v>0</v>
      </c>
      <c r="H810" s="399">
        <f>DEDEL!T448</f>
        <v>0</v>
      </c>
    </row>
    <row r="811" spans="1:8" x14ac:dyDescent="0.25">
      <c r="A811" s="269" t="str">
        <f>DEDEL!A449</f>
        <v>DEDELEGATION</v>
      </c>
      <c r="B811" s="269">
        <f>DEDEL!C449</f>
        <v>3022043</v>
      </c>
      <c r="C811" s="269" t="str">
        <f>DEDEL!D449</f>
        <v>Moss Hall Junior School</v>
      </c>
      <c r="D811" s="269" t="str">
        <f>DEDEL!M449</f>
        <v>DDEL6</v>
      </c>
      <c r="E811" s="399">
        <f>DEDEL!Q449</f>
        <v>-10553.67</v>
      </c>
      <c r="F811" s="399">
        <f>DEDEL!R449</f>
        <v>0</v>
      </c>
      <c r="G811" s="399">
        <f>DEDEL!S449</f>
        <v>0</v>
      </c>
      <c r="H811" s="399">
        <f>DEDEL!T449</f>
        <v>0</v>
      </c>
    </row>
    <row r="812" spans="1:8" x14ac:dyDescent="0.25">
      <c r="A812" s="269" t="str">
        <f>DEDEL!A450</f>
        <v>DEDELEGATION</v>
      </c>
      <c r="B812" s="269">
        <f>DEDEL!C450</f>
        <v>3022044</v>
      </c>
      <c r="C812" s="269" t="str">
        <f>DEDEL!D450</f>
        <v>Moss Hall Infant School</v>
      </c>
      <c r="D812" s="269" t="str">
        <f>DEDEL!M450</f>
        <v>DDEL6</v>
      </c>
      <c r="E812" s="399">
        <f>DEDEL!Q450</f>
        <v>-8287.11</v>
      </c>
      <c r="F812" s="399">
        <f>DEDEL!R450</f>
        <v>0</v>
      </c>
      <c r="G812" s="399">
        <f>DEDEL!S450</f>
        <v>0</v>
      </c>
      <c r="H812" s="399">
        <f>DEDEL!T450</f>
        <v>0</v>
      </c>
    </row>
    <row r="813" spans="1:8" x14ac:dyDescent="0.25">
      <c r="A813" s="269" t="str">
        <f>DEDEL!A451</f>
        <v>DEDELEGATION</v>
      </c>
      <c r="B813" s="269">
        <f>DEDEL!C451</f>
        <v>3022045</v>
      </c>
      <c r="C813" s="269" t="str">
        <f>DEDEL!D451</f>
        <v>Northside Primary School</v>
      </c>
      <c r="D813" s="269" t="str">
        <f>DEDEL!M451</f>
        <v>DDEL6</v>
      </c>
      <c r="E813" s="399">
        <f>DEDEL!Q451</f>
        <v>-4981.71</v>
      </c>
      <c r="F813" s="399">
        <f>DEDEL!R451</f>
        <v>0</v>
      </c>
      <c r="G813" s="399">
        <f>DEDEL!S451</f>
        <v>0</v>
      </c>
      <c r="H813" s="399">
        <f>DEDEL!T451</f>
        <v>0</v>
      </c>
    </row>
    <row r="814" spans="1:8" x14ac:dyDescent="0.25">
      <c r="A814" s="269" t="str">
        <f>DEDEL!A452</f>
        <v>DEDELEGATION</v>
      </c>
      <c r="B814" s="269">
        <f>DEDEL!C452</f>
        <v>3022053</v>
      </c>
      <c r="C814" s="269" t="str">
        <f>DEDEL!D452</f>
        <v>The Noam Primary School</v>
      </c>
      <c r="D814" s="269" t="str">
        <f>DEDEL!M452</f>
        <v>DDEL6</v>
      </c>
      <c r="E814" s="399">
        <f>DEDEL!Q452</f>
        <v>-4651.17</v>
      </c>
      <c r="F814" s="399">
        <f>DEDEL!R452</f>
        <v>0</v>
      </c>
      <c r="G814" s="399">
        <f>DEDEL!S452</f>
        <v>0</v>
      </c>
      <c r="H814" s="399">
        <f>DEDEL!T452</f>
        <v>0</v>
      </c>
    </row>
    <row r="815" spans="1:8" x14ac:dyDescent="0.25">
      <c r="A815" s="269" t="str">
        <f>DEDEL!A453</f>
        <v>DEDELEGATION</v>
      </c>
      <c r="B815" s="269">
        <f>DEDEL!C453</f>
        <v>3022054</v>
      </c>
      <c r="C815" s="269" t="str">
        <f>DEDEL!D453</f>
        <v>Woodridge Primary School</v>
      </c>
      <c r="D815" s="269" t="str">
        <f>DEDEL!M453</f>
        <v>DDEL6</v>
      </c>
      <c r="E815" s="399">
        <f>DEDEL!Q453</f>
        <v>-4887.2699999999995</v>
      </c>
      <c r="F815" s="399">
        <f>DEDEL!R453</f>
        <v>0</v>
      </c>
      <c r="G815" s="399">
        <f>DEDEL!S453</f>
        <v>0</v>
      </c>
      <c r="H815" s="399">
        <f>DEDEL!T453</f>
        <v>0</v>
      </c>
    </row>
    <row r="816" spans="1:8" x14ac:dyDescent="0.25">
      <c r="A816" s="269" t="str">
        <f>DEDEL!A454</f>
        <v>DEDELEGATION</v>
      </c>
      <c r="B816" s="269">
        <f>DEDEL!C454</f>
        <v>3022055</v>
      </c>
      <c r="C816" s="269" t="str">
        <f>DEDEL!D454</f>
        <v>Tudor Primary School</v>
      </c>
      <c r="D816" s="269" t="str">
        <f>DEDEL!M454</f>
        <v>DDEL6</v>
      </c>
      <c r="E816" s="399">
        <f>DEDEL!Q454</f>
        <v>-4722</v>
      </c>
      <c r="F816" s="399">
        <f>DEDEL!R454</f>
        <v>0</v>
      </c>
      <c r="G816" s="399">
        <f>DEDEL!S454</f>
        <v>0</v>
      </c>
      <c r="H816" s="399">
        <f>DEDEL!T454</f>
        <v>0</v>
      </c>
    </row>
    <row r="817" spans="1:8" x14ac:dyDescent="0.25">
      <c r="A817" s="269" t="str">
        <f>DEDEL!A455</f>
        <v>DEDELEGATION</v>
      </c>
      <c r="B817" s="269">
        <f>DEDEL!C455</f>
        <v>3022057</v>
      </c>
      <c r="C817" s="269" t="str">
        <f>DEDEL!D455</f>
        <v>Underhill School</v>
      </c>
      <c r="D817" s="269" t="str">
        <f>DEDEL!M455</f>
        <v>DDEL6</v>
      </c>
      <c r="E817" s="399">
        <f>DEDEL!Q455</f>
        <v>-10600.89</v>
      </c>
      <c r="F817" s="399">
        <f>DEDEL!R455</f>
        <v>0</v>
      </c>
      <c r="G817" s="399">
        <f>DEDEL!S455</f>
        <v>0</v>
      </c>
      <c r="H817" s="399">
        <f>DEDEL!T455</f>
        <v>0</v>
      </c>
    </row>
    <row r="818" spans="1:8" x14ac:dyDescent="0.25">
      <c r="A818" s="269" t="str">
        <f>DEDEL!A456</f>
        <v>DEDELEGATION</v>
      </c>
      <c r="B818" s="269">
        <f>DEDEL!C456</f>
        <v>3022060</v>
      </c>
      <c r="C818" s="269" t="str">
        <f>DEDEL!D456</f>
        <v>Whitings Hill Primary School</v>
      </c>
      <c r="D818" s="269" t="str">
        <f>DEDEL!M456</f>
        <v>DDEL6</v>
      </c>
      <c r="E818" s="399">
        <f>DEDEL!Q456</f>
        <v>-9939.81</v>
      </c>
      <c r="F818" s="399">
        <f>DEDEL!R456</f>
        <v>0</v>
      </c>
      <c r="G818" s="399">
        <f>DEDEL!S456</f>
        <v>0</v>
      </c>
      <c r="H818" s="399">
        <f>DEDEL!T456</f>
        <v>0</v>
      </c>
    </row>
    <row r="819" spans="1:8" x14ac:dyDescent="0.25">
      <c r="A819" s="269" t="str">
        <f>DEDEL!A457</f>
        <v>DEDELEGATION</v>
      </c>
      <c r="B819" s="269">
        <f>DEDEL!C457</f>
        <v>3022067</v>
      </c>
      <c r="C819" s="269" t="str">
        <f>DEDEL!D457</f>
        <v>Chalgrove Primary School</v>
      </c>
      <c r="D819" s="269" t="str">
        <f>DEDEL!M457</f>
        <v>DDEL6</v>
      </c>
      <c r="E819" s="399">
        <f>DEDEL!Q457</f>
        <v>-5524.74</v>
      </c>
      <c r="F819" s="399">
        <f>DEDEL!R457</f>
        <v>0</v>
      </c>
      <c r="G819" s="399">
        <f>DEDEL!S457</f>
        <v>0</v>
      </c>
      <c r="H819" s="399">
        <f>DEDEL!T457</f>
        <v>0</v>
      </c>
    </row>
    <row r="820" spans="1:8" x14ac:dyDescent="0.25">
      <c r="A820" s="269" t="str">
        <f>DEDEL!A458</f>
        <v>DEDELEGATION</v>
      </c>
      <c r="B820" s="269">
        <f>DEDEL!C458</f>
        <v>3022070</v>
      </c>
      <c r="C820" s="269" t="str">
        <f>DEDEL!D458</f>
        <v>Sunnyfields Primary School</v>
      </c>
      <c r="D820" s="269" t="str">
        <f>DEDEL!M458</f>
        <v>DDEL6</v>
      </c>
      <c r="E820" s="399">
        <f>DEDEL!Q458</f>
        <v>-4934.49</v>
      </c>
      <c r="F820" s="399">
        <f>DEDEL!R458</f>
        <v>0</v>
      </c>
      <c r="G820" s="399">
        <f>DEDEL!S458</f>
        <v>0</v>
      </c>
      <c r="H820" s="399">
        <f>DEDEL!T458</f>
        <v>0</v>
      </c>
    </row>
    <row r="821" spans="1:8" x14ac:dyDescent="0.25">
      <c r="A821" s="269" t="str">
        <f>DEDEL!A459</f>
        <v>DEDELEGATION</v>
      </c>
      <c r="B821" s="269">
        <f>DEDEL!C459</f>
        <v>3022071</v>
      </c>
      <c r="C821" s="269" t="str">
        <f>DEDEL!D459</f>
        <v>Queenswell Infant &amp; Nursery School</v>
      </c>
      <c r="D821" s="269" t="str">
        <f>DEDEL!M459</f>
        <v>DDEL6</v>
      </c>
      <c r="E821" s="399">
        <f>DEDEL!Q459</f>
        <v>-4178.97</v>
      </c>
      <c r="F821" s="399">
        <f>DEDEL!R459</f>
        <v>0</v>
      </c>
      <c r="G821" s="399">
        <f>DEDEL!S459</f>
        <v>0</v>
      </c>
      <c r="H821" s="399">
        <f>DEDEL!T459</f>
        <v>0</v>
      </c>
    </row>
    <row r="822" spans="1:8" x14ac:dyDescent="0.25">
      <c r="A822" s="269" t="str">
        <f>DEDEL!A460</f>
        <v>DEDELEGATION</v>
      </c>
      <c r="B822" s="269">
        <f>DEDEL!C460</f>
        <v>3022072</v>
      </c>
      <c r="C822" s="269" t="str">
        <f>DEDEL!D460</f>
        <v>Queenswell Junior School</v>
      </c>
      <c r="D822" s="269" t="str">
        <f>DEDEL!M460</f>
        <v>DDEL6</v>
      </c>
      <c r="E822" s="399">
        <f>DEDEL!Q460</f>
        <v>-7673.25</v>
      </c>
      <c r="F822" s="399">
        <f>DEDEL!R460</f>
        <v>0</v>
      </c>
      <c r="G822" s="399">
        <f>DEDEL!S460</f>
        <v>0</v>
      </c>
      <c r="H822" s="399">
        <f>DEDEL!T460</f>
        <v>0</v>
      </c>
    </row>
    <row r="823" spans="1:8" x14ac:dyDescent="0.25">
      <c r="A823" s="269" t="str">
        <f>DEDEL!A461</f>
        <v>DEDELEGATION</v>
      </c>
      <c r="B823" s="269">
        <f>DEDEL!C461</f>
        <v>3022073</v>
      </c>
      <c r="C823" s="269" t="str">
        <f>DEDEL!D461</f>
        <v>Danegrove Primary School</v>
      </c>
      <c r="D823" s="269" t="str">
        <f>DEDEL!M461</f>
        <v>DDEL6</v>
      </c>
      <c r="E823" s="399">
        <f>DEDEL!Q461</f>
        <v>-14685.42</v>
      </c>
      <c r="F823" s="399">
        <f>DEDEL!R461</f>
        <v>0</v>
      </c>
      <c r="G823" s="399">
        <f>DEDEL!S461</f>
        <v>0</v>
      </c>
      <c r="H823" s="399">
        <f>DEDEL!T461</f>
        <v>0</v>
      </c>
    </row>
    <row r="824" spans="1:8" x14ac:dyDescent="0.25">
      <c r="A824" s="269" t="str">
        <f>DEDEL!A462</f>
        <v>DEDELEGATION</v>
      </c>
      <c r="B824" s="269">
        <f>DEDEL!C462</f>
        <v>3022076</v>
      </c>
      <c r="C824" s="269" t="str">
        <f>DEDEL!D462</f>
        <v>Wessex Gardens Primary School</v>
      </c>
      <c r="D824" s="269" t="str">
        <f>DEDEL!M462</f>
        <v>DDEL6</v>
      </c>
      <c r="E824" s="399">
        <f>DEDEL!Q462</f>
        <v>-8334.33</v>
      </c>
      <c r="F824" s="399">
        <f>DEDEL!R462</f>
        <v>0</v>
      </c>
      <c r="G824" s="399">
        <f>DEDEL!S462</f>
        <v>0</v>
      </c>
      <c r="H824" s="399">
        <f>DEDEL!T462</f>
        <v>0</v>
      </c>
    </row>
    <row r="825" spans="1:8" x14ac:dyDescent="0.25">
      <c r="A825" s="269" t="str">
        <f>DEDEL!A463</f>
        <v>DEDELEGATION</v>
      </c>
      <c r="B825" s="269">
        <f>DEDEL!C463</f>
        <v>3022077</v>
      </c>
      <c r="C825" s="269" t="str">
        <f>DEDEL!D463</f>
        <v>The Orion Primary School</v>
      </c>
      <c r="D825" s="269" t="str">
        <f>DEDEL!M463</f>
        <v>DDEL6</v>
      </c>
      <c r="E825" s="399">
        <f>DEDEL!Q463</f>
        <v>-20446.259999999998</v>
      </c>
      <c r="F825" s="399">
        <f>DEDEL!R463</f>
        <v>0</v>
      </c>
      <c r="G825" s="399">
        <f>DEDEL!S463</f>
        <v>0</v>
      </c>
      <c r="H825" s="399">
        <f>DEDEL!T463</f>
        <v>0</v>
      </c>
    </row>
    <row r="826" spans="1:8" x14ac:dyDescent="0.25">
      <c r="A826" s="269" t="str">
        <f>DEDEL!A464</f>
        <v>DEDELEGATION</v>
      </c>
      <c r="B826" s="269">
        <f>DEDEL!C464</f>
        <v>3022078</v>
      </c>
      <c r="C826" s="269" t="str">
        <f>DEDEL!D464</f>
        <v>Pardes House Primary School</v>
      </c>
      <c r="D826" s="269" t="str">
        <f>DEDEL!M464</f>
        <v>DDEL6</v>
      </c>
      <c r="E826" s="399">
        <f>DEDEL!Q464</f>
        <v>-8216.2800000000007</v>
      </c>
      <c r="F826" s="399">
        <f>DEDEL!R464</f>
        <v>0</v>
      </c>
      <c r="G826" s="399">
        <f>DEDEL!S464</f>
        <v>0</v>
      </c>
      <c r="H826" s="399">
        <f>DEDEL!T464</f>
        <v>0</v>
      </c>
    </row>
    <row r="827" spans="1:8" x14ac:dyDescent="0.25">
      <c r="A827" s="269" t="str">
        <f>DEDEL!A465</f>
        <v>DEDELEGATION</v>
      </c>
      <c r="B827" s="269">
        <f>DEDEL!C465</f>
        <v>3022079</v>
      </c>
      <c r="C827" s="269" t="str">
        <f>DEDEL!D465</f>
        <v>Beis Yaakov Primary School</v>
      </c>
      <c r="D827" s="269" t="str">
        <f>DEDEL!M465</f>
        <v>DDEL6</v>
      </c>
      <c r="E827" s="399">
        <f>DEDEL!Q465</f>
        <v>-10246.74</v>
      </c>
      <c r="F827" s="399">
        <f>DEDEL!R465</f>
        <v>0</v>
      </c>
      <c r="G827" s="399">
        <f>DEDEL!S465</f>
        <v>0</v>
      </c>
      <c r="H827" s="399">
        <f>DEDEL!T465</f>
        <v>0</v>
      </c>
    </row>
    <row r="828" spans="1:8" x14ac:dyDescent="0.25">
      <c r="A828" s="269" t="str">
        <f>DEDEL!A466</f>
        <v>DEDELEGATION</v>
      </c>
      <c r="B828" s="269">
        <f>DEDEL!C466</f>
        <v>3023300</v>
      </c>
      <c r="C828" s="269" t="str">
        <f>DEDEL!D466</f>
        <v>All Saints' CofE Primary School NW2</v>
      </c>
      <c r="D828" s="269" t="str">
        <f>DEDEL!M466</f>
        <v>DDEL6</v>
      </c>
      <c r="E828" s="399">
        <f>DEDEL!Q466</f>
        <v>-4037.31</v>
      </c>
      <c r="F828" s="399">
        <f>DEDEL!R466</f>
        <v>0</v>
      </c>
      <c r="G828" s="399">
        <f>DEDEL!S466</f>
        <v>0</v>
      </c>
      <c r="H828" s="399">
        <f>DEDEL!T466</f>
        <v>0</v>
      </c>
    </row>
    <row r="829" spans="1:8" x14ac:dyDescent="0.25">
      <c r="A829" s="269" t="str">
        <f>DEDEL!A467</f>
        <v>DEDELEGATION</v>
      </c>
      <c r="B829" s="269">
        <f>DEDEL!C467</f>
        <v>3023302</v>
      </c>
      <c r="C829" s="269" t="str">
        <f>DEDEL!D467</f>
        <v>Christ Church Primary School</v>
      </c>
      <c r="D829" s="269" t="str">
        <f>DEDEL!M467</f>
        <v>DDEL6</v>
      </c>
      <c r="E829" s="399">
        <f>DEDEL!Q467</f>
        <v>-4934.49</v>
      </c>
      <c r="F829" s="399">
        <f>DEDEL!R467</f>
        <v>0</v>
      </c>
      <c r="G829" s="399">
        <f>DEDEL!S467</f>
        <v>0</v>
      </c>
      <c r="H829" s="399">
        <f>DEDEL!T467</f>
        <v>0</v>
      </c>
    </row>
    <row r="830" spans="1:8" x14ac:dyDescent="0.25">
      <c r="A830" s="269" t="str">
        <f>DEDEL!A468</f>
        <v>DEDELEGATION</v>
      </c>
      <c r="B830" s="269">
        <f>DEDEL!C468</f>
        <v>3023304</v>
      </c>
      <c r="C830" s="269" t="str">
        <f>DEDEL!D468</f>
        <v>Holy Trinity CofE Primary School</v>
      </c>
      <c r="D830" s="269" t="str">
        <f>DEDEL!M468</f>
        <v>DDEL6</v>
      </c>
      <c r="E830" s="399">
        <f>DEDEL!Q468</f>
        <v>-4698.3900000000003</v>
      </c>
      <c r="F830" s="399">
        <f>DEDEL!R468</f>
        <v>0</v>
      </c>
      <c r="G830" s="399">
        <f>DEDEL!S468</f>
        <v>0</v>
      </c>
      <c r="H830" s="399">
        <f>DEDEL!T468</f>
        <v>0</v>
      </c>
    </row>
    <row r="831" spans="1:8" x14ac:dyDescent="0.25">
      <c r="A831" s="269" t="str">
        <f>DEDEL!A469</f>
        <v>DEDELEGATION</v>
      </c>
      <c r="B831" s="269">
        <f>DEDEL!C469</f>
        <v>3023305</v>
      </c>
      <c r="C831" s="269" t="str">
        <f>DEDEL!D469</f>
        <v>Monken Hadley CofE Primary School</v>
      </c>
      <c r="D831" s="269" t="str">
        <f>DEDEL!M469</f>
        <v>DDEL6</v>
      </c>
      <c r="E831" s="399">
        <f>DEDEL!Q469</f>
        <v>-3541.5</v>
      </c>
      <c r="F831" s="399">
        <f>DEDEL!R469</f>
        <v>0</v>
      </c>
      <c r="G831" s="399">
        <f>DEDEL!S469</f>
        <v>0</v>
      </c>
      <c r="H831" s="399">
        <f>DEDEL!T469</f>
        <v>0</v>
      </c>
    </row>
    <row r="832" spans="1:8" x14ac:dyDescent="0.25">
      <c r="A832" s="269" t="str">
        <f>DEDEL!A470</f>
        <v>DEDELEGATION</v>
      </c>
      <c r="B832" s="269">
        <f>DEDEL!C470</f>
        <v>3023307</v>
      </c>
      <c r="C832" s="269" t="str">
        <f>DEDEL!D470</f>
        <v>St John's CofE Junior Mixed and Infant School</v>
      </c>
      <c r="D832" s="269" t="str">
        <f>DEDEL!M470</f>
        <v>DDEL6</v>
      </c>
      <c r="E832" s="399">
        <f>DEDEL!Q470</f>
        <v>-4934.49</v>
      </c>
      <c r="F832" s="399">
        <f>DEDEL!R470</f>
        <v>0</v>
      </c>
      <c r="G832" s="399">
        <f>DEDEL!S470</f>
        <v>0</v>
      </c>
      <c r="H832" s="399">
        <f>DEDEL!T470</f>
        <v>0</v>
      </c>
    </row>
    <row r="833" spans="1:8" x14ac:dyDescent="0.25">
      <c r="A833" s="269" t="str">
        <f>DEDEL!A471</f>
        <v>DEDELEGATION</v>
      </c>
      <c r="B833" s="269">
        <f>DEDEL!C471</f>
        <v>3023309</v>
      </c>
      <c r="C833" s="269" t="str">
        <f>DEDEL!D471</f>
        <v>St John's CofE Primary School</v>
      </c>
      <c r="D833" s="269" t="str">
        <f>DEDEL!M471</f>
        <v>DDEL6</v>
      </c>
      <c r="E833" s="399">
        <f>DEDEL!Q471</f>
        <v>-4981.71</v>
      </c>
      <c r="F833" s="399">
        <f>DEDEL!R471</f>
        <v>0</v>
      </c>
      <c r="G833" s="399">
        <f>DEDEL!S471</f>
        <v>0</v>
      </c>
      <c r="H833" s="399">
        <f>DEDEL!T471</f>
        <v>0</v>
      </c>
    </row>
    <row r="834" spans="1:8" x14ac:dyDescent="0.25">
      <c r="A834" s="269" t="str">
        <f>DEDEL!A472</f>
        <v>DEDELEGATION</v>
      </c>
      <c r="B834" s="269">
        <f>DEDEL!C472</f>
        <v>3023311</v>
      </c>
      <c r="C834" s="269" t="str">
        <f>DEDEL!D472</f>
        <v>St Mary's CofE Primary School</v>
      </c>
      <c r="D834" s="269" t="str">
        <f>DEDEL!M472</f>
        <v>DDEL6</v>
      </c>
      <c r="E834" s="399">
        <f>DEDEL!Q472</f>
        <v>-9703.7099999999991</v>
      </c>
      <c r="F834" s="399">
        <f>DEDEL!R472</f>
        <v>0</v>
      </c>
      <c r="G834" s="399">
        <f>DEDEL!S472</f>
        <v>0</v>
      </c>
      <c r="H834" s="399">
        <f>DEDEL!T472</f>
        <v>0</v>
      </c>
    </row>
    <row r="835" spans="1:8" x14ac:dyDescent="0.25">
      <c r="A835" s="269" t="str">
        <f>DEDEL!A473</f>
        <v>DEDELEGATION</v>
      </c>
      <c r="B835" s="269">
        <f>DEDEL!C473</f>
        <v>3023312</v>
      </c>
      <c r="C835" s="269" t="str">
        <f>DEDEL!D473</f>
        <v>St Mary's CofE Primary School, East Barnet</v>
      </c>
      <c r="D835" s="269" t="str">
        <f>DEDEL!M473</f>
        <v>DDEL6</v>
      </c>
      <c r="E835" s="399">
        <f>DEDEL!Q473</f>
        <v>-5005.32</v>
      </c>
      <c r="F835" s="399">
        <f>DEDEL!R473</f>
        <v>0</v>
      </c>
      <c r="G835" s="399">
        <f>DEDEL!S473</f>
        <v>0</v>
      </c>
      <c r="H835" s="399">
        <f>DEDEL!T473</f>
        <v>0</v>
      </c>
    </row>
    <row r="836" spans="1:8" x14ac:dyDescent="0.25">
      <c r="A836" s="269" t="str">
        <f>DEDEL!A474</f>
        <v>DEDELEGATION</v>
      </c>
      <c r="B836" s="269">
        <f>DEDEL!C474</f>
        <v>3023313</v>
      </c>
      <c r="C836" s="269" t="str">
        <f>DEDEL!D474</f>
        <v>St Paul's CofE Primary School N11</v>
      </c>
      <c r="D836" s="269" t="str">
        <f>DEDEL!M474</f>
        <v>DDEL6</v>
      </c>
      <c r="E836" s="399">
        <f>DEDEL!Q474</f>
        <v>-4391.46</v>
      </c>
      <c r="F836" s="399">
        <f>DEDEL!R474</f>
        <v>0</v>
      </c>
      <c r="G836" s="399">
        <f>DEDEL!S474</f>
        <v>0</v>
      </c>
      <c r="H836" s="399">
        <f>DEDEL!T474</f>
        <v>0</v>
      </c>
    </row>
    <row r="837" spans="1:8" x14ac:dyDescent="0.25">
      <c r="A837" s="269" t="str">
        <f>DEDEL!A475</f>
        <v>DEDELEGATION</v>
      </c>
      <c r="B837" s="269">
        <f>DEDEL!C475</f>
        <v>3023314</v>
      </c>
      <c r="C837" s="269" t="str">
        <f>DEDEL!D475</f>
        <v>St Paul's CofE Primary School NW7</v>
      </c>
      <c r="D837" s="269" t="str">
        <f>DEDEL!M475</f>
        <v>DDEL6</v>
      </c>
      <c r="E837" s="399">
        <f>DEDEL!Q475</f>
        <v>-4863.66</v>
      </c>
      <c r="F837" s="399">
        <f>DEDEL!R475</f>
        <v>0</v>
      </c>
      <c r="G837" s="399">
        <f>DEDEL!S475</f>
        <v>0</v>
      </c>
      <c r="H837" s="399">
        <f>DEDEL!T475</f>
        <v>0</v>
      </c>
    </row>
    <row r="838" spans="1:8" x14ac:dyDescent="0.25">
      <c r="A838" s="269" t="str">
        <f>DEDEL!A476</f>
        <v>DEDELEGATION</v>
      </c>
      <c r="B838" s="269">
        <f>DEDEL!C476</f>
        <v>3023315</v>
      </c>
      <c r="C838" s="269" t="str">
        <f>DEDEL!D476</f>
        <v>St Andrew's CofE Voluntary Aided Primary School, Totteridge</v>
      </c>
      <c r="D838" s="269" t="str">
        <f>DEDEL!M476</f>
        <v>DDEL6</v>
      </c>
      <c r="E838" s="399">
        <f>DEDEL!Q476</f>
        <v>-4910.88</v>
      </c>
      <c r="F838" s="399">
        <f>DEDEL!R476</f>
        <v>0</v>
      </c>
      <c r="G838" s="399">
        <f>DEDEL!S476</f>
        <v>0</v>
      </c>
      <c r="H838" s="399">
        <f>DEDEL!T476</f>
        <v>0</v>
      </c>
    </row>
    <row r="839" spans="1:8" x14ac:dyDescent="0.25">
      <c r="A839" s="269" t="str">
        <f>DEDEL!A477</f>
        <v>DEDELEGATION</v>
      </c>
      <c r="B839" s="269">
        <f>DEDEL!C477</f>
        <v>3023316</v>
      </c>
      <c r="C839" s="269" t="str">
        <f>DEDEL!D477</f>
        <v>Trent CofE Primary School</v>
      </c>
      <c r="D839" s="269" t="str">
        <f>DEDEL!M477</f>
        <v>DDEL6</v>
      </c>
      <c r="E839" s="399">
        <f>DEDEL!Q477</f>
        <v>-5005.32</v>
      </c>
      <c r="F839" s="399">
        <f>DEDEL!R477</f>
        <v>0</v>
      </c>
      <c r="G839" s="399">
        <f>DEDEL!S477</f>
        <v>0</v>
      </c>
      <c r="H839" s="399">
        <f>DEDEL!T477</f>
        <v>0</v>
      </c>
    </row>
    <row r="840" spans="1:8" x14ac:dyDescent="0.25">
      <c r="A840" s="269" t="str">
        <f>DEDEL!A478</f>
        <v>DEDELEGATION</v>
      </c>
      <c r="B840" s="269">
        <f>DEDEL!C478</f>
        <v>3023317</v>
      </c>
      <c r="C840" s="269" t="str">
        <f>DEDEL!D478</f>
        <v>All Saints' CofE Primary School N20</v>
      </c>
      <c r="D840" s="269" t="str">
        <f>DEDEL!M478</f>
        <v>DDEL6</v>
      </c>
      <c r="E840" s="399">
        <f>DEDEL!Q478</f>
        <v>-5005.32</v>
      </c>
      <c r="F840" s="399">
        <f>DEDEL!R478</f>
        <v>0</v>
      </c>
      <c r="G840" s="399">
        <f>DEDEL!S478</f>
        <v>0</v>
      </c>
      <c r="H840" s="399">
        <f>DEDEL!T478</f>
        <v>0</v>
      </c>
    </row>
    <row r="841" spans="1:8" x14ac:dyDescent="0.25">
      <c r="A841" s="269" t="str">
        <f>DEDEL!A479</f>
        <v>DEDELEGATION</v>
      </c>
      <c r="B841" s="269">
        <f>DEDEL!C479</f>
        <v>3023500</v>
      </c>
      <c r="C841" s="269" t="str">
        <f>DEDEL!D479</f>
        <v>The Annunciation Catholic Infant School</v>
      </c>
      <c r="D841" s="269" t="str">
        <f>DEDEL!M479</f>
        <v>DDEL6</v>
      </c>
      <c r="E841" s="399">
        <f>DEDEL!Q479</f>
        <v>-3045.69</v>
      </c>
      <c r="F841" s="399">
        <f>DEDEL!R479</f>
        <v>0</v>
      </c>
      <c r="G841" s="399">
        <f>DEDEL!S479</f>
        <v>0</v>
      </c>
      <c r="H841" s="399">
        <f>DEDEL!T479</f>
        <v>0</v>
      </c>
    </row>
    <row r="842" spans="1:8" x14ac:dyDescent="0.25">
      <c r="A842" s="269" t="str">
        <f>DEDEL!A480</f>
        <v>DEDELEGATION</v>
      </c>
      <c r="B842" s="269">
        <f>DEDEL!C480</f>
        <v>3023501</v>
      </c>
      <c r="C842" s="269" t="str">
        <f>DEDEL!D480</f>
        <v>Our Lady of Lourdes RC School</v>
      </c>
      <c r="D842" s="269" t="str">
        <f>DEDEL!M480</f>
        <v>DDEL6</v>
      </c>
      <c r="E842" s="399">
        <f>DEDEL!Q480</f>
        <v>-4698.3900000000003</v>
      </c>
      <c r="F842" s="399">
        <f>DEDEL!R480</f>
        <v>0</v>
      </c>
      <c r="G842" s="399">
        <f>DEDEL!S480</f>
        <v>0</v>
      </c>
      <c r="H842" s="399">
        <f>DEDEL!T480</f>
        <v>0</v>
      </c>
    </row>
    <row r="843" spans="1:8" x14ac:dyDescent="0.25">
      <c r="A843" s="269" t="str">
        <f>DEDEL!A481</f>
        <v>DEDELEGATION</v>
      </c>
      <c r="B843" s="269">
        <f>DEDEL!C481</f>
        <v>3023502</v>
      </c>
      <c r="C843" s="269" t="str">
        <f>DEDEL!D481</f>
        <v>St Agnes' Catholic Primary School</v>
      </c>
      <c r="D843" s="269" t="str">
        <f>DEDEL!M481</f>
        <v>DDEL6</v>
      </c>
      <c r="E843" s="399">
        <f>DEDEL!Q481</f>
        <v>-8664.869999999999</v>
      </c>
      <c r="F843" s="399">
        <f>DEDEL!R481</f>
        <v>0</v>
      </c>
      <c r="G843" s="399">
        <f>DEDEL!S481</f>
        <v>0</v>
      </c>
      <c r="H843" s="399">
        <f>DEDEL!T481</f>
        <v>0</v>
      </c>
    </row>
    <row r="844" spans="1:8" x14ac:dyDescent="0.25">
      <c r="A844" s="269" t="str">
        <f>DEDEL!A482</f>
        <v>DEDELEGATION</v>
      </c>
      <c r="B844" s="269">
        <f>DEDEL!C482</f>
        <v>3023504</v>
      </c>
      <c r="C844" s="269" t="str">
        <f>DEDEL!D482</f>
        <v>St Catherine's RC School</v>
      </c>
      <c r="D844" s="269" t="str">
        <f>DEDEL!M482</f>
        <v>DDEL6</v>
      </c>
      <c r="E844" s="399">
        <f>DEDEL!Q482</f>
        <v>-9845.369999999999</v>
      </c>
      <c r="F844" s="399">
        <f>DEDEL!R482</f>
        <v>0</v>
      </c>
      <c r="G844" s="399">
        <f>DEDEL!S482</f>
        <v>0</v>
      </c>
      <c r="H844" s="399">
        <f>DEDEL!T482</f>
        <v>0</v>
      </c>
    </row>
    <row r="845" spans="1:8" x14ac:dyDescent="0.25">
      <c r="A845" s="269" t="str">
        <f>DEDEL!A483</f>
        <v>DEDELEGATION</v>
      </c>
      <c r="B845" s="269">
        <f>DEDEL!C483</f>
        <v>3023506</v>
      </c>
      <c r="C845" s="269" t="str">
        <f>DEDEL!D483</f>
        <v>St Vincent's Catholic Primary School</v>
      </c>
      <c r="D845" s="269" t="str">
        <f>DEDEL!M483</f>
        <v>DDEL6</v>
      </c>
      <c r="E845" s="399">
        <f>DEDEL!Q483</f>
        <v>-6705.24</v>
      </c>
      <c r="F845" s="399">
        <f>DEDEL!R483</f>
        <v>0</v>
      </c>
      <c r="G845" s="399">
        <f>DEDEL!S483</f>
        <v>0</v>
      </c>
      <c r="H845" s="399">
        <f>DEDEL!T483</f>
        <v>0</v>
      </c>
    </row>
    <row r="846" spans="1:8" x14ac:dyDescent="0.25">
      <c r="A846" s="269" t="str">
        <f>DEDEL!A484</f>
        <v>DEDELEGATION</v>
      </c>
      <c r="B846" s="269">
        <f>DEDEL!C484</f>
        <v>3023507</v>
      </c>
      <c r="C846" s="269" t="str">
        <f>DEDEL!D484</f>
        <v>St Theresa's Catholic Primary School</v>
      </c>
      <c r="D846" s="269" t="str">
        <f>DEDEL!M484</f>
        <v>DDEL6</v>
      </c>
      <c r="E846" s="399">
        <f>DEDEL!Q484</f>
        <v>-4155.3599999999997</v>
      </c>
      <c r="F846" s="399">
        <f>DEDEL!R484</f>
        <v>0</v>
      </c>
      <c r="G846" s="399">
        <f>DEDEL!S484</f>
        <v>0</v>
      </c>
      <c r="H846" s="399">
        <f>DEDEL!T484</f>
        <v>0</v>
      </c>
    </row>
    <row r="847" spans="1:8" x14ac:dyDescent="0.25">
      <c r="A847" s="269" t="str">
        <f>DEDEL!A485</f>
        <v>DEDELEGATION</v>
      </c>
      <c r="B847" s="269">
        <f>DEDEL!C485</f>
        <v>3023509</v>
      </c>
      <c r="C847" s="269" t="str">
        <f>DEDEL!D485</f>
        <v>St Joseph's Catholic Primary School</v>
      </c>
      <c r="D847" s="269" t="str">
        <f>DEDEL!M485</f>
        <v>DDEL6</v>
      </c>
      <c r="E847" s="399">
        <f>DEDEL!Q485</f>
        <v>-11474.46</v>
      </c>
      <c r="F847" s="399">
        <f>DEDEL!R485</f>
        <v>0</v>
      </c>
      <c r="G847" s="399">
        <f>DEDEL!S485</f>
        <v>0</v>
      </c>
      <c r="H847" s="399">
        <f>DEDEL!T485</f>
        <v>0</v>
      </c>
    </row>
    <row r="848" spans="1:8" x14ac:dyDescent="0.25">
      <c r="A848" s="269" t="str">
        <f>DEDEL!A486</f>
        <v>DEDELEGATION</v>
      </c>
      <c r="B848" s="269">
        <f>DEDEL!C486</f>
        <v>3023510</v>
      </c>
      <c r="C848" s="269" t="str">
        <f>DEDEL!D486</f>
        <v>Sacred Heart Roman Catholic Primary School</v>
      </c>
      <c r="D848" s="269" t="str">
        <f>DEDEL!M486</f>
        <v>DDEL6</v>
      </c>
      <c r="E848" s="399">
        <f>DEDEL!Q486</f>
        <v>-9349.56</v>
      </c>
      <c r="F848" s="399">
        <f>DEDEL!R486</f>
        <v>0</v>
      </c>
      <c r="G848" s="399">
        <f>DEDEL!S486</f>
        <v>0</v>
      </c>
      <c r="H848" s="399">
        <f>DEDEL!T486</f>
        <v>0</v>
      </c>
    </row>
    <row r="849" spans="1:8" x14ac:dyDescent="0.25">
      <c r="A849" s="269" t="str">
        <f>DEDEL!A487</f>
        <v>DEDELEGATION</v>
      </c>
      <c r="B849" s="269">
        <f>DEDEL!C487</f>
        <v>3023511</v>
      </c>
      <c r="C849" s="269" t="str">
        <f>DEDEL!D487</f>
        <v>Blessed Dominic Catholic Primary School</v>
      </c>
      <c r="D849" s="269" t="str">
        <f>DEDEL!M487</f>
        <v>DDEL6</v>
      </c>
      <c r="E849" s="399">
        <f>DEDEL!Q487</f>
        <v>-9562.0499999999993</v>
      </c>
      <c r="F849" s="399">
        <f>DEDEL!R487</f>
        <v>0</v>
      </c>
      <c r="G849" s="399">
        <f>DEDEL!S487</f>
        <v>0</v>
      </c>
      <c r="H849" s="399">
        <f>DEDEL!T487</f>
        <v>0</v>
      </c>
    </row>
    <row r="850" spans="1:8" x14ac:dyDescent="0.25">
      <c r="A850" s="269" t="str">
        <f>DEDEL!A488</f>
        <v>DEDELEGATION</v>
      </c>
      <c r="B850" s="269">
        <f>DEDEL!C488</f>
        <v>3023512</v>
      </c>
      <c r="C850" s="269" t="str">
        <f>DEDEL!D488</f>
        <v>Rosh Pinah Primary School</v>
      </c>
      <c r="D850" s="269" t="str">
        <f>DEDEL!M488</f>
        <v>DDEL6</v>
      </c>
      <c r="E850" s="399">
        <f>DEDEL!Q488</f>
        <v>-8830.14</v>
      </c>
      <c r="F850" s="399">
        <f>DEDEL!R488</f>
        <v>0</v>
      </c>
      <c r="G850" s="399">
        <f>DEDEL!S488</f>
        <v>0</v>
      </c>
      <c r="H850" s="399">
        <f>DEDEL!T488</f>
        <v>0</v>
      </c>
    </row>
    <row r="851" spans="1:8" x14ac:dyDescent="0.25">
      <c r="A851" s="269" t="str">
        <f>DEDEL!A489</f>
        <v>DEDELEGATION</v>
      </c>
      <c r="B851" s="269">
        <f>DEDEL!C489</f>
        <v>3023513</v>
      </c>
      <c r="C851" s="269" t="str">
        <f>DEDEL!D489</f>
        <v>Menorah Primary School</v>
      </c>
      <c r="D851" s="269" t="str">
        <f>DEDEL!M489</f>
        <v>DDEL6</v>
      </c>
      <c r="E851" s="399">
        <f>DEDEL!Q489</f>
        <v>-8971.7999999999993</v>
      </c>
      <c r="F851" s="399">
        <f>DEDEL!R489</f>
        <v>0</v>
      </c>
      <c r="G851" s="399">
        <f>DEDEL!S489</f>
        <v>0</v>
      </c>
      <c r="H851" s="399">
        <f>DEDEL!T489</f>
        <v>0</v>
      </c>
    </row>
    <row r="852" spans="1:8" x14ac:dyDescent="0.25">
      <c r="A852" s="269" t="str">
        <f>DEDEL!A490</f>
        <v>DEDELEGATION</v>
      </c>
      <c r="B852" s="269">
        <f>DEDEL!C490</f>
        <v>3023514</v>
      </c>
      <c r="C852" s="269" t="str">
        <f>DEDEL!D490</f>
        <v>The Annunciation RC Junior School</v>
      </c>
      <c r="D852" s="269" t="str">
        <f>DEDEL!M490</f>
        <v>DDEL6</v>
      </c>
      <c r="E852" s="399">
        <f>DEDEL!Q490</f>
        <v>-4887.2699999999995</v>
      </c>
      <c r="F852" s="399">
        <f>DEDEL!R490</f>
        <v>0</v>
      </c>
      <c r="G852" s="399">
        <f>DEDEL!S490</f>
        <v>0</v>
      </c>
      <c r="H852" s="399">
        <f>DEDEL!T490</f>
        <v>0</v>
      </c>
    </row>
    <row r="853" spans="1:8" x14ac:dyDescent="0.25">
      <c r="A853" s="269" t="str">
        <f>DEDEL!A491</f>
        <v>DEDELEGATION</v>
      </c>
      <c r="B853" s="269">
        <f>DEDEL!C491</f>
        <v>3023516</v>
      </c>
      <c r="C853" s="269" t="str">
        <f>DEDEL!D491</f>
        <v>Hasmonean Primary School</v>
      </c>
      <c r="D853" s="269" t="str">
        <f>DEDEL!M491</f>
        <v>DDEL6</v>
      </c>
      <c r="E853" s="399">
        <f>DEDEL!Q491</f>
        <v>-4816.4399999999996</v>
      </c>
      <c r="F853" s="399">
        <f>DEDEL!R491</f>
        <v>0</v>
      </c>
      <c r="G853" s="399">
        <f>DEDEL!S491</f>
        <v>0</v>
      </c>
      <c r="H853" s="399">
        <f>DEDEL!T491</f>
        <v>0</v>
      </c>
    </row>
    <row r="854" spans="1:8" x14ac:dyDescent="0.25">
      <c r="A854" s="269" t="str">
        <f>DEDEL!A492</f>
        <v>DEDELEGATION</v>
      </c>
      <c r="B854" s="269">
        <f>DEDEL!C492</f>
        <v>3023518</v>
      </c>
      <c r="C854" s="269" t="str">
        <f>DEDEL!D492</f>
        <v>Woodcroft Primary School</v>
      </c>
      <c r="D854" s="269" t="str">
        <f>DEDEL!M492</f>
        <v>DDEL6</v>
      </c>
      <c r="E854" s="399">
        <f>DEDEL!Q492</f>
        <v>-9207.9</v>
      </c>
      <c r="F854" s="399">
        <f>DEDEL!R492</f>
        <v>0</v>
      </c>
      <c r="G854" s="399">
        <f>DEDEL!S492</f>
        <v>0</v>
      </c>
      <c r="H854" s="399">
        <f>DEDEL!T492</f>
        <v>0</v>
      </c>
    </row>
    <row r="855" spans="1:8" x14ac:dyDescent="0.25">
      <c r="A855" s="269" t="str">
        <f>DEDEL!A493</f>
        <v>DEDELEGATION</v>
      </c>
      <c r="B855" s="269">
        <f>DEDEL!C493</f>
        <v>3023520</v>
      </c>
      <c r="C855" s="269" t="str">
        <f>DEDEL!D493</f>
        <v>Akiva School</v>
      </c>
      <c r="D855" s="269" t="str">
        <f>DEDEL!M493</f>
        <v>DDEL6</v>
      </c>
      <c r="E855" s="399">
        <f>DEDEL!Q493</f>
        <v>-9916.1999999999989</v>
      </c>
      <c r="F855" s="399">
        <f>DEDEL!R493</f>
        <v>0</v>
      </c>
      <c r="G855" s="399">
        <f>DEDEL!S493</f>
        <v>0</v>
      </c>
      <c r="H855" s="399">
        <f>DEDEL!T493</f>
        <v>0</v>
      </c>
    </row>
    <row r="856" spans="1:8" x14ac:dyDescent="0.25">
      <c r="A856" s="269" t="str">
        <f>DEDEL!A494</f>
        <v>DEDELEGATION</v>
      </c>
      <c r="B856" s="269">
        <f>DEDEL!C494</f>
        <v>3023523</v>
      </c>
      <c r="C856" s="269" t="str">
        <f>DEDEL!D494</f>
        <v>Martin Primary School</v>
      </c>
      <c r="D856" s="269" t="str">
        <f>DEDEL!M494</f>
        <v>DDEL6</v>
      </c>
      <c r="E856" s="399">
        <f>DEDEL!Q494</f>
        <v>-14661.81</v>
      </c>
      <c r="F856" s="399">
        <f>DEDEL!R494</f>
        <v>0</v>
      </c>
      <c r="G856" s="399">
        <f>DEDEL!S494</f>
        <v>0</v>
      </c>
      <c r="H856" s="399">
        <f>DEDEL!T494</f>
        <v>0</v>
      </c>
    </row>
    <row r="857" spans="1:8" x14ac:dyDescent="0.25">
      <c r="A857" s="269" t="str">
        <f>DEDEL!A495</f>
        <v>DEDELEGATION</v>
      </c>
      <c r="B857" s="269">
        <f>DEDEL!C495</f>
        <v>3023524</v>
      </c>
      <c r="C857" s="269" t="str">
        <f>DEDEL!D495</f>
        <v>Beit Shvidler Primary School</v>
      </c>
      <c r="D857" s="269" t="str">
        <f>DEDEL!M495</f>
        <v>DDEL6</v>
      </c>
      <c r="E857" s="399">
        <f>DEDEL!Q495</f>
        <v>-4438.68</v>
      </c>
      <c r="F857" s="399">
        <f>DEDEL!R495</f>
        <v>0</v>
      </c>
      <c r="G857" s="399">
        <f>DEDEL!S495</f>
        <v>0</v>
      </c>
      <c r="H857" s="399">
        <f>DEDEL!T495</f>
        <v>0</v>
      </c>
    </row>
    <row r="858" spans="1:8" x14ac:dyDescent="0.25">
      <c r="A858" s="269" t="str">
        <f>DEDEL!A496</f>
        <v>DEDELEGATION</v>
      </c>
      <c r="B858" s="269">
        <f>DEDEL!C496</f>
        <v>3025201</v>
      </c>
      <c r="C858" s="269" t="str">
        <f>DEDEL!D496</f>
        <v>Osidge Primary School</v>
      </c>
      <c r="D858" s="269" t="str">
        <f>DEDEL!M496</f>
        <v>DDEL6</v>
      </c>
      <c r="E858" s="399">
        <f>DEDEL!Q496</f>
        <v>-9302.34</v>
      </c>
      <c r="F858" s="399">
        <f>DEDEL!R496</f>
        <v>0</v>
      </c>
      <c r="G858" s="399">
        <f>DEDEL!S496</f>
        <v>0</v>
      </c>
      <c r="H858" s="399">
        <f>DEDEL!T496</f>
        <v>0</v>
      </c>
    </row>
    <row r="859" spans="1:8" x14ac:dyDescent="0.25">
      <c r="A859" s="269" t="str">
        <f>DEDEL!A497</f>
        <v>DEDELEGATION</v>
      </c>
      <c r="B859" s="269">
        <f>DEDEL!C497</f>
        <v>3025948</v>
      </c>
      <c r="C859" s="269" t="str">
        <f>DEDEL!D497</f>
        <v>Mathilda Marks-Kennedy Jewish Primary School</v>
      </c>
      <c r="D859" s="269" t="str">
        <f>DEDEL!M497</f>
        <v>DDEL6</v>
      </c>
      <c r="E859" s="399">
        <f>DEDEL!Q497</f>
        <v>-4934.49</v>
      </c>
      <c r="F859" s="399">
        <f>DEDEL!R497</f>
        <v>0</v>
      </c>
      <c r="G859" s="399">
        <f>DEDEL!S497</f>
        <v>0</v>
      </c>
      <c r="H859" s="399">
        <f>DEDEL!T497</f>
        <v>0</v>
      </c>
    </row>
    <row r="860" spans="1:8" x14ac:dyDescent="0.25">
      <c r="A860" s="269" t="str">
        <f>DEDEL!A498</f>
        <v>DEDELEGATION</v>
      </c>
      <c r="B860" s="269">
        <f>DEDEL!C498</f>
        <v>3025949</v>
      </c>
      <c r="C860" s="269" t="str">
        <f>DEDEL!D498</f>
        <v>Menorah Foundation School</v>
      </c>
      <c r="D860" s="269" t="str">
        <f>DEDEL!M498</f>
        <v>DDEL6</v>
      </c>
      <c r="E860" s="399">
        <f>DEDEL!Q498</f>
        <v>-8948.19</v>
      </c>
      <c r="F860" s="399">
        <f>DEDEL!R498</f>
        <v>0</v>
      </c>
      <c r="G860" s="399">
        <f>DEDEL!S498</f>
        <v>0</v>
      </c>
      <c r="H860" s="399">
        <f>DEDEL!T498</f>
        <v>0</v>
      </c>
    </row>
    <row r="861" spans="1:8" x14ac:dyDescent="0.25">
      <c r="A861" s="269" t="str">
        <f>DEDEL!A499</f>
        <v>DEDELEGATION</v>
      </c>
      <c r="B861" s="269">
        <f>DEDEL!C499</f>
        <v>3024003</v>
      </c>
      <c r="C861" s="269" t="str">
        <f>DEDEL!D499</f>
        <v>Friern Barnet School</v>
      </c>
      <c r="D861" s="269" t="str">
        <f>DEDEL!M499</f>
        <v>DDEL6</v>
      </c>
      <c r="E861" s="399">
        <f>DEDEL!Q499</f>
        <v>-17943.599999999999</v>
      </c>
      <c r="F861" s="399">
        <f>DEDEL!R499</f>
        <v>0</v>
      </c>
      <c r="G861" s="399">
        <f>DEDEL!S499</f>
        <v>0</v>
      </c>
      <c r="H861" s="399">
        <f>DEDEL!T499</f>
        <v>0</v>
      </c>
    </row>
    <row r="862" spans="1:8" x14ac:dyDescent="0.25">
      <c r="A862" s="269" t="str">
        <f>DEDEL!A500</f>
        <v>DEDELEGATION</v>
      </c>
      <c r="B862" s="269">
        <f>DEDEL!C500</f>
        <v>3024004</v>
      </c>
      <c r="C862" s="269" t="str">
        <f>DEDEL!D500</f>
        <v>Menorah High School for Girls</v>
      </c>
      <c r="D862" s="269" t="str">
        <f>DEDEL!M500</f>
        <v>DDEL6</v>
      </c>
      <c r="E862" s="399">
        <f>DEDEL!Q500</f>
        <v>-6563.58</v>
      </c>
      <c r="F862" s="399">
        <f>DEDEL!R500</f>
        <v>0</v>
      </c>
      <c r="G862" s="399">
        <f>DEDEL!S500</f>
        <v>0</v>
      </c>
      <c r="H862" s="399">
        <f>DEDEL!T500</f>
        <v>0</v>
      </c>
    </row>
    <row r="863" spans="1:8" x14ac:dyDescent="0.25">
      <c r="A863" s="269" t="str">
        <f>DEDEL!A501</f>
        <v>DEDELEGATION</v>
      </c>
      <c r="B863" s="269">
        <f>DEDEL!C501</f>
        <v>3025404</v>
      </c>
      <c r="C863" s="269" t="str">
        <f>DEDEL!D501</f>
        <v>St Michael's Catholic Grammar School</v>
      </c>
      <c r="D863" s="269" t="str">
        <f>DEDEL!M501</f>
        <v>DDEL6</v>
      </c>
      <c r="E863" s="399">
        <f>DEDEL!Q501</f>
        <v>-13237.340000000002</v>
      </c>
      <c r="F863" s="399">
        <f>DEDEL!R501</f>
        <v>0</v>
      </c>
      <c r="G863" s="399">
        <f>DEDEL!S501</f>
        <v>0</v>
      </c>
      <c r="H863" s="399">
        <f>DEDEL!T501</f>
        <v>0</v>
      </c>
    </row>
    <row r="864" spans="1:8" x14ac:dyDescent="0.25">
      <c r="A864" s="269" t="str">
        <f>DEDEL!A502</f>
        <v>DEDELEGATION</v>
      </c>
      <c r="B864" s="269">
        <f>DEDEL!C502</f>
        <v>3025405</v>
      </c>
      <c r="C864" s="269" t="str">
        <f>DEDEL!D502</f>
        <v>Finchley Catholic High School</v>
      </c>
      <c r="D864" s="269" t="str">
        <f>DEDEL!M502</f>
        <v>DDEL6</v>
      </c>
      <c r="E864" s="399">
        <f>DEDEL!Q502</f>
        <v>-20894.849999999999</v>
      </c>
      <c r="F864" s="399">
        <f>DEDEL!R502</f>
        <v>0</v>
      </c>
      <c r="G864" s="399">
        <f>DEDEL!S502</f>
        <v>0</v>
      </c>
      <c r="H864" s="399">
        <f>DEDEL!T502</f>
        <v>0</v>
      </c>
    </row>
    <row r="865" spans="1:8" x14ac:dyDescent="0.25">
      <c r="A865" s="269" t="str">
        <f>DEDEL!A503</f>
        <v>DEDELEGATION</v>
      </c>
      <c r="B865" s="269">
        <f>DEDEL!C503</f>
        <v>3025407</v>
      </c>
      <c r="C865" s="269" t="str">
        <f>DEDEL!D503</f>
        <v>St James' Catholic High School</v>
      </c>
      <c r="D865" s="269" t="str">
        <f>DEDEL!M503</f>
        <v>DDEL6</v>
      </c>
      <c r="E865" s="399">
        <f>DEDEL!Q503</f>
        <v>-24945.932499999999</v>
      </c>
      <c r="F865" s="399">
        <f>DEDEL!R503</f>
        <v>0</v>
      </c>
      <c r="G865" s="399">
        <f>DEDEL!S503</f>
        <v>0</v>
      </c>
      <c r="H865" s="399">
        <f>DEDEL!T503</f>
        <v>0</v>
      </c>
    </row>
    <row r="866" spans="1:8" x14ac:dyDescent="0.25">
      <c r="A866" s="269" t="str">
        <f>DEDEL!A504</f>
        <v>DEDELEGATION</v>
      </c>
      <c r="B866" s="269">
        <f>DEDEL!C504</f>
        <v>3025427</v>
      </c>
      <c r="C866" s="269" t="str">
        <f>DEDEL!D504</f>
        <v>JCoSS</v>
      </c>
      <c r="D866" s="269" t="str">
        <f>DEDEL!M504</f>
        <v>DDEL6</v>
      </c>
      <c r="E866" s="399">
        <f>DEDEL!Q504</f>
        <v>-23515.559999999998</v>
      </c>
      <c r="F866" s="399">
        <f>DEDEL!R504</f>
        <v>0</v>
      </c>
      <c r="G866" s="399">
        <f>DEDEL!S504</f>
        <v>0</v>
      </c>
      <c r="H866" s="399">
        <f>DEDEL!T504</f>
        <v>0</v>
      </c>
    </row>
    <row r="867" spans="1:8" x14ac:dyDescent="0.25">
      <c r="A867" s="269" t="str">
        <f>DEDEL!A505</f>
        <v>DEDELEGATION</v>
      </c>
      <c r="B867" s="269">
        <f>DEDEL!C505</f>
        <v>3023521</v>
      </c>
      <c r="C867" s="269" t="str">
        <f>DEDEL!D505</f>
        <v>St Mary's and St John's CofE School</v>
      </c>
      <c r="D867" s="269" t="str">
        <f>DEDEL!M505</f>
        <v>DDEL6</v>
      </c>
      <c r="E867" s="399">
        <f>DEDEL!Q505</f>
        <v>-34478.47</v>
      </c>
      <c r="F867" s="399">
        <f>DEDEL!R505</f>
        <v>0</v>
      </c>
      <c r="G867" s="399">
        <f>DEDEL!S505</f>
        <v>0</v>
      </c>
      <c r="H867" s="399">
        <f>DEDEL!T505</f>
        <v>0</v>
      </c>
    </row>
    <row r="868" spans="1:8" x14ac:dyDescent="0.25">
      <c r="A868" s="269" t="s">
        <v>4863</v>
      </c>
      <c r="B868" s="269">
        <f>'HN TOPUPS April Sheet'!E8</f>
        <v>3023520</v>
      </c>
      <c r="C868" s="470" t="str">
        <f>'HN TOPUPS April Sheet'!D8</f>
        <v>Akiva School</v>
      </c>
      <c r="D868" s="269" t="str">
        <f>'HN TOPUPS April Sheet'!F8</f>
        <v>EHCP</v>
      </c>
      <c r="E868" s="399">
        <f>'HN TOPUPS April Sheet'!Q8</f>
        <v>15963.890769230771</v>
      </c>
      <c r="F868" s="399">
        <f>'HN TOPUPS April Sheet'!R8</f>
        <v>7981.9453846153856</v>
      </c>
      <c r="G868" s="399">
        <f>'HN TOPUPS April Sheet'!S8</f>
        <v>8093.9453846153847</v>
      </c>
      <c r="H868" s="399">
        <f>'HN TOPUPS April Sheet'!T8</f>
        <v>8093.9453846153847</v>
      </c>
    </row>
    <row r="869" spans="1:8" x14ac:dyDescent="0.25">
      <c r="A869" s="269" t="s">
        <v>4863</v>
      </c>
      <c r="B869" s="269">
        <f>'HN TOPUPS April Sheet'!E9</f>
        <v>3023300</v>
      </c>
      <c r="C869" s="470" t="str">
        <f>'HN TOPUPS April Sheet'!D9</f>
        <v>All Saints' CE Primary School NW2</v>
      </c>
      <c r="D869" s="269" t="str">
        <f>'HN TOPUPS April Sheet'!F9</f>
        <v>EHCP</v>
      </c>
      <c r="E869" s="399">
        <f>'HN TOPUPS April Sheet'!Q9</f>
        <v>4194.461538461539</v>
      </c>
      <c r="F869" s="399">
        <f>'HN TOPUPS April Sheet'!R9</f>
        <v>2097.2307692307695</v>
      </c>
      <c r="G869" s="399">
        <f>'HN TOPUPS April Sheet'!S9</f>
        <v>2368.4637692307692</v>
      </c>
      <c r="H869" s="399">
        <f>'HN TOPUPS April Sheet'!T9</f>
        <v>2368.4637692307692</v>
      </c>
    </row>
    <row r="870" spans="1:8" x14ac:dyDescent="0.25">
      <c r="A870" s="269" t="s">
        <v>4863</v>
      </c>
      <c r="B870" s="269">
        <f>'HN TOPUPS April Sheet'!E10</f>
        <v>3023317</v>
      </c>
      <c r="C870" s="470" t="str">
        <f>'HN TOPUPS April Sheet'!D10</f>
        <v>All Saints' CE Primary School, N20</v>
      </c>
      <c r="D870" s="269" t="str">
        <f>'HN TOPUPS April Sheet'!F10</f>
        <v>EHCP</v>
      </c>
      <c r="E870" s="399">
        <f>'HN TOPUPS April Sheet'!Q10</f>
        <v>9640.7692307692305</v>
      </c>
      <c r="F870" s="399">
        <f>'HN TOPUPS April Sheet'!R10</f>
        <v>4820.3846153846152</v>
      </c>
      <c r="G870" s="399">
        <f>'HN TOPUPS April Sheet'!S10</f>
        <v>4006.6846153846154</v>
      </c>
      <c r="H870" s="399">
        <f>'HN TOPUPS April Sheet'!T10</f>
        <v>4006.6846153846154</v>
      </c>
    </row>
    <row r="871" spans="1:8" x14ac:dyDescent="0.25">
      <c r="A871" s="269" t="s">
        <v>4863</v>
      </c>
      <c r="B871" s="269">
        <f>'HN TOPUPS April Sheet'!E11</f>
        <v>3023317</v>
      </c>
      <c r="C871" s="470" t="str">
        <f>'HN TOPUPS April Sheet'!D11</f>
        <v>All Saints' CE Primary School, N20</v>
      </c>
      <c r="D871" s="269" t="str">
        <f>'HN TOPUPS April Sheet'!F11</f>
        <v>SEN Inclusion</v>
      </c>
      <c r="E871" s="399">
        <f>'HN TOPUPS April Sheet'!Q11</f>
        <v>0</v>
      </c>
      <c r="F871" s="399">
        <f>'HN TOPUPS April Sheet'!R11</f>
        <v>0</v>
      </c>
      <c r="G871" s="399">
        <f>'HN TOPUPS April Sheet'!S11</f>
        <v>214.721</v>
      </c>
      <c r="H871" s="399">
        <f>'HN TOPUPS April Sheet'!T11</f>
        <v>214.721</v>
      </c>
    </row>
    <row r="872" spans="1:8" x14ac:dyDescent="0.25">
      <c r="A872" s="269" t="s">
        <v>4863</v>
      </c>
      <c r="B872" s="269">
        <f>'HN TOPUPS April Sheet'!E12</f>
        <v>3022020</v>
      </c>
      <c r="C872" s="470" t="str">
        <f>'HN TOPUPS April Sheet'!D12</f>
        <v>Alma Primary</v>
      </c>
      <c r="D872" s="269" t="str">
        <f>'HN TOPUPS April Sheet'!F12</f>
        <v>EHCP</v>
      </c>
      <c r="E872" s="399">
        <f>'HN TOPUPS April Sheet'!Q12</f>
        <v>2272.083333333333</v>
      </c>
      <c r="F872" s="399">
        <f>'HN TOPUPS April Sheet'!R12</f>
        <v>2272.083333333333</v>
      </c>
      <c r="G872" s="399">
        <f>'HN TOPUPS April Sheet'!S12</f>
        <v>2272.0833333333335</v>
      </c>
      <c r="H872" s="399">
        <f>'HN TOPUPS April Sheet'!T12</f>
        <v>2272.0833333333335</v>
      </c>
    </row>
    <row r="873" spans="1:8" x14ac:dyDescent="0.25">
      <c r="A873" s="269" t="s">
        <v>4863</v>
      </c>
      <c r="B873" s="269">
        <f>'HN TOPUPS April Sheet'!E13</f>
        <v>3023500</v>
      </c>
      <c r="C873" s="470" t="str">
        <f>'HN TOPUPS April Sheet'!D13</f>
        <v>Annunciation Catholic Infant School</v>
      </c>
      <c r="D873" s="269" t="str">
        <f>'HN TOPUPS April Sheet'!F13</f>
        <v>EHCP</v>
      </c>
      <c r="E873" s="399">
        <f>'HN TOPUPS April Sheet'!Q13</f>
        <v>2942.6153846153848</v>
      </c>
      <c r="F873" s="399">
        <f>'HN TOPUPS April Sheet'!R13</f>
        <v>1471.3076923076924</v>
      </c>
      <c r="G873" s="399">
        <f>'HN TOPUPS April Sheet'!S13</f>
        <v>372.30769230769226</v>
      </c>
      <c r="H873" s="399">
        <f>'HN TOPUPS April Sheet'!T13</f>
        <v>372.30769230769226</v>
      </c>
    </row>
    <row r="874" spans="1:8" x14ac:dyDescent="0.25">
      <c r="A874" s="269" t="s">
        <v>4863</v>
      </c>
      <c r="B874" s="269">
        <f>'HN TOPUPS April Sheet'!E14</f>
        <v>3023500</v>
      </c>
      <c r="C874" s="470" t="str">
        <f>'HN TOPUPS April Sheet'!D14</f>
        <v>Annunciation Catholic Infant School</v>
      </c>
      <c r="D874" s="269" t="str">
        <f>'HN TOPUPS April Sheet'!F14</f>
        <v>SEN Inclusion</v>
      </c>
      <c r="E874" s="399">
        <f>'HN TOPUPS April Sheet'!Q14</f>
        <v>0</v>
      </c>
      <c r="F874" s="399">
        <f>'HN TOPUPS April Sheet'!R14</f>
        <v>0</v>
      </c>
      <c r="G874" s="399">
        <f>'HN TOPUPS April Sheet'!S14</f>
        <v>78.320999999999998</v>
      </c>
      <c r="H874" s="399">
        <f>'HN TOPUPS April Sheet'!T14</f>
        <v>78.320999999999998</v>
      </c>
    </row>
    <row r="875" spans="1:8" x14ac:dyDescent="0.25">
      <c r="A875" s="269" t="s">
        <v>4863</v>
      </c>
      <c r="B875" s="269">
        <f>'HN TOPUPS April Sheet'!E15</f>
        <v>3023514</v>
      </c>
      <c r="C875" s="470" t="str">
        <f>'HN TOPUPS April Sheet'!D15</f>
        <v>Annunciation Catholic Junior School</v>
      </c>
      <c r="D875" s="269" t="str">
        <f>'HN TOPUPS April Sheet'!F15</f>
        <v>EHCP</v>
      </c>
      <c r="E875" s="399">
        <f>'HN TOPUPS April Sheet'!Q15</f>
        <v>3316.9230769230771</v>
      </c>
      <c r="F875" s="399">
        <f>'HN TOPUPS April Sheet'!R15</f>
        <v>1658.4615384615386</v>
      </c>
      <c r="G875" s="399">
        <f>'HN TOPUPS April Sheet'!S15</f>
        <v>1658.4615384615383</v>
      </c>
      <c r="H875" s="399">
        <f>'HN TOPUPS April Sheet'!T15</f>
        <v>1658.4615384615383</v>
      </c>
    </row>
    <row r="876" spans="1:8" x14ac:dyDescent="0.25">
      <c r="A876" s="269" t="s">
        <v>4863</v>
      </c>
      <c r="B876" s="269">
        <f>'HN TOPUPS April Sheet'!E16</f>
        <v>3024001</v>
      </c>
      <c r="C876" s="470" t="str">
        <f>'HN TOPUPS April Sheet'!D16</f>
        <v>Archer Academy</v>
      </c>
      <c r="D876" s="269" t="str">
        <f>'HN TOPUPS April Sheet'!F16</f>
        <v>EHCP</v>
      </c>
      <c r="E876" s="399">
        <f>'HN TOPUPS April Sheet'!Q16</f>
        <v>22584.583333333332</v>
      </c>
      <c r="F876" s="399">
        <f>'HN TOPUPS April Sheet'!R16</f>
        <v>22584.583333333332</v>
      </c>
      <c r="G876" s="399">
        <f>'HN TOPUPS April Sheet'!S16</f>
        <v>22769.682333333334</v>
      </c>
      <c r="H876" s="399">
        <f>'HN TOPUPS April Sheet'!T16</f>
        <v>22769.682333333334</v>
      </c>
    </row>
    <row r="877" spans="1:8" x14ac:dyDescent="0.25">
      <c r="A877" s="269" t="s">
        <v>4863</v>
      </c>
      <c r="B877" s="269">
        <f>'HN TOPUPS April Sheet'!E17</f>
        <v>3024013</v>
      </c>
      <c r="C877" s="470" t="str">
        <f>'HN TOPUPS April Sheet'!D17</f>
        <v>ARK Pioneer Academy</v>
      </c>
      <c r="D877" s="269" t="str">
        <f>'HN TOPUPS April Sheet'!F17</f>
        <v>EHCP</v>
      </c>
      <c r="E877" s="399">
        <f>'HN TOPUPS April Sheet'!Q17</f>
        <v>6851.333333333333</v>
      </c>
      <c r="F877" s="399">
        <f>'HN TOPUPS April Sheet'!R17</f>
        <v>6851.333333333333</v>
      </c>
      <c r="G877" s="399">
        <f>'HN TOPUPS April Sheet'!S17</f>
        <v>6851.333333333333</v>
      </c>
      <c r="H877" s="399">
        <f>'HN TOPUPS April Sheet'!T17</f>
        <v>6851.333333333333</v>
      </c>
    </row>
    <row r="878" spans="1:8" x14ac:dyDescent="0.25">
      <c r="A878" s="269" t="s">
        <v>4863</v>
      </c>
      <c r="B878" s="269">
        <f>'HN TOPUPS April Sheet'!E18</f>
        <v>3025406</v>
      </c>
      <c r="C878" s="470" t="str">
        <f>'HN TOPUPS April Sheet'!D18</f>
        <v>Ashmole Academy</v>
      </c>
      <c r="D878" s="269" t="str">
        <f>'HN TOPUPS April Sheet'!F18</f>
        <v>EHCP</v>
      </c>
      <c r="E878" s="399">
        <f>'HN TOPUPS April Sheet'!Q18</f>
        <v>10241.833333333332</v>
      </c>
      <c r="F878" s="399">
        <f>'HN TOPUPS April Sheet'!R18</f>
        <v>10241.833333333332</v>
      </c>
      <c r="G878" s="399">
        <f>'HN TOPUPS April Sheet'!S18</f>
        <v>10161.818333333335</v>
      </c>
      <c r="H878" s="399">
        <f>'HN TOPUPS April Sheet'!T18</f>
        <v>10161.818333333335</v>
      </c>
    </row>
    <row r="879" spans="1:8" x14ac:dyDescent="0.25">
      <c r="A879" s="269" t="s">
        <v>4863</v>
      </c>
      <c r="B879" s="269">
        <f>'HN TOPUPS April Sheet'!E19</f>
        <v>3022050</v>
      </c>
      <c r="C879" s="470" t="str">
        <f>'HN TOPUPS April Sheet'!D19</f>
        <v>Ashmole Primary School</v>
      </c>
      <c r="D879" s="269" t="str">
        <f>'HN TOPUPS April Sheet'!F19</f>
        <v>EHCP</v>
      </c>
      <c r="E879" s="399">
        <f>'HN TOPUPS April Sheet'!Q19</f>
        <v>2950.083333333333</v>
      </c>
      <c r="F879" s="399">
        <f>'HN TOPUPS April Sheet'!R19</f>
        <v>2950.083333333333</v>
      </c>
      <c r="G879" s="399">
        <f>'HN TOPUPS April Sheet'!S19</f>
        <v>2950.0833333333335</v>
      </c>
      <c r="H879" s="399">
        <f>'HN TOPUPS April Sheet'!T19</f>
        <v>2950.0833333333335</v>
      </c>
    </row>
    <row r="880" spans="1:8" x14ac:dyDescent="0.25">
      <c r="A880" s="269" t="s">
        <v>4863</v>
      </c>
      <c r="B880" s="269">
        <f>'HN TOPUPS April Sheet'!E20</f>
        <v>3022002</v>
      </c>
      <c r="C880" s="470" t="str">
        <f>'HN TOPUPS April Sheet'!D20</f>
        <v>Barnfield School</v>
      </c>
      <c r="D880" s="269" t="str">
        <f>'HN TOPUPS April Sheet'!F20</f>
        <v>EHCP</v>
      </c>
      <c r="E880" s="399">
        <f>'HN TOPUPS April Sheet'!Q20</f>
        <v>7576</v>
      </c>
      <c r="F880" s="399">
        <f>'HN TOPUPS April Sheet'!R20</f>
        <v>3788</v>
      </c>
      <c r="G880" s="399">
        <f>'HN TOPUPS April Sheet'!S20</f>
        <v>5062.3910000000005</v>
      </c>
      <c r="H880" s="399">
        <f>'HN TOPUPS April Sheet'!T20</f>
        <v>5062.3910000000005</v>
      </c>
    </row>
    <row r="881" spans="1:8" x14ac:dyDescent="0.25">
      <c r="A881" s="269" t="s">
        <v>4863</v>
      </c>
      <c r="B881" s="269">
        <f>'HN TOPUPS April Sheet'!E21</f>
        <v>3022002</v>
      </c>
      <c r="C881" s="470" t="str">
        <f>'HN TOPUPS April Sheet'!D21</f>
        <v>Barnfield School</v>
      </c>
      <c r="D881" s="269" t="str">
        <f>'HN TOPUPS April Sheet'!F21</f>
        <v>SEN Inclusion</v>
      </c>
      <c r="E881" s="399">
        <f>'HN TOPUPS April Sheet'!Q21</f>
        <v>453.07692307692309</v>
      </c>
      <c r="F881" s="399">
        <f>'HN TOPUPS April Sheet'!R21</f>
        <v>226.53846153846155</v>
      </c>
      <c r="G881" s="399">
        <f>'HN TOPUPS April Sheet'!S21</f>
        <v>226.53846153846152</v>
      </c>
      <c r="H881" s="399">
        <f>'HN TOPUPS April Sheet'!T21</f>
        <v>226.53846153846152</v>
      </c>
    </row>
    <row r="882" spans="1:8" x14ac:dyDescent="0.25">
      <c r="A882" s="269" t="s">
        <v>4863</v>
      </c>
      <c r="B882" s="269">
        <f>'HN TOPUPS April Sheet'!E22</f>
        <v>3022079</v>
      </c>
      <c r="C882" s="470" t="str">
        <f>'HN TOPUPS April Sheet'!D22</f>
        <v>Beis Yaakov</v>
      </c>
      <c r="D882" s="269" t="str">
        <f>'HN TOPUPS April Sheet'!F22</f>
        <v>EHCP</v>
      </c>
      <c r="E882" s="399">
        <f>'HN TOPUPS April Sheet'!Q22</f>
        <v>813.07692307692309</v>
      </c>
      <c r="F882" s="399">
        <f>'HN TOPUPS April Sheet'!R22</f>
        <v>406.53846153846155</v>
      </c>
      <c r="G882" s="399">
        <f>'HN TOPUPS April Sheet'!S22</f>
        <v>846.95546153846158</v>
      </c>
      <c r="H882" s="399">
        <f>'HN TOPUPS April Sheet'!T22</f>
        <v>846.95546153846158</v>
      </c>
    </row>
    <row r="883" spans="1:8" x14ac:dyDescent="0.25">
      <c r="A883" s="269" t="s">
        <v>4863</v>
      </c>
      <c r="B883" s="269">
        <f>'HN TOPUPS April Sheet'!E23</f>
        <v>3023524</v>
      </c>
      <c r="C883" s="470" t="str">
        <f>'HN TOPUPS April Sheet'!D23</f>
        <v>Beit Shvidler Primary School</v>
      </c>
      <c r="D883" s="269" t="str">
        <f>'HN TOPUPS April Sheet'!F23</f>
        <v>EHCP</v>
      </c>
      <c r="E883" s="399">
        <f>'HN TOPUPS April Sheet'!Q23</f>
        <v>9202.1538461538476</v>
      </c>
      <c r="F883" s="399">
        <f>'HN TOPUPS April Sheet'!R23</f>
        <v>4601.0769230769238</v>
      </c>
      <c r="G883" s="399">
        <f>'HN TOPUPS April Sheet'!S23</f>
        <v>3894.9529230769222</v>
      </c>
      <c r="H883" s="399">
        <f>'HN TOPUPS April Sheet'!T23</f>
        <v>3894.9529230769222</v>
      </c>
    </row>
    <row r="884" spans="1:8" x14ac:dyDescent="0.25">
      <c r="A884" s="269" t="s">
        <v>4863</v>
      </c>
      <c r="B884" s="269">
        <f>'HN TOPUPS April Sheet'!E24</f>
        <v>3022003</v>
      </c>
      <c r="C884" s="470" t="str">
        <f>'HN TOPUPS April Sheet'!D24</f>
        <v>Bell Lane Primary School</v>
      </c>
      <c r="D884" s="269" t="str">
        <f>'HN TOPUPS April Sheet'!F24</f>
        <v>EHCP</v>
      </c>
      <c r="E884" s="399">
        <f>'HN TOPUPS April Sheet'!Q24</f>
        <v>12144.615384615385</v>
      </c>
      <c r="F884" s="399">
        <f>'HN TOPUPS April Sheet'!R24</f>
        <v>6072.3076923076924</v>
      </c>
      <c r="G884" s="399">
        <f>'HN TOPUPS April Sheet'!S24</f>
        <v>7893.4236923076924</v>
      </c>
      <c r="H884" s="399">
        <f>'HN TOPUPS April Sheet'!T24</f>
        <v>7893.4236923076924</v>
      </c>
    </row>
    <row r="885" spans="1:8" x14ac:dyDescent="0.25">
      <c r="A885" s="269" t="s">
        <v>4863</v>
      </c>
      <c r="B885" s="269">
        <f>'HN TOPUPS April Sheet'!E25</f>
        <v>3022003</v>
      </c>
      <c r="C885" s="470" t="str">
        <f>'HN TOPUPS April Sheet'!D25</f>
        <v>Bell Lane Primary School</v>
      </c>
      <c r="D885" s="269" t="str">
        <f>'HN TOPUPS April Sheet'!F25</f>
        <v>SEN Inclusion</v>
      </c>
      <c r="E885" s="399">
        <f>'HN TOPUPS April Sheet'!Q25</f>
        <v>283.17307692307696</v>
      </c>
      <c r="F885" s="399">
        <f>'HN TOPUPS April Sheet'!R25</f>
        <v>141.58653846153848</v>
      </c>
      <c r="G885" s="399">
        <f>'HN TOPUPS April Sheet'!S25</f>
        <v>141.58653846153848</v>
      </c>
      <c r="H885" s="399">
        <f>'HN TOPUPS April Sheet'!T25</f>
        <v>141.58653846153848</v>
      </c>
    </row>
    <row r="886" spans="1:8" x14ac:dyDescent="0.25">
      <c r="A886" s="269" t="s">
        <v>4863</v>
      </c>
      <c r="B886" s="269">
        <f>'HN TOPUPS April Sheet'!E26</f>
        <v>3025408</v>
      </c>
      <c r="C886" s="470" t="str">
        <f>'HN TOPUPS April Sheet'!D26</f>
        <v>Bishop Douglass Academy</v>
      </c>
      <c r="D886" s="269" t="str">
        <f>'HN TOPUPS April Sheet'!F26</f>
        <v>EHCP</v>
      </c>
      <c r="E886" s="399">
        <f>'HN TOPUPS April Sheet'!Q26</f>
        <v>2069.4166666666665</v>
      </c>
      <c r="F886" s="399">
        <f>'HN TOPUPS April Sheet'!R26</f>
        <v>2069.4166666666665</v>
      </c>
      <c r="G886" s="399">
        <f>'HN TOPUPS April Sheet'!S26</f>
        <v>2069.416666666667</v>
      </c>
      <c r="H886" s="399">
        <f>'HN TOPUPS April Sheet'!T26</f>
        <v>2069.416666666667</v>
      </c>
    </row>
    <row r="887" spans="1:8" x14ac:dyDescent="0.25">
      <c r="A887" s="269" t="s">
        <v>4863</v>
      </c>
      <c r="B887" s="269">
        <f>'HN TOPUPS April Sheet'!E27</f>
        <v>3023511</v>
      </c>
      <c r="C887" s="470" t="str">
        <f>'HN TOPUPS April Sheet'!D27</f>
        <v>Blessed Dominic School</v>
      </c>
      <c r="D887" s="269" t="str">
        <f>'HN TOPUPS April Sheet'!F27</f>
        <v>EHCP</v>
      </c>
      <c r="E887" s="399">
        <f>'HN TOPUPS April Sheet'!Q27</f>
        <v>4633.3846153846152</v>
      </c>
      <c r="F887" s="399">
        <f>'HN TOPUPS April Sheet'!R27</f>
        <v>2316.6923076923076</v>
      </c>
      <c r="G887" s="399">
        <f>'HN TOPUPS April Sheet'!S27</f>
        <v>2316.6923076923076</v>
      </c>
      <c r="H887" s="399">
        <f>'HN TOPUPS April Sheet'!T27</f>
        <v>2316.6923076923076</v>
      </c>
    </row>
    <row r="888" spans="1:8" x14ac:dyDescent="0.25">
      <c r="A888" s="269" t="s">
        <v>4863</v>
      </c>
      <c r="B888" s="269">
        <f>'HN TOPUPS April Sheet'!E28</f>
        <v>3023519</v>
      </c>
      <c r="C888" s="470" t="str">
        <f>'HN TOPUPS April Sheet'!D28</f>
        <v>Broadfields Primary School</v>
      </c>
      <c r="D888" s="269" t="str">
        <f>'HN TOPUPS April Sheet'!F28</f>
        <v>ARPs</v>
      </c>
      <c r="E888" s="399">
        <f>'HN TOPUPS April Sheet'!Q28</f>
        <v>37001.125833333332</v>
      </c>
      <c r="F888" s="399">
        <f>'HN TOPUPS April Sheet'!R28</f>
        <v>37001.125833333332</v>
      </c>
      <c r="G888" s="399">
        <f>'HN TOPUPS April Sheet'!S28</f>
        <v>34886.774833333337</v>
      </c>
      <c r="H888" s="399">
        <f>'HN TOPUPS April Sheet'!T28</f>
        <v>34886.774833333337</v>
      </c>
    </row>
    <row r="889" spans="1:8" x14ac:dyDescent="0.25">
      <c r="A889" s="269" t="s">
        <v>4863</v>
      </c>
      <c r="B889" s="269">
        <f>'HN TOPUPS April Sheet'!E29</f>
        <v>3023519</v>
      </c>
      <c r="C889" s="470" t="str">
        <f>'HN TOPUPS April Sheet'!D29</f>
        <v>Broadfields Primary School</v>
      </c>
      <c r="D889" s="269" t="str">
        <f>'HN TOPUPS April Sheet'!F29</f>
        <v>EHCP</v>
      </c>
      <c r="E889" s="399">
        <f>'HN TOPUPS April Sheet'!Q29</f>
        <v>16547.583333333332</v>
      </c>
      <c r="F889" s="399">
        <f>'HN TOPUPS April Sheet'!R29</f>
        <v>16547.583333333332</v>
      </c>
      <c r="G889" s="399">
        <f>'HN TOPUPS April Sheet'!S29</f>
        <v>16832.883333333335</v>
      </c>
      <c r="H889" s="399">
        <f>'HN TOPUPS April Sheet'!T29</f>
        <v>16832.883333333335</v>
      </c>
    </row>
    <row r="890" spans="1:8" x14ac:dyDescent="0.25">
      <c r="A890" s="269" t="s">
        <v>4863</v>
      </c>
      <c r="B890" s="269">
        <f>'HN TOPUPS April Sheet'!E30</f>
        <v>3023519</v>
      </c>
      <c r="C890" s="470" t="str">
        <f>'HN TOPUPS April Sheet'!D30</f>
        <v>Broadfields Primary School</v>
      </c>
      <c r="D890" s="269" t="str">
        <f>'HN TOPUPS April Sheet'!F30</f>
        <v>SEN Inclusion</v>
      </c>
      <c r="E890" s="399">
        <f>'HN TOPUPS April Sheet'!Q30</f>
        <v>429.47916666666663</v>
      </c>
      <c r="F890" s="399">
        <f>'HN TOPUPS April Sheet'!R30</f>
        <v>429.47916666666663</v>
      </c>
      <c r="G890" s="399">
        <f>'HN TOPUPS April Sheet'!S30</f>
        <v>2331.8313095238095</v>
      </c>
      <c r="H890" s="399">
        <f>'HN TOPUPS April Sheet'!T30</f>
        <v>2331.8313095238095</v>
      </c>
    </row>
    <row r="891" spans="1:8" x14ac:dyDescent="0.25">
      <c r="A891" s="269" t="s">
        <v>4863</v>
      </c>
      <c r="B891" s="269">
        <f>'HN TOPUPS April Sheet'!E31</f>
        <v>3021000</v>
      </c>
      <c r="C891" s="470" t="str">
        <f>'HN TOPUPS April Sheet'!D31</f>
        <v>Brookhill Nursery</v>
      </c>
      <c r="D891" s="269" t="str">
        <f>'HN TOPUPS April Sheet'!F31</f>
        <v>SEN Inclusion</v>
      </c>
      <c r="E891" s="399">
        <f>'HN TOPUPS April Sheet'!Q31</f>
        <v>716.11538461538464</v>
      </c>
      <c r="F891" s="399">
        <f>'HN TOPUPS April Sheet'!R31</f>
        <v>358.05769230769232</v>
      </c>
      <c r="G891" s="399">
        <f>'HN TOPUPS April Sheet'!S31</f>
        <v>416.18269230769226</v>
      </c>
      <c r="H891" s="399">
        <f>'HN TOPUPS April Sheet'!T31</f>
        <v>416.18269230769226</v>
      </c>
    </row>
    <row r="892" spans="1:8" x14ac:dyDescent="0.25">
      <c r="A892" s="269" t="s">
        <v>4863</v>
      </c>
      <c r="B892" s="269">
        <f>'HN TOPUPS April Sheet'!E32</f>
        <v>3022008</v>
      </c>
      <c r="C892" s="470" t="str">
        <f>'HN TOPUPS April Sheet'!D32</f>
        <v>Brookland Infant  &amp; Nursery School</v>
      </c>
      <c r="D892" s="269" t="str">
        <f>'HN TOPUPS April Sheet'!F32</f>
        <v>EHCP</v>
      </c>
      <c r="E892" s="399">
        <f>'HN TOPUPS April Sheet'!Q32</f>
        <v>15087.076923076924</v>
      </c>
      <c r="F892" s="399">
        <f>'HN TOPUPS April Sheet'!R32</f>
        <v>7543.5384615384619</v>
      </c>
      <c r="G892" s="399">
        <f>'HN TOPUPS April Sheet'!S32</f>
        <v>7719.7054615384604</v>
      </c>
      <c r="H892" s="399">
        <f>'HN TOPUPS April Sheet'!T32</f>
        <v>7719.7054615384604</v>
      </c>
    </row>
    <row r="893" spans="1:8" x14ac:dyDescent="0.25">
      <c r="A893" s="269" t="s">
        <v>4863</v>
      </c>
      <c r="B893" s="269">
        <f>'HN TOPUPS April Sheet'!E33</f>
        <v>3022007</v>
      </c>
      <c r="C893" s="470" t="str">
        <f>'HN TOPUPS April Sheet'!D33</f>
        <v>Brookland Junior School</v>
      </c>
      <c r="D893" s="269" t="str">
        <f>'HN TOPUPS April Sheet'!F33</f>
        <v>EHCP</v>
      </c>
      <c r="E893" s="399">
        <f>'HN TOPUPS April Sheet'!Q33</f>
        <v>20598.307692307695</v>
      </c>
      <c r="F893" s="399">
        <f>'HN TOPUPS April Sheet'!R33</f>
        <v>10299.153846153848</v>
      </c>
      <c r="G893" s="399">
        <f>'HN TOPUPS April Sheet'!S33</f>
        <v>10299.153846153846</v>
      </c>
      <c r="H893" s="399">
        <f>'HN TOPUPS April Sheet'!T33</f>
        <v>10299.153846153846</v>
      </c>
    </row>
    <row r="894" spans="1:8" x14ac:dyDescent="0.25">
      <c r="A894" s="269" t="s">
        <v>4863</v>
      </c>
      <c r="B894" s="269">
        <f>'HN TOPUPS April Sheet'!E34</f>
        <v>3022009</v>
      </c>
      <c r="C894" s="470" t="str">
        <f>'HN TOPUPS April Sheet'!D34</f>
        <v>Brunswick Park Primary &amp; Nursery School</v>
      </c>
      <c r="D894" s="269" t="str">
        <f>'HN TOPUPS April Sheet'!F34</f>
        <v>EHCP</v>
      </c>
      <c r="E894" s="399">
        <f>'HN TOPUPS April Sheet'!Q34</f>
        <v>17655.846153846156</v>
      </c>
      <c r="F894" s="399">
        <f>'HN TOPUPS April Sheet'!R34</f>
        <v>8827.923076923078</v>
      </c>
      <c r="G894" s="399">
        <f>'HN TOPUPS April Sheet'!S34</f>
        <v>9641.623076923077</v>
      </c>
      <c r="H894" s="399">
        <f>'HN TOPUPS April Sheet'!T34</f>
        <v>9641.623076923077</v>
      </c>
    </row>
    <row r="895" spans="1:8" x14ac:dyDescent="0.25">
      <c r="A895" s="269" t="s">
        <v>4863</v>
      </c>
      <c r="B895" s="269">
        <f>'HN TOPUPS April Sheet'!E35</f>
        <v>3022067</v>
      </c>
      <c r="C895" s="470" t="str">
        <f>'HN TOPUPS April Sheet'!D35</f>
        <v>Chalgrove Primary School</v>
      </c>
      <c r="D895" s="269" t="str">
        <f>'HN TOPUPS April Sheet'!F35</f>
        <v>ARPs</v>
      </c>
      <c r="E895" s="399">
        <f>'HN TOPUPS April Sheet'!Q35</f>
        <v>24230.76923076923</v>
      </c>
      <c r="F895" s="399">
        <f>'HN TOPUPS April Sheet'!R35</f>
        <v>12115.384615384615</v>
      </c>
      <c r="G895" s="399">
        <f>'HN TOPUPS April Sheet'!S35</f>
        <v>16001.800948717948</v>
      </c>
      <c r="H895" s="399">
        <f>'HN TOPUPS April Sheet'!T35</f>
        <v>16001.800948717948</v>
      </c>
    </row>
    <row r="896" spans="1:8" x14ac:dyDescent="0.25">
      <c r="A896" s="269" t="s">
        <v>4863</v>
      </c>
      <c r="B896" s="269">
        <f>'HN TOPUPS April Sheet'!E36</f>
        <v>3022067</v>
      </c>
      <c r="C896" s="470" t="str">
        <f>'HN TOPUPS April Sheet'!D36</f>
        <v>Chalgrove Primary School</v>
      </c>
      <c r="D896" s="269" t="str">
        <f>'HN TOPUPS April Sheet'!F36</f>
        <v>EHCP</v>
      </c>
      <c r="E896" s="399">
        <f>'HN TOPUPS April Sheet'!Q36</f>
        <v>7950.1538461538466</v>
      </c>
      <c r="F896" s="399">
        <f>'HN TOPUPS April Sheet'!R36</f>
        <v>3975.0769230769233</v>
      </c>
      <c r="G896" s="399">
        <f>'HN TOPUPS April Sheet'!S36</f>
        <v>3975.0769230769233</v>
      </c>
      <c r="H896" s="399">
        <f>'HN TOPUPS April Sheet'!T36</f>
        <v>3975.0769230769233</v>
      </c>
    </row>
    <row r="897" spans="1:8" x14ac:dyDescent="0.25">
      <c r="A897" s="269" t="s">
        <v>4863</v>
      </c>
      <c r="B897" s="269">
        <f>'HN TOPUPS April Sheet'!E37</f>
        <v>3022010</v>
      </c>
      <c r="C897" s="470" t="str">
        <f>'HN TOPUPS April Sheet'!D37</f>
        <v>Child's Hill Academy</v>
      </c>
      <c r="D897" s="269" t="str">
        <f>'HN TOPUPS April Sheet'!F37</f>
        <v>ARPs</v>
      </c>
      <c r="E897" s="399">
        <f>'HN TOPUPS April Sheet'!Q37</f>
        <v>18425</v>
      </c>
      <c r="F897" s="399">
        <f>'HN TOPUPS April Sheet'!R37</f>
        <v>18425</v>
      </c>
      <c r="G897" s="399">
        <f>'HN TOPUPS April Sheet'!S37</f>
        <v>18425</v>
      </c>
      <c r="H897" s="399">
        <f>'HN TOPUPS April Sheet'!T37</f>
        <v>18425</v>
      </c>
    </row>
    <row r="898" spans="1:8" x14ac:dyDescent="0.25">
      <c r="A898" s="269" t="s">
        <v>4863</v>
      </c>
      <c r="B898" s="269">
        <f>'HN TOPUPS April Sheet'!E38</f>
        <v>3022010</v>
      </c>
      <c r="C898" s="470" t="str">
        <f>'HN TOPUPS April Sheet'!D38</f>
        <v>Child's Hill Academy</v>
      </c>
      <c r="D898" s="269" t="str">
        <f>'HN TOPUPS April Sheet'!F38</f>
        <v>EHCP</v>
      </c>
      <c r="E898" s="399">
        <f>'HN TOPUPS April Sheet'!Q38</f>
        <v>6543.333333333333</v>
      </c>
      <c r="F898" s="399">
        <f>'HN TOPUPS April Sheet'!R38</f>
        <v>6543.333333333333</v>
      </c>
      <c r="G898" s="399">
        <f>'HN TOPUPS April Sheet'!S38</f>
        <v>5051.5503333333336</v>
      </c>
      <c r="H898" s="399">
        <f>'HN TOPUPS April Sheet'!T38</f>
        <v>5051.5503333333336</v>
      </c>
    </row>
    <row r="899" spans="1:8" x14ac:dyDescent="0.25">
      <c r="A899" s="269" t="s">
        <v>4863</v>
      </c>
      <c r="B899" s="269">
        <f>'HN TOPUPS April Sheet'!E39</f>
        <v>3022010</v>
      </c>
      <c r="C899" s="470" t="str">
        <f>'HN TOPUPS April Sheet'!D39</f>
        <v>Child's Hill Academy</v>
      </c>
      <c r="D899" s="269" t="str">
        <f>'HN TOPUPS April Sheet'!F39</f>
        <v>SEN Inclusion</v>
      </c>
      <c r="E899" s="399">
        <f>'HN TOPUPS April Sheet'!Q39</f>
        <v>412.6875</v>
      </c>
      <c r="F899" s="399">
        <f>'HN TOPUPS April Sheet'!R39</f>
        <v>412.6875</v>
      </c>
      <c r="G899" s="399">
        <f>'HN TOPUPS April Sheet'!S39</f>
        <v>549.08749999999998</v>
      </c>
      <c r="H899" s="399">
        <f>'HN TOPUPS April Sheet'!T39</f>
        <v>549.08749999999998</v>
      </c>
    </row>
    <row r="900" spans="1:8" x14ac:dyDescent="0.25">
      <c r="A900" s="269" t="s">
        <v>4863</v>
      </c>
      <c r="B900" s="269">
        <f>'HN TOPUPS April Sheet'!E40</f>
        <v>3023302</v>
      </c>
      <c r="C900" s="470" t="str">
        <f>'HN TOPUPS April Sheet'!D40</f>
        <v>Christ Church CE Primary School</v>
      </c>
      <c r="D900" s="269" t="str">
        <f>'HN TOPUPS April Sheet'!F40</f>
        <v>EHCP</v>
      </c>
      <c r="E900" s="399">
        <f>'HN TOPUPS April Sheet'!Q40</f>
        <v>10957.538461538463</v>
      </c>
      <c r="F900" s="399">
        <f>'HN TOPUPS April Sheet'!R40</f>
        <v>5478.7692307692314</v>
      </c>
      <c r="G900" s="399">
        <f>'HN TOPUPS April Sheet'!S40</f>
        <v>5478.7692307692305</v>
      </c>
      <c r="H900" s="399">
        <f>'HN TOPUPS April Sheet'!T40</f>
        <v>5478.7692307692305</v>
      </c>
    </row>
    <row r="901" spans="1:8" x14ac:dyDescent="0.25">
      <c r="A901" s="269" t="s">
        <v>4863</v>
      </c>
      <c r="B901" s="269">
        <f>'HN TOPUPS April Sheet'!E41</f>
        <v>3024211</v>
      </c>
      <c r="C901" s="470" t="str">
        <f>'HN TOPUPS April Sheet'!D41</f>
        <v>Christ's College Finchley</v>
      </c>
      <c r="D901" s="269" t="str">
        <f>'HN TOPUPS April Sheet'!F41</f>
        <v>EHCP</v>
      </c>
      <c r="E901" s="399">
        <f>'HN TOPUPS April Sheet'!Q41</f>
        <v>10514.583333333332</v>
      </c>
      <c r="F901" s="399">
        <f>'HN TOPUPS April Sheet'!R41</f>
        <v>10514.583333333332</v>
      </c>
      <c r="G901" s="399">
        <f>'HN TOPUPS April Sheet'!S41</f>
        <v>10514.583333333334</v>
      </c>
      <c r="H901" s="399">
        <f>'HN TOPUPS April Sheet'!T41</f>
        <v>10514.583333333334</v>
      </c>
    </row>
    <row r="902" spans="1:8" x14ac:dyDescent="0.25">
      <c r="A902" s="269" t="s">
        <v>4863</v>
      </c>
      <c r="B902" s="269">
        <f>'HN TOPUPS April Sheet'!E42</f>
        <v>3022011</v>
      </c>
      <c r="C902" s="470" t="str">
        <f>'HN TOPUPS April Sheet'!D42</f>
        <v>Church Hill Primary School</v>
      </c>
      <c r="D902" s="269" t="str">
        <f>'HN TOPUPS April Sheet'!F42</f>
        <v>EHCP</v>
      </c>
      <c r="E902" s="399">
        <f>'HN TOPUPS April Sheet'!Q42</f>
        <v>3381.5384615384619</v>
      </c>
      <c r="F902" s="399">
        <f>'HN TOPUPS April Sheet'!R42</f>
        <v>1690.7692307692309</v>
      </c>
      <c r="G902" s="399">
        <f>'HN TOPUPS April Sheet'!S42</f>
        <v>1690.7692307692305</v>
      </c>
      <c r="H902" s="399">
        <f>'HN TOPUPS April Sheet'!T42</f>
        <v>1690.7692307692305</v>
      </c>
    </row>
    <row r="903" spans="1:8" x14ac:dyDescent="0.25">
      <c r="A903" s="269" t="s">
        <v>4863</v>
      </c>
      <c r="B903" s="269">
        <f>'HN TOPUPS April Sheet'!E43</f>
        <v>3023522</v>
      </c>
      <c r="C903" s="470" t="str">
        <f>'HN TOPUPS April Sheet'!D43</f>
        <v>Claremont Academy</v>
      </c>
      <c r="D903" s="269" t="str">
        <f>'HN TOPUPS April Sheet'!F43</f>
        <v>ARPs</v>
      </c>
      <c r="E903" s="399">
        <f>'HN TOPUPS April Sheet'!Q43</f>
        <v>17928.090277777777</v>
      </c>
      <c r="F903" s="399">
        <f>'HN TOPUPS April Sheet'!R43</f>
        <v>17928.090277777777</v>
      </c>
      <c r="G903" s="399">
        <f>'HN TOPUPS April Sheet'!S43</f>
        <v>17819.87361111111</v>
      </c>
      <c r="H903" s="399">
        <f>'HN TOPUPS April Sheet'!T43</f>
        <v>17819.87361111111</v>
      </c>
    </row>
    <row r="904" spans="1:8" x14ac:dyDescent="0.25">
      <c r="A904" s="269" t="s">
        <v>4863</v>
      </c>
      <c r="B904" s="269">
        <f>'HN TOPUPS April Sheet'!E44</f>
        <v>3023522</v>
      </c>
      <c r="C904" s="470" t="str">
        <f>'HN TOPUPS April Sheet'!D44</f>
        <v>Claremont Academy</v>
      </c>
      <c r="D904" s="269" t="str">
        <f>'HN TOPUPS April Sheet'!F44</f>
        <v>EHCP</v>
      </c>
      <c r="E904" s="399">
        <f>'HN TOPUPS April Sheet'!Q44</f>
        <v>3628.25</v>
      </c>
      <c r="F904" s="399">
        <f>'HN TOPUPS April Sheet'!R44</f>
        <v>3628.25</v>
      </c>
      <c r="G904" s="399">
        <f>'HN TOPUPS April Sheet'!S44</f>
        <v>4265.884</v>
      </c>
      <c r="H904" s="399">
        <f>'HN TOPUPS April Sheet'!T44</f>
        <v>4265.884</v>
      </c>
    </row>
    <row r="905" spans="1:8" x14ac:dyDescent="0.25">
      <c r="A905" s="269" t="s">
        <v>4863</v>
      </c>
      <c r="B905" s="269">
        <f>'HN TOPUPS April Sheet'!E45</f>
        <v>3022014</v>
      </c>
      <c r="C905" s="470" t="str">
        <f>'HN TOPUPS April Sheet'!D45</f>
        <v>Colindale School</v>
      </c>
      <c r="D905" s="269" t="str">
        <f>'HN TOPUPS April Sheet'!F45</f>
        <v>ARPs</v>
      </c>
      <c r="E905" s="399">
        <f>'HN TOPUPS April Sheet'!Q45</f>
        <v>21383.384615384617</v>
      </c>
      <c r="F905" s="399">
        <f>'HN TOPUPS April Sheet'!R45</f>
        <v>10691.692307692309</v>
      </c>
      <c r="G905" s="399">
        <f>'HN TOPUPS April Sheet'!S45</f>
        <v>10360.759307692306</v>
      </c>
      <c r="H905" s="399">
        <f>'HN TOPUPS April Sheet'!T45</f>
        <v>10360.759307692306</v>
      </c>
    </row>
    <row r="906" spans="1:8" x14ac:dyDescent="0.25">
      <c r="A906" s="269" t="s">
        <v>4863</v>
      </c>
      <c r="B906" s="269">
        <f>'HN TOPUPS April Sheet'!E46</f>
        <v>3022014</v>
      </c>
      <c r="C906" s="470" t="str">
        <f>'HN TOPUPS April Sheet'!D46</f>
        <v>Colindale School</v>
      </c>
      <c r="D906" s="269" t="str">
        <f>'HN TOPUPS April Sheet'!F46</f>
        <v>EHCP</v>
      </c>
      <c r="E906" s="399">
        <f>'HN TOPUPS April Sheet'!Q46</f>
        <v>13396.461538461539</v>
      </c>
      <c r="F906" s="399">
        <f>'HN TOPUPS April Sheet'!R46</f>
        <v>6698.2307692307695</v>
      </c>
      <c r="G906" s="399">
        <f>'HN TOPUPS April Sheet'!S46</f>
        <v>9584.8967692307688</v>
      </c>
      <c r="H906" s="399">
        <f>'HN TOPUPS April Sheet'!T46</f>
        <v>9584.8967692307688</v>
      </c>
    </row>
    <row r="907" spans="1:8" x14ac:dyDescent="0.25">
      <c r="A907" s="269" t="s">
        <v>4863</v>
      </c>
      <c r="B907" s="269">
        <f>'HN TOPUPS April Sheet'!E47</f>
        <v>3024215</v>
      </c>
      <c r="C907" s="470" t="str">
        <f>'HN TOPUPS April Sheet'!D47</f>
        <v>Compton School</v>
      </c>
      <c r="D907" s="269" t="str">
        <f>'HN TOPUPS April Sheet'!F47</f>
        <v>EHCP</v>
      </c>
      <c r="E907" s="399">
        <f>'HN TOPUPS April Sheet'!Q47</f>
        <v>23706.833333333332</v>
      </c>
      <c r="F907" s="399">
        <f>'HN TOPUPS April Sheet'!R47</f>
        <v>23706.833333333332</v>
      </c>
      <c r="G907" s="399">
        <f>'HN TOPUPS April Sheet'!S47</f>
        <v>23706.833333333336</v>
      </c>
      <c r="H907" s="399">
        <f>'HN TOPUPS April Sheet'!T47</f>
        <v>23706.833333333336</v>
      </c>
    </row>
    <row r="908" spans="1:8" x14ac:dyDescent="0.25">
      <c r="A908" s="269" t="s">
        <v>4863</v>
      </c>
      <c r="B908" s="269">
        <f>'HN TOPUPS April Sheet'!E48</f>
        <v>3022015</v>
      </c>
      <c r="C908" s="470" t="str">
        <f>'HN TOPUPS April Sheet'!D48</f>
        <v>Coppetts Wood</v>
      </c>
      <c r="D908" s="269" t="str">
        <f>'HN TOPUPS April Sheet'!F48</f>
        <v>ARPs</v>
      </c>
      <c r="E908" s="399">
        <f>'HN TOPUPS April Sheet'!Q48</f>
        <v>22068.923076923078</v>
      </c>
      <c r="F908" s="399">
        <f>'HN TOPUPS April Sheet'!R48</f>
        <v>11034.461538461539</v>
      </c>
      <c r="G908" s="399">
        <f>'HN TOPUPS April Sheet'!S48</f>
        <v>11834.461538461537</v>
      </c>
      <c r="H908" s="399">
        <f>'HN TOPUPS April Sheet'!T48</f>
        <v>11834.461538461537</v>
      </c>
    </row>
    <row r="909" spans="1:8" x14ac:dyDescent="0.25">
      <c r="A909" s="269" t="s">
        <v>4863</v>
      </c>
      <c r="B909" s="269">
        <f>'HN TOPUPS April Sheet'!E49</f>
        <v>3022015</v>
      </c>
      <c r="C909" s="470" t="str">
        <f>'HN TOPUPS April Sheet'!D49</f>
        <v>Coppetts Wood</v>
      </c>
      <c r="D909" s="269" t="str">
        <f>'HN TOPUPS April Sheet'!F49</f>
        <v>EHCP</v>
      </c>
      <c r="E909" s="399">
        <f>'HN TOPUPS April Sheet'!Q49</f>
        <v>9640.923076923078</v>
      </c>
      <c r="F909" s="399">
        <f>'HN TOPUPS April Sheet'!R49</f>
        <v>4820.461538461539</v>
      </c>
      <c r="G909" s="399">
        <f>'HN TOPUPS April Sheet'!S49</f>
        <v>5126.0275384615388</v>
      </c>
      <c r="H909" s="399">
        <f>'HN TOPUPS April Sheet'!T49</f>
        <v>5126.0275384615388</v>
      </c>
    </row>
    <row r="910" spans="1:8" x14ac:dyDescent="0.25">
      <c r="A910" s="269" t="s">
        <v>4863</v>
      </c>
      <c r="B910" s="269">
        <f>'HN TOPUPS April Sheet'!E50</f>
        <v>3022015</v>
      </c>
      <c r="C910" s="470" t="str">
        <f>'HN TOPUPS April Sheet'!D50</f>
        <v>Coppetts Wood</v>
      </c>
      <c r="D910" s="269" t="str">
        <f>'HN TOPUPS April Sheet'!F50</f>
        <v>EHCP</v>
      </c>
      <c r="E910" s="399">
        <f>'HN TOPUPS April Sheet'!Q50</f>
        <v>951.46307692307698</v>
      </c>
      <c r="F910" s="399">
        <f>'HN TOPUPS April Sheet'!R50</f>
        <v>475.73153846153849</v>
      </c>
      <c r="G910" s="399">
        <f>'HN TOPUPS April Sheet'!S50</f>
        <v>475.73153846153843</v>
      </c>
      <c r="H910" s="399">
        <f>'HN TOPUPS April Sheet'!T50</f>
        <v>475.73153846153843</v>
      </c>
    </row>
    <row r="911" spans="1:8" x14ac:dyDescent="0.25">
      <c r="A911" s="269" t="s">
        <v>4863</v>
      </c>
      <c r="B911" s="269">
        <f>'HN TOPUPS April Sheet'!E51</f>
        <v>3024210</v>
      </c>
      <c r="C911" s="470" t="str">
        <f>'HN TOPUPS April Sheet'!D51</f>
        <v>Copthall School</v>
      </c>
      <c r="D911" s="269" t="str">
        <f>'HN TOPUPS April Sheet'!F51</f>
        <v>EHCP</v>
      </c>
      <c r="E911" s="399">
        <f>'HN TOPUPS April Sheet'!Q51</f>
        <v>8207.4166666666661</v>
      </c>
      <c r="F911" s="399">
        <f>'HN TOPUPS April Sheet'!R51</f>
        <v>8207.4166666666661</v>
      </c>
      <c r="G911" s="399">
        <f>'HN TOPUPS April Sheet'!S51</f>
        <v>8207.4166666666679</v>
      </c>
      <c r="H911" s="399">
        <f>'HN TOPUPS April Sheet'!T51</f>
        <v>8207.4166666666679</v>
      </c>
    </row>
    <row r="912" spans="1:8" x14ac:dyDescent="0.25">
      <c r="A912" s="269" t="s">
        <v>4863</v>
      </c>
      <c r="B912" s="269">
        <f>'HN TOPUPS April Sheet'!E52</f>
        <v>3022016</v>
      </c>
      <c r="C912" s="470" t="str">
        <f>'HN TOPUPS April Sheet'!D52</f>
        <v>Courtland School</v>
      </c>
      <c r="D912" s="269" t="str">
        <f>'HN TOPUPS April Sheet'!F52</f>
        <v>EHCP</v>
      </c>
      <c r="E912" s="399">
        <f>'HN TOPUPS April Sheet'!Q52</f>
        <v>9770.3076923076933</v>
      </c>
      <c r="F912" s="399">
        <f>'HN TOPUPS April Sheet'!R52</f>
        <v>4885.1538461538466</v>
      </c>
      <c r="G912" s="399">
        <f>'HN TOPUPS April Sheet'!S52</f>
        <v>4885.1538461538457</v>
      </c>
      <c r="H912" s="399">
        <f>'HN TOPUPS April Sheet'!T52</f>
        <v>4885.1538461538457</v>
      </c>
    </row>
    <row r="913" spans="1:8" x14ac:dyDescent="0.25">
      <c r="A913" s="269" t="s">
        <v>4863</v>
      </c>
      <c r="B913" s="269">
        <f>'HN TOPUPS April Sheet'!E53</f>
        <v>3022017</v>
      </c>
      <c r="C913" s="470" t="str">
        <f>'HN TOPUPS April Sheet'!D53</f>
        <v>Cromer Road Primary School</v>
      </c>
      <c r="D913" s="269" t="str">
        <f>'HN TOPUPS April Sheet'!F53</f>
        <v>EHCP</v>
      </c>
      <c r="E913" s="399">
        <f>'HN TOPUPS April Sheet'!Q53</f>
        <v>5885.2307692307695</v>
      </c>
      <c r="F913" s="399">
        <f>'HN TOPUPS April Sheet'!R53</f>
        <v>2942.6153846153848</v>
      </c>
      <c r="G913" s="399">
        <f>'HN TOPUPS April Sheet'!S53</f>
        <v>5300.0063846153844</v>
      </c>
      <c r="H913" s="399">
        <f>'HN TOPUPS April Sheet'!T53</f>
        <v>5300.0063846153844</v>
      </c>
    </row>
    <row r="914" spans="1:8" x14ac:dyDescent="0.25">
      <c r="A914" s="269" t="s">
        <v>4863</v>
      </c>
      <c r="B914" s="269">
        <f>'HN TOPUPS April Sheet'!E54</f>
        <v>3022073</v>
      </c>
      <c r="C914" s="470" t="str">
        <f>'HN TOPUPS April Sheet'!D54</f>
        <v>Danegrove JMI School</v>
      </c>
      <c r="D914" s="269" t="str">
        <f>'HN TOPUPS April Sheet'!F54</f>
        <v>EHCP</v>
      </c>
      <c r="E914" s="399">
        <f>'HN TOPUPS April Sheet'!Q54</f>
        <v>37635.846153846156</v>
      </c>
      <c r="F914" s="399">
        <f>'HN TOPUPS April Sheet'!R54</f>
        <v>18817.923076923078</v>
      </c>
      <c r="G914" s="399">
        <f>'HN TOPUPS April Sheet'!S54</f>
        <v>21612.131076923077</v>
      </c>
      <c r="H914" s="399">
        <f>'HN TOPUPS April Sheet'!T54</f>
        <v>21612.131076923077</v>
      </c>
    </row>
    <row r="915" spans="1:8" x14ac:dyDescent="0.25">
      <c r="A915" s="269" t="s">
        <v>4863</v>
      </c>
      <c r="B915" s="269">
        <f>'HN TOPUPS April Sheet'!E55</f>
        <v>3022019</v>
      </c>
      <c r="C915" s="470" t="str">
        <f>'HN TOPUPS April Sheet'!D55</f>
        <v>Deansbrook Infant School</v>
      </c>
      <c r="D915" s="269" t="str">
        <f>'HN TOPUPS April Sheet'!F55</f>
        <v>EHCP</v>
      </c>
      <c r="E915" s="399">
        <f>'HN TOPUPS April Sheet'!Q55</f>
        <v>12583.384615384615</v>
      </c>
      <c r="F915" s="399">
        <f>'HN TOPUPS April Sheet'!R55</f>
        <v>6291.6923076923076</v>
      </c>
      <c r="G915" s="399">
        <f>'HN TOPUPS April Sheet'!S55</f>
        <v>6291.6923076923076</v>
      </c>
      <c r="H915" s="399">
        <f>'HN TOPUPS April Sheet'!T55</f>
        <v>6291.6923076923076</v>
      </c>
    </row>
    <row r="916" spans="1:8" x14ac:dyDescent="0.25">
      <c r="A916" s="269" t="s">
        <v>4863</v>
      </c>
      <c r="B916" s="269">
        <f>'HN TOPUPS April Sheet'!E56</f>
        <v>3022019</v>
      </c>
      <c r="C916" s="470" t="str">
        <f>'HN TOPUPS April Sheet'!D56</f>
        <v>Deansbrook Infant School</v>
      </c>
      <c r="D916" s="269" t="str">
        <f>'HN TOPUPS April Sheet'!F56</f>
        <v>SEN Inclusion</v>
      </c>
      <c r="E916" s="399">
        <f>'HN TOPUPS April Sheet'!Q56</f>
        <v>0</v>
      </c>
      <c r="F916" s="399">
        <f>'HN TOPUPS April Sheet'!R56</f>
        <v>0</v>
      </c>
      <c r="G916" s="399">
        <f>'HN TOPUPS April Sheet'!S56</f>
        <v>375.1</v>
      </c>
      <c r="H916" s="399">
        <f>'HN TOPUPS April Sheet'!T56</f>
        <v>375.1</v>
      </c>
    </row>
    <row r="917" spans="1:8" x14ac:dyDescent="0.25">
      <c r="A917" s="269" t="s">
        <v>4863</v>
      </c>
      <c r="B917" s="269">
        <f>'HN TOPUPS April Sheet'!E57</f>
        <v>3022018</v>
      </c>
      <c r="C917" s="470" t="str">
        <f>'HN TOPUPS April Sheet'!D57</f>
        <v>Deansbrook Junior School</v>
      </c>
      <c r="D917" s="269" t="str">
        <f>'HN TOPUPS April Sheet'!F57</f>
        <v>EHCP</v>
      </c>
      <c r="E917" s="399">
        <f>'HN TOPUPS April Sheet'!Q57</f>
        <v>9731.0833333333321</v>
      </c>
      <c r="F917" s="399">
        <f>'HN TOPUPS April Sheet'!R57</f>
        <v>9731.0833333333321</v>
      </c>
      <c r="G917" s="399">
        <f>'HN TOPUPS April Sheet'!S57</f>
        <v>10476.974333333335</v>
      </c>
      <c r="H917" s="399">
        <f>'HN TOPUPS April Sheet'!T57</f>
        <v>10476.974333333335</v>
      </c>
    </row>
    <row r="918" spans="1:8" x14ac:dyDescent="0.25">
      <c r="A918" s="269" t="s">
        <v>4863</v>
      </c>
      <c r="B918" s="269">
        <f>'HN TOPUPS April Sheet'!E58</f>
        <v>3022021</v>
      </c>
      <c r="C918" s="470" t="str">
        <f>'HN TOPUPS April Sheet'!D58</f>
        <v>Dollis Primary School</v>
      </c>
      <c r="D918" s="269" t="str">
        <f>'HN TOPUPS April Sheet'!F58</f>
        <v>EHCP</v>
      </c>
      <c r="E918" s="399">
        <f>'HN TOPUPS April Sheet'!Q58</f>
        <v>13835.384615384615</v>
      </c>
      <c r="F918" s="399">
        <f>'HN TOPUPS April Sheet'!R58</f>
        <v>6917.6923076923076</v>
      </c>
      <c r="G918" s="399">
        <f>'HN TOPUPS April Sheet'!S58</f>
        <v>6103.9923076923078</v>
      </c>
      <c r="H918" s="399">
        <f>'HN TOPUPS April Sheet'!T58</f>
        <v>6103.9923076923078</v>
      </c>
    </row>
    <row r="919" spans="1:8" x14ac:dyDescent="0.25">
      <c r="A919" s="269" t="s">
        <v>4863</v>
      </c>
      <c r="B919" s="269">
        <f>'HN TOPUPS April Sheet'!E59</f>
        <v>3024212</v>
      </c>
      <c r="C919" s="470" t="str">
        <f>'HN TOPUPS April Sheet'!D59</f>
        <v>East Barnet School</v>
      </c>
      <c r="D919" s="269" t="str">
        <f>'HN TOPUPS April Sheet'!F59</f>
        <v>EHCP</v>
      </c>
      <c r="E919" s="399">
        <f>'HN TOPUPS April Sheet'!Q59</f>
        <v>19462.583333333332</v>
      </c>
      <c r="F919" s="399">
        <f>'HN TOPUPS April Sheet'!R59</f>
        <v>19462.583333333332</v>
      </c>
      <c r="G919" s="399">
        <f>'HN TOPUPS April Sheet'!S59</f>
        <v>20622.391333333337</v>
      </c>
      <c r="H919" s="399">
        <f>'HN TOPUPS April Sheet'!T59</f>
        <v>20622.391333333337</v>
      </c>
    </row>
    <row r="920" spans="1:8" x14ac:dyDescent="0.25">
      <c r="A920" s="269" t="s">
        <v>4863</v>
      </c>
      <c r="B920" s="269">
        <f>'HN TOPUPS April Sheet'!E60</f>
        <v>3022023</v>
      </c>
      <c r="C920" s="470" t="str">
        <f>'HN TOPUPS April Sheet'!D60</f>
        <v>Edgware Primary School</v>
      </c>
      <c r="D920" s="269" t="str">
        <f>'HN TOPUPS April Sheet'!F60</f>
        <v>EHCP</v>
      </c>
      <c r="E920" s="399">
        <f>'HN TOPUPS April Sheet'!Q60</f>
        <v>14648.307692307693</v>
      </c>
      <c r="F920" s="399">
        <f>'HN TOPUPS April Sheet'!R60</f>
        <v>7324.1538461538466</v>
      </c>
      <c r="G920" s="399">
        <f>'HN TOPUPS April Sheet'!S60</f>
        <v>5832.3698461538461</v>
      </c>
      <c r="H920" s="399">
        <f>'HN TOPUPS April Sheet'!T60</f>
        <v>5832.3698461538461</v>
      </c>
    </row>
    <row r="921" spans="1:8" x14ac:dyDescent="0.25">
      <c r="A921" s="269" t="s">
        <v>4863</v>
      </c>
      <c r="B921" s="269">
        <f>'HN TOPUPS April Sheet'!E61</f>
        <v>3022023</v>
      </c>
      <c r="C921" s="470" t="str">
        <f>'HN TOPUPS April Sheet'!D61</f>
        <v>Edgware Primary School</v>
      </c>
      <c r="D921" s="269" t="str">
        <f>'HN TOPUPS April Sheet'!F61</f>
        <v>SEN Inclusion</v>
      </c>
      <c r="E921" s="399">
        <f>'HN TOPUPS April Sheet'!Q61</f>
        <v>0</v>
      </c>
      <c r="F921" s="399">
        <f>'HN TOPUPS April Sheet'!R61</f>
        <v>0</v>
      </c>
      <c r="G921" s="399">
        <f>'HN TOPUPS April Sheet'!S61</f>
        <v>682</v>
      </c>
      <c r="H921" s="399">
        <f>'HN TOPUPS April Sheet'!T61</f>
        <v>682</v>
      </c>
    </row>
    <row r="922" spans="1:8" x14ac:dyDescent="0.25">
      <c r="A922" s="269" t="s">
        <v>4863</v>
      </c>
      <c r="B922" s="269">
        <f>'HN TOPUPS April Sheet'!E62</f>
        <v>3022001</v>
      </c>
      <c r="C922" s="470" t="str">
        <f>'HN TOPUPS April Sheet'!D62</f>
        <v>Etz Chaim Jewish Primary School</v>
      </c>
      <c r="D922" s="269" t="str">
        <f>'HN TOPUPS April Sheet'!F62</f>
        <v>EHCP</v>
      </c>
      <c r="E922" s="399">
        <f>'HN TOPUPS April Sheet'!Q62</f>
        <v>915.83333333333326</v>
      </c>
      <c r="F922" s="399">
        <f>'HN TOPUPS April Sheet'!R62</f>
        <v>915.83333333333326</v>
      </c>
      <c r="G922" s="399">
        <f>'HN TOPUPS April Sheet'!S62</f>
        <v>915.83333333333337</v>
      </c>
      <c r="H922" s="399">
        <f>'HN TOPUPS April Sheet'!T62</f>
        <v>915.83333333333337</v>
      </c>
    </row>
    <row r="923" spans="1:8" x14ac:dyDescent="0.25">
      <c r="A923" s="269" t="s">
        <v>4863</v>
      </c>
      <c r="B923" s="269">
        <f>'HN TOPUPS April Sheet'!E63</f>
        <v>3022024</v>
      </c>
      <c r="C923" s="470" t="str">
        <f>'HN TOPUPS April Sheet'!D63</f>
        <v>Fairway Primary School</v>
      </c>
      <c r="D923" s="269" t="str">
        <f>'HN TOPUPS April Sheet'!F63</f>
        <v>EHCP</v>
      </c>
      <c r="E923" s="399">
        <f>'HN TOPUPS April Sheet'!Q63</f>
        <v>9266.7692307692305</v>
      </c>
      <c r="F923" s="399">
        <f>'HN TOPUPS April Sheet'!R63</f>
        <v>4633.3846153846152</v>
      </c>
      <c r="G923" s="399">
        <f>'HN TOPUPS April Sheet'!S63</f>
        <v>5379.2756153846158</v>
      </c>
      <c r="H923" s="399">
        <f>'HN TOPUPS April Sheet'!T63</f>
        <v>5379.2756153846158</v>
      </c>
    </row>
    <row r="924" spans="1:8" x14ac:dyDescent="0.25">
      <c r="A924" s="269" t="s">
        <v>4863</v>
      </c>
      <c r="B924" s="269">
        <f>'HN TOPUPS April Sheet'!E64</f>
        <v>3022024</v>
      </c>
      <c r="C924" s="470" t="str">
        <f>'HN TOPUPS April Sheet'!D64</f>
        <v>Fairway Primary School</v>
      </c>
      <c r="D924" s="269" t="str">
        <f>'HN TOPUPS April Sheet'!F64</f>
        <v>EHCP</v>
      </c>
      <c r="E924" s="399">
        <f>'HN TOPUPS April Sheet'!Q64</f>
        <v>0</v>
      </c>
      <c r="F924" s="399">
        <f>'HN TOPUPS April Sheet'!R64</f>
        <v>0</v>
      </c>
      <c r="G924" s="399">
        <f>'HN TOPUPS April Sheet'!S64</f>
        <v>257.68799999999999</v>
      </c>
      <c r="H924" s="399">
        <f>'HN TOPUPS April Sheet'!T64</f>
        <v>257.68799999999999</v>
      </c>
    </row>
    <row r="925" spans="1:8" x14ac:dyDescent="0.25">
      <c r="A925" s="269" t="s">
        <v>4863</v>
      </c>
      <c r="B925" s="269">
        <f>'HN TOPUPS April Sheet'!E65</f>
        <v>3022024</v>
      </c>
      <c r="C925" s="470" t="str">
        <f>'HN TOPUPS April Sheet'!D65</f>
        <v>Fairway Primary School</v>
      </c>
      <c r="D925" s="269" t="str">
        <f>'HN TOPUPS April Sheet'!F65</f>
        <v>SEN Inclusion</v>
      </c>
      <c r="E925" s="399">
        <f>'HN TOPUPS April Sheet'!Q65</f>
        <v>0</v>
      </c>
      <c r="F925" s="399">
        <f>'HN TOPUPS April Sheet'!R65</f>
        <v>0</v>
      </c>
      <c r="G925" s="399">
        <f>'HN TOPUPS April Sheet'!S65</f>
        <v>280.55</v>
      </c>
      <c r="H925" s="399">
        <f>'HN TOPUPS April Sheet'!T65</f>
        <v>280.55</v>
      </c>
    </row>
    <row r="926" spans="1:8" x14ac:dyDescent="0.25">
      <c r="A926" s="269" t="s">
        <v>4863</v>
      </c>
      <c r="B926" s="269">
        <f>'HN TOPUPS April Sheet'!E66</f>
        <v>3025405</v>
      </c>
      <c r="C926" s="470" t="str">
        <f>'HN TOPUPS April Sheet'!D66</f>
        <v>Finchley Catholic High School</v>
      </c>
      <c r="D926" s="269" t="str">
        <f>'HN TOPUPS April Sheet'!F66</f>
        <v>EHCP</v>
      </c>
      <c r="E926" s="399">
        <f>'HN TOPUPS April Sheet'!Q66</f>
        <v>16713.846153846156</v>
      </c>
      <c r="F926" s="399">
        <f>'HN TOPUPS April Sheet'!R66</f>
        <v>8356.923076923078</v>
      </c>
      <c r="G926" s="399">
        <f>'HN TOPUPS April Sheet'!S66</f>
        <v>8356.9230769230762</v>
      </c>
      <c r="H926" s="399">
        <f>'HN TOPUPS April Sheet'!T66</f>
        <v>8356.9230769230762</v>
      </c>
    </row>
    <row r="927" spans="1:8" x14ac:dyDescent="0.25">
      <c r="A927" s="269" t="s">
        <v>4863</v>
      </c>
      <c r="B927" s="269">
        <f>'HN TOPUPS April Sheet'!E67</f>
        <v>3022025</v>
      </c>
      <c r="C927" s="470" t="str">
        <f>'HN TOPUPS April Sheet'!D67</f>
        <v>Foulds</v>
      </c>
      <c r="D927" s="269" t="str">
        <f>'HN TOPUPS April Sheet'!F67</f>
        <v>EHCP</v>
      </c>
      <c r="E927" s="399">
        <f>'HN TOPUPS April Sheet'!Q67</f>
        <v>9641.0769230769238</v>
      </c>
      <c r="F927" s="399">
        <f>'HN TOPUPS April Sheet'!R67</f>
        <v>4820.5384615384619</v>
      </c>
      <c r="G927" s="399">
        <f>'HN TOPUPS April Sheet'!S67</f>
        <v>4820.538461538461</v>
      </c>
      <c r="H927" s="399">
        <f>'HN TOPUPS April Sheet'!T67</f>
        <v>4820.538461538461</v>
      </c>
    </row>
    <row r="928" spans="1:8" x14ac:dyDescent="0.25">
      <c r="A928" s="269" t="s">
        <v>4863</v>
      </c>
      <c r="B928" s="269">
        <f>'HN TOPUPS April Sheet'!E68</f>
        <v>3024003</v>
      </c>
      <c r="C928" s="470" t="str">
        <f>'HN TOPUPS April Sheet'!D68</f>
        <v>Friern Barnet School</v>
      </c>
      <c r="D928" s="269" t="str">
        <f>'HN TOPUPS April Sheet'!F68</f>
        <v>EHCP</v>
      </c>
      <c r="E928" s="399">
        <f>'HN TOPUPS April Sheet'!Q68</f>
        <v>31930.461538461539</v>
      </c>
      <c r="F928" s="399">
        <f>'HN TOPUPS April Sheet'!R68</f>
        <v>15965.23076923077</v>
      </c>
      <c r="G928" s="399">
        <f>'HN TOPUPS April Sheet'!S68</f>
        <v>15965.23076923077</v>
      </c>
      <c r="H928" s="399">
        <f>'HN TOPUPS April Sheet'!T68</f>
        <v>15965.23076923077</v>
      </c>
    </row>
    <row r="929" spans="1:8" x14ac:dyDescent="0.25">
      <c r="A929" s="269" t="s">
        <v>4863</v>
      </c>
      <c r="B929" s="269">
        <f>'HN TOPUPS April Sheet'!E69</f>
        <v>3022026</v>
      </c>
      <c r="C929" s="470" t="str">
        <f>'HN TOPUPS April Sheet'!D69</f>
        <v>Frith Manor School</v>
      </c>
      <c r="D929" s="269" t="str">
        <f>'HN TOPUPS April Sheet'!F69</f>
        <v>EHCP</v>
      </c>
      <c r="E929" s="399">
        <f>'HN TOPUPS April Sheet'!Q69</f>
        <v>9862.5923076923082</v>
      </c>
      <c r="F929" s="399">
        <f>'HN TOPUPS April Sheet'!R69</f>
        <v>4931.2961538461541</v>
      </c>
      <c r="G929" s="399">
        <f>'HN TOPUPS April Sheet'!S69</f>
        <v>4931.2961538461532</v>
      </c>
      <c r="H929" s="399">
        <f>'HN TOPUPS April Sheet'!T69</f>
        <v>4931.2961538461532</v>
      </c>
    </row>
    <row r="930" spans="1:8" x14ac:dyDescent="0.25">
      <c r="A930" s="269" t="s">
        <v>4863</v>
      </c>
      <c r="B930" s="269">
        <f>'HN TOPUPS April Sheet'!E70</f>
        <v>3022028</v>
      </c>
      <c r="C930" s="470" t="str">
        <f>'HN TOPUPS April Sheet'!D70</f>
        <v>Garden Suburb Infant School</v>
      </c>
      <c r="D930" s="269" t="str">
        <f>'HN TOPUPS April Sheet'!F70</f>
        <v>EHCP</v>
      </c>
      <c r="E930" s="399">
        <f>'HN TOPUPS April Sheet'!Q70</f>
        <v>7137.2307692307695</v>
      </c>
      <c r="F930" s="399">
        <f>'HN TOPUPS April Sheet'!R70</f>
        <v>3568.6153846153848</v>
      </c>
      <c r="G930" s="399">
        <f>'HN TOPUPS April Sheet'!S70</f>
        <v>4667.6153846153848</v>
      </c>
      <c r="H930" s="399">
        <f>'HN TOPUPS April Sheet'!T70</f>
        <v>4667.6153846153848</v>
      </c>
    </row>
    <row r="931" spans="1:8" x14ac:dyDescent="0.25">
      <c r="A931" s="269" t="s">
        <v>4863</v>
      </c>
      <c r="B931" s="269">
        <f>'HN TOPUPS April Sheet'!E71</f>
        <v>3022027</v>
      </c>
      <c r="C931" s="470" t="str">
        <f>'HN TOPUPS April Sheet'!D71</f>
        <v>Garden Suburb Junior</v>
      </c>
      <c r="D931" s="269" t="str">
        <f>'HN TOPUPS April Sheet'!F71</f>
        <v>EHCP</v>
      </c>
      <c r="E931" s="399">
        <f>'HN TOPUPS April Sheet'!Q71</f>
        <v>5633.4630769230771</v>
      </c>
      <c r="F931" s="399">
        <f>'HN TOPUPS April Sheet'!R71</f>
        <v>2816.7315384615385</v>
      </c>
      <c r="G931" s="399">
        <f>'HN TOPUPS April Sheet'!S71</f>
        <v>3932.4718717948717</v>
      </c>
      <c r="H931" s="399">
        <f>'HN TOPUPS April Sheet'!T71</f>
        <v>3932.4718717948717</v>
      </c>
    </row>
    <row r="932" spans="1:8" x14ac:dyDescent="0.25">
      <c r="A932" s="269" t="s">
        <v>4863</v>
      </c>
      <c r="B932" s="269">
        <f>'HN TOPUPS April Sheet'!E72</f>
        <v>3022029</v>
      </c>
      <c r="C932" s="470" t="str">
        <f>'HN TOPUPS April Sheet'!D72</f>
        <v>Goldbeaters Primary School</v>
      </c>
      <c r="D932" s="269" t="str">
        <f>'HN TOPUPS April Sheet'!F72</f>
        <v>EHCP</v>
      </c>
      <c r="E932" s="399">
        <f>'HN TOPUPS April Sheet'!Q72</f>
        <v>23605.846153846156</v>
      </c>
      <c r="F932" s="399">
        <f>'HN TOPUPS April Sheet'!R72</f>
        <v>11802.923076923078</v>
      </c>
      <c r="G932" s="399">
        <f>'HN TOPUPS April Sheet'!S72</f>
        <v>11345.006076923079</v>
      </c>
      <c r="H932" s="399">
        <f>'HN TOPUPS April Sheet'!T72</f>
        <v>11345.006076923079</v>
      </c>
    </row>
    <row r="933" spans="1:8" x14ac:dyDescent="0.25">
      <c r="A933" s="269" t="s">
        <v>4863</v>
      </c>
      <c r="B933" s="269">
        <f>'HN TOPUPS April Sheet'!E73</f>
        <v>3022029</v>
      </c>
      <c r="C933" s="470" t="str">
        <f>'HN TOPUPS April Sheet'!D73</f>
        <v>Goldbeaters Primary School</v>
      </c>
      <c r="D933" s="269" t="str">
        <f>'HN TOPUPS April Sheet'!F73</f>
        <v>SEN Inclusion</v>
      </c>
      <c r="E933" s="399">
        <f>'HN TOPUPS April Sheet'!Q73</f>
        <v>0</v>
      </c>
      <c r="F933" s="399">
        <f>'HN TOPUPS April Sheet'!R73</f>
        <v>0</v>
      </c>
      <c r="G933" s="399">
        <f>'HN TOPUPS April Sheet'!S73</f>
        <v>818.4</v>
      </c>
      <c r="H933" s="399">
        <f>'HN TOPUPS April Sheet'!T73</f>
        <v>818.4</v>
      </c>
    </row>
    <row r="934" spans="1:8" x14ac:dyDescent="0.25">
      <c r="A934" s="269" t="s">
        <v>4863</v>
      </c>
      <c r="B934" s="269">
        <f>'HN TOPUPS April Sheet'!E74</f>
        <v>3021001</v>
      </c>
      <c r="C934" s="470" t="str">
        <f>'HN TOPUPS April Sheet'!D74</f>
        <v>Hampden Way Nursery</v>
      </c>
      <c r="D934" s="269" t="str">
        <f>'HN TOPUPS April Sheet'!F74</f>
        <v>SEN Inclusion</v>
      </c>
      <c r="E934" s="399">
        <f>'HN TOPUPS April Sheet'!Q74</f>
        <v>491.7770125223613</v>
      </c>
      <c r="F934" s="399">
        <f>'HN TOPUPS April Sheet'!R74</f>
        <v>245.88850626118065</v>
      </c>
      <c r="G934" s="399">
        <f>'HN TOPUPS April Sheet'!S74</f>
        <v>278.43850626118063</v>
      </c>
      <c r="H934" s="399">
        <f>'HN TOPUPS April Sheet'!T74</f>
        <v>278.43850626118063</v>
      </c>
    </row>
    <row r="935" spans="1:8" x14ac:dyDescent="0.25">
      <c r="A935" s="269" t="s">
        <v>4863</v>
      </c>
      <c r="B935" s="269">
        <f>'HN TOPUPS April Sheet'!E75</f>
        <v>3025409</v>
      </c>
      <c r="C935" s="470" t="str">
        <f>'HN TOPUPS April Sheet'!D75</f>
        <v>Hasmonean High School</v>
      </c>
      <c r="D935" s="269" t="str">
        <f>'HN TOPUPS April Sheet'!F75</f>
        <v>EHCP</v>
      </c>
      <c r="E935" s="399">
        <f>'HN TOPUPS April Sheet'!Q75</f>
        <v>23898.166666666664</v>
      </c>
      <c r="F935" s="399">
        <f>'HN TOPUPS April Sheet'!R75</f>
        <v>23898.166666666664</v>
      </c>
      <c r="G935" s="399">
        <f>'HN TOPUPS April Sheet'!S75</f>
        <v>23898.166666666668</v>
      </c>
      <c r="H935" s="399">
        <f>'HN TOPUPS April Sheet'!T75</f>
        <v>23898.166666666668</v>
      </c>
    </row>
    <row r="936" spans="1:8" x14ac:dyDescent="0.25">
      <c r="A936" s="269" t="s">
        <v>4863</v>
      </c>
      <c r="B936" s="269">
        <f>'HN TOPUPS April Sheet'!E76</f>
        <v>3023516</v>
      </c>
      <c r="C936" s="470" t="str">
        <f>'HN TOPUPS April Sheet'!D76</f>
        <v>Hasmonean Primary School</v>
      </c>
      <c r="D936" s="269" t="str">
        <f>'HN TOPUPS April Sheet'!F76</f>
        <v>EHCP</v>
      </c>
      <c r="E936" s="399">
        <f>'HN TOPUPS April Sheet'!Q76</f>
        <v>10454</v>
      </c>
      <c r="F936" s="399">
        <f>'HN TOPUPS April Sheet'!R76</f>
        <v>5227</v>
      </c>
      <c r="G936" s="399">
        <f>'HN TOPUPS April Sheet'!S76</f>
        <v>5227</v>
      </c>
      <c r="H936" s="399">
        <f>'HN TOPUPS April Sheet'!T76</f>
        <v>5227</v>
      </c>
    </row>
    <row r="937" spans="1:8" x14ac:dyDescent="0.25">
      <c r="A937" s="269" t="s">
        <v>4863</v>
      </c>
      <c r="B937" s="269">
        <f>'HN TOPUPS April Sheet'!E77</f>
        <v>3023516</v>
      </c>
      <c r="C937" s="470" t="str">
        <f>'HN TOPUPS April Sheet'!D77</f>
        <v>Hasmonean Primary School</v>
      </c>
      <c r="D937" s="269" t="str">
        <f>'HN TOPUPS April Sheet'!F77</f>
        <v>SEN Inclusion</v>
      </c>
      <c r="E937" s="399">
        <f>'HN TOPUPS April Sheet'!Q77</f>
        <v>0</v>
      </c>
      <c r="F937" s="399">
        <f>'HN TOPUPS April Sheet'!R77</f>
        <v>0</v>
      </c>
      <c r="G937" s="399">
        <f>'HN TOPUPS April Sheet'!S77</f>
        <v>238.31300000000002</v>
      </c>
      <c r="H937" s="399">
        <f>'HN TOPUPS April Sheet'!T77</f>
        <v>238.31300000000002</v>
      </c>
    </row>
    <row r="938" spans="1:8" x14ac:dyDescent="0.25">
      <c r="A938" s="269" t="s">
        <v>4863</v>
      </c>
      <c r="B938" s="269">
        <f>'HN TOPUPS April Sheet'!E78</f>
        <v>3025400</v>
      </c>
      <c r="C938" s="470" t="str">
        <f>'HN TOPUPS April Sheet'!D78</f>
        <v>Hendon School</v>
      </c>
      <c r="D938" s="269" t="str">
        <f>'HN TOPUPS April Sheet'!F78</f>
        <v>ARPs</v>
      </c>
      <c r="E938" s="399">
        <f>'HN TOPUPS April Sheet'!Q78</f>
        <v>32988.333333333328</v>
      </c>
      <c r="F938" s="399">
        <f>'HN TOPUPS April Sheet'!R78</f>
        <v>32988.333333333328</v>
      </c>
      <c r="G938" s="399">
        <f>'HN TOPUPS April Sheet'!S78</f>
        <v>34442.291333333334</v>
      </c>
      <c r="H938" s="399">
        <f>'HN TOPUPS April Sheet'!T78</f>
        <v>34442.291333333334</v>
      </c>
    </row>
    <row r="939" spans="1:8" x14ac:dyDescent="0.25">
      <c r="A939" s="269" t="s">
        <v>4863</v>
      </c>
      <c r="B939" s="269">
        <f>'HN TOPUPS April Sheet'!E79</f>
        <v>3025400</v>
      </c>
      <c r="C939" s="470" t="str">
        <f>'HN TOPUPS April Sheet'!D79</f>
        <v>Hendon School</v>
      </c>
      <c r="D939" s="269" t="str">
        <f>'HN TOPUPS April Sheet'!F79</f>
        <v>EHCP</v>
      </c>
      <c r="E939" s="399">
        <f>'HN TOPUPS April Sheet'!Q79</f>
        <v>24260.625</v>
      </c>
      <c r="F939" s="399">
        <f>'HN TOPUPS April Sheet'!R79</f>
        <v>24260.625</v>
      </c>
      <c r="G939" s="399">
        <f>'HN TOPUPS April Sheet'!S79</f>
        <v>24833.166999999998</v>
      </c>
      <c r="H939" s="399">
        <f>'HN TOPUPS April Sheet'!T79</f>
        <v>24833.166999999998</v>
      </c>
    </row>
    <row r="940" spans="1:8" x14ac:dyDescent="0.25">
      <c r="A940" s="269" t="s">
        <v>4863</v>
      </c>
      <c r="B940" s="269">
        <f>'HN TOPUPS April Sheet'!E80</f>
        <v>3022031</v>
      </c>
      <c r="C940" s="470" t="str">
        <f>'HN TOPUPS April Sheet'!D80</f>
        <v>Hollickwood JMI School</v>
      </c>
      <c r="D940" s="269" t="str">
        <f>'HN TOPUPS April Sheet'!F80</f>
        <v>EHCP</v>
      </c>
      <c r="E940" s="399">
        <f>'HN TOPUPS April Sheet'!Q80</f>
        <v>2942.6153846153848</v>
      </c>
      <c r="F940" s="399">
        <f>'HN TOPUPS April Sheet'!R80</f>
        <v>1471.3076923076924</v>
      </c>
      <c r="G940" s="399">
        <f>'HN TOPUPS April Sheet'!S80</f>
        <v>2149.3906923076925</v>
      </c>
      <c r="H940" s="399">
        <f>'HN TOPUPS April Sheet'!T80</f>
        <v>2149.3906923076925</v>
      </c>
    </row>
    <row r="941" spans="1:8" x14ac:dyDescent="0.25">
      <c r="A941" s="269" t="s">
        <v>4863</v>
      </c>
      <c r="B941" s="269">
        <f>'HN TOPUPS April Sheet'!E81</f>
        <v>3022031</v>
      </c>
      <c r="C941" s="470" t="str">
        <f>'HN TOPUPS April Sheet'!D81</f>
        <v>Hollickwood JMI School</v>
      </c>
      <c r="D941" s="269" t="str">
        <f>'HN TOPUPS April Sheet'!F81</f>
        <v>SEN Inclusion</v>
      </c>
      <c r="E941" s="399">
        <f>'HN TOPUPS April Sheet'!Q81</f>
        <v>0</v>
      </c>
      <c r="F941" s="399">
        <f>'HN TOPUPS April Sheet'!R81</f>
        <v>0</v>
      </c>
      <c r="G941" s="399">
        <f>'HN TOPUPS April Sheet'!S81</f>
        <v>170.5</v>
      </c>
      <c r="H941" s="399">
        <f>'HN TOPUPS April Sheet'!T81</f>
        <v>170.5</v>
      </c>
    </row>
    <row r="942" spans="1:8" x14ac:dyDescent="0.25">
      <c r="A942" s="269" t="s">
        <v>4863</v>
      </c>
      <c r="B942" s="269">
        <f>'HN TOPUPS April Sheet'!E82</f>
        <v>3022032</v>
      </c>
      <c r="C942" s="470" t="str">
        <f>'HN TOPUPS April Sheet'!D82</f>
        <v>Holly Park School</v>
      </c>
      <c r="D942" s="269" t="str">
        <f>'HN TOPUPS April Sheet'!F82</f>
        <v>EHCP</v>
      </c>
      <c r="E942" s="399">
        <f>'HN TOPUPS April Sheet'!Q82</f>
        <v>16339.076923076924</v>
      </c>
      <c r="F942" s="399">
        <f>'HN TOPUPS April Sheet'!R82</f>
        <v>8169.5384615384619</v>
      </c>
      <c r="G942" s="399">
        <f>'HN TOPUPS April Sheet'!S82</f>
        <v>10760.321461538462</v>
      </c>
      <c r="H942" s="399">
        <f>'HN TOPUPS April Sheet'!T82</f>
        <v>10760.321461538462</v>
      </c>
    </row>
    <row r="943" spans="1:8" x14ac:dyDescent="0.25">
      <c r="A943" s="269" t="s">
        <v>4863</v>
      </c>
      <c r="B943" s="269">
        <f>'HN TOPUPS April Sheet'!E83</f>
        <v>3022032</v>
      </c>
      <c r="C943" s="470" t="str">
        <f>'HN TOPUPS April Sheet'!D83</f>
        <v>Holly Park School</v>
      </c>
      <c r="D943" s="269" t="str">
        <f>'HN TOPUPS April Sheet'!F83</f>
        <v>SEN Inclusion</v>
      </c>
      <c r="E943" s="399">
        <f>'HN TOPUPS April Sheet'!Q83</f>
        <v>0</v>
      </c>
      <c r="F943" s="399">
        <f>'HN TOPUPS April Sheet'!R83</f>
        <v>0</v>
      </c>
      <c r="G943" s="399">
        <f>'HN TOPUPS April Sheet'!S83</f>
        <v>1130.7255</v>
      </c>
      <c r="H943" s="399">
        <f>'HN TOPUPS April Sheet'!T83</f>
        <v>1130.7255</v>
      </c>
    </row>
    <row r="944" spans="1:8" x14ac:dyDescent="0.25">
      <c r="A944" s="269" t="s">
        <v>4863</v>
      </c>
      <c r="B944" s="269">
        <f>'HN TOPUPS April Sheet'!E84</f>
        <v>3023304</v>
      </c>
      <c r="C944" s="470" t="str">
        <f>'HN TOPUPS April Sheet'!D84</f>
        <v>Holy Trinity School</v>
      </c>
      <c r="D944" s="269" t="str">
        <f>'HN TOPUPS April Sheet'!F84</f>
        <v>EHCP</v>
      </c>
      <c r="E944" s="399">
        <f>'HN TOPUPS April Sheet'!Q84</f>
        <v>8324.3076923076933</v>
      </c>
      <c r="F944" s="399">
        <f>'HN TOPUPS April Sheet'!R84</f>
        <v>4162.1538461538466</v>
      </c>
      <c r="G944" s="399">
        <f>'HN TOPUPS April Sheet'!S84</f>
        <v>5101.7608461538466</v>
      </c>
      <c r="H944" s="399">
        <f>'HN TOPUPS April Sheet'!T84</f>
        <v>5101.7608461538466</v>
      </c>
    </row>
    <row r="945" spans="1:8" x14ac:dyDescent="0.25">
      <c r="A945" s="269" t="s">
        <v>4863</v>
      </c>
      <c r="B945" s="269">
        <f>'HN TOPUPS April Sheet'!E85</f>
        <v>3022047</v>
      </c>
      <c r="C945" s="470" t="str">
        <f>'HN TOPUPS April Sheet'!D85</f>
        <v>Hyde School</v>
      </c>
      <c r="D945" s="269" t="str">
        <f>'HN TOPUPS April Sheet'!F85</f>
        <v>EHCP</v>
      </c>
      <c r="E945" s="399">
        <f>'HN TOPUPS April Sheet'!Q85</f>
        <v>8305</v>
      </c>
      <c r="F945" s="399">
        <f>'HN TOPUPS April Sheet'!R85</f>
        <v>8305</v>
      </c>
      <c r="G945" s="399">
        <f>'HN TOPUPS April Sheet'!S85</f>
        <v>9255.0910000000003</v>
      </c>
      <c r="H945" s="399">
        <f>'HN TOPUPS April Sheet'!T85</f>
        <v>9255.0910000000003</v>
      </c>
    </row>
    <row r="946" spans="1:8" x14ac:dyDescent="0.25">
      <c r="A946" s="269" t="s">
        <v>4863</v>
      </c>
      <c r="B946" s="269">
        <f>'HN TOPUPS April Sheet'!E86</f>
        <v>3023515</v>
      </c>
      <c r="C946" s="470" t="str">
        <f>'HN TOPUPS April Sheet'!D86</f>
        <v>Independent Jewish Day School</v>
      </c>
      <c r="D946" s="269" t="str">
        <f>'HN TOPUPS April Sheet'!F86</f>
        <v>EHCP</v>
      </c>
      <c r="E946" s="399">
        <f>'HN TOPUPS April Sheet'!Q86</f>
        <v>3901.083333333333</v>
      </c>
      <c r="F946" s="399">
        <f>'HN TOPUPS April Sheet'!R86</f>
        <v>3901.083333333333</v>
      </c>
      <c r="G946" s="399">
        <f>'HN TOPUPS April Sheet'!S86</f>
        <v>3901.0833333333335</v>
      </c>
      <c r="H946" s="399">
        <f>'HN TOPUPS April Sheet'!T86</f>
        <v>3901.0833333333335</v>
      </c>
    </row>
    <row r="947" spans="1:8" x14ac:dyDescent="0.25">
      <c r="A947" s="269" t="s">
        <v>4863</v>
      </c>
      <c r="B947" s="269">
        <f>'HN TOPUPS April Sheet'!E87</f>
        <v>3025427</v>
      </c>
      <c r="C947" s="470" t="str">
        <f>'HN TOPUPS April Sheet'!D87</f>
        <v>JCoSS</v>
      </c>
      <c r="D947" s="269" t="str">
        <f>'HN TOPUPS April Sheet'!F87</f>
        <v>ARPs</v>
      </c>
      <c r="E947" s="399">
        <f>'HN TOPUPS April Sheet'!Q87</f>
        <v>136169.38461538462</v>
      </c>
      <c r="F947" s="399">
        <f>'HN TOPUPS April Sheet'!R87</f>
        <v>68084.692307692312</v>
      </c>
      <c r="G947" s="399">
        <f>'HN TOPUPS April Sheet'!S87</f>
        <v>66242.392307692295</v>
      </c>
      <c r="H947" s="399">
        <f>'HN TOPUPS April Sheet'!T87</f>
        <v>66242.392307692295</v>
      </c>
    </row>
    <row r="948" spans="1:8" x14ac:dyDescent="0.25">
      <c r="A948" s="269" t="s">
        <v>4863</v>
      </c>
      <c r="B948" s="269">
        <f>'HN TOPUPS April Sheet'!E88</f>
        <v>3025427</v>
      </c>
      <c r="C948" s="470" t="str">
        <f>'HN TOPUPS April Sheet'!D88</f>
        <v>JCoSS</v>
      </c>
      <c r="D948" s="269" t="str">
        <f>'HN TOPUPS April Sheet'!F88</f>
        <v>EHCP</v>
      </c>
      <c r="E948" s="399">
        <f>'HN TOPUPS April Sheet'!Q88</f>
        <v>35002.769230769234</v>
      </c>
      <c r="F948" s="399">
        <f>'HN TOPUPS April Sheet'!R88</f>
        <v>17501.384615384617</v>
      </c>
      <c r="G948" s="399">
        <f>'HN TOPUPS April Sheet'!S88</f>
        <v>17510.343615384616</v>
      </c>
      <c r="H948" s="399">
        <f>'HN TOPUPS April Sheet'!T88</f>
        <v>17510.343615384616</v>
      </c>
    </row>
    <row r="949" spans="1:8" x14ac:dyDescent="0.25">
      <c r="A949" s="269" t="s">
        <v>4863</v>
      </c>
      <c r="B949" s="269">
        <f>'HN TOPUPS April Sheet'!E89</f>
        <v>3026085</v>
      </c>
      <c r="C949" s="470" t="str">
        <f>'HN TOPUPS April Sheet'!D89</f>
        <v>Kisharon Inclusive Special Free School</v>
      </c>
      <c r="D949" s="269" t="str">
        <f>'HN TOPUPS April Sheet'!F89</f>
        <v>Special</v>
      </c>
      <c r="E949" s="399">
        <f>'HN TOPUPS April Sheet'!Q89</f>
        <v>60583.625</v>
      </c>
      <c r="F949" s="399">
        <f>'HN TOPUPS April Sheet'!R89</f>
        <v>60583.625</v>
      </c>
      <c r="G949" s="399">
        <f>'HN TOPUPS April Sheet'!S89</f>
        <v>61878.400000000001</v>
      </c>
      <c r="H949" s="399">
        <f>'HN TOPUPS April Sheet'!T89</f>
        <v>61878.400000000001</v>
      </c>
    </row>
    <row r="950" spans="1:8" x14ac:dyDescent="0.25">
      <c r="A950" s="269" t="s">
        <v>4863</v>
      </c>
      <c r="B950" s="269">
        <f>'HN TOPUPS April Sheet'!E90</f>
        <v>3022036</v>
      </c>
      <c r="C950" s="470" t="str">
        <f>'HN TOPUPS April Sheet'!D90</f>
        <v>Livingstone School</v>
      </c>
      <c r="D950" s="269" t="str">
        <f>'HN TOPUPS April Sheet'!F90</f>
        <v>ARPs</v>
      </c>
      <c r="E950" s="399">
        <f>'HN TOPUPS April Sheet'!Q90</f>
        <v>36044</v>
      </c>
      <c r="F950" s="399">
        <f>'HN TOPUPS April Sheet'!R90</f>
        <v>18022</v>
      </c>
      <c r="G950" s="399">
        <f>'HN TOPUPS April Sheet'!S90</f>
        <v>19824.200999999997</v>
      </c>
      <c r="H950" s="399">
        <f>'HN TOPUPS April Sheet'!T90</f>
        <v>19824.200999999997</v>
      </c>
    </row>
    <row r="951" spans="1:8" x14ac:dyDescent="0.25">
      <c r="A951" s="269" t="s">
        <v>4863</v>
      </c>
      <c r="B951" s="269">
        <f>'HN TOPUPS April Sheet'!E91</f>
        <v>3022036</v>
      </c>
      <c r="C951" s="470" t="str">
        <f>'HN TOPUPS April Sheet'!D91</f>
        <v>Livingstone School</v>
      </c>
      <c r="D951" s="269" t="str">
        <f>'HN TOPUPS April Sheet'!F91</f>
        <v>EHCP</v>
      </c>
      <c r="E951" s="399">
        <f>'HN TOPUPS April Sheet'!Q91</f>
        <v>10892.615384615385</v>
      </c>
      <c r="F951" s="399">
        <f>'HN TOPUPS April Sheet'!R91</f>
        <v>5446.3076923076924</v>
      </c>
      <c r="G951" s="399">
        <f>'HN TOPUPS April Sheet'!S91</f>
        <v>4700.4156923076926</v>
      </c>
      <c r="H951" s="399">
        <f>'HN TOPUPS April Sheet'!T91</f>
        <v>4700.4156923076926</v>
      </c>
    </row>
    <row r="952" spans="1:8" x14ac:dyDescent="0.25">
      <c r="A952" s="269" t="s">
        <v>4863</v>
      </c>
      <c r="B952" s="269">
        <f>'HN TOPUPS April Sheet'!E92</f>
        <v>3026905</v>
      </c>
      <c r="C952" s="470" t="str">
        <f>'HN TOPUPS April Sheet'!D92</f>
        <v>London Academy</v>
      </c>
      <c r="D952" s="269" t="str">
        <f>'HN TOPUPS April Sheet'!F92</f>
        <v>ARPs</v>
      </c>
      <c r="E952" s="399">
        <f>'HN TOPUPS April Sheet'!Q92</f>
        <v>2060.5</v>
      </c>
      <c r="F952" s="399">
        <f>'HN TOPUPS April Sheet'!R92</f>
        <v>2060.5</v>
      </c>
      <c r="G952" s="399">
        <f>'HN TOPUPS April Sheet'!S92</f>
        <v>2060.5</v>
      </c>
      <c r="H952" s="399">
        <f>'HN TOPUPS April Sheet'!T92</f>
        <v>2060.5</v>
      </c>
    </row>
    <row r="953" spans="1:8" x14ac:dyDescent="0.25">
      <c r="A953" s="269" t="s">
        <v>4863</v>
      </c>
      <c r="B953" s="269">
        <f>'HN TOPUPS April Sheet'!E93</f>
        <v>3026905</v>
      </c>
      <c r="C953" s="470" t="str">
        <f>'HN TOPUPS April Sheet'!D93</f>
        <v>London Academy</v>
      </c>
      <c r="D953" s="269" t="str">
        <f>'HN TOPUPS April Sheet'!F93</f>
        <v>EHCP</v>
      </c>
      <c r="E953" s="399">
        <f>'HN TOPUPS April Sheet'!Q93</f>
        <v>18246.666666666664</v>
      </c>
      <c r="F953" s="399">
        <f>'HN TOPUPS April Sheet'!R93</f>
        <v>18246.666666666664</v>
      </c>
      <c r="G953" s="399">
        <f>'HN TOPUPS April Sheet'!S93</f>
        <v>19161.741666666669</v>
      </c>
      <c r="H953" s="399">
        <f>'HN TOPUPS April Sheet'!T93</f>
        <v>19161.741666666669</v>
      </c>
    </row>
    <row r="954" spans="1:8" x14ac:dyDescent="0.25">
      <c r="A954" s="269" t="s">
        <v>4863</v>
      </c>
      <c r="B954" s="269">
        <f>'HN TOPUPS April Sheet'!E94</f>
        <v>3026905</v>
      </c>
      <c r="C954" s="470" t="str">
        <f>'HN TOPUPS April Sheet'!D94</f>
        <v>London Academy</v>
      </c>
      <c r="D954" s="269" t="str">
        <f>'HN TOPUPS April Sheet'!F94</f>
        <v>EHCP</v>
      </c>
      <c r="E954" s="399">
        <f>'HN TOPUPS April Sheet'!Q94</f>
        <v>5459.833333333333</v>
      </c>
      <c r="F954" s="399">
        <f>'HN TOPUPS April Sheet'!R94</f>
        <v>5459.833333333333</v>
      </c>
      <c r="G954" s="399">
        <f>'HN TOPUPS April Sheet'!S94</f>
        <v>5459.8333333333339</v>
      </c>
      <c r="H954" s="399">
        <f>'HN TOPUPS April Sheet'!T94</f>
        <v>5459.8333333333339</v>
      </c>
    </row>
    <row r="955" spans="1:8" x14ac:dyDescent="0.25">
      <c r="A955" s="269" t="s">
        <v>4863</v>
      </c>
      <c r="B955" s="269">
        <f>'HN TOPUPS April Sheet'!E95</f>
        <v>3022037</v>
      </c>
      <c r="C955" s="470" t="str">
        <f>'HN TOPUPS April Sheet'!D95</f>
        <v>Manorside Primary School</v>
      </c>
      <c r="D955" s="269" t="str">
        <f>'HN TOPUPS April Sheet'!F95</f>
        <v>EHCP</v>
      </c>
      <c r="E955" s="399">
        <f>'HN TOPUPS April Sheet'!Q95</f>
        <v>10079.846153846154</v>
      </c>
      <c r="F955" s="399">
        <f>'HN TOPUPS April Sheet'!R95</f>
        <v>5039.9230769230771</v>
      </c>
      <c r="G955" s="399">
        <f>'HN TOPUPS April Sheet'!S95</f>
        <v>5039.9230769230762</v>
      </c>
      <c r="H955" s="399">
        <f>'HN TOPUPS April Sheet'!T95</f>
        <v>5039.9230769230762</v>
      </c>
    </row>
    <row r="956" spans="1:8" x14ac:dyDescent="0.25">
      <c r="A956" s="269" t="s">
        <v>4863</v>
      </c>
      <c r="B956" s="269">
        <f>'HN TOPUPS April Sheet'!E96</f>
        <v>3027010</v>
      </c>
      <c r="C956" s="470" t="str">
        <f>'HN TOPUPS April Sheet'!D96</f>
        <v>Mapledown</v>
      </c>
      <c r="D956" s="269" t="str">
        <f>'HN TOPUPS April Sheet'!F96</f>
        <v>Special</v>
      </c>
      <c r="E956" s="399">
        <f>'HN TOPUPS April Sheet'!Q96</f>
        <v>315848.61538461538</v>
      </c>
      <c r="F956" s="399">
        <f>'HN TOPUPS April Sheet'!R96</f>
        <v>157924.30769230769</v>
      </c>
      <c r="G956" s="399">
        <f>'HN TOPUPS April Sheet'!S96</f>
        <v>157665.1406923077</v>
      </c>
      <c r="H956" s="399">
        <f>'HN TOPUPS April Sheet'!T96</f>
        <v>157665.1406923077</v>
      </c>
    </row>
    <row r="957" spans="1:8" x14ac:dyDescent="0.25">
      <c r="A957" s="269" t="s">
        <v>4863</v>
      </c>
      <c r="B957" s="269">
        <f>'HN TOPUPS April Sheet'!E97</f>
        <v>3023523</v>
      </c>
      <c r="C957" s="470" t="str">
        <f>'HN TOPUPS April Sheet'!D97</f>
        <v>Martin Primary School</v>
      </c>
      <c r="D957" s="269" t="str">
        <f>'HN TOPUPS April Sheet'!F97</f>
        <v>EHCP</v>
      </c>
      <c r="E957" s="399">
        <f>'HN TOPUPS April Sheet'!Q97</f>
        <v>15022.461538461539</v>
      </c>
      <c r="F957" s="399">
        <f>'HN TOPUPS April Sheet'!R97</f>
        <v>7511.2307692307695</v>
      </c>
      <c r="G957" s="399">
        <f>'HN TOPUPS April Sheet'!S97</f>
        <v>7511.2307692307686</v>
      </c>
      <c r="H957" s="399">
        <f>'HN TOPUPS April Sheet'!T97</f>
        <v>7511.2307692307686</v>
      </c>
    </row>
    <row r="958" spans="1:8" x14ac:dyDescent="0.25">
      <c r="A958" s="269" t="s">
        <v>4863</v>
      </c>
      <c r="B958" s="269">
        <f>'HN TOPUPS April Sheet'!E98</f>
        <v>3023523</v>
      </c>
      <c r="C958" s="470" t="str">
        <f>'HN TOPUPS April Sheet'!D98</f>
        <v>Martin Primary School</v>
      </c>
      <c r="D958" s="269" t="str">
        <f>'HN TOPUPS April Sheet'!F98</f>
        <v>SEN Inclusion</v>
      </c>
      <c r="E958" s="399">
        <f>'HN TOPUPS April Sheet'!Q98</f>
        <v>226.53846153846155</v>
      </c>
      <c r="F958" s="399">
        <f>'HN TOPUPS April Sheet'!R98</f>
        <v>113.26923076923077</v>
      </c>
      <c r="G958" s="399">
        <f>'HN TOPUPS April Sheet'!S98</f>
        <v>113.26923076923076</v>
      </c>
      <c r="H958" s="399">
        <f>'HN TOPUPS April Sheet'!T98</f>
        <v>113.26923076923076</v>
      </c>
    </row>
    <row r="959" spans="1:8" x14ac:dyDescent="0.25">
      <c r="A959" s="269" t="s">
        <v>4863</v>
      </c>
      <c r="B959" s="269">
        <f>'HN TOPUPS April Sheet'!E99</f>
        <v>3025948</v>
      </c>
      <c r="C959" s="470" t="str">
        <f>'HN TOPUPS April Sheet'!D99</f>
        <v>Mathilda Marks-Kennedy School</v>
      </c>
      <c r="D959" s="269" t="str">
        <f>'HN TOPUPS April Sheet'!F99</f>
        <v>EHCP</v>
      </c>
      <c r="E959" s="399">
        <f>'HN TOPUPS April Sheet'!Q99</f>
        <v>3381.5384615384619</v>
      </c>
      <c r="F959" s="399">
        <f>'HN TOPUPS April Sheet'!R99</f>
        <v>1690.7692307692309</v>
      </c>
      <c r="G959" s="399">
        <f>'HN TOPUPS April Sheet'!S99</f>
        <v>1690.7692307692305</v>
      </c>
      <c r="H959" s="399">
        <f>'HN TOPUPS April Sheet'!T99</f>
        <v>1690.7692307692305</v>
      </c>
    </row>
    <row r="960" spans="1:8" x14ac:dyDescent="0.25">
      <c r="A960" s="269" t="s">
        <v>4863</v>
      </c>
      <c r="B960" s="269">
        <f>'HN TOPUPS April Sheet'!E100</f>
        <v>3025949</v>
      </c>
      <c r="C960" s="470" t="str">
        <f>'HN TOPUPS April Sheet'!D100</f>
        <v>Menorah Foundation School</v>
      </c>
      <c r="D960" s="269" t="str">
        <f>'HN TOPUPS April Sheet'!F100</f>
        <v>EHCP</v>
      </c>
      <c r="E960" s="399">
        <f>'HN TOPUPS April Sheet'!Q100</f>
        <v>5446.6153846153848</v>
      </c>
      <c r="F960" s="399">
        <f>'HN TOPUPS April Sheet'!R100</f>
        <v>2723.3076923076924</v>
      </c>
      <c r="G960" s="399">
        <f>'HN TOPUPS April Sheet'!S100</f>
        <v>4107.5076923076922</v>
      </c>
      <c r="H960" s="399">
        <f>'HN TOPUPS April Sheet'!T100</f>
        <v>4107.5076923076922</v>
      </c>
    </row>
    <row r="961" spans="1:8" x14ac:dyDescent="0.25">
      <c r="A961" s="269" t="s">
        <v>4863</v>
      </c>
      <c r="B961" s="269">
        <f>'HN TOPUPS April Sheet'!E101</f>
        <v>3024004</v>
      </c>
      <c r="C961" s="470" t="str">
        <f>'HN TOPUPS April Sheet'!D101</f>
        <v>Menorah High School (Girls)</v>
      </c>
      <c r="D961" s="269" t="str">
        <f>'HN TOPUPS April Sheet'!F101</f>
        <v>EHCP</v>
      </c>
      <c r="E961" s="399">
        <f>'HN TOPUPS April Sheet'!Q101</f>
        <v>9598.3076923076933</v>
      </c>
      <c r="F961" s="399">
        <f>'HN TOPUPS April Sheet'!R101</f>
        <v>4799.1538461538466</v>
      </c>
      <c r="G961" s="399">
        <f>'HN TOPUPS April Sheet'!S101</f>
        <v>4799.1538461538457</v>
      </c>
      <c r="H961" s="399">
        <f>'HN TOPUPS April Sheet'!T101</f>
        <v>4799.1538461538457</v>
      </c>
    </row>
    <row r="962" spans="1:8" x14ac:dyDescent="0.25">
      <c r="A962" s="269" t="s">
        <v>4863</v>
      </c>
      <c r="B962" s="269">
        <f>'HN TOPUPS April Sheet'!E102</f>
        <v>3023513</v>
      </c>
      <c r="C962" s="470" t="str">
        <f>'HN TOPUPS April Sheet'!D102</f>
        <v>Menorah Primary School</v>
      </c>
      <c r="D962" s="269" t="str">
        <f>'HN TOPUPS April Sheet'!F102</f>
        <v>EHCP</v>
      </c>
      <c r="E962" s="399">
        <f>'HN TOPUPS April Sheet'!Q102</f>
        <v>12687.415384615384</v>
      </c>
      <c r="F962" s="399">
        <f>'HN TOPUPS April Sheet'!R102</f>
        <v>6343.707692307692</v>
      </c>
      <c r="G962" s="399">
        <f>'HN TOPUPS April Sheet'!S102</f>
        <v>6343.707692307692</v>
      </c>
      <c r="H962" s="399">
        <f>'HN TOPUPS April Sheet'!T102</f>
        <v>6343.707692307692</v>
      </c>
    </row>
    <row r="963" spans="1:8" x14ac:dyDescent="0.25">
      <c r="A963" s="269" t="s">
        <v>4863</v>
      </c>
      <c r="B963" s="269">
        <f>'HN TOPUPS April Sheet'!E103</f>
        <v>3023513</v>
      </c>
      <c r="C963" s="470" t="str">
        <f>'HN TOPUPS April Sheet'!D103</f>
        <v>Menorah Primary School</v>
      </c>
      <c r="D963" s="269" t="str">
        <f>'HN TOPUPS April Sheet'!F103</f>
        <v>SEN Inclusion</v>
      </c>
      <c r="E963" s="399">
        <f>'HN TOPUPS April Sheet'!Q103</f>
        <v>0</v>
      </c>
      <c r="F963" s="399">
        <f>'HN TOPUPS April Sheet'!R103</f>
        <v>0</v>
      </c>
      <c r="G963" s="399">
        <f>'HN TOPUPS April Sheet'!S103</f>
        <v>136.4</v>
      </c>
      <c r="H963" s="399">
        <f>'HN TOPUPS April Sheet'!T103</f>
        <v>136.4</v>
      </c>
    </row>
    <row r="964" spans="1:8" x14ac:dyDescent="0.25">
      <c r="A964" s="269" t="s">
        <v>4863</v>
      </c>
      <c r="B964" s="269">
        <f>'HN TOPUPS April Sheet'!E104</f>
        <v>3025402</v>
      </c>
      <c r="C964" s="470" t="str">
        <f>'HN TOPUPS April Sheet'!D104</f>
        <v>Mill Hill County High School</v>
      </c>
      <c r="D964" s="269" t="str">
        <f>'HN TOPUPS April Sheet'!F104</f>
        <v>EHCP</v>
      </c>
      <c r="E964" s="399">
        <f>'HN TOPUPS April Sheet'!Q104</f>
        <v>45928.75</v>
      </c>
      <c r="F964" s="399">
        <f>'HN TOPUPS April Sheet'!R104</f>
        <v>45928.75</v>
      </c>
      <c r="G964" s="399">
        <f>'HN TOPUPS April Sheet'!S104</f>
        <v>43896.242000000006</v>
      </c>
      <c r="H964" s="399">
        <f>'HN TOPUPS April Sheet'!T104</f>
        <v>43896.242000000006</v>
      </c>
    </row>
    <row r="965" spans="1:8" x14ac:dyDescent="0.25">
      <c r="A965" s="269" t="s">
        <v>4863</v>
      </c>
      <c r="B965" s="269">
        <f>'HN TOPUPS April Sheet'!E105</f>
        <v>3022048</v>
      </c>
      <c r="C965" s="470" t="str">
        <f>'HN TOPUPS April Sheet'!D105</f>
        <v>Millbrook Park CE Primary School</v>
      </c>
      <c r="D965" s="269" t="str">
        <f>'HN TOPUPS April Sheet'!F105</f>
        <v>EHCP</v>
      </c>
      <c r="E965" s="399">
        <f>'HN TOPUPS April Sheet'!Q105</f>
        <v>9968.75</v>
      </c>
      <c r="F965" s="399">
        <f>'HN TOPUPS April Sheet'!R105</f>
        <v>9968.75</v>
      </c>
      <c r="G965" s="399">
        <f>'HN TOPUPS April Sheet'!S105</f>
        <v>10084.008</v>
      </c>
      <c r="H965" s="399">
        <f>'HN TOPUPS April Sheet'!T105</f>
        <v>10084.008</v>
      </c>
    </row>
    <row r="966" spans="1:8" x14ac:dyDescent="0.25">
      <c r="A966" s="269" t="s">
        <v>4863</v>
      </c>
      <c r="B966" s="269">
        <f>'HN TOPUPS April Sheet'!E106</f>
        <v>3022048</v>
      </c>
      <c r="C966" s="470" t="str">
        <f>'HN TOPUPS April Sheet'!D106</f>
        <v>Millbrook Park CE Primary School</v>
      </c>
      <c r="D966" s="269" t="str">
        <f>'HN TOPUPS April Sheet'!F106</f>
        <v>SEN Inclusion</v>
      </c>
      <c r="E966" s="399">
        <f>'HN TOPUPS April Sheet'!Q106</f>
        <v>122.70833333333333</v>
      </c>
      <c r="F966" s="399">
        <f>'HN TOPUPS April Sheet'!R106</f>
        <v>122.70833333333333</v>
      </c>
      <c r="G966" s="399">
        <f>'HN TOPUPS April Sheet'!S106</f>
        <v>122.70833333333333</v>
      </c>
      <c r="H966" s="399">
        <f>'HN TOPUPS April Sheet'!T106</f>
        <v>122.70833333333333</v>
      </c>
    </row>
    <row r="967" spans="1:8" x14ac:dyDescent="0.25">
      <c r="A967" s="269" t="s">
        <v>4863</v>
      </c>
      <c r="B967" s="269">
        <f>'HN TOPUPS April Sheet'!E107</f>
        <v>3023305</v>
      </c>
      <c r="C967" s="470" t="str">
        <f>'HN TOPUPS April Sheet'!D107</f>
        <v>Monken Hadley C E Primary School</v>
      </c>
      <c r="D967" s="269" t="str">
        <f>'HN TOPUPS April Sheet'!F107</f>
        <v>EHCP</v>
      </c>
      <c r="E967" s="399">
        <f>'HN TOPUPS April Sheet'!Q107</f>
        <v>5885.2307692307695</v>
      </c>
      <c r="F967" s="399">
        <f>'HN TOPUPS April Sheet'!R107</f>
        <v>2942.6153846153848</v>
      </c>
      <c r="G967" s="399">
        <f>'HN TOPUPS April Sheet'!S107</f>
        <v>2942.6153846153843</v>
      </c>
      <c r="H967" s="399">
        <f>'HN TOPUPS April Sheet'!T107</f>
        <v>2942.6153846153843</v>
      </c>
    </row>
    <row r="968" spans="1:8" x14ac:dyDescent="0.25">
      <c r="A968" s="269" t="s">
        <v>4863</v>
      </c>
      <c r="B968" s="269">
        <f>'HN TOPUPS April Sheet'!E108</f>
        <v>3022042</v>
      </c>
      <c r="C968" s="470" t="str">
        <f>'HN TOPUPS April Sheet'!D108</f>
        <v>Monkfrith School</v>
      </c>
      <c r="D968" s="269" t="str">
        <f>'HN TOPUPS April Sheet'!F108</f>
        <v>EHCP</v>
      </c>
      <c r="E968" s="399">
        <f>'HN TOPUPS April Sheet'!Q108</f>
        <v>13835.384615384615</v>
      </c>
      <c r="F968" s="399">
        <f>'HN TOPUPS April Sheet'!R108</f>
        <v>6917.6923076923076</v>
      </c>
      <c r="G968" s="399">
        <f>'HN TOPUPS April Sheet'!S108</f>
        <v>6917.6923076923076</v>
      </c>
      <c r="H968" s="399">
        <f>'HN TOPUPS April Sheet'!T108</f>
        <v>6917.6923076923076</v>
      </c>
    </row>
    <row r="969" spans="1:8" x14ac:dyDescent="0.25">
      <c r="A969" s="269" t="s">
        <v>4863</v>
      </c>
      <c r="B969" s="269">
        <f>'HN TOPUPS April Sheet'!E109</f>
        <v>3022044</v>
      </c>
      <c r="C969" s="470" t="str">
        <f>'HN TOPUPS April Sheet'!D109</f>
        <v>Moss Hall Infant School</v>
      </c>
      <c r="D969" s="269" t="str">
        <f>'HN TOPUPS April Sheet'!F109</f>
        <v>EHCP</v>
      </c>
      <c r="E969" s="399">
        <f>'HN TOPUPS April Sheet'!Q109</f>
        <v>1690.7692307692309</v>
      </c>
      <c r="F969" s="399">
        <f>'HN TOPUPS April Sheet'!R109</f>
        <v>845.38461538461547</v>
      </c>
      <c r="G969" s="399">
        <f>'HN TOPUPS April Sheet'!S109</f>
        <v>845.38461538461524</v>
      </c>
      <c r="H969" s="399">
        <f>'HN TOPUPS April Sheet'!T109</f>
        <v>845.38461538461524</v>
      </c>
    </row>
    <row r="970" spans="1:8" x14ac:dyDescent="0.25">
      <c r="A970" s="269" t="s">
        <v>4863</v>
      </c>
      <c r="B970" s="269">
        <f>'HN TOPUPS April Sheet'!E110</f>
        <v>3022043</v>
      </c>
      <c r="C970" s="470" t="str">
        <f>'HN TOPUPS April Sheet'!D110</f>
        <v>Moss Hall Junior School</v>
      </c>
      <c r="D970" s="269" t="str">
        <f>'HN TOPUPS April Sheet'!F110</f>
        <v>EHCP</v>
      </c>
      <c r="E970" s="399">
        <f>'HN TOPUPS April Sheet'!Q110</f>
        <v>18468.923076923078</v>
      </c>
      <c r="F970" s="399">
        <f>'HN TOPUPS April Sheet'!R110</f>
        <v>9234.461538461539</v>
      </c>
      <c r="G970" s="399">
        <f>'HN TOPUPS April Sheet'!S110</f>
        <v>9234.4615384615372</v>
      </c>
      <c r="H970" s="399">
        <f>'HN TOPUPS April Sheet'!T110</f>
        <v>9234.4615384615372</v>
      </c>
    </row>
    <row r="971" spans="1:8" x14ac:dyDescent="0.25">
      <c r="A971" s="269" t="s">
        <v>4863</v>
      </c>
      <c r="B971" s="269">
        <f>'HN TOPUPS April Sheet'!E111</f>
        <v>3021002</v>
      </c>
      <c r="C971" s="470" t="str">
        <f>'HN TOPUPS April Sheet'!D111</f>
        <v>Moss Hall Nursery</v>
      </c>
      <c r="D971" s="269" t="str">
        <f>'HN TOPUPS April Sheet'!F111</f>
        <v>EHCP</v>
      </c>
      <c r="E971" s="399">
        <f>'HN TOPUPS April Sheet'!Q111</f>
        <v>0</v>
      </c>
      <c r="F971" s="399">
        <f>'HN TOPUPS April Sheet'!R111</f>
        <v>0</v>
      </c>
      <c r="G971" s="399">
        <f>'HN TOPUPS April Sheet'!S111</f>
        <v>669.03800000000001</v>
      </c>
      <c r="H971" s="399">
        <f>'HN TOPUPS April Sheet'!T111</f>
        <v>669.03800000000001</v>
      </c>
    </row>
    <row r="972" spans="1:8" x14ac:dyDescent="0.25">
      <c r="A972" s="269" t="s">
        <v>4863</v>
      </c>
      <c r="B972" s="269">
        <f>'HN TOPUPS April Sheet'!E112</f>
        <v>3021002</v>
      </c>
      <c r="C972" s="470" t="str">
        <f>'HN TOPUPS April Sheet'!D112</f>
        <v>Moss Hall Nursery</v>
      </c>
      <c r="D972" s="269" t="str">
        <f>'HN TOPUPS April Sheet'!F112</f>
        <v>SEN Inclusion</v>
      </c>
      <c r="E972" s="399">
        <f>'HN TOPUPS April Sheet'!Q112</f>
        <v>2023.9430769230771</v>
      </c>
      <c r="F972" s="399">
        <f>'HN TOPUPS April Sheet'!R112</f>
        <v>1011.9715384615386</v>
      </c>
      <c r="G972" s="399">
        <f>'HN TOPUPS April Sheet'!S112</f>
        <v>1304.6890384615385</v>
      </c>
      <c r="H972" s="399">
        <f>'HN TOPUPS April Sheet'!T112</f>
        <v>1304.6890384615385</v>
      </c>
    </row>
    <row r="973" spans="1:8" x14ac:dyDescent="0.25">
      <c r="A973" s="269" t="s">
        <v>4863</v>
      </c>
      <c r="B973" s="269">
        <f>'HN TOPUPS April Sheet'!E113</f>
        <v>3022053</v>
      </c>
      <c r="C973" s="470" t="str">
        <f>'HN TOPUPS April Sheet'!D113</f>
        <v>Noam Primary School</v>
      </c>
      <c r="D973" s="269" t="str">
        <f>'HN TOPUPS April Sheet'!F113</f>
        <v>EHCP</v>
      </c>
      <c r="E973" s="399">
        <f>'HN TOPUPS April Sheet'!Q113</f>
        <v>1690.7692307692309</v>
      </c>
      <c r="F973" s="399">
        <f>'HN TOPUPS April Sheet'!R113</f>
        <v>845.38461538461547</v>
      </c>
      <c r="G973" s="399">
        <f>'HN TOPUPS April Sheet'!S113</f>
        <v>845.38461538461524</v>
      </c>
      <c r="H973" s="399">
        <f>'HN TOPUPS April Sheet'!T113</f>
        <v>845.38461538461524</v>
      </c>
    </row>
    <row r="974" spans="1:8" x14ac:dyDescent="0.25">
      <c r="A974" s="269" t="s">
        <v>4863</v>
      </c>
      <c r="B974" s="269">
        <f>'HN TOPUPS April Sheet'!E114</f>
        <v>3022053</v>
      </c>
      <c r="C974" s="470" t="str">
        <f>'HN TOPUPS April Sheet'!D114</f>
        <v>Noam Primary School</v>
      </c>
      <c r="D974" s="269" t="str">
        <f>'HN TOPUPS April Sheet'!F114</f>
        <v>EHCP</v>
      </c>
      <c r="E974" s="399">
        <f>'HN TOPUPS April Sheet'!Q114</f>
        <v>1902.9230769230771</v>
      </c>
      <c r="F974" s="399">
        <f>'HN TOPUPS April Sheet'!R114</f>
        <v>951.46153846153857</v>
      </c>
      <c r="G974" s="399">
        <f>'HN TOPUPS April Sheet'!S114</f>
        <v>126.86153846153843</v>
      </c>
      <c r="H974" s="399">
        <f>'HN TOPUPS April Sheet'!T114</f>
        <v>126.86153846153843</v>
      </c>
    </row>
    <row r="975" spans="1:8" x14ac:dyDescent="0.25">
      <c r="A975" s="269" t="s">
        <v>4863</v>
      </c>
      <c r="B975" s="269">
        <f>'HN TOPUPS April Sheet'!E115</f>
        <v>3022045</v>
      </c>
      <c r="C975" s="470" t="str">
        <f>'HN TOPUPS April Sheet'!D115</f>
        <v>Northside School</v>
      </c>
      <c r="D975" s="269" t="str">
        <f>'HN TOPUPS April Sheet'!F115</f>
        <v>EHCP</v>
      </c>
      <c r="E975" s="399">
        <f>'HN TOPUPS April Sheet'!Q115</f>
        <v>8453.8461538461543</v>
      </c>
      <c r="F975" s="399">
        <f>'HN TOPUPS April Sheet'!R115</f>
        <v>4226.9230769230771</v>
      </c>
      <c r="G975" s="399">
        <f>'HN TOPUPS April Sheet'!S115</f>
        <v>6427.5970769230753</v>
      </c>
      <c r="H975" s="399">
        <f>'HN TOPUPS April Sheet'!T115</f>
        <v>6427.5970769230753</v>
      </c>
    </row>
    <row r="976" spans="1:8" x14ac:dyDescent="0.25">
      <c r="A976" s="269" t="s">
        <v>4863</v>
      </c>
      <c r="B976" s="269">
        <f>'HN TOPUPS April Sheet'!E116</f>
        <v>3022045</v>
      </c>
      <c r="C976" s="470" t="str">
        <f>'HN TOPUPS April Sheet'!D116</f>
        <v>Northside School</v>
      </c>
      <c r="D976" s="269" t="str">
        <f>'HN TOPUPS April Sheet'!F116</f>
        <v>EHCP</v>
      </c>
      <c r="E976" s="399">
        <f>'HN TOPUPS April Sheet'!Q116</f>
        <v>0</v>
      </c>
      <c r="F976" s="399">
        <f>'HN TOPUPS April Sheet'!R116</f>
        <v>0</v>
      </c>
      <c r="G976" s="399">
        <f>'HN TOPUPS April Sheet'!S116</f>
        <v>154.613</v>
      </c>
      <c r="H976" s="399">
        <f>'HN TOPUPS April Sheet'!T116</f>
        <v>154.613</v>
      </c>
    </row>
    <row r="977" spans="1:8" x14ac:dyDescent="0.25">
      <c r="A977" s="269" t="s">
        <v>4863</v>
      </c>
      <c r="B977" s="269">
        <f>'HN TOPUPS April Sheet'!E117</f>
        <v>3027005</v>
      </c>
      <c r="C977" s="470" t="str">
        <f>'HN TOPUPS April Sheet'!D117</f>
        <v>Northway</v>
      </c>
      <c r="D977" s="269" t="str">
        <f>'HN TOPUPS April Sheet'!F117</f>
        <v>Special</v>
      </c>
      <c r="E977" s="399">
        <f>'HN TOPUPS April Sheet'!Q117</f>
        <v>228886.76923076925</v>
      </c>
      <c r="F977" s="399">
        <f>'HN TOPUPS April Sheet'!R117</f>
        <v>114443.38461538462</v>
      </c>
      <c r="G977" s="399">
        <f>'HN TOPUPS April Sheet'!S117</f>
        <v>115856.7846153846</v>
      </c>
      <c r="H977" s="399">
        <f>'HN TOPUPS April Sheet'!T117</f>
        <v>115856.7846153846</v>
      </c>
    </row>
    <row r="978" spans="1:8" x14ac:dyDescent="0.25">
      <c r="A978" s="269" t="s">
        <v>4863</v>
      </c>
      <c r="B978" s="269">
        <f>'HN TOPUPS April Sheet'!E118</f>
        <v>3025950</v>
      </c>
      <c r="C978" s="470" t="str">
        <f>'HN TOPUPS April Sheet'!D118</f>
        <v>Oak Hill School</v>
      </c>
      <c r="D978" s="269" t="str">
        <f>'HN TOPUPS April Sheet'!F118</f>
        <v>Special</v>
      </c>
      <c r="E978" s="399">
        <f>'HN TOPUPS April Sheet'!Q118</f>
        <v>52580.555833333325</v>
      </c>
      <c r="F978" s="399">
        <f>'HN TOPUPS April Sheet'!R118</f>
        <v>52580.555833333325</v>
      </c>
      <c r="G978" s="399">
        <f>'HN TOPUPS April Sheet'!S118</f>
        <v>55323.055833333325</v>
      </c>
      <c r="H978" s="399">
        <f>'HN TOPUPS April Sheet'!T118</f>
        <v>55323.055833333325</v>
      </c>
    </row>
    <row r="979" spans="1:8" x14ac:dyDescent="0.25">
      <c r="A979" s="269" t="s">
        <v>4863</v>
      </c>
      <c r="B979" s="269">
        <f>'HN TOPUPS April Sheet'!E119</f>
        <v>3027000</v>
      </c>
      <c r="C979" s="470" t="str">
        <f>'HN TOPUPS April Sheet'!D119</f>
        <v>Oak Lodge Academy</v>
      </c>
      <c r="D979" s="269" t="str">
        <f>'HN TOPUPS April Sheet'!F119</f>
        <v>Special</v>
      </c>
      <c r="E979" s="399">
        <f>'HN TOPUPS April Sheet'!Q119</f>
        <v>208919.75</v>
      </c>
      <c r="F979" s="399">
        <f>'HN TOPUPS April Sheet'!R119</f>
        <v>208919.75</v>
      </c>
      <c r="G979" s="399">
        <f>'HN TOPUPS April Sheet'!S119</f>
        <v>210591.18366666668</v>
      </c>
      <c r="H979" s="399">
        <f>'HN TOPUPS April Sheet'!T119</f>
        <v>210591.18366666668</v>
      </c>
    </row>
    <row r="980" spans="1:8" x14ac:dyDescent="0.25">
      <c r="A980" s="269" t="s">
        <v>4863</v>
      </c>
      <c r="B980" s="269">
        <f>'HN TOPUPS April Sheet'!E120</f>
        <v>3027009</v>
      </c>
      <c r="C980" s="470" t="str">
        <f>'HN TOPUPS April Sheet'!D120</f>
        <v>Oakleigh</v>
      </c>
      <c r="D980" s="269" t="str">
        <f>'HN TOPUPS April Sheet'!F120</f>
        <v>Special</v>
      </c>
      <c r="E980" s="399">
        <f>'HN TOPUPS April Sheet'!Q120</f>
        <v>289930</v>
      </c>
      <c r="F980" s="399">
        <f>'HN TOPUPS April Sheet'!R120</f>
        <v>144965</v>
      </c>
      <c r="G980" s="399">
        <f>'HN TOPUPS April Sheet'!S120</f>
        <v>142274.42400000003</v>
      </c>
      <c r="H980" s="399">
        <f>'HN TOPUPS April Sheet'!T120</f>
        <v>142274.42400000003</v>
      </c>
    </row>
    <row r="981" spans="1:8" x14ac:dyDescent="0.25">
      <c r="A981" s="269" t="s">
        <v>4863</v>
      </c>
      <c r="B981" s="269">
        <f>'HN TOPUPS April Sheet'!E121</f>
        <v>3022077</v>
      </c>
      <c r="C981" s="470" t="str">
        <f>'HN TOPUPS April Sheet'!D121</f>
        <v>Orion Primary School</v>
      </c>
      <c r="D981" s="269" t="str">
        <f>'HN TOPUPS April Sheet'!F121</f>
        <v>ARPs</v>
      </c>
      <c r="E981" s="399">
        <f>'HN TOPUPS April Sheet'!Q121</f>
        <v>52935.384615384617</v>
      </c>
      <c r="F981" s="399">
        <f>'HN TOPUPS April Sheet'!R121</f>
        <v>26467.692307692309</v>
      </c>
      <c r="G981" s="399">
        <f>'HN TOPUPS April Sheet'!S121</f>
        <v>26467.692307692305</v>
      </c>
      <c r="H981" s="399">
        <f>'HN TOPUPS April Sheet'!T121</f>
        <v>26467.692307692305</v>
      </c>
    </row>
    <row r="982" spans="1:8" x14ac:dyDescent="0.25">
      <c r="A982" s="269" t="s">
        <v>4863</v>
      </c>
      <c r="B982" s="269">
        <f>'HN TOPUPS April Sheet'!E122</f>
        <v>3022077</v>
      </c>
      <c r="C982" s="470" t="str">
        <f>'HN TOPUPS April Sheet'!D122</f>
        <v>Orion Primary School</v>
      </c>
      <c r="D982" s="269" t="str">
        <f>'HN TOPUPS April Sheet'!F122</f>
        <v>EHCP</v>
      </c>
      <c r="E982" s="399">
        <f>'HN TOPUPS April Sheet'!Q122</f>
        <v>49634.692307692312</v>
      </c>
      <c r="F982" s="399">
        <f>'HN TOPUPS April Sheet'!R122</f>
        <v>24817.346153846156</v>
      </c>
      <c r="G982" s="399">
        <f>'HN TOPUPS April Sheet'!S122</f>
        <v>28119.695820512821</v>
      </c>
      <c r="H982" s="399">
        <f>'HN TOPUPS April Sheet'!T122</f>
        <v>28119.695820512821</v>
      </c>
    </row>
    <row r="983" spans="1:8" x14ac:dyDescent="0.25">
      <c r="A983" s="269" t="s">
        <v>4863</v>
      </c>
      <c r="B983" s="269">
        <f>'HN TOPUPS April Sheet'!E123</f>
        <v>3022077</v>
      </c>
      <c r="C983" s="470" t="str">
        <f>'HN TOPUPS April Sheet'!D123</f>
        <v>Orion Primary School</v>
      </c>
      <c r="D983" s="269" t="str">
        <f>'HN TOPUPS April Sheet'!F123</f>
        <v>EHCP</v>
      </c>
      <c r="E983" s="399">
        <f>'HN TOPUPS April Sheet'!Q123</f>
        <v>951.46307692307698</v>
      </c>
      <c r="F983" s="399">
        <f>'HN TOPUPS April Sheet'!R123</f>
        <v>475.73153846153849</v>
      </c>
      <c r="G983" s="399">
        <f>'HN TOPUPS April Sheet'!S123</f>
        <v>475.73153846153843</v>
      </c>
      <c r="H983" s="399">
        <f>'HN TOPUPS April Sheet'!T123</f>
        <v>475.73153846153843</v>
      </c>
    </row>
    <row r="984" spans="1:8" x14ac:dyDescent="0.25">
      <c r="A984" s="269" t="s">
        <v>4863</v>
      </c>
      <c r="B984" s="269">
        <f>'HN TOPUPS April Sheet'!E124</f>
        <v>3022077</v>
      </c>
      <c r="C984" s="470" t="str">
        <f>'HN TOPUPS April Sheet'!D124</f>
        <v>Orion Primary School</v>
      </c>
      <c r="D984" s="269" t="str">
        <f>'HN TOPUPS April Sheet'!F124</f>
        <v>SEN Inclusion</v>
      </c>
      <c r="E984" s="399">
        <f>'HN TOPUPS April Sheet'!Q124</f>
        <v>0</v>
      </c>
      <c r="F984" s="399">
        <f>'HN TOPUPS April Sheet'!R124</f>
        <v>0</v>
      </c>
      <c r="G984" s="399">
        <f>'HN TOPUPS April Sheet'!S124</f>
        <v>2187.4375</v>
      </c>
      <c r="H984" s="399">
        <f>'HN TOPUPS April Sheet'!T124</f>
        <v>2187.4375</v>
      </c>
    </row>
    <row r="985" spans="1:8" x14ac:dyDescent="0.25">
      <c r="A985" s="269" t="s">
        <v>4863</v>
      </c>
      <c r="B985" s="269">
        <f>'HN TOPUPS April Sheet'!E125</f>
        <v>3025201</v>
      </c>
      <c r="C985" s="470" t="str">
        <f>'HN TOPUPS April Sheet'!D125</f>
        <v>Osidge Primary School</v>
      </c>
      <c r="D985" s="269" t="str">
        <f>'HN TOPUPS April Sheet'!F125</f>
        <v>EHCP</v>
      </c>
      <c r="E985" s="399">
        <f>'HN TOPUPS April Sheet'!Q125</f>
        <v>10014.923076923078</v>
      </c>
      <c r="F985" s="399">
        <f>'HN TOPUPS April Sheet'!R125</f>
        <v>5007.461538461539</v>
      </c>
      <c r="G985" s="399">
        <f>'HN TOPUPS April Sheet'!S125</f>
        <v>5869.5535384615378</v>
      </c>
      <c r="H985" s="399">
        <f>'HN TOPUPS April Sheet'!T125</f>
        <v>5869.5535384615378</v>
      </c>
    </row>
    <row r="986" spans="1:8" x14ac:dyDescent="0.25">
      <c r="A986" s="269" t="s">
        <v>4863</v>
      </c>
      <c r="B986" s="269">
        <f>'HN TOPUPS April Sheet'!E126</f>
        <v>3023501</v>
      </c>
      <c r="C986" s="470" t="str">
        <f>'HN TOPUPS April Sheet'!D126</f>
        <v>Our Lady of Lourdes School</v>
      </c>
      <c r="D986" s="269" t="str">
        <f>'HN TOPUPS April Sheet'!F126</f>
        <v>EHCP</v>
      </c>
      <c r="E986" s="399">
        <f>'HN TOPUPS April Sheet'!Q126</f>
        <v>7576.1538461538466</v>
      </c>
      <c r="F986" s="399">
        <f>'HN TOPUPS April Sheet'!R126</f>
        <v>3788.0769230769233</v>
      </c>
      <c r="G986" s="399">
        <f>'HN TOPUPS April Sheet'!S126</f>
        <v>3550.3269230769233</v>
      </c>
      <c r="H986" s="399">
        <f>'HN TOPUPS April Sheet'!T126</f>
        <v>3550.3269230769233</v>
      </c>
    </row>
    <row r="987" spans="1:8" x14ac:dyDescent="0.25">
      <c r="A987" s="269" t="s">
        <v>4863</v>
      </c>
      <c r="B987" s="269">
        <f>'HN TOPUPS April Sheet'!E127</f>
        <v>3023501</v>
      </c>
      <c r="C987" s="470" t="str">
        <f>'HN TOPUPS April Sheet'!D127</f>
        <v>Our Lady of Lourdes School</v>
      </c>
      <c r="D987" s="269" t="str">
        <f>'HN TOPUPS April Sheet'!F127</f>
        <v>SEN Inclusion</v>
      </c>
      <c r="E987" s="399">
        <f>'HN TOPUPS April Sheet'!Q127</f>
        <v>245.02000000000004</v>
      </c>
      <c r="F987" s="399">
        <f>'HN TOPUPS April Sheet'!R127</f>
        <v>122.51000000000002</v>
      </c>
      <c r="G987" s="399">
        <f>'HN TOPUPS April Sheet'!S127</f>
        <v>258.90999999999997</v>
      </c>
      <c r="H987" s="399">
        <f>'HN TOPUPS April Sheet'!T127</f>
        <v>258.90999999999997</v>
      </c>
    </row>
    <row r="988" spans="1:8" x14ac:dyDescent="0.25">
      <c r="A988" s="269" t="s">
        <v>4863</v>
      </c>
      <c r="B988" s="269">
        <f>'HN TOPUPS April Sheet'!E128</f>
        <v>3022078</v>
      </c>
      <c r="C988" s="470" t="str">
        <f>'HN TOPUPS April Sheet'!D128</f>
        <v>Pardes House School</v>
      </c>
      <c r="D988" s="269" t="str">
        <f>'HN TOPUPS April Sheet'!F128</f>
        <v>EHCP</v>
      </c>
      <c r="E988" s="399">
        <f>'HN TOPUPS April Sheet'!Q128</f>
        <v>11396.615384615385</v>
      </c>
      <c r="F988" s="399">
        <f>'HN TOPUPS April Sheet'!R128</f>
        <v>5698.3076923076924</v>
      </c>
      <c r="G988" s="399">
        <f>'HN TOPUPS April Sheet'!S128</f>
        <v>5698.3076923076924</v>
      </c>
      <c r="H988" s="399">
        <f>'HN TOPUPS April Sheet'!T128</f>
        <v>5698.3076923076924</v>
      </c>
    </row>
    <row r="989" spans="1:8" x14ac:dyDescent="0.25">
      <c r="A989" s="269" t="s">
        <v>4863</v>
      </c>
      <c r="B989" s="269">
        <f>'HN TOPUPS April Sheet'!E129</f>
        <v>3022038</v>
      </c>
      <c r="C989" s="470" t="str">
        <f>'HN TOPUPS April Sheet'!D129</f>
        <v>Parkfield Primary School</v>
      </c>
      <c r="D989" s="269" t="str">
        <f>'HN TOPUPS April Sheet'!F129</f>
        <v>EHCP</v>
      </c>
      <c r="E989" s="399">
        <f>'HN TOPUPS April Sheet'!Q129</f>
        <v>5935.333333333333</v>
      </c>
      <c r="F989" s="399">
        <f>'HN TOPUPS April Sheet'!R129</f>
        <v>5935.333333333333</v>
      </c>
      <c r="G989" s="399">
        <f>'HN TOPUPS April Sheet'!S129</f>
        <v>6613.4163333333327</v>
      </c>
      <c r="H989" s="399">
        <f>'HN TOPUPS April Sheet'!T129</f>
        <v>6613.4163333333327</v>
      </c>
    </row>
    <row r="990" spans="1:8" x14ac:dyDescent="0.25">
      <c r="A990" s="269" t="s">
        <v>4863</v>
      </c>
      <c r="B990" s="269">
        <f>'HN TOPUPS April Sheet'!E130</f>
        <v>3021100</v>
      </c>
      <c r="C990" s="470" t="str">
        <f>'HN TOPUPS April Sheet'!D130</f>
        <v>Pavilion</v>
      </c>
      <c r="D990" s="269" t="str">
        <f>'HN TOPUPS April Sheet'!F130</f>
        <v>PRUs</v>
      </c>
      <c r="E990" s="399">
        <f>'HN TOPUPS April Sheet'!Q130</f>
        <v>15072.076923076924</v>
      </c>
      <c r="F990" s="399">
        <f>'HN TOPUPS April Sheet'!R130</f>
        <v>83963.308461538458</v>
      </c>
      <c r="G990" s="399">
        <f>'HN TOPUPS April Sheet'!S130</f>
        <v>82243.578461538447</v>
      </c>
      <c r="H990" s="399">
        <f>'HN TOPUPS April Sheet'!T130</f>
        <v>82243.578461538447</v>
      </c>
    </row>
    <row r="991" spans="1:8" x14ac:dyDescent="0.25">
      <c r="A991" s="269" t="s">
        <v>4863</v>
      </c>
      <c r="B991" s="269">
        <f>'HN TOPUPS April Sheet'!E131</f>
        <v>3024208</v>
      </c>
      <c r="C991" s="470" t="str">
        <f>'HN TOPUPS April Sheet'!D131</f>
        <v>Queen Elizabeth's Girls' School</v>
      </c>
      <c r="D991" s="269" t="str">
        <f>'HN TOPUPS April Sheet'!F131</f>
        <v>EHCP</v>
      </c>
      <c r="E991" s="399">
        <f>'HN TOPUPS April Sheet'!Q131</f>
        <v>8004.9166666666661</v>
      </c>
      <c r="F991" s="399">
        <f>'HN TOPUPS April Sheet'!R131</f>
        <v>8004.9166666666661</v>
      </c>
      <c r="G991" s="399">
        <f>'HN TOPUPS April Sheet'!S131</f>
        <v>8004.916666666667</v>
      </c>
      <c r="H991" s="399">
        <f>'HN TOPUPS April Sheet'!T131</f>
        <v>8004.916666666667</v>
      </c>
    </row>
    <row r="992" spans="1:8" x14ac:dyDescent="0.25">
      <c r="A992" s="269" t="s">
        <v>4863</v>
      </c>
      <c r="B992" s="269">
        <f>'HN TOPUPS April Sheet'!E132</f>
        <v>3022072</v>
      </c>
      <c r="C992" s="470" t="str">
        <f>'HN TOPUPS April Sheet'!D132</f>
        <v>Queenswell Junior School</v>
      </c>
      <c r="D992" s="269" t="str">
        <f>'HN TOPUPS April Sheet'!F132</f>
        <v>EHCP</v>
      </c>
      <c r="E992" s="399">
        <f>'HN TOPUPS April Sheet'!Q132</f>
        <v>23606</v>
      </c>
      <c r="F992" s="399">
        <f>'HN TOPUPS April Sheet'!R132</f>
        <v>11803</v>
      </c>
      <c r="G992" s="399">
        <f>'HN TOPUPS April Sheet'!S132</f>
        <v>10989.3</v>
      </c>
      <c r="H992" s="399">
        <f>'HN TOPUPS April Sheet'!T132</f>
        <v>10989.3</v>
      </c>
    </row>
    <row r="993" spans="1:8" x14ac:dyDescent="0.25">
      <c r="A993" s="269" t="s">
        <v>4863</v>
      </c>
      <c r="B993" s="269">
        <f>'HN TOPUPS April Sheet'!E133</f>
        <v>3022072</v>
      </c>
      <c r="C993" s="470" t="str">
        <f>'HN TOPUPS April Sheet'!D133</f>
        <v>Queenswell Junior School</v>
      </c>
      <c r="D993" s="269" t="str">
        <f>'HN TOPUPS April Sheet'!F133</f>
        <v>SEN Inclusion</v>
      </c>
      <c r="E993" s="399">
        <f>'HN TOPUPS April Sheet'!Q133</f>
        <v>0</v>
      </c>
      <c r="F993" s="399">
        <f>'HN TOPUPS April Sheet'!R133</f>
        <v>0</v>
      </c>
      <c r="G993" s="399">
        <f>'HN TOPUPS April Sheet'!S133</f>
        <v>341</v>
      </c>
      <c r="H993" s="399">
        <f>'HN TOPUPS April Sheet'!T133</f>
        <v>341</v>
      </c>
    </row>
    <row r="994" spans="1:8" x14ac:dyDescent="0.25">
      <c r="A994" s="269" t="s">
        <v>4863</v>
      </c>
      <c r="B994" s="269">
        <f>'HN TOPUPS April Sheet'!E134</f>
        <v>3022004</v>
      </c>
      <c r="C994" s="470" t="str">
        <f>'HN TOPUPS April Sheet'!D134</f>
        <v>Rimon Jewish Primary School</v>
      </c>
      <c r="D994" s="269" t="str">
        <f>'HN TOPUPS April Sheet'!F134</f>
        <v>EHCP</v>
      </c>
      <c r="E994" s="399">
        <f>'HN TOPUPS April Sheet'!Q134</f>
        <v>3628.1666666666665</v>
      </c>
      <c r="F994" s="399">
        <f>'HN TOPUPS April Sheet'!R134</f>
        <v>3628.1666666666665</v>
      </c>
      <c r="G994" s="399">
        <f>'HN TOPUPS April Sheet'!S134</f>
        <v>4509.6746666666668</v>
      </c>
      <c r="H994" s="399">
        <f>'HN TOPUPS April Sheet'!T134</f>
        <v>4509.6746666666668</v>
      </c>
    </row>
    <row r="995" spans="1:8" x14ac:dyDescent="0.25">
      <c r="A995" s="269" t="s">
        <v>4863</v>
      </c>
      <c r="B995" s="269">
        <f>'HN TOPUPS April Sheet'!E135</f>
        <v>3023512</v>
      </c>
      <c r="C995" s="470" t="str">
        <f>'HN TOPUPS April Sheet'!D135</f>
        <v>Rosh Pinah</v>
      </c>
      <c r="D995" s="269" t="str">
        <f>'HN TOPUPS April Sheet'!F135</f>
        <v>EHCP</v>
      </c>
      <c r="E995" s="399">
        <f>'HN TOPUPS April Sheet'!Q135</f>
        <v>4568.6153846153848</v>
      </c>
      <c r="F995" s="399">
        <f>'HN TOPUPS April Sheet'!R135</f>
        <v>2284.3076923076924</v>
      </c>
      <c r="G995" s="399">
        <f>'HN TOPUPS April Sheet'!S135</f>
        <v>3668.6076923076921</v>
      </c>
      <c r="H995" s="399">
        <f>'HN TOPUPS April Sheet'!T135</f>
        <v>3668.6076923076921</v>
      </c>
    </row>
    <row r="996" spans="1:8" x14ac:dyDescent="0.25">
      <c r="A996" s="269" t="s">
        <v>4863</v>
      </c>
      <c r="B996" s="269">
        <f>'HN TOPUPS April Sheet'!E136</f>
        <v>3022041</v>
      </c>
      <c r="C996" s="470" t="str">
        <f>'HN TOPUPS April Sheet'!D136</f>
        <v>Sacks Morasha Academy</v>
      </c>
      <c r="D996" s="269" t="str">
        <f>'HN TOPUPS April Sheet'!F136</f>
        <v>EHCP</v>
      </c>
      <c r="E996" s="399">
        <f>'HN TOPUPS April Sheet'!Q136</f>
        <v>915.83333333333326</v>
      </c>
      <c r="F996" s="399">
        <f>'HN TOPUPS April Sheet'!R136</f>
        <v>915.83333333333326</v>
      </c>
      <c r="G996" s="399">
        <f>'HN TOPUPS April Sheet'!S136</f>
        <v>915.83333333333337</v>
      </c>
      <c r="H996" s="399">
        <f>'HN TOPUPS April Sheet'!T136</f>
        <v>915.83333333333337</v>
      </c>
    </row>
    <row r="997" spans="1:8" x14ac:dyDescent="0.25">
      <c r="A997" s="269" t="s">
        <v>4863</v>
      </c>
      <c r="B997" s="269">
        <f>'HN TOPUPS April Sheet'!E137</f>
        <v>3023510</v>
      </c>
      <c r="C997" s="470" t="str">
        <f>'HN TOPUPS April Sheet'!D137</f>
        <v>Sacred Heart School</v>
      </c>
      <c r="D997" s="269" t="str">
        <f>'HN TOPUPS April Sheet'!F137</f>
        <v>EHCP</v>
      </c>
      <c r="E997" s="399">
        <f>'HN TOPUPS April Sheet'!Q137</f>
        <v>12144.615384615385</v>
      </c>
      <c r="F997" s="399">
        <f>'HN TOPUPS April Sheet'!R137</f>
        <v>6072.3076923076924</v>
      </c>
      <c r="G997" s="399">
        <f>'HN TOPUPS April Sheet'!S137</f>
        <v>6072.3076923076924</v>
      </c>
      <c r="H997" s="399">
        <f>'HN TOPUPS April Sheet'!T137</f>
        <v>6072.3076923076924</v>
      </c>
    </row>
    <row r="998" spans="1:8" x14ac:dyDescent="0.25">
      <c r="A998" s="269" t="s">
        <v>4863</v>
      </c>
      <c r="B998" s="269">
        <f>'HN TOPUPS April Sheet'!E138</f>
        <v>3024011</v>
      </c>
      <c r="C998" s="470" t="str">
        <f>'HN TOPUPS April Sheet'!D138</f>
        <v>Saracens High School</v>
      </c>
      <c r="D998" s="269" t="str">
        <f>'HN TOPUPS April Sheet'!F138</f>
        <v>EHCP</v>
      </c>
      <c r="E998" s="399">
        <f>'HN TOPUPS April Sheet'!Q138</f>
        <v>10004.166666666666</v>
      </c>
      <c r="F998" s="399">
        <f>'HN TOPUPS April Sheet'!R138</f>
        <v>10004.166666666666</v>
      </c>
      <c r="G998" s="399">
        <f>'HN TOPUPS April Sheet'!S138</f>
        <v>10787.116666666667</v>
      </c>
      <c r="H998" s="399">
        <f>'HN TOPUPS April Sheet'!T138</f>
        <v>10787.116666666667</v>
      </c>
    </row>
    <row r="999" spans="1:8" x14ac:dyDescent="0.25">
      <c r="A999" s="269" t="s">
        <v>4863</v>
      </c>
      <c r="B999" s="269">
        <f>'HN TOPUPS April Sheet'!E139</f>
        <v>3023502</v>
      </c>
      <c r="C999" s="470" t="str">
        <f>'HN TOPUPS April Sheet'!D139</f>
        <v>St Agnes RC Primary School</v>
      </c>
      <c r="D999" s="269" t="str">
        <f>'HN TOPUPS April Sheet'!F139</f>
        <v>EHCP</v>
      </c>
      <c r="E999" s="399">
        <f>'HN TOPUPS April Sheet'!Q139</f>
        <v>12209.384615384615</v>
      </c>
      <c r="F999" s="399">
        <f>'HN TOPUPS April Sheet'!R139</f>
        <v>6104.6923076923076</v>
      </c>
      <c r="G999" s="399">
        <f>'HN TOPUPS April Sheet'!S139</f>
        <v>6104.6923076923076</v>
      </c>
      <c r="H999" s="399">
        <f>'HN TOPUPS April Sheet'!T139</f>
        <v>6104.6923076923076</v>
      </c>
    </row>
    <row r="1000" spans="1:8" x14ac:dyDescent="0.25">
      <c r="A1000" s="269" t="s">
        <v>4863</v>
      </c>
      <c r="B1000" s="269">
        <f>'HN TOPUPS April Sheet'!E140</f>
        <v>3024000</v>
      </c>
      <c r="C1000" s="470" t="str">
        <f>'HN TOPUPS April Sheet'!D140</f>
        <v>St Andrew the Apostle Greek Orthodox School</v>
      </c>
      <c r="D1000" s="269" t="str">
        <f>'HN TOPUPS April Sheet'!F140</f>
        <v>EHCP</v>
      </c>
      <c r="E1000" s="399">
        <f>'HN TOPUPS April Sheet'!Q140</f>
        <v>2950.1666666666665</v>
      </c>
      <c r="F1000" s="399">
        <f>'HN TOPUPS April Sheet'!R140</f>
        <v>2950.1666666666665</v>
      </c>
      <c r="G1000" s="399">
        <f>'HN TOPUPS April Sheet'!S140</f>
        <v>2136.4666666666667</v>
      </c>
      <c r="H1000" s="399">
        <f>'HN TOPUPS April Sheet'!T140</f>
        <v>2136.4666666666667</v>
      </c>
    </row>
    <row r="1001" spans="1:8" x14ac:dyDescent="0.25">
      <c r="A1001" s="269" t="s">
        <v>4863</v>
      </c>
      <c r="B1001" s="269">
        <f>'HN TOPUPS April Sheet'!E141</f>
        <v>3023315</v>
      </c>
      <c r="C1001" s="470" t="str">
        <f>'HN TOPUPS April Sheet'!D141</f>
        <v>St Andrew's C E</v>
      </c>
      <c r="D1001" s="269" t="str">
        <f>'HN TOPUPS April Sheet'!F141</f>
        <v>EHCP</v>
      </c>
      <c r="E1001" s="399">
        <f>'HN TOPUPS April Sheet'!Q141</f>
        <v>2503.8461538461538</v>
      </c>
      <c r="F1001" s="399">
        <f>'HN TOPUPS April Sheet'!R141</f>
        <v>1251.9230769230769</v>
      </c>
      <c r="G1001" s="399">
        <f>'HN TOPUPS April Sheet'!S141</f>
        <v>1251.9230769230769</v>
      </c>
      <c r="H1001" s="399">
        <f>'HN TOPUPS April Sheet'!T141</f>
        <v>1251.9230769230769</v>
      </c>
    </row>
    <row r="1002" spans="1:8" x14ac:dyDescent="0.25">
      <c r="A1002" s="269" t="s">
        <v>4863</v>
      </c>
      <c r="B1002" s="269">
        <f>'HN TOPUPS April Sheet'!E142</f>
        <v>3023504</v>
      </c>
      <c r="C1002" s="470" t="str">
        <f>'HN TOPUPS April Sheet'!D142</f>
        <v>St Catherines R C Primary</v>
      </c>
      <c r="D1002" s="269" t="str">
        <f>'HN TOPUPS April Sheet'!F142</f>
        <v>EHCP</v>
      </c>
      <c r="E1002" s="399">
        <f>'HN TOPUPS April Sheet'!Q142</f>
        <v>8324.461538461539</v>
      </c>
      <c r="F1002" s="399">
        <f>'HN TOPUPS April Sheet'!R142</f>
        <v>4162.2307692307695</v>
      </c>
      <c r="G1002" s="399">
        <f>'HN TOPUPS April Sheet'!S142</f>
        <v>5460.3897692307683</v>
      </c>
      <c r="H1002" s="399">
        <f>'HN TOPUPS April Sheet'!T142</f>
        <v>5460.3897692307683</v>
      </c>
    </row>
    <row r="1003" spans="1:8" x14ac:dyDescent="0.25">
      <c r="A1003" s="269" t="s">
        <v>4863</v>
      </c>
      <c r="B1003" s="269">
        <f>'HN TOPUPS April Sheet'!E143</f>
        <v>3023309</v>
      </c>
      <c r="C1003" s="470" t="str">
        <f>'HN TOPUPS April Sheet'!D143</f>
        <v>St Johns CE N20</v>
      </c>
      <c r="D1003" s="269" t="str">
        <f>'HN TOPUPS April Sheet'!F143</f>
        <v>EHCP</v>
      </c>
      <c r="E1003" s="399">
        <f>'HN TOPUPS April Sheet'!Q143</f>
        <v>5885.2307692307695</v>
      </c>
      <c r="F1003" s="399">
        <f>'HN TOPUPS April Sheet'!R143</f>
        <v>2942.6153846153848</v>
      </c>
      <c r="G1003" s="399">
        <f>'HN TOPUPS April Sheet'!S143</f>
        <v>2942.6153846153843</v>
      </c>
      <c r="H1003" s="399">
        <f>'HN TOPUPS April Sheet'!T143</f>
        <v>2942.6153846153843</v>
      </c>
    </row>
    <row r="1004" spans="1:8" x14ac:dyDescent="0.25">
      <c r="A1004" s="269" t="s">
        <v>4863</v>
      </c>
      <c r="B1004" s="269">
        <f>'HN TOPUPS April Sheet'!E144</f>
        <v>3023309</v>
      </c>
      <c r="C1004" s="470" t="str">
        <f>'HN TOPUPS April Sheet'!D144</f>
        <v>St Johns CE N20</v>
      </c>
      <c r="D1004" s="269" t="str">
        <f>'HN TOPUPS April Sheet'!F144</f>
        <v>SEN Inclusion</v>
      </c>
      <c r="E1004" s="399">
        <f>'HN TOPUPS April Sheet'!Q144</f>
        <v>829.84615384615392</v>
      </c>
      <c r="F1004" s="399">
        <f>'HN TOPUPS April Sheet'!R144</f>
        <v>414.92307692307696</v>
      </c>
      <c r="G1004" s="399">
        <f>'HN TOPUPS April Sheet'!S144</f>
        <v>414.92307692307696</v>
      </c>
      <c r="H1004" s="399">
        <f>'HN TOPUPS April Sheet'!T144</f>
        <v>414.92307692307696</v>
      </c>
    </row>
    <row r="1005" spans="1:8" x14ac:dyDescent="0.25">
      <c r="A1005" s="269" t="s">
        <v>4863</v>
      </c>
      <c r="B1005" s="269">
        <f>'HN TOPUPS April Sheet'!E145</f>
        <v>3023307</v>
      </c>
      <c r="C1005" s="470" t="str">
        <f>'HN TOPUPS April Sheet'!D145</f>
        <v>St John's CE School N11</v>
      </c>
      <c r="D1005" s="269" t="str">
        <f>'HN TOPUPS April Sheet'!F145</f>
        <v>EHCP</v>
      </c>
      <c r="E1005" s="399">
        <f>'HN TOPUPS April Sheet'!Q145</f>
        <v>813.07692307692309</v>
      </c>
      <c r="F1005" s="399">
        <f>'HN TOPUPS April Sheet'!R145</f>
        <v>406.53846153846155</v>
      </c>
      <c r="G1005" s="399">
        <f>'HN TOPUPS April Sheet'!S145</f>
        <v>406.53846153846155</v>
      </c>
      <c r="H1005" s="399">
        <f>'HN TOPUPS April Sheet'!T145</f>
        <v>406.53846153846155</v>
      </c>
    </row>
    <row r="1006" spans="1:8" x14ac:dyDescent="0.25">
      <c r="A1006" s="269" t="s">
        <v>4863</v>
      </c>
      <c r="B1006" s="269">
        <f>'HN TOPUPS April Sheet'!E146</f>
        <v>3023509</v>
      </c>
      <c r="C1006" s="470" t="str">
        <f>'HN TOPUPS April Sheet'!D146</f>
        <v>St Joseph's Primary School</v>
      </c>
      <c r="D1006" s="269" t="str">
        <f>'HN TOPUPS April Sheet'!F146</f>
        <v>EHCP</v>
      </c>
      <c r="E1006" s="399">
        <f>'HN TOPUPS April Sheet'!Q146</f>
        <v>13396.461538461539</v>
      </c>
      <c r="F1006" s="399">
        <f>'HN TOPUPS April Sheet'!R146</f>
        <v>6698.2307692307695</v>
      </c>
      <c r="G1006" s="399">
        <f>'HN TOPUPS April Sheet'!S146</f>
        <v>6935.8967692307688</v>
      </c>
      <c r="H1006" s="399">
        <f>'HN TOPUPS April Sheet'!T146</f>
        <v>6935.8967692307688</v>
      </c>
    </row>
    <row r="1007" spans="1:8" x14ac:dyDescent="0.25">
      <c r="A1007" s="269" t="s">
        <v>4863</v>
      </c>
      <c r="B1007" s="269">
        <f>'HN TOPUPS April Sheet'!E147</f>
        <v>3021003</v>
      </c>
      <c r="C1007" s="470" t="str">
        <f>'HN TOPUPS April Sheet'!D147</f>
        <v>St Margaret's Nursery</v>
      </c>
      <c r="D1007" s="269" t="str">
        <f>'HN TOPUPS April Sheet'!F147</f>
        <v>EHCP</v>
      </c>
      <c r="E1007" s="399">
        <f>'HN TOPUPS April Sheet'!Q147</f>
        <v>951.46307692307698</v>
      </c>
      <c r="F1007" s="399">
        <f>'HN TOPUPS April Sheet'!R147</f>
        <v>475.73153846153849</v>
      </c>
      <c r="G1007" s="399">
        <f>'HN TOPUPS April Sheet'!S147</f>
        <v>475.73153846153843</v>
      </c>
      <c r="H1007" s="399">
        <f>'HN TOPUPS April Sheet'!T147</f>
        <v>475.73153846153843</v>
      </c>
    </row>
    <row r="1008" spans="1:8" x14ac:dyDescent="0.25">
      <c r="A1008" s="269" t="s">
        <v>4863</v>
      </c>
      <c r="B1008" s="269">
        <f>'HN TOPUPS April Sheet'!E148</f>
        <v>3021003</v>
      </c>
      <c r="C1008" s="470" t="str">
        <f>'HN TOPUPS April Sheet'!D148</f>
        <v>St Margaret's Nursery</v>
      </c>
      <c r="D1008" s="269" t="str">
        <f>'HN TOPUPS April Sheet'!F148</f>
        <v>SEN Inclusion</v>
      </c>
      <c r="E1008" s="399">
        <f>'HN TOPUPS April Sheet'!Q148</f>
        <v>453.07692307692309</v>
      </c>
      <c r="F1008" s="399">
        <f>'HN TOPUPS April Sheet'!R148</f>
        <v>226.53846153846155</v>
      </c>
      <c r="G1008" s="399">
        <f>'HN TOPUPS April Sheet'!S148</f>
        <v>711.68846153846152</v>
      </c>
      <c r="H1008" s="399">
        <f>'HN TOPUPS April Sheet'!T148</f>
        <v>711.68846153846152</v>
      </c>
    </row>
    <row r="1009" spans="1:8" x14ac:dyDescent="0.25">
      <c r="A1009" s="269" t="s">
        <v>4863</v>
      </c>
      <c r="B1009" s="269">
        <f>'HN TOPUPS April Sheet'!E149</f>
        <v>3023521</v>
      </c>
      <c r="C1009" s="470" t="str">
        <f>'HN TOPUPS April Sheet'!D149</f>
        <v>St Mary's &amp; St John's CE School</v>
      </c>
      <c r="D1009" s="269" t="str">
        <f>'HN TOPUPS April Sheet'!F149</f>
        <v>EHCP</v>
      </c>
      <c r="E1009" s="399">
        <f>'HN TOPUPS April Sheet'!Q149</f>
        <v>15526</v>
      </c>
      <c r="F1009" s="399">
        <f>'HN TOPUPS April Sheet'!R149</f>
        <v>7763</v>
      </c>
      <c r="G1009" s="399">
        <f>'HN TOPUPS April Sheet'!S149</f>
        <v>7763</v>
      </c>
      <c r="H1009" s="399">
        <f>'HN TOPUPS April Sheet'!T149</f>
        <v>7763</v>
      </c>
    </row>
    <row r="1010" spans="1:8" x14ac:dyDescent="0.25">
      <c r="A1010" s="269" t="s">
        <v>4863</v>
      </c>
      <c r="B1010" s="269">
        <f>'HN TOPUPS April Sheet'!E150</f>
        <v>3023521</v>
      </c>
      <c r="C1010" s="470" t="str">
        <f>'HN TOPUPS April Sheet'!D150</f>
        <v>St Mary's &amp; St John's CE School</v>
      </c>
      <c r="D1010" s="269" t="str">
        <f>'HN TOPUPS April Sheet'!F150</f>
        <v>EHCP</v>
      </c>
      <c r="E1010" s="399">
        <f>'HN TOPUPS April Sheet'!Q150</f>
        <v>20469.384615384617</v>
      </c>
      <c r="F1010" s="399">
        <f>'HN TOPUPS April Sheet'!R150</f>
        <v>10234.692307692309</v>
      </c>
      <c r="G1010" s="399">
        <f>'HN TOPUPS April Sheet'!S150</f>
        <v>9794.2753076923073</v>
      </c>
      <c r="H1010" s="399">
        <f>'HN TOPUPS April Sheet'!T150</f>
        <v>9794.2753076923073</v>
      </c>
    </row>
    <row r="1011" spans="1:8" x14ac:dyDescent="0.25">
      <c r="A1011" s="269" t="s">
        <v>4863</v>
      </c>
      <c r="B1011" s="269">
        <f>'HN TOPUPS April Sheet'!E151</f>
        <v>3023311</v>
      </c>
      <c r="C1011" s="470" t="str">
        <f>'HN TOPUPS April Sheet'!D151</f>
        <v>St Mary's C E Primary School N3</v>
      </c>
      <c r="D1011" s="269" t="str">
        <f>'HN TOPUPS April Sheet'!F151</f>
        <v>EHCP</v>
      </c>
      <c r="E1011" s="399">
        <f>'HN TOPUPS April Sheet'!Q151</f>
        <v>10144.615384615385</v>
      </c>
      <c r="F1011" s="399">
        <f>'HN TOPUPS April Sheet'!R151</f>
        <v>5072.3076923076924</v>
      </c>
      <c r="G1011" s="399">
        <f>'HN TOPUPS April Sheet'!S151</f>
        <v>6370.466692307692</v>
      </c>
      <c r="H1011" s="399">
        <f>'HN TOPUPS April Sheet'!T151</f>
        <v>6370.466692307692</v>
      </c>
    </row>
    <row r="1012" spans="1:8" x14ac:dyDescent="0.25">
      <c r="A1012" s="269" t="s">
        <v>4863</v>
      </c>
      <c r="B1012" s="269">
        <f>'HN TOPUPS April Sheet'!E152</f>
        <v>3023312</v>
      </c>
      <c r="C1012" s="470" t="str">
        <f>'HN TOPUPS April Sheet'!D152</f>
        <v>St Mary's School EN4</v>
      </c>
      <c r="D1012" s="269" t="str">
        <f>'HN TOPUPS April Sheet'!F152</f>
        <v>EHCP</v>
      </c>
      <c r="E1012" s="399">
        <f>'HN TOPUPS April Sheet'!Q152</f>
        <v>3755.6923076923081</v>
      </c>
      <c r="F1012" s="399">
        <f>'HN TOPUPS April Sheet'!R152</f>
        <v>1877.846153846154</v>
      </c>
      <c r="G1012" s="399">
        <f>'HN TOPUPS April Sheet'!S152</f>
        <v>1877.8461538461538</v>
      </c>
      <c r="H1012" s="399">
        <f>'HN TOPUPS April Sheet'!T152</f>
        <v>1877.8461538461538</v>
      </c>
    </row>
    <row r="1013" spans="1:8" x14ac:dyDescent="0.25">
      <c r="A1013" s="269" t="s">
        <v>4863</v>
      </c>
      <c r="B1013" s="269">
        <f>'HN TOPUPS April Sheet'!E153</f>
        <v>3023314</v>
      </c>
      <c r="C1013" s="470" t="str">
        <f>'HN TOPUPS April Sheet'!D153</f>
        <v>St Pauls CE Primary, NW7</v>
      </c>
      <c r="D1013" s="269" t="str">
        <f>'HN TOPUPS April Sheet'!F153</f>
        <v>EHCP</v>
      </c>
      <c r="E1013" s="399">
        <f>'HN TOPUPS April Sheet'!Q153</f>
        <v>5446.461538461539</v>
      </c>
      <c r="F1013" s="399">
        <f>'HN TOPUPS April Sheet'!R153</f>
        <v>2723.2307692307695</v>
      </c>
      <c r="G1013" s="399">
        <f>'HN TOPUPS April Sheet'!S153</f>
        <v>2723.2307692307691</v>
      </c>
      <c r="H1013" s="399">
        <f>'HN TOPUPS April Sheet'!T153</f>
        <v>2723.2307692307691</v>
      </c>
    </row>
    <row r="1014" spans="1:8" x14ac:dyDescent="0.25">
      <c r="A1014" s="269" t="s">
        <v>4863</v>
      </c>
      <c r="B1014" s="269">
        <f>'HN TOPUPS April Sheet'!E154</f>
        <v>3023313</v>
      </c>
      <c r="C1014" s="470" t="str">
        <f>'HN TOPUPS April Sheet'!D154</f>
        <v>St Paul's School, N11</v>
      </c>
      <c r="D1014" s="269" t="str">
        <f>'HN TOPUPS April Sheet'!F154</f>
        <v>EHCP</v>
      </c>
      <c r="E1014" s="399">
        <f>'HN TOPUPS April Sheet'!Q154</f>
        <v>4633.5384615384619</v>
      </c>
      <c r="F1014" s="399">
        <f>'HN TOPUPS April Sheet'!R154</f>
        <v>2316.7692307692309</v>
      </c>
      <c r="G1014" s="399">
        <f>'HN TOPUPS April Sheet'!S154</f>
        <v>3324.1852307692307</v>
      </c>
      <c r="H1014" s="399">
        <f>'HN TOPUPS April Sheet'!T154</f>
        <v>3324.1852307692307</v>
      </c>
    </row>
    <row r="1015" spans="1:8" x14ac:dyDescent="0.25">
      <c r="A1015" s="269" t="s">
        <v>4863</v>
      </c>
      <c r="B1015" s="269">
        <f>'HN TOPUPS April Sheet'!E155</f>
        <v>3023507</v>
      </c>
      <c r="C1015" s="470" t="str">
        <f>'HN TOPUPS April Sheet'!D155</f>
        <v>St Theresa's R.C. Primary School</v>
      </c>
      <c r="D1015" s="269" t="str">
        <f>'HN TOPUPS April Sheet'!F155</f>
        <v>EHCP</v>
      </c>
      <c r="E1015" s="399">
        <f>'HN TOPUPS April Sheet'!Q155</f>
        <v>10892.615384615385</v>
      </c>
      <c r="F1015" s="399">
        <f>'HN TOPUPS April Sheet'!R155</f>
        <v>5446.3076923076924</v>
      </c>
      <c r="G1015" s="399">
        <f>'HN TOPUPS April Sheet'!S155</f>
        <v>5446.3076923076924</v>
      </c>
      <c r="H1015" s="399">
        <f>'HN TOPUPS April Sheet'!T155</f>
        <v>5446.3076923076924</v>
      </c>
    </row>
    <row r="1016" spans="1:8" x14ac:dyDescent="0.25">
      <c r="A1016" s="269" t="s">
        <v>4863</v>
      </c>
      <c r="B1016" s="269">
        <f>'HN TOPUPS April Sheet'!E156</f>
        <v>3023506</v>
      </c>
      <c r="C1016" s="470" t="str">
        <f>'HN TOPUPS April Sheet'!D156</f>
        <v>St Vincent's Catholic Primary School</v>
      </c>
      <c r="D1016" s="269" t="str">
        <f>'HN TOPUPS April Sheet'!F156</f>
        <v>EHCP</v>
      </c>
      <c r="E1016" s="399">
        <f>'HN TOPUPS April Sheet'!Q156</f>
        <v>10079.846153846154</v>
      </c>
      <c r="F1016" s="399">
        <f>'HN TOPUPS April Sheet'!R156</f>
        <v>5039.9230769230771</v>
      </c>
      <c r="G1016" s="399">
        <f>'HN TOPUPS April Sheet'!S156</f>
        <v>5853.623076923077</v>
      </c>
      <c r="H1016" s="399">
        <f>'HN TOPUPS April Sheet'!T156</f>
        <v>5853.623076923077</v>
      </c>
    </row>
    <row r="1017" spans="1:8" x14ac:dyDescent="0.25">
      <c r="A1017" s="269" t="s">
        <v>4863</v>
      </c>
      <c r="B1017" s="269">
        <f>'HN TOPUPS April Sheet'!E157</f>
        <v>3025407</v>
      </c>
      <c r="C1017" s="470" t="str">
        <f>'HN TOPUPS April Sheet'!D157</f>
        <v>St. James' Catholic High School</v>
      </c>
      <c r="D1017" s="269" t="str">
        <f>'HN TOPUPS April Sheet'!F157</f>
        <v>EHCP</v>
      </c>
      <c r="E1017" s="399">
        <f>'HN TOPUPS April Sheet'!Q157</f>
        <v>24793.538461538465</v>
      </c>
      <c r="F1017" s="399">
        <f>'HN TOPUPS April Sheet'!R157</f>
        <v>12396.769230769232</v>
      </c>
      <c r="G1017" s="399">
        <f>'HN TOPUPS April Sheet'!S157</f>
        <v>13278.277230769232</v>
      </c>
      <c r="H1017" s="399">
        <f>'HN TOPUPS April Sheet'!T157</f>
        <v>13278.277230769232</v>
      </c>
    </row>
    <row r="1018" spans="1:8" x14ac:dyDescent="0.25">
      <c r="A1018" s="269" t="s">
        <v>4863</v>
      </c>
      <c r="B1018" s="269">
        <f>'HN TOPUPS April Sheet'!E158</f>
        <v>3022051</v>
      </c>
      <c r="C1018" s="470" t="str">
        <f>'HN TOPUPS April Sheet'!D158</f>
        <v>Summerside Primary Academy</v>
      </c>
      <c r="D1018" s="269" t="str">
        <f>'HN TOPUPS April Sheet'!F158</f>
        <v>ARPs</v>
      </c>
      <c r="E1018" s="399">
        <f>'HN TOPUPS April Sheet'!Q158</f>
        <v>12955.145833333332</v>
      </c>
      <c r="F1018" s="399">
        <f>'HN TOPUPS April Sheet'!R158</f>
        <v>12955.145833333332</v>
      </c>
      <c r="G1018" s="399">
        <f>'HN TOPUPS April Sheet'!S158</f>
        <v>12103.645833333334</v>
      </c>
      <c r="H1018" s="399">
        <f>'HN TOPUPS April Sheet'!T158</f>
        <v>12103.645833333334</v>
      </c>
    </row>
    <row r="1019" spans="1:8" x14ac:dyDescent="0.25">
      <c r="A1019" s="269" t="s">
        <v>4863</v>
      </c>
      <c r="B1019" s="269">
        <f>'HN TOPUPS April Sheet'!E159</f>
        <v>3022051</v>
      </c>
      <c r="C1019" s="470" t="str">
        <f>'HN TOPUPS April Sheet'!D159</f>
        <v>Summerside Primary Academy</v>
      </c>
      <c r="D1019" s="269" t="str">
        <f>'HN TOPUPS April Sheet'!F159</f>
        <v>EHCP</v>
      </c>
      <c r="E1019" s="399">
        <f>'HN TOPUPS April Sheet'!Q159</f>
        <v>8885.4166666666661</v>
      </c>
      <c r="F1019" s="399">
        <f>'HN TOPUPS April Sheet'!R159</f>
        <v>8885.4166666666661</v>
      </c>
      <c r="G1019" s="399">
        <f>'HN TOPUPS April Sheet'!S159</f>
        <v>8885.4166666666679</v>
      </c>
      <c r="H1019" s="399">
        <f>'HN TOPUPS April Sheet'!T159</f>
        <v>8885.4166666666679</v>
      </c>
    </row>
    <row r="1020" spans="1:8" x14ac:dyDescent="0.25">
      <c r="A1020" s="269" t="s">
        <v>4863</v>
      </c>
      <c r="B1020" s="269">
        <f>'HN TOPUPS April Sheet'!E160</f>
        <v>3022051</v>
      </c>
      <c r="C1020" s="470" t="str">
        <f>'HN TOPUPS April Sheet'!D160</f>
        <v>Summerside Primary Academy</v>
      </c>
      <c r="D1020" s="269" t="str">
        <f>'HN TOPUPS April Sheet'!F160</f>
        <v>SEN Inclusion</v>
      </c>
      <c r="E1020" s="399">
        <f>'HN TOPUPS April Sheet'!Q160</f>
        <v>0</v>
      </c>
      <c r="F1020" s="399">
        <f>'HN TOPUPS April Sheet'!R160</f>
        <v>0</v>
      </c>
      <c r="G1020" s="399">
        <f>'HN TOPUPS April Sheet'!S160</f>
        <v>170.5</v>
      </c>
      <c r="H1020" s="399">
        <f>'HN TOPUPS April Sheet'!T160</f>
        <v>170.5</v>
      </c>
    </row>
    <row r="1021" spans="1:8" x14ac:dyDescent="0.25">
      <c r="A1021" s="269" t="s">
        <v>4863</v>
      </c>
      <c r="B1021" s="269">
        <f>'HN TOPUPS April Sheet'!E161</f>
        <v>3022070</v>
      </c>
      <c r="C1021" s="470" t="str">
        <f>'HN TOPUPS April Sheet'!D161</f>
        <v>Sunnyfields Primary School</v>
      </c>
      <c r="D1021" s="269" t="str">
        <f>'HN TOPUPS April Sheet'!F161</f>
        <v>EHCP</v>
      </c>
      <c r="E1021" s="399">
        <f>'HN TOPUPS April Sheet'!Q161</f>
        <v>7137.2307692307695</v>
      </c>
      <c r="F1021" s="399">
        <f>'HN TOPUPS April Sheet'!R161</f>
        <v>3568.6153846153848</v>
      </c>
      <c r="G1021" s="399">
        <f>'HN TOPUPS April Sheet'!S161</f>
        <v>3636.4233846153847</v>
      </c>
      <c r="H1021" s="399">
        <f>'HN TOPUPS April Sheet'!T161</f>
        <v>3636.4233846153847</v>
      </c>
    </row>
    <row r="1022" spans="1:8" x14ac:dyDescent="0.25">
      <c r="A1022" s="269" t="s">
        <v>4863</v>
      </c>
      <c r="B1022" s="269">
        <f>'HN TOPUPS April Sheet'!E162</f>
        <v>3022070</v>
      </c>
      <c r="C1022" s="470" t="str">
        <f>'HN TOPUPS April Sheet'!D162</f>
        <v>Sunnyfields Primary School</v>
      </c>
      <c r="D1022" s="269" t="str">
        <f>'HN TOPUPS April Sheet'!F162</f>
        <v>EHCP</v>
      </c>
      <c r="E1022" s="399">
        <f>'HN TOPUPS April Sheet'!Q162</f>
        <v>951.46307692307698</v>
      </c>
      <c r="F1022" s="399">
        <f>'HN TOPUPS April Sheet'!R162</f>
        <v>475.73153846153849</v>
      </c>
      <c r="G1022" s="399">
        <f>'HN TOPUPS April Sheet'!S162</f>
        <v>681.88153846153841</v>
      </c>
      <c r="H1022" s="399">
        <f>'HN TOPUPS April Sheet'!T162</f>
        <v>681.88153846153841</v>
      </c>
    </row>
    <row r="1023" spans="1:8" x14ac:dyDescent="0.25">
      <c r="A1023" s="269" t="s">
        <v>4863</v>
      </c>
      <c r="B1023" s="269">
        <f>'HN TOPUPS April Sheet'!E163</f>
        <v>3022070</v>
      </c>
      <c r="C1023" s="470" t="str">
        <f>'HN TOPUPS April Sheet'!D163</f>
        <v>Sunnyfields Primary School</v>
      </c>
      <c r="D1023" s="269" t="str">
        <f>'HN TOPUPS April Sheet'!F163</f>
        <v>SEN Inclusion</v>
      </c>
      <c r="E1023" s="399">
        <f>'HN TOPUPS April Sheet'!Q163</f>
        <v>226.53846153846155</v>
      </c>
      <c r="F1023" s="399">
        <f>'HN TOPUPS April Sheet'!R163</f>
        <v>113.26923076923077</v>
      </c>
      <c r="G1023" s="399">
        <f>'HN TOPUPS April Sheet'!S163</f>
        <v>113.26923076923076</v>
      </c>
      <c r="H1023" s="399">
        <f>'HN TOPUPS April Sheet'!T163</f>
        <v>113.26923076923076</v>
      </c>
    </row>
    <row r="1024" spans="1:8" s="301" customFormat="1" x14ac:dyDescent="0.25">
      <c r="A1024" s="269" t="s">
        <v>4863</v>
      </c>
      <c r="B1024" s="269">
        <f>'HN TOPUPS April Sheet'!E164</f>
        <v>3024010</v>
      </c>
      <c r="C1024" s="470" t="str">
        <f>'HN TOPUPS April Sheet'!D164</f>
        <v>Totteridge Academy</v>
      </c>
      <c r="D1024" s="269" t="str">
        <f>'HN TOPUPS April Sheet'!F164</f>
        <v>EHCP</v>
      </c>
      <c r="E1024" s="399">
        <f>'HN TOPUPS April Sheet'!Q164</f>
        <v>15498.916666666666</v>
      </c>
      <c r="F1024" s="399">
        <f>'HN TOPUPS April Sheet'!R164</f>
        <v>15498.916666666666</v>
      </c>
      <c r="G1024" s="399">
        <f>'HN TOPUPS April Sheet'!S164</f>
        <v>15498.916666666666</v>
      </c>
      <c r="H1024" s="399">
        <f>'HN TOPUPS April Sheet'!T164</f>
        <v>15498.916666666666</v>
      </c>
    </row>
    <row r="1025" spans="1:8" s="301" customFormat="1" x14ac:dyDescent="0.25">
      <c r="A1025" s="269" t="s">
        <v>4863</v>
      </c>
      <c r="B1025" s="269">
        <f>'HN TOPUPS April Sheet'!E165</f>
        <v>3023316</v>
      </c>
      <c r="C1025" s="470" t="str">
        <f>'HN TOPUPS April Sheet'!D165</f>
        <v>Trent  C of E Primary School</v>
      </c>
      <c r="D1025" s="269" t="str">
        <f>'HN TOPUPS April Sheet'!F165</f>
        <v>EHCP</v>
      </c>
      <c r="E1025" s="399">
        <f>'HN TOPUPS April Sheet'!Q165</f>
        <v>2878</v>
      </c>
      <c r="F1025" s="399">
        <f>'HN TOPUPS April Sheet'!R165</f>
        <v>1439</v>
      </c>
      <c r="G1025" s="399">
        <f>'HN TOPUPS April Sheet'!S165</f>
        <v>1439</v>
      </c>
      <c r="H1025" s="399">
        <f>'HN TOPUPS April Sheet'!T165</f>
        <v>1439</v>
      </c>
    </row>
    <row r="1026" spans="1:8" s="301" customFormat="1" x14ac:dyDescent="0.25">
      <c r="A1026" s="269" t="s">
        <v>4863</v>
      </c>
      <c r="B1026" s="269">
        <f>'HN TOPUPS April Sheet'!E166</f>
        <v>3022055</v>
      </c>
      <c r="C1026" s="470" t="str">
        <f>'HN TOPUPS April Sheet'!D166</f>
        <v>Tudor School</v>
      </c>
      <c r="D1026" s="269" t="str">
        <f>'HN TOPUPS April Sheet'!F166</f>
        <v>EHCP</v>
      </c>
      <c r="E1026" s="399">
        <f>'HN TOPUPS April Sheet'!Q166</f>
        <v>8389.0769230769238</v>
      </c>
      <c r="F1026" s="399">
        <f>'HN TOPUPS April Sheet'!R166</f>
        <v>4194.5384615384619</v>
      </c>
      <c r="G1026" s="399">
        <f>'HN TOPUPS April Sheet'!S166</f>
        <v>4479.7384615384608</v>
      </c>
      <c r="H1026" s="399">
        <f>'HN TOPUPS April Sheet'!T166</f>
        <v>4479.7384615384608</v>
      </c>
    </row>
    <row r="1027" spans="1:8" s="301" customFormat="1" x14ac:dyDescent="0.25">
      <c r="A1027" s="269" t="s">
        <v>4863</v>
      </c>
      <c r="B1027" s="269">
        <f>'HN TOPUPS April Sheet'!E167</f>
        <v>3022057</v>
      </c>
      <c r="C1027" s="470" t="str">
        <f>'HN TOPUPS April Sheet'!D167</f>
        <v>Underhill School</v>
      </c>
      <c r="D1027" s="269" t="str">
        <f>'HN TOPUPS April Sheet'!F167</f>
        <v>EHCP</v>
      </c>
      <c r="E1027" s="399">
        <f>'HN TOPUPS April Sheet'!Q167</f>
        <v>20598.461538461539</v>
      </c>
      <c r="F1027" s="399">
        <f>'HN TOPUPS April Sheet'!R167</f>
        <v>10299.23076923077</v>
      </c>
      <c r="G1027" s="399">
        <f>'HN TOPUPS April Sheet'!S167</f>
        <v>11341.497769230768</v>
      </c>
      <c r="H1027" s="399">
        <f>'HN TOPUPS April Sheet'!T167</f>
        <v>11341.497769230768</v>
      </c>
    </row>
    <row r="1028" spans="1:8" s="301" customFormat="1" x14ac:dyDescent="0.25">
      <c r="A1028" s="269" t="s">
        <v>4863</v>
      </c>
      <c r="B1028" s="269">
        <f>'HN TOPUPS April Sheet'!E168</f>
        <v>3022057</v>
      </c>
      <c r="C1028" s="470" t="str">
        <f>'HN TOPUPS April Sheet'!D168</f>
        <v>Underhill School</v>
      </c>
      <c r="D1028" s="269" t="str">
        <f>'HN TOPUPS April Sheet'!F168</f>
        <v>SEN Inclusion</v>
      </c>
      <c r="E1028" s="399">
        <f>'HN TOPUPS April Sheet'!Q168</f>
        <v>0</v>
      </c>
      <c r="F1028" s="399">
        <f>'HN TOPUPS April Sheet'!R168</f>
        <v>0</v>
      </c>
      <c r="G1028" s="399">
        <f>'HN TOPUPS April Sheet'!S168</f>
        <v>253.42500000000001</v>
      </c>
      <c r="H1028" s="399">
        <f>'HN TOPUPS April Sheet'!T168</f>
        <v>253.42500000000001</v>
      </c>
    </row>
    <row r="1029" spans="1:8" s="301" customFormat="1" x14ac:dyDescent="0.25">
      <c r="A1029" s="269" t="s">
        <v>4863</v>
      </c>
      <c r="B1029" s="269">
        <f>'HN TOPUPS April Sheet'!E169</f>
        <v>3022049</v>
      </c>
      <c r="C1029" s="470" t="str">
        <f>'HN TOPUPS April Sheet'!D169</f>
        <v>Watling Park Free School</v>
      </c>
      <c r="D1029" s="269" t="str">
        <f>'HN TOPUPS April Sheet'!F169</f>
        <v>EHCP</v>
      </c>
      <c r="E1029" s="399">
        <f>'HN TOPUPS April Sheet'!Q169</f>
        <v>2950.083333333333</v>
      </c>
      <c r="F1029" s="399">
        <f>'HN TOPUPS April Sheet'!R169</f>
        <v>2950.083333333333</v>
      </c>
      <c r="G1029" s="399">
        <f>'HN TOPUPS April Sheet'!S169</f>
        <v>2950.0833333333335</v>
      </c>
      <c r="H1029" s="399">
        <f>'HN TOPUPS April Sheet'!T169</f>
        <v>2950.0833333333335</v>
      </c>
    </row>
    <row r="1030" spans="1:8" s="301" customFormat="1" x14ac:dyDescent="0.25">
      <c r="A1030" s="269" t="s">
        <v>4863</v>
      </c>
      <c r="B1030" s="269">
        <f>'HN TOPUPS April Sheet'!E170</f>
        <v>3022076</v>
      </c>
      <c r="C1030" s="470" t="str">
        <f>'HN TOPUPS April Sheet'!D170</f>
        <v>Wessex  Gardens Primary School</v>
      </c>
      <c r="D1030" s="269" t="str">
        <f>'HN TOPUPS April Sheet'!F170</f>
        <v>EHCP</v>
      </c>
      <c r="E1030" s="399">
        <f>'HN TOPUPS April Sheet'!Q170</f>
        <v>11770.461538461539</v>
      </c>
      <c r="F1030" s="399">
        <f>'HN TOPUPS April Sheet'!R170</f>
        <v>5885.2307692307695</v>
      </c>
      <c r="G1030" s="399">
        <f>'HN TOPUPS April Sheet'!S170</f>
        <v>5885.2307692307686</v>
      </c>
      <c r="H1030" s="399">
        <f>'HN TOPUPS April Sheet'!T170</f>
        <v>5885.2307692307686</v>
      </c>
    </row>
    <row r="1031" spans="1:8" s="301" customFormat="1" ht="15.75" customHeight="1" x14ac:dyDescent="0.25">
      <c r="A1031" s="269" t="s">
        <v>4863</v>
      </c>
      <c r="B1031" s="269">
        <f>'HN TOPUPS April Sheet'!E171</f>
        <v>3022076</v>
      </c>
      <c r="C1031" s="470" t="str">
        <f>'HN TOPUPS April Sheet'!D171</f>
        <v>Wessex  Gardens Primary School</v>
      </c>
      <c r="D1031" s="269" t="str">
        <f>'HN TOPUPS April Sheet'!F171</f>
        <v>SEN Inclusion</v>
      </c>
      <c r="E1031" s="399">
        <f>'HN TOPUPS April Sheet'!Q171</f>
        <v>408.36615384615391</v>
      </c>
      <c r="F1031" s="399">
        <f>'HN TOPUPS April Sheet'!R171</f>
        <v>204.18307692307695</v>
      </c>
      <c r="G1031" s="399">
        <f>'HN TOPUPS April Sheet'!S171</f>
        <v>204.18307692307692</v>
      </c>
      <c r="H1031" s="399">
        <f>'HN TOPUPS April Sheet'!T171</f>
        <v>204.18307692307692</v>
      </c>
    </row>
    <row r="1032" spans="1:8" s="301" customFormat="1" x14ac:dyDescent="0.25">
      <c r="A1032" s="269" t="s">
        <v>4863</v>
      </c>
      <c r="B1032" s="269">
        <f>'HN TOPUPS April Sheet'!E172</f>
        <v>3024012</v>
      </c>
      <c r="C1032" s="470" t="str">
        <f>'HN TOPUPS April Sheet'!D172</f>
        <v>Whitefield School</v>
      </c>
      <c r="D1032" s="269" t="str">
        <f>'HN TOPUPS April Sheet'!F172</f>
        <v>ARPs</v>
      </c>
      <c r="E1032" s="399">
        <f>'HN TOPUPS April Sheet'!Q172</f>
        <v>9325.75</v>
      </c>
      <c r="F1032" s="399">
        <f>'HN TOPUPS April Sheet'!R172</f>
        <v>9325.75</v>
      </c>
      <c r="G1032" s="399">
        <f>'HN TOPUPS April Sheet'!S172</f>
        <v>9325.75</v>
      </c>
      <c r="H1032" s="399">
        <f>'HN TOPUPS April Sheet'!T172</f>
        <v>9325.75</v>
      </c>
    </row>
    <row r="1033" spans="1:8" s="301" customFormat="1" x14ac:dyDescent="0.25">
      <c r="A1033" s="269" t="s">
        <v>4863</v>
      </c>
      <c r="B1033" s="269">
        <f>'HN TOPUPS April Sheet'!E173</f>
        <v>3024012</v>
      </c>
      <c r="C1033" s="470" t="str">
        <f>'HN TOPUPS April Sheet'!D173</f>
        <v>Whitefield School</v>
      </c>
      <c r="D1033" s="269" t="str">
        <f>'HN TOPUPS April Sheet'!F173</f>
        <v>EHCP</v>
      </c>
      <c r="E1033" s="399">
        <f>'HN TOPUPS April Sheet'!Q173</f>
        <v>11325.166666666666</v>
      </c>
      <c r="F1033" s="399">
        <f>'HN TOPUPS April Sheet'!R173</f>
        <v>11325.166666666666</v>
      </c>
      <c r="G1033" s="399">
        <f>'HN TOPUPS April Sheet'!S173</f>
        <v>11325.166666666668</v>
      </c>
      <c r="H1033" s="399">
        <f>'HN TOPUPS April Sheet'!T173</f>
        <v>11325.166666666668</v>
      </c>
    </row>
    <row r="1034" spans="1:8" s="301" customFormat="1" x14ac:dyDescent="0.25">
      <c r="A1034" s="269" t="s">
        <v>4863</v>
      </c>
      <c r="B1034" s="269">
        <f>'HN TOPUPS April Sheet'!E174</f>
        <v>3022060</v>
      </c>
      <c r="C1034" s="470" t="str">
        <f>'HN TOPUPS April Sheet'!D174</f>
        <v>Whitings Hill Primary School</v>
      </c>
      <c r="D1034" s="269" t="str">
        <f>'HN TOPUPS April Sheet'!F174</f>
        <v>EHCP</v>
      </c>
      <c r="E1034" s="399">
        <f>'HN TOPUPS April Sheet'!Q174</f>
        <v>18030</v>
      </c>
      <c r="F1034" s="399">
        <f>'HN TOPUPS April Sheet'!R174</f>
        <v>9015</v>
      </c>
      <c r="G1034" s="399">
        <f>'HN TOPUPS April Sheet'!S174</f>
        <v>10284.717000000001</v>
      </c>
      <c r="H1034" s="399">
        <f>'HN TOPUPS April Sheet'!T174</f>
        <v>10284.717000000001</v>
      </c>
    </row>
    <row r="1035" spans="1:8" s="301" customFormat="1" x14ac:dyDescent="0.25">
      <c r="A1035" s="269" t="s">
        <v>4863</v>
      </c>
      <c r="B1035" s="269">
        <f>'HN TOPUPS April Sheet'!E175</f>
        <v>3022060</v>
      </c>
      <c r="C1035" s="470" t="str">
        <f>'HN TOPUPS April Sheet'!D175</f>
        <v>Whitings Hill Primary School</v>
      </c>
      <c r="D1035" s="269" t="str">
        <f>'HN TOPUPS April Sheet'!F175</f>
        <v>SEN Inclusion</v>
      </c>
      <c r="E1035" s="399">
        <f>'HN TOPUPS April Sheet'!Q175</f>
        <v>566.34615384615392</v>
      </c>
      <c r="F1035" s="399">
        <f>'HN TOPUPS April Sheet'!R175</f>
        <v>283.17307692307696</v>
      </c>
      <c r="G1035" s="399">
        <f>'HN TOPUPS April Sheet'!S175</f>
        <v>283.17307692307696</v>
      </c>
      <c r="H1035" s="399">
        <f>'HN TOPUPS April Sheet'!T175</f>
        <v>283.17307692307696</v>
      </c>
    </row>
    <row r="1036" spans="1:8" s="301" customFormat="1" x14ac:dyDescent="0.25">
      <c r="A1036" s="269" t="s">
        <v>4863</v>
      </c>
      <c r="B1036" s="269">
        <f>'HN TOPUPS April Sheet'!E176</f>
        <v>3023518</v>
      </c>
      <c r="C1036" s="470" t="str">
        <f>'HN TOPUPS April Sheet'!D176</f>
        <v>Woodcroft Primary School</v>
      </c>
      <c r="D1036" s="269" t="str">
        <f>'HN TOPUPS April Sheet'!F176</f>
        <v>EHCP</v>
      </c>
      <c r="E1036" s="399">
        <f>'HN TOPUPS April Sheet'!Q176</f>
        <v>4194.461538461539</v>
      </c>
      <c r="F1036" s="399">
        <f>'HN TOPUPS April Sheet'!R176</f>
        <v>2097.2307692307695</v>
      </c>
      <c r="G1036" s="399">
        <f>'HN TOPUPS April Sheet'!S176</f>
        <v>2097.2307692307691</v>
      </c>
      <c r="H1036" s="399">
        <f>'HN TOPUPS April Sheet'!T176</f>
        <v>2097.2307692307691</v>
      </c>
    </row>
    <row r="1037" spans="1:8" s="301" customFormat="1" x14ac:dyDescent="0.25">
      <c r="A1037" s="269" t="s">
        <v>4863</v>
      </c>
      <c r="B1037" s="269">
        <f>'HN TOPUPS April Sheet'!E177</f>
        <v>3022054</v>
      </c>
      <c r="C1037" s="470" t="str">
        <f>'HN TOPUPS April Sheet'!D177</f>
        <v>Woodridge  Primary School</v>
      </c>
      <c r="D1037" s="269" t="str">
        <f>'HN TOPUPS April Sheet'!F177</f>
        <v>EHCP</v>
      </c>
      <c r="E1037" s="399">
        <f>'HN TOPUPS April Sheet'!Q177</f>
        <v>10828.153846153848</v>
      </c>
      <c r="F1037" s="399">
        <f>'HN TOPUPS April Sheet'!R177</f>
        <v>5414.0769230769238</v>
      </c>
      <c r="G1037" s="399">
        <f>'HN TOPUPS April Sheet'!S177</f>
        <v>5278.4599230769227</v>
      </c>
      <c r="H1037" s="399">
        <f>'HN TOPUPS April Sheet'!T177</f>
        <v>5278.4599230769227</v>
      </c>
    </row>
    <row r="1038" spans="1:8" s="301" customFormat="1" x14ac:dyDescent="0.25">
      <c r="A1038" s="269" t="s">
        <v>4863</v>
      </c>
      <c r="B1038" s="269">
        <f>'HN TOPUPS April Sheet'!E178</f>
        <v>3026906</v>
      </c>
      <c r="C1038" s="470" t="str">
        <f>'HN TOPUPS April Sheet'!D178</f>
        <v>Wren Academy</v>
      </c>
      <c r="D1038" s="269" t="str">
        <f>'HN TOPUPS April Sheet'!F178</f>
        <v>EHCP</v>
      </c>
      <c r="E1038" s="399">
        <f>'HN TOPUPS April Sheet'!Q178</f>
        <v>18722.083333333332</v>
      </c>
      <c r="F1038" s="399">
        <f>'HN TOPUPS April Sheet'!R178</f>
        <v>18722.083333333332</v>
      </c>
      <c r="G1038" s="399">
        <f>'HN TOPUPS April Sheet'!S178</f>
        <v>19369.417333333338</v>
      </c>
      <c r="H1038" s="399">
        <f>'HN TOPUPS April Sheet'!T178</f>
        <v>19369.417333333338</v>
      </c>
    </row>
    <row r="1039" spans="1:8" s="301" customFormat="1" x14ac:dyDescent="0.25">
      <c r="A1039" s="269" t="s">
        <v>4863</v>
      </c>
      <c r="B1039" s="269">
        <f>'HN TOPUPS April Sheet'!E179</f>
        <v>3026906</v>
      </c>
      <c r="C1039" s="470" t="str">
        <f>'HN TOPUPS April Sheet'!D179</f>
        <v>Wren Academy</v>
      </c>
      <c r="D1039" s="269" t="str">
        <f>'HN TOPUPS April Sheet'!F179</f>
        <v>EHCP</v>
      </c>
      <c r="E1039" s="399">
        <f>'HN TOPUPS April Sheet'!Q179</f>
        <v>7731.833333333333</v>
      </c>
      <c r="F1039" s="399">
        <f>'HN TOPUPS April Sheet'!R179</f>
        <v>7731.833333333333</v>
      </c>
      <c r="G1039" s="399">
        <f>'HN TOPUPS April Sheet'!S179</f>
        <v>8545.5333333333328</v>
      </c>
      <c r="H1039" s="399">
        <f>'HN TOPUPS April Sheet'!T179</f>
        <v>8545.5333333333328</v>
      </c>
    </row>
    <row r="1040" spans="1:8" s="301" customFormat="1" x14ac:dyDescent="0.25">
      <c r="A1040" s="269" t="s">
        <v>4863</v>
      </c>
      <c r="B1040" s="269">
        <f>'HN TOPUPS April Sheet'!E180</f>
        <v>3022030</v>
      </c>
      <c r="C1040" s="470" t="str">
        <f>'HN TOPUPS April Sheet'!D180</f>
        <v>Grasvenor Avenue Infants</v>
      </c>
      <c r="D1040" s="269" t="str">
        <f>'HN TOPUPS April Sheet'!F180</f>
        <v>EHCP</v>
      </c>
      <c r="E1040" s="399">
        <f>'HN TOPUPS April Sheet'!Q180</f>
        <v>678.08333333333326</v>
      </c>
      <c r="F1040" s="399">
        <f>'HN TOPUPS April Sheet'!R180</f>
        <v>678.08333333333326</v>
      </c>
      <c r="G1040" s="399">
        <f>'HN TOPUPS April Sheet'!S180</f>
        <v>-1356.17</v>
      </c>
      <c r="H1040" s="399">
        <f>'HN TOPUPS April Sheet'!T180</f>
        <v>0</v>
      </c>
    </row>
    <row r="1041" spans="1:8" s="301" customFormat="1" x14ac:dyDescent="0.25">
      <c r="A1041" s="269" t="s">
        <v>4863</v>
      </c>
      <c r="B1041" s="269">
        <f>'HN TOPUPS April Sheet'!E181</f>
        <v>0</v>
      </c>
      <c r="C1041" s="470">
        <f>'HN TOPUPS April Sheet'!D181</f>
        <v>0</v>
      </c>
      <c r="D1041" s="269">
        <f>'HN TOPUPS April Sheet'!F181</f>
        <v>0</v>
      </c>
      <c r="E1041" s="399">
        <f>'HN TOPUPS April Sheet'!Q181</f>
        <v>0</v>
      </c>
      <c r="F1041" s="399">
        <f>'HN TOPUPS April Sheet'!R181</f>
        <v>0</v>
      </c>
      <c r="G1041" s="399">
        <f>'HN TOPUPS April Sheet'!S181</f>
        <v>0</v>
      </c>
      <c r="H1041" s="399">
        <f>'HN TOPUPS April Sheet'!T181</f>
        <v>0</v>
      </c>
    </row>
    <row r="1042" spans="1:8" s="301" customFormat="1" x14ac:dyDescent="0.25">
      <c r="A1042" s="269" t="s">
        <v>4863</v>
      </c>
      <c r="B1042" s="269">
        <f>'HN TOPUPS April Sheet'!E182</f>
        <v>0</v>
      </c>
      <c r="C1042" s="470">
        <f>'HN TOPUPS April Sheet'!D182</f>
        <v>0</v>
      </c>
      <c r="D1042" s="269">
        <f>'HN TOPUPS April Sheet'!F182</f>
        <v>0</v>
      </c>
      <c r="E1042" s="399">
        <f>'HN TOPUPS April Sheet'!Q182</f>
        <v>0</v>
      </c>
      <c r="F1042" s="399">
        <f>'HN TOPUPS April Sheet'!R182</f>
        <v>0</v>
      </c>
      <c r="G1042" s="399">
        <f>'HN TOPUPS April Sheet'!S182</f>
        <v>0</v>
      </c>
      <c r="H1042" s="399">
        <f>'HN TOPUPS April Sheet'!T182</f>
        <v>0</v>
      </c>
    </row>
    <row r="1043" spans="1:8" s="301" customFormat="1" x14ac:dyDescent="0.25">
      <c r="A1043" s="269" t="s">
        <v>4863</v>
      </c>
      <c r="B1043" s="269">
        <f>'HN TOPUPS April Sheet'!E183</f>
        <v>0</v>
      </c>
      <c r="C1043" s="470">
        <f>'HN TOPUPS April Sheet'!D183</f>
        <v>0</v>
      </c>
      <c r="D1043" s="269">
        <f>'HN TOPUPS April Sheet'!F183</f>
        <v>0</v>
      </c>
      <c r="E1043" s="399">
        <f>'HN TOPUPS April Sheet'!Q183</f>
        <v>0</v>
      </c>
      <c r="F1043" s="399">
        <f>'HN TOPUPS April Sheet'!R183</f>
        <v>0</v>
      </c>
      <c r="G1043" s="399">
        <f>'HN TOPUPS April Sheet'!S183</f>
        <v>0</v>
      </c>
      <c r="H1043" s="399">
        <f>'HN TOPUPS April Sheet'!T183</f>
        <v>0</v>
      </c>
    </row>
    <row r="1044" spans="1:8" s="301" customFormat="1" x14ac:dyDescent="0.25">
      <c r="A1044" s="269" t="s">
        <v>4863</v>
      </c>
      <c r="B1044" s="269">
        <f>'HN TOPUPS April Sheet'!E184</f>
        <v>0</v>
      </c>
      <c r="C1044" s="470">
        <f>'HN TOPUPS April Sheet'!D184</f>
        <v>0</v>
      </c>
      <c r="D1044" s="269">
        <f>'HN TOPUPS April Sheet'!F184</f>
        <v>0</v>
      </c>
      <c r="E1044" s="399">
        <f>'HN TOPUPS April Sheet'!Q184</f>
        <v>0</v>
      </c>
      <c r="F1044" s="399">
        <f>'HN TOPUPS April Sheet'!R184</f>
        <v>0</v>
      </c>
      <c r="G1044" s="399">
        <f>'HN TOPUPS April Sheet'!S184</f>
        <v>0</v>
      </c>
      <c r="H1044" s="399">
        <f>'HN TOPUPS April Sheet'!T184</f>
        <v>0</v>
      </c>
    </row>
    <row r="1045" spans="1:8" s="301" customFormat="1" x14ac:dyDescent="0.25">
      <c r="A1045" s="269" t="s">
        <v>4863</v>
      </c>
      <c r="B1045" s="269">
        <f>'HN TOPUPS April Sheet'!E185</f>
        <v>0</v>
      </c>
      <c r="C1045" s="470">
        <f>'HN TOPUPS April Sheet'!D185</f>
        <v>0</v>
      </c>
      <c r="D1045" s="269">
        <f>'HN TOPUPS April Sheet'!F185</f>
        <v>0</v>
      </c>
      <c r="E1045" s="399">
        <f>'HN TOPUPS April Sheet'!Q185</f>
        <v>0</v>
      </c>
      <c r="F1045" s="399">
        <f>'HN TOPUPS April Sheet'!R185</f>
        <v>0</v>
      </c>
      <c r="G1045" s="399">
        <f>'HN TOPUPS April Sheet'!S185</f>
        <v>0</v>
      </c>
      <c r="H1045" s="399">
        <f>'HN TOPUPS April Sheet'!T185</f>
        <v>0</v>
      </c>
    </row>
    <row r="1046" spans="1:8" s="301" customFormat="1" x14ac:dyDescent="0.25">
      <c r="A1046" s="269" t="s">
        <v>4863</v>
      </c>
      <c r="B1046" s="269">
        <f>'HN TOPUPS April Sheet'!E186</f>
        <v>0</v>
      </c>
      <c r="C1046" s="470">
        <f>'HN TOPUPS April Sheet'!D186</f>
        <v>0</v>
      </c>
      <c r="D1046" s="269">
        <f>'HN TOPUPS April Sheet'!F186</f>
        <v>0</v>
      </c>
      <c r="E1046" s="399">
        <f>'HN TOPUPS April Sheet'!Q186</f>
        <v>0</v>
      </c>
      <c r="F1046" s="399">
        <f>'HN TOPUPS April Sheet'!R186</f>
        <v>0</v>
      </c>
      <c r="G1046" s="399">
        <f>'HN TOPUPS April Sheet'!S186</f>
        <v>0</v>
      </c>
      <c r="H1046" s="399">
        <f>'HN TOPUPS April Sheet'!T186</f>
        <v>0</v>
      </c>
    </row>
    <row r="1047" spans="1:8" s="301" customFormat="1" x14ac:dyDescent="0.25">
      <c r="A1047" s="269" t="s">
        <v>4863</v>
      </c>
      <c r="B1047" s="269">
        <f>'HN TOPUPS April Sheet'!E187</f>
        <v>0</v>
      </c>
      <c r="C1047" s="470">
        <f>'HN TOPUPS April Sheet'!D187</f>
        <v>0</v>
      </c>
      <c r="D1047" s="269">
        <f>'HN TOPUPS April Sheet'!F187</f>
        <v>0</v>
      </c>
      <c r="E1047" s="399">
        <f>'HN TOPUPS April Sheet'!Q187</f>
        <v>0</v>
      </c>
      <c r="F1047" s="399">
        <f>'HN TOPUPS April Sheet'!R187</f>
        <v>0</v>
      </c>
      <c r="G1047" s="399">
        <f>'HN TOPUPS April Sheet'!S187</f>
        <v>0</v>
      </c>
      <c r="H1047" s="399">
        <f>'HN TOPUPS April Sheet'!T187</f>
        <v>0</v>
      </c>
    </row>
    <row r="1048" spans="1:8" x14ac:dyDescent="0.25">
      <c r="A1048" s="269" t="str">
        <f>GRANTS!A20</f>
        <v>GRANTS</v>
      </c>
      <c r="B1048" s="269">
        <f>GRANTS!C20</f>
        <v>3021000</v>
      </c>
      <c r="C1048" s="269" t="str">
        <f>GRANTS!D20</f>
        <v>Brookhill Nursery</v>
      </c>
      <c r="D1048" s="269" t="str">
        <f>GRANTS!M20</f>
        <v>DFC</v>
      </c>
      <c r="E1048" s="398">
        <f>GRANTS!Q20</f>
        <v>0</v>
      </c>
      <c r="F1048" s="398">
        <f>GRANTS!R20</f>
        <v>0</v>
      </c>
      <c r="G1048" s="398">
        <f>GRANTS!S20</f>
        <v>0</v>
      </c>
      <c r="H1048" s="398">
        <f>GRANTS!T20</f>
        <v>5043.1000000000004</v>
      </c>
    </row>
    <row r="1049" spans="1:8" x14ac:dyDescent="0.25">
      <c r="A1049" s="269" t="str">
        <f>GRANTS!A21</f>
        <v>GRANTS</v>
      </c>
      <c r="B1049" s="269">
        <f>GRANTS!C21</f>
        <v>3021001</v>
      </c>
      <c r="C1049" s="269" t="str">
        <f>GRANTS!D21</f>
        <v>Hampden Way Nursery</v>
      </c>
      <c r="D1049" s="269" t="str">
        <f>GRANTS!M21</f>
        <v>DFC</v>
      </c>
      <c r="E1049" s="398">
        <f>GRANTS!Q21</f>
        <v>0</v>
      </c>
      <c r="F1049" s="398">
        <f>GRANTS!R21</f>
        <v>0</v>
      </c>
      <c r="G1049" s="398">
        <f>GRANTS!S21</f>
        <v>0</v>
      </c>
      <c r="H1049" s="398">
        <f>GRANTS!T21</f>
        <v>5090.3500000000004</v>
      </c>
    </row>
    <row r="1050" spans="1:8" x14ac:dyDescent="0.25">
      <c r="A1050" s="269" t="str">
        <f>GRANTS!A22</f>
        <v>GRANTS</v>
      </c>
      <c r="B1050" s="269">
        <f>GRANTS!C22</f>
        <v>3021003</v>
      </c>
      <c r="C1050" s="269" t="str">
        <f>GRANTS!D22</f>
        <v>St Margaret's Nursery</v>
      </c>
      <c r="D1050" s="269" t="str">
        <f>GRANTS!M22</f>
        <v>DFC</v>
      </c>
      <c r="E1050" s="398">
        <f>GRANTS!Q22</f>
        <v>0</v>
      </c>
      <c r="F1050" s="398">
        <f>GRANTS!R22</f>
        <v>0</v>
      </c>
      <c r="G1050" s="398">
        <f>GRANTS!S22</f>
        <v>0</v>
      </c>
      <c r="H1050" s="398">
        <f>GRANTS!T22</f>
        <v>5127.25</v>
      </c>
    </row>
    <row r="1051" spans="1:8" x14ac:dyDescent="0.25">
      <c r="A1051" s="269" t="str">
        <f>GRANTS!A23</f>
        <v>GRANTS</v>
      </c>
      <c r="B1051" s="269">
        <f>GRANTS!C23</f>
        <v>3021002</v>
      </c>
      <c r="C1051" s="269" t="str">
        <f>GRANTS!D23</f>
        <v>Moss Hall Nursery</v>
      </c>
      <c r="D1051" s="269" t="str">
        <f>GRANTS!M23</f>
        <v>DFC</v>
      </c>
      <c r="E1051" s="398">
        <f>GRANTS!Q23</f>
        <v>0</v>
      </c>
      <c r="F1051" s="398">
        <f>GRANTS!R23</f>
        <v>0</v>
      </c>
      <c r="G1051" s="398">
        <f>GRANTS!S23</f>
        <v>0</v>
      </c>
      <c r="H1051" s="398">
        <f>GRANTS!T23</f>
        <v>4945</v>
      </c>
    </row>
    <row r="1052" spans="1:8" x14ac:dyDescent="0.25">
      <c r="A1052" s="269" t="str">
        <f>GRANTS!A24</f>
        <v>GRANTS</v>
      </c>
      <c r="B1052" s="269">
        <f>GRANTS!C24</f>
        <v>3022002</v>
      </c>
      <c r="C1052" s="269" t="str">
        <f>GRANTS!D24</f>
        <v>Barnfield School</v>
      </c>
      <c r="D1052" s="269" t="str">
        <f>GRANTS!M24</f>
        <v>DFC</v>
      </c>
      <c r="E1052" s="398">
        <f>GRANTS!Q24</f>
        <v>0</v>
      </c>
      <c r="F1052" s="398">
        <f>GRANTS!R24</f>
        <v>0</v>
      </c>
      <c r="G1052" s="398">
        <f>GRANTS!S24</f>
        <v>0</v>
      </c>
      <c r="H1052" s="398">
        <f>GRANTS!T24</f>
        <v>9067</v>
      </c>
    </row>
    <row r="1053" spans="1:8" x14ac:dyDescent="0.25">
      <c r="A1053" s="269" t="str">
        <f>GRANTS!A25</f>
        <v>GRANTS</v>
      </c>
      <c r="B1053" s="269">
        <f>GRANTS!C25</f>
        <v>3022003</v>
      </c>
      <c r="C1053" s="269" t="str">
        <f>GRANTS!D25</f>
        <v>Bell Lane Primary School</v>
      </c>
      <c r="D1053" s="269" t="str">
        <f>GRANTS!M25</f>
        <v>DFC</v>
      </c>
      <c r="E1053" s="398">
        <f>GRANTS!Q25</f>
        <v>0</v>
      </c>
      <c r="F1053" s="398">
        <f>GRANTS!R25</f>
        <v>0</v>
      </c>
      <c r="G1053" s="398">
        <f>GRANTS!S25</f>
        <v>0</v>
      </c>
      <c r="H1053" s="398">
        <f>GRANTS!T25</f>
        <v>8581</v>
      </c>
    </row>
    <row r="1054" spans="1:8" x14ac:dyDescent="0.25">
      <c r="A1054" s="269" t="str">
        <f>GRANTS!A26</f>
        <v>GRANTS</v>
      </c>
      <c r="B1054" s="269">
        <f>GRANTS!C26</f>
        <v>3022008</v>
      </c>
      <c r="C1054" s="269" t="str">
        <f>GRANTS!D26</f>
        <v>Brookland Infant  &amp; Nursery School</v>
      </c>
      <c r="D1054" s="269" t="str">
        <f>GRANTS!M26</f>
        <v>DFC</v>
      </c>
      <c r="E1054" s="398">
        <f>GRANTS!Q26</f>
        <v>0</v>
      </c>
      <c r="F1054" s="398">
        <f>GRANTS!R26</f>
        <v>0</v>
      </c>
      <c r="G1054" s="398">
        <f>GRANTS!S26</f>
        <v>0</v>
      </c>
      <c r="H1054" s="398">
        <f>GRANTS!T26</f>
        <v>7422.25</v>
      </c>
    </row>
    <row r="1055" spans="1:8" x14ac:dyDescent="0.25">
      <c r="A1055" s="269" t="str">
        <f>GRANTS!A27</f>
        <v>GRANTS</v>
      </c>
      <c r="B1055" s="269">
        <f>GRANTS!C27</f>
        <v>3022007</v>
      </c>
      <c r="C1055" s="269" t="str">
        <f>GRANTS!D27</f>
        <v>Brookland Junior School</v>
      </c>
      <c r="D1055" s="269" t="str">
        <f>GRANTS!M27</f>
        <v>DFC</v>
      </c>
      <c r="E1055" s="398">
        <f>GRANTS!Q27</f>
        <v>0</v>
      </c>
      <c r="F1055" s="398">
        <f>GRANTS!R27</f>
        <v>0</v>
      </c>
      <c r="G1055" s="398">
        <f>GRANTS!S27</f>
        <v>0</v>
      </c>
      <c r="H1055" s="398">
        <f>GRANTS!T27</f>
        <v>8016.25</v>
      </c>
    </row>
    <row r="1056" spans="1:8" x14ac:dyDescent="0.25">
      <c r="A1056" s="269" t="str">
        <f>GRANTS!A28</f>
        <v>GRANTS</v>
      </c>
      <c r="B1056" s="269">
        <f>GRANTS!C28</f>
        <v>3022009</v>
      </c>
      <c r="C1056" s="269" t="str">
        <f>GRANTS!D28</f>
        <v>Brunswick Park Primary &amp; Nursery School</v>
      </c>
      <c r="D1056" s="269" t="str">
        <f>GRANTS!M28</f>
        <v>DFC</v>
      </c>
      <c r="E1056" s="398">
        <f>GRANTS!Q28</f>
        <v>0</v>
      </c>
      <c r="F1056" s="398">
        <f>GRANTS!R28</f>
        <v>0</v>
      </c>
      <c r="G1056" s="398">
        <f>GRANTS!S28</f>
        <v>0</v>
      </c>
      <c r="H1056" s="398">
        <f>GRANTS!T28</f>
        <v>9077.1200000000008</v>
      </c>
    </row>
    <row r="1057" spans="1:8" x14ac:dyDescent="0.25">
      <c r="A1057" s="269" t="str">
        <f>GRANTS!A29</f>
        <v>GRANTS</v>
      </c>
      <c r="B1057" s="269">
        <f>GRANTS!C29</f>
        <v>3022067</v>
      </c>
      <c r="C1057" s="269" t="str">
        <f>GRANTS!D29</f>
        <v>Chalgrove Primary School</v>
      </c>
      <c r="D1057" s="269" t="str">
        <f>GRANTS!M29</f>
        <v>DFC</v>
      </c>
      <c r="E1057" s="398">
        <f>GRANTS!Q29</f>
        <v>0</v>
      </c>
      <c r="F1057" s="398">
        <f>GRANTS!R29</f>
        <v>0</v>
      </c>
      <c r="G1057" s="398">
        <f>GRANTS!S29</f>
        <v>0</v>
      </c>
      <c r="H1057" s="398">
        <f>GRANTS!T29</f>
        <v>6576.25</v>
      </c>
    </row>
    <row r="1058" spans="1:8" x14ac:dyDescent="0.25">
      <c r="A1058" s="269" t="str">
        <f>GRANTS!A30</f>
        <v>GRANTS</v>
      </c>
      <c r="B1058" s="269">
        <f>GRANTS!C30</f>
        <v>3022011</v>
      </c>
      <c r="C1058" s="269" t="str">
        <f>GRANTS!D30</f>
        <v>Church Hill Primary School</v>
      </c>
      <c r="D1058" s="269" t="str">
        <f>GRANTS!M30</f>
        <v>DFC</v>
      </c>
      <c r="E1058" s="398">
        <f>GRANTS!Q30</f>
        <v>0</v>
      </c>
      <c r="F1058" s="398">
        <f>GRANTS!R30</f>
        <v>0</v>
      </c>
      <c r="G1058" s="398">
        <f>GRANTS!S30</f>
        <v>0</v>
      </c>
      <c r="H1058" s="398">
        <f>GRANTS!T30</f>
        <v>6373.75</v>
      </c>
    </row>
    <row r="1059" spans="1:8" x14ac:dyDescent="0.25">
      <c r="A1059" s="269" t="str">
        <f>GRANTS!A31</f>
        <v>GRANTS</v>
      </c>
      <c r="B1059" s="269">
        <f>GRANTS!C31</f>
        <v>3022014</v>
      </c>
      <c r="C1059" s="269" t="str">
        <f>GRANTS!D31</f>
        <v>Colindale School</v>
      </c>
      <c r="D1059" s="269" t="str">
        <f>GRANTS!M31</f>
        <v>DFC</v>
      </c>
      <c r="E1059" s="398">
        <f>GRANTS!Q31</f>
        <v>0</v>
      </c>
      <c r="F1059" s="398">
        <f>GRANTS!R31</f>
        <v>0</v>
      </c>
      <c r="G1059" s="398">
        <f>GRANTS!S31</f>
        <v>0</v>
      </c>
      <c r="H1059" s="398">
        <f>GRANTS!T31</f>
        <v>11511.62</v>
      </c>
    </row>
    <row r="1060" spans="1:8" x14ac:dyDescent="0.25">
      <c r="A1060" s="269" t="str">
        <f>GRANTS!A32</f>
        <v>GRANTS</v>
      </c>
      <c r="B1060" s="269">
        <f>GRANTS!C32</f>
        <v>3022015</v>
      </c>
      <c r="C1060" s="269" t="str">
        <f>GRANTS!D32</f>
        <v>Coppetts Wood</v>
      </c>
      <c r="D1060" s="269" t="str">
        <f>GRANTS!M32</f>
        <v>DFC</v>
      </c>
      <c r="E1060" s="398">
        <f>GRANTS!Q32</f>
        <v>0</v>
      </c>
      <c r="F1060" s="398">
        <f>GRANTS!R32</f>
        <v>0</v>
      </c>
      <c r="G1060" s="398">
        <f>GRANTS!S32</f>
        <v>0</v>
      </c>
      <c r="H1060" s="398">
        <f>GRANTS!T32</f>
        <v>6740.5</v>
      </c>
    </row>
    <row r="1061" spans="1:8" x14ac:dyDescent="0.25">
      <c r="A1061" s="269" t="str">
        <f>GRANTS!A33</f>
        <v>GRANTS</v>
      </c>
      <c r="B1061" s="269">
        <f>GRANTS!C33</f>
        <v>3022016</v>
      </c>
      <c r="C1061" s="269" t="str">
        <f>GRANTS!D33</f>
        <v>Courtland School</v>
      </c>
      <c r="D1061" s="269" t="str">
        <f>GRANTS!M33</f>
        <v>DFC</v>
      </c>
      <c r="E1061" s="398">
        <f>GRANTS!Q33</f>
        <v>0</v>
      </c>
      <c r="F1061" s="398">
        <f>GRANTS!R33</f>
        <v>0</v>
      </c>
      <c r="G1061" s="398">
        <f>GRANTS!S33</f>
        <v>0</v>
      </c>
      <c r="H1061" s="398">
        <f>GRANTS!T33</f>
        <v>6373.75</v>
      </c>
    </row>
    <row r="1062" spans="1:8" x14ac:dyDescent="0.25">
      <c r="A1062" s="269" t="str">
        <f>GRANTS!A34</f>
        <v>GRANTS</v>
      </c>
      <c r="B1062" s="269">
        <f>GRANTS!C34</f>
        <v>3022017</v>
      </c>
      <c r="C1062" s="269" t="str">
        <f>GRANTS!D34</f>
        <v>Cromer Road Primary School</v>
      </c>
      <c r="D1062" s="269" t="str">
        <f>GRANTS!M34</f>
        <v>DFC</v>
      </c>
      <c r="E1062" s="398">
        <f>GRANTS!Q34</f>
        <v>0</v>
      </c>
      <c r="F1062" s="398">
        <f>GRANTS!R34</f>
        <v>0</v>
      </c>
      <c r="G1062" s="398">
        <f>GRANTS!S34</f>
        <v>0</v>
      </c>
      <c r="H1062" s="398">
        <f>GRANTS!T34</f>
        <v>8781.25</v>
      </c>
    </row>
    <row r="1063" spans="1:8" x14ac:dyDescent="0.25">
      <c r="A1063" s="269" t="str">
        <f>GRANTS!A35</f>
        <v>GRANTS</v>
      </c>
      <c r="B1063" s="269">
        <f>GRANTS!C35</f>
        <v>3022073</v>
      </c>
      <c r="C1063" s="269" t="str">
        <f>GRANTS!D35</f>
        <v>Danegrove JMI School</v>
      </c>
      <c r="D1063" s="269" t="str">
        <f>GRANTS!M35</f>
        <v>DFC</v>
      </c>
      <c r="E1063" s="398">
        <f>GRANTS!Q35</f>
        <v>0</v>
      </c>
      <c r="F1063" s="398">
        <f>GRANTS!R35</f>
        <v>0</v>
      </c>
      <c r="G1063" s="398">
        <f>GRANTS!S35</f>
        <v>0</v>
      </c>
      <c r="H1063" s="398">
        <f>GRANTS!T35</f>
        <v>11076.25</v>
      </c>
    </row>
    <row r="1064" spans="1:8" x14ac:dyDescent="0.25">
      <c r="A1064" s="269" t="str">
        <f>GRANTS!A36</f>
        <v>GRANTS</v>
      </c>
      <c r="B1064" s="269">
        <f>GRANTS!C36</f>
        <v>3022019</v>
      </c>
      <c r="C1064" s="269" t="str">
        <f>GRANTS!D36</f>
        <v>Deansbrook Infant School</v>
      </c>
      <c r="D1064" s="269" t="str">
        <f>GRANTS!M36</f>
        <v>DFC</v>
      </c>
      <c r="E1064" s="398">
        <f>GRANTS!Q36</f>
        <v>0</v>
      </c>
      <c r="F1064" s="398">
        <f>GRANTS!R36</f>
        <v>0</v>
      </c>
      <c r="G1064" s="398">
        <f>GRANTS!S36</f>
        <v>0</v>
      </c>
      <c r="H1064" s="398">
        <f>GRANTS!T36</f>
        <v>7019.5</v>
      </c>
    </row>
    <row r="1065" spans="1:8" x14ac:dyDescent="0.25">
      <c r="A1065" s="269" t="str">
        <f>GRANTS!A37</f>
        <v>GRANTS</v>
      </c>
      <c r="B1065" s="269">
        <f>GRANTS!C37</f>
        <v>3022021</v>
      </c>
      <c r="C1065" s="269" t="str">
        <f>GRANTS!D37</f>
        <v>Dollis Primary School</v>
      </c>
      <c r="D1065" s="269" t="str">
        <f>GRANTS!M37</f>
        <v>DFC</v>
      </c>
      <c r="E1065" s="398">
        <f>GRANTS!Q37</f>
        <v>0</v>
      </c>
      <c r="F1065" s="398">
        <f>GRANTS!R37</f>
        <v>0</v>
      </c>
      <c r="G1065" s="398">
        <f>GRANTS!S37</f>
        <v>0</v>
      </c>
      <c r="H1065" s="398">
        <f>GRANTS!T37</f>
        <v>10077.25</v>
      </c>
    </row>
    <row r="1066" spans="1:8" x14ac:dyDescent="0.25">
      <c r="A1066" s="269" t="str">
        <f>GRANTS!A38</f>
        <v>GRANTS</v>
      </c>
      <c r="B1066" s="269">
        <f>GRANTS!C38</f>
        <v>3022023</v>
      </c>
      <c r="C1066" s="269" t="str">
        <f>GRANTS!D38</f>
        <v>Edgware Primary School</v>
      </c>
      <c r="D1066" s="269" t="str">
        <f>GRANTS!M38</f>
        <v>DFC</v>
      </c>
      <c r="E1066" s="398">
        <f>GRANTS!Q38</f>
        <v>0</v>
      </c>
      <c r="F1066" s="398">
        <f>GRANTS!R38</f>
        <v>0</v>
      </c>
      <c r="G1066" s="398">
        <f>GRANTS!S38</f>
        <v>0</v>
      </c>
      <c r="H1066" s="398">
        <f>GRANTS!T38</f>
        <v>10414.75</v>
      </c>
    </row>
    <row r="1067" spans="1:8" x14ac:dyDescent="0.25">
      <c r="A1067" s="269" t="str">
        <f>GRANTS!A39</f>
        <v>GRANTS</v>
      </c>
      <c r="B1067" s="269">
        <f>GRANTS!C39</f>
        <v>3022024</v>
      </c>
      <c r="C1067" s="269" t="str">
        <f>GRANTS!D39</f>
        <v>Fairway Primary School</v>
      </c>
      <c r="D1067" s="269" t="str">
        <f>GRANTS!M39</f>
        <v>DFC</v>
      </c>
      <c r="E1067" s="398">
        <f>GRANTS!Q39</f>
        <v>0</v>
      </c>
      <c r="F1067" s="398">
        <f>GRANTS!R39</f>
        <v>0</v>
      </c>
      <c r="G1067" s="398">
        <f>GRANTS!S39</f>
        <v>0</v>
      </c>
      <c r="H1067" s="398">
        <f>GRANTS!T39</f>
        <v>6992.16</v>
      </c>
    </row>
    <row r="1068" spans="1:8" x14ac:dyDescent="0.25">
      <c r="A1068" s="269" t="str">
        <f>GRANTS!A40</f>
        <v>GRANTS</v>
      </c>
      <c r="B1068" s="269">
        <f>GRANTS!C40</f>
        <v>3022025</v>
      </c>
      <c r="C1068" s="269" t="str">
        <f>GRANTS!D40</f>
        <v>Foulds</v>
      </c>
      <c r="D1068" s="269" t="str">
        <f>GRANTS!M40</f>
        <v>DFC</v>
      </c>
      <c r="E1068" s="398">
        <f>GRANTS!Q40</f>
        <v>0</v>
      </c>
      <c r="F1068" s="398">
        <f>GRANTS!R40</f>
        <v>0</v>
      </c>
      <c r="G1068" s="398">
        <f>GRANTS!S40</f>
        <v>0</v>
      </c>
      <c r="H1068" s="398">
        <f>GRANTS!T40</f>
        <v>7600</v>
      </c>
    </row>
    <row r="1069" spans="1:8" x14ac:dyDescent="0.25">
      <c r="A1069" s="269" t="str">
        <f>GRANTS!A41</f>
        <v>GRANTS</v>
      </c>
      <c r="B1069" s="269">
        <f>GRANTS!C41</f>
        <v>3022026</v>
      </c>
      <c r="C1069" s="269" t="str">
        <f>GRANTS!D41</f>
        <v>Frith Manor School</v>
      </c>
      <c r="D1069" s="269" t="str">
        <f>GRANTS!M41</f>
        <v>DFC</v>
      </c>
      <c r="E1069" s="398">
        <f>GRANTS!Q41</f>
        <v>0</v>
      </c>
      <c r="F1069" s="398">
        <f>GRANTS!R41</f>
        <v>0</v>
      </c>
      <c r="G1069" s="398">
        <f>GRANTS!S41</f>
        <v>0</v>
      </c>
      <c r="H1069" s="398">
        <f>GRANTS!T41</f>
        <v>10536.25</v>
      </c>
    </row>
    <row r="1070" spans="1:8" x14ac:dyDescent="0.25">
      <c r="A1070" s="269" t="str">
        <f>GRANTS!A42</f>
        <v>GRANTS</v>
      </c>
      <c r="B1070" s="269">
        <f>GRANTS!C42</f>
        <v>3022028</v>
      </c>
      <c r="C1070" s="269" t="str">
        <f>GRANTS!D42</f>
        <v>Garden Suburb Infant School</v>
      </c>
      <c r="D1070" s="269" t="str">
        <f>GRANTS!M42</f>
        <v>DFC</v>
      </c>
      <c r="E1070" s="398">
        <f>GRANTS!Q42</f>
        <v>0</v>
      </c>
      <c r="F1070" s="398">
        <f>GRANTS!R42</f>
        <v>0</v>
      </c>
      <c r="G1070" s="398">
        <f>GRANTS!S42</f>
        <v>0</v>
      </c>
      <c r="H1070" s="398">
        <f>GRANTS!T42</f>
        <v>6835</v>
      </c>
    </row>
    <row r="1071" spans="1:8" x14ac:dyDescent="0.25">
      <c r="A1071" s="269" t="str">
        <f>GRANTS!A43</f>
        <v>GRANTS</v>
      </c>
      <c r="B1071" s="269">
        <f>GRANTS!C43</f>
        <v>3022027</v>
      </c>
      <c r="C1071" s="269" t="str">
        <f>GRANTS!D43</f>
        <v>Garden Suburb Junior</v>
      </c>
      <c r="D1071" s="269" t="str">
        <f>GRANTS!M43</f>
        <v>DFC</v>
      </c>
      <c r="E1071" s="398">
        <f>GRANTS!Q43</f>
        <v>0</v>
      </c>
      <c r="F1071" s="398">
        <f>GRANTS!R43</f>
        <v>0</v>
      </c>
      <c r="G1071" s="398">
        <f>GRANTS!S43</f>
        <v>0</v>
      </c>
      <c r="H1071" s="398">
        <f>GRANTS!T43</f>
        <v>7993.75</v>
      </c>
    </row>
    <row r="1072" spans="1:8" x14ac:dyDescent="0.25">
      <c r="A1072" s="269" t="str">
        <f>GRANTS!A44</f>
        <v>GRANTS</v>
      </c>
      <c r="B1072" s="269">
        <f>GRANTS!C44</f>
        <v>3022029</v>
      </c>
      <c r="C1072" s="269" t="str">
        <f>GRANTS!D44</f>
        <v>Goldbeaters Primary School</v>
      </c>
      <c r="D1072" s="269" t="str">
        <f>GRANTS!M44</f>
        <v>DFC</v>
      </c>
      <c r="E1072" s="398">
        <f>GRANTS!Q44</f>
        <v>0</v>
      </c>
      <c r="F1072" s="398">
        <f>GRANTS!R44</f>
        <v>0</v>
      </c>
      <c r="G1072" s="398">
        <f>GRANTS!S44</f>
        <v>0</v>
      </c>
      <c r="H1072" s="398">
        <f>GRANTS!T44</f>
        <v>9172.75</v>
      </c>
    </row>
    <row r="1073" spans="1:8" x14ac:dyDescent="0.25">
      <c r="A1073" s="269" t="str">
        <f>GRANTS!A45</f>
        <v>GRANTS</v>
      </c>
      <c r="B1073" s="269">
        <f>GRANTS!C45</f>
        <v>3022031</v>
      </c>
      <c r="C1073" s="269" t="str">
        <f>GRANTS!D45</f>
        <v>Hollickwood JMI School</v>
      </c>
      <c r="D1073" s="269" t="str">
        <f>GRANTS!M45</f>
        <v>DFC</v>
      </c>
      <c r="E1073" s="398">
        <f>GRANTS!Q45</f>
        <v>0</v>
      </c>
      <c r="F1073" s="398">
        <f>GRANTS!R45</f>
        <v>0</v>
      </c>
      <c r="G1073" s="398">
        <f>GRANTS!S45</f>
        <v>0</v>
      </c>
      <c r="H1073" s="398">
        <f>GRANTS!T45</f>
        <v>6461.5</v>
      </c>
    </row>
    <row r="1074" spans="1:8" x14ac:dyDescent="0.25">
      <c r="A1074" s="269" t="str">
        <f>GRANTS!A46</f>
        <v>GRANTS</v>
      </c>
      <c r="B1074" s="269">
        <f>GRANTS!C46</f>
        <v>3022032</v>
      </c>
      <c r="C1074" s="269" t="str">
        <f>GRANTS!D46</f>
        <v>Holly Park School</v>
      </c>
      <c r="D1074" s="269" t="str">
        <f>GRANTS!M46</f>
        <v>DFC</v>
      </c>
      <c r="E1074" s="398">
        <f>GRANTS!Q46</f>
        <v>0</v>
      </c>
      <c r="F1074" s="398">
        <f>GRANTS!R46</f>
        <v>0</v>
      </c>
      <c r="G1074" s="398">
        <f>GRANTS!S46</f>
        <v>0</v>
      </c>
      <c r="H1074" s="398">
        <f>GRANTS!T46</f>
        <v>9488.8799999999992</v>
      </c>
    </row>
    <row r="1075" spans="1:8" x14ac:dyDescent="0.25">
      <c r="A1075" s="269" t="str">
        <f>GRANTS!A47</f>
        <v>GRANTS</v>
      </c>
      <c r="B1075" s="269">
        <f>GRANTS!C47</f>
        <v>3022036</v>
      </c>
      <c r="C1075" s="269" t="str">
        <f>GRANTS!D47</f>
        <v>Livingstone School</v>
      </c>
      <c r="D1075" s="269" t="str">
        <f>GRANTS!M47</f>
        <v>DFC</v>
      </c>
      <c r="E1075" s="398">
        <f>GRANTS!Q47</f>
        <v>0</v>
      </c>
      <c r="F1075" s="398">
        <f>GRANTS!R47</f>
        <v>0</v>
      </c>
      <c r="G1075" s="398">
        <f>GRANTS!S47</f>
        <v>0</v>
      </c>
      <c r="H1075" s="398">
        <f>GRANTS!T47</f>
        <v>7552.75</v>
      </c>
    </row>
    <row r="1076" spans="1:8" x14ac:dyDescent="0.25">
      <c r="A1076" s="269" t="str">
        <f>GRANTS!A48</f>
        <v>GRANTS</v>
      </c>
      <c r="B1076" s="269">
        <f>GRANTS!C48</f>
        <v>3022037</v>
      </c>
      <c r="C1076" s="269" t="str">
        <f>GRANTS!D48</f>
        <v>Manorside Primary School</v>
      </c>
      <c r="D1076" s="269" t="str">
        <f>GRANTS!M48</f>
        <v>DFC</v>
      </c>
      <c r="E1076" s="398">
        <f>GRANTS!Q48</f>
        <v>0</v>
      </c>
      <c r="F1076" s="398">
        <f>GRANTS!R48</f>
        <v>0</v>
      </c>
      <c r="G1076" s="398">
        <f>GRANTS!S48</f>
        <v>0</v>
      </c>
      <c r="H1076" s="398">
        <f>GRANTS!T48</f>
        <v>7208.5</v>
      </c>
    </row>
    <row r="1077" spans="1:8" x14ac:dyDescent="0.25">
      <c r="A1077" s="269" t="str">
        <f>GRANTS!A49</f>
        <v>GRANTS</v>
      </c>
      <c r="B1077" s="269">
        <f>GRANTS!C49</f>
        <v>3023523</v>
      </c>
      <c r="C1077" s="269" t="str">
        <f>GRANTS!D49</f>
        <v>Martin Primary School</v>
      </c>
      <c r="D1077" s="269" t="str">
        <f>GRANTS!M49</f>
        <v>DFC</v>
      </c>
      <c r="E1077" s="398">
        <f>GRANTS!Q49</f>
        <v>0</v>
      </c>
      <c r="F1077" s="398">
        <f>GRANTS!R49</f>
        <v>0</v>
      </c>
      <c r="G1077" s="398">
        <f>GRANTS!S49</f>
        <v>0</v>
      </c>
      <c r="H1077" s="398">
        <f>GRANTS!T49</f>
        <v>11461</v>
      </c>
    </row>
    <row r="1078" spans="1:8" x14ac:dyDescent="0.25">
      <c r="A1078" s="269" t="str">
        <f>GRANTS!A50</f>
        <v>GRANTS</v>
      </c>
      <c r="B1078" s="269">
        <f>GRANTS!C50</f>
        <v>3022042</v>
      </c>
      <c r="C1078" s="269" t="str">
        <f>GRANTS!D50</f>
        <v>Monkfrith School</v>
      </c>
      <c r="D1078" s="269" t="str">
        <f>GRANTS!M50</f>
        <v>DFC</v>
      </c>
      <c r="E1078" s="398">
        <f>GRANTS!Q50</f>
        <v>0</v>
      </c>
      <c r="F1078" s="398">
        <f>GRANTS!R50</f>
        <v>0</v>
      </c>
      <c r="G1078" s="398">
        <f>GRANTS!S50</f>
        <v>0</v>
      </c>
      <c r="H1078" s="398">
        <f>GRANTS!T50</f>
        <v>8438.1200000000008</v>
      </c>
    </row>
    <row r="1079" spans="1:8" x14ac:dyDescent="0.25">
      <c r="A1079" s="269" t="str">
        <f>GRANTS!A51</f>
        <v>GRANTS</v>
      </c>
      <c r="B1079" s="269">
        <f>GRANTS!C51</f>
        <v>3022044</v>
      </c>
      <c r="C1079" s="269" t="str">
        <f>GRANTS!D51</f>
        <v>Moss Hall Infant School</v>
      </c>
      <c r="D1079" s="269" t="str">
        <f>GRANTS!M51</f>
        <v>DFC</v>
      </c>
      <c r="E1079" s="398">
        <f>GRANTS!Q51</f>
        <v>0</v>
      </c>
      <c r="F1079" s="398">
        <f>GRANTS!R51</f>
        <v>0</v>
      </c>
      <c r="G1079" s="398">
        <f>GRANTS!S51</f>
        <v>0</v>
      </c>
      <c r="H1079" s="398">
        <f>GRANTS!T51</f>
        <v>7926.25</v>
      </c>
    </row>
    <row r="1080" spans="1:8" x14ac:dyDescent="0.25">
      <c r="A1080" s="269" t="str">
        <f>GRANTS!A52</f>
        <v>GRANTS</v>
      </c>
      <c r="B1080" s="269">
        <f>GRANTS!C52</f>
        <v>3022043</v>
      </c>
      <c r="C1080" s="269" t="str">
        <f>GRANTS!D52</f>
        <v>Moss Hall Junior School</v>
      </c>
      <c r="D1080" s="269" t="str">
        <f>GRANTS!M52</f>
        <v>DFC</v>
      </c>
      <c r="E1080" s="398">
        <f>GRANTS!Q52</f>
        <v>0</v>
      </c>
      <c r="F1080" s="398">
        <f>GRANTS!R52</f>
        <v>0</v>
      </c>
      <c r="G1080" s="398">
        <f>GRANTS!S52</f>
        <v>0</v>
      </c>
      <c r="H1080" s="398">
        <f>GRANTS!T52</f>
        <v>9186.25</v>
      </c>
    </row>
    <row r="1081" spans="1:8" x14ac:dyDescent="0.25">
      <c r="A1081" s="269" t="str">
        <f>GRANTS!A53</f>
        <v>GRANTS</v>
      </c>
      <c r="B1081" s="269">
        <f>GRANTS!C53</f>
        <v>3022045</v>
      </c>
      <c r="C1081" s="269" t="str">
        <f>GRANTS!D53</f>
        <v>Northside School</v>
      </c>
      <c r="D1081" s="269" t="str">
        <f>GRANTS!M53</f>
        <v>DFC</v>
      </c>
      <c r="E1081" s="398">
        <f>GRANTS!Q53</f>
        <v>0</v>
      </c>
      <c r="F1081" s="398">
        <f>GRANTS!R53</f>
        <v>0</v>
      </c>
      <c r="G1081" s="398">
        <f>GRANTS!S53</f>
        <v>0</v>
      </c>
      <c r="H1081" s="398">
        <f>GRANTS!T53</f>
        <v>7073.5</v>
      </c>
    </row>
    <row r="1082" spans="1:8" x14ac:dyDescent="0.25">
      <c r="A1082" s="269" t="str">
        <f>GRANTS!A54</f>
        <v>GRANTS</v>
      </c>
      <c r="B1082" s="269">
        <f>GRANTS!C54</f>
        <v>3022077</v>
      </c>
      <c r="C1082" s="269" t="str">
        <f>GRANTS!D54</f>
        <v>Orion Primary School</v>
      </c>
      <c r="D1082" s="269" t="str">
        <f>GRANTS!M54</f>
        <v>DFC</v>
      </c>
      <c r="E1082" s="398">
        <f>GRANTS!Q54</f>
        <v>0</v>
      </c>
      <c r="F1082" s="398">
        <f>GRANTS!R54</f>
        <v>0</v>
      </c>
      <c r="G1082" s="398">
        <f>GRANTS!S54</f>
        <v>0</v>
      </c>
      <c r="H1082" s="398">
        <f>GRANTS!T54</f>
        <v>14775.25</v>
      </c>
    </row>
    <row r="1083" spans="1:8" x14ac:dyDescent="0.25">
      <c r="A1083" s="269" t="str">
        <f>GRANTS!A55</f>
        <v>GRANTS</v>
      </c>
      <c r="B1083" s="269">
        <f>GRANTS!C55</f>
        <v>3025201</v>
      </c>
      <c r="C1083" s="269" t="str">
        <f>GRANTS!D55</f>
        <v>Osidge Primary School</v>
      </c>
      <c r="D1083" s="269" t="str">
        <f>GRANTS!M55</f>
        <v>DFC</v>
      </c>
      <c r="E1083" s="398">
        <f>GRANTS!Q55</f>
        <v>0</v>
      </c>
      <c r="F1083" s="398">
        <f>GRANTS!R55</f>
        <v>0</v>
      </c>
      <c r="G1083" s="398">
        <f>GRANTS!S55</f>
        <v>0</v>
      </c>
      <c r="H1083" s="398">
        <f>GRANTS!T55</f>
        <v>8398.75</v>
      </c>
    </row>
    <row r="1084" spans="1:8" x14ac:dyDescent="0.25">
      <c r="A1084" s="269" t="str">
        <f>GRANTS!A56</f>
        <v>GRANTS</v>
      </c>
      <c r="B1084" s="269">
        <f>GRANTS!C56</f>
        <v>3022071</v>
      </c>
      <c r="C1084" s="269" t="str">
        <f>GRANTS!D56</f>
        <v>Queenswell Infant and Nursery School</v>
      </c>
      <c r="D1084" s="269" t="str">
        <f>GRANTS!M56</f>
        <v>DFC</v>
      </c>
      <c r="E1084" s="398">
        <f>GRANTS!Q56</f>
        <v>0</v>
      </c>
      <c r="F1084" s="398">
        <f>GRANTS!R56</f>
        <v>0</v>
      </c>
      <c r="G1084" s="398">
        <f>GRANTS!S56</f>
        <v>0</v>
      </c>
      <c r="H1084" s="398">
        <f>GRANTS!T56</f>
        <v>6405.25</v>
      </c>
    </row>
    <row r="1085" spans="1:8" x14ac:dyDescent="0.25">
      <c r="A1085" s="269" t="str">
        <f>GRANTS!A57</f>
        <v>GRANTS</v>
      </c>
      <c r="B1085" s="269">
        <f>GRANTS!C57</f>
        <v>3022072</v>
      </c>
      <c r="C1085" s="269" t="str">
        <f>GRANTS!D57</f>
        <v>Queenswell Junior School</v>
      </c>
      <c r="D1085" s="269" t="str">
        <f>GRANTS!M57</f>
        <v>DFC</v>
      </c>
      <c r="E1085" s="398">
        <f>GRANTS!Q57</f>
        <v>0</v>
      </c>
      <c r="F1085" s="398">
        <f>GRANTS!R57</f>
        <v>0</v>
      </c>
      <c r="G1085" s="398">
        <f>GRANTS!S57</f>
        <v>0</v>
      </c>
      <c r="H1085" s="398">
        <f>GRANTS!T57</f>
        <v>7903.75</v>
      </c>
    </row>
    <row r="1086" spans="1:8" x14ac:dyDescent="0.25">
      <c r="A1086" s="269" t="str">
        <f>GRANTS!A58</f>
        <v>GRANTS</v>
      </c>
      <c r="B1086" s="269">
        <f>GRANTS!C58</f>
        <v>3022070</v>
      </c>
      <c r="C1086" s="269" t="str">
        <f>GRANTS!D58</f>
        <v>Sunnyfields Primary School</v>
      </c>
      <c r="D1086" s="269" t="str">
        <f>GRANTS!M58</f>
        <v>DFC</v>
      </c>
      <c r="E1086" s="398">
        <f>GRANTS!Q58</f>
        <v>0</v>
      </c>
      <c r="F1086" s="398">
        <f>GRANTS!R58</f>
        <v>0</v>
      </c>
      <c r="G1086" s="398">
        <f>GRANTS!S58</f>
        <v>0</v>
      </c>
      <c r="H1086" s="398">
        <f>GRANTS!T58</f>
        <v>6709</v>
      </c>
    </row>
    <row r="1087" spans="1:8" x14ac:dyDescent="0.25">
      <c r="A1087" s="269" t="str">
        <f>GRANTS!A59</f>
        <v>GRANTS</v>
      </c>
      <c r="B1087" s="269">
        <f>GRANTS!C59</f>
        <v>3022055</v>
      </c>
      <c r="C1087" s="269" t="str">
        <f>GRANTS!D59</f>
        <v>Tudor School</v>
      </c>
      <c r="D1087" s="269" t="str">
        <f>GRANTS!M59</f>
        <v>DFC</v>
      </c>
      <c r="E1087" s="398">
        <f>GRANTS!Q59</f>
        <v>0</v>
      </c>
      <c r="F1087" s="398">
        <f>GRANTS!R59</f>
        <v>0</v>
      </c>
      <c r="G1087" s="398">
        <f>GRANTS!S59</f>
        <v>0</v>
      </c>
      <c r="H1087" s="398">
        <f>GRANTS!T59</f>
        <v>6613.6</v>
      </c>
    </row>
    <row r="1088" spans="1:8" x14ac:dyDescent="0.25">
      <c r="A1088" s="269" t="str">
        <f>GRANTS!A60</f>
        <v>GRANTS</v>
      </c>
      <c r="B1088" s="269">
        <f>GRANTS!C60</f>
        <v>3022057</v>
      </c>
      <c r="C1088" s="269" t="str">
        <f>GRANTS!D60</f>
        <v>Underhill School</v>
      </c>
      <c r="D1088" s="269" t="str">
        <f>GRANTS!M60</f>
        <v>DFC</v>
      </c>
      <c r="E1088" s="398">
        <f>GRANTS!Q60</f>
        <v>0</v>
      </c>
      <c r="F1088" s="398">
        <f>GRANTS!R60</f>
        <v>0</v>
      </c>
      <c r="G1088" s="398">
        <f>GRANTS!S60</f>
        <v>0</v>
      </c>
      <c r="H1088" s="398">
        <f>GRANTS!T60</f>
        <v>9616.23</v>
      </c>
    </row>
    <row r="1089" spans="1:8" x14ac:dyDescent="0.25">
      <c r="A1089" s="269" t="str">
        <f>GRANTS!A61</f>
        <v>GRANTS</v>
      </c>
      <c r="B1089" s="269">
        <f>GRANTS!C61</f>
        <v>3022076</v>
      </c>
      <c r="C1089" s="269" t="str">
        <f>GRANTS!D61</f>
        <v>Wessex  Gardens Primary School</v>
      </c>
      <c r="D1089" s="269" t="str">
        <f>GRANTS!M61</f>
        <v>DFC</v>
      </c>
      <c r="E1089" s="398">
        <f>GRANTS!Q61</f>
        <v>0</v>
      </c>
      <c r="F1089" s="398">
        <f>GRANTS!R61</f>
        <v>0</v>
      </c>
      <c r="G1089" s="398">
        <f>GRANTS!S61</f>
        <v>0</v>
      </c>
      <c r="H1089" s="398">
        <f>GRANTS!T61</f>
        <v>8419</v>
      </c>
    </row>
    <row r="1090" spans="1:8" x14ac:dyDescent="0.25">
      <c r="A1090" s="269" t="str">
        <f>GRANTS!A62</f>
        <v>GRANTS</v>
      </c>
      <c r="B1090" s="269">
        <f>GRANTS!C62</f>
        <v>3022060</v>
      </c>
      <c r="C1090" s="269" t="str">
        <f>GRANTS!D62</f>
        <v>Whitings Hill Primary School</v>
      </c>
      <c r="D1090" s="269" t="str">
        <f>GRANTS!M62</f>
        <v>DFC</v>
      </c>
      <c r="E1090" s="398">
        <f>GRANTS!Q62</f>
        <v>0</v>
      </c>
      <c r="F1090" s="398">
        <f>GRANTS!R62</f>
        <v>0</v>
      </c>
      <c r="G1090" s="398">
        <f>GRANTS!S62</f>
        <v>0</v>
      </c>
      <c r="H1090" s="398">
        <f>GRANTS!T62</f>
        <v>9226.75</v>
      </c>
    </row>
    <row r="1091" spans="1:8" x14ac:dyDescent="0.25">
      <c r="A1091" s="269" t="str">
        <f>GRANTS!A63</f>
        <v>GRANTS</v>
      </c>
      <c r="B1091" s="269">
        <f>GRANTS!C63</f>
        <v>3023518</v>
      </c>
      <c r="C1091" s="269" t="str">
        <f>GRANTS!D63</f>
        <v>Woodcroft Primary School</v>
      </c>
      <c r="D1091" s="269" t="str">
        <f>GRANTS!M63</f>
        <v>DFC</v>
      </c>
      <c r="E1091" s="398">
        <f>GRANTS!Q63</f>
        <v>0</v>
      </c>
      <c r="F1091" s="398">
        <f>GRANTS!R63</f>
        <v>0</v>
      </c>
      <c r="G1091" s="398">
        <f>GRANTS!S63</f>
        <v>0</v>
      </c>
      <c r="H1091" s="398">
        <f>GRANTS!T63</f>
        <v>8761</v>
      </c>
    </row>
    <row r="1092" spans="1:8" x14ac:dyDescent="0.25">
      <c r="A1092" s="269" t="str">
        <f>GRANTS!A64</f>
        <v>GRANTS</v>
      </c>
      <c r="B1092" s="269">
        <f>GRANTS!C64</f>
        <v>3022054</v>
      </c>
      <c r="C1092" s="269" t="str">
        <f>GRANTS!D64</f>
        <v>Woodridge  Primary School</v>
      </c>
      <c r="D1092" s="269" t="str">
        <f>GRANTS!M64</f>
        <v>DFC</v>
      </c>
      <c r="E1092" s="398">
        <f>GRANTS!Q64</f>
        <v>0</v>
      </c>
      <c r="F1092" s="398">
        <f>GRANTS!R64</f>
        <v>0</v>
      </c>
      <c r="G1092" s="398">
        <f>GRANTS!S64</f>
        <v>0</v>
      </c>
      <c r="H1092" s="398">
        <f>GRANTS!T64</f>
        <v>6340</v>
      </c>
    </row>
    <row r="1093" spans="1:8" x14ac:dyDescent="0.25">
      <c r="A1093" s="269" t="str">
        <f>GRANTS!A65</f>
        <v>GRANTS</v>
      </c>
      <c r="B1093" s="269">
        <f>GRANTS!C65</f>
        <v>3021102</v>
      </c>
      <c r="C1093" s="269" t="str">
        <f>GRANTS!D65</f>
        <v>Northgate</v>
      </c>
      <c r="D1093" s="269" t="str">
        <f>GRANTS!M65</f>
        <v>DFC</v>
      </c>
      <c r="E1093" s="398">
        <f>GRANTS!Q65</f>
        <v>0</v>
      </c>
      <c r="F1093" s="398">
        <f>GRANTS!R65</f>
        <v>0</v>
      </c>
      <c r="G1093" s="398">
        <f>GRANTS!S65</f>
        <v>0</v>
      </c>
      <c r="H1093" s="398">
        <f>GRANTS!T65</f>
        <v>4835.3100000000004</v>
      </c>
    </row>
    <row r="1094" spans="1:8" x14ac:dyDescent="0.25">
      <c r="A1094" s="269" t="str">
        <f>GRANTS!A66</f>
        <v>GRANTS</v>
      </c>
      <c r="B1094" s="269">
        <f>GRANTS!C66</f>
        <v>3021100</v>
      </c>
      <c r="C1094" s="269" t="str">
        <f>GRANTS!D66</f>
        <v>Pavilion</v>
      </c>
      <c r="D1094" s="269" t="str">
        <f>GRANTS!M66</f>
        <v>DFC</v>
      </c>
      <c r="E1094" s="398">
        <f>GRANTS!Q66</f>
        <v>0</v>
      </c>
      <c r="F1094" s="398">
        <f>GRANTS!R66</f>
        <v>0</v>
      </c>
      <c r="G1094" s="398">
        <f>GRANTS!S66</f>
        <v>0</v>
      </c>
      <c r="H1094" s="398">
        <f>GRANTS!T66</f>
        <v>8505.6200000000008</v>
      </c>
    </row>
    <row r="1095" spans="1:8" x14ac:dyDescent="0.25">
      <c r="A1095" s="269" t="str">
        <f>GRANTS!A67</f>
        <v>GRANTS</v>
      </c>
      <c r="B1095" s="269">
        <f>GRANTS!C67</f>
        <v>3024003</v>
      </c>
      <c r="C1095" s="269" t="str">
        <f>GRANTS!D67</f>
        <v>Friern Barnet School</v>
      </c>
      <c r="D1095" s="269" t="str">
        <f>GRANTS!M67</f>
        <v>DFC</v>
      </c>
      <c r="E1095" s="398">
        <f>GRANTS!Q67</f>
        <v>0</v>
      </c>
      <c r="F1095" s="398">
        <f>GRANTS!R67</f>
        <v>0</v>
      </c>
      <c r="G1095" s="398">
        <f>GRANTS!S67</f>
        <v>0</v>
      </c>
      <c r="H1095" s="398">
        <f>GRANTS!T67</f>
        <v>17289.060000000001</v>
      </c>
    </row>
    <row r="1096" spans="1:8" x14ac:dyDescent="0.25">
      <c r="A1096" s="269" t="str">
        <f>GRANTS!A68</f>
        <v>GRANTS</v>
      </c>
      <c r="B1096" s="269">
        <f>GRANTS!C68</f>
        <v>3027010</v>
      </c>
      <c r="C1096" s="269" t="str">
        <f>GRANTS!D68</f>
        <v>Mapledown</v>
      </c>
      <c r="D1096" s="269" t="str">
        <f>GRANTS!M68</f>
        <v>DFC</v>
      </c>
      <c r="E1096" s="398">
        <f>GRANTS!Q68</f>
        <v>0</v>
      </c>
      <c r="F1096" s="398">
        <f>GRANTS!R68</f>
        <v>0</v>
      </c>
      <c r="G1096" s="398">
        <f>GRANTS!S68</f>
        <v>0</v>
      </c>
      <c r="H1096" s="398">
        <f>GRANTS!T68</f>
        <v>8303.1200000000008</v>
      </c>
    </row>
    <row r="1097" spans="1:8" x14ac:dyDescent="0.25">
      <c r="A1097" s="269" t="str">
        <f>GRANTS!A69</f>
        <v>GRANTS</v>
      </c>
      <c r="B1097" s="269">
        <f>GRANTS!C69</f>
        <v>3027005</v>
      </c>
      <c r="C1097" s="269" t="str">
        <f>GRANTS!D69</f>
        <v>Northway</v>
      </c>
      <c r="D1097" s="269" t="str">
        <f>GRANTS!M69</f>
        <v>DFC</v>
      </c>
      <c r="E1097" s="398">
        <f>GRANTS!Q69</f>
        <v>0</v>
      </c>
      <c r="F1097" s="398">
        <f>GRANTS!R69</f>
        <v>0</v>
      </c>
      <c r="G1097" s="398">
        <f>GRANTS!S69</f>
        <v>0</v>
      </c>
      <c r="H1097" s="398">
        <f>GRANTS!T69</f>
        <v>9670</v>
      </c>
    </row>
    <row r="1098" spans="1:8" x14ac:dyDescent="0.25">
      <c r="A1098" s="269" t="str">
        <f>GRANTS!A70</f>
        <v>GRANTS</v>
      </c>
      <c r="B1098" s="269">
        <f>GRANTS!C70</f>
        <v>3027009</v>
      </c>
      <c r="C1098" s="269" t="str">
        <f>GRANTS!D70</f>
        <v>Oakleigh</v>
      </c>
      <c r="D1098" s="269" t="str">
        <f>GRANTS!M70</f>
        <v>DFC</v>
      </c>
      <c r="E1098" s="398">
        <f>GRANTS!Q70</f>
        <v>0</v>
      </c>
      <c r="F1098" s="398">
        <f>GRANTS!R70</f>
        <v>0</v>
      </c>
      <c r="G1098" s="398">
        <f>GRANTS!S70</f>
        <v>0</v>
      </c>
      <c r="H1098" s="398">
        <f>GRANTS!T70</f>
        <v>10388.879999999999</v>
      </c>
    </row>
    <row r="1099" spans="1:8" x14ac:dyDescent="0.25">
      <c r="A1099" s="269" t="str">
        <f>GRANTS!A71</f>
        <v>GRANTS</v>
      </c>
      <c r="B1099" s="269">
        <f>GRANTS!C71</f>
        <v>3023520</v>
      </c>
      <c r="C1099" s="269" t="str">
        <f>GRANTS!D71</f>
        <v>Akiva School</v>
      </c>
      <c r="D1099" s="269" t="str">
        <f>GRANTS!M71</f>
        <v>PEGrt</v>
      </c>
      <c r="E1099" s="398">
        <f>GRANTS!Q71</f>
        <v>0</v>
      </c>
      <c r="F1099" s="398">
        <f>GRANTS!R71</f>
        <v>8166.6666666666661</v>
      </c>
      <c r="G1099" s="398">
        <f>GRANTS!S71</f>
        <v>0</v>
      </c>
      <c r="H1099" s="398">
        <f>GRANTS!T71</f>
        <v>0</v>
      </c>
    </row>
    <row r="1100" spans="1:8" x14ac:dyDescent="0.25">
      <c r="A1100" s="269" t="str">
        <f>GRANTS!A72</f>
        <v>GRANTS</v>
      </c>
      <c r="B1100" s="269">
        <f>GRANTS!C72</f>
        <v>3023300</v>
      </c>
      <c r="C1100" s="269" t="str">
        <f>GRANTS!D72</f>
        <v>All Saints' CE Primary School NW2</v>
      </c>
      <c r="D1100" s="269" t="str">
        <f>GRANTS!M72</f>
        <v>PEGrt</v>
      </c>
      <c r="E1100" s="398">
        <f>GRANTS!Q72</f>
        <v>0</v>
      </c>
      <c r="F1100" s="398">
        <f>GRANTS!R72</f>
        <v>7316.6666666666661</v>
      </c>
      <c r="G1100" s="398">
        <f>GRANTS!S72</f>
        <v>0</v>
      </c>
      <c r="H1100" s="398">
        <f>GRANTS!T72</f>
        <v>0</v>
      </c>
    </row>
    <row r="1101" spans="1:8" x14ac:dyDescent="0.25">
      <c r="A1101" s="269" t="str">
        <f>GRANTS!A73</f>
        <v>GRANTS</v>
      </c>
      <c r="B1101" s="269">
        <f>GRANTS!C73</f>
        <v>3023317</v>
      </c>
      <c r="C1101" s="269" t="str">
        <f>GRANTS!D73</f>
        <v>All Saints' CE Primary School, N20</v>
      </c>
      <c r="D1101" s="269" t="str">
        <f>GRANTS!M73</f>
        <v>PEGrt</v>
      </c>
      <c r="E1101" s="398">
        <f>GRANTS!Q73</f>
        <v>0</v>
      </c>
      <c r="F1101" s="398">
        <f>GRANTS!R73</f>
        <v>7520.8333333333339</v>
      </c>
      <c r="G1101" s="398">
        <f>GRANTS!S73</f>
        <v>0</v>
      </c>
      <c r="H1101" s="398">
        <f>GRANTS!T73</f>
        <v>0</v>
      </c>
    </row>
    <row r="1102" spans="1:8" x14ac:dyDescent="0.25">
      <c r="A1102" s="269" t="str">
        <f>GRANTS!A74</f>
        <v>GRANTS</v>
      </c>
      <c r="B1102" s="269">
        <f>GRANTS!C74</f>
        <v>3023500</v>
      </c>
      <c r="C1102" s="269" t="str">
        <f>GRANTS!D74</f>
        <v>Annunciation Catholic Infant School</v>
      </c>
      <c r="D1102" s="269" t="str">
        <f>GRANTS!M74</f>
        <v>PEGrt</v>
      </c>
      <c r="E1102" s="398">
        <f>GRANTS!Q74</f>
        <v>0</v>
      </c>
      <c r="F1102" s="398">
        <f>GRANTS!R74</f>
        <v>7054.1666666666661</v>
      </c>
      <c r="G1102" s="398">
        <f>GRANTS!S74</f>
        <v>0</v>
      </c>
      <c r="H1102" s="398">
        <f>GRANTS!T74</f>
        <v>0</v>
      </c>
    </row>
    <row r="1103" spans="1:8" x14ac:dyDescent="0.25">
      <c r="A1103" s="269" t="str">
        <f>GRANTS!A75</f>
        <v>GRANTS</v>
      </c>
      <c r="B1103" s="269">
        <f>GRANTS!C75</f>
        <v>3023514</v>
      </c>
      <c r="C1103" s="269" t="str">
        <f>GRANTS!D75</f>
        <v>Annunciation Catholic Junior School</v>
      </c>
      <c r="D1103" s="269" t="str">
        <f>GRANTS!M75</f>
        <v>PEGrt</v>
      </c>
      <c r="E1103" s="398">
        <f>GRANTS!Q75</f>
        <v>0</v>
      </c>
      <c r="F1103" s="398">
        <f>GRANTS!R75</f>
        <v>7525</v>
      </c>
      <c r="G1103" s="398">
        <f>GRANTS!S75</f>
        <v>0</v>
      </c>
      <c r="H1103" s="398">
        <f>GRANTS!T75</f>
        <v>0</v>
      </c>
    </row>
    <row r="1104" spans="1:8" x14ac:dyDescent="0.25">
      <c r="A1104" s="269" t="str">
        <f>GRANTS!A76</f>
        <v>GRANTS</v>
      </c>
      <c r="B1104" s="269">
        <f>GRANTS!C76</f>
        <v>3022002</v>
      </c>
      <c r="C1104" s="269" t="str">
        <f>GRANTS!D76</f>
        <v>Barnfield School</v>
      </c>
      <c r="D1104" s="269" t="str">
        <f>GRANTS!M76</f>
        <v>PEGrt</v>
      </c>
      <c r="E1104" s="398">
        <f>GRANTS!Q76</f>
        <v>0</v>
      </c>
      <c r="F1104" s="398">
        <f>GRANTS!R76</f>
        <v>8158.3333333333339</v>
      </c>
      <c r="G1104" s="398">
        <f>GRANTS!S76</f>
        <v>0</v>
      </c>
      <c r="H1104" s="398">
        <f>GRANTS!T76</f>
        <v>0</v>
      </c>
    </row>
    <row r="1105" spans="1:8" x14ac:dyDescent="0.25">
      <c r="A1105" s="269" t="str">
        <f>GRANTS!A77</f>
        <v>GRANTS</v>
      </c>
      <c r="B1105" s="269">
        <f>GRANTS!C77</f>
        <v>3022079</v>
      </c>
      <c r="C1105" s="269" t="str">
        <f>GRANTS!D77</f>
        <v>Beis Yaakov</v>
      </c>
      <c r="D1105" s="269" t="str">
        <f>GRANTS!M77</f>
        <v>PEGrt</v>
      </c>
      <c r="E1105" s="398">
        <f>GRANTS!Q77</f>
        <v>0</v>
      </c>
      <c r="F1105" s="398">
        <f>GRANTS!R77</f>
        <v>8233.3333333333339</v>
      </c>
      <c r="G1105" s="398">
        <f>GRANTS!S77</f>
        <v>0</v>
      </c>
      <c r="H1105" s="398">
        <f>GRANTS!T77</f>
        <v>0</v>
      </c>
    </row>
    <row r="1106" spans="1:8" x14ac:dyDescent="0.25">
      <c r="A1106" s="269" t="str">
        <f>GRANTS!A78</f>
        <v>GRANTS</v>
      </c>
      <c r="B1106" s="269">
        <f>GRANTS!C78</f>
        <v>3023524</v>
      </c>
      <c r="C1106" s="269" t="str">
        <f>GRANTS!D78</f>
        <v>Beit Shvidler Primary School</v>
      </c>
      <c r="D1106" s="269" t="str">
        <f>GRANTS!M78</f>
        <v>PEGrt</v>
      </c>
      <c r="E1106" s="398">
        <f>GRANTS!Q78</f>
        <v>0</v>
      </c>
      <c r="F1106" s="398">
        <f>GRANTS!R78</f>
        <v>7333.3333333333339</v>
      </c>
      <c r="G1106" s="398">
        <f>GRANTS!S78</f>
        <v>0</v>
      </c>
      <c r="H1106" s="398">
        <f>GRANTS!T78</f>
        <v>0</v>
      </c>
    </row>
    <row r="1107" spans="1:8" x14ac:dyDescent="0.25">
      <c r="A1107" s="269" t="str">
        <f>GRANTS!A79</f>
        <v>GRANTS</v>
      </c>
      <c r="B1107" s="269">
        <f>GRANTS!C79</f>
        <v>3022003</v>
      </c>
      <c r="C1107" s="269" t="str">
        <f>GRANTS!D79</f>
        <v>Bell Lane Primary School</v>
      </c>
      <c r="D1107" s="269" t="str">
        <f>GRANTS!M79</f>
        <v>PEGrt</v>
      </c>
      <c r="E1107" s="398">
        <f>GRANTS!Q79</f>
        <v>0</v>
      </c>
      <c r="F1107" s="398">
        <f>GRANTS!R79</f>
        <v>7975</v>
      </c>
      <c r="G1107" s="398">
        <f>GRANTS!S79</f>
        <v>0</v>
      </c>
      <c r="H1107" s="398">
        <f>GRANTS!T79</f>
        <v>0</v>
      </c>
    </row>
    <row r="1108" spans="1:8" x14ac:dyDescent="0.25">
      <c r="A1108" s="269" t="str">
        <f>GRANTS!A80</f>
        <v>GRANTS</v>
      </c>
      <c r="B1108" s="269">
        <f>GRANTS!C80</f>
        <v>3023511</v>
      </c>
      <c r="C1108" s="269" t="str">
        <f>GRANTS!D80</f>
        <v>Blessed Dominic School</v>
      </c>
      <c r="D1108" s="269" t="str">
        <f>GRANTS!M80</f>
        <v>PEGrt</v>
      </c>
      <c r="E1108" s="398">
        <f>GRANTS!Q80</f>
        <v>0</v>
      </c>
      <c r="F1108" s="398">
        <f>GRANTS!R80</f>
        <v>8041.6666666666661</v>
      </c>
      <c r="G1108" s="398">
        <f>GRANTS!S80</f>
        <v>0</v>
      </c>
      <c r="H1108" s="398">
        <f>GRANTS!T80</f>
        <v>0</v>
      </c>
    </row>
    <row r="1109" spans="1:8" x14ac:dyDescent="0.25">
      <c r="A1109" s="269" t="str">
        <f>GRANTS!A81</f>
        <v>GRANTS</v>
      </c>
      <c r="B1109" s="269">
        <f>GRANTS!C81</f>
        <v>3022008</v>
      </c>
      <c r="C1109" s="269" t="str">
        <f>GRANTS!D81</f>
        <v>Brookland Infant  &amp; Nursery School</v>
      </c>
      <c r="D1109" s="269" t="str">
        <f>GRANTS!M81</f>
        <v>PEGrt</v>
      </c>
      <c r="E1109" s="398">
        <f>GRANTS!Q81</f>
        <v>0</v>
      </c>
      <c r="F1109" s="398">
        <f>GRANTS!R81</f>
        <v>7408.3333333333339</v>
      </c>
      <c r="G1109" s="398">
        <f>GRANTS!S81</f>
        <v>0</v>
      </c>
      <c r="H1109" s="398">
        <f>GRANTS!T81</f>
        <v>0</v>
      </c>
    </row>
    <row r="1110" spans="1:8" x14ac:dyDescent="0.25">
      <c r="A1110" s="269" t="str">
        <f>GRANTS!A82</f>
        <v>GRANTS</v>
      </c>
      <c r="B1110" s="269">
        <f>GRANTS!C82</f>
        <v>3022007</v>
      </c>
      <c r="C1110" s="269" t="str">
        <f>GRANTS!D82</f>
        <v>Brookland Junior School</v>
      </c>
      <c r="D1110" s="269" t="str">
        <f>GRANTS!M82</f>
        <v>PEGrt</v>
      </c>
      <c r="E1110" s="398">
        <f>GRANTS!Q82</f>
        <v>0</v>
      </c>
      <c r="F1110" s="398">
        <f>GRANTS!R82</f>
        <v>8154.1666666666661</v>
      </c>
      <c r="G1110" s="398">
        <f>GRANTS!S82</f>
        <v>0</v>
      </c>
      <c r="H1110" s="398">
        <f>GRANTS!T82</f>
        <v>0</v>
      </c>
    </row>
    <row r="1111" spans="1:8" x14ac:dyDescent="0.25">
      <c r="A1111" s="269" t="str">
        <f>GRANTS!A83</f>
        <v>GRANTS</v>
      </c>
      <c r="B1111" s="269">
        <f>GRANTS!C83</f>
        <v>3022009</v>
      </c>
      <c r="C1111" s="269" t="str">
        <f>GRANTS!D83</f>
        <v>Brunswick Park Primary &amp; Nursery School</v>
      </c>
      <c r="D1111" s="269" t="str">
        <f>GRANTS!M83</f>
        <v>PEGrt</v>
      </c>
      <c r="E1111" s="398">
        <f>GRANTS!Q83</f>
        <v>0</v>
      </c>
      <c r="F1111" s="398">
        <f>GRANTS!R83</f>
        <v>8175</v>
      </c>
      <c r="G1111" s="398">
        <f>GRANTS!S83</f>
        <v>0</v>
      </c>
      <c r="H1111" s="398">
        <f>GRANTS!T83</f>
        <v>0</v>
      </c>
    </row>
    <row r="1112" spans="1:8" x14ac:dyDescent="0.25">
      <c r="A1112" s="269" t="str">
        <f>GRANTS!A84</f>
        <v>GRANTS</v>
      </c>
      <c r="B1112" s="269">
        <f>GRANTS!C84</f>
        <v>3022067</v>
      </c>
      <c r="C1112" s="269" t="str">
        <f>GRANTS!D84</f>
        <v>Chalgrove Primary School</v>
      </c>
      <c r="D1112" s="269" t="str">
        <f>GRANTS!M84</f>
        <v>PEGrt</v>
      </c>
      <c r="E1112" s="398">
        <f>GRANTS!Q84</f>
        <v>0</v>
      </c>
      <c r="F1112" s="398">
        <f>GRANTS!R84</f>
        <v>7495.8333333333339</v>
      </c>
      <c r="G1112" s="398">
        <f>GRANTS!S84</f>
        <v>0</v>
      </c>
      <c r="H1112" s="398">
        <f>GRANTS!T84</f>
        <v>0</v>
      </c>
    </row>
    <row r="1113" spans="1:8" x14ac:dyDescent="0.25">
      <c r="A1113" s="269" t="str">
        <f>GRANTS!A85</f>
        <v>GRANTS</v>
      </c>
      <c r="B1113" s="269">
        <f>GRANTS!C85</f>
        <v>3023302</v>
      </c>
      <c r="C1113" s="269" t="str">
        <f>GRANTS!D85</f>
        <v>Christ Church CE Primary School</v>
      </c>
      <c r="D1113" s="269" t="str">
        <f>GRANTS!M85</f>
        <v>PEGrt</v>
      </c>
      <c r="E1113" s="398">
        <f>GRANTS!Q85</f>
        <v>0</v>
      </c>
      <c r="F1113" s="398">
        <f>GRANTS!R85</f>
        <v>7425</v>
      </c>
      <c r="G1113" s="398">
        <f>GRANTS!S85</f>
        <v>0</v>
      </c>
      <c r="H1113" s="398">
        <f>GRANTS!T85</f>
        <v>0</v>
      </c>
    </row>
    <row r="1114" spans="1:8" x14ac:dyDescent="0.25">
      <c r="A1114" s="269" t="str">
        <f>GRANTS!A86</f>
        <v>GRANTS</v>
      </c>
      <c r="B1114" s="269">
        <f>GRANTS!C86</f>
        <v>3022011</v>
      </c>
      <c r="C1114" s="269" t="str">
        <f>GRANTS!D86</f>
        <v>Church Hill Primary School</v>
      </c>
      <c r="D1114" s="269" t="str">
        <f>GRANTS!M86</f>
        <v>PEGrt</v>
      </c>
      <c r="E1114" s="398">
        <f>GRANTS!Q86</f>
        <v>0</v>
      </c>
      <c r="F1114" s="398">
        <f>GRANTS!R86</f>
        <v>7420.8333333333339</v>
      </c>
      <c r="G1114" s="398">
        <f>GRANTS!S86</f>
        <v>0</v>
      </c>
      <c r="H1114" s="398">
        <f>GRANTS!T86</f>
        <v>0</v>
      </c>
    </row>
    <row r="1115" spans="1:8" x14ac:dyDescent="0.25">
      <c r="A1115" s="269" t="str">
        <f>GRANTS!A87</f>
        <v>GRANTS</v>
      </c>
      <c r="B1115" s="269">
        <f>GRANTS!C87</f>
        <v>3022014</v>
      </c>
      <c r="C1115" s="269" t="str">
        <f>GRANTS!D87</f>
        <v>Colindale School</v>
      </c>
      <c r="D1115" s="269" t="str">
        <f>GRANTS!M87</f>
        <v>PEGrt</v>
      </c>
      <c r="E1115" s="398">
        <f>GRANTS!Q87</f>
        <v>0</v>
      </c>
      <c r="F1115" s="398">
        <f>GRANTS!R87</f>
        <v>8904.1666666666661</v>
      </c>
      <c r="G1115" s="398">
        <f>GRANTS!S87</f>
        <v>0</v>
      </c>
      <c r="H1115" s="398">
        <f>GRANTS!T87</f>
        <v>0</v>
      </c>
    </row>
    <row r="1116" spans="1:8" x14ac:dyDescent="0.25">
      <c r="A1116" s="269" t="str">
        <f>GRANTS!A88</f>
        <v>GRANTS</v>
      </c>
      <c r="B1116" s="269">
        <f>GRANTS!C88</f>
        <v>3022015</v>
      </c>
      <c r="C1116" s="269" t="str">
        <f>GRANTS!D88</f>
        <v>Coppetts Wood</v>
      </c>
      <c r="D1116" s="269" t="str">
        <f>GRANTS!M88</f>
        <v>PEGrt</v>
      </c>
      <c r="E1116" s="398">
        <f>GRANTS!Q88</f>
        <v>0</v>
      </c>
      <c r="F1116" s="398">
        <f>GRANTS!R88</f>
        <v>7420.8333333333339</v>
      </c>
      <c r="G1116" s="398">
        <f>GRANTS!S88</f>
        <v>0</v>
      </c>
      <c r="H1116" s="398">
        <f>GRANTS!T88</f>
        <v>0</v>
      </c>
    </row>
    <row r="1117" spans="1:8" x14ac:dyDescent="0.25">
      <c r="A1117" s="269" t="str">
        <f>GRANTS!A89</f>
        <v>GRANTS</v>
      </c>
      <c r="B1117" s="269">
        <f>GRANTS!C89</f>
        <v>3022016</v>
      </c>
      <c r="C1117" s="269" t="str">
        <f>GRANTS!D89</f>
        <v>Courtland School</v>
      </c>
      <c r="D1117" s="269" t="str">
        <f>GRANTS!M89</f>
        <v>PEGrt</v>
      </c>
      <c r="E1117" s="398">
        <f>GRANTS!Q89</f>
        <v>0</v>
      </c>
      <c r="F1117" s="398">
        <f>GRANTS!R89</f>
        <v>7420.8333333333339</v>
      </c>
      <c r="G1117" s="398">
        <f>GRANTS!S89</f>
        <v>0</v>
      </c>
      <c r="H1117" s="398">
        <f>GRANTS!T89</f>
        <v>0</v>
      </c>
    </row>
    <row r="1118" spans="1:8" x14ac:dyDescent="0.25">
      <c r="A1118" s="269" t="str">
        <f>GRANTS!A90</f>
        <v>GRANTS</v>
      </c>
      <c r="B1118" s="269">
        <f>GRANTS!C90</f>
        <v>3022017</v>
      </c>
      <c r="C1118" s="269" t="str">
        <f>GRANTS!D90</f>
        <v>Cromer Road Primary School</v>
      </c>
      <c r="D1118" s="269" t="str">
        <f>GRANTS!M90</f>
        <v>PEGrt</v>
      </c>
      <c r="E1118" s="398">
        <f>GRANTS!Q90</f>
        <v>0</v>
      </c>
      <c r="F1118" s="398">
        <f>GRANTS!R90</f>
        <v>8183.3333333333339</v>
      </c>
      <c r="G1118" s="398">
        <f>GRANTS!S90</f>
        <v>0</v>
      </c>
      <c r="H1118" s="398">
        <f>GRANTS!T90</f>
        <v>0</v>
      </c>
    </row>
    <row r="1119" spans="1:8" x14ac:dyDescent="0.25">
      <c r="A1119" s="269" t="str">
        <f>GRANTS!A91</f>
        <v>GRANTS</v>
      </c>
      <c r="B1119" s="269">
        <f>GRANTS!C91</f>
        <v>3022073</v>
      </c>
      <c r="C1119" s="269" t="str">
        <f>GRANTS!D91</f>
        <v>Danegrove JMI School</v>
      </c>
      <c r="D1119" s="269" t="str">
        <f>GRANTS!M91</f>
        <v>PEGrt</v>
      </c>
      <c r="E1119" s="398">
        <f>GRANTS!Q91</f>
        <v>0</v>
      </c>
      <c r="F1119" s="398">
        <f>GRANTS!R91</f>
        <v>8912.5</v>
      </c>
      <c r="G1119" s="398">
        <f>GRANTS!S91</f>
        <v>0</v>
      </c>
      <c r="H1119" s="398">
        <f>GRANTS!T91</f>
        <v>0</v>
      </c>
    </row>
    <row r="1120" spans="1:8" x14ac:dyDescent="0.25">
      <c r="A1120" s="269" t="str">
        <f>GRANTS!A92</f>
        <v>GRANTS</v>
      </c>
      <c r="B1120" s="269">
        <f>GRANTS!C92</f>
        <v>3022019</v>
      </c>
      <c r="C1120" s="269" t="str">
        <f>GRANTS!D92</f>
        <v>Deansbrook Infant School</v>
      </c>
      <c r="D1120" s="269" t="str">
        <f>GRANTS!M92</f>
        <v>PEGrt</v>
      </c>
      <c r="E1120" s="398">
        <f>GRANTS!Q92</f>
        <v>0</v>
      </c>
      <c r="F1120" s="398">
        <f>GRANTS!R92</f>
        <v>7337.5</v>
      </c>
      <c r="G1120" s="398">
        <f>GRANTS!S92</f>
        <v>0</v>
      </c>
      <c r="H1120" s="398">
        <f>GRANTS!T92</f>
        <v>0</v>
      </c>
    </row>
    <row r="1121" spans="1:8" x14ac:dyDescent="0.25">
      <c r="A1121" s="269" t="str">
        <f>GRANTS!A93</f>
        <v>GRANTS</v>
      </c>
      <c r="B1121" s="269">
        <f>GRANTS!C93</f>
        <v>3022021</v>
      </c>
      <c r="C1121" s="269" t="str">
        <f>GRANTS!D93</f>
        <v>Dollis Primary School</v>
      </c>
      <c r="D1121" s="269" t="str">
        <f>GRANTS!M93</f>
        <v>PEGrt</v>
      </c>
      <c r="E1121" s="398">
        <f>GRANTS!Q93</f>
        <v>0</v>
      </c>
      <c r="F1121" s="398">
        <f>GRANTS!R93</f>
        <v>8508.3333333333339</v>
      </c>
      <c r="G1121" s="398">
        <f>GRANTS!S93</f>
        <v>0</v>
      </c>
      <c r="H1121" s="398">
        <f>GRANTS!T93</f>
        <v>0</v>
      </c>
    </row>
    <row r="1122" spans="1:8" x14ac:dyDescent="0.25">
      <c r="A1122" s="269" t="str">
        <f>GRANTS!A94</f>
        <v>GRANTS</v>
      </c>
      <c r="B1122" s="269">
        <f>GRANTS!C94</f>
        <v>3022023</v>
      </c>
      <c r="C1122" s="269" t="str">
        <f>GRANTS!D94</f>
        <v>Edgware Primary School</v>
      </c>
      <c r="D1122" s="269" t="str">
        <f>GRANTS!M94</f>
        <v>PEGrt</v>
      </c>
      <c r="E1122" s="398">
        <f>GRANTS!Q94</f>
        <v>0</v>
      </c>
      <c r="F1122" s="398">
        <f>GRANTS!R94</f>
        <v>8670.8333333333339</v>
      </c>
      <c r="G1122" s="398">
        <f>GRANTS!S94</f>
        <v>0</v>
      </c>
      <c r="H1122" s="398">
        <f>GRANTS!T94</f>
        <v>0</v>
      </c>
    </row>
    <row r="1123" spans="1:8" x14ac:dyDescent="0.25">
      <c r="A1123" s="269" t="str">
        <f>GRANTS!A95</f>
        <v>GRANTS</v>
      </c>
      <c r="B1123" s="269">
        <f>GRANTS!C95</f>
        <v>3022024</v>
      </c>
      <c r="C1123" s="269" t="str">
        <f>GRANTS!D95</f>
        <v>Fairway Primary School</v>
      </c>
      <c r="D1123" s="269" t="str">
        <f>GRANTS!M95</f>
        <v>PEGrt</v>
      </c>
      <c r="E1123" s="398">
        <f>GRANTS!Q95</f>
        <v>0</v>
      </c>
      <c r="F1123" s="398">
        <f>GRANTS!R95</f>
        <v>7391.6666666666661</v>
      </c>
      <c r="G1123" s="398">
        <f>GRANTS!S95</f>
        <v>0</v>
      </c>
      <c r="H1123" s="398">
        <f>GRANTS!T95</f>
        <v>0</v>
      </c>
    </row>
    <row r="1124" spans="1:8" x14ac:dyDescent="0.25">
      <c r="A1124" s="269" t="str">
        <f>GRANTS!A96</f>
        <v>GRANTS</v>
      </c>
      <c r="B1124" s="269">
        <f>GRANTS!C96</f>
        <v>3022025</v>
      </c>
      <c r="C1124" s="269" t="str">
        <f>GRANTS!D96</f>
        <v>Foulds</v>
      </c>
      <c r="D1124" s="269" t="str">
        <f>GRANTS!M96</f>
        <v>PEGrt</v>
      </c>
      <c r="E1124" s="398">
        <f>GRANTS!Q96</f>
        <v>0</v>
      </c>
      <c r="F1124" s="398">
        <f>GRANTS!R96</f>
        <v>7812.5</v>
      </c>
      <c r="G1124" s="398">
        <f>GRANTS!S96</f>
        <v>0</v>
      </c>
      <c r="H1124" s="398">
        <f>GRANTS!T96</f>
        <v>0</v>
      </c>
    </row>
    <row r="1125" spans="1:8" x14ac:dyDescent="0.25">
      <c r="A1125" s="269" t="str">
        <f>GRANTS!A97</f>
        <v>GRANTS</v>
      </c>
      <c r="B1125" s="269">
        <f>GRANTS!C97</f>
        <v>3022026</v>
      </c>
      <c r="C1125" s="269" t="str">
        <f>GRANTS!D97</f>
        <v>Frith Manor School</v>
      </c>
      <c r="D1125" s="269" t="str">
        <f>GRANTS!M97</f>
        <v>PEGrt</v>
      </c>
      <c r="E1125" s="398">
        <f>GRANTS!Q97</f>
        <v>0</v>
      </c>
      <c r="F1125" s="398">
        <f>GRANTS!R97</f>
        <v>8675</v>
      </c>
      <c r="G1125" s="398">
        <f>GRANTS!S97</f>
        <v>0</v>
      </c>
      <c r="H1125" s="398">
        <f>GRANTS!T97</f>
        <v>0</v>
      </c>
    </row>
    <row r="1126" spans="1:8" x14ac:dyDescent="0.25">
      <c r="A1126" s="269" t="str">
        <f>GRANTS!A98</f>
        <v>GRANTS</v>
      </c>
      <c r="B1126" s="269">
        <f>GRANTS!C98</f>
        <v>3022028</v>
      </c>
      <c r="C1126" s="269" t="str">
        <f>GRANTS!D98</f>
        <v>Garden Suburb Infant School</v>
      </c>
      <c r="D1126" s="269" t="str">
        <f>GRANTS!M98</f>
        <v>PEGrt</v>
      </c>
      <c r="E1126" s="398">
        <f>GRANTS!Q98</f>
        <v>0</v>
      </c>
      <c r="F1126" s="398">
        <f>GRANTS!R98</f>
        <v>7354.1666666666661</v>
      </c>
      <c r="G1126" s="398">
        <f>GRANTS!S98</f>
        <v>0</v>
      </c>
      <c r="H1126" s="398">
        <f>GRANTS!T98</f>
        <v>0</v>
      </c>
    </row>
    <row r="1127" spans="1:8" x14ac:dyDescent="0.25">
      <c r="A1127" s="269" t="str">
        <f>GRANTS!A99</f>
        <v>GRANTS</v>
      </c>
      <c r="B1127" s="269">
        <f>GRANTS!C99</f>
        <v>3022027</v>
      </c>
      <c r="C1127" s="269" t="str">
        <f>GRANTS!D99</f>
        <v>Garden Suburb Junior</v>
      </c>
      <c r="D1127" s="269" t="str">
        <f>GRANTS!M99</f>
        <v>PEGrt</v>
      </c>
      <c r="E1127" s="398">
        <f>GRANTS!Q99</f>
        <v>0</v>
      </c>
      <c r="F1127" s="398">
        <f>GRANTS!R99</f>
        <v>8145.8333333333339</v>
      </c>
      <c r="G1127" s="398">
        <f>GRANTS!S99</f>
        <v>0</v>
      </c>
      <c r="H1127" s="398">
        <f>GRANTS!T99</f>
        <v>0</v>
      </c>
    </row>
    <row r="1128" spans="1:8" x14ac:dyDescent="0.25">
      <c r="A1128" s="269" t="str">
        <f>GRANTS!A100</f>
        <v>GRANTS</v>
      </c>
      <c r="B1128" s="269">
        <f>GRANTS!C100</f>
        <v>3022029</v>
      </c>
      <c r="C1128" s="269" t="str">
        <f>GRANTS!D100</f>
        <v>Goldbeaters Primary School</v>
      </c>
      <c r="D1128" s="269" t="str">
        <f>GRANTS!M100</f>
        <v>PEGrt</v>
      </c>
      <c r="E1128" s="398">
        <f>GRANTS!Q100</f>
        <v>0</v>
      </c>
      <c r="F1128" s="398">
        <f>GRANTS!R100</f>
        <v>8175</v>
      </c>
      <c r="G1128" s="398">
        <f>GRANTS!S100</f>
        <v>0</v>
      </c>
      <c r="H1128" s="398">
        <f>GRANTS!T100</f>
        <v>0</v>
      </c>
    </row>
    <row r="1129" spans="1:8" x14ac:dyDescent="0.25">
      <c r="A1129" s="269" t="str">
        <f>GRANTS!A101</f>
        <v>GRANTS</v>
      </c>
      <c r="B1129" s="269">
        <f>GRANTS!C101</f>
        <v>3023516</v>
      </c>
      <c r="C1129" s="269" t="str">
        <f>GRANTS!D101</f>
        <v>Hasmonean Primary School</v>
      </c>
      <c r="D1129" s="269" t="str">
        <f>GRANTS!M101</f>
        <v>PEGrt</v>
      </c>
      <c r="E1129" s="398">
        <f>GRANTS!Q101</f>
        <v>0</v>
      </c>
      <c r="F1129" s="398">
        <f>GRANTS!R101</f>
        <v>7391.6666666666661</v>
      </c>
      <c r="G1129" s="398">
        <f>GRANTS!S101</f>
        <v>0</v>
      </c>
      <c r="H1129" s="398">
        <f>GRANTS!T101</f>
        <v>0</v>
      </c>
    </row>
    <row r="1130" spans="1:8" x14ac:dyDescent="0.25">
      <c r="A1130" s="269" t="str">
        <f>GRANTS!A102</f>
        <v>GRANTS</v>
      </c>
      <c r="B1130" s="269">
        <f>GRANTS!C102</f>
        <v>3022031</v>
      </c>
      <c r="C1130" s="269" t="str">
        <f>GRANTS!D102</f>
        <v>Hollickwood JMI School</v>
      </c>
      <c r="D1130" s="269" t="str">
        <f>GRANTS!M102</f>
        <v>PEGrt</v>
      </c>
      <c r="E1130" s="398">
        <f>GRANTS!Q102</f>
        <v>0</v>
      </c>
      <c r="F1130" s="398">
        <f>GRANTS!R102</f>
        <v>7345.8333333333339</v>
      </c>
      <c r="G1130" s="398">
        <f>GRANTS!S102</f>
        <v>0</v>
      </c>
      <c r="H1130" s="398">
        <f>GRANTS!T102</f>
        <v>0</v>
      </c>
    </row>
    <row r="1131" spans="1:8" x14ac:dyDescent="0.25">
      <c r="A1131" s="269" t="str">
        <f>GRANTS!A103</f>
        <v>GRANTS</v>
      </c>
      <c r="B1131" s="269">
        <f>GRANTS!C103</f>
        <v>3022032</v>
      </c>
      <c r="C1131" s="269" t="str">
        <f>GRANTS!D103</f>
        <v>Holly Park School</v>
      </c>
      <c r="D1131" s="269" t="str">
        <f>GRANTS!M103</f>
        <v>PEGrt</v>
      </c>
      <c r="E1131" s="398">
        <f>GRANTS!Q103</f>
        <v>0</v>
      </c>
      <c r="F1131" s="398">
        <f>GRANTS!R103</f>
        <v>8254.1666666666661</v>
      </c>
      <c r="G1131" s="398">
        <f>GRANTS!S103</f>
        <v>0</v>
      </c>
      <c r="H1131" s="398">
        <f>GRANTS!T103</f>
        <v>0</v>
      </c>
    </row>
    <row r="1132" spans="1:8" x14ac:dyDescent="0.25">
      <c r="A1132" s="269" t="str">
        <f>GRANTS!A104</f>
        <v>GRANTS</v>
      </c>
      <c r="B1132" s="269">
        <f>GRANTS!C104</f>
        <v>3023304</v>
      </c>
      <c r="C1132" s="269" t="str">
        <f>GRANTS!D104</f>
        <v>Holy Trinity School</v>
      </c>
      <c r="D1132" s="269" t="str">
        <f>GRANTS!M104</f>
        <v>PEGrt</v>
      </c>
      <c r="E1132" s="398">
        <f>GRANTS!Q104</f>
        <v>0</v>
      </c>
      <c r="F1132" s="398">
        <f>GRANTS!R104</f>
        <v>7504.1666666666661</v>
      </c>
      <c r="G1132" s="398">
        <f>GRANTS!S104</f>
        <v>0</v>
      </c>
      <c r="H1132" s="398">
        <f>GRANTS!T104</f>
        <v>0</v>
      </c>
    </row>
    <row r="1133" spans="1:8" x14ac:dyDescent="0.25">
      <c r="A1133" s="269" t="str">
        <f>GRANTS!A105</f>
        <v>GRANTS</v>
      </c>
      <c r="B1133" s="269">
        <f>GRANTS!C105</f>
        <v>3022036</v>
      </c>
      <c r="C1133" s="269" t="str">
        <f>GRANTS!D105</f>
        <v>Livingstone School</v>
      </c>
      <c r="D1133" s="269" t="str">
        <f>GRANTS!M105</f>
        <v>PEGrt</v>
      </c>
      <c r="E1133" s="398">
        <f>GRANTS!Q105</f>
        <v>0</v>
      </c>
      <c r="F1133" s="398">
        <f>GRANTS!R105</f>
        <v>7683.3333333333339</v>
      </c>
      <c r="G1133" s="398">
        <f>GRANTS!S105</f>
        <v>0</v>
      </c>
      <c r="H1133" s="398">
        <f>GRANTS!T105</f>
        <v>0</v>
      </c>
    </row>
    <row r="1134" spans="1:8" x14ac:dyDescent="0.25">
      <c r="A1134" s="269" t="str">
        <f>GRANTS!A106</f>
        <v>GRANTS</v>
      </c>
      <c r="B1134" s="269">
        <f>GRANTS!C106</f>
        <v>3022037</v>
      </c>
      <c r="C1134" s="269" t="str">
        <f>GRANTS!D106</f>
        <v>Manorside Primary School</v>
      </c>
      <c r="D1134" s="269" t="str">
        <f>GRANTS!M106</f>
        <v>PEGrt</v>
      </c>
      <c r="E1134" s="398">
        <f>GRANTS!Q106</f>
        <v>0</v>
      </c>
      <c r="F1134" s="398">
        <f>GRANTS!R106</f>
        <v>7650</v>
      </c>
      <c r="G1134" s="398">
        <f>GRANTS!S106</f>
        <v>0</v>
      </c>
      <c r="H1134" s="398">
        <f>GRANTS!T106</f>
        <v>0</v>
      </c>
    </row>
    <row r="1135" spans="1:8" x14ac:dyDescent="0.25">
      <c r="A1135" s="269" t="str">
        <f>GRANTS!A107</f>
        <v>GRANTS</v>
      </c>
      <c r="B1135" s="269">
        <f>GRANTS!C107</f>
        <v>3023523</v>
      </c>
      <c r="C1135" s="269" t="str">
        <f>GRANTS!D107</f>
        <v>Martin Primary School</v>
      </c>
      <c r="D1135" s="269" t="str">
        <f>GRANTS!M107</f>
        <v>PEGrt</v>
      </c>
      <c r="E1135" s="398">
        <f>GRANTS!Q107</f>
        <v>0</v>
      </c>
      <c r="F1135" s="398">
        <f>GRANTS!R107</f>
        <v>8883.3333333333339</v>
      </c>
      <c r="G1135" s="398">
        <f>GRANTS!S107</f>
        <v>0</v>
      </c>
      <c r="H1135" s="398">
        <f>GRANTS!T107</f>
        <v>0</v>
      </c>
    </row>
    <row r="1136" spans="1:8" x14ac:dyDescent="0.25">
      <c r="A1136" s="269" t="str">
        <f>GRANTS!A108</f>
        <v>GRANTS</v>
      </c>
      <c r="B1136" s="269">
        <f>GRANTS!C108</f>
        <v>3025948</v>
      </c>
      <c r="C1136" s="269" t="str">
        <f>GRANTS!D108</f>
        <v>Mathilda Marks-Kennedy School</v>
      </c>
      <c r="D1136" s="269" t="str">
        <f>GRANTS!M108</f>
        <v>PEGrt</v>
      </c>
      <c r="E1136" s="398">
        <f>GRANTS!Q108</f>
        <v>0</v>
      </c>
      <c r="F1136" s="398">
        <f>GRANTS!R108</f>
        <v>7400</v>
      </c>
      <c r="G1136" s="398">
        <f>GRANTS!S108</f>
        <v>0</v>
      </c>
      <c r="H1136" s="398">
        <f>GRANTS!T108</f>
        <v>0</v>
      </c>
    </row>
    <row r="1137" spans="1:8" x14ac:dyDescent="0.25">
      <c r="A1137" s="269" t="str">
        <f>GRANTS!A109</f>
        <v>GRANTS</v>
      </c>
      <c r="B1137" s="269">
        <f>GRANTS!C109</f>
        <v>3025949</v>
      </c>
      <c r="C1137" s="269" t="str">
        <f>GRANTS!D109</f>
        <v>Menorah Foundation School</v>
      </c>
      <c r="D1137" s="269" t="str">
        <f>GRANTS!M109</f>
        <v>PEGrt</v>
      </c>
      <c r="E1137" s="398">
        <f>GRANTS!Q109</f>
        <v>0</v>
      </c>
      <c r="F1137" s="398">
        <f>GRANTS!R109</f>
        <v>8070.8333333333339</v>
      </c>
      <c r="G1137" s="398">
        <f>GRANTS!S109</f>
        <v>0</v>
      </c>
      <c r="H1137" s="398">
        <f>GRANTS!T109</f>
        <v>0</v>
      </c>
    </row>
    <row r="1138" spans="1:8" x14ac:dyDescent="0.25">
      <c r="A1138" s="269" t="str">
        <f>GRANTS!A110</f>
        <v>GRANTS</v>
      </c>
      <c r="B1138" s="269">
        <f>GRANTS!C110</f>
        <v>3023513</v>
      </c>
      <c r="C1138" s="269" t="str">
        <f>GRANTS!D110</f>
        <v>Menorah Primary School</v>
      </c>
      <c r="D1138" s="269" t="str">
        <f>GRANTS!M110</f>
        <v>PEGrt</v>
      </c>
      <c r="E1138" s="398">
        <f>GRANTS!Q110</f>
        <v>0</v>
      </c>
      <c r="F1138" s="398">
        <f>GRANTS!R110</f>
        <v>8033.3333333333339</v>
      </c>
      <c r="G1138" s="398">
        <f>GRANTS!S110</f>
        <v>0</v>
      </c>
      <c r="H1138" s="398">
        <f>GRANTS!T110</f>
        <v>0</v>
      </c>
    </row>
    <row r="1139" spans="1:8" x14ac:dyDescent="0.25">
      <c r="A1139" s="269" t="str">
        <f>GRANTS!A111</f>
        <v>GRANTS</v>
      </c>
      <c r="B1139" s="269">
        <f>GRANTS!C111</f>
        <v>3023305</v>
      </c>
      <c r="C1139" s="269" t="str">
        <f>GRANTS!D111</f>
        <v>Monken Hadley C E Primary School</v>
      </c>
      <c r="D1139" s="269" t="str">
        <f>GRANTS!M111</f>
        <v>PEGrt</v>
      </c>
      <c r="E1139" s="398">
        <f>GRANTS!Q111</f>
        <v>0</v>
      </c>
      <c r="F1139" s="398">
        <f>GRANTS!R111</f>
        <v>7204.1666666666661</v>
      </c>
      <c r="G1139" s="398">
        <f>GRANTS!S111</f>
        <v>0</v>
      </c>
      <c r="H1139" s="398">
        <f>GRANTS!T111</f>
        <v>0</v>
      </c>
    </row>
    <row r="1140" spans="1:8" x14ac:dyDescent="0.25">
      <c r="A1140" s="269" t="str">
        <f>GRANTS!A112</f>
        <v>GRANTS</v>
      </c>
      <c r="B1140" s="269">
        <f>GRANTS!C112</f>
        <v>3022042</v>
      </c>
      <c r="C1140" s="269" t="str">
        <f>GRANTS!D112</f>
        <v>Monkfrith School</v>
      </c>
      <c r="D1140" s="269" t="str">
        <f>GRANTS!M112</f>
        <v>PEGrt</v>
      </c>
      <c r="E1140" s="398">
        <f>GRANTS!Q112</f>
        <v>0</v>
      </c>
      <c r="F1140" s="398">
        <f>GRANTS!R112</f>
        <v>8058.3333333333339</v>
      </c>
      <c r="G1140" s="398">
        <f>GRANTS!S112</f>
        <v>0</v>
      </c>
      <c r="H1140" s="398">
        <f>GRANTS!T112</f>
        <v>0</v>
      </c>
    </row>
    <row r="1141" spans="1:8" x14ac:dyDescent="0.25">
      <c r="A1141" s="269" t="str">
        <f>GRANTS!A113</f>
        <v>GRANTS</v>
      </c>
      <c r="B1141" s="269">
        <f>GRANTS!C113</f>
        <v>3022044</v>
      </c>
      <c r="C1141" s="269" t="str">
        <f>GRANTS!D113</f>
        <v>Moss Hall Infant School</v>
      </c>
      <c r="D1141" s="269" t="str">
        <f>GRANTS!M113</f>
        <v>PEGrt</v>
      </c>
      <c r="E1141" s="398">
        <f>GRANTS!Q113</f>
        <v>0</v>
      </c>
      <c r="F1141" s="398">
        <f>GRANTS!R113</f>
        <v>7625</v>
      </c>
      <c r="G1141" s="398">
        <f>GRANTS!S113</f>
        <v>0</v>
      </c>
      <c r="H1141" s="398">
        <f>GRANTS!T113</f>
        <v>0</v>
      </c>
    </row>
    <row r="1142" spans="1:8" x14ac:dyDescent="0.25">
      <c r="A1142" s="269" t="str">
        <f>GRANTS!A114</f>
        <v>GRANTS</v>
      </c>
      <c r="B1142" s="269">
        <f>GRANTS!C114</f>
        <v>3022043</v>
      </c>
      <c r="C1142" s="269" t="str">
        <f>GRANTS!D114</f>
        <v>Moss Hall Junior School</v>
      </c>
      <c r="D1142" s="269" t="str">
        <f>GRANTS!M114</f>
        <v>PEGrt</v>
      </c>
      <c r="E1142" s="398">
        <f>GRANTS!Q114</f>
        <v>0</v>
      </c>
      <c r="F1142" s="398">
        <f>GRANTS!R114</f>
        <v>8587.5</v>
      </c>
      <c r="G1142" s="398">
        <f>GRANTS!S114</f>
        <v>0</v>
      </c>
      <c r="H1142" s="398">
        <f>GRANTS!T114</f>
        <v>0</v>
      </c>
    </row>
    <row r="1143" spans="1:8" x14ac:dyDescent="0.25">
      <c r="A1143" s="269" t="str">
        <f>GRANTS!A115</f>
        <v>GRANTS</v>
      </c>
      <c r="B1143" s="269">
        <f>GRANTS!C115</f>
        <v>3022053</v>
      </c>
      <c r="C1143" s="269" t="str">
        <f>GRANTS!D115</f>
        <v>Noam Primary School</v>
      </c>
      <c r="D1143" s="269" t="str">
        <f>GRANTS!M115</f>
        <v>PEGrt</v>
      </c>
      <c r="E1143" s="398">
        <f>GRANTS!Q115</f>
        <v>0</v>
      </c>
      <c r="F1143" s="398">
        <f>GRANTS!R115</f>
        <v>7308.3333333333339</v>
      </c>
      <c r="G1143" s="398">
        <f>GRANTS!S115</f>
        <v>0</v>
      </c>
      <c r="H1143" s="398">
        <f>GRANTS!T115</f>
        <v>0</v>
      </c>
    </row>
    <row r="1144" spans="1:8" x14ac:dyDescent="0.25">
      <c r="A1144" s="269" t="str">
        <f>GRANTS!A116</f>
        <v>GRANTS</v>
      </c>
      <c r="B1144" s="269">
        <f>GRANTS!C116</f>
        <v>3022045</v>
      </c>
      <c r="C1144" s="269" t="str">
        <f>GRANTS!D116</f>
        <v>Northside School</v>
      </c>
      <c r="D1144" s="269" t="str">
        <f>GRANTS!M116</f>
        <v>PEGrt</v>
      </c>
      <c r="E1144" s="398">
        <f>GRANTS!Q116</f>
        <v>0</v>
      </c>
      <c r="F1144" s="398">
        <f>GRANTS!R116</f>
        <v>7550</v>
      </c>
      <c r="G1144" s="398">
        <f>GRANTS!S116</f>
        <v>0</v>
      </c>
      <c r="H1144" s="398">
        <f>GRANTS!T116</f>
        <v>0</v>
      </c>
    </row>
    <row r="1145" spans="1:8" x14ac:dyDescent="0.25">
      <c r="A1145" s="269" t="str">
        <f>GRANTS!A117</f>
        <v>GRANTS</v>
      </c>
      <c r="B1145" s="269">
        <f>GRANTS!C117</f>
        <v>3022077</v>
      </c>
      <c r="C1145" s="269" t="str">
        <f>GRANTS!D117</f>
        <v>Orion Primary School</v>
      </c>
      <c r="D1145" s="269" t="str">
        <f>GRANTS!M117</f>
        <v>PEGrt</v>
      </c>
      <c r="E1145" s="398">
        <f>GRANTS!Q117</f>
        <v>0</v>
      </c>
      <c r="F1145" s="398">
        <f>GRANTS!R117</f>
        <v>9795.8333333333339</v>
      </c>
      <c r="G1145" s="398">
        <f>GRANTS!S117</f>
        <v>0</v>
      </c>
      <c r="H1145" s="398">
        <f>GRANTS!T117</f>
        <v>0</v>
      </c>
    </row>
    <row r="1146" spans="1:8" x14ac:dyDescent="0.25">
      <c r="A1146" s="269" t="str">
        <f>GRANTS!A118</f>
        <v>GRANTS</v>
      </c>
      <c r="B1146" s="269">
        <f>GRANTS!C118</f>
        <v>3025201</v>
      </c>
      <c r="C1146" s="269" t="str">
        <f>GRANTS!D118</f>
        <v>Osidge Primary School</v>
      </c>
      <c r="D1146" s="269" t="str">
        <f>GRANTS!M118</f>
        <v>PEGrt</v>
      </c>
      <c r="E1146" s="398">
        <f>GRANTS!Q118</f>
        <v>0</v>
      </c>
      <c r="F1146" s="398">
        <f>GRANTS!R118</f>
        <v>8050</v>
      </c>
      <c r="G1146" s="398">
        <f>GRANTS!S118</f>
        <v>0</v>
      </c>
      <c r="H1146" s="398">
        <f>GRANTS!T118</f>
        <v>0</v>
      </c>
    </row>
    <row r="1147" spans="1:8" x14ac:dyDescent="0.25">
      <c r="A1147" s="269" t="str">
        <f>GRANTS!A119</f>
        <v>GRANTS</v>
      </c>
      <c r="B1147" s="269">
        <f>GRANTS!C119</f>
        <v>3023501</v>
      </c>
      <c r="C1147" s="269" t="str">
        <f>GRANTS!D119</f>
        <v>Our Lady of Lourdes School</v>
      </c>
      <c r="D1147" s="269" t="str">
        <f>GRANTS!M119</f>
        <v>PEGrt</v>
      </c>
      <c r="E1147" s="398">
        <f>GRANTS!Q119</f>
        <v>0</v>
      </c>
      <c r="F1147" s="398">
        <f>GRANTS!R119</f>
        <v>7408.3333333333339</v>
      </c>
      <c r="G1147" s="398">
        <f>GRANTS!S119</f>
        <v>0</v>
      </c>
      <c r="H1147" s="398">
        <f>GRANTS!T119</f>
        <v>0</v>
      </c>
    </row>
    <row r="1148" spans="1:8" x14ac:dyDescent="0.25">
      <c r="A1148" s="269" t="str">
        <f>GRANTS!A120</f>
        <v>GRANTS</v>
      </c>
      <c r="B1148" s="269">
        <f>GRANTS!C120</f>
        <v>3022078</v>
      </c>
      <c r="C1148" s="269" t="str">
        <f>GRANTS!D120</f>
        <v>Pardes House School</v>
      </c>
      <c r="D1148" s="269" t="str">
        <f>GRANTS!M120</f>
        <v>PEGrt</v>
      </c>
      <c r="E1148" s="398">
        <f>GRANTS!Q120</f>
        <v>0</v>
      </c>
      <c r="F1148" s="398">
        <f>GRANTS!R120</f>
        <v>7912.5</v>
      </c>
      <c r="G1148" s="398">
        <f>GRANTS!S120</f>
        <v>0</v>
      </c>
      <c r="H1148" s="398">
        <f>GRANTS!T120</f>
        <v>0</v>
      </c>
    </row>
    <row r="1149" spans="1:8" x14ac:dyDescent="0.25">
      <c r="A1149" s="269" t="str">
        <f>GRANTS!A121</f>
        <v>GRANTS</v>
      </c>
      <c r="B1149" s="269">
        <f>GRANTS!C121</f>
        <v>3022071</v>
      </c>
      <c r="C1149" s="269" t="str">
        <f>GRANTS!D121</f>
        <v>Queenswell Infant and Nursery School</v>
      </c>
      <c r="D1149" s="269" t="str">
        <f>GRANTS!M121</f>
        <v>PEGrt</v>
      </c>
      <c r="E1149" s="398">
        <f>GRANTS!Q121</f>
        <v>0</v>
      </c>
      <c r="F1149" s="398">
        <f>GRANTS!R121</f>
        <v>7150</v>
      </c>
      <c r="G1149" s="398">
        <f>GRANTS!S121</f>
        <v>0</v>
      </c>
      <c r="H1149" s="398">
        <f>GRANTS!T121</f>
        <v>0</v>
      </c>
    </row>
    <row r="1150" spans="1:8" x14ac:dyDescent="0.25">
      <c r="A1150" s="269" t="str">
        <f>GRANTS!A122</f>
        <v>GRANTS</v>
      </c>
      <c r="B1150" s="269">
        <f>GRANTS!C122</f>
        <v>3022072</v>
      </c>
      <c r="C1150" s="269" t="str">
        <f>GRANTS!D122</f>
        <v>Queenswell Junior School</v>
      </c>
      <c r="D1150" s="269" t="str">
        <f>GRANTS!M122</f>
        <v>PEGrt</v>
      </c>
      <c r="E1150" s="398">
        <f>GRANTS!Q122</f>
        <v>0</v>
      </c>
      <c r="F1150" s="398">
        <f>GRANTS!R122</f>
        <v>8112.5</v>
      </c>
      <c r="G1150" s="398">
        <f>GRANTS!S122</f>
        <v>0</v>
      </c>
      <c r="H1150" s="398">
        <f>GRANTS!T122</f>
        <v>0</v>
      </c>
    </row>
    <row r="1151" spans="1:8" x14ac:dyDescent="0.25">
      <c r="A1151" s="269" t="str">
        <f>GRANTS!A123</f>
        <v>GRANTS</v>
      </c>
      <c r="B1151" s="269">
        <f>GRANTS!C123</f>
        <v>3023512</v>
      </c>
      <c r="C1151" s="269" t="str">
        <f>GRANTS!D123</f>
        <v>Rosh Pinah</v>
      </c>
      <c r="D1151" s="269" t="str">
        <f>GRANTS!M123</f>
        <v>PEGrt</v>
      </c>
      <c r="E1151" s="398">
        <f>GRANTS!Q123</f>
        <v>0</v>
      </c>
      <c r="F1151" s="398">
        <f>GRANTS!R123</f>
        <v>8083.3333333333339</v>
      </c>
      <c r="G1151" s="398">
        <f>GRANTS!S123</f>
        <v>0</v>
      </c>
      <c r="H1151" s="398">
        <f>GRANTS!T123</f>
        <v>0</v>
      </c>
    </row>
    <row r="1152" spans="1:8" x14ac:dyDescent="0.25">
      <c r="A1152" s="269" t="str">
        <f>GRANTS!A124</f>
        <v>GRANTS</v>
      </c>
      <c r="B1152" s="269">
        <f>GRANTS!C124</f>
        <v>3023510</v>
      </c>
      <c r="C1152" s="269" t="str">
        <f>GRANTS!D124</f>
        <v>Sacred Heart School</v>
      </c>
      <c r="D1152" s="269" t="str">
        <f>GRANTS!M124</f>
        <v>PEGrt</v>
      </c>
      <c r="E1152" s="398">
        <f>GRANTS!Q124</f>
        <v>0</v>
      </c>
      <c r="F1152" s="398">
        <f>GRANTS!R124</f>
        <v>8120.8333333333339</v>
      </c>
      <c r="G1152" s="398">
        <f>GRANTS!S124</f>
        <v>0</v>
      </c>
      <c r="H1152" s="398">
        <f>GRANTS!T124</f>
        <v>0</v>
      </c>
    </row>
    <row r="1153" spans="1:8" x14ac:dyDescent="0.25">
      <c r="A1153" s="269" t="str">
        <f>GRANTS!A125</f>
        <v>GRANTS</v>
      </c>
      <c r="B1153" s="269">
        <f>GRANTS!C125</f>
        <v>3023502</v>
      </c>
      <c r="C1153" s="269" t="str">
        <f>GRANTS!D125</f>
        <v>St Agnes RC Primary School</v>
      </c>
      <c r="D1153" s="269" t="str">
        <f>GRANTS!M125</f>
        <v>PEGrt</v>
      </c>
      <c r="E1153" s="398">
        <f>GRANTS!Q125</f>
        <v>0</v>
      </c>
      <c r="F1153" s="398">
        <f>GRANTS!R125</f>
        <v>7866.6666666666661</v>
      </c>
      <c r="G1153" s="398">
        <f>GRANTS!S125</f>
        <v>0</v>
      </c>
      <c r="H1153" s="398">
        <f>GRANTS!T125</f>
        <v>0</v>
      </c>
    </row>
    <row r="1154" spans="1:8" x14ac:dyDescent="0.25">
      <c r="A1154" s="269" t="str">
        <f>GRANTS!A126</f>
        <v>GRANTS</v>
      </c>
      <c r="B1154" s="269">
        <f>GRANTS!C126</f>
        <v>3023315</v>
      </c>
      <c r="C1154" s="269" t="str">
        <f>GRANTS!D126</f>
        <v>St Andrew's C E</v>
      </c>
      <c r="D1154" s="269" t="str">
        <f>GRANTS!M126</f>
        <v>PEGrt</v>
      </c>
      <c r="E1154" s="398">
        <f>GRANTS!Q126</f>
        <v>0</v>
      </c>
      <c r="F1154" s="398">
        <f>GRANTS!R126</f>
        <v>7412.5</v>
      </c>
      <c r="G1154" s="398">
        <f>GRANTS!S126</f>
        <v>0</v>
      </c>
      <c r="H1154" s="398">
        <f>GRANTS!T126</f>
        <v>0</v>
      </c>
    </row>
    <row r="1155" spans="1:8" x14ac:dyDescent="0.25">
      <c r="A1155" s="269" t="str">
        <f>GRANTS!A127</f>
        <v>GRANTS</v>
      </c>
      <c r="B1155" s="269">
        <f>GRANTS!C127</f>
        <v>3023504</v>
      </c>
      <c r="C1155" s="269" t="str">
        <f>GRANTS!D127</f>
        <v>St Catherines R C Primary</v>
      </c>
      <c r="D1155" s="269" t="str">
        <f>GRANTS!M127</f>
        <v>PEGrt</v>
      </c>
      <c r="E1155" s="398">
        <f>GRANTS!Q127</f>
        <v>0</v>
      </c>
      <c r="F1155" s="398">
        <f>GRANTS!R127</f>
        <v>8158.3333333333339</v>
      </c>
      <c r="G1155" s="398">
        <f>GRANTS!S127</f>
        <v>0</v>
      </c>
      <c r="H1155" s="398">
        <f>GRANTS!T127</f>
        <v>0</v>
      </c>
    </row>
    <row r="1156" spans="1:8" x14ac:dyDescent="0.25">
      <c r="A1156" s="269" t="str">
        <f>GRANTS!A128</f>
        <v>GRANTS</v>
      </c>
      <c r="B1156" s="269">
        <f>GRANTS!C128</f>
        <v>3023309</v>
      </c>
      <c r="C1156" s="269" t="str">
        <f>GRANTS!D128</f>
        <v>St Johns CE N20</v>
      </c>
      <c r="D1156" s="269" t="str">
        <f>GRANTS!M128</f>
        <v>PEGrt</v>
      </c>
      <c r="E1156" s="398">
        <f>GRANTS!Q128</f>
        <v>0</v>
      </c>
      <c r="F1156" s="398">
        <f>GRANTS!R128</f>
        <v>7408.3333333333339</v>
      </c>
      <c r="G1156" s="398">
        <f>GRANTS!S128</f>
        <v>0</v>
      </c>
      <c r="H1156" s="398">
        <f>GRANTS!T128</f>
        <v>0</v>
      </c>
    </row>
    <row r="1157" spans="1:8" x14ac:dyDescent="0.25">
      <c r="A1157" s="269" t="str">
        <f>GRANTS!A129</f>
        <v>GRANTS</v>
      </c>
      <c r="B1157" s="269">
        <f>GRANTS!C129</f>
        <v>3023307</v>
      </c>
      <c r="C1157" s="269" t="str">
        <f>GRANTS!D129</f>
        <v>St John's CE School N11</v>
      </c>
      <c r="D1157" s="269" t="str">
        <f>GRANTS!M129</f>
        <v>PEGrt</v>
      </c>
      <c r="E1157" s="398">
        <f>GRANTS!Q129</f>
        <v>0</v>
      </c>
      <c r="F1157" s="398">
        <f>GRANTS!R129</f>
        <v>7416.6666666666661</v>
      </c>
      <c r="G1157" s="398">
        <f>GRANTS!S129</f>
        <v>0</v>
      </c>
      <c r="H1157" s="398">
        <f>GRANTS!T129</f>
        <v>0</v>
      </c>
    </row>
    <row r="1158" spans="1:8" x14ac:dyDescent="0.25">
      <c r="A1158" s="269" t="str">
        <f>GRANTS!A130</f>
        <v>GRANTS</v>
      </c>
      <c r="B1158" s="269">
        <f>GRANTS!C130</f>
        <v>3023509</v>
      </c>
      <c r="C1158" s="269" t="str">
        <f>GRANTS!D130</f>
        <v>St Joseph's Primary School</v>
      </c>
      <c r="D1158" s="269" t="str">
        <f>GRANTS!M130</f>
        <v>PEGrt</v>
      </c>
      <c r="E1158" s="398">
        <f>GRANTS!Q130</f>
        <v>0</v>
      </c>
      <c r="F1158" s="398">
        <f>GRANTS!R130</f>
        <v>8525</v>
      </c>
      <c r="G1158" s="398">
        <f>GRANTS!S130</f>
        <v>0</v>
      </c>
      <c r="H1158" s="398">
        <f>GRANTS!T130</f>
        <v>0</v>
      </c>
    </row>
    <row r="1159" spans="1:8" x14ac:dyDescent="0.25">
      <c r="A1159" s="269" t="str">
        <f>GRANTS!A131</f>
        <v>GRANTS</v>
      </c>
      <c r="B1159" s="269">
        <f>GRANTS!C131</f>
        <v>3023311</v>
      </c>
      <c r="C1159" s="269" t="str">
        <f>GRANTS!D131</f>
        <v>St Mary's C E Primary School N3</v>
      </c>
      <c r="D1159" s="269" t="str">
        <f>GRANTS!M131</f>
        <v>PEGrt</v>
      </c>
      <c r="E1159" s="398">
        <f>GRANTS!Q131</f>
        <v>0</v>
      </c>
      <c r="F1159" s="398">
        <f>GRANTS!R131</f>
        <v>8162.5</v>
      </c>
      <c r="G1159" s="398">
        <f>GRANTS!S131</f>
        <v>0</v>
      </c>
      <c r="H1159" s="398">
        <f>GRANTS!T131</f>
        <v>0</v>
      </c>
    </row>
    <row r="1160" spans="1:8" x14ac:dyDescent="0.25">
      <c r="A1160" s="269" t="str">
        <f>GRANTS!A132</f>
        <v>GRANTS</v>
      </c>
      <c r="B1160" s="269">
        <f>GRANTS!C132</f>
        <v>3023312</v>
      </c>
      <c r="C1160" s="269" t="str">
        <f>GRANTS!D132</f>
        <v>St Mary's School EN4</v>
      </c>
      <c r="D1160" s="269" t="str">
        <f>GRANTS!M132</f>
        <v>PEGrt</v>
      </c>
      <c r="E1160" s="398">
        <f>GRANTS!Q132</f>
        <v>0</v>
      </c>
      <c r="F1160" s="398">
        <f>GRANTS!R132</f>
        <v>7437.5</v>
      </c>
      <c r="G1160" s="398">
        <f>GRANTS!S132</f>
        <v>0</v>
      </c>
      <c r="H1160" s="398">
        <f>GRANTS!T132</f>
        <v>0</v>
      </c>
    </row>
    <row r="1161" spans="1:8" x14ac:dyDescent="0.25">
      <c r="A1161" s="269" t="str">
        <f>GRANTS!A133</f>
        <v>GRANTS</v>
      </c>
      <c r="B1161" s="269">
        <f>GRANTS!C133</f>
        <v>3023314</v>
      </c>
      <c r="C1161" s="269" t="str">
        <f>GRANTS!D133</f>
        <v>St Pauls CE Primary, NW7</v>
      </c>
      <c r="D1161" s="269" t="str">
        <f>GRANTS!M133</f>
        <v>PEGrt</v>
      </c>
      <c r="E1161" s="398">
        <f>GRANTS!Q133</f>
        <v>0</v>
      </c>
      <c r="F1161" s="398">
        <f>GRANTS!R133</f>
        <v>7408.3333333333339</v>
      </c>
      <c r="G1161" s="398">
        <f>GRANTS!S133</f>
        <v>0</v>
      </c>
      <c r="H1161" s="398">
        <f>GRANTS!T133</f>
        <v>0</v>
      </c>
    </row>
    <row r="1162" spans="1:8" x14ac:dyDescent="0.25">
      <c r="A1162" s="269" t="str">
        <f>GRANTS!A134</f>
        <v>GRANTS</v>
      </c>
      <c r="B1162" s="269">
        <f>GRANTS!C134</f>
        <v>3023313</v>
      </c>
      <c r="C1162" s="269" t="str">
        <f>GRANTS!D134</f>
        <v>St. Pauls CE Primary School (N11)</v>
      </c>
      <c r="D1162" s="269" t="str">
        <f>GRANTS!M134</f>
        <v>PEGrt</v>
      </c>
      <c r="E1162" s="398">
        <f>GRANTS!Q134</f>
        <v>0</v>
      </c>
      <c r="F1162" s="398">
        <f>GRANTS!R134</f>
        <v>7354.1666666666661</v>
      </c>
      <c r="G1162" s="398">
        <f>GRANTS!S134</f>
        <v>0</v>
      </c>
      <c r="H1162" s="398">
        <f>GRANTS!T134</f>
        <v>0</v>
      </c>
    </row>
    <row r="1163" spans="1:8" x14ac:dyDescent="0.25">
      <c r="A1163" s="269" t="str">
        <f>GRANTS!A135</f>
        <v>GRANTS</v>
      </c>
      <c r="B1163" s="269">
        <f>GRANTS!C135</f>
        <v>3023507</v>
      </c>
      <c r="C1163" s="269" t="str">
        <f>GRANTS!D135</f>
        <v>St Theresa's R.C. Primary School</v>
      </c>
      <c r="D1163" s="269" t="str">
        <f>GRANTS!M135</f>
        <v>PEGrt</v>
      </c>
      <c r="E1163" s="398">
        <f>GRANTS!Q135</f>
        <v>0</v>
      </c>
      <c r="F1163" s="398">
        <f>GRANTS!R135</f>
        <v>7362.5</v>
      </c>
      <c r="G1163" s="398">
        <f>GRANTS!S135</f>
        <v>0</v>
      </c>
      <c r="H1163" s="398">
        <f>GRANTS!T135</f>
        <v>0</v>
      </c>
    </row>
    <row r="1164" spans="1:8" x14ac:dyDescent="0.25">
      <c r="A1164" s="269" t="str">
        <f>GRANTS!A136</f>
        <v>GRANTS</v>
      </c>
      <c r="B1164" s="269">
        <f>GRANTS!C136</f>
        <v>3023506</v>
      </c>
      <c r="C1164" s="269" t="str">
        <f>GRANTS!D136</f>
        <v>St Vincent's Catholic Primary School</v>
      </c>
      <c r="D1164" s="269" t="str">
        <f>GRANTS!M136</f>
        <v>PEGrt</v>
      </c>
      <c r="E1164" s="398">
        <f>GRANTS!Q136</f>
        <v>0</v>
      </c>
      <c r="F1164" s="398">
        <f>GRANTS!R136</f>
        <v>7783.3333333333339</v>
      </c>
      <c r="G1164" s="398">
        <f>GRANTS!S136</f>
        <v>0</v>
      </c>
      <c r="H1164" s="398">
        <f>GRANTS!T136</f>
        <v>0</v>
      </c>
    </row>
    <row r="1165" spans="1:8" x14ac:dyDescent="0.25">
      <c r="A1165" s="269" t="str">
        <f>GRANTS!A137</f>
        <v>GRANTS</v>
      </c>
      <c r="B1165" s="269">
        <f>GRANTS!C137</f>
        <v>3022070</v>
      </c>
      <c r="C1165" s="269" t="str">
        <f>GRANTS!D137</f>
        <v>Sunnyfields Primary School</v>
      </c>
      <c r="D1165" s="269" t="str">
        <f>GRANTS!M137</f>
        <v>PEGrt</v>
      </c>
      <c r="E1165" s="398">
        <f>GRANTS!Q137</f>
        <v>0</v>
      </c>
      <c r="F1165" s="398">
        <f>GRANTS!R137</f>
        <v>7400</v>
      </c>
      <c r="G1165" s="398">
        <f>GRANTS!S137</f>
        <v>0</v>
      </c>
      <c r="H1165" s="398">
        <f>GRANTS!T137</f>
        <v>0</v>
      </c>
    </row>
    <row r="1166" spans="1:8" x14ac:dyDescent="0.25">
      <c r="A1166" s="269" t="str">
        <f>GRANTS!A138</f>
        <v>GRANTS</v>
      </c>
      <c r="B1166" s="269">
        <f>GRANTS!C138</f>
        <v>3023316</v>
      </c>
      <c r="C1166" s="269" t="str">
        <f>GRANTS!D138</f>
        <v>Trent  C of E Primary School</v>
      </c>
      <c r="D1166" s="269" t="str">
        <f>GRANTS!M138</f>
        <v>PEGrt</v>
      </c>
      <c r="E1166" s="398">
        <f>GRANTS!Q138</f>
        <v>0</v>
      </c>
      <c r="F1166" s="398">
        <f>GRANTS!R138</f>
        <v>7416.6666666666661</v>
      </c>
      <c r="G1166" s="398">
        <f>GRANTS!S138</f>
        <v>0</v>
      </c>
      <c r="H1166" s="398">
        <f>GRANTS!T138</f>
        <v>0</v>
      </c>
    </row>
    <row r="1167" spans="1:8" x14ac:dyDescent="0.25">
      <c r="A1167" s="269" t="str">
        <f>GRANTS!A139</f>
        <v>GRANTS</v>
      </c>
      <c r="B1167" s="269">
        <f>GRANTS!C139</f>
        <v>3022055</v>
      </c>
      <c r="C1167" s="269" t="str">
        <f>GRANTS!D139</f>
        <v>Tudor School</v>
      </c>
      <c r="D1167" s="269" t="str">
        <f>GRANTS!M139</f>
        <v>PEGrt</v>
      </c>
      <c r="E1167" s="398">
        <f>GRANTS!Q139</f>
        <v>0</v>
      </c>
      <c r="F1167" s="398">
        <f>GRANTS!R139</f>
        <v>7441.6666666666661</v>
      </c>
      <c r="G1167" s="398">
        <f>GRANTS!S139</f>
        <v>0</v>
      </c>
      <c r="H1167" s="398">
        <f>GRANTS!T139</f>
        <v>0</v>
      </c>
    </row>
    <row r="1168" spans="1:8" x14ac:dyDescent="0.25">
      <c r="A1168" s="269" t="str">
        <f>GRANTS!A140</f>
        <v>GRANTS</v>
      </c>
      <c r="B1168" s="269">
        <f>GRANTS!C140</f>
        <v>3022057</v>
      </c>
      <c r="C1168" s="269" t="str">
        <f>GRANTS!D140</f>
        <v>Underhill School</v>
      </c>
      <c r="D1168" s="269" t="str">
        <f>GRANTS!M140</f>
        <v>PEGrt</v>
      </c>
      <c r="E1168" s="398">
        <f>GRANTS!Q140</f>
        <v>0</v>
      </c>
      <c r="F1168" s="398">
        <f>GRANTS!R140</f>
        <v>8437.5</v>
      </c>
      <c r="G1168" s="398">
        <f>GRANTS!S140</f>
        <v>0</v>
      </c>
      <c r="H1168" s="398">
        <f>GRANTS!T140</f>
        <v>0</v>
      </c>
    </row>
    <row r="1169" spans="1:8" x14ac:dyDescent="0.25">
      <c r="A1169" s="269" t="str">
        <f>GRANTS!A141</f>
        <v>GRANTS</v>
      </c>
      <c r="B1169" s="269">
        <f>GRANTS!C141</f>
        <v>3022076</v>
      </c>
      <c r="C1169" s="269" t="str">
        <f>GRANTS!D141</f>
        <v>Wessex  Gardens Primary School</v>
      </c>
      <c r="D1169" s="269" t="str">
        <f>GRANTS!M141</f>
        <v>PEGrt</v>
      </c>
      <c r="E1169" s="398">
        <f>GRANTS!Q141</f>
        <v>0</v>
      </c>
      <c r="F1169" s="398">
        <f>GRANTS!R141</f>
        <v>8012.5</v>
      </c>
      <c r="G1169" s="398">
        <f>GRANTS!S141</f>
        <v>0</v>
      </c>
      <c r="H1169" s="398">
        <f>GRANTS!T141</f>
        <v>0</v>
      </c>
    </row>
    <row r="1170" spans="1:8" x14ac:dyDescent="0.25">
      <c r="A1170" s="269" t="str">
        <f>GRANTS!A142</f>
        <v>GRANTS</v>
      </c>
      <c r="B1170" s="269">
        <f>GRANTS!C142</f>
        <v>3022060</v>
      </c>
      <c r="C1170" s="269" t="str">
        <f>GRANTS!D142</f>
        <v>Whitings Hill Primary School</v>
      </c>
      <c r="D1170" s="269" t="str">
        <f>GRANTS!M142</f>
        <v>PEGrt</v>
      </c>
      <c r="E1170" s="398">
        <f>GRANTS!Q142</f>
        <v>0</v>
      </c>
      <c r="F1170" s="398">
        <f>GRANTS!R142</f>
        <v>8187.5</v>
      </c>
      <c r="G1170" s="398">
        <f>GRANTS!S142</f>
        <v>0</v>
      </c>
      <c r="H1170" s="398">
        <f>GRANTS!T142</f>
        <v>0</v>
      </c>
    </row>
    <row r="1171" spans="1:8" x14ac:dyDescent="0.25">
      <c r="A1171" s="269" t="str">
        <f>GRANTS!A143</f>
        <v>GRANTS</v>
      </c>
      <c r="B1171" s="269">
        <f>GRANTS!C143</f>
        <v>3023518</v>
      </c>
      <c r="C1171" s="269" t="str">
        <f>GRANTS!D143</f>
        <v>Woodcroft Primary School</v>
      </c>
      <c r="D1171" s="269" t="str">
        <f>GRANTS!M143</f>
        <v>PEGrt</v>
      </c>
      <c r="E1171" s="398">
        <f>GRANTS!Q143</f>
        <v>0</v>
      </c>
      <c r="F1171" s="398">
        <f>GRANTS!R143</f>
        <v>8095.8333333333339</v>
      </c>
      <c r="G1171" s="398">
        <f>GRANTS!S143</f>
        <v>0</v>
      </c>
      <c r="H1171" s="398">
        <f>GRANTS!T143</f>
        <v>0</v>
      </c>
    </row>
    <row r="1172" spans="1:8" x14ac:dyDescent="0.25">
      <c r="A1172" s="269" t="str">
        <f>GRANTS!A144</f>
        <v>GRANTS</v>
      </c>
      <c r="B1172" s="269">
        <f>GRANTS!C144</f>
        <v>3022054</v>
      </c>
      <c r="C1172" s="269" t="str">
        <f>GRANTS!D144</f>
        <v>Woodridge  Primary School</v>
      </c>
      <c r="D1172" s="269" t="str">
        <f>GRANTS!M144</f>
        <v>PEGrt</v>
      </c>
      <c r="E1172" s="398">
        <f>GRANTS!Q144</f>
        <v>0</v>
      </c>
      <c r="F1172" s="398">
        <f>GRANTS!R144</f>
        <v>7408.3333333333339</v>
      </c>
      <c r="G1172" s="398">
        <f>GRANTS!S144</f>
        <v>0</v>
      </c>
      <c r="H1172" s="398">
        <f>GRANTS!T144</f>
        <v>0</v>
      </c>
    </row>
    <row r="1173" spans="1:8" x14ac:dyDescent="0.25">
      <c r="A1173" s="269" t="str">
        <f>GRANTS!A145</f>
        <v>GRANTS</v>
      </c>
      <c r="B1173" s="269">
        <f>GRANTS!C145</f>
        <v>3021100</v>
      </c>
      <c r="C1173" s="269" t="str">
        <f>GRANTS!D145</f>
        <v>Pavilion</v>
      </c>
      <c r="D1173" s="269" t="str">
        <f>GRANTS!M145</f>
        <v>PEGrt</v>
      </c>
      <c r="E1173" s="398">
        <f>GRANTS!Q145</f>
        <v>0</v>
      </c>
      <c r="F1173" s="398">
        <f>GRANTS!R145</f>
        <v>416.66666666666663</v>
      </c>
      <c r="G1173" s="398">
        <f>GRANTS!S145</f>
        <v>0</v>
      </c>
      <c r="H1173" s="398">
        <f>GRANTS!T145</f>
        <v>0</v>
      </c>
    </row>
    <row r="1174" spans="1:8" x14ac:dyDescent="0.25">
      <c r="A1174" s="269" t="str">
        <f>GRANTS!A146</f>
        <v>GRANTS</v>
      </c>
      <c r="B1174" s="269">
        <f>GRANTS!C146</f>
        <v>3027005</v>
      </c>
      <c r="C1174" s="269" t="str">
        <f>GRANTS!D146</f>
        <v>Northway</v>
      </c>
      <c r="D1174" s="269" t="str">
        <f>GRANTS!M146</f>
        <v>PEGrt</v>
      </c>
      <c r="E1174" s="398">
        <f>GRANTS!Q146</f>
        <v>0</v>
      </c>
      <c r="F1174" s="398">
        <f>GRANTS!R146</f>
        <v>7087.5</v>
      </c>
      <c r="G1174" s="398">
        <f>GRANTS!S146</f>
        <v>0</v>
      </c>
      <c r="H1174" s="398">
        <f>GRANTS!T146</f>
        <v>0</v>
      </c>
    </row>
    <row r="1175" spans="1:8" x14ac:dyDescent="0.25">
      <c r="A1175" s="269" t="str">
        <f>GRANTS!A147</f>
        <v>GRANTS</v>
      </c>
      <c r="B1175" s="269">
        <f>GRANTS!C147</f>
        <v>3027009</v>
      </c>
      <c r="C1175" s="269" t="str">
        <f>GRANTS!D147</f>
        <v>Oakleigh</v>
      </c>
      <c r="D1175" s="269" t="str">
        <f>GRANTS!M147</f>
        <v>PEGrt</v>
      </c>
      <c r="E1175" s="398">
        <f>GRANTS!Q147</f>
        <v>0</v>
      </c>
      <c r="F1175" s="398">
        <f>GRANTS!R147</f>
        <v>7000</v>
      </c>
      <c r="G1175" s="398">
        <f>GRANTS!S147</f>
        <v>0</v>
      </c>
      <c r="H1175" s="398">
        <f>GRANTS!T147</f>
        <v>0</v>
      </c>
    </row>
    <row r="1176" spans="1:8" x14ac:dyDescent="0.25">
      <c r="A1176" s="269" t="str">
        <f>GRANTS!A148</f>
        <v>GRANTS</v>
      </c>
      <c r="B1176" s="269">
        <f>GRANTS!C148</f>
        <v>3023521</v>
      </c>
      <c r="C1176" s="269" t="str">
        <f>GRANTS!D148</f>
        <v>St Mary's &amp; St John's CE School</v>
      </c>
      <c r="D1176" s="269" t="str">
        <f>GRANTS!M148</f>
        <v>PEGrt</v>
      </c>
      <c r="E1176" s="398">
        <f>GRANTS!Q148</f>
        <v>0</v>
      </c>
      <c r="F1176" s="398">
        <f>GRANTS!R148</f>
        <v>8825</v>
      </c>
      <c r="G1176" s="398">
        <f>GRANTS!S148</f>
        <v>0</v>
      </c>
      <c r="H1176" s="398">
        <f>GRANTS!T148</f>
        <v>0</v>
      </c>
    </row>
    <row r="1177" spans="1:8" x14ac:dyDescent="0.25">
      <c r="A1177" s="269" t="str">
        <f>GRANTS!A149</f>
        <v>GRANTS</v>
      </c>
      <c r="B1177" s="269">
        <f>GRANTS!C149</f>
        <v>3023520</v>
      </c>
      <c r="C1177" s="269" t="str">
        <f>GRANTS!D149</f>
        <v>Akiva School</v>
      </c>
      <c r="D1177" s="269" t="str">
        <f>GRANTS!M149</f>
        <v>uifsm</v>
      </c>
      <c r="E1177" s="398">
        <f>GRANTS!Q149</f>
        <v>0</v>
      </c>
      <c r="F1177" s="398">
        <f>GRANTS!R149</f>
        <v>0</v>
      </c>
      <c r="G1177" s="398">
        <f>GRANTS!S149</f>
        <v>0</v>
      </c>
      <c r="H1177" s="398">
        <f>GRANTS!T149</f>
        <v>79528</v>
      </c>
    </row>
    <row r="1178" spans="1:8" x14ac:dyDescent="0.25">
      <c r="A1178" s="269" t="str">
        <f>GRANTS!A150</f>
        <v>GRANTS</v>
      </c>
      <c r="B1178" s="269">
        <f>GRANTS!C150</f>
        <v>3023300</v>
      </c>
      <c r="C1178" s="269" t="str">
        <f>GRANTS!D150</f>
        <v>All Saints' CE Primary School NW2</v>
      </c>
      <c r="D1178" s="269" t="str">
        <f>GRANTS!M150</f>
        <v>uifsm</v>
      </c>
      <c r="E1178" s="398">
        <f>GRANTS!Q150</f>
        <v>0</v>
      </c>
      <c r="F1178" s="398">
        <f>GRANTS!R150</f>
        <v>0</v>
      </c>
      <c r="G1178" s="398">
        <f>GRANTS!S150</f>
        <v>0</v>
      </c>
      <c r="H1178" s="398">
        <f>GRANTS!T150</f>
        <v>9374</v>
      </c>
    </row>
    <row r="1179" spans="1:8" x14ac:dyDescent="0.25">
      <c r="A1179" s="269" t="str">
        <f>GRANTS!A151</f>
        <v>GRANTS</v>
      </c>
      <c r="B1179" s="269">
        <f>GRANTS!C151</f>
        <v>3023317</v>
      </c>
      <c r="C1179" s="269" t="str">
        <f>GRANTS!D151</f>
        <v>All Saints' CE Primary School, N20</v>
      </c>
      <c r="D1179" s="269" t="str">
        <f>GRANTS!M151</f>
        <v>uifsm</v>
      </c>
      <c r="E1179" s="398">
        <f>GRANTS!Q151</f>
        <v>0</v>
      </c>
      <c r="F1179" s="398">
        <f>GRANTS!R151</f>
        <v>0</v>
      </c>
      <c r="G1179" s="398">
        <f>GRANTS!S151</f>
        <v>0</v>
      </c>
      <c r="H1179" s="398">
        <f>GRANTS!T151</f>
        <v>23787</v>
      </c>
    </row>
    <row r="1180" spans="1:8" x14ac:dyDescent="0.25">
      <c r="A1180" s="269" t="str">
        <f>GRANTS!A152</f>
        <v>GRANTS</v>
      </c>
      <c r="B1180" s="269">
        <f>GRANTS!C152</f>
        <v>3023500</v>
      </c>
      <c r="C1180" s="269" t="str">
        <f>GRANTS!D152</f>
        <v>Annunciation Catholic Infant School</v>
      </c>
      <c r="D1180" s="269" t="str">
        <f>GRANTS!M152</f>
        <v>uifsm</v>
      </c>
      <c r="E1180" s="398">
        <f>GRANTS!Q152</f>
        <v>0</v>
      </c>
      <c r="F1180" s="398">
        <f>GRANTS!R152</f>
        <v>0</v>
      </c>
      <c r="G1180" s="398">
        <f>GRANTS!S152</f>
        <v>0</v>
      </c>
      <c r="H1180" s="398">
        <f>GRANTS!T152</f>
        <v>41088</v>
      </c>
    </row>
    <row r="1181" spans="1:8" x14ac:dyDescent="0.25">
      <c r="A1181" s="269" t="str">
        <f>GRANTS!A153</f>
        <v>GRANTS</v>
      </c>
      <c r="B1181" s="269">
        <f>GRANTS!C153</f>
        <v>3022002</v>
      </c>
      <c r="C1181" s="269" t="str">
        <f>GRANTS!D153</f>
        <v>Barnfield School</v>
      </c>
      <c r="D1181" s="269" t="str">
        <f>GRANTS!M153</f>
        <v>uifsm</v>
      </c>
      <c r="E1181" s="398">
        <f>GRANTS!Q153</f>
        <v>0</v>
      </c>
      <c r="F1181" s="398">
        <f>GRANTS!R153</f>
        <v>0</v>
      </c>
      <c r="G1181" s="398">
        <f>GRANTS!S153</f>
        <v>0</v>
      </c>
      <c r="H1181" s="398">
        <f>GRANTS!T153</f>
        <v>48795</v>
      </c>
    </row>
    <row r="1182" spans="1:8" x14ac:dyDescent="0.25">
      <c r="A1182" s="269" t="str">
        <f>GRANTS!A154</f>
        <v>GRANTS</v>
      </c>
      <c r="B1182" s="269">
        <f>GRANTS!C154</f>
        <v>3022079</v>
      </c>
      <c r="C1182" s="269" t="str">
        <f>GRANTS!D154</f>
        <v>Beis Yaakov</v>
      </c>
      <c r="D1182" s="269" t="str">
        <f>GRANTS!M154</f>
        <v>uifsm</v>
      </c>
      <c r="E1182" s="398">
        <f>GRANTS!Q154</f>
        <v>0</v>
      </c>
      <c r="F1182" s="398">
        <f>GRANTS!R154</f>
        <v>0</v>
      </c>
      <c r="G1182" s="398">
        <f>GRANTS!S154</f>
        <v>0</v>
      </c>
      <c r="H1182" s="398">
        <f>GRANTS!T154</f>
        <v>79250</v>
      </c>
    </row>
    <row r="1183" spans="1:8" x14ac:dyDescent="0.25">
      <c r="A1183" s="269" t="str">
        <f>GRANTS!A155</f>
        <v>GRANTS</v>
      </c>
      <c r="B1183" s="269">
        <f>GRANTS!C155</f>
        <v>3023524</v>
      </c>
      <c r="C1183" s="269" t="str">
        <f>GRANTS!D155</f>
        <v>Beit Shvidler Primary School</v>
      </c>
      <c r="D1183" s="269" t="str">
        <f>GRANTS!M155</f>
        <v>uifsm</v>
      </c>
      <c r="E1183" s="398">
        <f>GRANTS!Q155</f>
        <v>0</v>
      </c>
      <c r="F1183" s="398">
        <f>GRANTS!R155</f>
        <v>0</v>
      </c>
      <c r="G1183" s="398">
        <f>GRANTS!S155</f>
        <v>0</v>
      </c>
      <c r="H1183" s="398">
        <f>GRANTS!T155</f>
        <v>40348</v>
      </c>
    </row>
    <row r="1184" spans="1:8" x14ac:dyDescent="0.25">
      <c r="A1184" s="269" t="str">
        <f>GRANTS!A156</f>
        <v>GRANTS</v>
      </c>
      <c r="B1184" s="269">
        <f>GRANTS!C156</f>
        <v>3022003</v>
      </c>
      <c r="C1184" s="269" t="str">
        <f>GRANTS!D156</f>
        <v>Bell Lane Primary School</v>
      </c>
      <c r="D1184" s="269" t="str">
        <f>GRANTS!M156</f>
        <v>uifsm</v>
      </c>
      <c r="E1184" s="398">
        <f>GRANTS!Q156</f>
        <v>0</v>
      </c>
      <c r="F1184" s="398">
        <f>GRANTS!R156</f>
        <v>0</v>
      </c>
      <c r="G1184" s="398">
        <f>GRANTS!S156</f>
        <v>0</v>
      </c>
      <c r="H1184" s="398">
        <f>GRANTS!T156</f>
        <v>32771</v>
      </c>
    </row>
    <row r="1185" spans="1:8" x14ac:dyDescent="0.25">
      <c r="A1185" s="269" t="str">
        <f>GRANTS!A157</f>
        <v>GRANTS</v>
      </c>
      <c r="B1185" s="269">
        <f>GRANTS!C157</f>
        <v>3023511</v>
      </c>
      <c r="C1185" s="269" t="str">
        <f>GRANTS!D157</f>
        <v>Blessed Dominic School</v>
      </c>
      <c r="D1185" s="269" t="str">
        <f>GRANTS!M157</f>
        <v>uifsm</v>
      </c>
      <c r="E1185" s="398">
        <f>GRANTS!Q157</f>
        <v>0</v>
      </c>
      <c r="F1185" s="398">
        <f>GRANTS!R157</f>
        <v>0</v>
      </c>
      <c r="G1185" s="398">
        <f>GRANTS!S157</f>
        <v>0</v>
      </c>
      <c r="H1185" s="398">
        <f>GRANTS!T157</f>
        <v>47332</v>
      </c>
    </row>
    <row r="1186" spans="1:8" x14ac:dyDescent="0.25">
      <c r="A1186" s="269" t="str">
        <f>GRANTS!A158</f>
        <v>GRANTS</v>
      </c>
      <c r="B1186" s="269">
        <f>GRANTS!C158</f>
        <v>3022008</v>
      </c>
      <c r="C1186" s="269" t="str">
        <f>GRANTS!D158</f>
        <v>Brookland Infant  &amp; Nursery School</v>
      </c>
      <c r="D1186" s="269" t="str">
        <f>GRANTS!M158</f>
        <v>uifsm</v>
      </c>
      <c r="E1186" s="398">
        <f>GRANTS!Q158</f>
        <v>0</v>
      </c>
      <c r="F1186" s="398">
        <f>GRANTS!R158</f>
        <v>0</v>
      </c>
      <c r="G1186" s="398">
        <f>GRANTS!S158</f>
        <v>0</v>
      </c>
      <c r="H1186" s="398">
        <f>GRANTS!T158</f>
        <v>96644</v>
      </c>
    </row>
    <row r="1187" spans="1:8" x14ac:dyDescent="0.25">
      <c r="A1187" s="269" t="str">
        <f>GRANTS!A159</f>
        <v>GRANTS</v>
      </c>
      <c r="B1187" s="269">
        <f>GRANTS!C159</f>
        <v>3022009</v>
      </c>
      <c r="C1187" s="269" t="str">
        <f>GRANTS!D159</f>
        <v>Brunswick Park Primary &amp; Nursery School</v>
      </c>
      <c r="D1187" s="269" t="str">
        <f>GRANTS!M159</f>
        <v>uifsm</v>
      </c>
      <c r="E1187" s="398">
        <f>GRANTS!Q159</f>
        <v>0</v>
      </c>
      <c r="F1187" s="398">
        <f>GRANTS!R159</f>
        <v>0</v>
      </c>
      <c r="G1187" s="398">
        <f>GRANTS!S159</f>
        <v>0</v>
      </c>
      <c r="H1187" s="398">
        <f>GRANTS!T159</f>
        <v>50777</v>
      </c>
    </row>
    <row r="1188" spans="1:8" x14ac:dyDescent="0.25">
      <c r="A1188" s="269" t="str">
        <f>GRANTS!A160</f>
        <v>GRANTS</v>
      </c>
      <c r="B1188" s="269">
        <f>GRANTS!C160</f>
        <v>3022067</v>
      </c>
      <c r="C1188" s="269" t="str">
        <f>GRANTS!D160</f>
        <v>Chalgrove Primary School</v>
      </c>
      <c r="D1188" s="269" t="str">
        <f>GRANTS!M160</f>
        <v>uifsm</v>
      </c>
      <c r="E1188" s="398">
        <f>GRANTS!Q160</f>
        <v>0</v>
      </c>
      <c r="F1188" s="398">
        <f>GRANTS!R160</f>
        <v>0</v>
      </c>
      <c r="G1188" s="398">
        <f>GRANTS!S160</f>
        <v>0</v>
      </c>
      <c r="H1188" s="398">
        <f>GRANTS!T160</f>
        <v>28955</v>
      </c>
    </row>
    <row r="1189" spans="1:8" x14ac:dyDescent="0.25">
      <c r="A1189" s="269" t="str">
        <f>GRANTS!A161</f>
        <v>GRANTS</v>
      </c>
      <c r="B1189" s="269">
        <f>GRANTS!C161</f>
        <v>3023302</v>
      </c>
      <c r="C1189" s="269" t="str">
        <f>GRANTS!D161</f>
        <v>Christ Church CE Primary School</v>
      </c>
      <c r="D1189" s="269" t="str">
        <f>GRANTS!M161</f>
        <v>uifsm</v>
      </c>
      <c r="E1189" s="398">
        <f>GRANTS!Q161</f>
        <v>0</v>
      </c>
      <c r="F1189" s="398">
        <f>GRANTS!R161</f>
        <v>0</v>
      </c>
      <c r="G1189" s="398">
        <f>GRANTS!S161</f>
        <v>0</v>
      </c>
      <c r="H1189" s="398">
        <f>GRANTS!T161</f>
        <v>33605</v>
      </c>
    </row>
    <row r="1190" spans="1:8" x14ac:dyDescent="0.25">
      <c r="A1190" s="269" t="str">
        <f>GRANTS!A162</f>
        <v>GRANTS</v>
      </c>
      <c r="B1190" s="269">
        <f>GRANTS!C162</f>
        <v>3022011</v>
      </c>
      <c r="C1190" s="269" t="str">
        <f>GRANTS!D162</f>
        <v>Church Hill Primary School</v>
      </c>
      <c r="D1190" s="269" t="str">
        <f>GRANTS!M162</f>
        <v>uifsm</v>
      </c>
      <c r="E1190" s="398">
        <f>GRANTS!Q162</f>
        <v>0</v>
      </c>
      <c r="F1190" s="398">
        <f>GRANTS!R162</f>
        <v>0</v>
      </c>
      <c r="G1190" s="398">
        <f>GRANTS!S162</f>
        <v>0</v>
      </c>
      <c r="H1190" s="398">
        <f>GRANTS!T162</f>
        <v>30956</v>
      </c>
    </row>
    <row r="1191" spans="1:8" x14ac:dyDescent="0.25">
      <c r="A1191" s="269" t="str">
        <f>GRANTS!A163</f>
        <v>GRANTS</v>
      </c>
      <c r="B1191" s="269">
        <f>GRANTS!C163</f>
        <v>3022014</v>
      </c>
      <c r="C1191" s="269" t="str">
        <f>GRANTS!D163</f>
        <v>Colindale School</v>
      </c>
      <c r="D1191" s="269" t="str">
        <f>GRANTS!M163</f>
        <v>uifsm</v>
      </c>
      <c r="E1191" s="398">
        <f>GRANTS!Q163</f>
        <v>0</v>
      </c>
      <c r="F1191" s="398">
        <f>GRANTS!R163</f>
        <v>0</v>
      </c>
      <c r="G1191" s="398">
        <f>GRANTS!S163</f>
        <v>0</v>
      </c>
      <c r="H1191" s="398">
        <f>GRANTS!T163</f>
        <v>77009</v>
      </c>
    </row>
    <row r="1192" spans="1:8" x14ac:dyDescent="0.25">
      <c r="A1192" s="269" t="str">
        <f>GRANTS!A164</f>
        <v>GRANTS</v>
      </c>
      <c r="B1192" s="269">
        <f>GRANTS!C164</f>
        <v>3022015</v>
      </c>
      <c r="C1192" s="269" t="str">
        <f>GRANTS!D164</f>
        <v>Coppetts Wood</v>
      </c>
      <c r="D1192" s="269" t="str">
        <f>GRANTS!M164</f>
        <v>uifsm</v>
      </c>
      <c r="E1192" s="398">
        <f>GRANTS!Q164</f>
        <v>0</v>
      </c>
      <c r="F1192" s="398">
        <f>GRANTS!R164</f>
        <v>0</v>
      </c>
      <c r="G1192" s="398">
        <f>GRANTS!S164</f>
        <v>0</v>
      </c>
      <c r="H1192" s="398">
        <f>GRANTS!T164</f>
        <v>25713</v>
      </c>
    </row>
    <row r="1193" spans="1:8" x14ac:dyDescent="0.25">
      <c r="A1193" s="269" t="str">
        <f>GRANTS!A165</f>
        <v>GRANTS</v>
      </c>
      <c r="B1193" s="269">
        <f>GRANTS!C165</f>
        <v>3022016</v>
      </c>
      <c r="C1193" s="269" t="str">
        <f>GRANTS!D165</f>
        <v>Courtland School</v>
      </c>
      <c r="D1193" s="269" t="str">
        <f>GRANTS!M165</f>
        <v>uifsm</v>
      </c>
      <c r="E1193" s="398">
        <f>GRANTS!Q165</f>
        <v>0</v>
      </c>
      <c r="F1193" s="398">
        <f>GRANTS!R165</f>
        <v>0</v>
      </c>
      <c r="G1193" s="398">
        <f>GRANTS!S165</f>
        <v>0</v>
      </c>
      <c r="H1193" s="398">
        <f>GRANTS!T165</f>
        <v>34438</v>
      </c>
    </row>
    <row r="1194" spans="1:8" x14ac:dyDescent="0.25">
      <c r="A1194" s="269" t="str">
        <f>GRANTS!A166</f>
        <v>GRANTS</v>
      </c>
      <c r="B1194" s="269">
        <f>GRANTS!C166</f>
        <v>3022017</v>
      </c>
      <c r="C1194" s="269" t="str">
        <f>GRANTS!D166</f>
        <v>Cromer Road Primary School</v>
      </c>
      <c r="D1194" s="269" t="str">
        <f>GRANTS!M166</f>
        <v>uifsm</v>
      </c>
      <c r="E1194" s="398">
        <f>GRANTS!Q166</f>
        <v>0</v>
      </c>
      <c r="F1194" s="398">
        <f>GRANTS!R166</f>
        <v>0</v>
      </c>
      <c r="G1194" s="398">
        <f>GRANTS!S166</f>
        <v>0</v>
      </c>
      <c r="H1194" s="398">
        <f>GRANTS!T166</f>
        <v>57076</v>
      </c>
    </row>
    <row r="1195" spans="1:8" x14ac:dyDescent="0.25">
      <c r="A1195" s="269" t="str">
        <f>GRANTS!A167</f>
        <v>GRANTS</v>
      </c>
      <c r="B1195" s="269">
        <f>GRANTS!C167</f>
        <v>3022073</v>
      </c>
      <c r="C1195" s="269" t="str">
        <f>GRANTS!D167</f>
        <v>Danegrove JMI School</v>
      </c>
      <c r="D1195" s="269" t="str">
        <f>GRANTS!M167</f>
        <v>uifsm</v>
      </c>
      <c r="E1195" s="398">
        <f>GRANTS!Q167</f>
        <v>0</v>
      </c>
      <c r="F1195" s="398">
        <f>GRANTS!R167</f>
        <v>0</v>
      </c>
      <c r="G1195" s="398">
        <f>GRANTS!S167</f>
        <v>0</v>
      </c>
      <c r="H1195" s="398">
        <f>GRANTS!T167</f>
        <v>81807</v>
      </c>
    </row>
    <row r="1196" spans="1:8" x14ac:dyDescent="0.25">
      <c r="A1196" s="269" t="str">
        <f>GRANTS!A168</f>
        <v>GRANTS</v>
      </c>
      <c r="B1196" s="269">
        <f>GRANTS!C168</f>
        <v>3022019</v>
      </c>
      <c r="C1196" s="269" t="str">
        <f>GRANTS!D168</f>
        <v>Deansbrook Infant School</v>
      </c>
      <c r="D1196" s="269" t="str">
        <f>GRANTS!M168</f>
        <v>uifsm</v>
      </c>
      <c r="E1196" s="398">
        <f>GRANTS!Q168</f>
        <v>0</v>
      </c>
      <c r="F1196" s="398">
        <f>GRANTS!R168</f>
        <v>0</v>
      </c>
      <c r="G1196" s="398">
        <f>GRANTS!S168</f>
        <v>0</v>
      </c>
      <c r="H1196" s="398">
        <f>GRANTS!T168</f>
        <v>67543</v>
      </c>
    </row>
    <row r="1197" spans="1:8" x14ac:dyDescent="0.25">
      <c r="A1197" s="269" t="str">
        <f>GRANTS!A169</f>
        <v>GRANTS</v>
      </c>
      <c r="B1197" s="269">
        <f>GRANTS!C169</f>
        <v>3022021</v>
      </c>
      <c r="C1197" s="269" t="str">
        <f>GRANTS!D169</f>
        <v>Dollis Primary School</v>
      </c>
      <c r="D1197" s="269" t="str">
        <f>GRANTS!M169</f>
        <v>uifsm</v>
      </c>
      <c r="E1197" s="398">
        <f>GRANTS!Q169</f>
        <v>0</v>
      </c>
      <c r="F1197" s="398">
        <f>GRANTS!R169</f>
        <v>0</v>
      </c>
      <c r="G1197" s="398">
        <f>GRANTS!S169</f>
        <v>0</v>
      </c>
      <c r="H1197" s="398">
        <f>GRANTS!T169</f>
        <v>43183</v>
      </c>
    </row>
    <row r="1198" spans="1:8" x14ac:dyDescent="0.25">
      <c r="A1198" s="269" t="str">
        <f>GRANTS!A170</f>
        <v>GRANTS</v>
      </c>
      <c r="B1198" s="269">
        <f>GRANTS!C170</f>
        <v>3022023</v>
      </c>
      <c r="C1198" s="269" t="str">
        <f>GRANTS!D170</f>
        <v>Edgware Primary School</v>
      </c>
      <c r="D1198" s="269" t="str">
        <f>GRANTS!M170</f>
        <v>uifsm</v>
      </c>
      <c r="E1198" s="398">
        <f>GRANTS!Q170</f>
        <v>0</v>
      </c>
      <c r="F1198" s="398">
        <f>GRANTS!R170</f>
        <v>0</v>
      </c>
      <c r="G1198" s="398">
        <f>GRANTS!S170</f>
        <v>0</v>
      </c>
      <c r="H1198" s="398">
        <f>GRANTS!T170</f>
        <v>37180</v>
      </c>
    </row>
    <row r="1199" spans="1:8" x14ac:dyDescent="0.25">
      <c r="A1199" s="269" t="str">
        <f>GRANTS!A171</f>
        <v>GRANTS</v>
      </c>
      <c r="B1199" s="269">
        <f>GRANTS!C171</f>
        <v>3022024</v>
      </c>
      <c r="C1199" s="269" t="str">
        <f>GRANTS!D171</f>
        <v>Fairway Primary School</v>
      </c>
      <c r="D1199" s="269" t="str">
        <f>GRANTS!M171</f>
        <v>uifsm</v>
      </c>
      <c r="E1199" s="398">
        <f>GRANTS!Q171</f>
        <v>0</v>
      </c>
      <c r="F1199" s="398">
        <f>GRANTS!R171</f>
        <v>0</v>
      </c>
      <c r="G1199" s="398">
        <f>GRANTS!S171</f>
        <v>0</v>
      </c>
      <c r="H1199" s="398">
        <f>GRANTS!T171</f>
        <v>21435</v>
      </c>
    </row>
    <row r="1200" spans="1:8" x14ac:dyDescent="0.25">
      <c r="A1200" s="269" t="str">
        <f>GRANTS!A172</f>
        <v>GRANTS</v>
      </c>
      <c r="B1200" s="269">
        <f>GRANTS!C172</f>
        <v>3022025</v>
      </c>
      <c r="C1200" s="269" t="str">
        <f>GRANTS!D172</f>
        <v>Foulds</v>
      </c>
      <c r="D1200" s="269" t="str">
        <f>GRANTS!M172</f>
        <v>uifsm</v>
      </c>
      <c r="E1200" s="398">
        <f>GRANTS!Q172</f>
        <v>0</v>
      </c>
      <c r="F1200" s="398">
        <f>GRANTS!R172</f>
        <v>0</v>
      </c>
      <c r="G1200" s="398">
        <f>GRANTS!S172</f>
        <v>0</v>
      </c>
      <c r="H1200" s="398">
        <f>GRANTS!T172</f>
        <v>54872</v>
      </c>
    </row>
    <row r="1201" spans="1:8" x14ac:dyDescent="0.25">
      <c r="A1201" s="269" t="str">
        <f>GRANTS!A173</f>
        <v>GRANTS</v>
      </c>
      <c r="B1201" s="269">
        <f>GRANTS!C173</f>
        <v>3022026</v>
      </c>
      <c r="C1201" s="269" t="str">
        <f>GRANTS!D173</f>
        <v>Frith Manor School</v>
      </c>
      <c r="D1201" s="269" t="str">
        <f>GRANTS!M173</f>
        <v>uifsm</v>
      </c>
      <c r="E1201" s="398">
        <f>GRANTS!Q173</f>
        <v>0</v>
      </c>
      <c r="F1201" s="398">
        <f>GRANTS!R173</f>
        <v>0</v>
      </c>
      <c r="G1201" s="398">
        <f>GRANTS!S173</f>
        <v>0</v>
      </c>
      <c r="H1201" s="398">
        <f>GRANTS!T173</f>
        <v>60058</v>
      </c>
    </row>
    <row r="1202" spans="1:8" x14ac:dyDescent="0.25">
      <c r="A1202" s="269" t="str">
        <f>GRANTS!A174</f>
        <v>GRANTS</v>
      </c>
      <c r="B1202" s="269">
        <f>GRANTS!C174</f>
        <v>3022028</v>
      </c>
      <c r="C1202" s="269" t="str">
        <f>GRANTS!D174</f>
        <v>Garden Suburb Infant School</v>
      </c>
      <c r="D1202" s="269" t="str">
        <f>GRANTS!M174</f>
        <v>uifsm</v>
      </c>
      <c r="E1202" s="398">
        <f>GRANTS!Q174</f>
        <v>0</v>
      </c>
      <c r="F1202" s="398">
        <f>GRANTS!R174</f>
        <v>0</v>
      </c>
      <c r="G1202" s="398">
        <f>GRANTS!S174</f>
        <v>0</v>
      </c>
      <c r="H1202" s="398">
        <f>GRANTS!T174</f>
        <v>62856</v>
      </c>
    </row>
    <row r="1203" spans="1:8" x14ac:dyDescent="0.25">
      <c r="A1203" s="269" t="str">
        <f>GRANTS!A175</f>
        <v>GRANTS</v>
      </c>
      <c r="B1203" s="269">
        <f>GRANTS!C175</f>
        <v>3022029</v>
      </c>
      <c r="C1203" s="269" t="str">
        <f>GRANTS!D175</f>
        <v>Goldbeaters Primary School</v>
      </c>
      <c r="D1203" s="269" t="str">
        <f>GRANTS!M175</f>
        <v>uifsm</v>
      </c>
      <c r="E1203" s="398">
        <f>GRANTS!Q175</f>
        <v>0</v>
      </c>
      <c r="F1203" s="398">
        <f>GRANTS!R175</f>
        <v>0</v>
      </c>
      <c r="G1203" s="398">
        <f>GRANTS!S175</f>
        <v>0</v>
      </c>
      <c r="H1203" s="398">
        <f>GRANTS!T175</f>
        <v>45054</v>
      </c>
    </row>
    <row r="1204" spans="1:8" x14ac:dyDescent="0.25">
      <c r="A1204" s="269" t="str">
        <f>GRANTS!A176</f>
        <v>GRANTS</v>
      </c>
      <c r="B1204" s="269">
        <f>GRANTS!C176</f>
        <v>3023516</v>
      </c>
      <c r="C1204" s="269" t="str">
        <f>GRANTS!D176</f>
        <v>Hasmonean Primary School</v>
      </c>
      <c r="D1204" s="269" t="str">
        <f>GRANTS!M176</f>
        <v>uifsm</v>
      </c>
      <c r="E1204" s="398">
        <f>GRANTS!Q176</f>
        <v>0</v>
      </c>
      <c r="F1204" s="398">
        <f>GRANTS!R176</f>
        <v>0</v>
      </c>
      <c r="G1204" s="398">
        <f>GRANTS!S176</f>
        <v>0</v>
      </c>
      <c r="H1204" s="398">
        <f>GRANTS!T176</f>
        <v>28399</v>
      </c>
    </row>
    <row r="1205" spans="1:8" x14ac:dyDescent="0.25">
      <c r="A1205" s="269" t="str">
        <f>GRANTS!A177</f>
        <v>GRANTS</v>
      </c>
      <c r="B1205" s="269">
        <f>GRANTS!C177</f>
        <v>3022031</v>
      </c>
      <c r="C1205" s="269" t="str">
        <f>GRANTS!D177</f>
        <v>Hollickwood JMI School</v>
      </c>
      <c r="D1205" s="269" t="str">
        <f>GRANTS!M177</f>
        <v>uifsm</v>
      </c>
      <c r="E1205" s="398">
        <f>GRANTS!Q177</f>
        <v>0</v>
      </c>
      <c r="F1205" s="398">
        <f>GRANTS!R177</f>
        <v>0</v>
      </c>
      <c r="G1205" s="398">
        <f>GRANTS!S177</f>
        <v>0</v>
      </c>
      <c r="H1205" s="398">
        <f>GRANTS!T177</f>
        <v>20249</v>
      </c>
    </row>
    <row r="1206" spans="1:8" x14ac:dyDescent="0.25">
      <c r="A1206" s="269" t="str">
        <f>GRANTS!A178</f>
        <v>GRANTS</v>
      </c>
      <c r="B1206" s="269">
        <f>GRANTS!C178</f>
        <v>3022032</v>
      </c>
      <c r="C1206" s="269" t="str">
        <f>GRANTS!D178</f>
        <v>Holly Park School</v>
      </c>
      <c r="D1206" s="269" t="str">
        <f>GRANTS!M178</f>
        <v>uifsm</v>
      </c>
      <c r="E1206" s="398">
        <f>GRANTS!Q178</f>
        <v>0</v>
      </c>
      <c r="F1206" s="398">
        <f>GRANTS!R178</f>
        <v>0</v>
      </c>
      <c r="G1206" s="398">
        <f>GRANTS!S178</f>
        <v>0</v>
      </c>
      <c r="H1206" s="398">
        <f>GRANTS!T178</f>
        <v>54242</v>
      </c>
    </row>
    <row r="1207" spans="1:8" x14ac:dyDescent="0.25">
      <c r="A1207" s="269" t="str">
        <f>GRANTS!A179</f>
        <v>GRANTS</v>
      </c>
      <c r="B1207" s="269">
        <f>GRANTS!C179</f>
        <v>3023304</v>
      </c>
      <c r="C1207" s="269" t="str">
        <f>GRANTS!D179</f>
        <v>Holy Trinity School</v>
      </c>
      <c r="D1207" s="269" t="str">
        <f>GRANTS!M179</f>
        <v>uifsm</v>
      </c>
      <c r="E1207" s="398">
        <f>GRANTS!Q179</f>
        <v>0</v>
      </c>
      <c r="F1207" s="398">
        <f>GRANTS!R179</f>
        <v>0</v>
      </c>
      <c r="G1207" s="398">
        <f>GRANTS!S179</f>
        <v>0</v>
      </c>
      <c r="H1207" s="398">
        <f>GRANTS!T179</f>
        <v>26528</v>
      </c>
    </row>
    <row r="1208" spans="1:8" x14ac:dyDescent="0.25">
      <c r="A1208" s="269" t="str">
        <f>GRANTS!A180</f>
        <v>GRANTS</v>
      </c>
      <c r="B1208" s="269">
        <f>GRANTS!C180</f>
        <v>3022036</v>
      </c>
      <c r="C1208" s="269" t="str">
        <f>GRANTS!D180</f>
        <v>Livingstone School</v>
      </c>
      <c r="D1208" s="269" t="str">
        <f>GRANTS!M180</f>
        <v>uifsm</v>
      </c>
      <c r="E1208" s="398">
        <f>GRANTS!Q180</f>
        <v>0</v>
      </c>
      <c r="F1208" s="398">
        <f>GRANTS!R180</f>
        <v>0</v>
      </c>
      <c r="G1208" s="398">
        <f>GRANTS!S180</f>
        <v>0</v>
      </c>
      <c r="H1208" s="398">
        <f>GRANTS!T180</f>
        <v>21711</v>
      </c>
    </row>
    <row r="1209" spans="1:8" x14ac:dyDescent="0.25">
      <c r="A1209" s="269" t="str">
        <f>GRANTS!A181</f>
        <v>GRANTS</v>
      </c>
      <c r="B1209" s="269">
        <f>GRANTS!C181</f>
        <v>3022037</v>
      </c>
      <c r="C1209" s="269" t="str">
        <f>GRANTS!D181</f>
        <v>Manorside Primary School</v>
      </c>
      <c r="D1209" s="269" t="str">
        <f>GRANTS!M181</f>
        <v>uifsm</v>
      </c>
      <c r="E1209" s="398">
        <f>GRANTS!Q181</f>
        <v>0</v>
      </c>
      <c r="F1209" s="398">
        <f>GRANTS!R181</f>
        <v>0</v>
      </c>
      <c r="G1209" s="398">
        <f>GRANTS!S181</f>
        <v>0</v>
      </c>
      <c r="H1209" s="398">
        <f>GRANTS!T181</f>
        <v>25954</v>
      </c>
    </row>
    <row r="1210" spans="1:8" x14ac:dyDescent="0.25">
      <c r="A1210" s="269" t="str">
        <f>GRANTS!A182</f>
        <v>GRANTS</v>
      </c>
      <c r="B1210" s="269">
        <f>GRANTS!C182</f>
        <v>3023523</v>
      </c>
      <c r="C1210" s="269" t="str">
        <f>GRANTS!D182</f>
        <v>Martin Primary School</v>
      </c>
      <c r="D1210" s="269" t="str">
        <f>GRANTS!M182</f>
        <v>uifsm</v>
      </c>
      <c r="E1210" s="398">
        <f>GRANTS!Q182</f>
        <v>0</v>
      </c>
      <c r="F1210" s="398">
        <f>GRANTS!R182</f>
        <v>0</v>
      </c>
      <c r="G1210" s="398">
        <f>GRANTS!S182</f>
        <v>0</v>
      </c>
      <c r="H1210" s="398">
        <f>GRANTS!T182</f>
        <v>82362</v>
      </c>
    </row>
    <row r="1211" spans="1:8" x14ac:dyDescent="0.25">
      <c r="A1211" s="269" t="str">
        <f>GRANTS!A183</f>
        <v>GRANTS</v>
      </c>
      <c r="B1211" s="269">
        <f>GRANTS!C183</f>
        <v>3025948</v>
      </c>
      <c r="C1211" s="269" t="str">
        <f>GRANTS!D183</f>
        <v>Mathilda Marks-Kennedy School</v>
      </c>
      <c r="D1211" s="269" t="str">
        <f>GRANTS!M183</f>
        <v>uifsm</v>
      </c>
      <c r="E1211" s="398">
        <f>GRANTS!Q183</f>
        <v>0</v>
      </c>
      <c r="F1211" s="398">
        <f>GRANTS!R183</f>
        <v>0</v>
      </c>
      <c r="G1211" s="398">
        <f>GRANTS!S183</f>
        <v>0</v>
      </c>
      <c r="H1211" s="398">
        <f>GRANTS!T183</f>
        <v>36050</v>
      </c>
    </row>
    <row r="1212" spans="1:8" x14ac:dyDescent="0.25">
      <c r="A1212" s="269" t="str">
        <f>GRANTS!A184</f>
        <v>GRANTS</v>
      </c>
      <c r="B1212" s="269">
        <f>GRANTS!C184</f>
        <v>3025949</v>
      </c>
      <c r="C1212" s="269" t="str">
        <f>GRANTS!D184</f>
        <v>Menorah Foundation School</v>
      </c>
      <c r="D1212" s="269" t="str">
        <f>GRANTS!M184</f>
        <v>uifsm</v>
      </c>
      <c r="E1212" s="398">
        <f>GRANTS!Q184</f>
        <v>0</v>
      </c>
      <c r="F1212" s="398">
        <f>GRANTS!R184</f>
        <v>0</v>
      </c>
      <c r="G1212" s="398">
        <f>GRANTS!S184</f>
        <v>0</v>
      </c>
      <c r="H1212" s="398">
        <f>GRANTS!T184</f>
        <v>66913</v>
      </c>
    </row>
    <row r="1213" spans="1:8" x14ac:dyDescent="0.25">
      <c r="A1213" s="269" t="str">
        <f>GRANTS!A185</f>
        <v>GRANTS</v>
      </c>
      <c r="B1213" s="269">
        <f>GRANTS!C185</f>
        <v>3023513</v>
      </c>
      <c r="C1213" s="269" t="str">
        <f>GRANTS!D185</f>
        <v>Menorah Primary School</v>
      </c>
      <c r="D1213" s="269" t="str">
        <f>GRANTS!M185</f>
        <v>uifsm</v>
      </c>
      <c r="E1213" s="398">
        <f>GRANTS!Q185</f>
        <v>0</v>
      </c>
      <c r="F1213" s="398">
        <f>GRANTS!R185</f>
        <v>0</v>
      </c>
      <c r="G1213" s="398">
        <f>GRANTS!S185</f>
        <v>0</v>
      </c>
      <c r="H1213" s="398">
        <f>GRANTS!T185</f>
        <v>73322</v>
      </c>
    </row>
    <row r="1214" spans="1:8" x14ac:dyDescent="0.25">
      <c r="A1214" s="269" t="str">
        <f>GRANTS!A186</f>
        <v>GRANTS</v>
      </c>
      <c r="B1214" s="269">
        <f>GRANTS!C186</f>
        <v>3023305</v>
      </c>
      <c r="C1214" s="269" t="str">
        <f>GRANTS!D186</f>
        <v>Monken Hadley C E Primary School</v>
      </c>
      <c r="D1214" s="269" t="str">
        <f>GRANTS!M186</f>
        <v>uifsm</v>
      </c>
      <c r="E1214" s="398">
        <f>GRANTS!Q186</f>
        <v>0</v>
      </c>
      <c r="F1214" s="398">
        <f>GRANTS!R186</f>
        <v>0</v>
      </c>
      <c r="G1214" s="398">
        <f>GRANTS!S186</f>
        <v>0</v>
      </c>
      <c r="H1214" s="398">
        <f>GRANTS!T186</f>
        <v>22767</v>
      </c>
    </row>
    <row r="1215" spans="1:8" x14ac:dyDescent="0.25">
      <c r="A1215" s="269" t="str">
        <f>GRANTS!A187</f>
        <v>GRANTS</v>
      </c>
      <c r="B1215" s="269">
        <f>GRANTS!C187</f>
        <v>3022042</v>
      </c>
      <c r="C1215" s="269" t="str">
        <f>GRANTS!D187</f>
        <v>Monkfrith School</v>
      </c>
      <c r="D1215" s="269" t="str">
        <f>GRANTS!M187</f>
        <v>uifsm</v>
      </c>
      <c r="E1215" s="398">
        <f>GRANTS!Q187</f>
        <v>0</v>
      </c>
      <c r="F1215" s="398">
        <f>GRANTS!R187</f>
        <v>0</v>
      </c>
      <c r="G1215" s="398">
        <f>GRANTS!S187</f>
        <v>0</v>
      </c>
      <c r="H1215" s="398">
        <f>GRANTS!T187</f>
        <v>71211</v>
      </c>
    </row>
    <row r="1216" spans="1:8" x14ac:dyDescent="0.25">
      <c r="A1216" s="269" t="str">
        <f>GRANTS!A188</f>
        <v>GRANTS</v>
      </c>
      <c r="B1216" s="269">
        <f>GRANTS!C188</f>
        <v>3022044</v>
      </c>
      <c r="C1216" s="269" t="str">
        <f>GRANTS!D188</f>
        <v>Moss Hall Infant School</v>
      </c>
      <c r="D1216" s="269" t="str">
        <f>GRANTS!M188</f>
        <v>uifsm</v>
      </c>
      <c r="E1216" s="398">
        <f>GRANTS!Q188</f>
        <v>0</v>
      </c>
      <c r="F1216" s="398">
        <f>GRANTS!R188</f>
        <v>0</v>
      </c>
      <c r="G1216" s="398">
        <f>GRANTS!S188</f>
        <v>0</v>
      </c>
      <c r="H1216" s="398">
        <f>GRANTS!T188</f>
        <v>134270</v>
      </c>
    </row>
    <row r="1217" spans="1:8" x14ac:dyDescent="0.25">
      <c r="A1217" s="269" t="str">
        <f>GRANTS!A189</f>
        <v>GRANTS</v>
      </c>
      <c r="B1217" s="269">
        <f>GRANTS!C189</f>
        <v>3022053</v>
      </c>
      <c r="C1217" s="269" t="str">
        <f>GRANTS!D189</f>
        <v>Noam Primary School</v>
      </c>
      <c r="D1217" s="269" t="str">
        <f>GRANTS!M189</f>
        <v>uifsm</v>
      </c>
      <c r="E1217" s="398">
        <f>GRANTS!Q189</f>
        <v>0</v>
      </c>
      <c r="F1217" s="398">
        <f>GRANTS!R189</f>
        <v>0</v>
      </c>
      <c r="G1217" s="398">
        <f>GRANTS!S189</f>
        <v>0</v>
      </c>
      <c r="H1217" s="398">
        <f>GRANTS!T189</f>
        <v>40311</v>
      </c>
    </row>
    <row r="1218" spans="1:8" x14ac:dyDescent="0.25">
      <c r="A1218" s="269" t="str">
        <f>GRANTS!A190</f>
        <v>GRANTS</v>
      </c>
      <c r="B1218" s="269">
        <f>GRANTS!C190</f>
        <v>3022045</v>
      </c>
      <c r="C1218" s="269" t="str">
        <f>GRANTS!D190</f>
        <v>Northside School</v>
      </c>
      <c r="D1218" s="269" t="str">
        <f>GRANTS!M190</f>
        <v>uifsm</v>
      </c>
      <c r="E1218" s="398">
        <f>GRANTS!Q190</f>
        <v>0</v>
      </c>
      <c r="F1218" s="398">
        <f>GRANTS!R190</f>
        <v>0</v>
      </c>
      <c r="G1218" s="398">
        <f>GRANTS!S190</f>
        <v>0</v>
      </c>
      <c r="H1218" s="398">
        <f>GRANTS!T190</f>
        <v>29511</v>
      </c>
    </row>
    <row r="1219" spans="1:8" x14ac:dyDescent="0.25">
      <c r="A1219" s="269" t="str">
        <f>GRANTS!A191</f>
        <v>GRANTS</v>
      </c>
      <c r="B1219" s="269">
        <f>GRANTS!C191</f>
        <v>3022077</v>
      </c>
      <c r="C1219" s="269" t="str">
        <f>GRANTS!D191</f>
        <v>Orion Primary School</v>
      </c>
      <c r="D1219" s="269" t="str">
        <f>GRANTS!M191</f>
        <v>uifsm</v>
      </c>
      <c r="E1219" s="398">
        <f>GRANTS!Q191</f>
        <v>0</v>
      </c>
      <c r="F1219" s="398">
        <f>GRANTS!R191</f>
        <v>0</v>
      </c>
      <c r="G1219" s="398">
        <f>GRANTS!S191</f>
        <v>0</v>
      </c>
      <c r="H1219" s="398">
        <f>GRANTS!T191</f>
        <v>73767</v>
      </c>
    </row>
    <row r="1220" spans="1:8" x14ac:dyDescent="0.25">
      <c r="A1220" s="269" t="str">
        <f>GRANTS!A192</f>
        <v>GRANTS</v>
      </c>
      <c r="B1220" s="269">
        <f>GRANTS!C192</f>
        <v>3025201</v>
      </c>
      <c r="C1220" s="269" t="str">
        <f>GRANTS!D192</f>
        <v>Osidge Primary School</v>
      </c>
      <c r="D1220" s="269" t="str">
        <f>GRANTS!M192</f>
        <v>uifsm</v>
      </c>
      <c r="E1220" s="398">
        <f>GRANTS!Q192</f>
        <v>0</v>
      </c>
      <c r="F1220" s="398">
        <f>GRANTS!R192</f>
        <v>0</v>
      </c>
      <c r="G1220" s="398">
        <f>GRANTS!S192</f>
        <v>0</v>
      </c>
      <c r="H1220" s="398">
        <f>GRANTS!T192</f>
        <v>48481</v>
      </c>
    </row>
    <row r="1221" spans="1:8" x14ac:dyDescent="0.25">
      <c r="A1221" s="269" t="str">
        <f>GRANTS!A193</f>
        <v>GRANTS</v>
      </c>
      <c r="B1221" s="269">
        <f>GRANTS!C193</f>
        <v>3023501</v>
      </c>
      <c r="C1221" s="269" t="str">
        <f>GRANTS!D193</f>
        <v>Our Lady of Lourdes School</v>
      </c>
      <c r="D1221" s="269" t="str">
        <f>GRANTS!M193</f>
        <v>uifsm</v>
      </c>
      <c r="E1221" s="398">
        <f>GRANTS!Q193</f>
        <v>0</v>
      </c>
      <c r="F1221" s="398">
        <f>GRANTS!R193</f>
        <v>0</v>
      </c>
      <c r="G1221" s="398">
        <f>GRANTS!S193</f>
        <v>0</v>
      </c>
      <c r="H1221" s="398">
        <f>GRANTS!T193</f>
        <v>25824</v>
      </c>
    </row>
    <row r="1222" spans="1:8" x14ac:dyDescent="0.25">
      <c r="A1222" s="269" t="str">
        <f>GRANTS!A194</f>
        <v>GRANTS</v>
      </c>
      <c r="B1222" s="269">
        <f>GRANTS!C194</f>
        <v>3022078</v>
      </c>
      <c r="C1222" s="269" t="str">
        <f>GRANTS!D194</f>
        <v>Pardes House School</v>
      </c>
      <c r="D1222" s="269" t="str">
        <f>GRANTS!M194</f>
        <v>uifsm</v>
      </c>
      <c r="E1222" s="398">
        <f>GRANTS!Q194</f>
        <v>0</v>
      </c>
      <c r="F1222" s="398">
        <f>GRANTS!R194</f>
        <v>0</v>
      </c>
      <c r="G1222" s="398">
        <f>GRANTS!S194</f>
        <v>0</v>
      </c>
      <c r="H1222" s="398">
        <f>GRANTS!T194</f>
        <v>45424</v>
      </c>
    </row>
    <row r="1223" spans="1:8" x14ac:dyDescent="0.25">
      <c r="A1223" s="269" t="str">
        <f>GRANTS!A195</f>
        <v>GRANTS</v>
      </c>
      <c r="B1223" s="269">
        <f>GRANTS!C195</f>
        <v>3022071</v>
      </c>
      <c r="C1223" s="269" t="str">
        <f>GRANTS!D195</f>
        <v>Queenswell Infant and Nursery School</v>
      </c>
      <c r="D1223" s="269" t="str">
        <f>GRANTS!M195</f>
        <v>uifsm</v>
      </c>
      <c r="E1223" s="398">
        <f>GRANTS!Q195</f>
        <v>0</v>
      </c>
      <c r="F1223" s="398">
        <f>GRANTS!R195</f>
        <v>0</v>
      </c>
      <c r="G1223" s="398">
        <f>GRANTS!S195</f>
        <v>0</v>
      </c>
      <c r="H1223" s="398">
        <f>GRANTS!T195</f>
        <v>53445</v>
      </c>
    </row>
    <row r="1224" spans="1:8" x14ac:dyDescent="0.25">
      <c r="A1224" s="269" t="str">
        <f>GRANTS!A196</f>
        <v>GRANTS</v>
      </c>
      <c r="B1224" s="269">
        <f>GRANTS!C196</f>
        <v>3023512</v>
      </c>
      <c r="C1224" s="269" t="str">
        <f>GRANTS!D196</f>
        <v>Rosh Pinah</v>
      </c>
      <c r="D1224" s="269" t="str">
        <f>GRANTS!M196</f>
        <v>uifsm</v>
      </c>
      <c r="E1224" s="398">
        <f>GRANTS!Q196</f>
        <v>0</v>
      </c>
      <c r="F1224" s="398">
        <f>GRANTS!R196</f>
        <v>0</v>
      </c>
      <c r="G1224" s="398">
        <f>GRANTS!S196</f>
        <v>0</v>
      </c>
      <c r="H1224" s="398">
        <f>GRANTS!T196</f>
        <v>64320</v>
      </c>
    </row>
    <row r="1225" spans="1:8" x14ac:dyDescent="0.25">
      <c r="A1225" s="269" t="str">
        <f>GRANTS!A197</f>
        <v>GRANTS</v>
      </c>
      <c r="B1225" s="269">
        <f>GRANTS!C197</f>
        <v>3023510</v>
      </c>
      <c r="C1225" s="269" t="str">
        <f>GRANTS!D197</f>
        <v>Sacred Heart School</v>
      </c>
      <c r="D1225" s="269" t="str">
        <f>GRANTS!M197</f>
        <v>uifsm</v>
      </c>
      <c r="E1225" s="398">
        <f>GRANTS!Q197</f>
        <v>0</v>
      </c>
      <c r="F1225" s="398">
        <f>GRANTS!R197</f>
        <v>0</v>
      </c>
      <c r="G1225" s="398">
        <f>GRANTS!S197</f>
        <v>0</v>
      </c>
      <c r="H1225" s="398">
        <f>GRANTS!T197</f>
        <v>51574</v>
      </c>
    </row>
    <row r="1226" spans="1:8" x14ac:dyDescent="0.25">
      <c r="A1226" s="269" t="str">
        <f>GRANTS!A198</f>
        <v>GRANTS</v>
      </c>
      <c r="B1226" s="269">
        <f>GRANTS!C198</f>
        <v>3023502</v>
      </c>
      <c r="C1226" s="269" t="str">
        <f>GRANTS!D198</f>
        <v>St Agnes RC Primary School</v>
      </c>
      <c r="D1226" s="269" t="str">
        <f>GRANTS!M198</f>
        <v>uifsm</v>
      </c>
      <c r="E1226" s="398">
        <f>GRANTS!Q198</f>
        <v>0</v>
      </c>
      <c r="F1226" s="398">
        <f>GRANTS!R198</f>
        <v>0</v>
      </c>
      <c r="G1226" s="398">
        <f>GRANTS!S198</f>
        <v>0</v>
      </c>
      <c r="H1226" s="398">
        <f>GRANTS!T198</f>
        <v>50759</v>
      </c>
    </row>
    <row r="1227" spans="1:8" x14ac:dyDescent="0.25">
      <c r="A1227" s="269" t="str">
        <f>GRANTS!A199</f>
        <v>GRANTS</v>
      </c>
      <c r="B1227" s="269">
        <f>GRANTS!C199</f>
        <v>3023315</v>
      </c>
      <c r="C1227" s="269" t="str">
        <f>GRANTS!D199</f>
        <v>St Andrew's C E</v>
      </c>
      <c r="D1227" s="269" t="str">
        <f>GRANTS!M199</f>
        <v>uifsm</v>
      </c>
      <c r="E1227" s="398">
        <f>GRANTS!Q199</f>
        <v>0</v>
      </c>
      <c r="F1227" s="398">
        <f>GRANTS!R199</f>
        <v>0</v>
      </c>
      <c r="G1227" s="398">
        <f>GRANTS!S199</f>
        <v>0</v>
      </c>
      <c r="H1227" s="398">
        <f>GRANTS!T199</f>
        <v>34846</v>
      </c>
    </row>
    <row r="1228" spans="1:8" x14ac:dyDescent="0.25">
      <c r="A1228" s="269" t="str">
        <f>GRANTS!A200</f>
        <v>GRANTS</v>
      </c>
      <c r="B1228" s="269">
        <f>GRANTS!C200</f>
        <v>3023504</v>
      </c>
      <c r="C1228" s="269" t="str">
        <f>GRANTS!D200</f>
        <v>St Catherines R C Primary</v>
      </c>
      <c r="D1228" s="269" t="str">
        <f>GRANTS!M200</f>
        <v>uifsm</v>
      </c>
      <c r="E1228" s="398">
        <f>GRANTS!Q200</f>
        <v>0</v>
      </c>
      <c r="F1228" s="398">
        <f>GRANTS!R200</f>
        <v>0</v>
      </c>
      <c r="G1228" s="398">
        <f>GRANTS!S200</f>
        <v>0</v>
      </c>
      <c r="H1228" s="398">
        <f>GRANTS!T200</f>
        <v>69729</v>
      </c>
    </row>
    <row r="1229" spans="1:8" x14ac:dyDescent="0.25">
      <c r="A1229" s="269" t="str">
        <f>GRANTS!A201</f>
        <v>GRANTS</v>
      </c>
      <c r="B1229" s="269">
        <f>GRANTS!C201</f>
        <v>3023309</v>
      </c>
      <c r="C1229" s="269" t="str">
        <f>GRANTS!D201</f>
        <v>St Johns CE N20</v>
      </c>
      <c r="D1229" s="269" t="str">
        <f>GRANTS!M201</f>
        <v>uifsm</v>
      </c>
      <c r="E1229" s="398">
        <f>GRANTS!Q201</f>
        <v>0</v>
      </c>
      <c r="F1229" s="398">
        <f>GRANTS!R201</f>
        <v>0</v>
      </c>
      <c r="G1229" s="398">
        <f>GRANTS!S201</f>
        <v>0</v>
      </c>
      <c r="H1229" s="398">
        <f>GRANTS!T201</f>
        <v>34179</v>
      </c>
    </row>
    <row r="1230" spans="1:8" x14ac:dyDescent="0.25">
      <c r="A1230" s="269" t="str">
        <f>GRANTS!A202</f>
        <v>GRANTS</v>
      </c>
      <c r="B1230" s="269">
        <f>GRANTS!C202</f>
        <v>3023307</v>
      </c>
      <c r="C1230" s="269" t="str">
        <f>GRANTS!D202</f>
        <v>St John's CE School N11</v>
      </c>
      <c r="D1230" s="269" t="str">
        <f>GRANTS!M202</f>
        <v>uifsm</v>
      </c>
      <c r="E1230" s="398">
        <f>GRANTS!Q202</f>
        <v>0</v>
      </c>
      <c r="F1230" s="398">
        <f>GRANTS!R202</f>
        <v>0</v>
      </c>
      <c r="G1230" s="398">
        <f>GRANTS!S202</f>
        <v>0</v>
      </c>
      <c r="H1230" s="398">
        <f>GRANTS!T202</f>
        <v>33234</v>
      </c>
    </row>
    <row r="1231" spans="1:8" x14ac:dyDescent="0.25">
      <c r="A1231" s="269" t="str">
        <f>GRANTS!A203</f>
        <v>GRANTS</v>
      </c>
      <c r="B1231" s="269">
        <f>GRANTS!C203</f>
        <v>3023509</v>
      </c>
      <c r="C1231" s="269" t="str">
        <f>GRANTS!D203</f>
        <v>St Joseph's Primary School</v>
      </c>
      <c r="D1231" s="269" t="str">
        <f>GRANTS!M203</f>
        <v>uifsm</v>
      </c>
      <c r="E1231" s="398">
        <f>GRANTS!Q203</f>
        <v>0</v>
      </c>
      <c r="F1231" s="398">
        <f>GRANTS!R203</f>
        <v>0</v>
      </c>
      <c r="G1231" s="398">
        <f>GRANTS!S203</f>
        <v>0</v>
      </c>
      <c r="H1231" s="398">
        <f>GRANTS!T203</f>
        <v>52019</v>
      </c>
    </row>
    <row r="1232" spans="1:8" x14ac:dyDescent="0.25">
      <c r="A1232" s="269" t="str">
        <f>GRANTS!A204</f>
        <v>GRANTS</v>
      </c>
      <c r="B1232" s="269">
        <f>GRANTS!C204</f>
        <v>3023311</v>
      </c>
      <c r="C1232" s="269" t="str">
        <f>GRANTS!D204</f>
        <v>St Mary's C E Primary School N3</v>
      </c>
      <c r="D1232" s="269" t="str">
        <f>GRANTS!M204</f>
        <v>uifsm</v>
      </c>
      <c r="E1232" s="398">
        <f>GRANTS!Q204</f>
        <v>0</v>
      </c>
      <c r="F1232" s="398">
        <f>GRANTS!R204</f>
        <v>0</v>
      </c>
      <c r="G1232" s="398">
        <f>GRANTS!S204</f>
        <v>0</v>
      </c>
      <c r="H1232" s="398">
        <f>GRANTS!T204</f>
        <v>66543</v>
      </c>
    </row>
    <row r="1233" spans="1:8" x14ac:dyDescent="0.25">
      <c r="A1233" s="269" t="str">
        <f>GRANTS!A205</f>
        <v>GRANTS</v>
      </c>
      <c r="B1233" s="269">
        <f>GRANTS!C205</f>
        <v>3023312</v>
      </c>
      <c r="C1233" s="269" t="str">
        <f>GRANTS!D205</f>
        <v>St Mary's School EN4</v>
      </c>
      <c r="D1233" s="269" t="str">
        <f>GRANTS!M205</f>
        <v>uifsm</v>
      </c>
      <c r="E1233" s="398">
        <f>GRANTS!Q205</f>
        <v>0</v>
      </c>
      <c r="F1233" s="398">
        <f>GRANTS!R205</f>
        <v>0</v>
      </c>
      <c r="G1233" s="398">
        <f>GRANTS!S205</f>
        <v>0</v>
      </c>
      <c r="H1233" s="398">
        <f>GRANTS!T205</f>
        <v>37551</v>
      </c>
    </row>
    <row r="1234" spans="1:8" x14ac:dyDescent="0.25">
      <c r="A1234" s="269" t="str">
        <f>GRANTS!A206</f>
        <v>GRANTS</v>
      </c>
      <c r="B1234" s="269">
        <f>GRANTS!C206</f>
        <v>3023314</v>
      </c>
      <c r="C1234" s="269" t="str">
        <f>GRANTS!D206</f>
        <v>St Pauls CE Primary, NW7</v>
      </c>
      <c r="D1234" s="269" t="str">
        <f>GRANTS!M206</f>
        <v>uifsm</v>
      </c>
      <c r="E1234" s="398">
        <f>GRANTS!Q206</f>
        <v>0</v>
      </c>
      <c r="F1234" s="398">
        <f>GRANTS!R206</f>
        <v>0</v>
      </c>
      <c r="G1234" s="398">
        <f>GRANTS!S206</f>
        <v>0</v>
      </c>
      <c r="H1234" s="398">
        <f>GRANTS!T206</f>
        <v>29677</v>
      </c>
    </row>
    <row r="1235" spans="1:8" x14ac:dyDescent="0.25">
      <c r="A1235" s="269" t="str">
        <f>GRANTS!A207</f>
        <v>GRANTS</v>
      </c>
      <c r="B1235" s="269">
        <f>GRANTS!C207</f>
        <v>3023313</v>
      </c>
      <c r="C1235" s="269" t="str">
        <f>GRANTS!D207</f>
        <v>St. Pauls CE Primary School (N11)</v>
      </c>
      <c r="D1235" s="269" t="str">
        <f>GRANTS!M207</f>
        <v>uifsm</v>
      </c>
      <c r="E1235" s="398">
        <f>GRANTS!Q207</f>
        <v>0</v>
      </c>
      <c r="F1235" s="398">
        <f>GRANTS!R207</f>
        <v>0</v>
      </c>
      <c r="G1235" s="398">
        <f>GRANTS!S207</f>
        <v>0</v>
      </c>
      <c r="H1235" s="398">
        <f>GRANTS!T207</f>
        <v>19358</v>
      </c>
    </row>
    <row r="1236" spans="1:8" x14ac:dyDescent="0.25">
      <c r="A1236" s="269" t="str">
        <f>GRANTS!A208</f>
        <v>GRANTS</v>
      </c>
      <c r="B1236" s="269">
        <f>GRANTS!C208</f>
        <v>3023507</v>
      </c>
      <c r="C1236" s="269" t="str">
        <f>GRANTS!D208</f>
        <v>St Theresa's R.C. Primary School</v>
      </c>
      <c r="D1236" s="269" t="str">
        <f>GRANTS!M208</f>
        <v>uifsm</v>
      </c>
      <c r="E1236" s="398">
        <f>GRANTS!Q208</f>
        <v>0</v>
      </c>
      <c r="F1236" s="398">
        <f>GRANTS!R208</f>
        <v>0</v>
      </c>
      <c r="G1236" s="398">
        <f>GRANTS!S208</f>
        <v>0</v>
      </c>
      <c r="H1236" s="398">
        <f>GRANTS!T208</f>
        <v>20693</v>
      </c>
    </row>
    <row r="1237" spans="1:8" x14ac:dyDescent="0.25">
      <c r="A1237" s="269" t="str">
        <f>GRANTS!A209</f>
        <v>GRANTS</v>
      </c>
      <c r="B1237" s="269">
        <f>GRANTS!C209</f>
        <v>3023506</v>
      </c>
      <c r="C1237" s="269" t="str">
        <f>GRANTS!D209</f>
        <v>St Vincent's Catholic Primary School</v>
      </c>
      <c r="D1237" s="269" t="str">
        <f>GRANTS!M209</f>
        <v>uifsm</v>
      </c>
      <c r="E1237" s="398">
        <f>GRANTS!Q209</f>
        <v>0</v>
      </c>
      <c r="F1237" s="398">
        <f>GRANTS!R209</f>
        <v>0</v>
      </c>
      <c r="G1237" s="398">
        <f>GRANTS!S209</f>
        <v>0</v>
      </c>
      <c r="H1237" s="398">
        <f>GRANTS!T209</f>
        <v>43219</v>
      </c>
    </row>
    <row r="1238" spans="1:8" x14ac:dyDescent="0.25">
      <c r="A1238" s="269" t="str">
        <f>GRANTS!A210</f>
        <v>GRANTS</v>
      </c>
      <c r="B1238" s="269">
        <f>GRANTS!C210</f>
        <v>3022070</v>
      </c>
      <c r="C1238" s="269" t="str">
        <f>GRANTS!D210</f>
        <v>Sunnyfields Primary School</v>
      </c>
      <c r="D1238" s="269" t="str">
        <f>GRANTS!M210</f>
        <v>uifsm</v>
      </c>
      <c r="E1238" s="398">
        <f>GRANTS!Q210</f>
        <v>0</v>
      </c>
      <c r="F1238" s="398">
        <f>GRANTS!R210</f>
        <v>0</v>
      </c>
      <c r="G1238" s="398">
        <f>GRANTS!S210</f>
        <v>0</v>
      </c>
      <c r="H1238" s="398">
        <f>GRANTS!T210</f>
        <v>26825</v>
      </c>
    </row>
    <row r="1239" spans="1:8" x14ac:dyDescent="0.25">
      <c r="A1239" s="269" t="str">
        <f>GRANTS!A211</f>
        <v>GRANTS</v>
      </c>
      <c r="B1239" s="269">
        <f>GRANTS!C211</f>
        <v>3023316</v>
      </c>
      <c r="C1239" s="269" t="str">
        <f>GRANTS!D211</f>
        <v>Trent  C of E Primary School</v>
      </c>
      <c r="D1239" s="269" t="str">
        <f>GRANTS!M211</f>
        <v>uifsm</v>
      </c>
      <c r="E1239" s="398">
        <f>GRANTS!Q211</f>
        <v>0</v>
      </c>
      <c r="F1239" s="398">
        <f>GRANTS!R211</f>
        <v>0</v>
      </c>
      <c r="G1239" s="398">
        <f>GRANTS!S211</f>
        <v>0</v>
      </c>
      <c r="H1239" s="398">
        <f>GRANTS!T211</f>
        <v>36384</v>
      </c>
    </row>
    <row r="1240" spans="1:8" x14ac:dyDescent="0.25">
      <c r="A1240" s="269" t="str">
        <f>GRANTS!A212</f>
        <v>GRANTS</v>
      </c>
      <c r="B1240" s="269">
        <f>GRANTS!C212</f>
        <v>3022055</v>
      </c>
      <c r="C1240" s="269" t="str">
        <f>GRANTS!D212</f>
        <v>Tudor School</v>
      </c>
      <c r="D1240" s="269" t="str">
        <f>GRANTS!M212</f>
        <v>uifsm</v>
      </c>
      <c r="E1240" s="398">
        <f>GRANTS!Q212</f>
        <v>0</v>
      </c>
      <c r="F1240" s="398">
        <f>GRANTS!R212</f>
        <v>0</v>
      </c>
      <c r="G1240" s="398">
        <f>GRANTS!S212</f>
        <v>0</v>
      </c>
      <c r="H1240" s="398">
        <f>GRANTS!T212</f>
        <v>25269</v>
      </c>
    </row>
    <row r="1241" spans="1:8" x14ac:dyDescent="0.25">
      <c r="A1241" s="269" t="str">
        <f>GRANTS!A213</f>
        <v>GRANTS</v>
      </c>
      <c r="B1241" s="269">
        <f>GRANTS!C213</f>
        <v>3022057</v>
      </c>
      <c r="C1241" s="269" t="str">
        <f>GRANTS!D213</f>
        <v>Underhill School</v>
      </c>
      <c r="D1241" s="269" t="str">
        <f>GRANTS!M213</f>
        <v>uifsm</v>
      </c>
      <c r="E1241" s="398">
        <f>GRANTS!Q213</f>
        <v>0</v>
      </c>
      <c r="F1241" s="398">
        <f>GRANTS!R213</f>
        <v>0</v>
      </c>
      <c r="G1241" s="398">
        <f>GRANTS!S213</f>
        <v>0</v>
      </c>
      <c r="H1241" s="398">
        <f>GRANTS!T213</f>
        <v>28919</v>
      </c>
    </row>
    <row r="1242" spans="1:8" x14ac:dyDescent="0.25">
      <c r="A1242" s="269" t="str">
        <f>GRANTS!A214</f>
        <v>GRANTS</v>
      </c>
      <c r="B1242" s="269">
        <f>GRANTS!C214</f>
        <v>3022076</v>
      </c>
      <c r="C1242" s="269" t="str">
        <f>GRANTS!D214</f>
        <v>Wessex  Gardens Primary School</v>
      </c>
      <c r="D1242" s="269" t="str">
        <f>GRANTS!M214</f>
        <v>uifsm</v>
      </c>
      <c r="E1242" s="398">
        <f>GRANTS!Q214</f>
        <v>0</v>
      </c>
      <c r="F1242" s="398">
        <f>GRANTS!R214</f>
        <v>0</v>
      </c>
      <c r="G1242" s="398">
        <f>GRANTS!S214</f>
        <v>0</v>
      </c>
      <c r="H1242" s="398">
        <f>GRANTS!T214</f>
        <v>42200</v>
      </c>
    </row>
    <row r="1243" spans="1:8" x14ac:dyDescent="0.25">
      <c r="A1243" s="269" t="str">
        <f>GRANTS!A215</f>
        <v>GRANTS</v>
      </c>
      <c r="B1243" s="269">
        <f>GRANTS!C215</f>
        <v>3022060</v>
      </c>
      <c r="C1243" s="269" t="str">
        <f>GRANTS!D215</f>
        <v>Whitings Hill Primary School</v>
      </c>
      <c r="D1243" s="269" t="str">
        <f>GRANTS!M215</f>
        <v>uifsm</v>
      </c>
      <c r="E1243" s="398">
        <f>GRANTS!Q215</f>
        <v>0</v>
      </c>
      <c r="F1243" s="398">
        <f>GRANTS!R215</f>
        <v>0</v>
      </c>
      <c r="G1243" s="398">
        <f>GRANTS!S215</f>
        <v>0</v>
      </c>
      <c r="H1243" s="398">
        <f>GRANTS!T215</f>
        <v>51648</v>
      </c>
    </row>
    <row r="1244" spans="1:8" x14ac:dyDescent="0.25">
      <c r="A1244" s="269" t="str">
        <f>GRANTS!A216</f>
        <v>GRANTS</v>
      </c>
      <c r="B1244" s="269">
        <f>GRANTS!C216</f>
        <v>3023518</v>
      </c>
      <c r="C1244" s="269" t="str">
        <f>GRANTS!D216</f>
        <v>Woodcroft Primary School</v>
      </c>
      <c r="D1244" s="269" t="str">
        <f>GRANTS!M216</f>
        <v>uifsm</v>
      </c>
      <c r="E1244" s="398">
        <f>GRANTS!Q216</f>
        <v>0</v>
      </c>
      <c r="F1244" s="398">
        <f>GRANTS!R216</f>
        <v>0</v>
      </c>
      <c r="G1244" s="398">
        <f>GRANTS!S216</f>
        <v>0</v>
      </c>
      <c r="H1244" s="398">
        <f>GRANTS!T216</f>
        <v>37365</v>
      </c>
    </row>
    <row r="1245" spans="1:8" x14ac:dyDescent="0.25">
      <c r="A1245" s="269" t="str">
        <f>GRANTS!A217</f>
        <v>GRANTS</v>
      </c>
      <c r="B1245" s="269">
        <f>GRANTS!C217</f>
        <v>3022054</v>
      </c>
      <c r="C1245" s="269" t="str">
        <f>GRANTS!D217</f>
        <v>Woodridge  Primary School</v>
      </c>
      <c r="D1245" s="269" t="str">
        <f>GRANTS!M217</f>
        <v>uifsm</v>
      </c>
      <c r="E1245" s="398">
        <f>GRANTS!Q217</f>
        <v>0</v>
      </c>
      <c r="F1245" s="398">
        <f>GRANTS!R217</f>
        <v>0</v>
      </c>
      <c r="G1245" s="398">
        <f>GRANTS!S217</f>
        <v>0</v>
      </c>
      <c r="H1245" s="398">
        <f>GRANTS!T217</f>
        <v>32271</v>
      </c>
    </row>
    <row r="1246" spans="1:8" x14ac:dyDescent="0.25">
      <c r="A1246" s="269" t="str">
        <f>GRANTS!A218</f>
        <v>GRANTS</v>
      </c>
      <c r="B1246" s="269">
        <f>GRANTS!C218</f>
        <v>3027005</v>
      </c>
      <c r="C1246" s="269" t="str">
        <f>GRANTS!D218</f>
        <v>Northway</v>
      </c>
      <c r="D1246" s="269" t="str">
        <f>GRANTS!M218</f>
        <v>uifsm</v>
      </c>
      <c r="E1246" s="398">
        <f>GRANTS!Q218</f>
        <v>0</v>
      </c>
      <c r="F1246" s="398">
        <f>GRANTS!R218</f>
        <v>0</v>
      </c>
      <c r="G1246" s="398">
        <f>GRANTS!S218</f>
        <v>0</v>
      </c>
      <c r="H1246" s="398">
        <f>GRANTS!T218</f>
        <v>9708</v>
      </c>
    </row>
    <row r="1247" spans="1:8" x14ac:dyDescent="0.25">
      <c r="A1247" s="269" t="str">
        <f>GRANTS!A219</f>
        <v>GRANTS</v>
      </c>
      <c r="B1247" s="269">
        <f>GRANTS!C219</f>
        <v>3027009</v>
      </c>
      <c r="C1247" s="269" t="str">
        <f>GRANTS!D219</f>
        <v>Oakleigh</v>
      </c>
      <c r="D1247" s="269" t="str">
        <f>GRANTS!M219</f>
        <v>uifsm</v>
      </c>
      <c r="E1247" s="398">
        <f>GRANTS!Q219</f>
        <v>0</v>
      </c>
      <c r="F1247" s="398">
        <f>GRANTS!R219</f>
        <v>0</v>
      </c>
      <c r="G1247" s="398">
        <f>GRANTS!S219</f>
        <v>0</v>
      </c>
      <c r="H1247" s="398">
        <f>GRANTS!T219</f>
        <v>23657</v>
      </c>
    </row>
    <row r="1248" spans="1:8" x14ac:dyDescent="0.25">
      <c r="A1248" s="269" t="str">
        <f>GRANTS!A220</f>
        <v>GRANTS</v>
      </c>
      <c r="B1248" s="269">
        <f>GRANTS!C220</f>
        <v>3023521</v>
      </c>
      <c r="C1248" s="269" t="str">
        <f>GRANTS!D220</f>
        <v>St Mary's &amp; St John's CE School</v>
      </c>
      <c r="D1248" s="269" t="str">
        <f>GRANTS!M220</f>
        <v>uifsm</v>
      </c>
      <c r="E1248" s="398">
        <f>GRANTS!Q220</f>
        <v>0</v>
      </c>
      <c r="F1248" s="398">
        <f>GRANTS!R220</f>
        <v>0</v>
      </c>
      <c r="G1248" s="398">
        <f>GRANTS!S220</f>
        <v>0</v>
      </c>
      <c r="H1248" s="398">
        <f>GRANTS!T220</f>
        <v>75656</v>
      </c>
    </row>
    <row r="1249" spans="1:8" x14ac:dyDescent="0.25">
      <c r="A1249" s="269" t="str">
        <f>MISC!A20</f>
        <v>MISCELLANEOUS PAYMENTS</v>
      </c>
      <c r="B1249" s="269">
        <f>MISC!C20</f>
        <v>3021000</v>
      </c>
      <c r="C1249" s="269" t="str">
        <f>MISC!D20</f>
        <v>Brookhill Nursery</v>
      </c>
      <c r="D1249" s="269" t="str">
        <f>MISC!M20</f>
        <v>MNS</v>
      </c>
      <c r="E1249" s="398">
        <f>MISC!Q20</f>
        <v>42000</v>
      </c>
      <c r="F1249" s="398">
        <f>MISC!R20</f>
        <v>0</v>
      </c>
      <c r="G1249" s="398">
        <f>MISC!S20</f>
        <v>0</v>
      </c>
      <c r="H1249" s="398">
        <f>MISC!T20</f>
        <v>0</v>
      </c>
    </row>
    <row r="1250" spans="1:8" x14ac:dyDescent="0.25">
      <c r="A1250" s="269" t="str">
        <f>MISC!A21</f>
        <v>MISCELLANEOUS PAYMENTS</v>
      </c>
      <c r="B1250" s="269">
        <f>MISC!C21</f>
        <v>3021001</v>
      </c>
      <c r="C1250" s="269" t="str">
        <f>MISC!D21</f>
        <v>Hampden Way Nursery</v>
      </c>
      <c r="D1250" s="269" t="str">
        <f>MISC!M21</f>
        <v>MNS</v>
      </c>
      <c r="E1250" s="398">
        <f>MISC!Q21</f>
        <v>42000</v>
      </c>
      <c r="F1250" s="398">
        <f>MISC!R21</f>
        <v>0</v>
      </c>
      <c r="G1250" s="398">
        <f>MISC!S21</f>
        <v>0</v>
      </c>
      <c r="H1250" s="398">
        <f>MISC!T21</f>
        <v>0</v>
      </c>
    </row>
    <row r="1251" spans="1:8" x14ac:dyDescent="0.25">
      <c r="A1251" s="269" t="str">
        <f>MISC!A22</f>
        <v>MISCELLANEOUS PAYMENTS</v>
      </c>
      <c r="B1251" s="269">
        <f>MISC!C22</f>
        <v>3021003</v>
      </c>
      <c r="C1251" s="269" t="str">
        <f>MISC!D22</f>
        <v>St Margaret's Nursery</v>
      </c>
      <c r="D1251" s="269" t="str">
        <f>MISC!M22</f>
        <v>MNS</v>
      </c>
      <c r="E1251" s="398">
        <f>MISC!Q22</f>
        <v>42000</v>
      </c>
      <c r="F1251" s="398">
        <f>MISC!R22</f>
        <v>0</v>
      </c>
      <c r="G1251" s="398">
        <f>MISC!S22</f>
        <v>0</v>
      </c>
      <c r="H1251" s="398">
        <f>MISC!T22</f>
        <v>0</v>
      </c>
    </row>
    <row r="1252" spans="1:8" x14ac:dyDescent="0.25">
      <c r="A1252" s="269" t="str">
        <f>MISC!A23</f>
        <v>MISCELLANEOUS PAYMENTS</v>
      </c>
      <c r="B1252" s="269">
        <f>MISC!C23</f>
        <v>3021002</v>
      </c>
      <c r="C1252" s="269" t="str">
        <f>MISC!D23</f>
        <v>Moss Hall Nursery</v>
      </c>
      <c r="D1252" s="269" t="str">
        <f>MISC!M23</f>
        <v>MNS</v>
      </c>
      <c r="E1252" s="398">
        <f>MISC!Q23</f>
        <v>42000</v>
      </c>
      <c r="F1252" s="398">
        <f>MISC!R23</f>
        <v>0</v>
      </c>
      <c r="G1252" s="398">
        <f>MISC!S23</f>
        <v>0</v>
      </c>
      <c r="H1252" s="398">
        <f>MISC!T23</f>
        <v>0</v>
      </c>
    </row>
    <row r="1253" spans="1:8" x14ac:dyDescent="0.25">
      <c r="A1253" s="269" t="str">
        <f>MISC!A24</f>
        <v>MISCELLANEOUS PAYMENTS</v>
      </c>
      <c r="B1253" s="269">
        <f>MISC!C24</f>
        <v>3024013</v>
      </c>
      <c r="C1253" s="269" t="str">
        <f>MISC!D24</f>
        <v>ARK Pioneer Academy</v>
      </c>
      <c r="D1253" s="269" t="str">
        <f>MISC!M24</f>
        <v>cov.LSG</v>
      </c>
      <c r="E1253" s="398">
        <f>MISC!Q24</f>
        <v>2185</v>
      </c>
      <c r="F1253" s="398">
        <f>MISC!R24</f>
        <v>0</v>
      </c>
      <c r="G1253" s="398">
        <f>MISC!S24</f>
        <v>0</v>
      </c>
      <c r="H1253" s="398">
        <f>MISC!T24</f>
        <v>0</v>
      </c>
    </row>
    <row r="1254" spans="1:8" x14ac:dyDescent="0.25">
      <c r="A1254" s="269" t="str">
        <f>MISC!A25</f>
        <v>MISCELLANEOUS PAYMENTS</v>
      </c>
      <c r="B1254" s="269">
        <f>MISC!C25</f>
        <v>3023311</v>
      </c>
      <c r="C1254" s="269" t="str">
        <f>MISC!D25</f>
        <v>St Mary's C E Primary School N3</v>
      </c>
      <c r="D1254" s="269" t="str">
        <f>MISC!M25</f>
        <v>Rates</v>
      </c>
      <c r="E1254" s="398">
        <f>MISC!Q25</f>
        <v>547.20000000000005</v>
      </c>
      <c r="F1254" s="398">
        <f>MISC!R25</f>
        <v>0</v>
      </c>
      <c r="G1254" s="398">
        <f>MISC!S25</f>
        <v>0</v>
      </c>
      <c r="H1254" s="398">
        <f>MISC!T25</f>
        <v>0</v>
      </c>
    </row>
    <row r="1255" spans="1:8" x14ac:dyDescent="0.25">
      <c r="A1255" s="269" t="str">
        <f>MISC!A26</f>
        <v>MISCELLANEOUS PAYMENTS</v>
      </c>
      <c r="B1255" s="269">
        <f>MISC!C26</f>
        <v>3023313</v>
      </c>
      <c r="C1255" s="269" t="str">
        <f>MISC!D26</f>
        <v>St. Pauls CE Primary School (N11)</v>
      </c>
      <c r="D1255" s="269" t="str">
        <f>MISC!M26</f>
        <v>Rates</v>
      </c>
      <c r="E1255" s="398">
        <f>MISC!Q26</f>
        <v>-60</v>
      </c>
      <c r="F1255" s="398">
        <f>MISC!R26</f>
        <v>0</v>
      </c>
      <c r="G1255" s="398">
        <f>MISC!S26</f>
        <v>0</v>
      </c>
      <c r="H1255" s="398">
        <f>MISC!T26</f>
        <v>0</v>
      </c>
    </row>
    <row r="1256" spans="1:8" x14ac:dyDescent="0.25">
      <c r="A1256" s="269" t="str">
        <f>MISC!A27</f>
        <v>MISCELLANEOUS PAYMENTS</v>
      </c>
      <c r="B1256" s="269">
        <f>MISC!C27</f>
        <v>3025201</v>
      </c>
      <c r="C1256" s="269" t="str">
        <f>MISC!D27</f>
        <v>Osidge Primary School</v>
      </c>
      <c r="D1256" s="269" t="str">
        <f>MISC!M27</f>
        <v>Rates</v>
      </c>
      <c r="E1256" s="398">
        <f>MISC!Q27</f>
        <v>-249.6</v>
      </c>
      <c r="F1256" s="398">
        <f>MISC!R27</f>
        <v>0</v>
      </c>
      <c r="G1256" s="398">
        <f>MISC!S27</f>
        <v>0</v>
      </c>
      <c r="H1256" s="398">
        <f>MISC!T27</f>
        <v>0</v>
      </c>
    </row>
    <row r="1257" spans="1:8" x14ac:dyDescent="0.25">
      <c r="A1257" s="269" t="str">
        <f>MISC!A28</f>
        <v>MISCELLANEOUS PAYMENTS</v>
      </c>
      <c r="B1257" s="269">
        <f>MISC!C28</f>
        <v>3025201</v>
      </c>
      <c r="C1257" s="269" t="str">
        <f>MISC!D28</f>
        <v>Osidge Primary School</v>
      </c>
      <c r="D1257" s="269" t="str">
        <f>MISC!M28</f>
        <v>Rates</v>
      </c>
      <c r="E1257" s="398">
        <f>MISC!Q28</f>
        <v>0</v>
      </c>
      <c r="F1257" s="398">
        <f>MISC!R28</f>
        <v>-249.45</v>
      </c>
      <c r="G1257" s="398">
        <f>MISC!S28</f>
        <v>0</v>
      </c>
      <c r="H1257" s="398">
        <f>MISC!T28</f>
        <v>0</v>
      </c>
    </row>
    <row r="1258" spans="1:8" x14ac:dyDescent="0.25">
      <c r="A1258" s="269" t="str">
        <f>MISC!A29</f>
        <v>MISCELLANEOUS PAYMENTS</v>
      </c>
      <c r="B1258" s="269">
        <f>MISC!C29</f>
        <v>3022009</v>
      </c>
      <c r="C1258" s="269" t="str">
        <f>MISC!D29</f>
        <v>Brunswick Park Primary and Nursery School</v>
      </c>
      <c r="D1258" s="269" t="str">
        <f>MISC!M29</f>
        <v>Rates</v>
      </c>
      <c r="E1258" s="398">
        <f>MISC!Q29</f>
        <v>0</v>
      </c>
      <c r="F1258" s="398">
        <f>MISC!R29</f>
        <v>2400</v>
      </c>
      <c r="G1258" s="398">
        <f>MISC!S29</f>
        <v>0</v>
      </c>
      <c r="H1258" s="398">
        <f>MISC!T29</f>
        <v>0</v>
      </c>
    </row>
    <row r="1259" spans="1:8" x14ac:dyDescent="0.25">
      <c r="A1259" s="269" t="str">
        <f>MISC!A30</f>
        <v>MISCELLANEOUS PAYMENTS</v>
      </c>
      <c r="B1259" s="269">
        <f>MISC!C30</f>
        <v>3022023</v>
      </c>
      <c r="C1259" s="269" t="str">
        <f>MISC!D30</f>
        <v>Edgware Primary School</v>
      </c>
      <c r="D1259" s="269" t="str">
        <f>MISC!M30</f>
        <v>Rates</v>
      </c>
      <c r="E1259" s="398">
        <f>MISC!Q30</f>
        <v>0</v>
      </c>
      <c r="F1259" s="398">
        <f>MISC!R30</f>
        <v>-841.54</v>
      </c>
      <c r="G1259" s="398">
        <f>MISC!S30</f>
        <v>0</v>
      </c>
      <c r="H1259" s="398">
        <f>MISC!T30</f>
        <v>0</v>
      </c>
    </row>
    <row r="1260" spans="1:8" x14ac:dyDescent="0.25">
      <c r="A1260" s="269" t="str">
        <f>MISC!A31</f>
        <v>MISCELLANEOUS PAYMENTS</v>
      </c>
      <c r="B1260" s="269">
        <f>MISC!C31</f>
        <v>3022026</v>
      </c>
      <c r="C1260" s="269" t="str">
        <f>MISC!D31</f>
        <v>Frith Manor School</v>
      </c>
      <c r="D1260" s="269" t="str">
        <f>MISC!M31</f>
        <v>Reimb</v>
      </c>
      <c r="E1260" s="398">
        <f>MISC!Q31</f>
        <v>0</v>
      </c>
      <c r="F1260" s="398">
        <f>MISC!R31</f>
        <v>0</v>
      </c>
      <c r="G1260" s="398">
        <f>MISC!S31</f>
        <v>5480.29</v>
      </c>
      <c r="H1260" s="398">
        <f>MISC!T31</f>
        <v>0</v>
      </c>
    </row>
    <row r="1261" spans="1:8" x14ac:dyDescent="0.25">
      <c r="A1261" s="269" t="str">
        <f>MISC!A32</f>
        <v>MISCELLANEOUS PAYMENTS</v>
      </c>
      <c r="B1261" s="269">
        <f>MISC!C32</f>
        <v>3025405</v>
      </c>
      <c r="C1261" s="269" t="str">
        <f>MISC!D32</f>
        <v>Finchley Catholic High School</v>
      </c>
      <c r="D1261" s="269" t="str">
        <f>MISC!M32</f>
        <v>PYP16</v>
      </c>
      <c r="E1261" s="398">
        <f>MISC!Q32</f>
        <v>0</v>
      </c>
      <c r="F1261" s="398">
        <f>MISC!R32</f>
        <v>0</v>
      </c>
      <c r="G1261" s="398">
        <f>MISC!S32</f>
        <v>4218</v>
      </c>
      <c r="H1261" s="398">
        <f>MISC!T32</f>
        <v>0</v>
      </c>
    </row>
    <row r="1262" spans="1:8" x14ac:dyDescent="0.25">
      <c r="A1262" s="269" t="str">
        <f>MISC!A33</f>
        <v>MISCELLANEOUS PAYMENTS</v>
      </c>
      <c r="B1262" s="269">
        <f>MISC!C33</f>
        <v>3025427</v>
      </c>
      <c r="C1262" s="269" t="str">
        <f>MISC!D33</f>
        <v>JCoSS</v>
      </c>
      <c r="D1262" s="269" t="str">
        <f>MISC!M33</f>
        <v>PYP16</v>
      </c>
      <c r="E1262" s="398">
        <f>MISC!Q33</f>
        <v>0</v>
      </c>
      <c r="F1262" s="398">
        <f>MISC!R33</f>
        <v>0</v>
      </c>
      <c r="G1262" s="398">
        <f>MISC!S33</f>
        <v>2717</v>
      </c>
      <c r="H1262" s="398">
        <f>MISC!T33</f>
        <v>0</v>
      </c>
    </row>
    <row r="1263" spans="1:8" x14ac:dyDescent="0.25">
      <c r="A1263" s="269" t="str">
        <f>MISC!A34</f>
        <v>MISCELLANEOUS PAYMENTS</v>
      </c>
      <c r="B1263" s="269">
        <f>MISC!C34</f>
        <v>3025407</v>
      </c>
      <c r="C1263" s="269" t="str">
        <f>MISC!D34</f>
        <v>St. James' Catholic High School</v>
      </c>
      <c r="D1263" s="269" t="str">
        <f>MISC!M34</f>
        <v>PYP16</v>
      </c>
      <c r="E1263" s="398">
        <f>MISC!Q34</f>
        <v>0</v>
      </c>
      <c r="F1263" s="398">
        <f>MISC!R34</f>
        <v>0</v>
      </c>
      <c r="G1263" s="398">
        <f>MISC!S34</f>
        <v>22287</v>
      </c>
      <c r="H1263" s="398">
        <f>MISC!T34</f>
        <v>0</v>
      </c>
    </row>
    <row r="1264" spans="1:8" x14ac:dyDescent="0.25">
      <c r="A1264" s="269" t="str">
        <f>MISC!A35</f>
        <v>MISCELLANEOUS PAYMENTS</v>
      </c>
      <c r="B1264" s="269">
        <f>MISC!C35</f>
        <v>3025404</v>
      </c>
      <c r="C1264" s="269" t="str">
        <f>MISC!D35</f>
        <v>St Michaels Catholic Grammar School</v>
      </c>
      <c r="D1264" s="269" t="str">
        <f>MISC!M35</f>
        <v>PYP16</v>
      </c>
      <c r="E1264" s="398">
        <f>MISC!Q35</f>
        <v>0</v>
      </c>
      <c r="F1264" s="398">
        <f>MISC!R35</f>
        <v>0</v>
      </c>
      <c r="G1264" s="398">
        <f>MISC!S35</f>
        <v>19234</v>
      </c>
      <c r="H1264" s="398">
        <f>MISC!T35</f>
        <v>0</v>
      </c>
    </row>
    <row r="1265" spans="1:8" x14ac:dyDescent="0.25">
      <c r="A1265" s="269" t="str">
        <f>MISC!A36</f>
        <v>MISCELLANEOUS PAYMENTS</v>
      </c>
      <c r="B1265" s="269">
        <f>MISC!C36</f>
        <v>3022009</v>
      </c>
      <c r="C1265" s="269" t="str">
        <f>MISC!D36</f>
        <v>Brunswick Park Primary and Nursery School</v>
      </c>
      <c r="D1265" s="269" t="str">
        <f>MISC!M36</f>
        <v>PYC19</v>
      </c>
      <c r="E1265" s="398">
        <f>MISC!Q36</f>
        <v>0</v>
      </c>
      <c r="F1265" s="398">
        <f>MISC!R36</f>
        <v>0</v>
      </c>
      <c r="G1265" s="398">
        <f>MISC!S36</f>
        <v>10137</v>
      </c>
      <c r="H1265" s="398">
        <f>MISC!T36</f>
        <v>0</v>
      </c>
    </row>
    <row r="1266" spans="1:8" x14ac:dyDescent="0.25">
      <c r="A1266" s="269" t="str">
        <f>MISC!A37</f>
        <v>MISCELLANEOUS PAYMENTS</v>
      </c>
      <c r="B1266" s="269">
        <f>MISC!C37</f>
        <v>3022002</v>
      </c>
      <c r="C1266" s="269" t="str">
        <f>MISC!D37</f>
        <v>Barnfield School</v>
      </c>
      <c r="D1266" s="269" t="str">
        <f>MISC!M37</f>
        <v>PYNTPAM</v>
      </c>
      <c r="E1266" s="398">
        <f>MISC!Q37</f>
        <v>0</v>
      </c>
      <c r="F1266" s="398">
        <f>MISC!R37</f>
        <v>0</v>
      </c>
      <c r="G1266" s="398">
        <f>MISC!S37</f>
        <v>1613.7</v>
      </c>
      <c r="H1266" s="398">
        <f>MISC!T37</f>
        <v>0</v>
      </c>
    </row>
    <row r="1267" spans="1:8" x14ac:dyDescent="0.25">
      <c r="A1267" s="269" t="str">
        <f>MISC!A38</f>
        <v>MISCELLANEOUS PAYMENTS</v>
      </c>
      <c r="B1267" s="269">
        <f>MISC!C38</f>
        <v>3022055</v>
      </c>
      <c r="C1267" s="269" t="str">
        <f>MISC!D38</f>
        <v>Tudor School</v>
      </c>
      <c r="D1267" s="269" t="str">
        <f>MISC!M38</f>
        <v>PYNTPAM</v>
      </c>
      <c r="E1267" s="398">
        <f>MISC!Q38</f>
        <v>0</v>
      </c>
      <c r="F1267" s="398">
        <f>MISC!R38</f>
        <v>0</v>
      </c>
      <c r="G1267" s="398">
        <f>MISC!S38</f>
        <v>1613.7</v>
      </c>
      <c r="H1267" s="398">
        <f>MISC!T38</f>
        <v>0</v>
      </c>
    </row>
    <row r="1268" spans="1:8" x14ac:dyDescent="0.25">
      <c r="A1268" s="269" t="str">
        <f>MISC!A39</f>
        <v>MISCELLANEOUS PAYMENTS</v>
      </c>
      <c r="B1268" s="269">
        <f>MISC!C39</f>
        <v>3022067</v>
      </c>
      <c r="C1268" s="269" t="str">
        <f>MISC!D39</f>
        <v>Chalgrove Primary School</v>
      </c>
      <c r="D1268" s="269" t="str">
        <f>MISC!M39</f>
        <v>PyDigEd</v>
      </c>
      <c r="E1268" s="398">
        <f>MISC!Q39</f>
        <v>0</v>
      </c>
      <c r="F1268" s="398">
        <f>MISC!R39</f>
        <v>0</v>
      </c>
      <c r="G1268" s="398">
        <f>MISC!S39</f>
        <v>1500</v>
      </c>
      <c r="H1268" s="398">
        <f>MISC!T39</f>
        <v>0</v>
      </c>
    </row>
    <row r="1269" spans="1:8" x14ac:dyDescent="0.25">
      <c r="A1269" s="269" t="str">
        <f>MISC!A40</f>
        <v>MISCELLANEOUS PAYMENTS</v>
      </c>
      <c r="B1269" s="269">
        <f>MISC!C40</f>
        <v>3022045</v>
      </c>
      <c r="C1269" s="269" t="str">
        <f>MISC!D40</f>
        <v>Northside School</v>
      </c>
      <c r="D1269" s="269" t="str">
        <f>MISC!M40</f>
        <v>PyDigEd</v>
      </c>
      <c r="E1269" s="398">
        <f>MISC!Q40</f>
        <v>0</v>
      </c>
      <c r="F1269" s="398">
        <f>MISC!R40</f>
        <v>0</v>
      </c>
      <c r="G1269" s="398">
        <f>MISC!S40</f>
        <v>1500</v>
      </c>
      <c r="H1269" s="398">
        <f>MISC!T40</f>
        <v>0</v>
      </c>
    </row>
    <row r="1270" spans="1:8" x14ac:dyDescent="0.25">
      <c r="A1270" s="269" t="str">
        <f>MISC!A41</f>
        <v>MISCELLANEOUS PAYMENTS</v>
      </c>
      <c r="B1270" s="269">
        <f>MISC!C41</f>
        <v>3022009</v>
      </c>
      <c r="C1270" s="269" t="str">
        <f>MISC!D41</f>
        <v>Brunswick Park Primary and Nursery School</v>
      </c>
      <c r="D1270" s="269" t="str">
        <f>MISC!M41</f>
        <v>PYNCTL</v>
      </c>
      <c r="E1270" s="398">
        <f>MISC!Q41</f>
        <v>0</v>
      </c>
      <c r="F1270" s="398">
        <f>MISC!R41</f>
        <v>0</v>
      </c>
      <c r="G1270" s="398">
        <f>MISC!S41</f>
        <v>6544.8</v>
      </c>
      <c r="H1270" s="398">
        <f>MISC!T41</f>
        <v>0</v>
      </c>
    </row>
    <row r="1271" spans="1:8" x14ac:dyDescent="0.25">
      <c r="A1271" s="269" t="str">
        <f>MISC!A42</f>
        <v>MISCELLANEOUS PAYMENTS</v>
      </c>
      <c r="B1271" s="269">
        <f>MISC!C42</f>
        <v>3025404</v>
      </c>
      <c r="C1271" s="269" t="str">
        <f>MISC!D42</f>
        <v>St Michaels Catholic Grammar School</v>
      </c>
      <c r="D1271" s="269" t="str">
        <f>MISC!M42</f>
        <v>PYNCTL</v>
      </c>
      <c r="E1271" s="398">
        <f>MISC!Q42</f>
        <v>0</v>
      </c>
      <c r="F1271" s="398">
        <f>MISC!R42</f>
        <v>0</v>
      </c>
      <c r="G1271" s="398">
        <f>MISC!S42</f>
        <v>14732.8</v>
      </c>
      <c r="H1271" s="398">
        <f>MISC!T42</f>
        <v>0</v>
      </c>
    </row>
    <row r="1272" spans="1:8" x14ac:dyDescent="0.25">
      <c r="A1272" s="269" t="str">
        <f>MISC!A43</f>
        <v>MISCELLANEOUS PAYMENTS</v>
      </c>
      <c r="B1272" s="269">
        <f>MISC!C43</f>
        <v>3022007</v>
      </c>
      <c r="C1272" s="269" t="str">
        <f>MISC!D43</f>
        <v>Brookland Junior School</v>
      </c>
      <c r="D1272" s="269" t="str">
        <f>MISC!M43</f>
        <v>DigEd</v>
      </c>
      <c r="E1272" s="398">
        <f>MISC!Q43</f>
        <v>0</v>
      </c>
      <c r="F1272" s="398">
        <f>MISC!R43</f>
        <v>0</v>
      </c>
      <c r="G1272" s="398">
        <f>MISC!S43</f>
        <v>500</v>
      </c>
      <c r="H1272" s="398">
        <f>MISC!T43</f>
        <v>0</v>
      </c>
    </row>
    <row r="1273" spans="1:8" x14ac:dyDescent="0.25">
      <c r="A1273" s="269" t="str">
        <f>MISC!A44</f>
        <v>MISCELLANEOUS PAYMENTS</v>
      </c>
      <c r="B1273" s="269">
        <f>MISC!C44</f>
        <v>3022002</v>
      </c>
      <c r="C1273" s="269" t="str">
        <f>MISC!D44</f>
        <v>Barnfield School</v>
      </c>
      <c r="D1273" s="269" t="str">
        <f>MISC!M44</f>
        <v>NTPmentor</v>
      </c>
      <c r="E1273" s="398">
        <f>MISC!Q44</f>
        <v>0</v>
      </c>
      <c r="F1273" s="398">
        <f>MISC!R44</f>
        <v>0</v>
      </c>
      <c r="G1273" s="398">
        <f>MISC!S44</f>
        <v>3175.34</v>
      </c>
      <c r="H1273" s="398">
        <f>MISC!T44</f>
        <v>0</v>
      </c>
    </row>
    <row r="1274" spans="1:8" x14ac:dyDescent="0.25">
      <c r="A1274" s="269" t="str">
        <f>MISC!A45</f>
        <v>MISCELLANEOUS PAYMENTS</v>
      </c>
      <c r="B1274" s="269">
        <f>MISC!C45</f>
        <v>3022003</v>
      </c>
      <c r="C1274" s="269" t="str">
        <f>MISC!D45</f>
        <v>Bell Lane Primary School</v>
      </c>
      <c r="D1274" s="269" t="str">
        <f>MISC!M45</f>
        <v>NTPmentor</v>
      </c>
      <c r="E1274" s="398">
        <f>MISC!Q45</f>
        <v>0</v>
      </c>
      <c r="F1274" s="398">
        <f>MISC!R45</f>
        <v>0</v>
      </c>
      <c r="G1274" s="398">
        <f>MISC!S45</f>
        <v>10296.44</v>
      </c>
      <c r="H1274" s="398">
        <f>MISC!T45</f>
        <v>0</v>
      </c>
    </row>
    <row r="1275" spans="1:8" x14ac:dyDescent="0.25">
      <c r="A1275" s="269" t="str">
        <f>MISC!A46</f>
        <v>MISCELLANEOUS PAYMENTS</v>
      </c>
      <c r="B1275" s="269">
        <f>MISC!C46</f>
        <v>3022055</v>
      </c>
      <c r="C1275" s="269" t="str">
        <f>MISC!D46</f>
        <v>Tudor School</v>
      </c>
      <c r="D1275" s="269" t="str">
        <f>MISC!M46</f>
        <v>NTPmentor</v>
      </c>
      <c r="E1275" s="398">
        <f>MISC!Q46</f>
        <v>0</v>
      </c>
      <c r="F1275" s="398">
        <f>MISC!R46</f>
        <v>0</v>
      </c>
      <c r="G1275" s="398">
        <f>MISC!S46</f>
        <v>3175.34</v>
      </c>
      <c r="H1275" s="398">
        <f>MISC!T46</f>
        <v>0</v>
      </c>
    </row>
    <row r="1276" spans="1:8" x14ac:dyDescent="0.25">
      <c r="A1276" s="269" t="str">
        <f>MISC!A47</f>
        <v>MISCELLANEOUS PAYMENTS</v>
      </c>
      <c r="B1276" s="269">
        <f>MISC!C47</f>
        <v>3025407</v>
      </c>
      <c r="C1276" s="269" t="str">
        <f>MISC!D47</f>
        <v>St. James' Catholic High School</v>
      </c>
      <c r="D1276" s="269" t="str">
        <f>MISC!M47</f>
        <v>NTPmentor</v>
      </c>
      <c r="E1276" s="398">
        <f>MISC!Q47</f>
        <v>0</v>
      </c>
      <c r="F1276" s="398">
        <f>MISC!R47</f>
        <v>0</v>
      </c>
      <c r="G1276" s="398">
        <f>MISC!S47</f>
        <v>4705.75</v>
      </c>
      <c r="H1276" s="398">
        <f>MISC!T47</f>
        <v>0</v>
      </c>
    </row>
    <row r="1277" spans="1:8" x14ac:dyDescent="0.25">
      <c r="A1277" s="269" t="str">
        <f>MISC!A48</f>
        <v>MISCELLANEOUS PAYMENTS</v>
      </c>
      <c r="B1277" s="269">
        <f>MISC!C48</f>
        <v>3023521</v>
      </c>
      <c r="C1277" s="269" t="str">
        <f>MISC!D48</f>
        <v>St Mary's &amp; St John's CE School</v>
      </c>
      <c r="D1277" s="269" t="str">
        <f>MISC!M48</f>
        <v>NTPmentor</v>
      </c>
      <c r="E1277" s="398">
        <f>MISC!Q48</f>
        <v>0</v>
      </c>
      <c r="F1277" s="398">
        <f>MISC!R48</f>
        <v>0</v>
      </c>
      <c r="G1277" s="398">
        <f>MISC!S48</f>
        <v>5882.19</v>
      </c>
      <c r="H1277" s="398">
        <f>MISC!T48</f>
        <v>0</v>
      </c>
    </row>
    <row r="1278" spans="1:8" x14ac:dyDescent="0.25">
      <c r="A1278" s="269" t="str">
        <f>MISC!A49</f>
        <v>MISCELLANEOUS PAYMENTS</v>
      </c>
      <c r="B1278" s="269">
        <f>MISC!C49</f>
        <v>3022017</v>
      </c>
      <c r="C1278" s="269" t="str">
        <f>MISC!D49</f>
        <v>Cromer Road Primary School</v>
      </c>
      <c r="D1278" s="269" t="str">
        <f>MISC!M49</f>
        <v>Rates</v>
      </c>
      <c r="E1278" s="398">
        <f>MISC!Q49</f>
        <v>0</v>
      </c>
      <c r="F1278" s="398">
        <f>MISC!R49</f>
        <v>0</v>
      </c>
      <c r="G1278" s="398">
        <f>MISC!S49</f>
        <v>22355.1</v>
      </c>
      <c r="H1278" s="398">
        <f>MISC!T49</f>
        <v>0</v>
      </c>
    </row>
    <row r="1279" spans="1:8" x14ac:dyDescent="0.25">
      <c r="A1279" s="269" t="str">
        <f>MISC!A50</f>
        <v>MISCELLANEOUS PAYMENTS</v>
      </c>
      <c r="B1279" s="269">
        <f>MISC!C50</f>
        <v>3022016</v>
      </c>
      <c r="C1279" s="269" t="str">
        <f>MISC!D50</f>
        <v>Courtland School</v>
      </c>
      <c r="D1279" s="269" t="str">
        <f>MISC!M50</f>
        <v>Rates</v>
      </c>
      <c r="E1279" s="398">
        <f>MISC!Q50</f>
        <v>0</v>
      </c>
      <c r="F1279" s="398">
        <f>MISC!R50</f>
        <v>0</v>
      </c>
      <c r="G1279" s="398">
        <f>MISC!S50</f>
        <v>-731.75</v>
      </c>
      <c r="H1279" s="398">
        <f>MISC!T50</f>
        <v>0</v>
      </c>
    </row>
    <row r="1280" spans="1:8" x14ac:dyDescent="0.25">
      <c r="A1280" s="269" t="str">
        <f>MISC!A51</f>
        <v>MISCELLANEOUS PAYMENTS</v>
      </c>
      <c r="B1280" s="269">
        <f>MISC!C51</f>
        <v>3022037</v>
      </c>
      <c r="C1280" s="269" t="str">
        <f>MISC!D51</f>
        <v>Manorside Primary School</v>
      </c>
      <c r="D1280" s="269" t="str">
        <f>MISC!M51</f>
        <v>Rates</v>
      </c>
      <c r="E1280" s="398">
        <f>MISC!Q51</f>
        <v>0</v>
      </c>
      <c r="F1280" s="398">
        <f>MISC!R51</f>
        <v>0</v>
      </c>
      <c r="G1280" s="398">
        <f>MISC!S51</f>
        <v>217</v>
      </c>
      <c r="H1280" s="398">
        <f>MISC!T51</f>
        <v>0</v>
      </c>
    </row>
    <row r="1281" spans="1:8" x14ac:dyDescent="0.25">
      <c r="A1281" s="269" t="str">
        <f>MISC!A52</f>
        <v>MISCELLANEOUS PAYMENTS</v>
      </c>
      <c r="B1281" s="269">
        <f>MISC!C52</f>
        <v>3022057</v>
      </c>
      <c r="C1281" s="269" t="str">
        <f>MISC!D52</f>
        <v>Underhill School</v>
      </c>
      <c r="D1281" s="269" t="str">
        <f>MISC!M52</f>
        <v>cov.LSG</v>
      </c>
      <c r="E1281" s="398">
        <f>MISC!Q52</f>
        <v>0</v>
      </c>
      <c r="F1281" s="398">
        <f>MISC!R52</f>
        <v>0</v>
      </c>
      <c r="G1281" s="398">
        <f>MISC!S52</f>
        <v>53.7</v>
      </c>
      <c r="H1281" s="398">
        <f>MISC!T52</f>
        <v>0</v>
      </c>
    </row>
    <row r="1282" spans="1:8" x14ac:dyDescent="0.25">
      <c r="A1282" s="269" t="str">
        <f>MISC!A53</f>
        <v>MISCELLANEOUS PAYMENTS</v>
      </c>
      <c r="B1282" s="269">
        <f>MISC!C53</f>
        <v>3023510</v>
      </c>
      <c r="C1282" s="269" t="str">
        <f>MISC!D53</f>
        <v>Sacred Heart School</v>
      </c>
      <c r="D1282" s="269" t="str">
        <f>MISC!M53</f>
        <v>cov.LSG</v>
      </c>
      <c r="E1282" s="398">
        <f>MISC!Q53</f>
        <v>0</v>
      </c>
      <c r="F1282" s="398">
        <f>MISC!R53</f>
        <v>0</v>
      </c>
      <c r="G1282" s="398">
        <f>MISC!S53</f>
        <v>787.6</v>
      </c>
      <c r="H1282" s="398">
        <f>MISC!T53</f>
        <v>0</v>
      </c>
    </row>
    <row r="1283" spans="1:8" x14ac:dyDescent="0.25">
      <c r="A1283" s="269" t="str">
        <f>MISC!A54</f>
        <v>MISCELLANEOUS PAYMENTS</v>
      </c>
      <c r="B1283" s="269">
        <f>MISC!C54</f>
        <v>3022051</v>
      </c>
      <c r="C1283" s="269" t="str">
        <f>MISC!D54</f>
        <v>Summerside Primary Academy</v>
      </c>
      <c r="D1283" s="269" t="str">
        <f>MISC!M54</f>
        <v>cov.LSG</v>
      </c>
      <c r="E1283" s="398">
        <f>MISC!Q54</f>
        <v>0</v>
      </c>
      <c r="F1283" s="398">
        <f>MISC!R54</f>
        <v>0</v>
      </c>
      <c r="G1283" s="398">
        <f>MISC!S54</f>
        <v>-35.799999999999997</v>
      </c>
      <c r="H1283" s="398">
        <f>MISC!T54</f>
        <v>0</v>
      </c>
    </row>
    <row r="1284" spans="1:8" x14ac:dyDescent="0.25">
      <c r="A1284" s="269" t="str">
        <f>MISC!A55</f>
        <v>MISCELLANEOUS PAYMENTS</v>
      </c>
      <c r="B1284" s="269">
        <f>MISC!C55</f>
        <v>3023500</v>
      </c>
      <c r="C1284" s="269" t="str">
        <f>MISC!D55</f>
        <v>Annunciation Catholic Infant School</v>
      </c>
      <c r="D1284" s="269" t="str">
        <f>MISC!M55</f>
        <v>cov.LSG</v>
      </c>
      <c r="E1284" s="398">
        <f>MISC!Q55</f>
        <v>0</v>
      </c>
      <c r="F1284" s="398">
        <f>MISC!R55</f>
        <v>0</v>
      </c>
      <c r="G1284" s="398">
        <f>MISC!S55</f>
        <v>-2953.5</v>
      </c>
      <c r="H1284" s="398">
        <f>MISC!T55</f>
        <v>0</v>
      </c>
    </row>
    <row r="1285" spans="1:8" x14ac:dyDescent="0.25">
      <c r="A1285" s="269" t="str">
        <f>MISC!A56</f>
        <v>MISCELLANEOUS PAYMENTS</v>
      </c>
      <c r="B1285" s="269">
        <f>MISC!C56</f>
        <v>3023521</v>
      </c>
      <c r="C1285" s="269" t="str">
        <f>MISC!D56</f>
        <v>St Mary's &amp; St John's CE School</v>
      </c>
      <c r="D1285" s="269" t="str">
        <f>MISC!M56</f>
        <v>cov.LSG</v>
      </c>
      <c r="E1285" s="398">
        <f>MISC!Q56</f>
        <v>0</v>
      </c>
      <c r="F1285" s="398">
        <f>MISC!R56</f>
        <v>0</v>
      </c>
      <c r="G1285" s="398">
        <f>MISC!S56</f>
        <v>0</v>
      </c>
      <c r="H1285" s="398">
        <f>MISC!T56</f>
        <v>0</v>
      </c>
    </row>
    <row r="1286" spans="1:8" x14ac:dyDescent="0.25">
      <c r="A1286" s="269" t="str">
        <f>MISC!A57</f>
        <v>MISCELLANEOUS PAYMENTS</v>
      </c>
      <c r="B1286" s="269">
        <f>MISC!C57</f>
        <v>3025407</v>
      </c>
      <c r="C1286" s="269" t="str">
        <f>MISC!D57</f>
        <v>St. James' Catholic High School</v>
      </c>
      <c r="D1286" s="269" t="str">
        <f>MISC!M57</f>
        <v>cov.LSG</v>
      </c>
      <c r="E1286" s="398">
        <f>MISC!Q57</f>
        <v>0</v>
      </c>
      <c r="F1286" s="398">
        <f>MISC!R57</f>
        <v>0</v>
      </c>
      <c r="G1286" s="398">
        <f>MISC!S57</f>
        <v>2649.2</v>
      </c>
      <c r="H1286" s="398">
        <f>MISC!T57</f>
        <v>0</v>
      </c>
    </row>
    <row r="1287" spans="1:8" x14ac:dyDescent="0.25">
      <c r="A1287" s="269" t="str">
        <f>MISC!A58</f>
        <v>MISCELLANEOUS PAYMENTS</v>
      </c>
      <c r="B1287" s="269">
        <f>MISC!C58</f>
        <v>3022027</v>
      </c>
      <c r="C1287" s="269" t="str">
        <f>MISC!D58</f>
        <v>Garden Suburb Junior</v>
      </c>
      <c r="D1287" s="269" t="str">
        <f>MISC!M58</f>
        <v>cov.LSG</v>
      </c>
      <c r="E1287" s="398">
        <f>MISC!Q58</f>
        <v>0</v>
      </c>
      <c r="F1287" s="398">
        <f>MISC!R58</f>
        <v>0</v>
      </c>
      <c r="G1287" s="398">
        <f>MISC!S58</f>
        <v>930.8</v>
      </c>
      <c r="H1287" s="398">
        <f>MISC!T58</f>
        <v>0</v>
      </c>
    </row>
    <row r="1288" spans="1:8" x14ac:dyDescent="0.25">
      <c r="A1288" s="269" t="str">
        <f>MISC!A59</f>
        <v>MISCELLANEOUS PAYMENTS</v>
      </c>
      <c r="B1288" s="269">
        <f>MISC!C59</f>
        <v>3022002</v>
      </c>
      <c r="C1288" s="269" t="str">
        <f>MISC!D59</f>
        <v>Barnfield School</v>
      </c>
      <c r="D1288" s="269" t="str">
        <f>MISC!M59</f>
        <v>cov.LSG</v>
      </c>
      <c r="E1288" s="398">
        <f>MISC!Q59</f>
        <v>0</v>
      </c>
      <c r="F1288" s="398">
        <f>MISC!R59</f>
        <v>0</v>
      </c>
      <c r="G1288" s="398">
        <f>MISC!S59</f>
        <v>-5029.8999999999996</v>
      </c>
      <c r="H1288" s="398">
        <f>MISC!T59</f>
        <v>0</v>
      </c>
    </row>
    <row r="1289" spans="1:8" x14ac:dyDescent="0.25">
      <c r="A1289" s="269" t="str">
        <f>MISC!A60</f>
        <v>MISCELLANEOUS PAYMENTS</v>
      </c>
      <c r="B1289" s="269">
        <f>MISC!C60</f>
        <v>3022018</v>
      </c>
      <c r="C1289" s="269" t="str">
        <f>MISC!D60</f>
        <v>Deansbrook Junior School</v>
      </c>
      <c r="D1289" s="269" t="str">
        <f>MISC!M60</f>
        <v>cov.LSG</v>
      </c>
      <c r="E1289" s="398">
        <f>MISC!Q60</f>
        <v>0</v>
      </c>
      <c r="F1289" s="398">
        <f>MISC!R60</f>
        <v>0</v>
      </c>
      <c r="G1289" s="398">
        <f>MISC!S60</f>
        <v>-4099.1000000000004</v>
      </c>
      <c r="H1289" s="398">
        <f>MISC!T60</f>
        <v>0</v>
      </c>
    </row>
    <row r="1290" spans="1:8" x14ac:dyDescent="0.25">
      <c r="A1290" s="269" t="str">
        <f>MISC!A61</f>
        <v>MISCELLANEOUS PAYMENTS</v>
      </c>
      <c r="B1290" s="269">
        <f>MISC!C61</f>
        <v>3020135</v>
      </c>
      <c r="C1290" s="269" t="str">
        <f>MISC!D61</f>
        <v>BEYA</v>
      </c>
      <c r="D1290" s="269" t="str">
        <f>MISC!M61</f>
        <v>cov.LSG</v>
      </c>
      <c r="E1290" s="398">
        <f>MISC!Q61</f>
        <v>0</v>
      </c>
      <c r="F1290" s="398">
        <f>MISC!R61</f>
        <v>0</v>
      </c>
      <c r="G1290" s="398">
        <f>MISC!S61</f>
        <v>1664.7</v>
      </c>
      <c r="H1290" s="398">
        <f>MISC!T61</f>
        <v>0</v>
      </c>
    </row>
    <row r="1291" spans="1:8" x14ac:dyDescent="0.25">
      <c r="A1291" s="269" t="str">
        <f>MISC!A62</f>
        <v>MISCELLANEOUS PAYMENTS</v>
      </c>
      <c r="B1291" s="269">
        <f>MISC!C62</f>
        <v>3022003</v>
      </c>
      <c r="C1291" s="269" t="str">
        <f>MISC!D62</f>
        <v>Bell Lane Primary School</v>
      </c>
      <c r="D1291" s="269" t="str">
        <f>MISC!M62</f>
        <v>cov.LSG</v>
      </c>
      <c r="E1291" s="398">
        <f>MISC!Q62</f>
        <v>0</v>
      </c>
      <c r="F1291" s="398">
        <f>MISC!R62</f>
        <v>0</v>
      </c>
      <c r="G1291" s="398">
        <f>MISC!S62</f>
        <v>501.2</v>
      </c>
      <c r="H1291" s="398">
        <f>MISC!T62</f>
        <v>0</v>
      </c>
    </row>
    <row r="1292" spans="1:8" x14ac:dyDescent="0.25">
      <c r="A1292" s="269" t="str">
        <f>MISC!A63</f>
        <v>MISCELLANEOUS PAYMENTS</v>
      </c>
      <c r="B1292" s="269">
        <f>MISC!C63</f>
        <v>3024011</v>
      </c>
      <c r="C1292" s="269" t="str">
        <f>MISC!D63</f>
        <v>Saracens High School</v>
      </c>
      <c r="D1292" s="269" t="str">
        <f>MISC!M63</f>
        <v>cov.LSG</v>
      </c>
      <c r="E1292" s="398">
        <f>MISC!Q63</f>
        <v>0</v>
      </c>
      <c r="F1292" s="398">
        <f>MISC!R63</f>
        <v>0</v>
      </c>
      <c r="G1292" s="398">
        <f>MISC!S63</f>
        <v>35.799999999999997</v>
      </c>
      <c r="H1292" s="398">
        <f>MISC!T63</f>
        <v>0</v>
      </c>
    </row>
    <row r="1293" spans="1:8" x14ac:dyDescent="0.25">
      <c r="A1293" s="269" t="str">
        <f>MISC!A64</f>
        <v>MISCELLANEOUS PAYMENTS</v>
      </c>
      <c r="B1293" s="269">
        <f>MISC!C64</f>
        <v>3023514</v>
      </c>
      <c r="C1293" s="269" t="str">
        <f>MISC!D64</f>
        <v>Annunciation Catholic Junior School</v>
      </c>
      <c r="D1293" s="269" t="str">
        <f>MISC!M64</f>
        <v>cov.LSG</v>
      </c>
      <c r="E1293" s="398">
        <f>MISC!Q64</f>
        <v>0</v>
      </c>
      <c r="F1293" s="398">
        <f>MISC!R64</f>
        <v>0</v>
      </c>
      <c r="G1293" s="398">
        <f>MISC!S64</f>
        <v>-3060.9</v>
      </c>
      <c r="H1293" s="398">
        <f>MISC!T64</f>
        <v>0</v>
      </c>
    </row>
    <row r="1294" spans="1:8" x14ac:dyDescent="0.25">
      <c r="A1294" s="269" t="str">
        <f>MISC!A65</f>
        <v>MISCELLANEOUS PAYMENTS</v>
      </c>
      <c r="B1294" s="269">
        <f>MISC!C65</f>
        <v>3023312</v>
      </c>
      <c r="C1294" s="269" t="str">
        <f>MISC!D65</f>
        <v>St Mary's School EN4</v>
      </c>
      <c r="D1294" s="269" t="str">
        <f>MISC!M65</f>
        <v>cov.LSG</v>
      </c>
      <c r="E1294" s="398">
        <f>MISC!Q65</f>
        <v>0</v>
      </c>
      <c r="F1294" s="398">
        <f>MISC!R65</f>
        <v>0</v>
      </c>
      <c r="G1294" s="398">
        <f>MISC!S65</f>
        <v>17.899999999999999</v>
      </c>
      <c r="H1294" s="398">
        <f>MISC!T65</f>
        <v>0</v>
      </c>
    </row>
    <row r="1295" spans="1:8" x14ac:dyDescent="0.25">
      <c r="A1295" s="269" t="str">
        <f>MISC!A66</f>
        <v>MISCELLANEOUS PAYMENTS</v>
      </c>
      <c r="B1295" s="269">
        <f>MISC!C66</f>
        <v>3022054</v>
      </c>
      <c r="C1295" s="269" t="str">
        <f>MISC!D66</f>
        <v>Woodridge  Primary School</v>
      </c>
      <c r="D1295" s="269" t="str">
        <f>MISC!M66</f>
        <v>cov.LSG</v>
      </c>
      <c r="E1295" s="398">
        <f>MISC!Q66</f>
        <v>0</v>
      </c>
      <c r="F1295" s="398">
        <f>MISC!R66</f>
        <v>0</v>
      </c>
      <c r="G1295" s="398">
        <f>MISC!S66</f>
        <v>89.5</v>
      </c>
      <c r="H1295" s="398">
        <f>MISC!T66</f>
        <v>0</v>
      </c>
    </row>
    <row r="1296" spans="1:8" x14ac:dyDescent="0.25">
      <c r="A1296" s="269" t="str">
        <f>MISC!A67</f>
        <v>MISCELLANEOUS PAYMENTS</v>
      </c>
      <c r="B1296" s="269">
        <f>MISC!C67</f>
        <v>3022021</v>
      </c>
      <c r="C1296" s="269" t="str">
        <f>MISC!D67</f>
        <v>Dollis Primary School</v>
      </c>
      <c r="D1296" s="269" t="str">
        <f>MISC!M67</f>
        <v>cov.LSG</v>
      </c>
      <c r="E1296" s="398">
        <f>MISC!Q67</f>
        <v>0</v>
      </c>
      <c r="F1296" s="398">
        <f>MISC!R67</f>
        <v>0</v>
      </c>
      <c r="G1296" s="398">
        <f>MISC!S67</f>
        <v>3060.9</v>
      </c>
      <c r="H1296" s="398">
        <f>MISC!T67</f>
        <v>0</v>
      </c>
    </row>
    <row r="1297" spans="1:8" x14ac:dyDescent="0.25">
      <c r="A1297" s="269" t="str">
        <f>MISC!A68</f>
        <v>MISCELLANEOUS PAYMENTS</v>
      </c>
      <c r="B1297" s="269">
        <f>MISC!C68</f>
        <v>3022028</v>
      </c>
      <c r="C1297" s="269" t="str">
        <f>MISC!D68</f>
        <v>Garden Suburb Infant School</v>
      </c>
      <c r="D1297" s="269" t="str">
        <f>MISC!M68</f>
        <v>Rates</v>
      </c>
      <c r="E1297" s="398">
        <f>MISC!Q68</f>
        <v>0</v>
      </c>
      <c r="F1297" s="398">
        <f>MISC!R68</f>
        <v>0</v>
      </c>
      <c r="G1297" s="398">
        <f>MISC!S68</f>
        <v>1338.2</v>
      </c>
      <c r="H1297" s="398">
        <f>MISC!T68</f>
        <v>0</v>
      </c>
    </row>
    <row r="1298" spans="1:8" x14ac:dyDescent="0.25">
      <c r="A1298" s="269" t="str">
        <f>MISC!A69</f>
        <v>MISCELLANEOUS PAYMENTS</v>
      </c>
      <c r="B1298" s="269">
        <f>MISC!C69</f>
        <v>3022027</v>
      </c>
      <c r="C1298" s="269" t="str">
        <f>MISC!D69</f>
        <v>Garden Suburb Junior</v>
      </c>
      <c r="D1298" s="269" t="str">
        <f>MISC!M69</f>
        <v>Rates</v>
      </c>
      <c r="E1298" s="398">
        <f>MISC!Q69</f>
        <v>0</v>
      </c>
      <c r="F1298" s="398">
        <f>MISC!R69</f>
        <v>0</v>
      </c>
      <c r="G1298" s="398">
        <f>MISC!S69</f>
        <v>1338.2</v>
      </c>
      <c r="H1298" s="398">
        <f>MISC!T69</f>
        <v>0</v>
      </c>
    </row>
    <row r="1299" spans="1:8" x14ac:dyDescent="0.25">
      <c r="A1299" s="269" t="str">
        <f>MISC!A70</f>
        <v>MISCELLANEOUS PAYMENTS</v>
      </c>
      <c r="B1299" s="269">
        <f>MISC!C70</f>
        <v>3022017</v>
      </c>
      <c r="C1299" s="269" t="str">
        <f>MISC!D70</f>
        <v>Cromer Road Primary School</v>
      </c>
      <c r="D1299" s="269" t="str">
        <f>MISC!M70</f>
        <v>Rates</v>
      </c>
      <c r="E1299" s="398">
        <f>MISC!Q70</f>
        <v>0</v>
      </c>
      <c r="F1299" s="398">
        <f>MISC!R70</f>
        <v>0</v>
      </c>
      <c r="G1299" s="398">
        <f>MISC!S70</f>
        <v>0</v>
      </c>
      <c r="H1299" s="398">
        <f>MISC!T70</f>
        <v>15836</v>
      </c>
    </row>
    <row r="1300" spans="1:8" x14ac:dyDescent="0.25">
      <c r="A1300" s="269" t="str">
        <f>MISC!A71</f>
        <v>MISCELLANEOUS PAYMENTS</v>
      </c>
      <c r="B1300" s="269">
        <f>MISC!C71</f>
        <v>3022002</v>
      </c>
      <c r="C1300" s="269" t="str">
        <f>MISC!D71</f>
        <v>Barnfield School</v>
      </c>
      <c r="D1300" s="269" t="str">
        <f>MISC!M71</f>
        <v>NTPmentor</v>
      </c>
      <c r="E1300" s="398">
        <f>MISC!Q71</f>
        <v>0</v>
      </c>
      <c r="F1300" s="398">
        <f>MISC!R71</f>
        <v>0</v>
      </c>
      <c r="G1300" s="398">
        <f>MISC!S71</f>
        <v>0</v>
      </c>
      <c r="H1300" s="398">
        <f>MISC!T71</f>
        <v>3123.29</v>
      </c>
    </row>
    <row r="1301" spans="1:8" x14ac:dyDescent="0.25">
      <c r="A1301" s="269" t="str">
        <f>MISC!A72</f>
        <v>MISCELLANEOUS PAYMENTS</v>
      </c>
      <c r="B1301" s="269">
        <f>MISC!C72</f>
        <v>3022003</v>
      </c>
      <c r="C1301" s="269" t="str">
        <f>MISC!D72</f>
        <v>Bell Lane Primary School</v>
      </c>
      <c r="D1301" s="269" t="str">
        <f>MISC!M72</f>
        <v>NTPmentor</v>
      </c>
      <c r="E1301" s="398">
        <f>MISC!Q72</f>
        <v>0</v>
      </c>
      <c r="F1301" s="398">
        <f>MISC!R72</f>
        <v>0</v>
      </c>
      <c r="G1301" s="398">
        <f>MISC!S72</f>
        <v>0</v>
      </c>
      <c r="H1301" s="398">
        <f>MISC!T72</f>
        <v>-1738.63</v>
      </c>
    </row>
    <row r="1302" spans="1:8" x14ac:dyDescent="0.25">
      <c r="A1302" s="269" t="str">
        <f>MISC!A73</f>
        <v>MISCELLANEOUS PAYMENTS</v>
      </c>
      <c r="B1302" s="269">
        <f>MISC!C73</f>
        <v>3022055</v>
      </c>
      <c r="C1302" s="269" t="str">
        <f>MISC!D73</f>
        <v>Tudor School</v>
      </c>
      <c r="D1302" s="269" t="str">
        <f>MISC!M73</f>
        <v>NTPmentor</v>
      </c>
      <c r="E1302" s="398">
        <f>MISC!Q73</f>
        <v>0</v>
      </c>
      <c r="F1302" s="398">
        <f>MISC!R73</f>
        <v>0</v>
      </c>
      <c r="G1302" s="398">
        <f>MISC!S73</f>
        <v>0</v>
      </c>
      <c r="H1302" s="398">
        <f>MISC!T73</f>
        <v>3123.29</v>
      </c>
    </row>
    <row r="1303" spans="1:8" x14ac:dyDescent="0.25">
      <c r="A1303" s="269" t="str">
        <f>MISC!A74</f>
        <v>MISCELLANEOUS PAYMENTS</v>
      </c>
      <c r="B1303" s="269">
        <f>MISC!C74</f>
        <v>3025407</v>
      </c>
      <c r="C1303" s="269" t="str">
        <f>MISC!D74</f>
        <v>St. James' Catholic High School</v>
      </c>
      <c r="D1303" s="269" t="str">
        <f>MISC!M74</f>
        <v>NTPmentor</v>
      </c>
      <c r="E1303" s="398">
        <f>MISC!Q74</f>
        <v>0</v>
      </c>
      <c r="F1303" s="398">
        <f>MISC!R74</f>
        <v>0</v>
      </c>
      <c r="G1303" s="398">
        <f>MISC!S74</f>
        <v>0</v>
      </c>
      <c r="H1303" s="398">
        <f>MISC!T74</f>
        <v>2498.63</v>
      </c>
    </row>
    <row r="1304" spans="1:8" x14ac:dyDescent="0.25">
      <c r="A1304" s="269" t="str">
        <f>MISC!A75</f>
        <v>MISCELLANEOUS PAYMENTS</v>
      </c>
      <c r="B1304" s="269">
        <f>MISC!C75</f>
        <v>3023521</v>
      </c>
      <c r="C1304" s="269" t="str">
        <f>MISC!D75</f>
        <v>St Mary's &amp; St John's CE School</v>
      </c>
      <c r="D1304" s="269" t="str">
        <f>MISC!M75</f>
        <v>NTPmentor</v>
      </c>
      <c r="E1304" s="398">
        <f>MISC!Q75</f>
        <v>0</v>
      </c>
      <c r="F1304" s="398">
        <f>MISC!R75</f>
        <v>0</v>
      </c>
      <c r="G1304" s="398">
        <f>MISC!S75</f>
        <v>0</v>
      </c>
      <c r="H1304" s="398">
        <f>MISC!T75</f>
        <v>3123.29</v>
      </c>
    </row>
    <row r="1305" spans="1:8" x14ac:dyDescent="0.25">
      <c r="A1305" s="269" t="str">
        <f>MISC!A76</f>
        <v>MISCELLANEOUS PAYMENTS</v>
      </c>
      <c r="B1305" s="269">
        <f>MISC!C76</f>
        <v>3025407</v>
      </c>
      <c r="C1305" s="269" t="str">
        <f>MISC!D76</f>
        <v>St. James' Catholic High School</v>
      </c>
      <c r="D1305" s="269" t="str">
        <f>MISC!M76</f>
        <v>Rates</v>
      </c>
      <c r="E1305" s="398">
        <f>MISC!Q76</f>
        <v>0</v>
      </c>
      <c r="F1305" s="398">
        <f>MISC!R76</f>
        <v>0</v>
      </c>
      <c r="G1305" s="398">
        <f>MISC!S76</f>
        <v>0</v>
      </c>
      <c r="H1305" s="398">
        <f>MISC!T76</f>
        <v>822</v>
      </c>
    </row>
    <row r="1306" spans="1:8" x14ac:dyDescent="0.25">
      <c r="A1306" s="269" t="str">
        <f>MISC!A77</f>
        <v>MISCELLANEOUS PAYMENTS</v>
      </c>
      <c r="B1306" s="269">
        <f>MISC!C77</f>
        <v>3023313</v>
      </c>
      <c r="C1306" s="269" t="str">
        <f>MISC!D77</f>
        <v>St. Pauls CE Primary School (N11)</v>
      </c>
      <c r="D1306" s="269" t="str">
        <f>MISC!M77</f>
        <v>Rates</v>
      </c>
      <c r="E1306" s="398">
        <f>MISC!Q77</f>
        <v>0</v>
      </c>
      <c r="F1306" s="398">
        <f>MISC!R77</f>
        <v>0</v>
      </c>
      <c r="G1306" s="398">
        <f>MISC!S77</f>
        <v>0</v>
      </c>
      <c r="H1306" s="398">
        <f>MISC!T77</f>
        <v>-60</v>
      </c>
    </row>
    <row r="1307" spans="1:8" x14ac:dyDescent="0.25">
      <c r="A1307" s="269">
        <f>MISC!A78</f>
        <v>0</v>
      </c>
      <c r="B1307" s="269">
        <f>MISC!C78</f>
        <v>0</v>
      </c>
      <c r="C1307" s="269">
        <f>MISC!D78</f>
        <v>0</v>
      </c>
      <c r="D1307" s="269">
        <f>MISC!M78</f>
        <v>0</v>
      </c>
      <c r="E1307" s="398">
        <f>MISC!Q78</f>
        <v>0</v>
      </c>
      <c r="F1307" s="398">
        <f>MISC!R78</f>
        <v>0</v>
      </c>
      <c r="G1307" s="398">
        <f>MISC!S78</f>
        <v>0</v>
      </c>
      <c r="H1307" s="398">
        <f>MISC!T78</f>
        <v>0</v>
      </c>
    </row>
    <row r="1308" spans="1:8" x14ac:dyDescent="0.25">
      <c r="A1308" s="269">
        <f>MISC!A79</f>
        <v>0</v>
      </c>
      <c r="B1308" s="269">
        <f>MISC!C79</f>
        <v>0</v>
      </c>
      <c r="C1308" s="269">
        <f>MISC!D79</f>
        <v>0</v>
      </c>
      <c r="D1308" s="269">
        <f>MISC!M79</f>
        <v>0</v>
      </c>
      <c r="E1308" s="398">
        <f>MISC!Q79</f>
        <v>0</v>
      </c>
      <c r="F1308" s="398">
        <f>MISC!R79</f>
        <v>0</v>
      </c>
      <c r="G1308" s="398">
        <f>MISC!S79</f>
        <v>0</v>
      </c>
      <c r="H1308" s="398">
        <f>MISC!T79</f>
        <v>0</v>
      </c>
    </row>
    <row r="1309" spans="1:8" x14ac:dyDescent="0.25">
      <c r="A1309" s="269">
        <f>MISC!A80</f>
        <v>0</v>
      </c>
      <c r="B1309" s="269">
        <f>MISC!C80</f>
        <v>0</v>
      </c>
      <c r="C1309" s="269">
        <f>MISC!D80</f>
        <v>0</v>
      </c>
      <c r="D1309" s="269">
        <f>MISC!M80</f>
        <v>0</v>
      </c>
      <c r="E1309" s="398">
        <f>MISC!Q80</f>
        <v>0</v>
      </c>
      <c r="F1309" s="398">
        <f>MISC!R80</f>
        <v>0</v>
      </c>
      <c r="G1309" s="398">
        <f>MISC!S80</f>
        <v>0</v>
      </c>
      <c r="H1309" s="398">
        <f>MISC!T80</f>
        <v>0</v>
      </c>
    </row>
    <row r="1310" spans="1:8" x14ac:dyDescent="0.25">
      <c r="A1310" s="269">
        <f>MISC!A81</f>
        <v>0</v>
      </c>
      <c r="B1310" s="269">
        <f>MISC!C81</f>
        <v>0</v>
      </c>
      <c r="C1310" s="269">
        <f>MISC!D81</f>
        <v>0</v>
      </c>
      <c r="D1310" s="269">
        <f>MISC!M81</f>
        <v>0</v>
      </c>
      <c r="E1310" s="398">
        <f>MISC!Q81</f>
        <v>0</v>
      </c>
      <c r="F1310" s="398">
        <f>MISC!R81</f>
        <v>0</v>
      </c>
      <c r="G1310" s="398">
        <f>MISC!S81</f>
        <v>0</v>
      </c>
      <c r="H1310" s="398">
        <f>MISC!T81</f>
        <v>0</v>
      </c>
    </row>
    <row r="1311" spans="1:8" x14ac:dyDescent="0.25">
      <c r="A1311" s="269">
        <f>MISC!A82</f>
        <v>0</v>
      </c>
      <c r="B1311" s="269">
        <f>MISC!C82</f>
        <v>0</v>
      </c>
      <c r="C1311" s="269">
        <f>MISC!D82</f>
        <v>0</v>
      </c>
      <c r="D1311" s="269">
        <f>MISC!M82</f>
        <v>0</v>
      </c>
      <c r="E1311" s="398">
        <f>MISC!Q82</f>
        <v>0</v>
      </c>
      <c r="F1311" s="398">
        <f>MISC!R82</f>
        <v>0</v>
      </c>
      <c r="G1311" s="398">
        <f>MISC!S82</f>
        <v>0</v>
      </c>
      <c r="H1311" s="398">
        <f>MISC!T82</f>
        <v>0</v>
      </c>
    </row>
    <row r="1312" spans="1:8" x14ac:dyDescent="0.25">
      <c r="A1312" s="269">
        <f>MISC!A83</f>
        <v>0</v>
      </c>
      <c r="B1312" s="269">
        <f>MISC!C83</f>
        <v>0</v>
      </c>
      <c r="C1312" s="269">
        <f>MISC!D83</f>
        <v>0</v>
      </c>
      <c r="D1312" s="269">
        <f>MISC!M83</f>
        <v>0</v>
      </c>
      <c r="E1312" s="398">
        <f>MISC!Q83</f>
        <v>0</v>
      </c>
      <c r="F1312" s="398">
        <f>MISC!R83</f>
        <v>0</v>
      </c>
      <c r="G1312" s="398">
        <f>MISC!S83</f>
        <v>0</v>
      </c>
      <c r="H1312" s="398">
        <f>MISC!T83</f>
        <v>0</v>
      </c>
    </row>
    <row r="1313" spans="1:8" x14ac:dyDescent="0.25">
      <c r="A1313" s="269">
        <f>MISC!A84</f>
        <v>0</v>
      </c>
      <c r="B1313" s="269">
        <f>MISC!C84</f>
        <v>0</v>
      </c>
      <c r="C1313" s="269">
        <f>MISC!D84</f>
        <v>0</v>
      </c>
      <c r="D1313" s="269">
        <f>MISC!M84</f>
        <v>0</v>
      </c>
      <c r="E1313" s="398">
        <f>MISC!Q84</f>
        <v>0</v>
      </c>
      <c r="F1313" s="398">
        <f>MISC!R84</f>
        <v>0</v>
      </c>
      <c r="G1313" s="398">
        <f>MISC!S84</f>
        <v>0</v>
      </c>
      <c r="H1313" s="398">
        <f>MISC!T84</f>
        <v>0</v>
      </c>
    </row>
    <row r="1314" spans="1:8" x14ac:dyDescent="0.25">
      <c r="A1314" s="269">
        <f>MISC!A85</f>
        <v>0</v>
      </c>
      <c r="B1314" s="269">
        <f>MISC!C85</f>
        <v>0</v>
      </c>
      <c r="C1314" s="269">
        <f>MISC!D85</f>
        <v>0</v>
      </c>
      <c r="D1314" s="269">
        <f>MISC!M85</f>
        <v>0</v>
      </c>
      <c r="E1314" s="398">
        <f>MISC!Q85</f>
        <v>0</v>
      </c>
      <c r="F1314" s="398">
        <f>MISC!R85</f>
        <v>0</v>
      </c>
      <c r="G1314" s="398">
        <f>MISC!S85</f>
        <v>0</v>
      </c>
      <c r="H1314" s="398">
        <f>MISC!T85</f>
        <v>0</v>
      </c>
    </row>
    <row r="1315" spans="1:8" x14ac:dyDescent="0.25">
      <c r="A1315" s="269">
        <f>MISC!A86</f>
        <v>0</v>
      </c>
      <c r="B1315" s="269">
        <f>MISC!C86</f>
        <v>0</v>
      </c>
      <c r="C1315" s="269">
        <f>MISC!D86</f>
        <v>0</v>
      </c>
      <c r="D1315" s="269">
        <f>MISC!M86</f>
        <v>0</v>
      </c>
      <c r="E1315" s="398">
        <f>MISC!Q86</f>
        <v>0</v>
      </c>
      <c r="F1315" s="398">
        <f>MISC!R86</f>
        <v>0</v>
      </c>
      <c r="G1315" s="398">
        <f>MISC!S86</f>
        <v>0</v>
      </c>
      <c r="H1315" s="398">
        <f>MISC!T86</f>
        <v>0</v>
      </c>
    </row>
    <row r="1316" spans="1:8" x14ac:dyDescent="0.25">
      <c r="A1316" s="269">
        <f>MISC!A87</f>
        <v>0</v>
      </c>
      <c r="B1316" s="269">
        <f>MISC!C87</f>
        <v>0</v>
      </c>
      <c r="C1316" s="269">
        <f>MISC!D87</f>
        <v>0</v>
      </c>
      <c r="D1316" s="269">
        <f>MISC!M87</f>
        <v>0</v>
      </c>
      <c r="E1316" s="398">
        <f>MISC!Q87</f>
        <v>0</v>
      </c>
      <c r="F1316" s="398">
        <f>MISC!R87</f>
        <v>0</v>
      </c>
      <c r="G1316" s="398">
        <f>MISC!S87</f>
        <v>0</v>
      </c>
      <c r="H1316" s="398">
        <f>MISC!T87</f>
        <v>0</v>
      </c>
    </row>
    <row r="1317" spans="1:8" x14ac:dyDescent="0.25">
      <c r="A1317" s="269">
        <f>MISC!A88</f>
        <v>0</v>
      </c>
      <c r="B1317" s="269">
        <f>MISC!C88</f>
        <v>0</v>
      </c>
      <c r="C1317" s="269">
        <f>MISC!D88</f>
        <v>0</v>
      </c>
      <c r="D1317" s="269">
        <f>MISC!M88</f>
        <v>0</v>
      </c>
      <c r="E1317" s="398">
        <f>MISC!Q88</f>
        <v>0</v>
      </c>
      <c r="F1317" s="398">
        <f>MISC!R88</f>
        <v>0</v>
      </c>
      <c r="G1317" s="398">
        <f>MISC!S88</f>
        <v>0</v>
      </c>
      <c r="H1317" s="398">
        <f>MISC!T88</f>
        <v>0</v>
      </c>
    </row>
    <row r="1318" spans="1:8" x14ac:dyDescent="0.25">
      <c r="A1318" s="269">
        <f>MISC!A89</f>
        <v>0</v>
      </c>
      <c r="B1318" s="269">
        <f>MISC!C89</f>
        <v>0</v>
      </c>
      <c r="C1318" s="269">
        <f>MISC!D89</f>
        <v>0</v>
      </c>
      <c r="D1318" s="269">
        <f>MISC!M89</f>
        <v>0</v>
      </c>
      <c r="E1318" s="398">
        <f>MISC!Q89</f>
        <v>0</v>
      </c>
      <c r="F1318" s="398">
        <f>MISC!R89</f>
        <v>0</v>
      </c>
      <c r="G1318" s="398">
        <f>MISC!S89</f>
        <v>0</v>
      </c>
      <c r="H1318" s="398">
        <f>MISC!T89</f>
        <v>0</v>
      </c>
    </row>
    <row r="1319" spans="1:8" x14ac:dyDescent="0.25">
      <c r="A1319" s="269">
        <f>MISC!A90</f>
        <v>0</v>
      </c>
      <c r="B1319" s="269">
        <f>MISC!C90</f>
        <v>0</v>
      </c>
      <c r="C1319" s="269">
        <f>MISC!D90</f>
        <v>0</v>
      </c>
      <c r="D1319" s="269">
        <f>MISC!M90</f>
        <v>0</v>
      </c>
      <c r="E1319" s="398">
        <f>MISC!Q90</f>
        <v>0</v>
      </c>
      <c r="F1319" s="398">
        <f>MISC!R90</f>
        <v>0</v>
      </c>
      <c r="G1319" s="398">
        <f>MISC!S90</f>
        <v>0</v>
      </c>
      <c r="H1319" s="398">
        <f>MISC!T90</f>
        <v>0</v>
      </c>
    </row>
    <row r="1320" spans="1:8" x14ac:dyDescent="0.25">
      <c r="A1320" s="269">
        <f>MISC!A91</f>
        <v>0</v>
      </c>
      <c r="B1320" s="269">
        <f>MISC!C91</f>
        <v>0</v>
      </c>
      <c r="C1320" s="269">
        <f>MISC!D91</f>
        <v>0</v>
      </c>
      <c r="D1320" s="269">
        <f>MISC!M91</f>
        <v>0</v>
      </c>
      <c r="E1320" s="398">
        <f>MISC!Q91</f>
        <v>0</v>
      </c>
      <c r="F1320" s="398">
        <f>MISC!R91</f>
        <v>0</v>
      </c>
      <c r="G1320" s="398">
        <f>MISC!S91</f>
        <v>0</v>
      </c>
      <c r="H1320" s="398">
        <f>MISC!T91</f>
        <v>0</v>
      </c>
    </row>
    <row r="1321" spans="1:8" x14ac:dyDescent="0.25">
      <c r="A1321" s="269">
        <f>MISC!A92</f>
        <v>0</v>
      </c>
      <c r="B1321" s="269">
        <f>MISC!C92</f>
        <v>0</v>
      </c>
      <c r="C1321" s="269">
        <f>MISC!D92</f>
        <v>0</v>
      </c>
      <c r="D1321" s="269">
        <f>MISC!M92</f>
        <v>0</v>
      </c>
      <c r="E1321" s="398">
        <f>MISC!Q92</f>
        <v>0</v>
      </c>
      <c r="F1321" s="398">
        <f>MISC!R92</f>
        <v>0</v>
      </c>
      <c r="G1321" s="398">
        <f>MISC!S92</f>
        <v>0</v>
      </c>
      <c r="H1321" s="398">
        <f>MISC!T92</f>
        <v>0</v>
      </c>
    </row>
    <row r="1322" spans="1:8" x14ac:dyDescent="0.25">
      <c r="A1322" s="269">
        <f>MISC!A93</f>
        <v>0</v>
      </c>
      <c r="B1322" s="269">
        <f>MISC!C93</f>
        <v>0</v>
      </c>
      <c r="C1322" s="269">
        <f>MISC!D93</f>
        <v>0</v>
      </c>
      <c r="D1322" s="269">
        <f>MISC!M93</f>
        <v>0</v>
      </c>
      <c r="E1322" s="398">
        <f>MISC!Q93</f>
        <v>0</v>
      </c>
      <c r="F1322" s="398">
        <f>MISC!R93</f>
        <v>0</v>
      </c>
      <c r="G1322" s="398">
        <f>MISC!S93</f>
        <v>0</v>
      </c>
      <c r="H1322" s="398">
        <f>MISC!T93</f>
        <v>0</v>
      </c>
    </row>
    <row r="1323" spans="1:8" x14ac:dyDescent="0.25">
      <c r="A1323" s="269">
        <f>MISC!A94</f>
        <v>0</v>
      </c>
      <c r="B1323" s="269">
        <f>MISC!C94</f>
        <v>0</v>
      </c>
      <c r="C1323" s="269">
        <f>MISC!D94</f>
        <v>0</v>
      </c>
      <c r="D1323" s="269">
        <f>MISC!M94</f>
        <v>0</v>
      </c>
      <c r="E1323" s="398">
        <f>MISC!Q94</f>
        <v>0</v>
      </c>
      <c r="F1323" s="398">
        <f>MISC!R94</f>
        <v>0</v>
      </c>
      <c r="G1323" s="398">
        <f>MISC!S94</f>
        <v>0</v>
      </c>
      <c r="H1323" s="398">
        <f>MISC!T94</f>
        <v>0</v>
      </c>
    </row>
    <row r="1324" spans="1:8" x14ac:dyDescent="0.25">
      <c r="A1324" s="269">
        <f>MISC!A95</f>
        <v>0</v>
      </c>
      <c r="B1324" s="269">
        <f>MISC!C95</f>
        <v>0</v>
      </c>
      <c r="C1324" s="269">
        <f>MISC!D95</f>
        <v>0</v>
      </c>
      <c r="D1324" s="269">
        <f>MISC!M95</f>
        <v>0</v>
      </c>
      <c r="E1324" s="398">
        <f>MISC!Q95</f>
        <v>0</v>
      </c>
      <c r="F1324" s="398">
        <f>MISC!R95</f>
        <v>0</v>
      </c>
      <c r="G1324" s="398">
        <f>MISC!S95</f>
        <v>0</v>
      </c>
      <c r="H1324" s="398">
        <f>MISC!T95</f>
        <v>0</v>
      </c>
    </row>
    <row r="1325" spans="1:8" x14ac:dyDescent="0.25">
      <c r="A1325" s="269">
        <f>MISC!A96</f>
        <v>0</v>
      </c>
      <c r="B1325" s="269">
        <f>MISC!C96</f>
        <v>0</v>
      </c>
      <c r="C1325" s="269">
        <f>MISC!D96</f>
        <v>0</v>
      </c>
      <c r="D1325" s="269">
        <f>MISC!M96</f>
        <v>0</v>
      </c>
      <c r="E1325" s="398">
        <f>MISC!Q96</f>
        <v>0</v>
      </c>
      <c r="F1325" s="398">
        <f>MISC!R96</f>
        <v>0</v>
      </c>
      <c r="G1325" s="398">
        <f>MISC!S96</f>
        <v>0</v>
      </c>
      <c r="H1325" s="398">
        <f>MISC!T96</f>
        <v>0</v>
      </c>
    </row>
    <row r="1326" spans="1:8" x14ac:dyDescent="0.25">
      <c r="A1326" s="269">
        <f>MISC!A97</f>
        <v>0</v>
      </c>
      <c r="B1326" s="269">
        <f>MISC!C97</f>
        <v>0</v>
      </c>
      <c r="C1326" s="269">
        <f>MISC!D97</f>
        <v>0</v>
      </c>
      <c r="D1326" s="269">
        <f>MISC!M97</f>
        <v>0</v>
      </c>
      <c r="E1326" s="398">
        <f>MISC!Q97</f>
        <v>0</v>
      </c>
      <c r="F1326" s="398">
        <f>MISC!R97</f>
        <v>0</v>
      </c>
      <c r="G1326" s="398">
        <f>MISC!S97</f>
        <v>0</v>
      </c>
      <c r="H1326" s="398">
        <f>MISC!T97</f>
        <v>0</v>
      </c>
    </row>
    <row r="1327" spans="1:8" x14ac:dyDescent="0.25">
      <c r="A1327" s="269">
        <f>MISC!A98</f>
        <v>0</v>
      </c>
      <c r="B1327" s="269">
        <f>MISC!C98</f>
        <v>0</v>
      </c>
      <c r="C1327" s="269">
        <f>MISC!D98</f>
        <v>0</v>
      </c>
      <c r="D1327" s="269">
        <f>MISC!M98</f>
        <v>0</v>
      </c>
      <c r="E1327" s="398">
        <f>MISC!Q98</f>
        <v>0</v>
      </c>
      <c r="F1327" s="398">
        <f>MISC!R98</f>
        <v>0</v>
      </c>
      <c r="G1327" s="398">
        <f>MISC!S98</f>
        <v>0</v>
      </c>
      <c r="H1327" s="398">
        <f>MISC!T98</f>
        <v>0</v>
      </c>
    </row>
    <row r="1328" spans="1:8" x14ac:dyDescent="0.25">
      <c r="A1328" s="269">
        <f>MISC!A99</f>
        <v>0</v>
      </c>
      <c r="B1328" s="269">
        <f>MISC!C99</f>
        <v>0</v>
      </c>
      <c r="C1328" s="269">
        <f>MISC!D99</f>
        <v>0</v>
      </c>
      <c r="D1328" s="269">
        <f>MISC!M99</f>
        <v>0</v>
      </c>
      <c r="E1328" s="398">
        <f>MISC!Q99</f>
        <v>0</v>
      </c>
      <c r="F1328" s="398">
        <f>MISC!R99</f>
        <v>0</v>
      </c>
      <c r="G1328" s="398">
        <f>MISC!S99</f>
        <v>0</v>
      </c>
      <c r="H1328" s="398">
        <f>MISC!T99</f>
        <v>0</v>
      </c>
    </row>
    <row r="1329" spans="1:8" x14ac:dyDescent="0.25">
      <c r="A1329" s="269">
        <f>MISC!A100</f>
        <v>0</v>
      </c>
      <c r="B1329" s="269">
        <f>MISC!C100</f>
        <v>0</v>
      </c>
      <c r="C1329" s="269">
        <f>MISC!D100</f>
        <v>0</v>
      </c>
      <c r="D1329" s="269">
        <f>MISC!M100</f>
        <v>0</v>
      </c>
      <c r="E1329" s="398">
        <f>MISC!Q100</f>
        <v>0</v>
      </c>
      <c r="F1329" s="398">
        <f>MISC!R100</f>
        <v>0</v>
      </c>
      <c r="G1329" s="398">
        <f>MISC!S100</f>
        <v>0</v>
      </c>
      <c r="H1329" s="398">
        <f>MISC!T100</f>
        <v>0</v>
      </c>
    </row>
    <row r="1330" spans="1:8" x14ac:dyDescent="0.25">
      <c r="A1330" s="269">
        <f>MISC!A101</f>
        <v>0</v>
      </c>
      <c r="B1330" s="269">
        <f>MISC!C101</f>
        <v>0</v>
      </c>
      <c r="C1330" s="269">
        <f>MISC!D101</f>
        <v>0</v>
      </c>
      <c r="D1330" s="269">
        <f>MISC!M101</f>
        <v>0</v>
      </c>
      <c r="E1330" s="398">
        <f>MISC!Q101</f>
        <v>0</v>
      </c>
      <c r="F1330" s="398">
        <f>MISC!R101</f>
        <v>0</v>
      </c>
      <c r="G1330" s="398">
        <f>MISC!S101</f>
        <v>0</v>
      </c>
      <c r="H1330" s="398">
        <f>MISC!T101</f>
        <v>0</v>
      </c>
    </row>
    <row r="1331" spans="1:8" x14ac:dyDescent="0.25">
      <c r="A1331" s="269">
        <f>MISC!A102</f>
        <v>0</v>
      </c>
      <c r="B1331" s="269">
        <f>MISC!C102</f>
        <v>0</v>
      </c>
      <c r="C1331" s="269">
        <f>MISC!D102</f>
        <v>0</v>
      </c>
      <c r="D1331" s="269">
        <f>MISC!M102</f>
        <v>0</v>
      </c>
      <c r="E1331" s="398">
        <f>MISC!Q102</f>
        <v>0</v>
      </c>
      <c r="F1331" s="398">
        <f>MISC!R102</f>
        <v>0</v>
      </c>
      <c r="G1331" s="398">
        <f>MISC!S102</f>
        <v>0</v>
      </c>
      <c r="H1331" s="398">
        <f>MISC!T102</f>
        <v>0</v>
      </c>
    </row>
    <row r="1332" spans="1:8" x14ac:dyDescent="0.25">
      <c r="A1332" s="269">
        <f>MISC!A103</f>
        <v>0</v>
      </c>
      <c r="B1332" s="269">
        <f>MISC!C103</f>
        <v>0</v>
      </c>
      <c r="C1332" s="269">
        <f>MISC!D103</f>
        <v>0</v>
      </c>
      <c r="D1332" s="269">
        <f>MISC!M103</f>
        <v>0</v>
      </c>
      <c r="E1332" s="398">
        <f>MISC!Q103</f>
        <v>0</v>
      </c>
      <c r="F1332" s="398">
        <f>MISC!R103</f>
        <v>0</v>
      </c>
      <c r="G1332" s="398">
        <f>MISC!S103</f>
        <v>0</v>
      </c>
      <c r="H1332" s="398">
        <f>MISC!T103</f>
        <v>0</v>
      </c>
    </row>
    <row r="1333" spans="1:8" x14ac:dyDescent="0.25">
      <c r="A1333" s="269" t="str">
        <f>COVID!A20</f>
        <v>COVID</v>
      </c>
      <c r="B1333" s="269">
        <f>COVID!C20</f>
        <v>3021000</v>
      </c>
      <c r="C1333" s="269" t="str">
        <f>COVID!D20</f>
        <v>Brookhill Nursery</v>
      </c>
      <c r="D1333" s="269" t="str">
        <f>COVID!M20</f>
        <v>COVCATCHUP</v>
      </c>
      <c r="E1333" s="399">
        <f>COVID!Q20</f>
        <v>0</v>
      </c>
      <c r="F1333" s="399">
        <f>COVID!R20</f>
        <v>0</v>
      </c>
      <c r="G1333" s="399">
        <f>COVID!S20</f>
        <v>0</v>
      </c>
      <c r="H1333" s="399">
        <f>COVID!T20</f>
        <v>0</v>
      </c>
    </row>
    <row r="1334" spans="1:8" x14ac:dyDescent="0.25">
      <c r="A1334" s="269" t="str">
        <f>COVID!A21</f>
        <v>COVID</v>
      </c>
      <c r="B1334" s="269">
        <f>COVID!C21</f>
        <v>3021001</v>
      </c>
      <c r="C1334" s="269" t="str">
        <f>COVID!D21</f>
        <v>Hampden Way Nursery</v>
      </c>
      <c r="D1334" s="269" t="str">
        <f>COVID!M21</f>
        <v>COVCATCHUP</v>
      </c>
      <c r="E1334" s="399">
        <f>COVID!Q21</f>
        <v>0</v>
      </c>
      <c r="F1334" s="399">
        <f>COVID!R21</f>
        <v>0</v>
      </c>
      <c r="G1334" s="399">
        <f>COVID!S21</f>
        <v>0</v>
      </c>
      <c r="H1334" s="399">
        <f>COVID!T21</f>
        <v>0</v>
      </c>
    </row>
    <row r="1335" spans="1:8" x14ac:dyDescent="0.25">
      <c r="A1335" s="269" t="str">
        <f>COVID!A22</f>
        <v>COVID</v>
      </c>
      <c r="B1335" s="269">
        <f>COVID!C22</f>
        <v>3021003</v>
      </c>
      <c r="C1335" s="269" t="str">
        <f>COVID!D22</f>
        <v>St Margaret's Nursery</v>
      </c>
      <c r="D1335" s="269" t="str">
        <f>COVID!M22</f>
        <v>COVCATCHUP</v>
      </c>
      <c r="E1335" s="399">
        <f>COVID!Q22</f>
        <v>0</v>
      </c>
      <c r="F1335" s="399">
        <f>COVID!R22</f>
        <v>0</v>
      </c>
      <c r="G1335" s="399">
        <f>COVID!S22</f>
        <v>0</v>
      </c>
      <c r="H1335" s="399">
        <f>COVID!T22</f>
        <v>0</v>
      </c>
    </row>
    <row r="1336" spans="1:8" x14ac:dyDescent="0.25">
      <c r="A1336" s="269" t="str">
        <f>COVID!A23</f>
        <v>COVID</v>
      </c>
      <c r="B1336" s="269">
        <f>COVID!C23</f>
        <v>3021002</v>
      </c>
      <c r="C1336" s="269" t="str">
        <f>COVID!D23</f>
        <v>Moss Hall Nursery</v>
      </c>
      <c r="D1336" s="269" t="str">
        <f>COVID!M23</f>
        <v>COVCATCHUP</v>
      </c>
      <c r="E1336" s="399">
        <f>COVID!Q23</f>
        <v>0</v>
      </c>
      <c r="F1336" s="399">
        <f>COVID!R23</f>
        <v>0</v>
      </c>
      <c r="G1336" s="399">
        <f>COVID!S23</f>
        <v>0</v>
      </c>
      <c r="H1336" s="399">
        <f>COVID!T23</f>
        <v>0</v>
      </c>
    </row>
    <row r="1337" spans="1:8" x14ac:dyDescent="0.25">
      <c r="A1337" s="269" t="str">
        <f>COVID!A24</f>
        <v>COVID</v>
      </c>
      <c r="B1337" s="269">
        <f>COVID!C24</f>
        <v>3023520</v>
      </c>
      <c r="C1337" s="269" t="str">
        <f>COVID!D24</f>
        <v>Akiva School</v>
      </c>
      <c r="D1337" s="269" t="str">
        <f>COVID!M24</f>
        <v>COVCATCHUP</v>
      </c>
      <c r="E1337" s="399">
        <f>COVID!Q24</f>
        <v>0</v>
      </c>
      <c r="F1337" s="399">
        <f>COVID!R24</f>
        <v>0</v>
      </c>
      <c r="G1337" s="399">
        <f>COVID!S24</f>
        <v>14000</v>
      </c>
      <c r="H1337" s="399">
        <f>COVID!T24</f>
        <v>0</v>
      </c>
    </row>
    <row r="1338" spans="1:8" x14ac:dyDescent="0.25">
      <c r="A1338" s="269" t="str">
        <f>COVID!A25</f>
        <v>COVID</v>
      </c>
      <c r="B1338" s="269">
        <f>COVID!C25</f>
        <v>3023300</v>
      </c>
      <c r="C1338" s="269" t="str">
        <f>COVID!D25</f>
        <v>All Saints' CE Primary School NW2</v>
      </c>
      <c r="D1338" s="269" t="str">
        <f>COVID!M25</f>
        <v>COVCATCHUP</v>
      </c>
      <c r="E1338" s="399">
        <f>COVID!Q25</f>
        <v>0</v>
      </c>
      <c r="F1338" s="399">
        <f>COVID!R25</f>
        <v>0</v>
      </c>
      <c r="G1338" s="399">
        <f>COVID!S25</f>
        <v>5700</v>
      </c>
      <c r="H1338" s="399">
        <f>COVID!T25</f>
        <v>0</v>
      </c>
    </row>
    <row r="1339" spans="1:8" x14ac:dyDescent="0.25">
      <c r="A1339" s="269" t="str">
        <f>COVID!A26</f>
        <v>COVID</v>
      </c>
      <c r="B1339" s="269">
        <f>COVID!C26</f>
        <v>3023317</v>
      </c>
      <c r="C1339" s="269" t="str">
        <f>COVID!D26</f>
        <v>All Saints' CE Primary School, N20</v>
      </c>
      <c r="D1339" s="269" t="str">
        <f>COVID!M26</f>
        <v>COVCATCHUP</v>
      </c>
      <c r="E1339" s="399">
        <f>COVID!Q26</f>
        <v>0</v>
      </c>
      <c r="F1339" s="399">
        <f>COVID!R26</f>
        <v>0</v>
      </c>
      <c r="G1339" s="399">
        <f>COVID!S26</f>
        <v>7060</v>
      </c>
      <c r="H1339" s="399">
        <f>COVID!T26</f>
        <v>0</v>
      </c>
    </row>
    <row r="1340" spans="1:8" x14ac:dyDescent="0.25">
      <c r="A1340" s="269" t="str">
        <f>COVID!A27</f>
        <v>COVID</v>
      </c>
      <c r="B1340" s="269">
        <f>COVID!C27</f>
        <v>3023500</v>
      </c>
      <c r="C1340" s="269" t="str">
        <f>COVID!D27</f>
        <v>Annunciation Catholic Infant School</v>
      </c>
      <c r="D1340" s="269" t="str">
        <f>COVID!M27</f>
        <v>COVCATCHUP</v>
      </c>
      <c r="E1340" s="399">
        <f>COVID!Q27</f>
        <v>0</v>
      </c>
      <c r="F1340" s="399">
        <f>COVID!R27</f>
        <v>0</v>
      </c>
      <c r="G1340" s="399">
        <f>COVID!S27</f>
        <v>4300</v>
      </c>
      <c r="H1340" s="399">
        <f>COVID!T27</f>
        <v>0</v>
      </c>
    </row>
    <row r="1341" spans="1:8" x14ac:dyDescent="0.25">
      <c r="A1341" s="269" t="str">
        <f>COVID!A28</f>
        <v>COVID</v>
      </c>
      <c r="B1341" s="269">
        <f>COVID!C28</f>
        <v>3023514</v>
      </c>
      <c r="C1341" s="269" t="str">
        <f>COVID!D28</f>
        <v>Annunciation Catholic Junior School</v>
      </c>
      <c r="D1341" s="269" t="str">
        <f>COVID!M28</f>
        <v>COVCATCHUP</v>
      </c>
      <c r="E1341" s="399">
        <f>COVID!Q28</f>
        <v>0</v>
      </c>
      <c r="F1341" s="399">
        <f>COVID!R28</f>
        <v>0</v>
      </c>
      <c r="G1341" s="399">
        <f>COVID!S28</f>
        <v>6900</v>
      </c>
      <c r="H1341" s="399">
        <f>COVID!T28</f>
        <v>0</v>
      </c>
    </row>
    <row r="1342" spans="1:8" x14ac:dyDescent="0.25">
      <c r="A1342" s="269" t="str">
        <f>COVID!A29</f>
        <v>COVID</v>
      </c>
      <c r="B1342" s="269">
        <f>COVID!C29</f>
        <v>3022002</v>
      </c>
      <c r="C1342" s="269" t="str">
        <f>COVID!D29</f>
        <v>Barnfield School</v>
      </c>
      <c r="D1342" s="269" t="str">
        <f>COVID!M29</f>
        <v>COVCATCHUP</v>
      </c>
      <c r="E1342" s="399">
        <f>COVID!Q29</f>
        <v>0</v>
      </c>
      <c r="F1342" s="399">
        <f>COVID!R29</f>
        <v>0</v>
      </c>
      <c r="G1342" s="399">
        <f>COVID!S29</f>
        <v>13830</v>
      </c>
      <c r="H1342" s="399">
        <f>COVID!T29</f>
        <v>0</v>
      </c>
    </row>
    <row r="1343" spans="1:8" x14ac:dyDescent="0.25">
      <c r="A1343" s="269" t="str">
        <f>COVID!A30</f>
        <v>COVID</v>
      </c>
      <c r="B1343" s="269">
        <f>COVID!C30</f>
        <v>3022079</v>
      </c>
      <c r="C1343" s="269" t="str">
        <f>COVID!D30</f>
        <v>Beis Yaakov</v>
      </c>
      <c r="D1343" s="269" t="str">
        <f>COVID!M30</f>
        <v>COVCATCHUP</v>
      </c>
      <c r="E1343" s="399">
        <f>COVID!Q30</f>
        <v>0</v>
      </c>
      <c r="F1343" s="399">
        <f>COVID!R30</f>
        <v>0</v>
      </c>
      <c r="G1343" s="399">
        <f>COVID!S30</f>
        <v>14460</v>
      </c>
      <c r="H1343" s="399">
        <f>COVID!T30</f>
        <v>0</v>
      </c>
    </row>
    <row r="1344" spans="1:8" x14ac:dyDescent="0.25">
      <c r="A1344" s="269" t="str">
        <f>COVID!A31</f>
        <v>COVID</v>
      </c>
      <c r="B1344" s="269">
        <f>COVID!C31</f>
        <v>3023524</v>
      </c>
      <c r="C1344" s="269" t="str">
        <f>COVID!D31</f>
        <v>Beit Shvidler Primary School</v>
      </c>
      <c r="D1344" s="269" t="str">
        <f>COVID!M31</f>
        <v>COVCATCHUP</v>
      </c>
      <c r="E1344" s="399">
        <f>COVID!Q31</f>
        <v>0</v>
      </c>
      <c r="F1344" s="399">
        <f>COVID!R31</f>
        <v>0</v>
      </c>
      <c r="G1344" s="399">
        <f>COVID!S31</f>
        <v>6260</v>
      </c>
      <c r="H1344" s="399">
        <f>COVID!T31</f>
        <v>0</v>
      </c>
    </row>
    <row r="1345" spans="1:8" x14ac:dyDescent="0.25">
      <c r="A1345" s="269" t="str">
        <f>COVID!A32</f>
        <v>COVID</v>
      </c>
      <c r="B1345" s="269">
        <f>COVID!C32</f>
        <v>3022003</v>
      </c>
      <c r="C1345" s="269" t="str">
        <f>COVID!D32</f>
        <v>Bell Lane Primary School</v>
      </c>
      <c r="D1345" s="269" t="str">
        <f>COVID!M32</f>
        <v>COVCATCHUP</v>
      </c>
      <c r="E1345" s="399">
        <f>COVID!Q32</f>
        <v>0</v>
      </c>
      <c r="F1345" s="399">
        <f>COVID!R32</f>
        <v>0</v>
      </c>
      <c r="G1345" s="399">
        <f>COVID!S32</f>
        <v>11760</v>
      </c>
      <c r="H1345" s="399">
        <f>COVID!T32</f>
        <v>0</v>
      </c>
    </row>
    <row r="1346" spans="1:8" x14ac:dyDescent="0.25">
      <c r="A1346" s="269" t="str">
        <f>COVID!A33</f>
        <v>COVID</v>
      </c>
      <c r="B1346" s="269">
        <f>COVID!C33</f>
        <v>3023511</v>
      </c>
      <c r="C1346" s="269" t="str">
        <f>COVID!D33</f>
        <v>Blessed Dominic School</v>
      </c>
      <c r="D1346" s="269" t="str">
        <f>COVID!M33</f>
        <v>COVCATCHUP</v>
      </c>
      <c r="E1346" s="399">
        <f>COVID!Q33</f>
        <v>0</v>
      </c>
      <c r="F1346" s="399">
        <f>COVID!R33</f>
        <v>0</v>
      </c>
      <c r="G1346" s="399">
        <f>COVID!S33</f>
        <v>13500</v>
      </c>
      <c r="H1346" s="399">
        <f>COVID!T33</f>
        <v>0</v>
      </c>
    </row>
    <row r="1347" spans="1:8" x14ac:dyDescent="0.25">
      <c r="A1347" s="269" t="str">
        <f>COVID!A34</f>
        <v>COVID</v>
      </c>
      <c r="B1347" s="269">
        <f>COVID!C34</f>
        <v>3022008</v>
      </c>
      <c r="C1347" s="269" t="str">
        <f>COVID!D34</f>
        <v>Brookland Infant  &amp; Nursery School</v>
      </c>
      <c r="D1347" s="269" t="str">
        <f>COVID!M34</f>
        <v>COVCATCHUP</v>
      </c>
      <c r="E1347" s="399">
        <f>COVID!Q34</f>
        <v>0</v>
      </c>
      <c r="F1347" s="399">
        <f>COVID!R34</f>
        <v>0</v>
      </c>
      <c r="G1347" s="399">
        <f>COVID!S34</f>
        <v>8960</v>
      </c>
      <c r="H1347" s="399">
        <f>COVID!T34</f>
        <v>0</v>
      </c>
    </row>
    <row r="1348" spans="1:8" x14ac:dyDescent="0.25">
      <c r="A1348" s="269" t="str">
        <f>COVID!A35</f>
        <v>COVID</v>
      </c>
      <c r="B1348" s="269">
        <f>COVID!C35</f>
        <v>3022007</v>
      </c>
      <c r="C1348" s="269" t="str">
        <f>COVID!D35</f>
        <v>Brookland Junior School</v>
      </c>
      <c r="D1348" s="269" t="str">
        <f>COVID!M35</f>
        <v>COVCATCHUP</v>
      </c>
      <c r="E1348" s="399">
        <f>COVID!Q35</f>
        <v>0</v>
      </c>
      <c r="F1348" s="399">
        <f>COVID!R35</f>
        <v>0</v>
      </c>
      <c r="G1348" s="399">
        <f>COVID!S35</f>
        <v>11930</v>
      </c>
      <c r="H1348" s="399">
        <f>COVID!T35</f>
        <v>0</v>
      </c>
    </row>
    <row r="1349" spans="1:8" x14ac:dyDescent="0.25">
      <c r="A1349" s="269" t="str">
        <f>COVID!A36</f>
        <v>COVID</v>
      </c>
      <c r="B1349" s="269">
        <f>COVID!C36</f>
        <v>3022009</v>
      </c>
      <c r="C1349" s="269" t="str">
        <f>COVID!D36</f>
        <v>Brunswick Park Primary &amp; Nursery School</v>
      </c>
      <c r="D1349" s="269" t="str">
        <f>COVID!M36</f>
        <v>COVCATCHUP</v>
      </c>
      <c r="E1349" s="399">
        <f>COVID!Q36</f>
        <v>0</v>
      </c>
      <c r="F1349" s="399">
        <f>COVID!R36</f>
        <v>0</v>
      </c>
      <c r="G1349" s="399">
        <f>COVID!S36</f>
        <v>13950</v>
      </c>
      <c r="H1349" s="399">
        <f>COVID!T36</f>
        <v>0</v>
      </c>
    </row>
    <row r="1350" spans="1:8" x14ac:dyDescent="0.25">
      <c r="A1350" s="269" t="str">
        <f>COVID!A37</f>
        <v>COVID</v>
      </c>
      <c r="B1350" s="269">
        <f>COVID!C37</f>
        <v>3022067</v>
      </c>
      <c r="C1350" s="269" t="str">
        <f>COVID!D37</f>
        <v>Chalgrove Primary School</v>
      </c>
      <c r="D1350" s="269" t="str">
        <f>COVID!M37</f>
        <v>COVCATCHUP</v>
      </c>
      <c r="E1350" s="399">
        <f>COVID!Q37</f>
        <v>0</v>
      </c>
      <c r="F1350" s="399">
        <f>COVID!R37</f>
        <v>0</v>
      </c>
      <c r="G1350" s="399">
        <f>COVID!S37</f>
        <v>8200</v>
      </c>
      <c r="H1350" s="399">
        <f>COVID!T37</f>
        <v>0</v>
      </c>
    </row>
    <row r="1351" spans="1:8" x14ac:dyDescent="0.25">
      <c r="A1351" s="269" t="str">
        <f>COVID!A38</f>
        <v>COVID</v>
      </c>
      <c r="B1351" s="269">
        <f>COVID!C38</f>
        <v>3023302</v>
      </c>
      <c r="C1351" s="269" t="str">
        <f>COVID!D38</f>
        <v>Christ Church CE Primary School</v>
      </c>
      <c r="D1351" s="269" t="str">
        <f>COVID!M38</f>
        <v>COVCATCHUP</v>
      </c>
      <c r="E1351" s="399">
        <f>COVID!Q38</f>
        <v>0</v>
      </c>
      <c r="F1351" s="399">
        <f>COVID!R38</f>
        <v>0</v>
      </c>
      <c r="G1351" s="399">
        <f>COVID!S38</f>
        <v>6950</v>
      </c>
      <c r="H1351" s="399">
        <f>COVID!T38</f>
        <v>0</v>
      </c>
    </row>
    <row r="1352" spans="1:8" x14ac:dyDescent="0.25">
      <c r="A1352" s="269" t="str">
        <f>COVID!A39</f>
        <v>COVID</v>
      </c>
      <c r="B1352" s="269">
        <f>COVID!C39</f>
        <v>3022011</v>
      </c>
      <c r="C1352" s="269" t="str">
        <f>COVID!D39</f>
        <v>Church Hill Primary School</v>
      </c>
      <c r="D1352" s="269" t="str">
        <f>COVID!M39</f>
        <v>COVCATCHUP</v>
      </c>
      <c r="E1352" s="399">
        <f>COVID!Q39</f>
        <v>0</v>
      </c>
      <c r="F1352" s="399">
        <f>COVID!R39</f>
        <v>0</v>
      </c>
      <c r="G1352" s="399">
        <f>COVID!S39</f>
        <v>6960</v>
      </c>
      <c r="H1352" s="399">
        <f>COVID!T39</f>
        <v>0</v>
      </c>
    </row>
    <row r="1353" spans="1:8" x14ac:dyDescent="0.25">
      <c r="A1353" s="269" t="str">
        <f>COVID!A40</f>
        <v>COVID</v>
      </c>
      <c r="B1353" s="269">
        <f>COVID!C40</f>
        <v>3022014</v>
      </c>
      <c r="C1353" s="269" t="str">
        <f>COVID!D40</f>
        <v>Colindale School</v>
      </c>
      <c r="D1353" s="269" t="str">
        <f>COVID!M40</f>
        <v>COVCATCHUP</v>
      </c>
      <c r="E1353" s="399">
        <f>COVID!Q40</f>
        <v>0</v>
      </c>
      <c r="F1353" s="399">
        <f>COVID!R40</f>
        <v>0</v>
      </c>
      <c r="G1353" s="399">
        <f>COVID!S40</f>
        <v>21530</v>
      </c>
      <c r="H1353" s="399">
        <f>COVID!T40</f>
        <v>0</v>
      </c>
    </row>
    <row r="1354" spans="1:8" x14ac:dyDescent="0.25">
      <c r="A1354" s="269" t="str">
        <f>COVID!A41</f>
        <v>COVID</v>
      </c>
      <c r="B1354" s="269">
        <f>COVID!C41</f>
        <v>3022015</v>
      </c>
      <c r="C1354" s="269" t="str">
        <f>COVID!D41</f>
        <v>Coppetts Wood</v>
      </c>
      <c r="D1354" s="269" t="str">
        <f>COVID!M41</f>
        <v>COVCATCHUP</v>
      </c>
      <c r="E1354" s="399">
        <f>COVID!Q41</f>
        <v>0</v>
      </c>
      <c r="F1354" s="399">
        <f>COVID!R41</f>
        <v>0</v>
      </c>
      <c r="G1354" s="399">
        <f>COVID!S41</f>
        <v>7660</v>
      </c>
      <c r="H1354" s="399">
        <f>COVID!T41</f>
        <v>0</v>
      </c>
    </row>
    <row r="1355" spans="1:8" x14ac:dyDescent="0.25">
      <c r="A1355" s="269" t="str">
        <f>COVID!A42</f>
        <v>COVID</v>
      </c>
      <c r="B1355" s="269">
        <f>COVID!C42</f>
        <v>3022016</v>
      </c>
      <c r="C1355" s="269" t="str">
        <f>COVID!D42</f>
        <v>Courtland School</v>
      </c>
      <c r="D1355" s="269" t="str">
        <f>COVID!M42</f>
        <v>COVCATCHUP</v>
      </c>
      <c r="E1355" s="399">
        <f>COVID!Q42</f>
        <v>0</v>
      </c>
      <c r="F1355" s="399">
        <f>COVID!R42</f>
        <v>0</v>
      </c>
      <c r="G1355" s="399">
        <f>COVID!S42</f>
        <v>7000</v>
      </c>
      <c r="H1355" s="399">
        <f>COVID!T42</f>
        <v>0</v>
      </c>
    </row>
    <row r="1356" spans="1:8" x14ac:dyDescent="0.25">
      <c r="A1356" s="269" t="str">
        <f>COVID!A43</f>
        <v>COVID</v>
      </c>
      <c r="B1356" s="269">
        <f>COVID!C43</f>
        <v>3022017</v>
      </c>
      <c r="C1356" s="269" t="str">
        <f>COVID!D43</f>
        <v>Cromer Road Primary School</v>
      </c>
      <c r="D1356" s="269" t="str">
        <f>COVID!M43</f>
        <v>COVCATCHUP</v>
      </c>
      <c r="E1356" s="399">
        <f>COVID!Q43</f>
        <v>0</v>
      </c>
      <c r="F1356" s="399">
        <f>COVID!R43</f>
        <v>0</v>
      </c>
      <c r="G1356" s="399">
        <f>COVID!S43</f>
        <v>13400</v>
      </c>
      <c r="H1356" s="399">
        <f>COVID!T43</f>
        <v>0</v>
      </c>
    </row>
    <row r="1357" spans="1:8" x14ac:dyDescent="0.25">
      <c r="A1357" s="269" t="str">
        <f>COVID!A44</f>
        <v>COVID</v>
      </c>
      <c r="B1357" s="269">
        <f>COVID!C44</f>
        <v>3022073</v>
      </c>
      <c r="C1357" s="269" t="str">
        <f>COVID!D44</f>
        <v>Danegrove JMI School</v>
      </c>
      <c r="D1357" s="269" t="str">
        <f>COVID!M44</f>
        <v>COVCATCHUP</v>
      </c>
      <c r="E1357" s="399">
        <f>COVID!Q44</f>
        <v>0</v>
      </c>
      <c r="F1357" s="399">
        <f>COVID!R44</f>
        <v>0</v>
      </c>
      <c r="G1357" s="399">
        <f>COVID!S44</f>
        <v>20710</v>
      </c>
      <c r="H1357" s="399">
        <f>COVID!T44</f>
        <v>0</v>
      </c>
    </row>
    <row r="1358" spans="1:8" x14ac:dyDescent="0.25">
      <c r="A1358" s="269" t="str">
        <f>COVID!A45</f>
        <v>COVID</v>
      </c>
      <c r="B1358" s="269">
        <f>COVID!C45</f>
        <v>3022019</v>
      </c>
      <c r="C1358" s="269" t="str">
        <f>COVID!D45</f>
        <v>Deansbrook Infant School</v>
      </c>
      <c r="D1358" s="269" t="str">
        <f>COVID!M45</f>
        <v>COVCATCHUP</v>
      </c>
      <c r="E1358" s="399">
        <f>COVID!Q45</f>
        <v>0</v>
      </c>
      <c r="F1358" s="399">
        <f>COVID!R45</f>
        <v>0</v>
      </c>
      <c r="G1358" s="399">
        <f>COVID!S45</f>
        <v>7100</v>
      </c>
      <c r="H1358" s="399">
        <f>COVID!T45</f>
        <v>0</v>
      </c>
    </row>
    <row r="1359" spans="1:8" x14ac:dyDescent="0.25">
      <c r="A1359" s="269" t="str">
        <f>COVID!A46</f>
        <v>COVID</v>
      </c>
      <c r="B1359" s="269">
        <f>COVID!C46</f>
        <v>3022021</v>
      </c>
      <c r="C1359" s="269" t="str">
        <f>COVID!D46</f>
        <v>Dollis Primary School</v>
      </c>
      <c r="D1359" s="269" t="str">
        <f>COVID!M46</f>
        <v>COVCATCHUP</v>
      </c>
      <c r="E1359" s="399">
        <f>COVID!Q46</f>
        <v>0</v>
      </c>
      <c r="F1359" s="399">
        <f>COVID!R46</f>
        <v>0</v>
      </c>
      <c r="G1359" s="399">
        <f>COVID!S46</f>
        <v>14760</v>
      </c>
      <c r="H1359" s="399">
        <f>COVID!T46</f>
        <v>0</v>
      </c>
    </row>
    <row r="1360" spans="1:8" x14ac:dyDescent="0.25">
      <c r="A1360" s="269" t="str">
        <f>COVID!A47</f>
        <v>COVID</v>
      </c>
      <c r="B1360" s="269">
        <f>COVID!C47</f>
        <v>3022023</v>
      </c>
      <c r="C1360" s="269" t="str">
        <f>COVID!D47</f>
        <v>Edgware Primary School</v>
      </c>
      <c r="D1360" s="269" t="str">
        <f>COVID!M47</f>
        <v>COVCATCHUP</v>
      </c>
      <c r="E1360" s="399">
        <f>COVID!Q47</f>
        <v>0</v>
      </c>
      <c r="F1360" s="399">
        <f>COVID!R47</f>
        <v>0</v>
      </c>
      <c r="G1360" s="399">
        <f>COVID!S47</f>
        <v>16710</v>
      </c>
      <c r="H1360" s="399">
        <f>COVID!T47</f>
        <v>0</v>
      </c>
    </row>
    <row r="1361" spans="1:8" x14ac:dyDescent="0.25">
      <c r="A1361" s="269" t="str">
        <f>COVID!A48</f>
        <v>COVID</v>
      </c>
      <c r="B1361" s="269">
        <f>COVID!C48</f>
        <v>3022024</v>
      </c>
      <c r="C1361" s="269" t="str">
        <f>COVID!D48</f>
        <v>Fairway Primary School</v>
      </c>
      <c r="D1361" s="269" t="str">
        <f>COVID!M48</f>
        <v>COVCATCHUP</v>
      </c>
      <c r="E1361" s="399">
        <f>COVID!Q48</f>
        <v>0</v>
      </c>
      <c r="F1361" s="399">
        <f>COVID!R48</f>
        <v>0</v>
      </c>
      <c r="G1361" s="399">
        <f>COVID!S48</f>
        <v>6550</v>
      </c>
      <c r="H1361" s="399">
        <f>COVID!T48</f>
        <v>0</v>
      </c>
    </row>
    <row r="1362" spans="1:8" x14ac:dyDescent="0.25">
      <c r="A1362" s="269" t="str">
        <f>COVID!A49</f>
        <v>COVID</v>
      </c>
      <c r="B1362" s="269">
        <f>COVID!C49</f>
        <v>3022025</v>
      </c>
      <c r="C1362" s="269" t="str">
        <f>COVID!D49</f>
        <v>Foulds</v>
      </c>
      <c r="D1362" s="269" t="str">
        <f>COVID!M49</f>
        <v>COVCATCHUP</v>
      </c>
      <c r="E1362" s="399">
        <f>COVID!Q49</f>
        <v>0</v>
      </c>
      <c r="F1362" s="399">
        <f>COVID!R49</f>
        <v>0</v>
      </c>
      <c r="G1362" s="399">
        <f>COVID!S49</f>
        <v>10600</v>
      </c>
      <c r="H1362" s="399">
        <f>COVID!T49</f>
        <v>0</v>
      </c>
    </row>
    <row r="1363" spans="1:8" x14ac:dyDescent="0.25">
      <c r="A1363" s="269" t="str">
        <f>COVID!A50</f>
        <v>COVID</v>
      </c>
      <c r="B1363" s="269">
        <f>COVID!C50</f>
        <v>3022026</v>
      </c>
      <c r="C1363" s="269" t="str">
        <f>COVID!D50</f>
        <v>Frith Manor School</v>
      </c>
      <c r="D1363" s="269" t="str">
        <f>COVID!M50</f>
        <v>COVCATCHUP</v>
      </c>
      <c r="E1363" s="399">
        <f>COVID!Q50</f>
        <v>0</v>
      </c>
      <c r="F1363" s="399">
        <f>COVID!R50</f>
        <v>0</v>
      </c>
      <c r="G1363" s="399">
        <f>COVID!S50</f>
        <v>16560</v>
      </c>
      <c r="H1363" s="399">
        <f>COVID!T50</f>
        <v>0</v>
      </c>
    </row>
    <row r="1364" spans="1:8" x14ac:dyDescent="0.25">
      <c r="A1364" s="269" t="str">
        <f>COVID!A51</f>
        <v>COVID</v>
      </c>
      <c r="B1364" s="269">
        <f>COVID!C51</f>
        <v>3022028</v>
      </c>
      <c r="C1364" s="269" t="str">
        <f>COVID!D51</f>
        <v>Garden Suburb Infant School</v>
      </c>
      <c r="D1364" s="269" t="str">
        <f>COVID!M51</f>
        <v>COVCATCHUP</v>
      </c>
      <c r="E1364" s="399">
        <f>COVID!Q51</f>
        <v>0</v>
      </c>
      <c r="F1364" s="399">
        <f>COVID!R51</f>
        <v>0</v>
      </c>
      <c r="G1364" s="399">
        <f>COVID!S51</f>
        <v>7760</v>
      </c>
      <c r="H1364" s="399">
        <f>COVID!T51</f>
        <v>0</v>
      </c>
    </row>
    <row r="1365" spans="1:8" x14ac:dyDescent="0.25">
      <c r="A1365" s="269" t="str">
        <f>COVID!A52</f>
        <v>COVID</v>
      </c>
      <c r="B1365" s="269">
        <f>COVID!C52</f>
        <v>3022027</v>
      </c>
      <c r="C1365" s="269" t="str">
        <f>COVID!D52</f>
        <v>Garden Suburb Junior</v>
      </c>
      <c r="D1365" s="269" t="str">
        <f>COVID!M52</f>
        <v>COVCATCHUP</v>
      </c>
      <c r="E1365" s="399">
        <f>COVID!Q52</f>
        <v>0</v>
      </c>
      <c r="F1365" s="399">
        <f>COVID!R52</f>
        <v>0</v>
      </c>
      <c r="G1365" s="399">
        <f>COVID!S52</f>
        <v>11700</v>
      </c>
      <c r="H1365" s="399">
        <f>COVID!T52</f>
        <v>0</v>
      </c>
    </row>
    <row r="1366" spans="1:8" x14ac:dyDescent="0.25">
      <c r="A1366" s="269" t="str">
        <f>COVID!A53</f>
        <v>COVID</v>
      </c>
      <c r="B1366" s="269">
        <f>COVID!C53</f>
        <v>3022029</v>
      </c>
      <c r="C1366" s="269" t="str">
        <f>COVID!D53</f>
        <v>Goldbeaters Primary School</v>
      </c>
      <c r="D1366" s="269" t="str">
        <f>COVID!M53</f>
        <v>COVCATCHUP</v>
      </c>
      <c r="E1366" s="399">
        <f>COVID!Q53</f>
        <v>0</v>
      </c>
      <c r="F1366" s="399">
        <f>COVID!R53</f>
        <v>0</v>
      </c>
      <c r="G1366" s="399">
        <f>COVID!S53</f>
        <v>13800</v>
      </c>
      <c r="H1366" s="399">
        <f>COVID!T53</f>
        <v>0</v>
      </c>
    </row>
    <row r="1367" spans="1:8" x14ac:dyDescent="0.25">
      <c r="A1367" s="269" t="str">
        <f>COVID!A54</f>
        <v>COVID</v>
      </c>
      <c r="B1367" s="269">
        <f>COVID!C54</f>
        <v>3023516</v>
      </c>
      <c r="C1367" s="269" t="str">
        <f>COVID!D54</f>
        <v>Hasmonean Primary School</v>
      </c>
      <c r="D1367" s="269" t="str">
        <f>COVID!M54</f>
        <v>COVCATCHUP</v>
      </c>
      <c r="E1367" s="399">
        <f>COVID!Q54</f>
        <v>0</v>
      </c>
      <c r="F1367" s="399">
        <f>COVID!R54</f>
        <v>0</v>
      </c>
      <c r="G1367" s="399">
        <f>COVID!S54</f>
        <v>6780</v>
      </c>
      <c r="H1367" s="399">
        <f>COVID!T54</f>
        <v>0</v>
      </c>
    </row>
    <row r="1368" spans="1:8" x14ac:dyDescent="0.25">
      <c r="A1368" s="269" t="str">
        <f>COVID!A55</f>
        <v>COVID</v>
      </c>
      <c r="B1368" s="269">
        <f>COVID!C55</f>
        <v>3022031</v>
      </c>
      <c r="C1368" s="269" t="str">
        <f>COVID!D55</f>
        <v>Hollickwood JMI School</v>
      </c>
      <c r="D1368" s="269" t="str">
        <f>COVID!M55</f>
        <v>COVCATCHUP</v>
      </c>
      <c r="E1368" s="399">
        <f>COVID!Q55</f>
        <v>0</v>
      </c>
      <c r="F1368" s="399">
        <f>COVID!R55</f>
        <v>0</v>
      </c>
      <c r="G1368" s="399">
        <f>COVID!S55</f>
        <v>6200</v>
      </c>
      <c r="H1368" s="399">
        <f>COVID!T55</f>
        <v>0</v>
      </c>
    </row>
    <row r="1369" spans="1:8" x14ac:dyDescent="0.25">
      <c r="A1369" s="269" t="str">
        <f>COVID!A56</f>
        <v>COVID</v>
      </c>
      <c r="B1369" s="269">
        <f>COVID!C56</f>
        <v>3022032</v>
      </c>
      <c r="C1369" s="269" t="str">
        <f>COVID!D56</f>
        <v>Holly Park School</v>
      </c>
      <c r="D1369" s="269" t="str">
        <f>COVID!M56</f>
        <v>COVCATCHUP</v>
      </c>
      <c r="E1369" s="399">
        <f>COVID!Q56</f>
        <v>0</v>
      </c>
      <c r="F1369" s="399">
        <f>COVID!R56</f>
        <v>0</v>
      </c>
      <c r="G1369" s="399">
        <f>COVID!S56</f>
        <v>14600</v>
      </c>
      <c r="H1369" s="399">
        <f>COVID!T56</f>
        <v>0</v>
      </c>
    </row>
    <row r="1370" spans="1:8" x14ac:dyDescent="0.25">
      <c r="A1370" s="269" t="str">
        <f>COVID!A57</f>
        <v>COVID</v>
      </c>
      <c r="B1370" s="269">
        <f>COVID!C57</f>
        <v>3023304</v>
      </c>
      <c r="C1370" s="269" t="str">
        <f>COVID!D57</f>
        <v>Holy Trinity School</v>
      </c>
      <c r="D1370" s="269" t="str">
        <f>COVID!M57</f>
        <v>COVCATCHUP</v>
      </c>
      <c r="E1370" s="399">
        <f>COVID!Q57</f>
        <v>0</v>
      </c>
      <c r="F1370" s="399">
        <f>COVID!R57</f>
        <v>0</v>
      </c>
      <c r="G1370" s="399">
        <f>COVID!S57</f>
        <v>6630</v>
      </c>
      <c r="H1370" s="399">
        <f>COVID!T57</f>
        <v>0</v>
      </c>
    </row>
    <row r="1371" spans="1:8" x14ac:dyDescent="0.25">
      <c r="A1371" s="269" t="str">
        <f>COVID!A58</f>
        <v>COVID</v>
      </c>
      <c r="B1371" s="269">
        <f>COVID!C58</f>
        <v>3022036</v>
      </c>
      <c r="C1371" s="269" t="str">
        <f>COVID!D58</f>
        <v>Livingstone School</v>
      </c>
      <c r="D1371" s="269" t="str">
        <f>COVID!M58</f>
        <v>COVCATCHUP</v>
      </c>
      <c r="E1371" s="399">
        <f>COVID!Q58</f>
        <v>0</v>
      </c>
      <c r="F1371" s="399">
        <f>COVID!R58</f>
        <v>0</v>
      </c>
      <c r="G1371" s="399">
        <f>COVID!S58</f>
        <v>8730</v>
      </c>
      <c r="H1371" s="399">
        <f>COVID!T58</f>
        <v>0</v>
      </c>
    </row>
    <row r="1372" spans="1:8" x14ac:dyDescent="0.25">
      <c r="A1372" s="269" t="str">
        <f>COVID!A59</f>
        <v>COVID</v>
      </c>
      <c r="B1372" s="269">
        <f>COVID!C59</f>
        <v>3022037</v>
      </c>
      <c r="C1372" s="269" t="str">
        <f>COVID!D59</f>
        <v>Manorside Primary School</v>
      </c>
      <c r="D1372" s="269" t="str">
        <f>COVID!M59</f>
        <v>COVCATCHUP</v>
      </c>
      <c r="E1372" s="399">
        <f>COVID!Q59</f>
        <v>0</v>
      </c>
      <c r="F1372" s="399">
        <f>COVID!R59</f>
        <v>0</v>
      </c>
      <c r="G1372" s="399">
        <f>COVID!S59</f>
        <v>8830</v>
      </c>
      <c r="H1372" s="399">
        <f>COVID!T59</f>
        <v>0</v>
      </c>
    </row>
    <row r="1373" spans="1:8" x14ac:dyDescent="0.25">
      <c r="A1373" s="269" t="str">
        <f>COVID!A60</f>
        <v>COVID</v>
      </c>
      <c r="B1373" s="269">
        <f>COVID!C60</f>
        <v>3023523</v>
      </c>
      <c r="C1373" s="269" t="str">
        <f>COVID!D60</f>
        <v>Martin Primary School</v>
      </c>
      <c r="D1373" s="269" t="str">
        <f>COVID!M60</f>
        <v>COVCATCHUP</v>
      </c>
      <c r="E1373" s="399">
        <f>COVID!Q60</f>
        <v>0</v>
      </c>
      <c r="F1373" s="399">
        <f>COVID!R60</f>
        <v>0</v>
      </c>
      <c r="G1373" s="399">
        <f>COVID!S60</f>
        <v>20700</v>
      </c>
      <c r="H1373" s="399">
        <f>COVID!T60</f>
        <v>0</v>
      </c>
    </row>
    <row r="1374" spans="1:8" x14ac:dyDescent="0.25">
      <c r="A1374" s="269" t="str">
        <f>COVID!A61</f>
        <v>COVID</v>
      </c>
      <c r="B1374" s="269">
        <f>COVID!C61</f>
        <v>3025948</v>
      </c>
      <c r="C1374" s="269" t="str">
        <f>COVID!D61</f>
        <v>Mathilda Marks-Kennedy School</v>
      </c>
      <c r="D1374" s="269" t="str">
        <f>COVID!M61</f>
        <v>COVCATCHUP</v>
      </c>
      <c r="E1374" s="399">
        <f>COVID!Q61</f>
        <v>0</v>
      </c>
      <c r="F1374" s="399">
        <f>COVID!R61</f>
        <v>0</v>
      </c>
      <c r="G1374" s="399">
        <f>COVID!S61</f>
        <v>6960</v>
      </c>
      <c r="H1374" s="399">
        <f>COVID!T61</f>
        <v>0</v>
      </c>
    </row>
    <row r="1375" spans="1:8" x14ac:dyDescent="0.25">
      <c r="A1375" s="269" t="str">
        <f>COVID!A62</f>
        <v>COVID</v>
      </c>
      <c r="B1375" s="269">
        <f>COVID!C62</f>
        <v>3025949</v>
      </c>
      <c r="C1375" s="269" t="str">
        <f>COVID!D62</f>
        <v>Menorah Foundation School</v>
      </c>
      <c r="D1375" s="269" t="str">
        <f>COVID!M62</f>
        <v>COVCATCHUP</v>
      </c>
      <c r="E1375" s="399">
        <f>COVID!Q62</f>
        <v>0</v>
      </c>
      <c r="F1375" s="399">
        <f>COVID!R62</f>
        <v>0</v>
      </c>
      <c r="G1375" s="399">
        <f>COVID!S62</f>
        <v>12630</v>
      </c>
      <c r="H1375" s="399">
        <f>COVID!T62</f>
        <v>0</v>
      </c>
    </row>
    <row r="1376" spans="1:8" x14ac:dyDescent="0.25">
      <c r="A1376" s="269" t="str">
        <f>COVID!A63</f>
        <v>COVID</v>
      </c>
      <c r="B1376" s="269">
        <f>COVID!C63</f>
        <v>3023513</v>
      </c>
      <c r="C1376" s="269" t="str">
        <f>COVID!D63</f>
        <v>Menorah Primary School</v>
      </c>
      <c r="D1376" s="269" t="str">
        <f>COVID!M63</f>
        <v>COVCATCHUP</v>
      </c>
      <c r="E1376" s="399">
        <f>COVID!Q63</f>
        <v>0</v>
      </c>
      <c r="F1376" s="399">
        <f>COVID!R63</f>
        <v>0</v>
      </c>
      <c r="G1376" s="399">
        <f>COVID!S63</f>
        <v>12660</v>
      </c>
      <c r="H1376" s="399">
        <f>COVID!T63</f>
        <v>0</v>
      </c>
    </row>
    <row r="1377" spans="1:8" x14ac:dyDescent="0.25">
      <c r="A1377" s="269" t="str">
        <f>COVID!A64</f>
        <v>COVID</v>
      </c>
      <c r="B1377" s="269">
        <f>COVID!C64</f>
        <v>3023305</v>
      </c>
      <c r="C1377" s="269" t="str">
        <f>COVID!D64</f>
        <v>Monken Hadley C E Primary School</v>
      </c>
      <c r="D1377" s="269" t="str">
        <f>COVID!M64</f>
        <v>COVCATCHUP</v>
      </c>
      <c r="E1377" s="399">
        <f>COVID!Q64</f>
        <v>0</v>
      </c>
      <c r="F1377" s="399">
        <f>COVID!R64</f>
        <v>0</v>
      </c>
      <c r="G1377" s="399">
        <f>COVID!S64</f>
        <v>5000</v>
      </c>
      <c r="H1377" s="399">
        <f>COVID!T64</f>
        <v>0</v>
      </c>
    </row>
    <row r="1378" spans="1:8" x14ac:dyDescent="0.25">
      <c r="A1378" s="269" t="str">
        <f>COVID!A65</f>
        <v>COVID</v>
      </c>
      <c r="B1378" s="269">
        <f>COVID!C65</f>
        <v>3022042</v>
      </c>
      <c r="C1378" s="269" t="str">
        <f>COVID!D65</f>
        <v>Monkfrith School</v>
      </c>
      <c r="D1378" s="269" t="str">
        <f>COVID!M65</f>
        <v>COVCATCHUP</v>
      </c>
      <c r="E1378" s="399">
        <f>COVID!Q65</f>
        <v>0</v>
      </c>
      <c r="F1378" s="399">
        <f>COVID!R65</f>
        <v>0</v>
      </c>
      <c r="G1378" s="399">
        <f>COVID!S65</f>
        <v>14160</v>
      </c>
      <c r="H1378" s="399">
        <f>COVID!T65</f>
        <v>0</v>
      </c>
    </row>
    <row r="1379" spans="1:8" x14ac:dyDescent="0.25">
      <c r="A1379" s="269" t="str">
        <f>COVID!A66</f>
        <v>COVID</v>
      </c>
      <c r="B1379" s="269">
        <f>COVID!C66</f>
        <v>3022044</v>
      </c>
      <c r="C1379" s="269" t="str">
        <f>COVID!D66</f>
        <v>Moss Hall Infant School</v>
      </c>
      <c r="D1379" s="269" t="str">
        <f>COVID!M66</f>
        <v>COVCATCHUP</v>
      </c>
      <c r="E1379" s="399">
        <f>COVID!Q66</f>
        <v>0</v>
      </c>
      <c r="F1379" s="399">
        <f>COVID!R66</f>
        <v>0</v>
      </c>
      <c r="G1379" s="399">
        <f>COVID!S66</f>
        <v>11700</v>
      </c>
      <c r="H1379" s="399">
        <f>COVID!T66</f>
        <v>0</v>
      </c>
    </row>
    <row r="1380" spans="1:8" x14ac:dyDescent="0.25">
      <c r="A1380" s="269" t="str">
        <f>COVID!A67</f>
        <v>COVID</v>
      </c>
      <c r="B1380" s="269">
        <f>COVID!C67</f>
        <v>3022043</v>
      </c>
      <c r="C1380" s="269" t="str">
        <f>COVID!D67</f>
        <v>Moss Hall Junior School</v>
      </c>
      <c r="D1380" s="269" t="str">
        <f>COVID!M67</f>
        <v>COVCATCHUP</v>
      </c>
      <c r="E1380" s="399">
        <f>COVID!Q67</f>
        <v>0</v>
      </c>
      <c r="F1380" s="399">
        <f>COVID!R67</f>
        <v>0</v>
      </c>
      <c r="G1380" s="399">
        <f>COVID!S67</f>
        <v>14900</v>
      </c>
      <c r="H1380" s="399">
        <f>COVID!T67</f>
        <v>0</v>
      </c>
    </row>
    <row r="1381" spans="1:8" x14ac:dyDescent="0.25">
      <c r="A1381" s="269" t="str">
        <f>COVID!A68</f>
        <v>COVID</v>
      </c>
      <c r="B1381" s="269">
        <f>COVID!C68</f>
        <v>3022053</v>
      </c>
      <c r="C1381" s="269" t="str">
        <f>COVID!D68</f>
        <v>Noam Primary School</v>
      </c>
      <c r="D1381" s="269" t="str">
        <f>COVID!M68</f>
        <v>COVCATCHUP</v>
      </c>
      <c r="E1381" s="399">
        <f>COVID!Q68</f>
        <v>0</v>
      </c>
      <c r="F1381" s="399">
        <f>COVID!R68</f>
        <v>0</v>
      </c>
      <c r="G1381" s="399">
        <f>COVID!S68</f>
        <v>6560</v>
      </c>
      <c r="H1381" s="399">
        <f>COVID!T68</f>
        <v>0</v>
      </c>
    </row>
    <row r="1382" spans="1:8" x14ac:dyDescent="0.25">
      <c r="A1382" s="269" t="str">
        <f>COVID!A69</f>
        <v>COVID</v>
      </c>
      <c r="B1382" s="269">
        <f>COVID!C69</f>
        <v>3022045</v>
      </c>
      <c r="C1382" s="269" t="str">
        <f>COVID!D69</f>
        <v>Northside School</v>
      </c>
      <c r="D1382" s="269" t="str">
        <f>COVID!M69</f>
        <v>COVCATCHUP</v>
      </c>
      <c r="E1382" s="399">
        <f>COVID!Q69</f>
        <v>0</v>
      </c>
      <c r="F1382" s="399">
        <f>COVID!R69</f>
        <v>0</v>
      </c>
      <c r="G1382" s="399">
        <f>COVID!S69</f>
        <v>7030</v>
      </c>
      <c r="H1382" s="399">
        <f>COVID!T69</f>
        <v>0</v>
      </c>
    </row>
    <row r="1383" spans="1:8" x14ac:dyDescent="0.25">
      <c r="A1383" s="269" t="str">
        <f>COVID!A70</f>
        <v>COVID</v>
      </c>
      <c r="B1383" s="269">
        <f>COVID!C70</f>
        <v>3022077</v>
      </c>
      <c r="C1383" s="269" t="str">
        <f>COVID!D70</f>
        <v>Orion Primary School</v>
      </c>
      <c r="D1383" s="269" t="str">
        <f>COVID!M70</f>
        <v>COVCATCHUP</v>
      </c>
      <c r="E1383" s="399">
        <f>COVID!Q70</f>
        <v>0</v>
      </c>
      <c r="F1383" s="399">
        <f>COVID!R70</f>
        <v>0</v>
      </c>
      <c r="G1383" s="399">
        <f>COVID!S70</f>
        <v>30260</v>
      </c>
      <c r="H1383" s="399">
        <f>COVID!T70</f>
        <v>0</v>
      </c>
    </row>
    <row r="1384" spans="1:8" x14ac:dyDescent="0.25">
      <c r="A1384" s="269" t="str">
        <f>COVID!A71</f>
        <v>COVID</v>
      </c>
      <c r="B1384" s="269">
        <f>COVID!C71</f>
        <v>3025201</v>
      </c>
      <c r="C1384" s="269" t="str">
        <f>COVID!D71</f>
        <v>Osidge Primary School</v>
      </c>
      <c r="D1384" s="269" t="str">
        <f>COVID!M71</f>
        <v>COVCATCHUP</v>
      </c>
      <c r="E1384" s="399">
        <f>COVID!Q71</f>
        <v>0</v>
      </c>
      <c r="F1384" s="399">
        <f>COVID!R71</f>
        <v>0</v>
      </c>
      <c r="G1384" s="399">
        <f>COVID!S71</f>
        <v>13130</v>
      </c>
      <c r="H1384" s="399">
        <f>COVID!T71</f>
        <v>0</v>
      </c>
    </row>
    <row r="1385" spans="1:8" x14ac:dyDescent="0.25">
      <c r="A1385" s="269" t="str">
        <f>COVID!A72</f>
        <v>COVID</v>
      </c>
      <c r="B1385" s="269">
        <f>COVID!C72</f>
        <v>3023501</v>
      </c>
      <c r="C1385" s="269" t="str">
        <f>COVID!D72</f>
        <v>Our Lady of Lourdes School</v>
      </c>
      <c r="D1385" s="269" t="str">
        <f>COVID!M72</f>
        <v>COVCATCHUP</v>
      </c>
      <c r="E1385" s="399">
        <f>COVID!Q72</f>
        <v>0</v>
      </c>
      <c r="F1385" s="399">
        <f>COVID!R72</f>
        <v>0</v>
      </c>
      <c r="G1385" s="399">
        <f>COVID!S72</f>
        <v>6630</v>
      </c>
      <c r="H1385" s="399">
        <f>COVID!T72</f>
        <v>0</v>
      </c>
    </row>
    <row r="1386" spans="1:8" x14ac:dyDescent="0.25">
      <c r="A1386" s="269" t="str">
        <f>COVID!A73</f>
        <v>COVID</v>
      </c>
      <c r="B1386" s="269">
        <f>COVID!C73</f>
        <v>3022078</v>
      </c>
      <c r="C1386" s="269" t="str">
        <f>COVID!D73</f>
        <v>Pardes House School</v>
      </c>
      <c r="D1386" s="269" t="str">
        <f>COVID!M73</f>
        <v>COVCATCHUP</v>
      </c>
      <c r="E1386" s="399">
        <f>COVID!Q73</f>
        <v>0</v>
      </c>
      <c r="F1386" s="399">
        <f>COVID!R73</f>
        <v>0</v>
      </c>
      <c r="G1386" s="399">
        <f>COVID!S73</f>
        <v>11600</v>
      </c>
      <c r="H1386" s="399">
        <f>COVID!T73</f>
        <v>0</v>
      </c>
    </row>
    <row r="1387" spans="1:8" x14ac:dyDescent="0.25">
      <c r="A1387" s="269" t="str">
        <f>COVID!A74</f>
        <v>COVID</v>
      </c>
      <c r="B1387" s="269">
        <f>COVID!C74</f>
        <v>3022071</v>
      </c>
      <c r="C1387" s="269" t="str">
        <f>COVID!D74</f>
        <v>Queenswell Infant and Nursery School</v>
      </c>
      <c r="D1387" s="269" t="str">
        <f>COVID!M74</f>
        <v>COVCATCHUP</v>
      </c>
      <c r="E1387" s="399">
        <f>COVID!Q74</f>
        <v>0</v>
      </c>
      <c r="F1387" s="399">
        <f>COVID!R74</f>
        <v>0</v>
      </c>
      <c r="G1387" s="399">
        <f>COVID!S74</f>
        <v>5900</v>
      </c>
      <c r="H1387" s="399">
        <f>COVID!T74</f>
        <v>0</v>
      </c>
    </row>
    <row r="1388" spans="1:8" x14ac:dyDescent="0.25">
      <c r="A1388" s="269" t="str">
        <f>COVID!A75</f>
        <v>COVID</v>
      </c>
      <c r="B1388" s="269">
        <f>COVID!C75</f>
        <v>3022072</v>
      </c>
      <c r="C1388" s="269" t="str">
        <f>COVID!D75</f>
        <v>Queenswell Junior School</v>
      </c>
      <c r="D1388" s="269" t="str">
        <f>COVID!M75</f>
        <v>COVCATCHUP</v>
      </c>
      <c r="E1388" s="399">
        <f>COVID!Q75</f>
        <v>0</v>
      </c>
      <c r="F1388" s="399">
        <f>COVID!R75</f>
        <v>0</v>
      </c>
      <c r="G1388" s="399">
        <f>COVID!S75</f>
        <v>10830</v>
      </c>
      <c r="H1388" s="399">
        <f>COVID!T75</f>
        <v>0</v>
      </c>
    </row>
    <row r="1389" spans="1:8" x14ac:dyDescent="0.25">
      <c r="A1389" s="269" t="str">
        <f>COVID!A76</f>
        <v>COVID</v>
      </c>
      <c r="B1389" s="269">
        <f>COVID!C76</f>
        <v>3023512</v>
      </c>
      <c r="C1389" s="269" t="str">
        <f>COVID!D76</f>
        <v>Rosh Pinah</v>
      </c>
      <c r="D1389" s="269" t="str">
        <f>COVID!M76</f>
        <v>COVCATCHUP</v>
      </c>
      <c r="E1389" s="399">
        <f>COVID!Q76</f>
        <v>0</v>
      </c>
      <c r="F1389" s="399">
        <f>COVID!R76</f>
        <v>0</v>
      </c>
      <c r="G1389" s="399">
        <f>COVID!S76</f>
        <v>12460</v>
      </c>
      <c r="H1389" s="399">
        <f>COVID!T76</f>
        <v>0</v>
      </c>
    </row>
    <row r="1390" spans="1:8" x14ac:dyDescent="0.25">
      <c r="A1390" s="269" t="str">
        <f>COVID!A77</f>
        <v>COVID</v>
      </c>
      <c r="B1390" s="269">
        <f>COVID!C77</f>
        <v>3023510</v>
      </c>
      <c r="C1390" s="269" t="str">
        <f>COVID!D77</f>
        <v>Sacred Heart School</v>
      </c>
      <c r="D1390" s="269" t="str">
        <f>COVID!M77</f>
        <v>COVCATCHUP</v>
      </c>
      <c r="E1390" s="399">
        <f>COVID!Q77</f>
        <v>0</v>
      </c>
      <c r="F1390" s="399">
        <f>COVID!R77</f>
        <v>0</v>
      </c>
      <c r="G1390" s="399">
        <f>COVID!S77</f>
        <v>13200</v>
      </c>
      <c r="H1390" s="399">
        <f>COVID!T77</f>
        <v>0</v>
      </c>
    </row>
    <row r="1391" spans="1:8" x14ac:dyDescent="0.25">
      <c r="A1391" s="269" t="str">
        <f>COVID!A78</f>
        <v>COVID</v>
      </c>
      <c r="B1391" s="269">
        <f>COVID!C78</f>
        <v>3023502</v>
      </c>
      <c r="C1391" s="269" t="str">
        <f>COVID!D78</f>
        <v>St Agnes RC Primary School</v>
      </c>
      <c r="D1391" s="269" t="str">
        <f>COVID!M78</f>
        <v>COVCATCHUP</v>
      </c>
      <c r="E1391" s="399">
        <f>COVID!Q78</f>
        <v>0</v>
      </c>
      <c r="F1391" s="399">
        <f>COVID!R78</f>
        <v>0</v>
      </c>
      <c r="G1391" s="399">
        <f>COVID!S78</f>
        <v>12230</v>
      </c>
      <c r="H1391" s="399">
        <f>COVID!T78</f>
        <v>0</v>
      </c>
    </row>
    <row r="1392" spans="1:8" x14ac:dyDescent="0.25">
      <c r="A1392" s="269" t="str">
        <f>COVID!A79</f>
        <v>COVID</v>
      </c>
      <c r="B1392" s="269">
        <f>COVID!C79</f>
        <v>3023315</v>
      </c>
      <c r="C1392" s="269" t="str">
        <f>COVID!D79</f>
        <v>St Andrew's C E</v>
      </c>
      <c r="D1392" s="269" t="str">
        <f>COVID!M79</f>
        <v>COVCATCHUP</v>
      </c>
      <c r="E1392" s="399">
        <f>COVID!Q79</f>
        <v>0</v>
      </c>
      <c r="F1392" s="399">
        <f>COVID!R79</f>
        <v>0</v>
      </c>
      <c r="G1392" s="399">
        <f>COVID!S79</f>
        <v>6930</v>
      </c>
      <c r="H1392" s="399">
        <f>COVID!T79</f>
        <v>0</v>
      </c>
    </row>
    <row r="1393" spans="1:8" x14ac:dyDescent="0.25">
      <c r="A1393" s="269" t="str">
        <f>COVID!A80</f>
        <v>COVID</v>
      </c>
      <c r="B1393" s="269">
        <f>COVID!C80</f>
        <v>3023504</v>
      </c>
      <c r="C1393" s="269" t="str">
        <f>COVID!D80</f>
        <v>St Catherines R C Primary</v>
      </c>
      <c r="D1393" s="269" t="str">
        <f>COVID!M80</f>
        <v>COVCATCHUP</v>
      </c>
      <c r="E1393" s="399">
        <f>COVID!Q80</f>
        <v>0</v>
      </c>
      <c r="F1393" s="399">
        <f>COVID!R80</f>
        <v>0</v>
      </c>
      <c r="G1393" s="399">
        <f>COVID!S80</f>
        <v>13900</v>
      </c>
      <c r="H1393" s="399">
        <f>COVID!T80</f>
        <v>0</v>
      </c>
    </row>
    <row r="1394" spans="1:8" x14ac:dyDescent="0.25">
      <c r="A1394" s="269" t="str">
        <f>COVID!A81</f>
        <v>COVID</v>
      </c>
      <c r="B1394" s="269">
        <f>COVID!C81</f>
        <v>3023309</v>
      </c>
      <c r="C1394" s="269" t="str">
        <f>COVID!D81</f>
        <v>St Johns CE N20</v>
      </c>
      <c r="D1394" s="269" t="str">
        <f>COVID!M81</f>
        <v>COVCATCHUP</v>
      </c>
      <c r="E1394" s="399">
        <f>COVID!Q81</f>
        <v>0</v>
      </c>
      <c r="F1394" s="399">
        <f>COVID!R81</f>
        <v>0</v>
      </c>
      <c r="G1394" s="399">
        <f>COVID!S81</f>
        <v>7030</v>
      </c>
      <c r="H1394" s="399">
        <f>COVID!T81</f>
        <v>0</v>
      </c>
    </row>
    <row r="1395" spans="1:8" x14ac:dyDescent="0.25">
      <c r="A1395" s="269" t="str">
        <f>COVID!A82</f>
        <v>COVID</v>
      </c>
      <c r="B1395" s="269">
        <f>COVID!C82</f>
        <v>3023307</v>
      </c>
      <c r="C1395" s="269" t="str">
        <f>COVID!D82</f>
        <v>St John's CE School N11</v>
      </c>
      <c r="D1395" s="269" t="str">
        <f>COVID!M82</f>
        <v>COVCATCHUP</v>
      </c>
      <c r="E1395" s="399">
        <f>COVID!Q82</f>
        <v>0</v>
      </c>
      <c r="F1395" s="399">
        <f>COVID!R82</f>
        <v>0</v>
      </c>
      <c r="G1395" s="399">
        <f>COVID!S82</f>
        <v>6960</v>
      </c>
      <c r="H1395" s="399">
        <f>COVID!T82</f>
        <v>0</v>
      </c>
    </row>
    <row r="1396" spans="1:8" x14ac:dyDescent="0.25">
      <c r="A1396" s="269" t="str">
        <f>COVID!A83</f>
        <v>COVID</v>
      </c>
      <c r="B1396" s="269">
        <f>COVID!C83</f>
        <v>3023509</v>
      </c>
      <c r="C1396" s="269" t="str">
        <f>COVID!D83</f>
        <v>St Joseph's Primary School</v>
      </c>
      <c r="D1396" s="269" t="str">
        <f>COVID!M83</f>
        <v>COVCATCHUP</v>
      </c>
      <c r="E1396" s="399">
        <f>COVID!Q83</f>
        <v>0</v>
      </c>
      <c r="F1396" s="399">
        <f>COVID!R83</f>
        <v>0</v>
      </c>
      <c r="G1396" s="399">
        <f>COVID!S83</f>
        <v>16200</v>
      </c>
      <c r="H1396" s="399">
        <f>COVID!T83</f>
        <v>0</v>
      </c>
    </row>
    <row r="1397" spans="1:8" x14ac:dyDescent="0.25">
      <c r="A1397" s="269" t="str">
        <f>COVID!A84</f>
        <v>COVID</v>
      </c>
      <c r="B1397" s="269">
        <f>COVID!C84</f>
        <v>3023311</v>
      </c>
      <c r="C1397" s="269" t="str">
        <f>COVID!D84</f>
        <v>St Mary's C E Primary School N3</v>
      </c>
      <c r="D1397" s="269" t="str">
        <f>COVID!M84</f>
        <v>COVCATCHUP</v>
      </c>
      <c r="E1397" s="399">
        <f>COVID!Q84</f>
        <v>0</v>
      </c>
      <c r="F1397" s="399">
        <f>COVID!R84</f>
        <v>0</v>
      </c>
      <c r="G1397" s="399">
        <f>COVID!S84</f>
        <v>13700</v>
      </c>
      <c r="H1397" s="399">
        <f>COVID!T84</f>
        <v>0</v>
      </c>
    </row>
    <row r="1398" spans="1:8" x14ac:dyDescent="0.25">
      <c r="A1398" s="269" t="str">
        <f>COVID!A85</f>
        <v>COVID</v>
      </c>
      <c r="B1398" s="269">
        <f>COVID!C85</f>
        <v>3023312</v>
      </c>
      <c r="C1398" s="269" t="str">
        <f>COVID!D85</f>
        <v>St Mary's School EN4</v>
      </c>
      <c r="D1398" s="269" t="str">
        <f>COVID!M85</f>
        <v>COVCATCHUP</v>
      </c>
      <c r="E1398" s="399">
        <f>COVID!Q85</f>
        <v>0</v>
      </c>
      <c r="F1398" s="399">
        <f>COVID!R85</f>
        <v>0</v>
      </c>
      <c r="G1398" s="399">
        <f>COVID!S85</f>
        <v>7060</v>
      </c>
      <c r="H1398" s="399">
        <f>COVID!T85</f>
        <v>0</v>
      </c>
    </row>
    <row r="1399" spans="1:8" x14ac:dyDescent="0.25">
      <c r="A1399" s="269" t="str">
        <f>COVID!A86</f>
        <v>COVID</v>
      </c>
      <c r="B1399" s="269">
        <f>COVID!C86</f>
        <v>3023314</v>
      </c>
      <c r="C1399" s="269" t="str">
        <f>COVID!D86</f>
        <v>St Pauls CE Primary, NW7</v>
      </c>
      <c r="D1399" s="269" t="str">
        <f>COVID!M86</f>
        <v>COVCATCHUP</v>
      </c>
      <c r="E1399" s="399">
        <f>COVID!Q86</f>
        <v>0</v>
      </c>
      <c r="F1399" s="399">
        <f>COVID!R86</f>
        <v>0</v>
      </c>
      <c r="G1399" s="399">
        <f>COVID!S86</f>
        <v>6860</v>
      </c>
      <c r="H1399" s="399">
        <f>COVID!T86</f>
        <v>0</v>
      </c>
    </row>
    <row r="1400" spans="1:8" x14ac:dyDescent="0.25">
      <c r="A1400" s="269" t="str">
        <f>COVID!A87</f>
        <v>COVID</v>
      </c>
      <c r="B1400" s="269">
        <f>COVID!C87</f>
        <v>3023313</v>
      </c>
      <c r="C1400" s="269" t="str">
        <f>COVID!D87</f>
        <v>St. Pauls CE Primary School (N11)</v>
      </c>
      <c r="D1400" s="269" t="str">
        <f>COVID!M87</f>
        <v>COVCATCHUP</v>
      </c>
      <c r="E1400" s="399">
        <f>COVID!Q87</f>
        <v>0</v>
      </c>
      <c r="F1400" s="399">
        <f>COVID!R87</f>
        <v>0</v>
      </c>
      <c r="G1400" s="399">
        <f>COVID!S87</f>
        <v>6200</v>
      </c>
      <c r="H1400" s="399">
        <f>COVID!T87</f>
        <v>0</v>
      </c>
    </row>
    <row r="1401" spans="1:8" x14ac:dyDescent="0.25">
      <c r="A1401" s="269" t="str">
        <f>COVID!A88</f>
        <v>COVID</v>
      </c>
      <c r="B1401" s="269">
        <f>COVID!C88</f>
        <v>3023507</v>
      </c>
      <c r="C1401" s="269" t="str">
        <f>COVID!D88</f>
        <v>St Theresa's R.C. Primary School</v>
      </c>
      <c r="D1401" s="269" t="str">
        <f>COVID!M88</f>
        <v>COVCATCHUP</v>
      </c>
      <c r="E1401" s="399">
        <f>COVID!Q88</f>
        <v>0</v>
      </c>
      <c r="F1401" s="399">
        <f>COVID!R88</f>
        <v>0</v>
      </c>
      <c r="G1401" s="399">
        <f>COVID!S88</f>
        <v>5860</v>
      </c>
      <c r="H1401" s="399">
        <f>COVID!T88</f>
        <v>0</v>
      </c>
    </row>
    <row r="1402" spans="1:8" x14ac:dyDescent="0.25">
      <c r="A1402" s="269" t="str">
        <f>COVID!A89</f>
        <v>COVID</v>
      </c>
      <c r="B1402" s="269">
        <f>COVID!C89</f>
        <v>3023506</v>
      </c>
      <c r="C1402" s="269" t="str">
        <f>COVID!D89</f>
        <v>St Vincent's Catholic Primary School</v>
      </c>
      <c r="D1402" s="269" t="str">
        <f>COVID!M89</f>
        <v>COVCATCHUP</v>
      </c>
      <c r="E1402" s="399">
        <f>COVID!Q89</f>
        <v>0</v>
      </c>
      <c r="F1402" s="399">
        <f>COVID!R89</f>
        <v>0</v>
      </c>
      <c r="G1402" s="399">
        <f>COVID!S89</f>
        <v>9460</v>
      </c>
      <c r="H1402" s="399">
        <f>COVID!T89</f>
        <v>0</v>
      </c>
    </row>
    <row r="1403" spans="1:8" x14ac:dyDescent="0.25">
      <c r="A1403" s="269" t="str">
        <f>COVID!A90</f>
        <v>COVID</v>
      </c>
      <c r="B1403" s="269">
        <f>COVID!C90</f>
        <v>3022070</v>
      </c>
      <c r="C1403" s="269" t="str">
        <f>COVID!D90</f>
        <v>Sunnyfields Primary School</v>
      </c>
      <c r="D1403" s="269" t="str">
        <f>COVID!M90</f>
        <v>COVCATCHUP</v>
      </c>
      <c r="E1403" s="399">
        <f>COVID!Q90</f>
        <v>0</v>
      </c>
      <c r="F1403" s="399">
        <f>COVID!R90</f>
        <v>0</v>
      </c>
      <c r="G1403" s="399">
        <f>COVID!S90</f>
        <v>6960</v>
      </c>
      <c r="H1403" s="399">
        <f>COVID!T90</f>
        <v>0</v>
      </c>
    </row>
    <row r="1404" spans="1:8" x14ac:dyDescent="0.25">
      <c r="A1404" s="269" t="str">
        <f>COVID!A91</f>
        <v>COVID</v>
      </c>
      <c r="B1404" s="269">
        <f>COVID!C91</f>
        <v>3023316</v>
      </c>
      <c r="C1404" s="269" t="str">
        <f>COVID!D91</f>
        <v>Trent  C of E Primary School</v>
      </c>
      <c r="D1404" s="269" t="str">
        <f>COVID!M91</f>
        <v>COVCATCHUP</v>
      </c>
      <c r="E1404" s="399">
        <f>COVID!Q91</f>
        <v>0</v>
      </c>
      <c r="F1404" s="399">
        <f>COVID!R91</f>
        <v>0</v>
      </c>
      <c r="G1404" s="399">
        <f>COVID!S91</f>
        <v>7060</v>
      </c>
      <c r="H1404" s="399">
        <f>COVID!T91</f>
        <v>0</v>
      </c>
    </row>
    <row r="1405" spans="1:8" x14ac:dyDescent="0.25">
      <c r="A1405" s="269" t="str">
        <f>COVID!A92</f>
        <v>COVID</v>
      </c>
      <c r="B1405" s="269">
        <f>COVID!C92</f>
        <v>3022055</v>
      </c>
      <c r="C1405" s="269" t="str">
        <f>COVID!D92</f>
        <v>Tudor School</v>
      </c>
      <c r="D1405" s="269" t="str">
        <f>COVID!M92</f>
        <v>COVCATCHUP</v>
      </c>
      <c r="E1405" s="399">
        <f>COVID!Q92</f>
        <v>0</v>
      </c>
      <c r="F1405" s="399">
        <f>COVID!R92</f>
        <v>0</v>
      </c>
      <c r="G1405" s="399">
        <f>COVID!S92</f>
        <v>6660</v>
      </c>
      <c r="H1405" s="399">
        <f>COVID!T92</f>
        <v>0</v>
      </c>
    </row>
    <row r="1406" spans="1:8" x14ac:dyDescent="0.25">
      <c r="A1406" s="269" t="str">
        <f>COVID!A93</f>
        <v>COVID</v>
      </c>
      <c r="B1406" s="269">
        <f>COVID!C93</f>
        <v>3022057</v>
      </c>
      <c r="C1406" s="269" t="str">
        <f>COVID!D93</f>
        <v>Underhill School</v>
      </c>
      <c r="D1406" s="269" t="str">
        <f>COVID!M93</f>
        <v>COVCATCHUP</v>
      </c>
      <c r="E1406" s="399">
        <f>COVID!Q93</f>
        <v>0</v>
      </c>
      <c r="F1406" s="399">
        <f>COVID!R93</f>
        <v>0</v>
      </c>
      <c r="G1406" s="399">
        <f>COVID!S93</f>
        <v>14960</v>
      </c>
      <c r="H1406" s="399">
        <f>COVID!T93</f>
        <v>0</v>
      </c>
    </row>
    <row r="1407" spans="1:8" x14ac:dyDescent="0.25">
      <c r="A1407" s="269" t="str">
        <f>COVID!A94</f>
        <v>COVID</v>
      </c>
      <c r="B1407" s="269">
        <f>COVID!C94</f>
        <v>3022076</v>
      </c>
      <c r="C1407" s="269" t="str">
        <f>COVID!D94</f>
        <v>Wessex  Gardens Primary School</v>
      </c>
      <c r="D1407" s="269" t="str">
        <f>COVID!M94</f>
        <v>COVCATCHUP</v>
      </c>
      <c r="E1407" s="399">
        <f>COVID!Q94</f>
        <v>0</v>
      </c>
      <c r="F1407" s="399">
        <f>COVID!R94</f>
        <v>0</v>
      </c>
      <c r="G1407" s="399">
        <f>COVID!S94</f>
        <v>11760</v>
      </c>
      <c r="H1407" s="399">
        <f>COVID!T94</f>
        <v>0</v>
      </c>
    </row>
    <row r="1408" spans="1:8" x14ac:dyDescent="0.25">
      <c r="A1408" s="269" t="str">
        <f>COVID!A95</f>
        <v>COVID</v>
      </c>
      <c r="B1408" s="269">
        <f>COVID!C95</f>
        <v>3022060</v>
      </c>
      <c r="C1408" s="269" t="str">
        <f>COVID!D95</f>
        <v>Whitings Hill Primary School</v>
      </c>
      <c r="D1408" s="269" t="str">
        <f>COVID!M95</f>
        <v>COVCATCHUP</v>
      </c>
      <c r="E1408" s="399">
        <f>COVID!Q95</f>
        <v>0</v>
      </c>
      <c r="F1408" s="399">
        <f>COVID!R95</f>
        <v>0</v>
      </c>
      <c r="G1408" s="399">
        <f>COVID!S95</f>
        <v>14030</v>
      </c>
      <c r="H1408" s="399">
        <f>COVID!T95</f>
        <v>0</v>
      </c>
    </row>
    <row r="1409" spans="1:8" x14ac:dyDescent="0.25">
      <c r="A1409" s="269" t="str">
        <f>COVID!A96</f>
        <v>COVID</v>
      </c>
      <c r="B1409" s="269">
        <f>COVID!C96</f>
        <v>3023518</v>
      </c>
      <c r="C1409" s="269" t="str">
        <f>COVID!D96</f>
        <v>Woodcroft Primary School</v>
      </c>
      <c r="D1409" s="269" t="str">
        <f>COVID!M96</f>
        <v>COVCATCHUP</v>
      </c>
      <c r="E1409" s="399">
        <f>COVID!Q96</f>
        <v>0</v>
      </c>
      <c r="F1409" s="399">
        <f>COVID!R96</f>
        <v>0</v>
      </c>
      <c r="G1409" s="399">
        <f>COVID!S96</f>
        <v>13000</v>
      </c>
      <c r="H1409" s="399">
        <f>COVID!T96</f>
        <v>0</v>
      </c>
    </row>
    <row r="1410" spans="1:8" x14ac:dyDescent="0.25">
      <c r="A1410" s="269" t="str">
        <f>COVID!A97</f>
        <v>COVID</v>
      </c>
      <c r="B1410" s="269">
        <f>COVID!C97</f>
        <v>3022054</v>
      </c>
      <c r="C1410" s="269" t="str">
        <f>COVID!D97</f>
        <v>Woodridge  Primary School</v>
      </c>
      <c r="D1410" s="269" t="str">
        <f>COVID!M97</f>
        <v>COVCATCHUP</v>
      </c>
      <c r="E1410" s="399">
        <f>COVID!Q97</f>
        <v>0</v>
      </c>
      <c r="F1410" s="399">
        <f>COVID!R97</f>
        <v>0</v>
      </c>
      <c r="G1410" s="399">
        <f>COVID!S97</f>
        <v>6900</v>
      </c>
      <c r="H1410" s="399">
        <f>COVID!T97</f>
        <v>0</v>
      </c>
    </row>
    <row r="1411" spans="1:8" x14ac:dyDescent="0.25">
      <c r="A1411" s="269" t="str">
        <f>COVID!A98</f>
        <v>COVID</v>
      </c>
      <c r="B1411" s="269">
        <f>COVID!C98</f>
        <v>3021102</v>
      </c>
      <c r="C1411" s="269" t="str">
        <f>COVID!D98</f>
        <v>Northgate</v>
      </c>
      <c r="D1411" s="269" t="str">
        <f>COVID!M98</f>
        <v>COVCATCHUP</v>
      </c>
      <c r="E1411" s="399">
        <f>COVID!Q98</f>
        <v>0</v>
      </c>
      <c r="F1411" s="399">
        <f>COVID!R98</f>
        <v>0</v>
      </c>
      <c r="G1411" s="399">
        <f>COVID!S98</f>
        <v>2800</v>
      </c>
      <c r="H1411" s="399">
        <f>COVID!T98</f>
        <v>0</v>
      </c>
    </row>
    <row r="1412" spans="1:8" x14ac:dyDescent="0.25">
      <c r="A1412" s="269" t="str">
        <f>COVID!A99</f>
        <v>COVID</v>
      </c>
      <c r="B1412" s="269">
        <f>COVID!C99</f>
        <v>3021100</v>
      </c>
      <c r="C1412" s="269" t="str">
        <f>COVID!D99</f>
        <v>Pavilion</v>
      </c>
      <c r="D1412" s="269" t="str">
        <f>COVID!M99</f>
        <v>COVCATCHUP</v>
      </c>
      <c r="E1412" s="399">
        <f>COVID!Q99</f>
        <v>0</v>
      </c>
      <c r="F1412" s="399">
        <f>COVID!R99</f>
        <v>0</v>
      </c>
      <c r="G1412" s="399">
        <f>COVID!S99</f>
        <v>14400</v>
      </c>
      <c r="H1412" s="399">
        <f>COVID!T99</f>
        <v>0</v>
      </c>
    </row>
    <row r="1413" spans="1:8" x14ac:dyDescent="0.25">
      <c r="A1413" s="269" t="str">
        <f>COVID!A100</f>
        <v>COVID</v>
      </c>
      <c r="B1413" s="269">
        <f>COVID!C100</f>
        <v>3025405</v>
      </c>
      <c r="C1413" s="269" t="str">
        <f>COVID!D100</f>
        <v>Finchley Catholic High School</v>
      </c>
      <c r="D1413" s="269" t="str">
        <f>COVID!M100</f>
        <v>COVCATCHUP</v>
      </c>
      <c r="E1413" s="399">
        <f>COVID!Q100</f>
        <v>0</v>
      </c>
      <c r="F1413" s="399">
        <f>COVID!R100</f>
        <v>0</v>
      </c>
      <c r="G1413" s="399">
        <f>COVID!S100</f>
        <v>29500</v>
      </c>
      <c r="H1413" s="399">
        <f>COVID!T100</f>
        <v>0</v>
      </c>
    </row>
    <row r="1414" spans="1:8" x14ac:dyDescent="0.25">
      <c r="A1414" s="269" t="str">
        <f>COVID!A101</f>
        <v>COVID</v>
      </c>
      <c r="B1414" s="269">
        <f>COVID!C101</f>
        <v>3024003</v>
      </c>
      <c r="C1414" s="269" t="str">
        <f>COVID!D101</f>
        <v>Friern Barnet School</v>
      </c>
      <c r="D1414" s="269" t="str">
        <f>COVID!M101</f>
        <v>COVCATCHUP</v>
      </c>
      <c r="E1414" s="399">
        <f>COVID!Q101</f>
        <v>0</v>
      </c>
      <c r="F1414" s="399">
        <f>COVID!R101</f>
        <v>0</v>
      </c>
      <c r="G1414" s="399">
        <f>COVID!S101</f>
        <v>25310</v>
      </c>
      <c r="H1414" s="399">
        <f>COVID!T101</f>
        <v>0</v>
      </c>
    </row>
    <row r="1415" spans="1:8" x14ac:dyDescent="0.25">
      <c r="A1415" s="269" t="str">
        <f>COVID!A102</f>
        <v>COVID</v>
      </c>
      <c r="B1415" s="269">
        <f>COVID!C102</f>
        <v>3025427</v>
      </c>
      <c r="C1415" s="269" t="str">
        <f>COVID!D102</f>
        <v>JCoSS</v>
      </c>
      <c r="D1415" s="269" t="str">
        <f>COVID!M102</f>
        <v>COVCATCHUP</v>
      </c>
      <c r="E1415" s="399">
        <f>COVID!Q102</f>
        <v>0</v>
      </c>
      <c r="F1415" s="399">
        <f>COVID!R102</f>
        <v>0</v>
      </c>
      <c r="G1415" s="399">
        <f>COVID!S102</f>
        <v>35530</v>
      </c>
      <c r="H1415" s="399">
        <f>COVID!T102</f>
        <v>0</v>
      </c>
    </row>
    <row r="1416" spans="1:8" x14ac:dyDescent="0.25">
      <c r="A1416" s="269" t="str">
        <f>COVID!A103</f>
        <v>COVID</v>
      </c>
      <c r="B1416" s="269">
        <f>COVID!C103</f>
        <v>3024004</v>
      </c>
      <c r="C1416" s="269" t="str">
        <f>COVID!D103</f>
        <v>Menorah High School (Girls)</v>
      </c>
      <c r="D1416" s="269" t="str">
        <f>COVID!M103</f>
        <v>COVCATCHUP</v>
      </c>
      <c r="E1416" s="399">
        <f>COVID!Q103</f>
        <v>0</v>
      </c>
      <c r="F1416" s="399">
        <f>COVID!R103</f>
        <v>0</v>
      </c>
      <c r="G1416" s="399">
        <f>COVID!S103</f>
        <v>9260</v>
      </c>
      <c r="H1416" s="399">
        <f>COVID!T103</f>
        <v>0</v>
      </c>
    </row>
    <row r="1417" spans="1:8" x14ac:dyDescent="0.25">
      <c r="A1417" s="269" t="str">
        <f>COVID!A104</f>
        <v>COVID</v>
      </c>
      <c r="B1417" s="269">
        <f>COVID!C104</f>
        <v>3025404</v>
      </c>
      <c r="C1417" s="269" t="str">
        <f>COVID!D104</f>
        <v>St Michaels Catholic Grammar School</v>
      </c>
      <c r="D1417" s="269" t="str">
        <f>COVID!M104</f>
        <v>COVCATCHUP</v>
      </c>
      <c r="E1417" s="399">
        <f>COVID!Q104</f>
        <v>0</v>
      </c>
      <c r="F1417" s="399">
        <f>COVID!R104</f>
        <v>0</v>
      </c>
      <c r="G1417" s="399">
        <f>COVID!S104</f>
        <v>18060</v>
      </c>
      <c r="H1417" s="399">
        <f>COVID!T104</f>
        <v>0</v>
      </c>
    </row>
    <row r="1418" spans="1:8" x14ac:dyDescent="0.25">
      <c r="A1418" s="269" t="str">
        <f>COVID!A105</f>
        <v>COVID</v>
      </c>
      <c r="B1418" s="269">
        <f>COVID!C105</f>
        <v>3025407</v>
      </c>
      <c r="C1418" s="269" t="str">
        <f>COVID!D105</f>
        <v>St. James' Catholic High School</v>
      </c>
      <c r="D1418" s="269" t="str">
        <f>COVID!M105</f>
        <v>COVCATCHUP</v>
      </c>
      <c r="E1418" s="399">
        <f>COVID!Q105</f>
        <v>0</v>
      </c>
      <c r="F1418" s="399">
        <f>COVID!R105</f>
        <v>0</v>
      </c>
      <c r="G1418" s="399">
        <f>COVID!S105</f>
        <v>34030</v>
      </c>
      <c r="H1418" s="399">
        <f>COVID!T105</f>
        <v>0</v>
      </c>
    </row>
    <row r="1419" spans="1:8" x14ac:dyDescent="0.25">
      <c r="A1419" s="269" t="str">
        <f>COVID!A106</f>
        <v>COVID</v>
      </c>
      <c r="B1419" s="269">
        <f>COVID!C106</f>
        <v>3027010</v>
      </c>
      <c r="C1419" s="269" t="str">
        <f>COVID!D106</f>
        <v>Mapledown</v>
      </c>
      <c r="D1419" s="269" t="str">
        <f>COVID!M106</f>
        <v>COVCATCHUP</v>
      </c>
      <c r="E1419" s="399">
        <f>COVID!Q106</f>
        <v>0</v>
      </c>
      <c r="F1419" s="399">
        <f>COVID!R106</f>
        <v>0</v>
      </c>
      <c r="G1419" s="399">
        <f>COVID!S106</f>
        <v>8900</v>
      </c>
      <c r="H1419" s="399">
        <f>COVID!T106</f>
        <v>0</v>
      </c>
    </row>
    <row r="1420" spans="1:8" x14ac:dyDescent="0.25">
      <c r="A1420" s="269" t="str">
        <f>COVID!A107</f>
        <v>COVID</v>
      </c>
      <c r="B1420" s="269">
        <f>COVID!C107</f>
        <v>3027005</v>
      </c>
      <c r="C1420" s="269" t="str">
        <f>COVID!D107</f>
        <v>Northway</v>
      </c>
      <c r="D1420" s="269" t="str">
        <f>COVID!M107</f>
        <v>COVCATCHUP</v>
      </c>
      <c r="E1420" s="399">
        <f>COVID!Q107</f>
        <v>0</v>
      </c>
      <c r="F1420" s="399">
        <f>COVID!R107</f>
        <v>0</v>
      </c>
      <c r="G1420" s="399">
        <f>COVID!S107</f>
        <v>12400</v>
      </c>
      <c r="H1420" s="399">
        <f>COVID!T107</f>
        <v>0</v>
      </c>
    </row>
    <row r="1421" spans="1:8" x14ac:dyDescent="0.25">
      <c r="A1421" s="269" t="str">
        <f>COVID!A108</f>
        <v>COVID</v>
      </c>
      <c r="B1421" s="269">
        <f>COVID!C108</f>
        <v>3027009</v>
      </c>
      <c r="C1421" s="269" t="str">
        <f>COVID!D108</f>
        <v>Oakleigh</v>
      </c>
      <c r="D1421" s="269" t="str">
        <f>COVID!M108</f>
        <v>COVCATCHUP</v>
      </c>
      <c r="E1421" s="399">
        <f>COVID!Q108</f>
        <v>0</v>
      </c>
      <c r="F1421" s="399">
        <f>COVID!R108</f>
        <v>0</v>
      </c>
      <c r="G1421" s="399">
        <f>COVID!S108</f>
        <v>11500</v>
      </c>
      <c r="H1421" s="399">
        <f>COVID!T108</f>
        <v>0</v>
      </c>
    </row>
    <row r="1422" spans="1:8" x14ac:dyDescent="0.25">
      <c r="A1422" s="269" t="str">
        <f>COVID!A109</f>
        <v>COVID</v>
      </c>
      <c r="B1422" s="269">
        <f>COVID!C109</f>
        <v>3023521</v>
      </c>
      <c r="C1422" s="269" t="str">
        <f>COVID!D109</f>
        <v>St Mary's &amp; St John's CE School</v>
      </c>
      <c r="D1422" s="269" t="str">
        <f>COVID!M109</f>
        <v>COVCATCHUP</v>
      </c>
      <c r="E1422" s="399">
        <f>COVID!Q109</f>
        <v>0</v>
      </c>
      <c r="F1422" s="399">
        <f>COVID!R109</f>
        <v>0</v>
      </c>
      <c r="G1422" s="399">
        <f>COVID!S109</f>
        <v>47430</v>
      </c>
      <c r="H1422" s="399">
        <f>COVID!T109</f>
        <v>0</v>
      </c>
    </row>
    <row r="1423" spans="1:8" x14ac:dyDescent="0.25">
      <c r="A1423" s="269" t="str">
        <f>COVID!A110</f>
        <v>COVID</v>
      </c>
      <c r="B1423" s="269">
        <f>COVID!C110</f>
        <v>3022003</v>
      </c>
      <c r="C1423" s="269" t="str">
        <f>COVID!D110</f>
        <v>Bell Lane Primary School</v>
      </c>
      <c r="D1423" s="269" t="str">
        <f>COVID!M110</f>
        <v>COVWF</v>
      </c>
      <c r="E1423" s="399">
        <f>COVID!Q110</f>
        <v>0</v>
      </c>
      <c r="F1423" s="399">
        <f>COVID!R110</f>
        <v>9398.36</v>
      </c>
      <c r="G1423" s="399">
        <f>COVID!S110</f>
        <v>0</v>
      </c>
      <c r="H1423" s="399">
        <f>COVID!T110</f>
        <v>0</v>
      </c>
    </row>
    <row r="1424" spans="1:8" x14ac:dyDescent="0.25">
      <c r="A1424" s="269" t="str">
        <f>COVID!A111</f>
        <v>COVID</v>
      </c>
      <c r="B1424" s="269">
        <f>COVID!C111</f>
        <v>3022008</v>
      </c>
      <c r="C1424" s="269" t="str">
        <f>COVID!D111</f>
        <v>Brookland Infant  &amp; Nursery School</v>
      </c>
      <c r="D1424" s="269" t="str">
        <f>COVID!M111</f>
        <v>COVWF</v>
      </c>
      <c r="E1424" s="399">
        <f>COVID!Q111</f>
        <v>0</v>
      </c>
      <c r="F1424" s="399">
        <f>COVID!R111</f>
        <v>770</v>
      </c>
      <c r="G1424" s="399">
        <f>COVID!S111</f>
        <v>0</v>
      </c>
      <c r="H1424" s="399">
        <f>COVID!T111</f>
        <v>11205</v>
      </c>
    </row>
    <row r="1425" spans="1:8" x14ac:dyDescent="0.25">
      <c r="A1425" s="269" t="str">
        <f>COVID!A112</f>
        <v>COVID</v>
      </c>
      <c r="B1425" s="269">
        <f>COVID!C112</f>
        <v>3022007</v>
      </c>
      <c r="C1425" s="269" t="str">
        <f>COVID!D112</f>
        <v>Brookland Junior School</v>
      </c>
      <c r="D1425" s="269" t="str">
        <f>COVID!M112</f>
        <v>COVWF</v>
      </c>
      <c r="E1425" s="399">
        <f>COVID!Q112</f>
        <v>0</v>
      </c>
      <c r="F1425" s="399">
        <f>COVID!R112</f>
        <v>11975</v>
      </c>
      <c r="G1425" s="399">
        <f>COVID!S112</f>
        <v>0</v>
      </c>
      <c r="H1425" s="399">
        <f>COVID!T112</f>
        <v>-11205</v>
      </c>
    </row>
    <row r="1426" spans="1:8" x14ac:dyDescent="0.25">
      <c r="A1426" s="269" t="str">
        <f>COVID!A113</f>
        <v>COVID</v>
      </c>
      <c r="B1426" s="269">
        <f>COVID!C113</f>
        <v>3022055</v>
      </c>
      <c r="C1426" s="269" t="str">
        <f>COVID!D113</f>
        <v>Tudor School</v>
      </c>
      <c r="D1426" s="269" t="str">
        <f>COVID!M113</f>
        <v>COVWF</v>
      </c>
      <c r="E1426" s="399">
        <f>COVID!Q113</f>
        <v>0</v>
      </c>
      <c r="F1426" s="399">
        <f>COVID!R113</f>
        <v>2691</v>
      </c>
      <c r="G1426" s="399">
        <f>COVID!S113</f>
        <v>0</v>
      </c>
      <c r="H1426" s="399">
        <f>COVID!T113</f>
        <v>0</v>
      </c>
    </row>
    <row r="1427" spans="1:8" x14ac:dyDescent="0.25">
      <c r="A1427" s="269" t="str">
        <f>COVID!A114</f>
        <v>COVID</v>
      </c>
      <c r="B1427" s="269">
        <f>COVID!C114</f>
        <v>3022073</v>
      </c>
      <c r="C1427" s="269" t="str">
        <f>COVID!D114</f>
        <v>Danegrove JMI School</v>
      </c>
      <c r="D1427" s="269" t="str">
        <f>COVID!M114</f>
        <v>COVWF</v>
      </c>
      <c r="E1427" s="399">
        <f>COVID!Q114</f>
        <v>0</v>
      </c>
      <c r="F1427" s="399">
        <f>COVID!R114</f>
        <v>19965</v>
      </c>
      <c r="G1427" s="399">
        <f>COVID!S114</f>
        <v>0</v>
      </c>
      <c r="H1427" s="399">
        <f>COVID!T114</f>
        <v>0</v>
      </c>
    </row>
    <row r="1428" spans="1:8" x14ac:dyDescent="0.25">
      <c r="A1428" s="269" t="str">
        <f>COVID!A115</f>
        <v>COVID</v>
      </c>
      <c r="B1428" s="269">
        <f>COVID!C115</f>
        <v>3023311</v>
      </c>
      <c r="C1428" s="269" t="str">
        <f>COVID!D115</f>
        <v>St Mary's C E Primary School N3</v>
      </c>
      <c r="D1428" s="269" t="str">
        <f>COVID!M115</f>
        <v>COVWF</v>
      </c>
      <c r="E1428" s="399">
        <f>COVID!Q115</f>
        <v>0</v>
      </c>
      <c r="F1428" s="399">
        <f>COVID!R115</f>
        <v>2075.62</v>
      </c>
      <c r="G1428" s="399">
        <f>COVID!S115</f>
        <v>0</v>
      </c>
      <c r="H1428" s="399">
        <f>COVID!T115</f>
        <v>0</v>
      </c>
    </row>
    <row r="1429" spans="1:8" x14ac:dyDescent="0.25">
      <c r="A1429" s="269" t="str">
        <f>COVID!A116</f>
        <v>COVID</v>
      </c>
      <c r="B1429" s="269">
        <f>COVID!C116</f>
        <v>3024003</v>
      </c>
      <c r="C1429" s="269" t="str">
        <f>COVID!D116</f>
        <v>Friern Barnet School</v>
      </c>
      <c r="D1429" s="269" t="str">
        <f>COVID!M116</f>
        <v>COVWF</v>
      </c>
      <c r="E1429" s="399">
        <f>COVID!Q116</f>
        <v>0</v>
      </c>
      <c r="F1429" s="399">
        <f>COVID!R116</f>
        <v>7410</v>
      </c>
      <c r="G1429" s="399">
        <f>COVID!S116</f>
        <v>0</v>
      </c>
      <c r="H1429" s="399">
        <f>COVID!T116</f>
        <v>0</v>
      </c>
    </row>
    <row r="1430" spans="1:8" x14ac:dyDescent="0.25">
      <c r="A1430" s="269" t="str">
        <f>COVID!A117</f>
        <v>COVID</v>
      </c>
      <c r="B1430" s="269">
        <f>COVID!C117</f>
        <v>3021100</v>
      </c>
      <c r="C1430" s="269" t="str">
        <f>COVID!D117</f>
        <v>Pavilion</v>
      </c>
      <c r="D1430" s="269" t="str">
        <f>COVID!M117</f>
        <v>COVMT</v>
      </c>
      <c r="E1430" s="399">
        <f>COVID!Q117</f>
        <v>0</v>
      </c>
      <c r="F1430" s="399">
        <f>COVID!R117</f>
        <v>6830</v>
      </c>
      <c r="G1430" s="399">
        <f>COVID!S117</f>
        <v>13140</v>
      </c>
      <c r="H1430" s="399">
        <f>COVID!T117</f>
        <v>0</v>
      </c>
    </row>
    <row r="1431" spans="1:8" x14ac:dyDescent="0.25">
      <c r="A1431" s="269" t="str">
        <f>COVID!A118</f>
        <v>COVID</v>
      </c>
      <c r="B1431" s="269">
        <f>COVID!C118</f>
        <v>3024003</v>
      </c>
      <c r="C1431" s="269" t="str">
        <f>COVID!D118</f>
        <v>Friern Barnet School</v>
      </c>
      <c r="D1431" s="269" t="str">
        <f>COVID!M118</f>
        <v>COVMT</v>
      </c>
      <c r="E1431" s="399">
        <f>COVID!Q118</f>
        <v>0</v>
      </c>
      <c r="F1431" s="399">
        <f>COVID!R118</f>
        <v>16320</v>
      </c>
      <c r="G1431" s="399">
        <f>COVID!S118</f>
        <v>12190</v>
      </c>
      <c r="H1431" s="399">
        <f>COVID!T118</f>
        <v>0</v>
      </c>
    </row>
    <row r="1432" spans="1:8" x14ac:dyDescent="0.25">
      <c r="A1432" s="269" t="str">
        <f>COVID!A119</f>
        <v>COVID</v>
      </c>
      <c r="B1432" s="269">
        <f>COVID!C119</f>
        <v>3025404</v>
      </c>
      <c r="C1432" s="269" t="str">
        <f>COVID!D119</f>
        <v>St Michaels Catholic Grammar School</v>
      </c>
      <c r="D1432" s="269" t="str">
        <f>COVID!M119</f>
        <v>COVMT</v>
      </c>
      <c r="E1432" s="399">
        <f>COVID!Q119</f>
        <v>0</v>
      </c>
      <c r="F1432" s="399">
        <f>COVID!R119</f>
        <v>1640</v>
      </c>
      <c r="G1432" s="399">
        <f>COVID!S119</f>
        <v>17090</v>
      </c>
      <c r="H1432" s="399">
        <f>COVID!T119</f>
        <v>0</v>
      </c>
    </row>
    <row r="1433" spans="1:8" x14ac:dyDescent="0.25">
      <c r="A1433" s="269" t="str">
        <f>COVID!A120</f>
        <v>COVID</v>
      </c>
      <c r="B1433" s="269">
        <f>COVID!C120</f>
        <v>3025405</v>
      </c>
      <c r="C1433" s="269" t="str">
        <f>COVID!D120</f>
        <v>Finchley Catholic High School</v>
      </c>
      <c r="D1433" s="269" t="str">
        <f>COVID!M120</f>
        <v>COVMT</v>
      </c>
      <c r="E1433" s="399">
        <f>COVID!Q120</f>
        <v>0</v>
      </c>
      <c r="F1433" s="399">
        <f>COVID!R120</f>
        <v>820</v>
      </c>
      <c r="G1433" s="399">
        <f>COVID!S120</f>
        <v>23720</v>
      </c>
      <c r="H1433" s="399">
        <f>COVID!T120</f>
        <v>0</v>
      </c>
    </row>
    <row r="1434" spans="1:8" x14ac:dyDescent="0.25">
      <c r="A1434" s="269" t="str">
        <f>COVID!A121</f>
        <v>COVID</v>
      </c>
      <c r="B1434" s="269">
        <f>COVID!C121</f>
        <v>3023521</v>
      </c>
      <c r="C1434" s="269" t="str">
        <f>COVID!D121</f>
        <v>St Mary's &amp; St John's CE School</v>
      </c>
      <c r="D1434" s="269" t="str">
        <f>COVID!M121</f>
        <v>COVMT</v>
      </c>
      <c r="E1434" s="399">
        <f>COVID!Q121</f>
        <v>0</v>
      </c>
      <c r="F1434" s="399">
        <f>COVID!R121</f>
        <v>15040</v>
      </c>
      <c r="G1434" s="399">
        <f>COVID!S121</f>
        <v>18860</v>
      </c>
      <c r="H1434" s="399">
        <f>COVID!T121</f>
        <v>0</v>
      </c>
    </row>
    <row r="1435" spans="1:8" x14ac:dyDescent="0.25">
      <c r="A1435" s="269" t="str">
        <f>COVID!A122</f>
        <v>COVID</v>
      </c>
      <c r="B1435" s="269">
        <f>COVID!C122</f>
        <v>3021102</v>
      </c>
      <c r="C1435" s="269" t="str">
        <f>COVID!D122</f>
        <v>Northgate</v>
      </c>
      <c r="D1435" s="269" t="str">
        <f>COVID!M122</f>
        <v>COVMT</v>
      </c>
      <c r="E1435" s="399">
        <f>COVID!Q122</f>
        <v>0</v>
      </c>
      <c r="F1435" s="399">
        <f>COVID!R122</f>
        <v>5960</v>
      </c>
      <c r="G1435" s="399">
        <f>COVID!S122</f>
        <v>14620</v>
      </c>
      <c r="H1435" s="399">
        <f>COVID!T122</f>
        <v>0</v>
      </c>
    </row>
    <row r="1436" spans="1:8" x14ac:dyDescent="0.25">
      <c r="A1436" s="269" t="str">
        <f>COVID!A123</f>
        <v>COVID</v>
      </c>
      <c r="B1436" s="269">
        <f>COVID!C123</f>
        <v>3025427</v>
      </c>
      <c r="C1436" s="269" t="str">
        <f>COVID!D123</f>
        <v>JCoSS</v>
      </c>
      <c r="D1436" s="269" t="str">
        <f>COVID!M123</f>
        <v>COVMT</v>
      </c>
      <c r="E1436" s="399">
        <f>COVID!Q123</f>
        <v>0</v>
      </c>
      <c r="F1436" s="399">
        <f>COVID!R123</f>
        <v>15040</v>
      </c>
      <c r="G1436" s="399">
        <f>COVID!S123</f>
        <v>25490</v>
      </c>
      <c r="H1436" s="399">
        <f>COVID!T123</f>
        <v>0</v>
      </c>
    </row>
    <row r="1437" spans="1:8" x14ac:dyDescent="0.25">
      <c r="A1437" s="269" t="str">
        <f>COVID!A124</f>
        <v>COVID</v>
      </c>
      <c r="B1437" s="269">
        <f>COVID!C124</f>
        <v>3024004</v>
      </c>
      <c r="C1437" s="269" t="str">
        <f>COVID!D124</f>
        <v>Menorah High School (Girls)</v>
      </c>
      <c r="D1437" s="269" t="str">
        <f>COVID!M124</f>
        <v>COVMT</v>
      </c>
      <c r="E1437" s="399">
        <f>COVID!Q124</f>
        <v>0</v>
      </c>
      <c r="F1437" s="399">
        <f>COVID!R124</f>
        <v>15040</v>
      </c>
      <c r="G1437" s="399">
        <f>COVID!S124</f>
        <v>13970</v>
      </c>
      <c r="H1437" s="399">
        <f>COVID!T124</f>
        <v>0</v>
      </c>
    </row>
    <row r="1438" spans="1:8" x14ac:dyDescent="0.25">
      <c r="A1438" s="269" t="str">
        <f>COVID!A125</f>
        <v>COVID</v>
      </c>
      <c r="B1438" s="269">
        <f>COVID!C125</f>
        <v>3027010</v>
      </c>
      <c r="C1438" s="269" t="str">
        <f>COVID!D125</f>
        <v>Mapledown</v>
      </c>
      <c r="D1438" s="269" t="str">
        <f>COVID!M125</f>
        <v>COVMT</v>
      </c>
      <c r="E1438" s="399">
        <f>COVID!Q125</f>
        <v>0</v>
      </c>
      <c r="F1438" s="399">
        <f>COVID!R125</f>
        <v>6830</v>
      </c>
      <c r="G1438" s="399">
        <f>COVID!S125</f>
        <v>970</v>
      </c>
      <c r="H1438" s="399">
        <f>COVID!T125</f>
        <v>0</v>
      </c>
    </row>
    <row r="1439" spans="1:8" x14ac:dyDescent="0.25">
      <c r="A1439" s="269" t="str">
        <f>COVID!A126</f>
        <v>COVID</v>
      </c>
      <c r="B1439" s="269">
        <f>COVID!C126</f>
        <v>3025407</v>
      </c>
      <c r="C1439" s="269" t="str">
        <f>COVID!D126</f>
        <v>St. James' Catholic High School</v>
      </c>
      <c r="D1439" s="269" t="str">
        <f>COVID!M126</f>
        <v>COVMT</v>
      </c>
      <c r="E1439" s="399">
        <f>COVID!Q126</f>
        <v>0</v>
      </c>
      <c r="F1439" s="399">
        <f>COVID!R126</f>
        <v>0</v>
      </c>
      <c r="G1439" s="399">
        <f>COVID!S126</f>
        <v>19180</v>
      </c>
      <c r="H1439" s="399">
        <f>COVID!T126</f>
        <v>0</v>
      </c>
    </row>
    <row r="1440" spans="1:8" x14ac:dyDescent="0.25">
      <c r="A1440" s="269" t="str">
        <f>COVID!A127</f>
        <v>COVID</v>
      </c>
      <c r="B1440" s="269">
        <f>COVID!C127</f>
        <v>3022067</v>
      </c>
      <c r="C1440" s="269" t="str">
        <f>COVID!D127</f>
        <v>Chalgrove Primary School</v>
      </c>
      <c r="D1440" s="269" t="str">
        <f>COVID!M127</f>
        <v>COVFSM</v>
      </c>
      <c r="E1440" s="399">
        <f>COVID!Q127</f>
        <v>0</v>
      </c>
      <c r="F1440" s="399">
        <f>COVID!R127</f>
        <v>0</v>
      </c>
      <c r="G1440" s="399">
        <f>COVID!S127</f>
        <v>70</v>
      </c>
      <c r="H1440" s="399">
        <f>COVID!T127</f>
        <v>0</v>
      </c>
    </row>
    <row r="1441" spans="1:8" x14ac:dyDescent="0.25">
      <c r="A1441" s="269" t="str">
        <f>COVID!A128</f>
        <v>COVID</v>
      </c>
      <c r="B1441" s="269">
        <f>COVID!C128</f>
        <v>3022024</v>
      </c>
      <c r="C1441" s="269" t="str">
        <f>COVID!D128</f>
        <v>Fairway Primary School</v>
      </c>
      <c r="D1441" s="269" t="str">
        <f>COVID!M128</f>
        <v>COVFSM</v>
      </c>
      <c r="E1441" s="399">
        <f>COVID!Q128</f>
        <v>0</v>
      </c>
      <c r="F1441" s="399">
        <f>COVID!R128</f>
        <v>0</v>
      </c>
      <c r="G1441" s="399">
        <f>COVID!S128</f>
        <v>197.75</v>
      </c>
      <c r="H1441" s="399">
        <f>COVID!T128</f>
        <v>0</v>
      </c>
    </row>
    <row r="1442" spans="1:8" x14ac:dyDescent="0.25">
      <c r="A1442" s="269" t="str">
        <f>COVID!A129</f>
        <v>COVID</v>
      </c>
      <c r="B1442" s="269">
        <f>COVID!C129</f>
        <v>3022032</v>
      </c>
      <c r="C1442" s="269" t="str">
        <f>COVID!D129</f>
        <v>Holly Park School</v>
      </c>
      <c r="D1442" s="269" t="str">
        <f>COVID!M129</f>
        <v>COVFSM</v>
      </c>
      <c r="E1442" s="399">
        <f>COVID!Q129</f>
        <v>0</v>
      </c>
      <c r="F1442" s="399">
        <f>COVID!R129</f>
        <v>0</v>
      </c>
      <c r="G1442" s="399">
        <f>COVID!S129</f>
        <v>490</v>
      </c>
      <c r="H1442" s="399">
        <f>COVID!T129</f>
        <v>0</v>
      </c>
    </row>
    <row r="1443" spans="1:8" x14ac:dyDescent="0.25">
      <c r="A1443" s="269" t="str">
        <f>COVID!A130</f>
        <v>COVID</v>
      </c>
      <c r="B1443" s="269">
        <f>COVID!C130</f>
        <v>3023305</v>
      </c>
      <c r="C1443" s="269" t="str">
        <f>COVID!D130</f>
        <v>Monken Hadley C E Primary School</v>
      </c>
      <c r="D1443" s="269" t="str">
        <f>COVID!M130</f>
        <v>COVFSM</v>
      </c>
      <c r="E1443" s="399">
        <f>COVID!Q130</f>
        <v>0</v>
      </c>
      <c r="F1443" s="399">
        <f>COVID!R130</f>
        <v>0</v>
      </c>
      <c r="G1443" s="399">
        <f>COVID!S130</f>
        <v>91</v>
      </c>
      <c r="H1443" s="399">
        <f>COVID!T130</f>
        <v>0</v>
      </c>
    </row>
    <row r="1444" spans="1:8" x14ac:dyDescent="0.25">
      <c r="A1444" s="269" t="str">
        <f>COVID!A131</f>
        <v>COVID</v>
      </c>
      <c r="B1444" s="269">
        <f>COVID!C131</f>
        <v>3022060</v>
      </c>
      <c r="C1444" s="269" t="str">
        <f>COVID!D131</f>
        <v>Whitings Hill Primary School</v>
      </c>
      <c r="D1444" s="269" t="str">
        <f>COVID!M131</f>
        <v>COVFSM</v>
      </c>
      <c r="E1444" s="399">
        <f>COVID!Q131</f>
        <v>0</v>
      </c>
      <c r="F1444" s="399">
        <f>COVID!R131</f>
        <v>0</v>
      </c>
      <c r="G1444" s="399">
        <f>COVID!S131</f>
        <v>997.5</v>
      </c>
      <c r="H1444" s="399">
        <f>COVID!T131</f>
        <v>0</v>
      </c>
    </row>
    <row r="1445" spans="1:8" x14ac:dyDescent="0.25">
      <c r="A1445" s="269" t="str">
        <f>COVID!A132</f>
        <v>COVID</v>
      </c>
      <c r="B1445" s="269">
        <f>COVID!C132</f>
        <v>3023313</v>
      </c>
      <c r="C1445" s="269" t="str">
        <f>COVID!D132</f>
        <v>St Paul's School, N11</v>
      </c>
      <c r="D1445" s="269" t="str">
        <f>COVID!M132</f>
        <v>COVFSM</v>
      </c>
      <c r="E1445" s="399">
        <f>COVID!Q132</f>
        <v>0</v>
      </c>
      <c r="F1445" s="399">
        <f>COVID!R132</f>
        <v>0</v>
      </c>
      <c r="G1445" s="399">
        <f>COVID!S132</f>
        <v>442.8</v>
      </c>
      <c r="H1445" s="399">
        <f>COVID!T132</f>
        <v>0</v>
      </c>
    </row>
    <row r="1446" spans="1:8" x14ac:dyDescent="0.25">
      <c r="A1446" s="269" t="str">
        <f>COVID!A133</f>
        <v>COVID</v>
      </c>
      <c r="B1446" s="269">
        <f>COVID!C133</f>
        <v>3023523</v>
      </c>
      <c r="C1446" s="269" t="str">
        <f>COVID!D133</f>
        <v>Martin Primary School</v>
      </c>
      <c r="D1446" s="269" t="str">
        <f>COVID!M133</f>
        <v>COVFSM</v>
      </c>
      <c r="E1446" s="399">
        <f>COVID!Q133</f>
        <v>0</v>
      </c>
      <c r="F1446" s="399">
        <f>COVID!R133</f>
        <v>0</v>
      </c>
      <c r="G1446" s="399">
        <f>COVID!S133</f>
        <v>2240</v>
      </c>
      <c r="H1446" s="399">
        <f>COVID!T133</f>
        <v>0</v>
      </c>
    </row>
    <row r="1447" spans="1:8" x14ac:dyDescent="0.25">
      <c r="A1447" s="269" t="str">
        <f>COVID!A134</f>
        <v>COVID</v>
      </c>
      <c r="B1447" s="269">
        <f>COVID!C134</f>
        <v>3023311</v>
      </c>
      <c r="C1447" s="269" t="str">
        <f>COVID!D134</f>
        <v>St Mary's C E Primary School N3</v>
      </c>
      <c r="D1447" s="269" t="str">
        <f>COVID!M134</f>
        <v>COVFSM</v>
      </c>
      <c r="E1447" s="399">
        <f>COVID!Q134</f>
        <v>0</v>
      </c>
      <c r="F1447" s="399">
        <f>COVID!R134</f>
        <v>0</v>
      </c>
      <c r="G1447" s="399">
        <f>COVID!S134</f>
        <v>406</v>
      </c>
      <c r="H1447" s="399">
        <f>COVID!T134</f>
        <v>0</v>
      </c>
    </row>
    <row r="1448" spans="1:8" x14ac:dyDescent="0.25">
      <c r="A1448" s="269" t="str">
        <f>COVID!A135</f>
        <v>COVID</v>
      </c>
      <c r="B1448" s="269">
        <f>COVID!C135</f>
        <v>3022079</v>
      </c>
      <c r="C1448" s="269" t="str">
        <f>COVID!D135</f>
        <v>Beis Yaakov</v>
      </c>
      <c r="D1448" s="269" t="str">
        <f>COVID!M135</f>
        <v>COVFSM</v>
      </c>
      <c r="E1448" s="399">
        <f>COVID!Q135</f>
        <v>0</v>
      </c>
      <c r="F1448" s="399">
        <f>COVID!R135</f>
        <v>0</v>
      </c>
      <c r="G1448" s="399">
        <f>COVID!S135</f>
        <v>485</v>
      </c>
      <c r="H1448" s="399">
        <f>COVID!T135</f>
        <v>0</v>
      </c>
    </row>
    <row r="1449" spans="1:8" x14ac:dyDescent="0.25">
      <c r="A1449" s="269" t="str">
        <f>COVID!A136</f>
        <v>COVID</v>
      </c>
      <c r="B1449" s="269">
        <f>COVID!C136</f>
        <v>3025407</v>
      </c>
      <c r="C1449" s="269" t="str">
        <f>COVID!D136</f>
        <v>St. James' Catholic High School</v>
      </c>
      <c r="D1449" s="269" t="str">
        <f>COVID!M136</f>
        <v>COVFSM</v>
      </c>
      <c r="E1449" s="399">
        <f>COVID!Q136</f>
        <v>0</v>
      </c>
      <c r="F1449" s="399">
        <f>COVID!R136</f>
        <v>0</v>
      </c>
      <c r="G1449" s="399">
        <f>COVID!S136</f>
        <v>3710.4</v>
      </c>
      <c r="H1449" s="399">
        <f>COVID!T136</f>
        <v>0</v>
      </c>
    </row>
    <row r="1450" spans="1:8" x14ac:dyDescent="0.25">
      <c r="A1450" s="269" t="str">
        <f>COVID!A137</f>
        <v>COVID</v>
      </c>
      <c r="B1450" s="269">
        <f>COVID!C137</f>
        <v>3022028</v>
      </c>
      <c r="C1450" s="269" t="str">
        <f>COVID!D137</f>
        <v>Garden Suburb Infant School</v>
      </c>
      <c r="D1450" s="269" t="str">
        <f>COVID!M137</f>
        <v>COVFSM</v>
      </c>
      <c r="E1450" s="399">
        <f>COVID!Q137</f>
        <v>0</v>
      </c>
      <c r="F1450" s="399">
        <f>COVID!R137</f>
        <v>0</v>
      </c>
      <c r="G1450" s="399">
        <f>COVID!S137</f>
        <v>1119</v>
      </c>
      <c r="H1450" s="399">
        <f>COVID!T137</f>
        <v>0</v>
      </c>
    </row>
    <row r="1451" spans="1:8" x14ac:dyDescent="0.25">
      <c r="A1451" s="269" t="str">
        <f>COVID!A138</f>
        <v>COVID</v>
      </c>
      <c r="B1451" s="269">
        <f>COVID!C138</f>
        <v>3022071</v>
      </c>
      <c r="C1451" s="269" t="str">
        <f>COVID!D138</f>
        <v>Queenswell Infant and Nursery School</v>
      </c>
      <c r="D1451" s="269" t="str">
        <f>COVID!M138</f>
        <v>COVFSM</v>
      </c>
      <c r="E1451" s="399">
        <f>COVID!Q138</f>
        <v>0</v>
      </c>
      <c r="F1451" s="399">
        <f>COVID!R138</f>
        <v>0</v>
      </c>
      <c r="G1451" s="399">
        <f>COVID!S138</f>
        <v>960</v>
      </c>
      <c r="H1451" s="399">
        <f>COVID!T138</f>
        <v>0</v>
      </c>
    </row>
    <row r="1452" spans="1:8" x14ac:dyDescent="0.25">
      <c r="A1452" s="269" t="str">
        <f>COVID!A139</f>
        <v>COVID</v>
      </c>
      <c r="B1452" s="269">
        <f>COVID!C139</f>
        <v>3022077</v>
      </c>
      <c r="C1452" s="269" t="str">
        <f>COVID!D139</f>
        <v>Orion Primary School</v>
      </c>
      <c r="D1452" s="269" t="str">
        <f>COVID!M139</f>
        <v>COVFSM</v>
      </c>
      <c r="E1452" s="399">
        <f>COVID!Q139</f>
        <v>0</v>
      </c>
      <c r="F1452" s="399">
        <f>COVID!R139</f>
        <v>0</v>
      </c>
      <c r="G1452" s="399">
        <f>COVID!S139</f>
        <v>22844</v>
      </c>
      <c r="H1452" s="399">
        <f>COVID!T139</f>
        <v>0</v>
      </c>
    </row>
    <row r="1453" spans="1:8" x14ac:dyDescent="0.25">
      <c r="A1453" s="269" t="str">
        <f>COVID!A140</f>
        <v>COVID</v>
      </c>
      <c r="B1453" s="269">
        <f>COVID!C140</f>
        <v>3022007</v>
      </c>
      <c r="C1453" s="269" t="str">
        <f>COVID!D140</f>
        <v>Brookland Junior School</v>
      </c>
      <c r="D1453" s="269" t="str">
        <f>COVID!M140</f>
        <v>COVFSM</v>
      </c>
      <c r="E1453" s="399">
        <f>COVID!Q140</f>
        <v>0</v>
      </c>
      <c r="F1453" s="399">
        <f>COVID!R140</f>
        <v>0</v>
      </c>
      <c r="G1453" s="399">
        <f>COVID!S140</f>
        <v>3260</v>
      </c>
      <c r="H1453" s="399">
        <f>COVID!T140</f>
        <v>0</v>
      </c>
    </row>
    <row r="1454" spans="1:8" x14ac:dyDescent="0.25">
      <c r="A1454" s="269" t="str">
        <f>COVID!A141</f>
        <v>COVID</v>
      </c>
      <c r="B1454" s="269">
        <f>COVID!C141</f>
        <v>3022029</v>
      </c>
      <c r="C1454" s="269" t="str">
        <f>COVID!D141</f>
        <v>Goldbeaters Primary School</v>
      </c>
      <c r="D1454" s="269" t="str">
        <f>COVID!M141</f>
        <v>COVFSM</v>
      </c>
      <c r="E1454" s="399">
        <f>COVID!Q141</f>
        <v>0</v>
      </c>
      <c r="F1454" s="399">
        <f>COVID!R141</f>
        <v>0</v>
      </c>
      <c r="G1454" s="399">
        <f>COVID!S141</f>
        <v>11062</v>
      </c>
      <c r="H1454" s="399">
        <f>COVID!T141</f>
        <v>0</v>
      </c>
    </row>
    <row r="1455" spans="1:8" x14ac:dyDescent="0.25">
      <c r="A1455" s="269" t="str">
        <f>COVID!A142</f>
        <v>COVID</v>
      </c>
      <c r="B1455" s="269">
        <f>COVID!C142</f>
        <v>3023507</v>
      </c>
      <c r="C1455" s="269" t="str">
        <f>COVID!D142</f>
        <v>St Theresa's R.C. Primary School</v>
      </c>
      <c r="D1455" s="269" t="str">
        <f>COVID!M142</f>
        <v>COVFSM</v>
      </c>
      <c r="E1455" s="399">
        <f>COVID!Q142</f>
        <v>0</v>
      </c>
      <c r="F1455" s="399">
        <f>COVID!R142</f>
        <v>0</v>
      </c>
      <c r="G1455" s="399">
        <f>COVID!S142</f>
        <v>1843</v>
      </c>
      <c r="H1455" s="399">
        <f>COVID!T142</f>
        <v>0</v>
      </c>
    </row>
    <row r="1456" spans="1:8" x14ac:dyDescent="0.25">
      <c r="A1456" s="269" t="str">
        <f>COVID!A143</f>
        <v>COVID</v>
      </c>
      <c r="B1456" s="269">
        <f>COVID!C143</f>
        <v>3023501</v>
      </c>
      <c r="C1456" s="269" t="str">
        <f>COVID!D143</f>
        <v>Our Lady of Lourdes School</v>
      </c>
      <c r="D1456" s="269" t="str">
        <f>COVID!M143</f>
        <v>COVFSM</v>
      </c>
      <c r="E1456" s="399">
        <f>COVID!Q143</f>
        <v>0</v>
      </c>
      <c r="F1456" s="399">
        <f>COVID!R143</f>
        <v>0</v>
      </c>
      <c r="G1456" s="399">
        <f>COVID!S143</f>
        <v>2037</v>
      </c>
      <c r="H1456" s="399">
        <f>COVID!T143</f>
        <v>0</v>
      </c>
    </row>
    <row r="1457" spans="1:10" x14ac:dyDescent="0.25">
      <c r="A1457" s="269" t="str">
        <f>COVID!A144</f>
        <v>COVID</v>
      </c>
      <c r="B1457" s="269">
        <f>COVID!C144</f>
        <v>3022027</v>
      </c>
      <c r="C1457" s="269" t="str">
        <f>COVID!D144</f>
        <v>Garden Suburb Junior</v>
      </c>
      <c r="D1457" s="269" t="str">
        <f>COVID!M144</f>
        <v>COVFSM</v>
      </c>
      <c r="E1457" s="399">
        <f>COVID!Q144</f>
        <v>0</v>
      </c>
      <c r="F1457" s="399">
        <f>COVID!R144</f>
        <v>0</v>
      </c>
      <c r="G1457" s="399">
        <f>COVID!S144</f>
        <v>4839</v>
      </c>
      <c r="H1457" s="399">
        <f>COVID!T144</f>
        <v>0</v>
      </c>
    </row>
    <row r="1458" spans="1:10" x14ac:dyDescent="0.25">
      <c r="A1458" s="269" t="str">
        <f>COVID!A145</f>
        <v>COVID</v>
      </c>
      <c r="B1458" s="269">
        <f>COVID!C145</f>
        <v>3022008</v>
      </c>
      <c r="C1458" s="269" t="str">
        <f>COVID!D145</f>
        <v>Brookland Infant  &amp; Nursery School</v>
      </c>
      <c r="D1458" s="269" t="str">
        <f>COVID!M145</f>
        <v>COVFSM</v>
      </c>
      <c r="E1458" s="399">
        <f>COVID!Q145</f>
        <v>0</v>
      </c>
      <c r="F1458" s="399">
        <f>COVID!R145</f>
        <v>0</v>
      </c>
      <c r="G1458" s="399">
        <f>COVID!S145</f>
        <v>5160</v>
      </c>
      <c r="H1458" s="399">
        <f>COVID!T145</f>
        <v>0</v>
      </c>
    </row>
    <row r="1459" spans="1:10" x14ac:dyDescent="0.25">
      <c r="A1459" s="269" t="str">
        <f>COVID!A146</f>
        <v>COVID</v>
      </c>
      <c r="B1459" s="269">
        <f>COVID!C146</f>
        <v>3022073</v>
      </c>
      <c r="C1459" s="269" t="str">
        <f>COVID!D146</f>
        <v>Danegrove JMI School</v>
      </c>
      <c r="D1459" s="269" t="str">
        <f>COVID!M146</f>
        <v>COVFSM</v>
      </c>
      <c r="E1459" s="399">
        <f>COVID!Q146</f>
        <v>0</v>
      </c>
      <c r="F1459" s="399">
        <f>COVID!R146</f>
        <v>0</v>
      </c>
      <c r="G1459" s="399">
        <f>COVID!S146</f>
        <v>15120</v>
      </c>
      <c r="H1459" s="399">
        <f>COVID!T146</f>
        <v>0</v>
      </c>
    </row>
    <row r="1460" spans="1:10" x14ac:dyDescent="0.25">
      <c r="A1460" s="269" t="str">
        <f>COVID!A147</f>
        <v>COVID</v>
      </c>
      <c r="B1460" s="269">
        <f>COVID!C147</f>
        <v>3023514</v>
      </c>
      <c r="C1460" s="269" t="str">
        <f>COVID!D147</f>
        <v>Annunciation Catholic Junior School</v>
      </c>
      <c r="D1460" s="269" t="str">
        <f>COVID!M147</f>
        <v>COVFSM</v>
      </c>
      <c r="E1460" s="399">
        <f>COVID!Q147</f>
        <v>0</v>
      </c>
      <c r="F1460" s="399">
        <f>COVID!R147</f>
        <v>0</v>
      </c>
      <c r="G1460" s="399">
        <f>COVID!S147</f>
        <v>2640</v>
      </c>
      <c r="H1460" s="399">
        <f>COVID!T147</f>
        <v>0</v>
      </c>
    </row>
    <row r="1461" spans="1:10" x14ac:dyDescent="0.25">
      <c r="A1461" s="269">
        <f>COVID!A148</f>
        <v>0</v>
      </c>
      <c r="B1461" s="269">
        <f>COVID!C148</f>
        <v>0</v>
      </c>
      <c r="C1461" s="269">
        <f>COVID!D148</f>
        <v>0</v>
      </c>
      <c r="D1461" s="269">
        <f>COVID!M148</f>
        <v>0</v>
      </c>
      <c r="E1461" s="399">
        <f>COVID!Q148</f>
        <v>0</v>
      </c>
      <c r="F1461" s="399">
        <f>COVID!R148</f>
        <v>0</v>
      </c>
      <c r="G1461" s="399">
        <f>COVID!S148</f>
        <v>0</v>
      </c>
      <c r="H1461" s="399">
        <f>COVID!T148</f>
        <v>0</v>
      </c>
    </row>
    <row r="1462" spans="1:10" x14ac:dyDescent="0.25">
      <c r="A1462" s="269">
        <f>COVID!A149</f>
        <v>0</v>
      </c>
      <c r="B1462" s="269">
        <f>COVID!C149</f>
        <v>0</v>
      </c>
      <c r="C1462" s="269">
        <f>COVID!D149</f>
        <v>0</v>
      </c>
      <c r="D1462" s="269">
        <f>COVID!M149</f>
        <v>0</v>
      </c>
      <c r="E1462" s="399">
        <f>COVID!Q149</f>
        <v>0</v>
      </c>
      <c r="F1462" s="399">
        <f>COVID!R149</f>
        <v>0</v>
      </c>
      <c r="G1462" s="399">
        <f>COVID!S149</f>
        <v>0</v>
      </c>
      <c r="H1462" s="399">
        <f>COVID!T149</f>
        <v>0</v>
      </c>
    </row>
    <row r="1463" spans="1:10" x14ac:dyDescent="0.25">
      <c r="A1463" s="269">
        <f>COVID!A150</f>
        <v>0</v>
      </c>
      <c r="B1463" s="269">
        <f>COVID!C150</f>
        <v>0</v>
      </c>
      <c r="C1463" s="269">
        <f>COVID!D150</f>
        <v>0</v>
      </c>
      <c r="D1463" s="269">
        <f>COVID!M150</f>
        <v>0</v>
      </c>
      <c r="E1463" s="399">
        <f>COVID!Q150</f>
        <v>0</v>
      </c>
      <c r="F1463" s="399">
        <f>COVID!R150</f>
        <v>0</v>
      </c>
      <c r="G1463" s="399">
        <f>COVID!S150</f>
        <v>0</v>
      </c>
      <c r="H1463" s="399">
        <f>COVID!T150</f>
        <v>0</v>
      </c>
    </row>
    <row r="1464" spans="1:10" x14ac:dyDescent="0.25">
      <c r="A1464" s="269">
        <f>COVID!A151</f>
        <v>0</v>
      </c>
      <c r="B1464" s="269">
        <f>COVID!C151</f>
        <v>0</v>
      </c>
      <c r="C1464" s="269">
        <f>COVID!D151</f>
        <v>0</v>
      </c>
      <c r="D1464" s="269">
        <f>COVID!M151</f>
        <v>0</v>
      </c>
      <c r="E1464" s="399">
        <f>COVID!Q151</f>
        <v>0</v>
      </c>
      <c r="F1464" s="399">
        <f>COVID!R151</f>
        <v>0</v>
      </c>
      <c r="G1464" s="399">
        <f>COVID!S151</f>
        <v>0</v>
      </c>
      <c r="H1464" s="399">
        <f>COVID!T151</f>
        <v>0</v>
      </c>
    </row>
    <row r="1465" spans="1:10" x14ac:dyDescent="0.25">
      <c r="A1465" s="301"/>
      <c r="C1465" s="301"/>
      <c r="D1465" s="471" t="s">
        <v>3603</v>
      </c>
      <c r="E1465" s="472">
        <f>SUM(E2:E1464)</f>
        <v>26779378.381629024</v>
      </c>
      <c r="F1465" s="473">
        <f>SUM(F2:F1464)</f>
        <v>16406206.178570965</v>
      </c>
      <c r="G1465" s="473">
        <f>SUM(G2:G1464)</f>
        <v>16990752.939713817</v>
      </c>
      <c r="H1465" s="473">
        <f>SUM(H2:H1464)</f>
        <v>19378251.249158259</v>
      </c>
    </row>
    <row r="1466" spans="1:10" x14ac:dyDescent="0.25">
      <c r="A1466" s="301"/>
      <c r="C1466" s="301"/>
      <c r="D1466" s="301"/>
      <c r="E1466" s="52"/>
      <c r="F1466" s="52"/>
    </row>
    <row r="1467" spans="1:10" x14ac:dyDescent="0.25">
      <c r="A1467" s="301"/>
      <c r="C1467" s="301"/>
      <c r="D1467" s="301"/>
      <c r="E1467" s="52"/>
      <c r="F1467" s="52"/>
    </row>
    <row r="1468" spans="1:10" x14ac:dyDescent="0.25">
      <c r="A1468" s="301"/>
      <c r="C1468" s="301"/>
      <c r="D1468" s="301"/>
      <c r="E1468" s="52"/>
      <c r="F1468" s="52"/>
    </row>
    <row r="1469" spans="1:10" x14ac:dyDescent="0.25">
      <c r="A1469" s="301"/>
      <c r="C1469" s="301"/>
      <c r="D1469" s="301"/>
      <c r="E1469" s="52"/>
      <c r="F1469" s="52"/>
      <c r="J1469" s="51"/>
    </row>
    <row r="1470" spans="1:10" x14ac:dyDescent="0.25">
      <c r="A1470" s="301"/>
      <c r="C1470" s="301"/>
      <c r="D1470" s="301"/>
      <c r="E1470" s="52"/>
      <c r="F1470" s="52"/>
    </row>
    <row r="1471" spans="1:10" x14ac:dyDescent="0.25">
      <c r="A1471" s="301"/>
      <c r="C1471" s="301"/>
      <c r="D1471" s="301"/>
      <c r="E1471" s="52"/>
      <c r="F1471" s="52"/>
    </row>
    <row r="1472" spans="1:10" x14ac:dyDescent="0.25">
      <c r="A1472" s="301"/>
      <c r="C1472" s="301"/>
      <c r="D1472" s="301"/>
      <c r="E1472" s="52"/>
      <c r="F1472" s="52"/>
    </row>
    <row r="1473" spans="1:6" x14ac:dyDescent="0.25">
      <c r="A1473" s="301"/>
      <c r="C1473" s="301"/>
      <c r="D1473" s="301"/>
      <c r="E1473" s="52"/>
      <c r="F1473" s="52"/>
    </row>
    <row r="1474" spans="1:6" x14ac:dyDescent="0.25">
      <c r="A1474" s="301"/>
      <c r="C1474" s="301"/>
      <c r="D1474" s="301"/>
      <c r="E1474" s="52"/>
      <c r="F1474" s="52"/>
    </row>
    <row r="1475" spans="1:6" x14ac:dyDescent="0.25">
      <c r="A1475" s="301"/>
      <c r="C1475" s="301"/>
      <c r="D1475" s="301"/>
      <c r="E1475" s="52"/>
      <c r="F1475" s="52"/>
    </row>
    <row r="1476" spans="1:6" x14ac:dyDescent="0.25">
      <c r="A1476" s="301"/>
      <c r="C1476" s="301"/>
      <c r="D1476" s="301"/>
      <c r="E1476" s="52"/>
      <c r="F1476" s="52"/>
    </row>
    <row r="1477" spans="1:6" x14ac:dyDescent="0.25">
      <c r="A1477" s="301"/>
      <c r="C1477" s="301"/>
      <c r="D1477" s="301"/>
      <c r="E1477" s="52"/>
      <c r="F1477" s="52"/>
    </row>
    <row r="1478" spans="1:6" x14ac:dyDescent="0.25">
      <c r="A1478" s="301"/>
      <c r="C1478" s="301"/>
      <c r="D1478" s="301"/>
      <c r="E1478" s="52"/>
      <c r="F1478" s="52"/>
    </row>
    <row r="1479" spans="1:6" x14ac:dyDescent="0.25">
      <c r="A1479" s="301"/>
      <c r="C1479" s="301"/>
      <c r="D1479" s="301"/>
      <c r="E1479" s="52"/>
      <c r="F1479" s="52"/>
    </row>
    <row r="1480" spans="1:6" x14ac:dyDescent="0.25">
      <c r="A1480" s="301"/>
      <c r="C1480" s="301"/>
      <c r="D1480" s="301"/>
      <c r="E1480" s="52"/>
      <c r="F1480" s="52"/>
    </row>
    <row r="1481" spans="1:6" x14ac:dyDescent="0.25">
      <c r="A1481" s="301"/>
      <c r="C1481" s="301"/>
      <c r="D1481" s="301"/>
      <c r="E1481" s="52"/>
      <c r="F1481" s="52"/>
    </row>
    <row r="1482" spans="1:6" x14ac:dyDescent="0.25">
      <c r="A1482" s="301"/>
      <c r="C1482" s="301"/>
      <c r="D1482" s="301"/>
      <c r="E1482" s="52"/>
      <c r="F1482" s="52"/>
    </row>
    <row r="1483" spans="1:6" x14ac:dyDescent="0.25">
      <c r="A1483" s="301"/>
      <c r="C1483" s="301"/>
      <c r="D1483" s="301"/>
      <c r="E1483" s="52"/>
      <c r="F1483" s="52"/>
    </row>
    <row r="1484" spans="1:6" x14ac:dyDescent="0.25">
      <c r="A1484" s="301"/>
      <c r="C1484" s="301"/>
      <c r="D1484" s="301"/>
      <c r="E1484" s="52"/>
      <c r="F1484" s="52"/>
    </row>
    <row r="1485" spans="1:6" x14ac:dyDescent="0.25">
      <c r="A1485" s="301"/>
      <c r="C1485" s="301"/>
      <c r="D1485" s="301"/>
      <c r="E1485" s="52"/>
      <c r="F1485" s="52"/>
    </row>
    <row r="1486" spans="1:6" x14ac:dyDescent="0.25">
      <c r="A1486" s="301"/>
      <c r="C1486" s="301"/>
      <c r="D1486" s="301"/>
      <c r="E1486" s="52"/>
      <c r="F1486" s="52"/>
    </row>
    <row r="1487" spans="1:6" x14ac:dyDescent="0.25">
      <c r="A1487" s="301"/>
      <c r="C1487" s="301"/>
      <c r="D1487" s="301"/>
      <c r="E1487" s="52"/>
      <c r="F1487" s="52"/>
    </row>
    <row r="1488" spans="1:6" x14ac:dyDescent="0.25">
      <c r="A1488" s="301"/>
      <c r="C1488" s="301"/>
      <c r="D1488" s="301"/>
      <c r="E1488" s="52"/>
      <c r="F1488" s="52"/>
    </row>
    <row r="1489" spans="1:6" x14ac:dyDescent="0.25">
      <c r="A1489" s="301"/>
      <c r="C1489" s="301"/>
      <c r="D1489" s="301"/>
      <c r="E1489" s="52"/>
      <c r="F1489" s="52"/>
    </row>
    <row r="1490" spans="1:6" x14ac:dyDescent="0.25">
      <c r="A1490" s="301"/>
      <c r="C1490" s="301"/>
      <c r="D1490" s="301"/>
      <c r="E1490" s="52"/>
      <c r="F1490" s="52"/>
    </row>
    <row r="1491" spans="1:6" x14ac:dyDescent="0.25">
      <c r="A1491" s="301"/>
      <c r="C1491" s="301"/>
      <c r="D1491" s="301"/>
      <c r="E1491" s="52"/>
      <c r="F1491" s="52"/>
    </row>
    <row r="1492" spans="1:6" x14ac:dyDescent="0.25">
      <c r="A1492" s="301"/>
      <c r="C1492" s="301"/>
      <c r="D1492" s="301"/>
      <c r="E1492" s="52"/>
      <c r="F1492" s="52"/>
    </row>
    <row r="1493" spans="1:6" x14ac:dyDescent="0.25">
      <c r="A1493" s="301"/>
      <c r="C1493" s="301"/>
      <c r="D1493" s="301"/>
      <c r="E1493" s="52"/>
      <c r="F1493" s="52"/>
    </row>
    <row r="1494" spans="1:6" x14ac:dyDescent="0.25">
      <c r="A1494" s="301"/>
      <c r="C1494" s="301"/>
      <c r="D1494" s="301"/>
      <c r="E1494" s="52"/>
      <c r="F1494" s="52"/>
    </row>
    <row r="1495" spans="1:6" x14ac:dyDescent="0.25">
      <c r="A1495" s="301"/>
      <c r="C1495" s="301"/>
      <c r="D1495" s="301"/>
      <c r="E1495" s="52"/>
      <c r="F1495" s="52"/>
    </row>
    <row r="1496" spans="1:6" x14ac:dyDescent="0.25">
      <c r="A1496" s="301"/>
      <c r="C1496" s="301"/>
      <c r="D1496" s="301"/>
      <c r="E1496" s="52"/>
      <c r="F1496" s="52"/>
    </row>
    <row r="1497" spans="1:6" x14ac:dyDescent="0.25">
      <c r="A1497" s="301"/>
      <c r="C1497" s="301"/>
      <c r="D1497" s="301"/>
      <c r="E1497" s="52"/>
      <c r="F1497" s="52"/>
    </row>
    <row r="1498" spans="1:6" x14ac:dyDescent="0.25">
      <c r="A1498" s="301"/>
      <c r="C1498" s="301"/>
      <c r="D1498" s="301"/>
      <c r="E1498" s="52"/>
      <c r="F1498" s="52"/>
    </row>
    <row r="1499" spans="1:6" x14ac:dyDescent="0.25">
      <c r="A1499" s="301"/>
      <c r="C1499" s="301"/>
      <c r="D1499" s="301"/>
      <c r="E1499" s="52"/>
      <c r="F1499" s="52"/>
    </row>
    <row r="1500" spans="1:6" x14ac:dyDescent="0.25">
      <c r="A1500" s="301"/>
      <c r="C1500" s="301"/>
      <c r="D1500" s="301"/>
      <c r="E1500" s="52"/>
      <c r="F1500" s="52"/>
    </row>
    <row r="1501" spans="1:6" x14ac:dyDescent="0.25">
      <c r="A1501" s="301"/>
      <c r="C1501" s="301"/>
      <c r="D1501" s="301"/>
      <c r="E1501" s="52"/>
      <c r="F1501" s="52"/>
    </row>
    <row r="1502" spans="1:6" x14ac:dyDescent="0.25">
      <c r="A1502" s="301"/>
      <c r="C1502" s="301"/>
      <c r="D1502" s="301"/>
      <c r="E1502" s="52"/>
      <c r="F1502" s="52"/>
    </row>
    <row r="1503" spans="1:6" x14ac:dyDescent="0.25">
      <c r="A1503" s="301"/>
      <c r="C1503" s="301"/>
      <c r="D1503" s="301"/>
      <c r="E1503" s="52"/>
      <c r="F1503" s="52"/>
    </row>
    <row r="1504" spans="1:6" x14ac:dyDescent="0.25">
      <c r="A1504" s="301"/>
      <c r="C1504" s="301"/>
      <c r="D1504" s="301"/>
      <c r="E1504" s="52"/>
      <c r="F1504" s="52"/>
    </row>
    <row r="1505" spans="1:6" x14ac:dyDescent="0.25">
      <c r="A1505" s="301"/>
      <c r="C1505" s="301"/>
      <c r="D1505" s="301"/>
      <c r="E1505" s="52"/>
      <c r="F1505" s="52"/>
    </row>
    <row r="1506" spans="1:6" x14ac:dyDescent="0.25">
      <c r="A1506" s="301"/>
      <c r="C1506" s="301"/>
      <c r="D1506" s="301"/>
      <c r="E1506" s="52"/>
      <c r="F1506" s="52"/>
    </row>
    <row r="1507" spans="1:6" x14ac:dyDescent="0.25">
      <c r="A1507" s="301"/>
      <c r="C1507" s="301"/>
      <c r="D1507" s="301"/>
      <c r="E1507" s="52"/>
      <c r="F1507" s="52"/>
    </row>
    <row r="1508" spans="1:6" x14ac:dyDescent="0.25">
      <c r="A1508" s="301"/>
      <c r="C1508" s="301"/>
      <c r="D1508" s="301"/>
      <c r="E1508" s="52"/>
      <c r="F1508" s="52"/>
    </row>
    <row r="1509" spans="1:6" x14ac:dyDescent="0.25">
      <c r="A1509" s="301"/>
      <c r="C1509" s="301"/>
      <c r="D1509" s="301"/>
      <c r="E1509" s="52"/>
      <c r="F1509" s="52"/>
    </row>
    <row r="1510" spans="1:6" x14ac:dyDescent="0.25">
      <c r="A1510" s="301"/>
      <c r="C1510" s="301"/>
      <c r="D1510" s="301"/>
      <c r="E1510" s="52"/>
      <c r="F1510" s="52"/>
    </row>
    <row r="1511" spans="1:6" x14ac:dyDescent="0.25">
      <c r="A1511" s="301"/>
      <c r="C1511" s="301"/>
      <c r="D1511" s="301"/>
      <c r="E1511" s="52"/>
      <c r="F1511" s="52"/>
    </row>
    <row r="1512" spans="1:6" x14ac:dyDescent="0.25">
      <c r="A1512" s="301"/>
      <c r="C1512" s="301"/>
      <c r="D1512" s="301"/>
      <c r="E1512" s="52"/>
      <c r="F1512" s="52"/>
    </row>
    <row r="1513" spans="1:6" x14ac:dyDescent="0.25">
      <c r="A1513" s="301"/>
      <c r="C1513" s="301"/>
      <c r="D1513" s="301"/>
      <c r="E1513" s="52"/>
      <c r="F1513" s="52"/>
    </row>
    <row r="1514" spans="1:6" x14ac:dyDescent="0.25">
      <c r="A1514" s="301"/>
      <c r="C1514" s="301"/>
      <c r="D1514" s="301"/>
      <c r="E1514" s="52"/>
      <c r="F1514" s="52"/>
    </row>
    <row r="1515" spans="1:6" x14ac:dyDescent="0.25">
      <c r="A1515" s="301"/>
      <c r="C1515" s="301"/>
      <c r="D1515" s="301"/>
      <c r="E1515" s="52"/>
      <c r="F1515" s="52"/>
    </row>
    <row r="1516" spans="1:6" x14ac:dyDescent="0.25">
      <c r="A1516" s="301"/>
      <c r="C1516" s="301"/>
      <c r="D1516" s="301"/>
      <c r="E1516" s="52"/>
      <c r="F1516" s="52"/>
    </row>
    <row r="1517" spans="1:6" x14ac:dyDescent="0.25">
      <c r="A1517" s="301"/>
      <c r="C1517" s="301"/>
      <c r="D1517" s="301"/>
      <c r="E1517" s="52"/>
      <c r="F1517" s="52"/>
    </row>
    <row r="1518" spans="1:6" x14ac:dyDescent="0.25">
      <c r="A1518" s="301"/>
      <c r="C1518" s="301"/>
      <c r="D1518" s="301"/>
      <c r="E1518" s="52"/>
      <c r="F1518" s="52"/>
    </row>
    <row r="1519" spans="1:6" x14ac:dyDescent="0.25">
      <c r="A1519" s="301"/>
      <c r="C1519" s="301"/>
      <c r="D1519" s="301"/>
      <c r="E1519" s="52"/>
      <c r="F1519" s="52"/>
    </row>
    <row r="1520" spans="1:6" x14ac:dyDescent="0.25">
      <c r="A1520" s="301"/>
      <c r="C1520" s="301"/>
      <c r="D1520" s="301"/>
      <c r="E1520" s="52"/>
      <c r="F1520" s="52"/>
    </row>
    <row r="1521" spans="1:6" x14ac:dyDescent="0.25">
      <c r="A1521" s="301"/>
      <c r="C1521" s="301"/>
      <c r="D1521" s="301"/>
      <c r="E1521" s="52"/>
      <c r="F1521" s="52"/>
    </row>
    <row r="1522" spans="1:6" x14ac:dyDescent="0.25">
      <c r="A1522" s="301"/>
      <c r="C1522" s="301"/>
      <c r="D1522" s="301"/>
      <c r="E1522" s="52"/>
      <c r="F1522" s="52"/>
    </row>
    <row r="1523" spans="1:6" x14ac:dyDescent="0.25">
      <c r="A1523" s="301"/>
      <c r="C1523" s="301"/>
      <c r="D1523" s="301"/>
      <c r="E1523" s="52"/>
      <c r="F1523" s="52"/>
    </row>
    <row r="1524" spans="1:6" x14ac:dyDescent="0.25">
      <c r="A1524" s="301"/>
      <c r="C1524" s="301"/>
      <c r="D1524" s="301"/>
      <c r="E1524" s="52"/>
      <c r="F1524" s="52"/>
    </row>
    <row r="1525" spans="1:6" x14ac:dyDescent="0.25">
      <c r="A1525" s="301"/>
      <c r="C1525" s="301"/>
      <c r="D1525" s="301"/>
      <c r="E1525" s="52"/>
      <c r="F1525" s="52"/>
    </row>
    <row r="1526" spans="1:6" x14ac:dyDescent="0.25">
      <c r="A1526" s="301"/>
      <c r="C1526" s="301"/>
      <c r="D1526" s="301"/>
      <c r="E1526" s="52"/>
      <c r="F1526" s="52"/>
    </row>
    <row r="1527" spans="1:6" x14ac:dyDescent="0.25">
      <c r="A1527" s="301"/>
      <c r="C1527" s="301"/>
      <c r="D1527" s="301"/>
      <c r="E1527" s="52"/>
      <c r="F1527" s="52"/>
    </row>
    <row r="1528" spans="1:6" x14ac:dyDescent="0.25">
      <c r="A1528" s="301"/>
      <c r="C1528" s="301"/>
      <c r="D1528" s="301"/>
      <c r="E1528" s="52"/>
      <c r="F1528" s="52"/>
    </row>
    <row r="1529" spans="1:6" x14ac:dyDescent="0.25">
      <c r="A1529" s="301"/>
      <c r="C1529" s="301"/>
      <c r="D1529" s="301"/>
      <c r="E1529" s="52"/>
      <c r="F1529" s="52"/>
    </row>
    <row r="1530" spans="1:6" x14ac:dyDescent="0.25">
      <c r="A1530" s="301"/>
      <c r="C1530" s="301"/>
      <c r="D1530" s="301"/>
      <c r="E1530" s="52"/>
      <c r="F1530" s="52"/>
    </row>
    <row r="1531" spans="1:6" x14ac:dyDescent="0.25">
      <c r="A1531" s="301"/>
      <c r="C1531" s="301"/>
      <c r="D1531" s="301"/>
      <c r="E1531" s="52"/>
      <c r="F1531" s="52"/>
    </row>
    <row r="1532" spans="1:6" x14ac:dyDescent="0.25">
      <c r="A1532" s="301"/>
      <c r="C1532" s="301"/>
      <c r="D1532" s="301"/>
      <c r="E1532" s="52"/>
      <c r="F1532" s="52"/>
    </row>
    <row r="1533" spans="1:6" x14ac:dyDescent="0.25">
      <c r="A1533" s="301"/>
      <c r="C1533" s="301"/>
      <c r="D1533" s="301"/>
      <c r="E1533" s="52"/>
      <c r="F1533" s="52"/>
    </row>
    <row r="1534" spans="1:6" x14ac:dyDescent="0.25">
      <c r="A1534" s="301"/>
      <c r="C1534" s="301"/>
      <c r="D1534" s="301"/>
      <c r="E1534" s="52"/>
      <c r="F1534" s="52"/>
    </row>
    <row r="1535" spans="1:6" x14ac:dyDescent="0.25">
      <c r="A1535" s="301"/>
      <c r="C1535" s="301"/>
      <c r="D1535" s="301"/>
      <c r="E1535" s="52"/>
      <c r="F1535" s="52"/>
    </row>
    <row r="1536" spans="1:6" x14ac:dyDescent="0.25">
      <c r="A1536" s="301"/>
      <c r="C1536" s="301"/>
      <c r="D1536" s="301"/>
      <c r="E1536" s="52"/>
      <c r="F1536" s="52"/>
    </row>
    <row r="1537" spans="1:6" x14ac:dyDescent="0.25">
      <c r="A1537" s="301"/>
      <c r="C1537" s="301"/>
      <c r="D1537" s="301"/>
      <c r="E1537" s="52"/>
      <c r="F1537" s="52"/>
    </row>
    <row r="1538" spans="1:6" x14ac:dyDescent="0.25">
      <c r="A1538" s="301"/>
      <c r="C1538" s="301"/>
      <c r="D1538" s="301"/>
      <c r="E1538" s="52"/>
      <c r="F1538" s="52"/>
    </row>
    <row r="1539" spans="1:6" x14ac:dyDescent="0.25">
      <c r="A1539" s="301"/>
      <c r="C1539" s="301"/>
      <c r="D1539" s="301"/>
      <c r="E1539" s="52"/>
      <c r="F1539" s="52"/>
    </row>
    <row r="1540" spans="1:6" x14ac:dyDescent="0.25">
      <c r="A1540" s="301"/>
      <c r="C1540" s="301"/>
      <c r="D1540" s="301"/>
      <c r="E1540" s="52"/>
      <c r="F1540" s="52"/>
    </row>
    <row r="1541" spans="1:6" x14ac:dyDescent="0.25">
      <c r="A1541" s="301"/>
      <c r="C1541" s="301"/>
      <c r="D1541" s="301"/>
      <c r="E1541" s="52"/>
      <c r="F1541" s="52"/>
    </row>
    <row r="1542" spans="1:6" x14ac:dyDescent="0.25">
      <c r="A1542" s="301"/>
      <c r="C1542" s="301"/>
      <c r="D1542" s="301"/>
      <c r="E1542" s="52"/>
      <c r="F1542" s="52"/>
    </row>
    <row r="1543" spans="1:6" x14ac:dyDescent="0.25">
      <c r="A1543" s="301"/>
      <c r="C1543" s="301"/>
      <c r="D1543" s="301"/>
      <c r="E1543" s="52"/>
      <c r="F1543" s="52"/>
    </row>
    <row r="1544" spans="1:6" x14ac:dyDescent="0.25">
      <c r="A1544" s="301"/>
      <c r="C1544" s="301"/>
      <c r="D1544" s="301"/>
      <c r="E1544" s="52"/>
      <c r="F1544" s="52"/>
    </row>
    <row r="1545" spans="1:6" x14ac:dyDescent="0.25">
      <c r="A1545" s="301"/>
      <c r="C1545" s="301"/>
      <c r="D1545" s="301"/>
      <c r="E1545" s="52"/>
      <c r="F1545" s="52"/>
    </row>
    <row r="1546" spans="1:6" x14ac:dyDescent="0.25">
      <c r="A1546" s="301"/>
      <c r="C1546" s="301"/>
      <c r="D1546" s="301"/>
      <c r="E1546" s="52"/>
      <c r="F1546" s="52"/>
    </row>
    <row r="1547" spans="1:6" x14ac:dyDescent="0.25">
      <c r="A1547" s="301"/>
      <c r="C1547" s="301"/>
      <c r="D1547" s="301"/>
      <c r="E1547" s="52"/>
      <c r="F1547" s="52"/>
    </row>
    <row r="1548" spans="1:6" x14ac:dyDescent="0.25">
      <c r="A1548" s="301"/>
      <c r="C1548" s="301"/>
      <c r="D1548" s="301"/>
      <c r="E1548" s="52"/>
      <c r="F1548" s="52"/>
    </row>
    <row r="1549" spans="1:6" x14ac:dyDescent="0.25">
      <c r="A1549" s="301"/>
      <c r="C1549" s="301"/>
      <c r="D1549" s="301"/>
      <c r="E1549" s="52"/>
      <c r="F1549" s="52"/>
    </row>
    <row r="1550" spans="1:6" x14ac:dyDescent="0.25">
      <c r="A1550" s="301"/>
      <c r="C1550" s="301"/>
      <c r="D1550" s="301"/>
      <c r="E1550" s="52"/>
      <c r="F1550" s="52"/>
    </row>
    <row r="1551" spans="1:6" x14ac:dyDescent="0.25">
      <c r="A1551" s="301"/>
      <c r="C1551" s="301"/>
      <c r="D1551" s="301"/>
      <c r="E1551" s="52"/>
      <c r="F1551" s="52"/>
    </row>
    <row r="1552" spans="1:6" x14ac:dyDescent="0.25">
      <c r="A1552" s="301"/>
      <c r="C1552" s="301"/>
      <c r="D1552" s="301"/>
      <c r="E1552" s="52"/>
      <c r="F1552" s="52"/>
    </row>
    <row r="1553" spans="1:6" x14ac:dyDescent="0.25">
      <c r="A1553" s="301"/>
      <c r="C1553" s="301"/>
      <c r="D1553" s="301"/>
      <c r="E1553" s="52"/>
      <c r="F1553" s="52"/>
    </row>
    <row r="1554" spans="1:6" x14ac:dyDescent="0.25">
      <c r="A1554" s="301"/>
      <c r="C1554" s="301"/>
      <c r="D1554" s="301"/>
      <c r="E1554" s="52"/>
      <c r="F1554" s="52"/>
    </row>
    <row r="1555" spans="1:6" x14ac:dyDescent="0.25">
      <c r="A1555" s="301"/>
      <c r="C1555" s="301"/>
      <c r="D1555" s="301"/>
      <c r="E1555" s="52"/>
      <c r="F1555" s="52"/>
    </row>
    <row r="1556" spans="1:6" x14ac:dyDescent="0.25">
      <c r="A1556" s="301"/>
      <c r="C1556" s="301"/>
      <c r="D1556" s="301"/>
      <c r="E1556" s="52"/>
      <c r="F1556" s="52"/>
    </row>
    <row r="1557" spans="1:6" x14ac:dyDescent="0.25">
      <c r="A1557" s="301"/>
      <c r="C1557" s="301"/>
      <c r="D1557" s="301"/>
      <c r="E1557" s="52"/>
      <c r="F1557" s="52"/>
    </row>
    <row r="1558" spans="1:6" x14ac:dyDescent="0.25">
      <c r="A1558" s="301"/>
      <c r="C1558" s="301"/>
      <c r="D1558" s="301"/>
      <c r="E1558" s="52"/>
      <c r="F1558" s="52"/>
    </row>
    <row r="1559" spans="1:6" x14ac:dyDescent="0.25">
      <c r="A1559" s="301"/>
      <c r="C1559" s="301"/>
      <c r="D1559" s="301"/>
      <c r="E1559" s="52"/>
      <c r="F1559" s="52"/>
    </row>
    <row r="1560" spans="1:6" x14ac:dyDescent="0.25">
      <c r="A1560" s="301"/>
      <c r="C1560" s="301"/>
      <c r="D1560" s="301"/>
      <c r="E1560" s="52"/>
      <c r="F1560" s="52"/>
    </row>
    <row r="1561" spans="1:6" x14ac:dyDescent="0.25">
      <c r="A1561" s="301"/>
      <c r="C1561" s="301"/>
      <c r="D1561" s="301"/>
      <c r="E1561" s="52"/>
      <c r="F1561" s="52"/>
    </row>
    <row r="1562" spans="1:6" x14ac:dyDescent="0.25">
      <c r="A1562" s="301"/>
      <c r="C1562" s="301"/>
      <c r="D1562" s="301"/>
      <c r="E1562" s="52"/>
      <c r="F1562" s="52"/>
    </row>
    <row r="1563" spans="1:6" x14ac:dyDescent="0.25">
      <c r="A1563" s="301"/>
      <c r="C1563" s="301"/>
      <c r="D1563" s="301"/>
      <c r="E1563" s="52"/>
      <c r="F1563" s="52"/>
    </row>
    <row r="1564" spans="1:6" x14ac:dyDescent="0.25">
      <c r="A1564" s="301"/>
      <c r="C1564" s="301"/>
      <c r="D1564" s="301"/>
      <c r="E1564" s="52"/>
      <c r="F1564" s="52"/>
    </row>
    <row r="1565" spans="1:6" x14ac:dyDescent="0.25">
      <c r="A1565" s="301"/>
      <c r="C1565" s="301"/>
      <c r="D1565" s="301"/>
      <c r="E1565" s="52"/>
      <c r="F1565" s="52"/>
    </row>
    <row r="1566" spans="1:6" x14ac:dyDescent="0.25">
      <c r="A1566" s="301"/>
      <c r="C1566" s="301"/>
      <c r="D1566" s="301"/>
      <c r="E1566" s="52"/>
      <c r="F1566" s="52"/>
    </row>
    <row r="1567" spans="1:6" x14ac:dyDescent="0.25">
      <c r="A1567" s="301"/>
      <c r="C1567" s="301"/>
      <c r="D1567" s="301"/>
      <c r="E1567" s="52"/>
      <c r="F1567" s="52"/>
    </row>
    <row r="1568" spans="1:6" x14ac:dyDescent="0.25">
      <c r="A1568" s="301"/>
      <c r="C1568" s="301"/>
      <c r="D1568" s="301"/>
      <c r="E1568" s="52"/>
      <c r="F1568" s="52"/>
    </row>
    <row r="1569" spans="1:6" x14ac:dyDescent="0.25">
      <c r="A1569" s="301"/>
      <c r="C1569" s="301"/>
      <c r="D1569" s="301"/>
      <c r="E1569" s="52"/>
      <c r="F1569" s="52"/>
    </row>
    <row r="1570" spans="1:6" x14ac:dyDescent="0.25">
      <c r="A1570" s="301"/>
      <c r="C1570" s="301"/>
      <c r="D1570" s="301"/>
      <c r="E1570" s="52"/>
      <c r="F1570" s="52"/>
    </row>
    <row r="1571" spans="1:6" x14ac:dyDescent="0.25">
      <c r="A1571" s="301"/>
      <c r="C1571" s="301"/>
      <c r="D1571" s="301"/>
      <c r="E1571" s="52"/>
      <c r="F1571" s="52"/>
    </row>
    <row r="1572" spans="1:6" x14ac:dyDescent="0.25">
      <c r="A1572" s="301"/>
      <c r="C1572" s="301"/>
      <c r="D1572" s="301"/>
      <c r="E1572" s="52"/>
      <c r="F1572" s="52"/>
    </row>
    <row r="1573" spans="1:6" x14ac:dyDescent="0.25">
      <c r="A1573" s="301"/>
      <c r="C1573" s="301"/>
      <c r="D1573" s="301"/>
      <c r="E1573" s="52"/>
      <c r="F1573" s="52"/>
    </row>
    <row r="1574" spans="1:6" x14ac:dyDescent="0.25">
      <c r="A1574" s="301"/>
      <c r="C1574" s="301"/>
      <c r="D1574" s="301"/>
      <c r="E1574" s="52"/>
      <c r="F1574" s="52"/>
    </row>
    <row r="1575" spans="1:6" x14ac:dyDescent="0.25">
      <c r="A1575" s="301"/>
      <c r="C1575" s="301"/>
      <c r="D1575" s="301"/>
      <c r="E1575" s="52"/>
      <c r="F1575" s="52"/>
    </row>
    <row r="1576" spans="1:6" x14ac:dyDescent="0.25">
      <c r="A1576" s="301"/>
      <c r="C1576" s="301"/>
      <c r="D1576" s="301"/>
      <c r="E1576" s="52"/>
      <c r="F1576" s="52"/>
    </row>
    <row r="1577" spans="1:6" x14ac:dyDescent="0.25">
      <c r="A1577" s="301"/>
      <c r="C1577" s="301"/>
      <c r="D1577" s="301"/>
      <c r="E1577" s="52"/>
      <c r="F1577" s="52"/>
    </row>
    <row r="1578" spans="1:6" x14ac:dyDescent="0.25">
      <c r="A1578" s="301"/>
      <c r="C1578" s="301"/>
      <c r="D1578" s="301"/>
      <c r="E1578" s="52"/>
      <c r="F1578" s="52"/>
    </row>
    <row r="1579" spans="1:6" x14ac:dyDescent="0.25">
      <c r="A1579" s="301"/>
      <c r="C1579" s="301"/>
      <c r="D1579" s="301"/>
      <c r="E1579" s="52"/>
      <c r="F1579" s="52"/>
    </row>
    <row r="1580" spans="1:6" x14ac:dyDescent="0.25">
      <c r="A1580" s="301"/>
      <c r="C1580" s="301"/>
      <c r="D1580" s="301"/>
      <c r="E1580" s="52"/>
      <c r="F1580" s="52"/>
    </row>
    <row r="1581" spans="1:6" x14ac:dyDescent="0.25">
      <c r="A1581" s="301"/>
      <c r="C1581" s="301"/>
      <c r="D1581" s="301"/>
      <c r="E1581" s="52"/>
      <c r="F1581" s="52"/>
    </row>
    <row r="1582" spans="1:6" x14ac:dyDescent="0.25">
      <c r="A1582" s="301"/>
      <c r="C1582" s="301"/>
      <c r="D1582" s="301"/>
      <c r="E1582" s="52"/>
      <c r="F1582" s="52"/>
    </row>
    <row r="1583" spans="1:6" x14ac:dyDescent="0.25">
      <c r="A1583" s="301"/>
      <c r="C1583" s="301"/>
      <c r="D1583" s="301"/>
      <c r="E1583" s="52"/>
      <c r="F1583" s="52"/>
    </row>
    <row r="1584" spans="1:6" x14ac:dyDescent="0.25">
      <c r="A1584" s="301"/>
      <c r="C1584" s="301"/>
      <c r="D1584" s="301"/>
      <c r="E1584" s="52"/>
      <c r="F1584" s="52"/>
    </row>
    <row r="1585" spans="1:6" x14ac:dyDescent="0.25">
      <c r="A1585" s="301"/>
      <c r="C1585" s="301"/>
      <c r="D1585" s="301"/>
      <c r="E1585" s="52"/>
      <c r="F1585" s="52"/>
    </row>
    <row r="1586" spans="1:6" x14ac:dyDescent="0.25">
      <c r="A1586" s="301"/>
      <c r="C1586" s="301"/>
      <c r="D1586" s="301"/>
      <c r="E1586" s="52"/>
      <c r="F1586" s="52"/>
    </row>
    <row r="1587" spans="1:6" x14ac:dyDescent="0.25">
      <c r="A1587" s="301"/>
      <c r="C1587" s="301"/>
      <c r="D1587" s="301"/>
      <c r="E1587" s="52"/>
      <c r="F1587" s="52"/>
    </row>
    <row r="1588" spans="1:6" x14ac:dyDescent="0.25">
      <c r="A1588" s="301"/>
      <c r="C1588" s="301"/>
      <c r="D1588" s="301"/>
      <c r="E1588" s="52"/>
      <c r="F1588" s="52"/>
    </row>
    <row r="1589" spans="1:6" x14ac:dyDescent="0.25">
      <c r="A1589" s="301"/>
      <c r="C1589" s="301"/>
      <c r="D1589" s="301"/>
      <c r="E1589" s="52"/>
      <c r="F1589" s="52"/>
    </row>
    <row r="1590" spans="1:6" x14ac:dyDescent="0.25">
      <c r="A1590" s="301"/>
      <c r="C1590" s="301"/>
      <c r="D1590" s="301"/>
      <c r="E1590" s="52"/>
      <c r="F1590" s="52"/>
    </row>
    <row r="1591" spans="1:6" x14ac:dyDescent="0.25">
      <c r="A1591" s="301"/>
      <c r="C1591" s="301"/>
      <c r="D1591" s="301"/>
      <c r="E1591" s="52"/>
      <c r="F1591" s="52"/>
    </row>
    <row r="1592" spans="1:6" x14ac:dyDescent="0.25">
      <c r="A1592" s="301"/>
      <c r="C1592" s="301"/>
      <c r="D1592" s="301"/>
      <c r="E1592" s="52"/>
      <c r="F1592" s="52"/>
    </row>
    <row r="1593" spans="1:6" x14ac:dyDescent="0.25">
      <c r="A1593" s="301"/>
      <c r="C1593" s="301"/>
      <c r="D1593" s="301"/>
      <c r="E1593" s="52"/>
      <c r="F1593" s="52"/>
    </row>
    <row r="1594" spans="1:6" x14ac:dyDescent="0.25">
      <c r="A1594" s="301"/>
      <c r="C1594" s="301"/>
      <c r="D1594" s="301"/>
      <c r="E1594" s="52"/>
      <c r="F1594" s="52"/>
    </row>
    <row r="1595" spans="1:6" x14ac:dyDescent="0.25">
      <c r="A1595" s="301"/>
      <c r="C1595" s="301"/>
      <c r="D1595" s="301"/>
      <c r="E1595" s="52"/>
      <c r="F1595" s="52"/>
    </row>
    <row r="1596" spans="1:6" x14ac:dyDescent="0.25">
      <c r="A1596" s="301"/>
      <c r="C1596" s="301"/>
      <c r="D1596" s="301"/>
      <c r="E1596" s="52"/>
      <c r="F1596" s="52"/>
    </row>
    <row r="1597" spans="1:6" x14ac:dyDescent="0.25">
      <c r="A1597" s="301"/>
      <c r="C1597" s="301"/>
      <c r="D1597" s="301"/>
      <c r="E1597" s="52"/>
      <c r="F1597" s="52"/>
    </row>
    <row r="1598" spans="1:6" x14ac:dyDescent="0.25">
      <c r="A1598" s="301"/>
      <c r="C1598" s="301"/>
      <c r="D1598" s="301"/>
      <c r="E1598" s="52"/>
      <c r="F1598" s="52"/>
    </row>
    <row r="1599" spans="1:6" x14ac:dyDescent="0.25">
      <c r="A1599" s="301"/>
      <c r="C1599" s="301"/>
      <c r="D1599" s="301"/>
      <c r="E1599" s="52"/>
      <c r="F1599" s="52"/>
    </row>
    <row r="1600" spans="1:6" x14ac:dyDescent="0.25">
      <c r="A1600" s="301"/>
      <c r="C1600" s="301"/>
      <c r="D1600" s="301"/>
      <c r="E1600" s="52"/>
      <c r="F1600" s="52"/>
    </row>
    <row r="1601" spans="1:6" x14ac:dyDescent="0.25">
      <c r="A1601" s="301"/>
      <c r="C1601" s="301"/>
      <c r="D1601" s="301"/>
      <c r="E1601" s="52"/>
      <c r="F1601" s="52"/>
    </row>
    <row r="1602" spans="1:6" x14ac:dyDescent="0.25">
      <c r="A1602" s="301"/>
      <c r="C1602" s="301"/>
      <c r="D1602" s="301"/>
      <c r="E1602" s="52"/>
      <c r="F1602" s="52"/>
    </row>
    <row r="1603" spans="1:6" x14ac:dyDescent="0.25">
      <c r="A1603" s="301"/>
      <c r="C1603" s="301"/>
      <c r="D1603" s="301"/>
      <c r="E1603" s="52"/>
      <c r="F1603" s="52"/>
    </row>
    <row r="1604" spans="1:6" x14ac:dyDescent="0.25">
      <c r="A1604" s="301"/>
      <c r="C1604" s="301"/>
      <c r="D1604" s="301"/>
      <c r="E1604" s="52"/>
      <c r="F1604" s="52"/>
    </row>
    <row r="1605" spans="1:6" x14ac:dyDescent="0.25">
      <c r="A1605" s="301"/>
      <c r="C1605" s="301"/>
      <c r="D1605" s="301"/>
      <c r="E1605" s="52"/>
      <c r="F1605" s="52"/>
    </row>
    <row r="1606" spans="1:6" x14ac:dyDescent="0.25">
      <c r="A1606" s="301"/>
      <c r="C1606" s="301"/>
      <c r="D1606" s="301"/>
      <c r="E1606" s="52"/>
      <c r="F1606" s="52"/>
    </row>
    <row r="1607" spans="1:6" x14ac:dyDescent="0.25">
      <c r="A1607" s="301"/>
      <c r="C1607" s="301"/>
      <c r="D1607" s="301"/>
      <c r="E1607" s="52"/>
      <c r="F1607" s="52"/>
    </row>
    <row r="1608" spans="1:6" x14ac:dyDescent="0.25">
      <c r="A1608" s="301"/>
      <c r="C1608" s="301"/>
      <c r="D1608" s="301"/>
      <c r="E1608" s="52"/>
      <c r="F1608" s="52"/>
    </row>
    <row r="1609" spans="1:6" x14ac:dyDescent="0.25">
      <c r="A1609" s="301"/>
      <c r="C1609" s="301"/>
      <c r="D1609" s="301"/>
      <c r="E1609" s="52"/>
      <c r="F1609" s="52"/>
    </row>
    <row r="1610" spans="1:6" x14ac:dyDescent="0.25">
      <c r="A1610" s="301"/>
      <c r="C1610" s="301"/>
      <c r="D1610" s="301"/>
      <c r="E1610" s="52"/>
      <c r="F1610" s="52"/>
    </row>
    <row r="1611" spans="1:6" x14ac:dyDescent="0.25">
      <c r="A1611" s="301"/>
      <c r="C1611" s="301"/>
      <c r="D1611" s="301"/>
      <c r="E1611" s="52"/>
      <c r="F1611" s="52"/>
    </row>
    <row r="1612" spans="1:6" x14ac:dyDescent="0.25">
      <c r="A1612" s="301"/>
      <c r="C1612" s="301"/>
      <c r="D1612" s="301"/>
      <c r="E1612" s="52"/>
      <c r="F1612" s="52"/>
    </row>
    <row r="1613" spans="1:6" x14ac:dyDescent="0.25">
      <c r="A1613" s="301"/>
      <c r="C1613" s="301"/>
      <c r="D1613" s="301"/>
      <c r="E1613" s="52"/>
      <c r="F1613" s="52"/>
    </row>
    <row r="1614" spans="1:6" x14ac:dyDescent="0.25">
      <c r="A1614" s="301"/>
      <c r="C1614" s="301"/>
      <c r="D1614" s="301"/>
      <c r="E1614" s="52"/>
      <c r="F1614" s="52"/>
    </row>
    <row r="1615" spans="1:6" x14ac:dyDescent="0.25">
      <c r="A1615" s="301"/>
      <c r="C1615" s="301"/>
      <c r="D1615" s="301"/>
      <c r="E1615" s="52"/>
      <c r="F1615" s="52"/>
    </row>
    <row r="1616" spans="1:6" x14ac:dyDescent="0.25">
      <c r="A1616" s="301"/>
      <c r="C1616" s="301"/>
      <c r="D1616" s="301"/>
      <c r="E1616" s="52"/>
      <c r="F1616" s="52"/>
    </row>
    <row r="1617" spans="1:6" x14ac:dyDescent="0.25">
      <c r="A1617" s="301"/>
      <c r="C1617" s="301"/>
      <c r="D1617" s="301"/>
      <c r="E1617" s="52"/>
      <c r="F1617" s="52"/>
    </row>
    <row r="1618" spans="1:6" x14ac:dyDescent="0.25">
      <c r="A1618" s="301"/>
      <c r="C1618" s="301"/>
      <c r="D1618" s="301"/>
      <c r="E1618" s="52"/>
      <c r="F1618" s="52"/>
    </row>
    <row r="1619" spans="1:6" x14ac:dyDescent="0.25">
      <c r="A1619" s="301"/>
      <c r="C1619" s="301"/>
      <c r="D1619" s="301"/>
      <c r="E1619" s="52"/>
      <c r="F1619" s="52"/>
    </row>
    <row r="1620" spans="1:6" x14ac:dyDescent="0.25">
      <c r="A1620" s="301"/>
      <c r="C1620" s="301"/>
      <c r="D1620" s="301"/>
      <c r="E1620" s="52"/>
      <c r="F1620" s="52"/>
    </row>
    <row r="1621" spans="1:6" x14ac:dyDescent="0.25">
      <c r="A1621" s="301"/>
      <c r="C1621" s="301"/>
      <c r="D1621" s="301"/>
      <c r="E1621" s="52"/>
      <c r="F1621" s="52"/>
    </row>
    <row r="1622" spans="1:6" x14ac:dyDescent="0.25">
      <c r="A1622" s="301"/>
      <c r="C1622" s="301"/>
      <c r="D1622" s="301"/>
      <c r="E1622" s="52"/>
      <c r="F1622" s="52"/>
    </row>
    <row r="1623" spans="1:6" x14ac:dyDescent="0.25">
      <c r="A1623" s="301"/>
      <c r="C1623" s="301"/>
      <c r="D1623" s="301"/>
      <c r="E1623" s="52"/>
      <c r="F1623" s="52"/>
    </row>
    <row r="1624" spans="1:6" x14ac:dyDescent="0.25">
      <c r="A1624" s="301"/>
      <c r="C1624" s="301"/>
      <c r="D1624" s="301"/>
      <c r="E1624" s="52"/>
      <c r="F1624" s="52"/>
    </row>
    <row r="1625" spans="1:6" x14ac:dyDescent="0.25">
      <c r="A1625" s="301"/>
      <c r="C1625" s="301"/>
      <c r="D1625" s="301"/>
      <c r="E1625" s="52"/>
      <c r="F1625" s="52"/>
    </row>
    <row r="1626" spans="1:6" x14ac:dyDescent="0.25">
      <c r="A1626" s="301"/>
      <c r="C1626" s="301"/>
      <c r="D1626" s="301"/>
      <c r="E1626" s="52"/>
      <c r="F1626" s="52"/>
    </row>
    <row r="1627" spans="1:6" x14ac:dyDescent="0.25">
      <c r="A1627" s="301"/>
      <c r="C1627" s="301"/>
      <c r="D1627" s="301"/>
      <c r="E1627" s="52"/>
      <c r="F1627" s="52"/>
    </row>
    <row r="1628" spans="1:6" x14ac:dyDescent="0.25">
      <c r="A1628" s="301"/>
      <c r="C1628" s="301"/>
      <c r="D1628" s="301"/>
      <c r="E1628" s="52"/>
      <c r="F1628" s="52"/>
    </row>
    <row r="1629" spans="1:6" x14ac:dyDescent="0.25">
      <c r="A1629" s="301"/>
      <c r="C1629" s="301"/>
      <c r="D1629" s="301"/>
      <c r="E1629" s="52"/>
      <c r="F1629" s="52"/>
    </row>
    <row r="1630" spans="1:6" x14ac:dyDescent="0.25">
      <c r="A1630" s="301"/>
      <c r="C1630" s="301"/>
      <c r="D1630" s="301"/>
      <c r="E1630" s="52"/>
      <c r="F1630" s="52"/>
    </row>
    <row r="1631" spans="1:6" x14ac:dyDescent="0.25">
      <c r="A1631" s="301"/>
      <c r="C1631" s="301"/>
      <c r="D1631" s="301"/>
      <c r="E1631" s="52"/>
      <c r="F1631" s="52"/>
    </row>
    <row r="1632" spans="1:6" x14ac:dyDescent="0.25">
      <c r="A1632" s="301"/>
      <c r="C1632" s="301"/>
      <c r="D1632" s="301"/>
      <c r="E1632" s="52"/>
      <c r="F1632" s="52"/>
    </row>
    <row r="1633" spans="1:6" x14ac:dyDescent="0.25">
      <c r="A1633" s="301"/>
      <c r="C1633" s="301"/>
      <c r="D1633" s="301"/>
      <c r="E1633" s="52"/>
      <c r="F1633" s="52"/>
    </row>
    <row r="1634" spans="1:6" x14ac:dyDescent="0.25">
      <c r="A1634" s="301"/>
      <c r="C1634" s="301"/>
      <c r="D1634" s="301"/>
      <c r="E1634" s="52"/>
      <c r="F1634" s="52"/>
    </row>
    <row r="1635" spans="1:6" x14ac:dyDescent="0.25">
      <c r="A1635" s="301"/>
      <c r="C1635" s="301"/>
      <c r="D1635" s="301"/>
      <c r="E1635" s="52"/>
      <c r="F1635" s="52"/>
    </row>
    <row r="1636" spans="1:6" x14ac:dyDescent="0.25">
      <c r="A1636" s="301"/>
      <c r="C1636" s="301"/>
      <c r="D1636" s="301"/>
      <c r="E1636" s="52"/>
      <c r="F1636" s="52"/>
    </row>
    <row r="1637" spans="1:6" x14ac:dyDescent="0.25">
      <c r="A1637" s="301"/>
      <c r="C1637" s="301"/>
      <c r="D1637" s="301"/>
      <c r="E1637" s="52"/>
      <c r="F1637" s="52"/>
    </row>
    <row r="1638" spans="1:6" x14ac:dyDescent="0.25">
      <c r="A1638" s="301"/>
      <c r="C1638" s="301"/>
      <c r="D1638" s="301"/>
      <c r="E1638" s="52"/>
      <c r="F1638" s="52"/>
    </row>
    <row r="1639" spans="1:6" x14ac:dyDescent="0.25">
      <c r="A1639" s="301"/>
      <c r="C1639" s="301"/>
      <c r="D1639" s="301"/>
      <c r="E1639" s="52"/>
      <c r="F1639" s="52"/>
    </row>
    <row r="1640" spans="1:6" x14ac:dyDescent="0.25">
      <c r="A1640" s="301"/>
      <c r="C1640" s="301"/>
      <c r="D1640" s="301"/>
      <c r="E1640" s="52"/>
      <c r="F1640" s="52"/>
    </row>
    <row r="1641" spans="1:6" x14ac:dyDescent="0.25">
      <c r="A1641" s="301"/>
      <c r="C1641" s="301"/>
      <c r="D1641" s="301"/>
      <c r="E1641" s="52"/>
      <c r="F1641" s="52"/>
    </row>
    <row r="1642" spans="1:6" x14ac:dyDescent="0.25">
      <c r="A1642" s="301"/>
      <c r="C1642" s="301"/>
      <c r="D1642" s="301"/>
      <c r="E1642" s="52"/>
      <c r="F1642" s="52"/>
    </row>
    <row r="1643" spans="1:6" x14ac:dyDescent="0.25">
      <c r="A1643" s="301"/>
      <c r="C1643" s="301"/>
      <c r="D1643" s="301"/>
      <c r="E1643" s="52"/>
      <c r="F1643" s="52"/>
    </row>
    <row r="1644" spans="1:6" x14ac:dyDescent="0.25">
      <c r="A1644" s="301"/>
      <c r="C1644" s="301"/>
      <c r="D1644" s="301"/>
      <c r="E1644" s="52"/>
      <c r="F1644" s="52"/>
    </row>
    <row r="1645" spans="1:6" x14ac:dyDescent="0.25">
      <c r="A1645" s="301"/>
      <c r="C1645" s="301"/>
      <c r="D1645" s="301"/>
      <c r="E1645" s="52"/>
      <c r="F1645" s="52"/>
    </row>
    <row r="1646" spans="1:6" x14ac:dyDescent="0.25">
      <c r="A1646" s="301"/>
      <c r="C1646" s="301"/>
      <c r="D1646" s="301"/>
      <c r="E1646" s="52"/>
      <c r="F1646" s="52"/>
    </row>
    <row r="1647" spans="1:6" x14ac:dyDescent="0.25">
      <c r="A1647" s="301"/>
      <c r="C1647" s="301"/>
      <c r="D1647" s="301"/>
      <c r="E1647" s="52"/>
      <c r="F1647" s="52"/>
    </row>
    <row r="1648" spans="1:6" x14ac:dyDescent="0.25">
      <c r="A1648" s="301"/>
      <c r="C1648" s="301"/>
      <c r="D1648" s="301"/>
      <c r="E1648" s="52"/>
      <c r="F1648" s="52"/>
    </row>
    <row r="1649" spans="1:6" x14ac:dyDescent="0.25">
      <c r="A1649" s="301"/>
      <c r="C1649" s="301"/>
      <c r="D1649" s="301"/>
      <c r="E1649" s="52"/>
      <c r="F1649" s="52"/>
    </row>
    <row r="1650" spans="1:6" x14ac:dyDescent="0.25">
      <c r="A1650" s="301"/>
      <c r="C1650" s="301"/>
      <c r="D1650" s="301"/>
      <c r="E1650" s="52"/>
      <c r="F1650" s="52"/>
    </row>
    <row r="1651" spans="1:6" x14ac:dyDescent="0.25">
      <c r="A1651" s="301"/>
      <c r="C1651" s="301"/>
      <c r="D1651" s="301"/>
      <c r="E1651" s="52"/>
      <c r="F1651" s="52"/>
    </row>
    <row r="1652" spans="1:6" x14ac:dyDescent="0.25">
      <c r="A1652" s="301"/>
      <c r="C1652" s="301"/>
      <c r="D1652" s="301"/>
      <c r="E1652" s="52"/>
      <c r="F1652" s="52"/>
    </row>
    <row r="1653" spans="1:6" x14ac:dyDescent="0.25">
      <c r="A1653" s="301"/>
      <c r="C1653" s="301"/>
      <c r="D1653" s="301"/>
      <c r="E1653" s="52"/>
      <c r="F1653" s="52"/>
    </row>
    <row r="1654" spans="1:6" x14ac:dyDescent="0.25">
      <c r="A1654" s="301"/>
      <c r="C1654" s="301"/>
      <c r="D1654" s="301"/>
      <c r="E1654" s="52"/>
      <c r="F1654" s="52"/>
    </row>
    <row r="1655" spans="1:6" x14ac:dyDescent="0.25">
      <c r="A1655" s="301"/>
      <c r="C1655" s="301"/>
      <c r="D1655" s="301"/>
      <c r="E1655" s="52"/>
      <c r="F1655" s="52"/>
    </row>
    <row r="1656" spans="1:6" x14ac:dyDescent="0.25">
      <c r="A1656" s="301"/>
      <c r="C1656" s="301"/>
      <c r="D1656" s="301"/>
      <c r="E1656" s="52"/>
      <c r="F1656" s="52"/>
    </row>
    <row r="1657" spans="1:6" x14ac:dyDescent="0.25">
      <c r="A1657" s="301"/>
      <c r="C1657" s="301"/>
      <c r="D1657" s="301"/>
      <c r="E1657" s="52"/>
      <c r="F1657" s="52"/>
    </row>
    <row r="1658" spans="1:6" x14ac:dyDescent="0.25">
      <c r="A1658" s="301"/>
      <c r="C1658" s="301"/>
      <c r="D1658" s="301"/>
      <c r="E1658" s="52"/>
      <c r="F1658" s="52"/>
    </row>
    <row r="1659" spans="1:6" x14ac:dyDescent="0.25">
      <c r="A1659" s="301"/>
      <c r="C1659" s="301"/>
      <c r="D1659" s="301"/>
      <c r="E1659" s="52"/>
      <c r="F1659" s="52"/>
    </row>
    <row r="1660" spans="1:6" x14ac:dyDescent="0.25">
      <c r="A1660" s="301"/>
      <c r="C1660" s="301"/>
      <c r="D1660" s="301"/>
      <c r="E1660" s="52"/>
      <c r="F1660" s="52"/>
    </row>
    <row r="1661" spans="1:6" x14ac:dyDescent="0.25">
      <c r="A1661" s="301"/>
      <c r="C1661" s="301"/>
      <c r="D1661" s="301"/>
      <c r="E1661" s="52"/>
      <c r="F1661" s="52"/>
    </row>
    <row r="1662" spans="1:6" x14ac:dyDescent="0.25">
      <c r="A1662" s="301"/>
      <c r="C1662" s="301"/>
      <c r="D1662" s="301"/>
      <c r="E1662" s="52"/>
      <c r="F1662" s="52"/>
    </row>
    <row r="1663" spans="1:6" x14ac:dyDescent="0.25">
      <c r="A1663" s="301"/>
      <c r="C1663" s="301"/>
      <c r="D1663" s="301"/>
      <c r="E1663" s="52"/>
      <c r="F1663" s="52"/>
    </row>
    <row r="1664" spans="1:6" x14ac:dyDescent="0.25">
      <c r="A1664" s="301"/>
      <c r="C1664" s="301"/>
      <c r="D1664" s="301"/>
      <c r="E1664" s="52"/>
      <c r="F1664" s="52"/>
    </row>
    <row r="1665" spans="1:6" x14ac:dyDescent="0.25">
      <c r="A1665" s="301"/>
      <c r="C1665" s="301"/>
      <c r="D1665" s="301"/>
      <c r="E1665" s="52"/>
      <c r="F1665" s="52"/>
    </row>
    <row r="1666" spans="1:6" x14ac:dyDescent="0.25">
      <c r="A1666" s="301"/>
      <c r="C1666" s="301"/>
      <c r="D1666" s="301"/>
      <c r="E1666" s="52"/>
      <c r="F1666" s="52"/>
    </row>
    <row r="1667" spans="1:6" x14ac:dyDescent="0.25">
      <c r="A1667" s="301"/>
      <c r="C1667" s="301"/>
      <c r="D1667" s="301"/>
      <c r="E1667" s="52"/>
      <c r="F1667" s="52"/>
    </row>
    <row r="1668" spans="1:6" x14ac:dyDescent="0.25">
      <c r="A1668" s="301"/>
      <c r="C1668" s="301"/>
      <c r="D1668" s="301"/>
      <c r="E1668" s="52"/>
      <c r="F1668" s="52"/>
    </row>
    <row r="1669" spans="1:6" x14ac:dyDescent="0.25">
      <c r="A1669" s="301"/>
      <c r="C1669" s="301"/>
      <c r="D1669" s="301"/>
      <c r="E1669" s="52"/>
      <c r="F1669" s="52"/>
    </row>
    <row r="1670" spans="1:6" x14ac:dyDescent="0.25">
      <c r="A1670" s="301"/>
      <c r="C1670" s="301"/>
      <c r="D1670" s="301"/>
      <c r="E1670" s="52"/>
      <c r="F1670" s="52"/>
    </row>
    <row r="1671" spans="1:6" x14ac:dyDescent="0.25">
      <c r="A1671" s="301"/>
      <c r="C1671" s="301"/>
      <c r="D1671" s="301"/>
      <c r="E1671" s="52"/>
      <c r="F1671" s="52"/>
    </row>
    <row r="1672" spans="1:6" x14ac:dyDescent="0.25">
      <c r="A1672" s="301"/>
      <c r="C1672" s="301"/>
      <c r="D1672" s="301"/>
      <c r="E1672" s="52"/>
      <c r="F1672" s="52"/>
    </row>
    <row r="1673" spans="1:6" x14ac:dyDescent="0.25">
      <c r="A1673" s="301"/>
      <c r="C1673" s="301"/>
      <c r="D1673" s="301"/>
      <c r="E1673" s="52"/>
      <c r="F1673" s="52"/>
    </row>
    <row r="1674" spans="1:6" x14ac:dyDescent="0.25">
      <c r="A1674" s="301"/>
      <c r="C1674" s="301"/>
      <c r="D1674" s="301"/>
      <c r="E1674" s="52"/>
      <c r="F1674" s="52"/>
    </row>
    <row r="1675" spans="1:6" x14ac:dyDescent="0.25">
      <c r="A1675" s="301"/>
      <c r="C1675" s="301"/>
      <c r="D1675" s="301"/>
      <c r="E1675" s="52"/>
      <c r="F1675" s="52"/>
    </row>
    <row r="1676" spans="1:6" x14ac:dyDescent="0.25">
      <c r="A1676" s="301"/>
      <c r="C1676" s="301"/>
      <c r="D1676" s="301"/>
      <c r="E1676" s="52"/>
      <c r="F1676" s="52"/>
    </row>
    <row r="1677" spans="1:6" x14ac:dyDescent="0.25">
      <c r="A1677" s="301"/>
      <c r="C1677" s="301"/>
      <c r="D1677" s="301"/>
      <c r="E1677" s="52"/>
      <c r="F1677" s="52"/>
    </row>
    <row r="1678" spans="1:6" x14ac:dyDescent="0.25">
      <c r="A1678" s="301"/>
      <c r="C1678" s="301"/>
      <c r="D1678" s="301"/>
      <c r="E1678" s="52"/>
      <c r="F1678" s="52"/>
    </row>
    <row r="1679" spans="1:6" x14ac:dyDescent="0.25">
      <c r="A1679" s="301"/>
      <c r="C1679" s="301"/>
      <c r="D1679" s="301"/>
      <c r="E1679" s="52"/>
      <c r="F1679" s="52"/>
    </row>
    <row r="1680" spans="1:6"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sheetData>
  <autoFilter ref="A1:L146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A10" zoomScale="84" workbookViewId="0">
      <selection activeCell="D22" sqref="D22"/>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4549</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4550</v>
      </c>
      <c r="O1" s="277" t="s">
        <v>4120</v>
      </c>
      <c r="P1" s="277" t="s">
        <v>4551</v>
      </c>
      <c r="Q1" s="413" t="s">
        <v>4531</v>
      </c>
    </row>
    <row r="2" spans="1:17" x14ac:dyDescent="0.25">
      <c r="A2" s="269" t="s">
        <v>4121</v>
      </c>
      <c r="B2" s="400">
        <f>SUM(APT!$Q$20:$Q$100)</f>
        <v>23218765.425642177</v>
      </c>
      <c r="C2" s="400">
        <f>SUM(APT!$R$20:$R$100)</f>
        <v>11609382.712821089</v>
      </c>
      <c r="D2" s="400">
        <f>SUM(APT!$S$20:$S$100)</f>
        <v>11609382.712821089</v>
      </c>
      <c r="E2" s="400">
        <f>SUM(APT!$T$20:$T$100)</f>
        <v>11609382.712821089</v>
      </c>
      <c r="F2" s="400"/>
      <c r="G2" s="400"/>
      <c r="H2" s="400"/>
      <c r="I2" s="400"/>
      <c r="J2" s="400"/>
      <c r="K2" s="400"/>
      <c r="L2" s="400"/>
      <c r="M2" s="400"/>
      <c r="N2" s="401">
        <f t="shared" ref="N2:N14" si="0">SUM(B2:M2)</f>
        <v>58046913.564105444</v>
      </c>
      <c r="O2" s="400">
        <f>SUM(APT!F20:F100)</f>
        <v>150921975.26667413</v>
      </c>
      <c r="P2" s="400">
        <f>O2-N2</f>
        <v>92875061.70256868</v>
      </c>
      <c r="Q2" s="269" t="s">
        <v>4841</v>
      </c>
    </row>
    <row r="3" spans="1:17" x14ac:dyDescent="0.25">
      <c r="A3" s="269" t="s">
        <v>21</v>
      </c>
      <c r="B3" s="400">
        <f>SUM(DEDEL!$Q$20:$Q$600)</f>
        <v>-1282446.596346179</v>
      </c>
      <c r="C3" s="400">
        <f>SUM(DEDEL!$R$20:$R$600)</f>
        <v>0</v>
      </c>
      <c r="D3" s="400">
        <f>SUM(DEDEL!$R$20:$R$600)</f>
        <v>0</v>
      </c>
      <c r="E3" s="400">
        <f>SUM(DEDEL!$T$20:$T$600)</f>
        <v>0</v>
      </c>
      <c r="F3" s="400"/>
      <c r="G3" s="400"/>
      <c r="H3" s="400"/>
      <c r="I3" s="400"/>
      <c r="J3" s="400"/>
      <c r="K3" s="269"/>
      <c r="L3" s="269"/>
      <c r="M3" s="269"/>
      <c r="N3" s="401">
        <f t="shared" si="0"/>
        <v>-1282446.596346179</v>
      </c>
      <c r="O3" s="400">
        <f>SUM(DEDEL!F20:F2600)</f>
        <v>-1282446.596346179</v>
      </c>
      <c r="P3" s="400">
        <f t="shared" ref="P3:P13" si="1">O3-N3</f>
        <v>0</v>
      </c>
      <c r="Q3" s="269" t="s">
        <v>4573</v>
      </c>
    </row>
    <row r="4" spans="1:17" x14ac:dyDescent="0.25">
      <c r="A4" s="269" t="s">
        <v>86</v>
      </c>
      <c r="B4" s="400">
        <f>SUM(GRANTS!Q149:Q220)</f>
        <v>0</v>
      </c>
      <c r="C4" s="400">
        <f>SUM(GRANTS!R149:R220)</f>
        <v>0</v>
      </c>
      <c r="D4" s="400">
        <f>SUM(GRANTS!S149:S220)</f>
        <v>0</v>
      </c>
      <c r="E4" s="400">
        <f>SUM(GRANTS!T149:T220)</f>
        <v>3289778</v>
      </c>
      <c r="F4" s="400"/>
      <c r="G4" s="400"/>
      <c r="H4" s="400"/>
      <c r="I4" s="400"/>
      <c r="J4" s="400"/>
      <c r="K4" s="400"/>
      <c r="L4" s="400"/>
      <c r="M4" s="400"/>
      <c r="N4" s="401">
        <f t="shared" si="0"/>
        <v>3289778</v>
      </c>
      <c r="O4" s="400">
        <f>SUM(GRANTS!F149:F220)</f>
        <v>3289778</v>
      </c>
      <c r="P4" s="400">
        <f t="shared" si="1"/>
        <v>0</v>
      </c>
      <c r="Q4" s="269" t="s">
        <v>4574</v>
      </c>
    </row>
    <row r="5" spans="1:17" x14ac:dyDescent="0.25">
      <c r="A5" s="269" t="s">
        <v>4123</v>
      </c>
      <c r="B5" s="400">
        <f>SUM(GRANTS!Q71:Q148)</f>
        <v>0</v>
      </c>
      <c r="C5" s="400">
        <f>SUM(GRANTS!R71:R148)</f>
        <v>603524.99999999988</v>
      </c>
      <c r="D5" s="400">
        <f>SUM(GRANTS!S71:S148)</f>
        <v>0</v>
      </c>
      <c r="E5" s="400">
        <f>SUM(GRANTS!T71:T148)</f>
        <v>0</v>
      </c>
      <c r="F5" s="400"/>
      <c r="G5" s="400"/>
      <c r="H5" s="400"/>
      <c r="I5" s="400"/>
      <c r="J5" s="400"/>
      <c r="K5" s="400"/>
      <c r="L5" s="400"/>
      <c r="M5" s="400"/>
      <c r="N5" s="401">
        <f t="shared" si="0"/>
        <v>603524.99999999988</v>
      </c>
      <c r="O5" s="400">
        <f>SUM(GRANTS!F71:F148)</f>
        <v>603524.99999999988</v>
      </c>
      <c r="P5" s="400">
        <f t="shared" si="1"/>
        <v>0</v>
      </c>
      <c r="Q5" s="269" t="s">
        <v>4866</v>
      </c>
    </row>
    <row r="6" spans="1:17" x14ac:dyDescent="0.25">
      <c r="A6" s="269" t="s">
        <v>51</v>
      </c>
      <c r="B6" s="400">
        <f>SUM(GRANTS!Q20:Q70)</f>
        <v>0</v>
      </c>
      <c r="C6" s="400">
        <f>SUM(GRANTS!R20:R70)</f>
        <v>0</v>
      </c>
      <c r="D6" s="400">
        <f>SUM(GRANTS!S20:S70)</f>
        <v>0</v>
      </c>
      <c r="E6" s="400">
        <f>SUM(GRANTS!T20:T70)</f>
        <v>423401.41999999993</v>
      </c>
      <c r="F6" s="400"/>
      <c r="G6" s="400"/>
      <c r="H6" s="400"/>
      <c r="I6" s="400"/>
      <c r="J6" s="400"/>
      <c r="K6" s="400"/>
      <c r="L6" s="400"/>
      <c r="M6" s="400"/>
      <c r="N6" s="401">
        <f t="shared" si="0"/>
        <v>423401.41999999993</v>
      </c>
      <c r="O6" s="400">
        <f>SUM(GRANTS!F20:F70)</f>
        <v>423401.41999999993</v>
      </c>
      <c r="P6" s="400">
        <f t="shared" si="1"/>
        <v>0</v>
      </c>
      <c r="Q6" s="269" t="s">
        <v>4574</v>
      </c>
    </row>
    <row r="7" spans="1:17" x14ac:dyDescent="0.25">
      <c r="A7" s="269" t="s">
        <v>4552</v>
      </c>
      <c r="B7" s="400">
        <f>SUM(POST16!Q20:Q26)</f>
        <v>477191.52750000003</v>
      </c>
      <c r="C7" s="400">
        <f>SUM(POST16!R20:R26)</f>
        <v>477191.52750000003</v>
      </c>
      <c r="D7" s="400">
        <f>SUM(POST16!S20:S26)</f>
        <v>678813.19500000007</v>
      </c>
      <c r="E7" s="400">
        <f>SUM(POST16!T20:T26)</f>
        <v>544398.74999999988</v>
      </c>
      <c r="F7" s="400"/>
      <c r="G7" s="400"/>
      <c r="H7" s="400"/>
      <c r="I7" s="400"/>
      <c r="J7" s="400"/>
      <c r="K7" s="398"/>
      <c r="L7" s="269"/>
      <c r="M7" s="269"/>
      <c r="N7" s="401">
        <f t="shared" si="0"/>
        <v>2177595</v>
      </c>
      <c r="O7" s="400">
        <f>SUM(POST16!F20:F26)</f>
        <v>6532785</v>
      </c>
      <c r="P7" s="400">
        <f t="shared" si="1"/>
        <v>4355190</v>
      </c>
      <c r="Q7" s="269" t="s">
        <v>4572</v>
      </c>
    </row>
    <row r="8" spans="1:17" x14ac:dyDescent="0.25">
      <c r="A8" s="269" t="s">
        <v>4553</v>
      </c>
      <c r="B8" s="400">
        <f>SUM(PPG!Q20:Q160)</f>
        <v>714927.08333333384</v>
      </c>
      <c r="C8" s="400">
        <f>SUM(PPG!R20:R160)</f>
        <v>714927.08333333384</v>
      </c>
      <c r="D8" s="400">
        <f>SUM(PPG!S20:S160)</f>
        <v>714927.08333333384</v>
      </c>
      <c r="E8" s="400">
        <f>SUM(PPG!T20:T170)</f>
        <v>702204.02777777775</v>
      </c>
      <c r="F8" s="400"/>
      <c r="G8" s="400"/>
      <c r="H8" s="400"/>
      <c r="I8" s="400"/>
      <c r="J8" s="400"/>
      <c r="K8" s="400"/>
      <c r="L8" s="400"/>
      <c r="M8" s="400"/>
      <c r="N8" s="401">
        <f t="shared" si="0"/>
        <v>2846985.2777777789</v>
      </c>
      <c r="O8" s="400">
        <f>SUM(PPG!F20:F161)</f>
        <v>8429442.5</v>
      </c>
      <c r="P8" s="400">
        <f t="shared" si="1"/>
        <v>5582457.2222222211</v>
      </c>
      <c r="Q8" s="269" t="s">
        <v>4572</v>
      </c>
    </row>
    <row r="9" spans="1:17" x14ac:dyDescent="0.25">
      <c r="A9" s="269" t="s">
        <v>4554</v>
      </c>
      <c r="B9" s="400">
        <f>SUM(TPG!Q20:Q133)</f>
        <v>0</v>
      </c>
      <c r="C9" s="400">
        <f>SUM(TPG!R20:R133)</f>
        <v>342263</v>
      </c>
      <c r="D9" s="400">
        <f>SUM(TPG!S20:S133)</f>
        <v>0</v>
      </c>
      <c r="E9" s="400">
        <f>SUM(TPG!T20:T150)</f>
        <v>212539</v>
      </c>
      <c r="F9" s="400"/>
      <c r="G9" s="400"/>
      <c r="H9" s="400"/>
      <c r="I9" s="400"/>
      <c r="J9" s="400"/>
      <c r="K9" s="400"/>
      <c r="L9" s="400"/>
      <c r="M9" s="400"/>
      <c r="N9" s="401">
        <f t="shared" si="0"/>
        <v>554802</v>
      </c>
      <c r="O9" s="400">
        <f>SUM(TPG!F20:F149)</f>
        <v>1020440</v>
      </c>
      <c r="P9" s="400">
        <f t="shared" si="1"/>
        <v>465638</v>
      </c>
      <c r="Q9" s="269" t="s">
        <v>4971</v>
      </c>
    </row>
    <row r="10" spans="1:17" x14ac:dyDescent="0.25">
      <c r="A10" s="269" t="s">
        <v>4043</v>
      </c>
      <c r="B10" s="400">
        <f>SUM(HNPlaces!Q20:Q35)</f>
        <v>569074.22222222225</v>
      </c>
      <c r="C10" s="400">
        <f>SUM(HNPlaces!R20:R35)</f>
        <v>569074.22222222225</v>
      </c>
      <c r="D10" s="400">
        <f>SUM(HNPlaces!S20:S35)</f>
        <v>569074.22222222225</v>
      </c>
      <c r="E10" s="400">
        <f>SUM(HNPlaces!T20:T35)</f>
        <v>569074.22222222225</v>
      </c>
      <c r="F10" s="400"/>
      <c r="G10" s="400"/>
      <c r="H10" s="400"/>
      <c r="I10" s="400"/>
      <c r="J10" s="400"/>
      <c r="K10" s="400"/>
      <c r="L10" s="400"/>
      <c r="M10" s="400"/>
      <c r="N10" s="401">
        <f t="shared" si="0"/>
        <v>2276296.888888889</v>
      </c>
      <c r="O10" s="400">
        <f>SUM(HNPlaces!F20:F35)</f>
        <v>6828890.666666667</v>
      </c>
      <c r="P10" s="400">
        <f t="shared" si="1"/>
        <v>4552593.777777778</v>
      </c>
      <c r="Q10" s="269" t="s">
        <v>4572</v>
      </c>
    </row>
    <row r="11" spans="1:17" s="301" customFormat="1" x14ac:dyDescent="0.25">
      <c r="A11" s="269" t="s">
        <v>4557</v>
      </c>
      <c r="B11" s="400">
        <f>SUM('HN TOPUPS April Sheet'!Q8:Q179)</f>
        <v>2910766.0359441466</v>
      </c>
      <c r="C11" s="400">
        <f>SUM('HN TOPUPS April Sheet'!R8:R179)</f>
        <v>1950050.5593609626</v>
      </c>
      <c r="D11" s="400">
        <f>SUM('HN TOPUPS April Sheet'!S8:S185)</f>
        <v>1999389.0763371529</v>
      </c>
      <c r="E11" s="400">
        <f>SUM('HN TOPUPS April Sheet'!T8:T185)</f>
        <v>2000745.2463371528</v>
      </c>
      <c r="F11" s="400"/>
      <c r="G11" s="400"/>
      <c r="H11" s="400"/>
      <c r="I11" s="400"/>
      <c r="J11" s="400"/>
      <c r="K11" s="399"/>
      <c r="L11" s="269"/>
      <c r="M11" s="269"/>
      <c r="N11" s="401">
        <f t="shared" si="0"/>
        <v>8860950.9179794155</v>
      </c>
      <c r="O11" s="400">
        <f>SUM('HN TOPUPS April Sheet'!H8:H250)</f>
        <v>24868269.05867663</v>
      </c>
      <c r="P11" s="400">
        <f t="shared" si="1"/>
        <v>16007318.140697215</v>
      </c>
      <c r="Q11" s="269" t="s">
        <v>4949</v>
      </c>
    </row>
    <row r="12" spans="1:17" s="301" customFormat="1" x14ac:dyDescent="0.25">
      <c r="A12" s="269" t="s">
        <v>4112</v>
      </c>
      <c r="B12" s="400">
        <f>SUM(MISC!Q20:Q86)</f>
        <v>170422.6</v>
      </c>
      <c r="C12" s="400">
        <f>SUM(MISC!R20:R86)</f>
        <v>1309.0100000000002</v>
      </c>
      <c r="D12" s="400">
        <f>SUM(MISC!S20:S86)</f>
        <v>138442.20000000007</v>
      </c>
      <c r="E12" s="400">
        <f>SUM(MISC!T20:T100)</f>
        <v>26727.870000000003</v>
      </c>
      <c r="F12" s="400"/>
      <c r="G12" s="400"/>
      <c r="H12" s="400"/>
      <c r="I12" s="400"/>
      <c r="J12" s="400"/>
      <c r="K12" s="398"/>
      <c r="L12" s="269"/>
      <c r="M12" s="269"/>
      <c r="N12" s="401">
        <f t="shared" si="0"/>
        <v>336901.68000000005</v>
      </c>
      <c r="O12" s="400">
        <f>SUM(MISC!F20:F86)</f>
        <v>336901.68000000005</v>
      </c>
      <c r="P12" s="400">
        <f t="shared" si="1"/>
        <v>0</v>
      </c>
      <c r="Q12" s="269" t="s">
        <v>4574</v>
      </c>
    </row>
    <row r="13" spans="1:17" x14ac:dyDescent="0.25">
      <c r="A13" s="269" t="s">
        <v>4558</v>
      </c>
      <c r="B13" s="400">
        <v>0</v>
      </c>
      <c r="C13" s="400">
        <f>SUM(COVID!R20:R125)</f>
        <v>137804.98000000001</v>
      </c>
      <c r="D13" s="400">
        <f>SUM(COVID!S20:S150)</f>
        <v>1280724.45</v>
      </c>
      <c r="E13" s="400">
        <f>SUM(COVID!T20:T150)</f>
        <v>0</v>
      </c>
      <c r="F13" s="400"/>
      <c r="G13" s="400"/>
      <c r="H13" s="400"/>
      <c r="I13" s="400"/>
      <c r="J13" s="400"/>
      <c r="K13" s="269"/>
      <c r="L13" s="269"/>
      <c r="M13" s="269"/>
      <c r="N13" s="401">
        <f t="shared" si="0"/>
        <v>1418529.43</v>
      </c>
      <c r="O13" s="400">
        <f>SUM(COVID!F20:F200)</f>
        <v>1418529.4300000002</v>
      </c>
      <c r="P13" s="400">
        <f t="shared" si="1"/>
        <v>0</v>
      </c>
      <c r="Q13" s="269" t="s">
        <v>4574</v>
      </c>
    </row>
    <row r="14" spans="1:17" x14ac:dyDescent="0.25">
      <c r="A14" s="269" t="s">
        <v>4555</v>
      </c>
      <c r="B14" s="400">
        <v>0</v>
      </c>
      <c r="C14" s="400">
        <f>-SUM('Payroll Totals by Month'!F3:F56)</f>
        <v>-6825324.2499999991</v>
      </c>
      <c r="D14" s="400">
        <f>-SUM('Payroll Totals by Month'!J3:J56)</f>
        <v>-6869017.6300000008</v>
      </c>
      <c r="E14" s="400">
        <f>-SUM('Payroll Totals by Month'!N3:N56)</f>
        <v>-6780070.2400000039</v>
      </c>
      <c r="F14" s="400"/>
      <c r="G14" s="400"/>
      <c r="H14" s="400"/>
      <c r="I14" s="400"/>
      <c r="J14" s="400"/>
      <c r="K14" s="399"/>
      <c r="L14" s="269"/>
      <c r="M14" s="269"/>
      <c r="N14" s="401">
        <f t="shared" si="0"/>
        <v>-20474412.120000005</v>
      </c>
      <c r="O14" s="400">
        <f>-SUM('Payroll Totals by Month'!F3:F56)-SUM('Payroll Totals by Month'!J3:J56)</f>
        <v>-13694341.879999999</v>
      </c>
      <c r="P14" s="400">
        <f>O14-N14</f>
        <v>6780070.2400000058</v>
      </c>
      <c r="Q14" s="269" t="s">
        <v>4972</v>
      </c>
    </row>
    <row r="15" spans="1:17" x14ac:dyDescent="0.25">
      <c r="A15" s="277" t="s">
        <v>4556</v>
      </c>
      <c r="B15" s="401">
        <f>SUM(B2:B14)</f>
        <v>26778700.298295703</v>
      </c>
      <c r="C15" s="401">
        <f t="shared" ref="C15:P15" si="2">SUM(C2:C14)</f>
        <v>9580203.845237609</v>
      </c>
      <c r="D15" s="401">
        <f t="shared" si="2"/>
        <v>10121735.309713798</v>
      </c>
      <c r="E15" s="401">
        <f t="shared" si="2"/>
        <v>12598181.009158241</v>
      </c>
      <c r="F15" s="401">
        <f t="shared" si="2"/>
        <v>0</v>
      </c>
      <c r="G15" s="401">
        <f t="shared" si="2"/>
        <v>0</v>
      </c>
      <c r="H15" s="401">
        <f t="shared" si="2"/>
        <v>0</v>
      </c>
      <c r="I15" s="401">
        <f t="shared" si="2"/>
        <v>0</v>
      </c>
      <c r="J15" s="401">
        <f t="shared" si="2"/>
        <v>0</v>
      </c>
      <c r="K15" s="401">
        <f t="shared" si="2"/>
        <v>0</v>
      </c>
      <c r="L15" s="277">
        <f t="shared" si="2"/>
        <v>0</v>
      </c>
      <c r="M15" s="277">
        <f t="shared" si="2"/>
        <v>0</v>
      </c>
      <c r="N15" s="401">
        <f t="shared" si="2"/>
        <v>59078820.462405369</v>
      </c>
      <c r="O15" s="401">
        <f t="shared" si="2"/>
        <v>189697149.54567125</v>
      </c>
      <c r="P15" s="401">
        <f t="shared" si="2"/>
        <v>130618329.0832659</v>
      </c>
      <c r="Q15" s="269"/>
    </row>
    <row r="17" spans="1:10" x14ac:dyDescent="0.25">
      <c r="J17" s="52"/>
    </row>
    <row r="18" spans="1:10" x14ac:dyDescent="0.25">
      <c r="F18" s="353">
        <f>SUM(B22:B24)</f>
        <v>19378251.249158252</v>
      </c>
      <c r="G18" s="353">
        <f>SUM(E2:E12)</f>
        <v>19378251.249158245</v>
      </c>
      <c r="H18" s="353">
        <f>G18-F18</f>
        <v>0</v>
      </c>
    </row>
    <row r="19" spans="1:10" x14ac:dyDescent="0.25">
      <c r="J19" s="52"/>
    </row>
    <row r="22" spans="1:10" x14ac:dyDescent="0.25">
      <c r="A22" s="414" t="s">
        <v>4576</v>
      </c>
      <c r="B22" s="415">
        <v>9579699.4566834401</v>
      </c>
      <c r="E22" t="s">
        <v>4587</v>
      </c>
      <c r="F22" s="353">
        <f>E15</f>
        <v>12598181.009158241</v>
      </c>
      <c r="J22" s="353"/>
    </row>
    <row r="23" spans="1:10" x14ac:dyDescent="0.25">
      <c r="A23" s="414" t="s">
        <v>4577</v>
      </c>
      <c r="B23" s="415">
        <v>9812011.3946970347</v>
      </c>
      <c r="E23" t="s">
        <v>4867</v>
      </c>
      <c r="F23" s="353">
        <f>B22+B23</f>
        <v>19391710.851380475</v>
      </c>
      <c r="J23" s="52"/>
    </row>
    <row r="24" spans="1:10" x14ac:dyDescent="0.25">
      <c r="A24" s="414" t="s">
        <v>4578</v>
      </c>
      <c r="B24" s="415">
        <v>-13459.6022222222</v>
      </c>
      <c r="E24" t="s">
        <v>4948</v>
      </c>
      <c r="F24" s="52">
        <f>B24+B27</f>
        <v>-6561953.24268826</v>
      </c>
      <c r="J24" s="52"/>
    </row>
    <row r="25" spans="1:10" s="301" customFormat="1" x14ac:dyDescent="0.25">
      <c r="A25" s="414"/>
      <c r="B25" s="415">
        <f>SUM(B22:B24)</f>
        <v>19378251.249158252</v>
      </c>
      <c r="F25" s="52"/>
      <c r="J25" s="52"/>
    </row>
    <row r="26" spans="1:10" x14ac:dyDescent="0.25">
      <c r="A26" s="414" t="s">
        <v>4575</v>
      </c>
      <c r="B26" s="415">
        <f>SUM(E2:E13)-B25</f>
        <v>0</v>
      </c>
      <c r="E26" s="301"/>
      <c r="F26" s="52"/>
      <c r="J26" s="51"/>
    </row>
    <row r="27" spans="1:10" x14ac:dyDescent="0.25">
      <c r="A27" s="414" t="s">
        <v>4579</v>
      </c>
      <c r="B27" s="415">
        <f>-SUM('Payroll Totals by Month'!P3:P56)</f>
        <v>-6548493.6404660381</v>
      </c>
      <c r="E27" s="301" t="s">
        <v>4868</v>
      </c>
      <c r="F27" s="52">
        <f>-SUM('Payroll Totals by Month'!Q3:Q56)</f>
        <v>-231576.59953396578</v>
      </c>
    </row>
    <row r="28" spans="1:10" x14ac:dyDescent="0.25">
      <c r="A28" s="414"/>
      <c r="B28" s="414"/>
      <c r="E28" t="s">
        <v>3603</v>
      </c>
      <c r="F28" s="353">
        <f>SUM(F23:F27)</f>
        <v>12598181.009158248</v>
      </c>
    </row>
    <row r="29" spans="1:10" x14ac:dyDescent="0.25">
      <c r="A29" s="416" t="s">
        <v>4580</v>
      </c>
      <c r="B29" s="417">
        <f>B27+B25</f>
        <v>12829757.608692214</v>
      </c>
      <c r="E29" t="s">
        <v>3604</v>
      </c>
      <c r="F29" s="353">
        <f>F28-F22</f>
        <v>0</v>
      </c>
    </row>
    <row r="30" spans="1:10" x14ac:dyDescent="0.25">
      <c r="A30" s="418" t="s">
        <v>4581</v>
      </c>
      <c r="B30" s="419">
        <f>F27</f>
        <v>-231576.59953396578</v>
      </c>
    </row>
    <row r="31" spans="1:10" x14ac:dyDescent="0.25">
      <c r="A31" s="301"/>
      <c r="B31" s="301"/>
    </row>
    <row r="32" spans="1:10" s="301" customFormat="1" x14ac:dyDescent="0.25">
      <c r="A32" t="s">
        <v>4582</v>
      </c>
      <c r="B32" s="353">
        <f>B30+B29</f>
        <v>12598181.009158248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09" t="s">
        <v>4566</v>
      </c>
      <c r="D1" s="407"/>
      <c r="E1" s="407"/>
      <c r="F1" s="407"/>
      <c r="G1" s="407"/>
      <c r="H1" s="408"/>
      <c r="I1" s="409" t="s">
        <v>4559</v>
      </c>
      <c r="J1" s="407"/>
      <c r="K1" s="407"/>
      <c r="L1" s="407"/>
      <c r="M1" s="407"/>
      <c r="N1" s="408"/>
      <c r="Q1" s="405" t="s">
        <v>66</v>
      </c>
      <c r="R1" s="405" t="s">
        <v>400</v>
      </c>
      <c r="S1" s="405" t="s">
        <v>72</v>
      </c>
      <c r="T1" s="405" t="s">
        <v>85</v>
      </c>
      <c r="U1" s="405" t="s">
        <v>58</v>
      </c>
    </row>
    <row r="2" spans="1:21" s="301" customFormat="1" x14ac:dyDescent="0.25">
      <c r="A2" s="277" t="s">
        <v>4548</v>
      </c>
      <c r="B2" s="277" t="s">
        <v>4518</v>
      </c>
      <c r="C2" s="411" t="s">
        <v>66</v>
      </c>
      <c r="D2" s="411" t="s">
        <v>182</v>
      </c>
      <c r="E2" s="411" t="s">
        <v>400</v>
      </c>
      <c r="F2" s="411" t="s">
        <v>72</v>
      </c>
      <c r="G2" s="411" t="s">
        <v>85</v>
      </c>
      <c r="H2" s="411" t="s">
        <v>58</v>
      </c>
      <c r="I2" s="277" t="s">
        <v>66</v>
      </c>
      <c r="J2" s="277" t="s">
        <v>182</v>
      </c>
      <c r="K2" s="277" t="s">
        <v>400</v>
      </c>
      <c r="L2" s="277" t="s">
        <v>72</v>
      </c>
      <c r="M2" s="277" t="s">
        <v>85</v>
      </c>
      <c r="N2" s="277" t="s">
        <v>58</v>
      </c>
      <c r="Q2" s="269" t="s">
        <v>4121</v>
      </c>
      <c r="R2" s="269" t="s">
        <v>4563</v>
      </c>
      <c r="S2" s="269" t="s">
        <v>73</v>
      </c>
      <c r="T2" s="269" t="s">
        <v>4521</v>
      </c>
      <c r="U2" s="269" t="s">
        <v>4565</v>
      </c>
    </row>
    <row r="3" spans="1:21" x14ac:dyDescent="0.25">
      <c r="A3" s="410">
        <v>3023520</v>
      </c>
      <c r="B3" s="277" t="s">
        <v>189</v>
      </c>
      <c r="C3" s="412" t="e">
        <f>SUMIF(APT!$C$20:$C$100,'School CFR'!A3,APT!$AG$20:$AG$100)+SUMIF(HNPlaces!$C$20:$C$35,'School CFR'!A3,HNPlaces!$AI$20:$AI$35)+SUMIF(TPG!$C$20:$C$133,'School CFR'!A3,TPG!#REF!)</f>
        <v>#REF!</v>
      </c>
      <c r="D3" s="412">
        <f>SUMIF(POST16!$C$20:$C$26,'School CFR'!A3,POST16!$AI$20:$AI$26)</f>
        <v>0</v>
      </c>
      <c r="E3" s="412">
        <f>SUMIF('HN TOP UP AUTUMN UPDATE NOV'!$E$8:$E$189,'School CFR'!A3,'HN TOP UP AUTUMN UPDATE NOV'!$BG$8:$BG$189)</f>
        <v>0</v>
      </c>
      <c r="F3" s="412">
        <f>SUMIF(PPG!$C$20:$C$160,'School CFR'!A3,PPG!$AG$20:$AG$160)</f>
        <v>922.5</v>
      </c>
      <c r="G3" s="412" t="e">
        <f>SUMIFS(GRANTS!#REF!,GRANTS!$C$20:$C$220,'School CFR'!A3,GRANTS!$K$20:$K$220,'School CFR'!$G$2)</f>
        <v>#REF!</v>
      </c>
      <c r="H3" s="412" t="e">
        <f>SUMIFS(GRANTS!#REF!,GRANTS!$C$20:$C$220,'School CFR'!A3,GRANTS!$K$20:$K$220,'School CFR'!$H$2)</f>
        <v>#REF!</v>
      </c>
      <c r="I3" s="400">
        <f>SUMIFS(APT!$F$20:$F$100,APT!$C$20:$C$100,'School CFR'!A3,APT!$K$20:$K$100,'School CFR'!$I$2)+(SUMIFS(HNPlaces!$F$20:$F$35,HNPlaces!$C$20:$C$35,'School CFR'!A3,HNPlaces!$K$20:$K$35,'School CFR'!$I$2))+(SUMIFS(TPG!$F$20:$F$133,TPG!$C$20:$C$133,'School CFR'!A3,TPG!$K$20:$K$133,'School CFR'!$I$2))</f>
        <v>1767768</v>
      </c>
      <c r="J3" s="399">
        <f>SUMIFS(HNPlaces!$F$20:$F$35,HNPlaces!$C$20:$C$35,'School CFR'!A3,HNPlaces!$K$20:$K$35,'School CFR'!$J$2)+SUMIFS(POST16!$F$20:$F$26,POST16!$C$20:$C$26,'School CFR'!A3,POST16!$K$20:$K$26,'School CFR'!$J$2)</f>
        <v>0</v>
      </c>
      <c r="K3" s="400">
        <f>SUMIF('HN TOP UP AUTUMN UPDATE NOV'!$E$8:$E$189,'School CFR'!A3,'HN TOP UP AUTUMN UPDATE NOV'!$H$8:$H$189)</f>
        <v>0</v>
      </c>
      <c r="L3" s="400">
        <f>SUMIFS(PPG!$F$20:$F$160,PPG!$C$20:$C$160,'School CFR'!A3,PPG!$K$20:$K$160,'School CFR'!$L$2)</f>
        <v>1345</v>
      </c>
      <c r="M3" s="399">
        <f>SUMIFS(COVID!$F$20:$F$109,COVID!$C$20:$C$109,'School CFR'!A3,COVID!$K$20:$K$109,'School CFR'!$M$2)+SUMIFS(GRANTS!$F$20:$F$220,GRANTS!$C$20:$C$220,'School CFR'!A3,GRANTS!$K$20:$K$220,'School CFR'!$M$2)</f>
        <v>101694.66666666667</v>
      </c>
      <c r="N3" s="406">
        <f>SUMIFS(GRANTS!$F$20:$F$220,GRANTS!$C$20:$C$220,'School CFR'!A3,GRANTS!$K$20:$K$220,'School CFR'!$N$2)</f>
        <v>0</v>
      </c>
      <c r="Q3" s="269" t="s">
        <v>4562</v>
      </c>
      <c r="R3" s="269"/>
      <c r="S3" s="269"/>
      <c r="T3" s="269" t="s">
        <v>4564</v>
      </c>
      <c r="U3" s="269"/>
    </row>
    <row r="4" spans="1:21" x14ac:dyDescent="0.25">
      <c r="A4" s="410">
        <v>3023300</v>
      </c>
      <c r="B4" s="277" t="s">
        <v>192</v>
      </c>
      <c r="C4" s="412" t="e">
        <f>SUMIF(APT!$C$20:$C$100,'School CFR'!A4,APT!$AG$20:$AG$100)+SUMIF(HNPlaces!$C$20:$C$35,'School CFR'!A4,HNPlaces!$AI$20:$AI$35)+SUMIF(TPG!$C$20:$C$133,'School CFR'!A4,TPG!#REF!)</f>
        <v>#REF!</v>
      </c>
      <c r="D4" s="412">
        <f>SUMIF(POST16!$C$20:$C$26,'School CFR'!A4,POST16!$AI$20:$AI$26)</f>
        <v>0</v>
      </c>
      <c r="E4" s="412">
        <f>SUMIF('HN TOP UP AUTUMN UPDATE NOV'!$E$8:$E$189,'School CFR'!A4,'HN TOP UP AUTUMN UPDATE NOV'!$BG$8:$BG$189)</f>
        <v>0</v>
      </c>
      <c r="F4" s="412">
        <f>SUMIF(PPG!$C$20:$C$160,'School CFR'!A4,PPG!$AG$20:$AG$160)</f>
        <v>29590</v>
      </c>
      <c r="G4" s="412" t="e">
        <f>SUMIFS(GRANTS!#REF!,GRANTS!$C$20:$C$220,'School CFR'!A4,GRANTS!$K$20:$K$220,'School CFR'!$G$2)</f>
        <v>#REF!</v>
      </c>
      <c r="H4" s="412" t="e">
        <f>SUMIFS(GRANTS!#REF!,GRANTS!$C$20:$C$220,'School CFR'!A4,GRANTS!$K$20:$K$220,'School CFR'!$H$2)</f>
        <v>#REF!</v>
      </c>
      <c r="I4" s="400">
        <f>SUMIFS(APT!$F$20:$F$100,APT!$C$20:$C$100,'School CFR'!A4,APT!$K$20:$K$100,'School CFR'!$I$2)+(SUMIFS(HNPlaces!$F$20:$F$35,HNPlaces!$C$20:$C$35,'School CFR'!A4,HNPlaces!$K$20:$K$35,'School CFR'!$I$2))+(SUMIFS(TPG!$F$20:$F$133,TPG!$C$20:$C$133,'School CFR'!A4,TPG!$K$20:$K$133,'School CFR'!$I$2))</f>
        <v>940994.55911034858</v>
      </c>
      <c r="J4" s="399">
        <f>SUMIFS(HNPlaces!$F$20:$F$35,HNPlaces!$C$20:$C$35,'School CFR'!A4,HNPlaces!$K$20:$K$35,'School CFR'!$J$2)+SUMIFS(POST16!$F$20:$F$26,POST16!$C$20:$C$26,'School CFR'!A4,POST16!$K$20:$K$26,'School CFR'!$J$2)</f>
        <v>0</v>
      </c>
      <c r="K4" s="400">
        <f>SUMIF('HN TOP UP AUTUMN UPDATE NOV'!$E$8:$E$189,'School CFR'!A4,'HN TOP UP AUTUMN UPDATE NOV'!$H$8:$H$189)</f>
        <v>0</v>
      </c>
      <c r="L4" s="400">
        <f>SUMIFS(PPG!$F$20:$F$160,PPG!$C$20:$C$160,'School CFR'!A4,PPG!$K$20:$K$160,'School CFR'!$L$2)</f>
        <v>114325</v>
      </c>
      <c r="M4" s="399">
        <f>SUMIFS(COVID!$F$20:$F$109,COVID!$C$20:$C$109,'School CFR'!A4,COVID!$K$20:$K$109,'School CFR'!$M$2)+SUMIFS(GRANTS!$F$20:$F$220,GRANTS!$C$20:$C$220,'School CFR'!A4,GRANTS!$K$20:$K$220,'School CFR'!$M$2)</f>
        <v>22390.666666666664</v>
      </c>
      <c r="N4" s="406">
        <f>SUMIFS(GRANTS!$F$20:$F$220,GRANTS!$C$20:$C$220,'School CFR'!A4,GRANTS!$K$20:$K$220,'School CFR'!$N$2)</f>
        <v>0</v>
      </c>
      <c r="O4" s="301"/>
      <c r="Q4" s="269" t="s">
        <v>4560</v>
      </c>
      <c r="R4" s="269"/>
      <c r="S4" s="269"/>
      <c r="T4" s="269" t="s">
        <v>86</v>
      </c>
      <c r="U4" s="269"/>
    </row>
    <row r="5" spans="1:21" x14ac:dyDescent="0.25">
      <c r="A5" s="410">
        <v>3023317</v>
      </c>
      <c r="B5" s="277" t="s">
        <v>193</v>
      </c>
      <c r="C5" s="412" t="e">
        <f>SUMIF(APT!$C$20:$C$100,'School CFR'!A5,APT!$AG$20:$AG$100)+SUMIF(HNPlaces!$C$20:$C$35,'School CFR'!A5,HNPlaces!$AI$20:$AI$35)+SUMIF(TPG!$C$20:$C$133,'School CFR'!A5,TPG!#REF!)</f>
        <v>#REF!</v>
      </c>
      <c r="D5" s="412">
        <f>SUMIF(POST16!$C$20:$C$26,'School CFR'!A5,POST16!$AI$20:$AI$26)</f>
        <v>0</v>
      </c>
      <c r="E5" s="412">
        <f>SUMIF('HN TOP UP AUTUMN UPDATE NOV'!$E$8:$E$189,'School CFR'!A5,'HN TOP UP AUTUMN UPDATE NOV'!$BG$8:$BG$189)</f>
        <v>0</v>
      </c>
      <c r="F5" s="412">
        <f>SUMIF(PPG!$C$20:$C$160,'School CFR'!A5,PPG!$AG$20:$AG$160)</f>
        <v>18062.5</v>
      </c>
      <c r="G5" s="412" t="e">
        <f>SUMIFS(GRANTS!#REF!,GRANTS!$C$20:$C$220,'School CFR'!A5,GRANTS!$K$20:$K$220,'School CFR'!$G$2)</f>
        <v>#REF!</v>
      </c>
      <c r="H5" s="412" t="e">
        <f>SUMIFS(GRANTS!#REF!,GRANTS!$C$20:$C$220,'School CFR'!A5,GRANTS!$K$20:$K$220,'School CFR'!$H$2)</f>
        <v>#REF!</v>
      </c>
      <c r="I5" s="400">
        <f>SUMIFS(APT!$F$20:$F$100,APT!$C$20:$C$100,'School CFR'!A5,APT!$K$20:$K$100,'School CFR'!$I$2)+(SUMIFS(HNPlaces!$F$20:$F$35,HNPlaces!$C$20:$C$35,'School CFR'!A5,HNPlaces!$K$20:$K$35,'School CFR'!$I$2))+(SUMIFS(TPG!$F$20:$F$133,TPG!$C$20:$C$133,'School CFR'!A5,TPG!$K$20:$K$133,'School CFR'!$I$2))</f>
        <v>1022955.4283918283</v>
      </c>
      <c r="J5" s="399">
        <f>SUMIFS(HNPlaces!$F$20:$F$35,HNPlaces!$C$20:$C$35,'School CFR'!A5,HNPlaces!$K$20:$K$35,'School CFR'!$J$2)+SUMIFS(POST16!$F$20:$F$26,POST16!$C$20:$C$26,'School CFR'!A5,POST16!$K$20:$K$26,'School CFR'!$J$2)</f>
        <v>0</v>
      </c>
      <c r="K5" s="400">
        <f>SUMIF('HN TOP UP AUTUMN UPDATE NOV'!$E$8:$E$189,'School CFR'!A5,'HN TOP UP AUTUMN UPDATE NOV'!$H$8:$H$189)</f>
        <v>0</v>
      </c>
      <c r="L5" s="400">
        <f>SUMIFS(PPG!$F$20:$F$160,PPG!$C$20:$C$160,'School CFR'!A5,PPG!$K$20:$K$160,'School CFR'!$L$2)</f>
        <v>70560</v>
      </c>
      <c r="M5" s="399">
        <f>SUMIFS(COVID!$F$20:$F$109,COVID!$C$20:$C$109,'School CFR'!A5,COVID!$K$20:$K$109,'School CFR'!$M$2)+SUMIFS(GRANTS!$F$20:$F$220,GRANTS!$C$20:$C$220,'School CFR'!A5,GRANTS!$K$20:$K$220,'School CFR'!$M$2)</f>
        <v>38367.833333333336</v>
      </c>
      <c r="N5" s="406">
        <f>SUMIFS(GRANTS!$F$20:$F$220,GRANTS!$C$20:$C$220,'School CFR'!A5,GRANTS!$K$20:$K$220,'School CFR'!$N$2)</f>
        <v>0</v>
      </c>
      <c r="O5" s="301"/>
      <c r="Q5" s="269" t="s">
        <v>4561</v>
      </c>
      <c r="R5" s="269"/>
      <c r="S5" s="269"/>
      <c r="T5" s="269"/>
      <c r="U5" s="269"/>
    </row>
    <row r="6" spans="1:21" x14ac:dyDescent="0.25">
      <c r="A6" s="410">
        <v>3023500</v>
      </c>
      <c r="B6" s="277" t="s">
        <v>195</v>
      </c>
      <c r="C6" s="412" t="e">
        <f>SUMIF(APT!$C$20:$C$100,'School CFR'!A6,APT!$AG$20:$AG$100)+SUMIF(HNPlaces!$C$20:$C$35,'School CFR'!A6,HNPlaces!$AI$20:$AI$35)+SUMIF(TPG!$C$20:$C$133,'School CFR'!A6,TPG!#REF!)</f>
        <v>#REF!</v>
      </c>
      <c r="D6" s="412">
        <f>SUMIF(POST16!$C$20:$C$26,'School CFR'!A6,POST16!$AI$20:$AI$26)</f>
        <v>0</v>
      </c>
      <c r="E6" s="412">
        <f>SUMIF('HN TOP UP AUTUMN UPDATE NOV'!$E$8:$E$189,'School CFR'!A6,'HN TOP UP AUTUMN UPDATE NOV'!$BG$8:$BG$189)</f>
        <v>0</v>
      </c>
      <c r="F6" s="412">
        <f>SUMIF(PPG!$C$20:$C$160,'School CFR'!A6,PPG!$AG$20:$AG$160)</f>
        <v>7397.5</v>
      </c>
      <c r="G6" s="412" t="e">
        <f>SUMIFS(GRANTS!#REF!,GRANTS!$C$20:$C$220,'School CFR'!A6,GRANTS!$K$20:$K$220,'School CFR'!$G$2)</f>
        <v>#REF!</v>
      </c>
      <c r="H6" s="412" t="e">
        <f>SUMIFS(GRANTS!#REF!,GRANTS!$C$20:$C$220,'School CFR'!A6,GRANTS!$K$20:$K$220,'School CFR'!$H$2)</f>
        <v>#REF!</v>
      </c>
      <c r="I6" s="400">
        <f>SUMIFS(APT!$F$20:$F$100,APT!$C$20:$C$100,'School CFR'!A6,APT!$K$20:$K$100,'School CFR'!$I$2)+(SUMIFS(HNPlaces!$F$20:$F$35,HNPlaces!$C$20:$C$35,'School CFR'!A6,HNPlaces!$K$20:$K$35,'School CFR'!$I$2))+(SUMIFS(TPG!$F$20:$F$133,TPG!$C$20:$C$133,'School CFR'!A6,TPG!$K$20:$K$133,'School CFR'!$I$2))</f>
        <v>689043.38797342859</v>
      </c>
      <c r="J6" s="399">
        <f>SUMIFS(HNPlaces!$F$20:$F$35,HNPlaces!$C$20:$C$35,'School CFR'!A6,HNPlaces!$K$20:$K$35,'School CFR'!$J$2)+SUMIFS(POST16!$F$20:$F$26,POST16!$C$20:$C$26,'School CFR'!A6,POST16!$K$20:$K$26,'School CFR'!$J$2)</f>
        <v>0</v>
      </c>
      <c r="K6" s="400">
        <f>SUMIF('HN TOP UP AUTUMN UPDATE NOV'!$E$8:$E$189,'School CFR'!A6,'HN TOP UP AUTUMN UPDATE NOV'!$H$8:$H$189)</f>
        <v>0</v>
      </c>
      <c r="L6" s="400">
        <f>SUMIFS(PPG!$F$20:$F$160,PPG!$C$20:$C$160,'School CFR'!A6,PPG!$K$20:$K$160,'School CFR'!$L$2)</f>
        <v>18830</v>
      </c>
      <c r="M6" s="399">
        <f>SUMIFS(COVID!$F$20:$F$109,COVID!$C$20:$C$109,'School CFR'!A6,COVID!$K$20:$K$109,'School CFR'!$M$2)+SUMIFS(GRANTS!$F$20:$F$220,GRANTS!$C$20:$C$220,'School CFR'!A6,GRANTS!$K$20:$K$220,'School CFR'!$M$2)</f>
        <v>52442.166666666664</v>
      </c>
      <c r="N6" s="406">
        <f>SUMIFS(GRANTS!$F$20:$F$220,GRANTS!$C$20:$C$220,'School CFR'!A6,GRANTS!$K$20:$K$220,'School CFR'!$N$2)</f>
        <v>0</v>
      </c>
      <c r="O6" s="301"/>
    </row>
    <row r="7" spans="1:21" x14ac:dyDescent="0.25">
      <c r="A7" s="410">
        <v>3023514</v>
      </c>
      <c r="B7" s="277" t="s">
        <v>196</v>
      </c>
      <c r="C7" s="412" t="e">
        <f>SUMIF(APT!$C$20:$C$100,'School CFR'!A7,APT!$AG$20:$AG$100)+SUMIF(HNPlaces!$C$20:$C$35,'School CFR'!A7,HNPlaces!$AI$20:$AI$35)+SUMIF(TPG!$C$20:$C$133,'School CFR'!A7,TPG!#REF!)</f>
        <v>#REF!</v>
      </c>
      <c r="D7" s="412">
        <f>SUMIF(POST16!$C$20:$C$26,'School CFR'!A7,POST16!$AI$20:$AI$26)</f>
        <v>0</v>
      </c>
      <c r="E7" s="412">
        <f>SUMIF('HN TOP UP AUTUMN UPDATE NOV'!$E$8:$E$189,'School CFR'!A7,'HN TOP UP AUTUMN UPDATE NOV'!$BG$8:$BG$189)</f>
        <v>0</v>
      </c>
      <c r="F7" s="412">
        <f>SUMIF(PPG!$C$20:$C$160,'School CFR'!A7,PPG!$AG$20:$AG$160)</f>
        <v>18830</v>
      </c>
      <c r="G7" s="412" t="e">
        <f>SUMIFS(GRANTS!#REF!,GRANTS!$C$20:$C$220,'School CFR'!A7,GRANTS!$K$20:$K$220,'School CFR'!$G$2)</f>
        <v>#REF!</v>
      </c>
      <c r="H7" s="412" t="e">
        <f>SUMIFS(GRANTS!#REF!,GRANTS!$C$20:$C$220,'School CFR'!A7,GRANTS!$K$20:$K$220,'School CFR'!$H$2)</f>
        <v>#REF!</v>
      </c>
      <c r="I7" s="400">
        <f>SUMIFS(APT!$F$20:$F$100,APT!$C$20:$C$100,'School CFR'!A7,APT!$K$20:$K$100,'School CFR'!$I$2)+(SUMIFS(HNPlaces!$F$20:$F$35,HNPlaces!$C$20:$C$35,'School CFR'!A7,HNPlaces!$K$20:$K$35,'School CFR'!$I$2))+(SUMIFS(TPG!$F$20:$F$133,TPG!$C$20:$C$133,'School CFR'!A7,TPG!$K$20:$K$133,'School CFR'!$I$2))</f>
        <v>1021129.2745780001</v>
      </c>
      <c r="J7" s="399">
        <f>SUMIFS(HNPlaces!$F$20:$F$35,HNPlaces!$C$20:$C$35,'School CFR'!A7,HNPlaces!$K$20:$K$35,'School CFR'!$J$2)+SUMIFS(POST16!$F$20:$F$26,POST16!$C$20:$C$26,'School CFR'!A7,POST16!$K$20:$K$26,'School CFR'!$J$2)</f>
        <v>0</v>
      </c>
      <c r="K7" s="400">
        <f>SUMIF('HN TOP UP AUTUMN UPDATE NOV'!$E$8:$E$189,'School CFR'!A7,'HN TOP UP AUTUMN UPDATE NOV'!$H$8:$H$189)</f>
        <v>0</v>
      </c>
      <c r="L7" s="400">
        <f>SUMIFS(PPG!$F$20:$F$160,PPG!$C$20:$C$160,'School CFR'!A7,PPG!$K$20:$K$160,'School CFR'!$L$2)</f>
        <v>69940</v>
      </c>
      <c r="M7" s="399">
        <f>SUMIFS(COVID!$F$20:$F$109,COVID!$C$20:$C$109,'School CFR'!A7,COVID!$K$20:$K$109,'School CFR'!$M$2)+SUMIFS(GRANTS!$F$20:$F$220,GRANTS!$C$20:$C$220,'School CFR'!A7,GRANTS!$K$20:$K$220,'School CFR'!$M$2)</f>
        <v>14425</v>
      </c>
      <c r="N7" s="406">
        <f>SUMIFS(GRANTS!$F$20:$F$220,GRANTS!$C$20:$C$220,'School CFR'!A7,GRANTS!$K$20:$K$220,'School CFR'!$N$2)</f>
        <v>0</v>
      </c>
      <c r="O7" s="301"/>
    </row>
    <row r="8" spans="1:21" x14ac:dyDescent="0.25">
      <c r="A8" s="410">
        <v>3022002</v>
      </c>
      <c r="B8" s="277" t="s">
        <v>198</v>
      </c>
      <c r="C8" s="412" t="e">
        <f>SUMIF(APT!$C$20:$C$100,'School CFR'!A8,APT!$AG$20:$AG$100)+SUMIF(HNPlaces!$C$20:$C$35,'School CFR'!A8,HNPlaces!$AI$20:$AI$35)+SUMIF(TPG!$C$20:$C$133,'School CFR'!A8,TPG!#REF!)</f>
        <v>#REF!</v>
      </c>
      <c r="D8" s="412">
        <f>SUMIF(POST16!$C$20:$C$26,'School CFR'!A8,POST16!$AI$20:$AI$26)</f>
        <v>0</v>
      </c>
      <c r="E8" s="412">
        <f>SUMIF('HN TOP UP AUTUMN UPDATE NOV'!$E$8:$E$189,'School CFR'!A8,'HN TOP UP AUTUMN UPDATE NOV'!$BG$8:$BG$189)</f>
        <v>0</v>
      </c>
      <c r="F8" s="412">
        <f>SUMIF(PPG!$C$20:$C$160,'School CFR'!A8,PPG!$AG$20:$AG$160)</f>
        <v>44048.75</v>
      </c>
      <c r="G8" s="412" t="e">
        <f>SUMIFS(GRANTS!#REF!,GRANTS!$C$20:$C$220,'School CFR'!A8,GRANTS!$K$20:$K$220,'School CFR'!$G$2)</f>
        <v>#REF!</v>
      </c>
      <c r="H8" s="412" t="e">
        <f>SUMIFS(GRANTS!#REF!,GRANTS!$C$20:$C$220,'School CFR'!A8,GRANTS!$K$20:$K$220,'School CFR'!$H$2)</f>
        <v>#REF!</v>
      </c>
      <c r="I8" s="400">
        <f>SUMIFS(APT!$F$20:$F$100,APT!$C$20:$C$100,'School CFR'!A8,APT!$K$20:$K$100,'School CFR'!$I$2)+(SUMIFS(HNPlaces!$F$20:$F$35,HNPlaces!$C$20:$C$35,'School CFR'!A8,HNPlaces!$K$20:$K$35,'School CFR'!$I$2))+(SUMIFS(TPG!$F$20:$F$133,TPG!$C$20:$C$133,'School CFR'!A8,TPG!$K$20:$K$133,'School CFR'!$I$2))</f>
        <v>2201978.3334266907</v>
      </c>
      <c r="J8" s="399">
        <f>SUMIFS(HNPlaces!$F$20:$F$35,HNPlaces!$C$20:$C$35,'School CFR'!A8,HNPlaces!$K$20:$K$35,'School CFR'!$J$2)+SUMIFS(POST16!$F$20:$F$26,POST16!$C$20:$C$26,'School CFR'!A8,POST16!$K$20:$K$26,'School CFR'!$J$2)</f>
        <v>0</v>
      </c>
      <c r="K8" s="400">
        <f>SUMIF('HN TOP UP AUTUMN UPDATE NOV'!$E$8:$E$189,'School CFR'!A8,'HN TOP UP AUTUMN UPDATE NOV'!$H$8:$H$189)</f>
        <v>0</v>
      </c>
      <c r="L8" s="400">
        <f>SUMIFS(PPG!$F$20:$F$160,PPG!$C$20:$C$160,'School CFR'!A8,PPG!$K$20:$K$160,'School CFR'!$L$2)</f>
        <v>161400</v>
      </c>
      <c r="M8" s="399">
        <f>SUMIFS(COVID!$F$20:$F$109,COVID!$C$20:$C$109,'School CFR'!A8,COVID!$K$20:$K$109,'School CFR'!$M$2)+SUMIFS(GRANTS!$F$20:$F$220,GRANTS!$C$20:$C$220,'School CFR'!A8,GRANTS!$K$20:$K$220,'School CFR'!$M$2)</f>
        <v>70783.333333333343</v>
      </c>
      <c r="N8" s="406">
        <f>SUMIFS(GRANTS!$F$20:$F$220,GRANTS!$C$20:$C$220,'School CFR'!A8,GRANTS!$K$20:$K$220,'School CFR'!$N$2)</f>
        <v>9067</v>
      </c>
      <c r="O8" s="301"/>
    </row>
    <row r="9" spans="1:21" x14ac:dyDescent="0.25">
      <c r="A9" s="410">
        <v>3022079</v>
      </c>
      <c r="B9" s="277" t="s">
        <v>199</v>
      </c>
      <c r="C9" s="412" t="e">
        <f>SUMIF(APT!$C$20:$C$100,'School CFR'!A9,APT!$AG$20:$AG$100)+SUMIF(HNPlaces!$C$20:$C$35,'School CFR'!A9,HNPlaces!$AI$20:$AI$35)+SUMIF(TPG!$C$20:$C$133,'School CFR'!A9,TPG!#REF!)</f>
        <v>#REF!</v>
      </c>
      <c r="D9" s="412">
        <f>SUMIF(POST16!$C$20:$C$26,'School CFR'!A9,POST16!$AI$20:$AI$26)</f>
        <v>0</v>
      </c>
      <c r="E9" s="412">
        <f>SUMIF('HN TOP UP AUTUMN UPDATE NOV'!$E$8:$E$189,'School CFR'!A9,'HN TOP UP AUTUMN UPDATE NOV'!$BG$8:$BG$189)</f>
        <v>0</v>
      </c>
      <c r="F9" s="412">
        <f>SUMIF(PPG!$C$20:$C$160,'School CFR'!A9,PPG!$AG$20:$AG$160)</f>
        <v>11096.25</v>
      </c>
      <c r="G9" s="412" t="e">
        <f>SUMIFS(GRANTS!#REF!,GRANTS!$C$20:$C$220,'School CFR'!A9,GRANTS!$K$20:$K$220,'School CFR'!$G$2)</f>
        <v>#REF!</v>
      </c>
      <c r="H9" s="412" t="e">
        <f>SUMIFS(GRANTS!#REF!,GRANTS!$C$20:$C$220,'School CFR'!A9,GRANTS!$K$20:$K$220,'School CFR'!$H$2)</f>
        <v>#REF!</v>
      </c>
      <c r="I9" s="400">
        <f>SUMIFS(APT!$F$20:$F$100,APT!$C$20:$C$100,'School CFR'!A9,APT!$K$20:$K$100,'School CFR'!$I$2)+(SUMIFS(HNPlaces!$F$20:$F$35,HNPlaces!$C$20:$C$35,'School CFR'!A9,HNPlaces!$K$20:$K$35,'School CFR'!$I$2))+(SUMIFS(TPG!$F$20:$F$133,TPG!$C$20:$C$133,'School CFR'!A9,TPG!$K$20:$K$133,'School CFR'!$I$2))</f>
        <v>1848020</v>
      </c>
      <c r="J9" s="399">
        <f>SUMIFS(HNPlaces!$F$20:$F$35,HNPlaces!$C$20:$C$35,'School CFR'!A9,HNPlaces!$K$20:$K$35,'School CFR'!$J$2)+SUMIFS(POST16!$F$20:$F$26,POST16!$C$20:$C$26,'School CFR'!A9,POST16!$K$20:$K$26,'School CFR'!$J$2)</f>
        <v>0</v>
      </c>
      <c r="K9" s="400">
        <f>SUMIF('HN TOP UP AUTUMN UPDATE NOV'!$E$8:$E$189,'School CFR'!A9,'HN TOP UP AUTUMN UPDATE NOV'!$H$8:$H$189)</f>
        <v>0</v>
      </c>
      <c r="L9" s="400">
        <f>SUMIFS(PPG!$F$20:$F$160,PPG!$C$20:$C$160,'School CFR'!A9,PPG!$K$20:$K$160,'School CFR'!$L$2)</f>
        <v>36315</v>
      </c>
      <c r="M9" s="399">
        <f>SUMIFS(COVID!$F$20:$F$109,COVID!$C$20:$C$109,'School CFR'!A9,COVID!$K$20:$K$109,'School CFR'!$M$2)+SUMIFS(GRANTS!$F$20:$F$220,GRANTS!$C$20:$C$220,'School CFR'!A9,GRANTS!$K$20:$K$220,'School CFR'!$M$2)</f>
        <v>101943.33333333333</v>
      </c>
      <c r="N9" s="406">
        <f>SUMIFS(GRANTS!$F$20:$F$220,GRANTS!$C$20:$C$220,'School CFR'!A9,GRANTS!$K$20:$K$220,'School CFR'!$N$2)</f>
        <v>0</v>
      </c>
      <c r="O9" s="301"/>
    </row>
    <row r="10" spans="1:21" x14ac:dyDescent="0.25">
      <c r="A10" s="410">
        <v>3023524</v>
      </c>
      <c r="B10" s="277" t="s">
        <v>200</v>
      </c>
      <c r="C10" s="412" t="e">
        <f>SUMIF(APT!$C$20:$C$100,'School CFR'!A10,APT!$AG$20:$AG$100)+SUMIF(HNPlaces!$C$20:$C$35,'School CFR'!A10,HNPlaces!$AI$20:$AI$35)+SUMIF(TPG!$C$20:$C$133,'School CFR'!A10,TPG!#REF!)</f>
        <v>#REF!</v>
      </c>
      <c r="D10" s="412">
        <f>SUMIF(POST16!$C$20:$C$26,'School CFR'!A10,POST16!$AI$20:$AI$26)</f>
        <v>0</v>
      </c>
      <c r="E10" s="412">
        <f>SUMIF('HN TOP UP AUTUMN UPDATE NOV'!$E$8:$E$189,'School CFR'!A10,'HN TOP UP AUTUMN UPDATE NOV'!$BG$8:$BG$189)</f>
        <v>0</v>
      </c>
      <c r="F10" s="412">
        <f>SUMIF(PPG!$C$20:$C$160,'School CFR'!A10,PPG!$AG$20:$AG$160)</f>
        <v>4035</v>
      </c>
      <c r="G10" s="412" t="e">
        <f>SUMIFS(GRANTS!#REF!,GRANTS!$C$20:$C$220,'School CFR'!A10,GRANTS!$K$20:$K$220,'School CFR'!$G$2)</f>
        <v>#REF!</v>
      </c>
      <c r="H10" s="412" t="e">
        <f>SUMIFS(GRANTS!#REF!,GRANTS!$C$20:$C$220,'School CFR'!A10,GRANTS!$K$20:$K$220,'School CFR'!$H$2)</f>
        <v>#REF!</v>
      </c>
      <c r="I10" s="400">
        <f>SUMIFS(APT!$F$20:$F$100,APT!$C$20:$C$100,'School CFR'!A10,APT!$K$20:$K$100,'School CFR'!$I$2)+(SUMIFS(HNPlaces!$F$20:$F$35,HNPlaces!$C$20:$C$35,'School CFR'!A10,HNPlaces!$K$20:$K$35,'School CFR'!$I$2))+(SUMIFS(TPG!$F$20:$F$133,TPG!$C$20:$C$133,'School CFR'!A10,TPG!$K$20:$K$133,'School CFR'!$I$2))</f>
        <v>878544.92805163644</v>
      </c>
      <c r="J10" s="399">
        <f>SUMIFS(HNPlaces!$F$20:$F$35,HNPlaces!$C$20:$C$35,'School CFR'!A10,HNPlaces!$K$20:$K$35,'School CFR'!$J$2)+SUMIFS(POST16!$F$20:$F$26,POST16!$C$20:$C$26,'School CFR'!A10,POST16!$K$20:$K$26,'School CFR'!$J$2)</f>
        <v>0</v>
      </c>
      <c r="K10" s="400">
        <f>SUMIF('HN TOP UP AUTUMN UPDATE NOV'!$E$8:$E$189,'School CFR'!A10,'HN TOP UP AUTUMN UPDATE NOV'!$H$8:$H$189)</f>
        <v>0</v>
      </c>
      <c r="L10" s="400">
        <f>SUMIFS(PPG!$F$20:$F$160,PPG!$C$20:$C$160,'School CFR'!A10,PPG!$K$20:$K$160,'School CFR'!$L$2)</f>
        <v>17485</v>
      </c>
      <c r="M10" s="399">
        <f>SUMIFS(COVID!$F$20:$F$109,COVID!$C$20:$C$109,'School CFR'!A10,COVID!$K$20:$K$109,'School CFR'!$M$2)+SUMIFS(GRANTS!$F$20:$F$220,GRANTS!$C$20:$C$220,'School CFR'!A10,GRANTS!$K$20:$K$220,'School CFR'!$M$2)</f>
        <v>53941.333333333336</v>
      </c>
      <c r="N10" s="406">
        <f>SUMIFS(GRANTS!$F$20:$F$220,GRANTS!$C$20:$C$220,'School CFR'!A10,GRANTS!$K$20:$K$220,'School CFR'!$N$2)</f>
        <v>0</v>
      </c>
      <c r="O10" s="301"/>
    </row>
    <row r="11" spans="1:21" x14ac:dyDescent="0.25">
      <c r="A11" s="410">
        <v>3022003</v>
      </c>
      <c r="B11" s="277" t="s">
        <v>201</v>
      </c>
      <c r="C11" s="412" t="e">
        <f>SUMIF(APT!$C$20:$C$100,'School CFR'!A11,APT!$AG$20:$AG$100)+SUMIF(HNPlaces!$C$20:$C$35,'School CFR'!A11,HNPlaces!$AI$20:$AI$35)+SUMIF(TPG!$C$20:$C$133,'School CFR'!A11,TPG!#REF!)</f>
        <v>#REF!</v>
      </c>
      <c r="D11" s="412">
        <f>SUMIF(POST16!$C$20:$C$26,'School CFR'!A11,POST16!$AI$20:$AI$26)</f>
        <v>0</v>
      </c>
      <c r="E11" s="412">
        <f>SUMIF('HN TOP UP AUTUMN UPDATE NOV'!$E$8:$E$189,'School CFR'!A11,'HN TOP UP AUTUMN UPDATE NOV'!$BG$8:$BG$189)</f>
        <v>0</v>
      </c>
      <c r="F11" s="412">
        <f>SUMIF(PPG!$C$20:$C$160,'School CFR'!A11,PPG!$AG$20:$AG$160)</f>
        <v>52791.25</v>
      </c>
      <c r="G11" s="412" t="e">
        <f>SUMIFS(GRANTS!#REF!,GRANTS!$C$20:$C$220,'School CFR'!A11,GRANTS!$K$20:$K$220,'School CFR'!$G$2)</f>
        <v>#REF!</v>
      </c>
      <c r="H11" s="412" t="e">
        <f>SUMIFS(GRANTS!#REF!,GRANTS!$C$20:$C$220,'School CFR'!A11,GRANTS!$K$20:$K$220,'School CFR'!$H$2)</f>
        <v>#REF!</v>
      </c>
      <c r="I11" s="400">
        <f>SUMIFS(APT!$F$20:$F$100,APT!$C$20:$C$100,'School CFR'!A11,APT!$K$20:$K$100,'School CFR'!$I$2)+(SUMIFS(HNPlaces!$F$20:$F$35,HNPlaces!$C$20:$C$35,'School CFR'!A11,HNPlaces!$K$20:$K$35,'School CFR'!$I$2))+(SUMIFS(TPG!$F$20:$F$133,TPG!$C$20:$C$133,'School CFR'!A11,TPG!$K$20:$K$133,'School CFR'!$I$2))</f>
        <v>1816476.8229028855</v>
      </c>
      <c r="J11" s="399">
        <f>SUMIFS(HNPlaces!$F$20:$F$35,HNPlaces!$C$20:$C$35,'School CFR'!A11,HNPlaces!$K$20:$K$35,'School CFR'!$J$2)+SUMIFS(POST16!$F$20:$F$26,POST16!$C$20:$C$26,'School CFR'!A11,POST16!$K$20:$K$26,'School CFR'!$J$2)</f>
        <v>0</v>
      </c>
      <c r="K11" s="400">
        <f>SUMIF('HN TOP UP AUTUMN UPDATE NOV'!$E$8:$E$189,'School CFR'!A11,'HN TOP UP AUTUMN UPDATE NOV'!$H$8:$H$189)</f>
        <v>0</v>
      </c>
      <c r="L11" s="400">
        <f>SUMIFS(PPG!$F$20:$F$160,PPG!$C$20:$C$160,'School CFR'!A11,PPG!$K$20:$K$160,'School CFR'!$L$2)</f>
        <v>186955</v>
      </c>
      <c r="M11" s="399">
        <f>SUMIFS(COVID!$F$20:$F$109,COVID!$C$20:$C$109,'School CFR'!A11,COVID!$K$20:$K$109,'School CFR'!$M$2)+SUMIFS(GRANTS!$F$20:$F$220,GRANTS!$C$20:$C$220,'School CFR'!A11,GRANTS!$K$20:$K$220,'School CFR'!$M$2)</f>
        <v>52506</v>
      </c>
      <c r="N11" s="406">
        <f>SUMIFS(GRANTS!$F$20:$F$220,GRANTS!$C$20:$C$220,'School CFR'!A11,GRANTS!$K$20:$K$220,'School CFR'!$N$2)</f>
        <v>8581</v>
      </c>
      <c r="O11" s="301"/>
    </row>
    <row r="12" spans="1:21" x14ac:dyDescent="0.25">
      <c r="A12" s="410">
        <v>3023511</v>
      </c>
      <c r="B12" s="277" t="s">
        <v>202</v>
      </c>
      <c r="C12" s="412" t="e">
        <f>SUMIF(APT!$C$20:$C$100,'School CFR'!A12,APT!$AG$20:$AG$100)+SUMIF(HNPlaces!$C$20:$C$35,'School CFR'!A12,HNPlaces!$AI$20:$AI$35)+SUMIF(TPG!$C$20:$C$133,'School CFR'!A12,TPG!#REF!)</f>
        <v>#REF!</v>
      </c>
      <c r="D12" s="412">
        <f>SUMIF(POST16!$C$20:$C$26,'School CFR'!A12,POST16!$AI$20:$AI$26)</f>
        <v>0</v>
      </c>
      <c r="E12" s="412">
        <f>SUMIF('HN TOP UP AUTUMN UPDATE NOV'!$E$8:$E$189,'School CFR'!A12,'HN TOP UP AUTUMN UPDATE NOV'!$BG$8:$BG$189)</f>
        <v>0</v>
      </c>
      <c r="F12" s="412">
        <f>SUMIF(PPG!$C$20:$C$160,'School CFR'!A12,PPG!$AG$20:$AG$160)</f>
        <v>38573.75</v>
      </c>
      <c r="G12" s="412" t="e">
        <f>SUMIFS(GRANTS!#REF!,GRANTS!$C$20:$C$220,'School CFR'!A12,GRANTS!$K$20:$K$220,'School CFR'!$G$2)</f>
        <v>#REF!</v>
      </c>
      <c r="H12" s="412" t="e">
        <f>SUMIFS(GRANTS!#REF!,GRANTS!$C$20:$C$220,'School CFR'!A12,GRANTS!$K$20:$K$220,'School CFR'!$H$2)</f>
        <v>#REF!</v>
      </c>
      <c r="I12" s="400">
        <f>SUMIFS(APT!$F$20:$F$100,APT!$C$20:$C$100,'School CFR'!A12,APT!$K$20:$K$100,'School CFR'!$I$2)+(SUMIFS(HNPlaces!$F$20:$F$35,HNPlaces!$C$20:$C$35,'School CFR'!A12,HNPlaces!$K$20:$K$35,'School CFR'!$I$2))+(SUMIFS(TPG!$F$20:$F$133,TPG!$C$20:$C$133,'School CFR'!A12,TPG!$K$20:$K$133,'School CFR'!$I$2))</f>
        <v>2048594.3053900003</v>
      </c>
      <c r="J12" s="399">
        <f>SUMIFS(HNPlaces!$F$20:$F$35,HNPlaces!$C$20:$C$35,'School CFR'!A12,HNPlaces!$K$20:$K$35,'School CFR'!$J$2)+SUMIFS(POST16!$F$20:$F$26,POST16!$C$20:$C$26,'School CFR'!A12,POST16!$K$20:$K$26,'School CFR'!$J$2)</f>
        <v>0</v>
      </c>
      <c r="K12" s="400">
        <f>SUMIF('HN TOP UP AUTUMN UPDATE NOV'!$E$8:$E$189,'School CFR'!A12,'HN TOP UP AUTUMN UPDATE NOV'!$H$8:$H$189)</f>
        <v>0</v>
      </c>
      <c r="L12" s="400">
        <f>SUMIFS(PPG!$F$20:$F$160,PPG!$C$20:$C$160,'School CFR'!A12,PPG!$K$20:$K$160,'School CFR'!$L$2)</f>
        <v>148915</v>
      </c>
      <c r="M12" s="399">
        <f>SUMIFS(COVID!$F$20:$F$109,COVID!$C$20:$C$109,'School CFR'!A12,COVID!$K$20:$K$109,'School CFR'!$M$2)+SUMIFS(GRANTS!$F$20:$F$220,GRANTS!$C$20:$C$220,'School CFR'!A12,GRANTS!$K$20:$K$220,'School CFR'!$M$2)</f>
        <v>68873.666666666657</v>
      </c>
      <c r="N12" s="406">
        <f>SUMIFS(GRANTS!$F$20:$F$220,GRANTS!$C$20:$C$220,'School CFR'!A12,GRANTS!$K$20:$K$220,'School CFR'!$N$2)</f>
        <v>0</v>
      </c>
      <c r="O12" s="301"/>
    </row>
    <row r="13" spans="1:21" x14ac:dyDescent="0.25">
      <c r="A13" s="410">
        <v>3022008</v>
      </c>
      <c r="B13" s="277" t="s">
        <v>204</v>
      </c>
      <c r="C13" s="412" t="e">
        <f>SUMIF(APT!$C$20:$C$100,'School CFR'!A13,APT!$AG$20:$AG$100)+SUMIF(HNPlaces!$C$20:$C$35,'School CFR'!A13,HNPlaces!$AI$20:$AI$35)+SUMIF(TPG!$C$20:$C$133,'School CFR'!A13,TPG!#REF!)</f>
        <v>#REF!</v>
      </c>
      <c r="D13" s="412">
        <f>SUMIF(POST16!$C$20:$C$26,'School CFR'!A13,POST16!$AI$20:$AI$26)</f>
        <v>0</v>
      </c>
      <c r="E13" s="412">
        <f>SUMIF('HN TOP UP AUTUMN UPDATE NOV'!$E$8:$E$189,'School CFR'!A13,'HN TOP UP AUTUMN UPDATE NOV'!$BG$8:$BG$189)</f>
        <v>0</v>
      </c>
      <c r="F13" s="412">
        <f>SUMIF(PPG!$C$20:$C$160,'School CFR'!A13,PPG!$AG$20:$AG$160)</f>
        <v>14622.5</v>
      </c>
      <c r="G13" s="412" t="e">
        <f>SUMIFS(GRANTS!#REF!,GRANTS!$C$20:$C$220,'School CFR'!A13,GRANTS!$K$20:$K$220,'School CFR'!$G$2)</f>
        <v>#REF!</v>
      </c>
      <c r="H13" s="412" t="e">
        <f>SUMIFS(GRANTS!#REF!,GRANTS!$C$20:$C$220,'School CFR'!A13,GRANTS!$K$20:$K$220,'School CFR'!$H$2)</f>
        <v>#REF!</v>
      </c>
      <c r="I13" s="400">
        <f>SUMIFS(APT!$F$20:$F$100,APT!$C$20:$C$100,'School CFR'!A13,APT!$K$20:$K$100,'School CFR'!$I$2)+(SUMIFS(HNPlaces!$F$20:$F$35,HNPlaces!$C$20:$C$35,'School CFR'!A13,HNPlaces!$K$20:$K$35,'School CFR'!$I$2))+(SUMIFS(TPG!$F$20:$F$133,TPG!$C$20:$C$133,'School CFR'!A13,TPG!$K$20:$K$133,'School CFR'!$I$2))</f>
        <v>1301689.9505964548</v>
      </c>
      <c r="J13" s="399">
        <f>SUMIFS(HNPlaces!$F$20:$F$35,HNPlaces!$C$20:$C$35,'School CFR'!A13,HNPlaces!$K$20:$K$35,'School CFR'!$J$2)+SUMIFS(POST16!$F$20:$F$26,POST16!$C$20:$C$26,'School CFR'!A13,POST16!$K$20:$K$26,'School CFR'!$J$2)</f>
        <v>0</v>
      </c>
      <c r="K13" s="400">
        <f>SUMIF('HN TOP UP AUTUMN UPDATE NOV'!$E$8:$E$189,'School CFR'!A13,'HN TOP UP AUTUMN UPDATE NOV'!$H$8:$H$189)</f>
        <v>0</v>
      </c>
      <c r="L13" s="400">
        <f>SUMIFS(PPG!$F$20:$F$160,PPG!$C$20:$C$160,'School CFR'!A13,PPG!$K$20:$K$160,'School CFR'!$L$2)</f>
        <v>62525</v>
      </c>
      <c r="M13" s="399">
        <f>SUMIFS(COVID!$F$20:$F$109,COVID!$C$20:$C$109,'School CFR'!A13,COVID!$K$20:$K$109,'School CFR'!$M$2)+SUMIFS(GRANTS!$F$20:$F$220,GRANTS!$C$20:$C$220,'School CFR'!A13,GRANTS!$K$20:$K$220,'School CFR'!$M$2)</f>
        <v>113012.33333333333</v>
      </c>
      <c r="N13" s="406">
        <f>SUMIFS(GRANTS!$F$20:$F$220,GRANTS!$C$20:$C$220,'School CFR'!A13,GRANTS!$K$20:$K$220,'School CFR'!$N$2)</f>
        <v>7422.25</v>
      </c>
      <c r="O13" s="301"/>
    </row>
    <row r="14" spans="1:21" x14ac:dyDescent="0.25">
      <c r="A14" s="410">
        <v>3022007</v>
      </c>
      <c r="B14" s="277" t="s">
        <v>205</v>
      </c>
      <c r="C14" s="412" t="e">
        <f>SUMIF(APT!$C$20:$C$100,'School CFR'!A14,APT!$AG$20:$AG$100)+SUMIF(HNPlaces!$C$20:$C$35,'School CFR'!A14,HNPlaces!$AI$20:$AI$35)+SUMIF(TPG!$C$20:$C$133,'School CFR'!A14,TPG!#REF!)</f>
        <v>#REF!</v>
      </c>
      <c r="D14" s="412">
        <f>SUMIF(POST16!$C$20:$C$26,'School CFR'!A14,POST16!$AI$20:$AI$26)</f>
        <v>0</v>
      </c>
      <c r="E14" s="412">
        <f>SUMIF('HN TOP UP AUTUMN UPDATE NOV'!$E$8:$E$189,'School CFR'!A14,'HN TOP UP AUTUMN UPDATE NOV'!$BG$8:$BG$189)</f>
        <v>0</v>
      </c>
      <c r="F14" s="412">
        <f>SUMIF(PPG!$C$20:$C$160,'School CFR'!A14,PPG!$AG$20:$AG$160)</f>
        <v>24882.5</v>
      </c>
      <c r="G14" s="412" t="e">
        <f>SUMIFS(GRANTS!#REF!,GRANTS!$C$20:$C$220,'School CFR'!A14,GRANTS!$K$20:$K$220,'School CFR'!$G$2)</f>
        <v>#REF!</v>
      </c>
      <c r="H14" s="412" t="e">
        <f>SUMIFS(GRANTS!#REF!,GRANTS!$C$20:$C$220,'School CFR'!A14,GRANTS!$K$20:$K$220,'School CFR'!$H$2)</f>
        <v>#REF!</v>
      </c>
      <c r="I14" s="400">
        <f>SUMIFS(APT!$F$20:$F$100,APT!$C$20:$C$100,'School CFR'!A14,APT!$K$20:$K$100,'School CFR'!$I$2)+(SUMIFS(HNPlaces!$F$20:$F$35,HNPlaces!$C$20:$C$35,'School CFR'!A14,HNPlaces!$K$20:$K$35,'School CFR'!$I$2))+(SUMIFS(TPG!$F$20:$F$133,TPG!$C$20:$C$133,'School CFR'!A14,TPG!$K$20:$K$133,'School CFR'!$I$2))</f>
        <v>1569294.7479685543</v>
      </c>
      <c r="J14" s="399">
        <f>SUMIFS(HNPlaces!$F$20:$F$35,HNPlaces!$C$20:$C$35,'School CFR'!A14,HNPlaces!$K$20:$K$35,'School CFR'!$J$2)+SUMIFS(POST16!$F$20:$F$26,POST16!$C$20:$C$26,'School CFR'!A14,POST16!$K$20:$K$26,'School CFR'!$J$2)</f>
        <v>0</v>
      </c>
      <c r="K14" s="400">
        <f>SUMIF('HN TOP UP AUTUMN UPDATE NOV'!$E$8:$E$189,'School CFR'!A14,'HN TOP UP AUTUMN UPDATE NOV'!$H$8:$H$189)</f>
        <v>0</v>
      </c>
      <c r="L14" s="400">
        <f>SUMIFS(PPG!$F$20:$F$160,PPG!$C$20:$C$160,'School CFR'!A14,PPG!$K$20:$K$160,'School CFR'!$L$2)</f>
        <v>98185</v>
      </c>
      <c r="M14" s="399">
        <f>SUMIFS(COVID!$F$20:$F$109,COVID!$C$20:$C$109,'School CFR'!A14,COVID!$K$20:$K$109,'School CFR'!$M$2)+SUMIFS(GRANTS!$F$20:$F$220,GRANTS!$C$20:$C$220,'School CFR'!A14,GRANTS!$K$20:$K$220,'School CFR'!$M$2)</f>
        <v>20084.166666666664</v>
      </c>
      <c r="N14" s="406">
        <f>SUMIFS(GRANTS!$F$20:$F$220,GRANTS!$C$20:$C$220,'School CFR'!A14,GRANTS!$K$20:$K$220,'School CFR'!$N$2)</f>
        <v>8016.25</v>
      </c>
      <c r="O14" s="301"/>
    </row>
    <row r="15" spans="1:21" x14ac:dyDescent="0.25">
      <c r="A15" s="410">
        <v>3022009</v>
      </c>
      <c r="B15" s="277" t="s">
        <v>206</v>
      </c>
      <c r="C15" s="412" t="e">
        <f>SUMIF(APT!$C$20:$C$100,'School CFR'!A15,APT!$AG$20:$AG$100)+SUMIF(HNPlaces!$C$20:$C$35,'School CFR'!A15,HNPlaces!$AI$20:$AI$35)+SUMIF(TPG!$C$20:$C$133,'School CFR'!A15,TPG!#REF!)</f>
        <v>#REF!</v>
      </c>
      <c r="D15" s="412">
        <f>SUMIF(POST16!$C$20:$C$26,'School CFR'!A15,POST16!$AI$20:$AI$26)</f>
        <v>0</v>
      </c>
      <c r="E15" s="412">
        <f>SUMIF('HN TOP UP AUTUMN UPDATE NOV'!$E$8:$E$189,'School CFR'!A15,'HN TOP UP AUTUMN UPDATE NOV'!$BG$8:$BG$189)</f>
        <v>0</v>
      </c>
      <c r="F15" s="412">
        <f>SUMIF(PPG!$C$20:$C$160,'School CFR'!A15,PPG!$AG$20:$AG$160)</f>
        <v>29081.25</v>
      </c>
      <c r="G15" s="412" t="e">
        <f>SUMIFS(GRANTS!#REF!,GRANTS!$C$20:$C$220,'School CFR'!A15,GRANTS!$K$20:$K$220,'School CFR'!$G$2)</f>
        <v>#REF!</v>
      </c>
      <c r="H15" s="412" t="e">
        <f>SUMIFS(GRANTS!#REF!,GRANTS!$C$20:$C$220,'School CFR'!A15,GRANTS!$K$20:$K$220,'School CFR'!$H$2)</f>
        <v>#REF!</v>
      </c>
      <c r="I15" s="400">
        <f>SUMIFS(APT!$F$20:$F$100,APT!$C$20:$C$100,'School CFR'!A15,APT!$K$20:$K$100,'School CFR'!$I$2)+(SUMIFS(HNPlaces!$F$20:$F$35,HNPlaces!$C$20:$C$35,'School CFR'!A15,HNPlaces!$K$20:$K$35,'School CFR'!$I$2))+(SUMIFS(TPG!$F$20:$F$133,TPG!$C$20:$C$133,'School CFR'!A15,TPG!$K$20:$K$133,'School CFR'!$I$2))</f>
        <v>2064367.2438284256</v>
      </c>
      <c r="J15" s="399">
        <f>SUMIFS(HNPlaces!$F$20:$F$35,HNPlaces!$C$20:$C$35,'School CFR'!A15,HNPlaces!$K$20:$K$35,'School CFR'!$J$2)+SUMIFS(POST16!$F$20:$F$26,POST16!$C$20:$C$26,'School CFR'!A15,POST16!$K$20:$K$26,'School CFR'!$J$2)</f>
        <v>0</v>
      </c>
      <c r="K15" s="400">
        <f>SUMIF('HN TOP UP AUTUMN UPDATE NOV'!$E$8:$E$189,'School CFR'!A15,'HN TOP UP AUTUMN UPDATE NOV'!$H$8:$H$189)</f>
        <v>0</v>
      </c>
      <c r="L15" s="400">
        <f>SUMIFS(PPG!$F$20:$F$160,PPG!$C$20:$C$160,'School CFR'!A15,PPG!$K$20:$K$160,'School CFR'!$L$2)</f>
        <v>114980</v>
      </c>
      <c r="M15" s="399">
        <f>SUMIFS(COVID!$F$20:$F$109,COVID!$C$20:$C$109,'School CFR'!A15,COVID!$K$20:$K$109,'School CFR'!$M$2)+SUMIFS(GRANTS!$F$20:$F$220,GRANTS!$C$20:$C$220,'School CFR'!A15,GRANTS!$K$20:$K$220,'School CFR'!$M$2)</f>
        <v>72902</v>
      </c>
      <c r="N15" s="406">
        <f>SUMIFS(GRANTS!$F$20:$F$220,GRANTS!$C$20:$C$220,'School CFR'!A15,GRANTS!$K$20:$K$220,'School CFR'!$N$2)</f>
        <v>9077.1200000000008</v>
      </c>
      <c r="O15" s="301"/>
    </row>
    <row r="16" spans="1:21" x14ac:dyDescent="0.25">
      <c r="A16" s="410">
        <v>3022067</v>
      </c>
      <c r="B16" s="277" t="s">
        <v>41</v>
      </c>
      <c r="C16" s="412" t="e">
        <f>SUMIF(APT!$C$20:$C$100,'School CFR'!A16,APT!$AG$20:$AG$100)+SUMIF(HNPlaces!$C$20:$C$35,'School CFR'!A16,HNPlaces!$AI$20:$AI$35)+SUMIF(TPG!$C$20:$C$133,'School CFR'!A16,TPG!#REF!)</f>
        <v>#REF!</v>
      </c>
      <c r="D16" s="412">
        <f>SUMIF(POST16!$C$20:$C$26,'School CFR'!A16,POST16!$AI$20:$AI$26)</f>
        <v>0</v>
      </c>
      <c r="E16" s="412">
        <f>SUMIF('HN TOP UP AUTUMN UPDATE NOV'!$E$8:$E$189,'School CFR'!A16,'HN TOP UP AUTUMN UPDATE NOV'!$BG$8:$BG$189)</f>
        <v>0</v>
      </c>
      <c r="F16" s="412">
        <f>SUMIF(PPG!$C$20:$C$160,'School CFR'!A16,PPG!$AG$20:$AG$160)</f>
        <v>17821.25</v>
      </c>
      <c r="G16" s="412" t="e">
        <f>SUMIFS(GRANTS!#REF!,GRANTS!$C$20:$C$220,'School CFR'!A16,GRANTS!$K$20:$K$220,'School CFR'!$G$2)</f>
        <v>#REF!</v>
      </c>
      <c r="H16" s="412" t="e">
        <f>SUMIFS(GRANTS!#REF!,GRANTS!$C$20:$C$220,'School CFR'!A16,GRANTS!$K$20:$K$220,'School CFR'!$H$2)</f>
        <v>#REF!</v>
      </c>
      <c r="I16" s="400">
        <f>SUMIFS(APT!$F$20:$F$100,APT!$C$20:$C$100,'School CFR'!A16,APT!$K$20:$K$100,'School CFR'!$I$2)+(SUMIFS(HNPlaces!$F$20:$F$35,HNPlaces!$C$20:$C$35,'School CFR'!A16,HNPlaces!$K$20:$K$35,'School CFR'!$I$2))+(SUMIFS(TPG!$F$20:$F$133,TPG!$C$20:$C$133,'School CFR'!A16,TPG!$K$20:$K$133,'School CFR'!$I$2))</f>
        <v>1253588.9852957404</v>
      </c>
      <c r="J16" s="399">
        <f>SUMIFS(HNPlaces!$F$20:$F$35,HNPlaces!$C$20:$C$35,'School CFR'!A16,HNPlaces!$K$20:$K$35,'School CFR'!$J$2)+SUMIFS(POST16!$F$20:$F$26,POST16!$C$20:$C$26,'School CFR'!A16,POST16!$K$20:$K$26,'School CFR'!$J$2)</f>
        <v>0</v>
      </c>
      <c r="K16" s="400">
        <f>SUMIF('HN TOP UP AUTUMN UPDATE NOV'!$E$8:$E$189,'School CFR'!A16,'HN TOP UP AUTUMN UPDATE NOV'!$H$8:$H$189)</f>
        <v>0</v>
      </c>
      <c r="L16" s="400">
        <f>SUMIFS(PPG!$F$20:$F$160,PPG!$C$20:$C$160,'School CFR'!A16,PPG!$K$20:$K$160,'School CFR'!$L$2)</f>
        <v>76665</v>
      </c>
      <c r="M16" s="399">
        <f>SUMIFS(COVID!$F$20:$F$109,COVID!$C$20:$C$109,'School CFR'!A16,COVID!$K$20:$K$109,'School CFR'!$M$2)+SUMIFS(GRANTS!$F$20:$F$220,GRANTS!$C$20:$C$220,'School CFR'!A16,GRANTS!$K$20:$K$220,'School CFR'!$M$2)</f>
        <v>44650.833333333336</v>
      </c>
      <c r="N16" s="406">
        <f>SUMIFS(GRANTS!$F$20:$F$220,GRANTS!$C$20:$C$220,'School CFR'!A16,GRANTS!$K$20:$K$220,'School CFR'!$N$2)</f>
        <v>6576.25</v>
      </c>
      <c r="O16" s="301"/>
    </row>
    <row r="17" spans="1:15" x14ac:dyDescent="0.25">
      <c r="A17" s="410">
        <v>3023302</v>
      </c>
      <c r="B17" s="277" t="s">
        <v>208</v>
      </c>
      <c r="C17" s="412" t="e">
        <f>SUMIF(APT!$C$20:$C$100,'School CFR'!A17,APT!$AG$20:$AG$100)+SUMIF(HNPlaces!$C$20:$C$35,'School CFR'!A17,HNPlaces!$AI$20:$AI$35)+SUMIF(TPG!$C$20:$C$133,'School CFR'!A17,TPG!#REF!)</f>
        <v>#REF!</v>
      </c>
      <c r="D17" s="412">
        <f>SUMIF(POST16!$C$20:$C$26,'School CFR'!A17,POST16!$AI$20:$AI$26)</f>
        <v>0</v>
      </c>
      <c r="E17" s="412">
        <f>SUMIF('HN TOP UP AUTUMN UPDATE NOV'!$E$8:$E$189,'School CFR'!A17,'HN TOP UP AUTUMN UPDATE NOV'!$BG$8:$BG$189)</f>
        <v>0</v>
      </c>
      <c r="F17" s="412">
        <f>SUMIF(PPG!$C$20:$C$160,'School CFR'!A17,PPG!$AG$20:$AG$160)</f>
        <v>7225</v>
      </c>
      <c r="G17" s="412" t="e">
        <f>SUMIFS(GRANTS!#REF!,GRANTS!$C$20:$C$220,'School CFR'!A17,GRANTS!$K$20:$K$220,'School CFR'!$G$2)</f>
        <v>#REF!</v>
      </c>
      <c r="H17" s="412" t="e">
        <f>SUMIFS(GRANTS!#REF!,GRANTS!$C$20:$C$220,'School CFR'!A17,GRANTS!$K$20:$K$220,'School CFR'!$H$2)</f>
        <v>#REF!</v>
      </c>
      <c r="I17" s="400">
        <f>SUMIFS(APT!$F$20:$F$100,APT!$C$20:$C$100,'School CFR'!A17,APT!$K$20:$K$100,'School CFR'!$I$2)+(SUMIFS(HNPlaces!$F$20:$F$35,HNPlaces!$C$20:$C$35,'School CFR'!A17,HNPlaces!$K$20:$K$35,'School CFR'!$I$2))+(SUMIFS(TPG!$F$20:$F$133,TPG!$C$20:$C$133,'School CFR'!A17,TPG!$K$20:$K$133,'School CFR'!$I$2))</f>
        <v>941439.80857705208</v>
      </c>
      <c r="J17" s="399">
        <f>SUMIFS(HNPlaces!$F$20:$F$35,HNPlaces!$C$20:$C$35,'School CFR'!A17,HNPlaces!$K$20:$K$35,'School CFR'!$J$2)+SUMIFS(POST16!$F$20:$F$26,POST16!$C$20:$C$26,'School CFR'!A17,POST16!$K$20:$K$26,'School CFR'!$J$2)</f>
        <v>0</v>
      </c>
      <c r="K17" s="400">
        <f>SUMIF('HN TOP UP AUTUMN UPDATE NOV'!$E$8:$E$189,'School CFR'!A17,'HN TOP UP AUTUMN UPDATE NOV'!$H$8:$H$189)</f>
        <v>0</v>
      </c>
      <c r="L17" s="400">
        <f>SUMIFS(PPG!$F$20:$F$160,PPG!$C$20:$C$160,'School CFR'!A17,PPG!$K$20:$K$160,'School CFR'!$L$2)</f>
        <v>32935</v>
      </c>
      <c r="M17" s="399">
        <f>SUMIFS(COVID!$F$20:$F$109,COVID!$C$20:$C$109,'School CFR'!A17,COVID!$K$20:$K$109,'School CFR'!$M$2)+SUMIFS(GRANTS!$F$20:$F$220,GRANTS!$C$20:$C$220,'School CFR'!A17,GRANTS!$K$20:$K$220,'School CFR'!$M$2)</f>
        <v>47980</v>
      </c>
      <c r="N17" s="406">
        <f>SUMIFS(GRANTS!$F$20:$F$220,GRANTS!$C$20:$C$220,'School CFR'!A17,GRANTS!$K$20:$K$220,'School CFR'!$N$2)</f>
        <v>0</v>
      </c>
      <c r="O17" s="301"/>
    </row>
    <row r="18" spans="1:15" x14ac:dyDescent="0.25">
      <c r="A18" s="410">
        <v>3022011</v>
      </c>
      <c r="B18" s="277" t="s">
        <v>209</v>
      </c>
      <c r="C18" s="412" t="e">
        <f>SUMIF(APT!$C$20:$C$100,'School CFR'!A18,APT!$AG$20:$AG$100)+SUMIF(HNPlaces!$C$20:$C$35,'School CFR'!A18,HNPlaces!$AI$20:$AI$35)+SUMIF(TPG!$C$20:$C$133,'School CFR'!A18,TPG!#REF!)</f>
        <v>#REF!</v>
      </c>
      <c r="D18" s="412">
        <f>SUMIF(POST16!$C$20:$C$26,'School CFR'!A18,POST16!$AI$20:$AI$26)</f>
        <v>0</v>
      </c>
      <c r="E18" s="412">
        <f>SUMIF('HN TOP UP AUTUMN UPDATE NOV'!$E$8:$E$189,'School CFR'!A18,'HN TOP UP AUTUMN UPDATE NOV'!$BG$8:$BG$189)</f>
        <v>0</v>
      </c>
      <c r="F18" s="412">
        <f>SUMIF(PPG!$C$20:$C$160,'School CFR'!A18,PPG!$AG$20:$AG$160)</f>
        <v>12268.75</v>
      </c>
      <c r="G18" s="412" t="e">
        <f>SUMIFS(GRANTS!#REF!,GRANTS!$C$20:$C$220,'School CFR'!A18,GRANTS!$K$20:$K$220,'School CFR'!$G$2)</f>
        <v>#REF!</v>
      </c>
      <c r="H18" s="412" t="e">
        <f>SUMIFS(GRANTS!#REF!,GRANTS!$C$20:$C$220,'School CFR'!A18,GRANTS!$K$20:$K$220,'School CFR'!$H$2)</f>
        <v>#REF!</v>
      </c>
      <c r="I18" s="400">
        <f>SUMIFS(APT!$F$20:$F$100,APT!$C$20:$C$100,'School CFR'!A18,APT!$K$20:$K$100,'School CFR'!$I$2)+(SUMIFS(HNPlaces!$F$20:$F$35,HNPlaces!$C$20:$C$35,'School CFR'!A18,HNPlaces!$K$20:$K$35,'School CFR'!$I$2))+(SUMIFS(TPG!$F$20:$F$133,TPG!$C$20:$C$133,'School CFR'!A18,TPG!$K$20:$K$133,'School CFR'!$I$2))</f>
        <v>1004452.1910227181</v>
      </c>
      <c r="J18" s="399">
        <f>SUMIFS(HNPlaces!$F$20:$F$35,HNPlaces!$C$20:$C$35,'School CFR'!A18,HNPlaces!$K$20:$K$35,'School CFR'!$J$2)+SUMIFS(POST16!$F$20:$F$26,POST16!$C$20:$C$26,'School CFR'!A18,POST16!$K$20:$K$26,'School CFR'!$J$2)</f>
        <v>0</v>
      </c>
      <c r="K18" s="400">
        <f>SUMIF('HN TOP UP AUTUMN UPDATE NOV'!$E$8:$E$189,'School CFR'!A18,'HN TOP UP AUTUMN UPDATE NOV'!$H$8:$H$189)</f>
        <v>0</v>
      </c>
      <c r="L18" s="400">
        <f>SUMIFS(PPG!$F$20:$F$160,PPG!$C$20:$C$160,'School CFR'!A18,PPG!$K$20:$K$160,'School CFR'!$L$2)</f>
        <v>49075</v>
      </c>
      <c r="M18" s="399">
        <f>SUMIFS(COVID!$F$20:$F$109,COVID!$C$20:$C$109,'School CFR'!A18,COVID!$K$20:$K$109,'School CFR'!$M$2)+SUMIFS(GRANTS!$F$20:$F$220,GRANTS!$C$20:$C$220,'School CFR'!A18,GRANTS!$K$20:$K$220,'School CFR'!$M$2)</f>
        <v>45336.833333333336</v>
      </c>
      <c r="N18" s="406">
        <f>SUMIFS(GRANTS!$F$20:$F$220,GRANTS!$C$20:$C$220,'School CFR'!A18,GRANTS!$K$20:$K$220,'School CFR'!$N$2)</f>
        <v>6373.75</v>
      </c>
      <c r="O18" s="301"/>
    </row>
    <row r="19" spans="1:15" x14ac:dyDescent="0.25">
      <c r="A19" s="410">
        <v>3022014</v>
      </c>
      <c r="B19" s="277" t="s">
        <v>211</v>
      </c>
      <c r="C19" s="412" t="e">
        <f>SUMIF(APT!$C$20:$C$100,'School CFR'!A19,APT!$AG$20:$AG$100)+SUMIF(HNPlaces!$C$20:$C$35,'School CFR'!A19,HNPlaces!$AI$20:$AI$35)+SUMIF(TPG!$C$20:$C$133,'School CFR'!A19,TPG!#REF!)</f>
        <v>#REF!</v>
      </c>
      <c r="D19" s="412">
        <f>SUMIF(POST16!$C$20:$C$26,'School CFR'!A19,POST16!$AI$20:$AI$26)</f>
        <v>0</v>
      </c>
      <c r="E19" s="412">
        <f>SUMIF('HN TOP UP AUTUMN UPDATE NOV'!$E$8:$E$189,'School CFR'!A19,'HN TOP UP AUTUMN UPDATE NOV'!$BG$8:$BG$189)</f>
        <v>0</v>
      </c>
      <c r="F19" s="412">
        <f>SUMIF(PPG!$C$20:$C$160,'School CFR'!A19,PPG!$AG$20:$AG$160)</f>
        <v>64223.75</v>
      </c>
      <c r="G19" s="412" t="e">
        <f>SUMIFS(GRANTS!#REF!,GRANTS!$C$20:$C$220,'School CFR'!A19,GRANTS!$K$20:$K$220,'School CFR'!$G$2)</f>
        <v>#REF!</v>
      </c>
      <c r="H19" s="412" t="e">
        <f>SUMIFS(GRANTS!#REF!,GRANTS!$C$20:$C$220,'School CFR'!A19,GRANTS!$K$20:$K$220,'School CFR'!$H$2)</f>
        <v>#REF!</v>
      </c>
      <c r="I19" s="400">
        <f>SUMIFS(APT!$F$20:$F$100,APT!$C$20:$C$100,'School CFR'!A19,APT!$K$20:$K$100,'School CFR'!$I$2)+(SUMIFS(HNPlaces!$F$20:$F$35,HNPlaces!$C$20:$C$35,'School CFR'!A19,HNPlaces!$K$20:$K$35,'School CFR'!$I$2))+(SUMIFS(TPG!$F$20:$F$133,TPG!$C$20:$C$133,'School CFR'!A19,TPG!$K$20:$K$133,'School CFR'!$I$2))</f>
        <v>3150834.7116022473</v>
      </c>
      <c r="J19" s="399">
        <f>SUMIFS(HNPlaces!$F$20:$F$35,HNPlaces!$C$20:$C$35,'School CFR'!A19,HNPlaces!$K$20:$K$35,'School CFR'!$J$2)+SUMIFS(POST16!$F$20:$F$26,POST16!$C$20:$C$26,'School CFR'!A19,POST16!$K$20:$K$26,'School CFR'!$J$2)</f>
        <v>0</v>
      </c>
      <c r="K19" s="400">
        <f>SUMIF('HN TOP UP AUTUMN UPDATE NOV'!$E$8:$E$189,'School CFR'!A19,'HN TOP UP AUTUMN UPDATE NOV'!$H$8:$H$189)</f>
        <v>0</v>
      </c>
      <c r="L19" s="400">
        <f>SUMIFS(PPG!$F$20:$F$160,PPG!$C$20:$C$160,'School CFR'!A19,PPG!$K$20:$K$160,'School CFR'!$L$2)</f>
        <v>278415</v>
      </c>
      <c r="M19" s="399">
        <f>SUMIFS(COVID!$F$20:$F$109,COVID!$C$20:$C$109,'School CFR'!A19,COVID!$K$20:$K$109,'School CFR'!$M$2)+SUMIFS(GRANTS!$F$20:$F$220,GRANTS!$C$20:$C$220,'School CFR'!A19,GRANTS!$K$20:$K$220,'School CFR'!$M$2)</f>
        <v>107443.16666666667</v>
      </c>
      <c r="N19" s="406">
        <f>SUMIFS(GRANTS!$F$20:$F$220,GRANTS!$C$20:$C$220,'School CFR'!A19,GRANTS!$K$20:$K$220,'School CFR'!$N$2)</f>
        <v>11511.62</v>
      </c>
      <c r="O19" s="301"/>
    </row>
    <row r="20" spans="1:15" x14ac:dyDescent="0.25">
      <c r="A20" s="410">
        <v>3022015</v>
      </c>
      <c r="B20" s="277" t="s">
        <v>212</v>
      </c>
      <c r="C20" s="412" t="e">
        <f>SUMIF(APT!$C$20:$C$100,'School CFR'!A20,APT!$AG$20:$AG$100)+SUMIF(HNPlaces!$C$20:$C$35,'School CFR'!A20,HNPlaces!$AI$20:$AI$35)+SUMIF(TPG!$C$20:$C$133,'School CFR'!A20,TPG!#REF!)</f>
        <v>#REF!</v>
      </c>
      <c r="D20" s="412">
        <f>SUMIF(POST16!$C$20:$C$26,'School CFR'!A20,POST16!$AI$20:$AI$26)</f>
        <v>0</v>
      </c>
      <c r="E20" s="412">
        <f>SUMIF('HN TOP UP AUTUMN UPDATE NOV'!$E$8:$E$189,'School CFR'!A20,'HN TOP UP AUTUMN UPDATE NOV'!$BG$8:$BG$189)</f>
        <v>0</v>
      </c>
      <c r="F20" s="412">
        <f>SUMIF(PPG!$C$20:$C$160,'School CFR'!A20,PPG!$AG$20:$AG$160)</f>
        <v>25891.25</v>
      </c>
      <c r="G20" s="412" t="e">
        <f>SUMIFS(GRANTS!#REF!,GRANTS!$C$20:$C$220,'School CFR'!A20,GRANTS!$K$20:$K$220,'School CFR'!$G$2)</f>
        <v>#REF!</v>
      </c>
      <c r="H20" s="412" t="e">
        <f>SUMIFS(GRANTS!#REF!,GRANTS!$C$20:$C$220,'School CFR'!A20,GRANTS!$K$20:$K$220,'School CFR'!$H$2)</f>
        <v>#REF!</v>
      </c>
      <c r="I20" s="400">
        <f>SUMIFS(APT!$F$20:$F$100,APT!$C$20:$C$100,'School CFR'!A20,APT!$K$20:$K$100,'School CFR'!$I$2)+(SUMIFS(HNPlaces!$F$20:$F$35,HNPlaces!$C$20:$C$35,'School CFR'!A20,HNPlaces!$K$20:$K$35,'School CFR'!$I$2))+(SUMIFS(TPG!$F$20:$F$133,TPG!$C$20:$C$133,'School CFR'!A20,TPG!$K$20:$K$133,'School CFR'!$I$2))</f>
        <v>1256707.3255300005</v>
      </c>
      <c r="J20" s="399">
        <f>SUMIFS(HNPlaces!$F$20:$F$35,HNPlaces!$C$20:$C$35,'School CFR'!A20,HNPlaces!$K$20:$K$35,'School CFR'!$J$2)+SUMIFS(POST16!$F$20:$F$26,POST16!$C$20:$C$26,'School CFR'!A20,POST16!$K$20:$K$26,'School CFR'!$J$2)</f>
        <v>0</v>
      </c>
      <c r="K20" s="400">
        <f>SUMIF('HN TOP UP AUTUMN UPDATE NOV'!$E$8:$E$189,'School CFR'!A20,'HN TOP UP AUTUMN UPDATE NOV'!$H$8:$H$189)</f>
        <v>0</v>
      </c>
      <c r="L20" s="400">
        <f>SUMIFS(PPG!$F$20:$F$160,PPG!$C$20:$C$160,'School CFR'!A20,PPG!$K$20:$K$160,'School CFR'!$L$2)</f>
        <v>98185</v>
      </c>
      <c r="M20" s="399">
        <f>SUMIFS(COVID!$F$20:$F$109,COVID!$C$20:$C$109,'School CFR'!A20,COVID!$K$20:$K$109,'School CFR'!$M$2)+SUMIFS(GRANTS!$F$20:$F$220,GRANTS!$C$20:$C$220,'School CFR'!A20,GRANTS!$K$20:$K$220,'School CFR'!$M$2)</f>
        <v>40793.833333333336</v>
      </c>
      <c r="N20" s="406">
        <f>SUMIFS(GRANTS!$F$20:$F$220,GRANTS!$C$20:$C$220,'School CFR'!A20,GRANTS!$K$20:$K$220,'School CFR'!$N$2)</f>
        <v>6740.5</v>
      </c>
      <c r="O20" s="301"/>
    </row>
    <row r="21" spans="1:15" x14ac:dyDescent="0.25">
      <c r="A21" s="410">
        <v>3022016</v>
      </c>
      <c r="B21" s="277" t="s">
        <v>213</v>
      </c>
      <c r="C21" s="412" t="e">
        <f>SUMIF(APT!$C$20:$C$100,'School CFR'!A21,APT!$AG$20:$AG$100)+SUMIF(HNPlaces!$C$20:$C$35,'School CFR'!A21,HNPlaces!$AI$20:$AI$35)+SUMIF(TPG!$C$20:$C$133,'School CFR'!A21,TPG!#REF!)</f>
        <v>#REF!</v>
      </c>
      <c r="D21" s="412">
        <f>SUMIF(POST16!$C$20:$C$26,'School CFR'!A21,POST16!$AI$20:$AI$26)</f>
        <v>0</v>
      </c>
      <c r="E21" s="412">
        <f>SUMIF('HN TOP UP AUTUMN UPDATE NOV'!$E$8:$E$189,'School CFR'!A21,'HN TOP UP AUTUMN UPDATE NOV'!$BG$8:$BG$189)</f>
        <v>0</v>
      </c>
      <c r="F21" s="412">
        <f>SUMIF(PPG!$C$20:$C$160,'School CFR'!A21,PPG!$AG$20:$AG$160)</f>
        <v>7061.25</v>
      </c>
      <c r="G21" s="412" t="e">
        <f>SUMIFS(GRANTS!#REF!,GRANTS!$C$20:$C$220,'School CFR'!A21,GRANTS!$K$20:$K$220,'School CFR'!$G$2)</f>
        <v>#REF!</v>
      </c>
      <c r="H21" s="412" t="e">
        <f>SUMIFS(GRANTS!#REF!,GRANTS!$C$20:$C$220,'School CFR'!A21,GRANTS!$K$20:$K$220,'School CFR'!$H$2)</f>
        <v>#REF!</v>
      </c>
      <c r="I21" s="400">
        <f>SUMIFS(APT!$F$20:$F$100,APT!$C$20:$C$100,'School CFR'!A21,APT!$K$20:$K$100,'School CFR'!$I$2)+(SUMIFS(HNPlaces!$F$20:$F$35,HNPlaces!$C$20:$C$35,'School CFR'!A21,HNPlaces!$K$20:$K$35,'School CFR'!$I$2))+(SUMIFS(TPG!$F$20:$F$133,TPG!$C$20:$C$133,'School CFR'!A21,TPG!$K$20:$K$133,'School CFR'!$I$2))</f>
        <v>1003027.6578474883</v>
      </c>
      <c r="J21" s="399">
        <f>SUMIFS(HNPlaces!$F$20:$F$35,HNPlaces!$C$20:$C$35,'School CFR'!A21,HNPlaces!$K$20:$K$35,'School CFR'!$J$2)+SUMIFS(POST16!$F$20:$F$26,POST16!$C$20:$C$26,'School CFR'!A21,POST16!$K$20:$K$26,'School CFR'!$J$2)</f>
        <v>0</v>
      </c>
      <c r="K21" s="400">
        <f>SUMIF('HN TOP UP AUTUMN UPDATE NOV'!$E$8:$E$189,'School CFR'!A21,'HN TOP UP AUTUMN UPDATE NOV'!$H$8:$H$189)</f>
        <v>0</v>
      </c>
      <c r="L21" s="400">
        <f>SUMIFS(PPG!$F$20:$F$160,PPG!$C$20:$C$160,'School CFR'!A21,PPG!$K$20:$K$160,'School CFR'!$L$2)</f>
        <v>26900</v>
      </c>
      <c r="M21" s="399">
        <f>SUMIFS(COVID!$F$20:$F$109,COVID!$C$20:$C$109,'School CFR'!A21,COVID!$K$20:$K$109,'School CFR'!$M$2)+SUMIFS(GRANTS!$F$20:$F$220,GRANTS!$C$20:$C$220,'School CFR'!A21,GRANTS!$K$20:$K$220,'School CFR'!$M$2)</f>
        <v>48858.833333333336</v>
      </c>
      <c r="N21" s="406">
        <f>SUMIFS(GRANTS!$F$20:$F$220,GRANTS!$C$20:$C$220,'School CFR'!A21,GRANTS!$K$20:$K$220,'School CFR'!$N$2)</f>
        <v>6373.75</v>
      </c>
      <c r="O21" s="301"/>
    </row>
    <row r="22" spans="1:15" x14ac:dyDescent="0.25">
      <c r="A22" s="410">
        <v>3022017</v>
      </c>
      <c r="B22" s="277" t="s">
        <v>214</v>
      </c>
      <c r="C22" s="412" t="e">
        <f>SUMIF(APT!$C$20:$C$100,'School CFR'!A22,APT!$AG$20:$AG$100)+SUMIF(HNPlaces!$C$20:$C$35,'School CFR'!A22,HNPlaces!$AI$20:$AI$35)+SUMIF(TPG!$C$20:$C$133,'School CFR'!A22,TPG!#REF!)</f>
        <v>#REF!</v>
      </c>
      <c r="D22" s="412">
        <f>SUMIF(POST16!$C$20:$C$26,'School CFR'!A22,POST16!$AI$20:$AI$26)</f>
        <v>0</v>
      </c>
      <c r="E22" s="412">
        <f>SUMIF('HN TOP UP AUTUMN UPDATE NOV'!$E$8:$E$189,'School CFR'!A22,'HN TOP UP AUTUMN UPDATE NOV'!$BG$8:$BG$189)</f>
        <v>0</v>
      </c>
      <c r="F22" s="412">
        <f>SUMIF(PPG!$C$20:$C$160,'School CFR'!A22,PPG!$AG$20:$AG$160)</f>
        <v>36315</v>
      </c>
      <c r="G22" s="412" t="e">
        <f>SUMIFS(GRANTS!#REF!,GRANTS!$C$20:$C$220,'School CFR'!A22,GRANTS!$K$20:$K$220,'School CFR'!$G$2)</f>
        <v>#REF!</v>
      </c>
      <c r="H22" s="412" t="e">
        <f>SUMIFS(GRANTS!#REF!,GRANTS!$C$20:$C$220,'School CFR'!A22,GRANTS!$K$20:$K$220,'School CFR'!$H$2)</f>
        <v>#REF!</v>
      </c>
      <c r="I22" s="400">
        <f>SUMIFS(APT!$F$20:$F$100,APT!$C$20:$C$100,'School CFR'!A22,APT!$K$20:$K$100,'School CFR'!$I$2)+(SUMIFS(HNPlaces!$F$20:$F$35,HNPlaces!$C$20:$C$35,'School CFR'!A22,HNPlaces!$K$20:$K$35,'School CFR'!$I$2))+(SUMIFS(TPG!$F$20:$F$133,TPG!$C$20:$C$133,'School CFR'!A22,TPG!$K$20:$K$133,'School CFR'!$I$2))</f>
        <v>1854771.0517357572</v>
      </c>
      <c r="J22" s="399">
        <f>SUMIFS(HNPlaces!$F$20:$F$35,HNPlaces!$C$20:$C$35,'School CFR'!A22,HNPlaces!$K$20:$K$35,'School CFR'!$J$2)+SUMIFS(POST16!$F$20:$F$26,POST16!$C$20:$C$26,'School CFR'!A22,POST16!$K$20:$K$26,'School CFR'!$J$2)</f>
        <v>0</v>
      </c>
      <c r="K22" s="400">
        <f>SUMIF('HN TOP UP AUTUMN UPDATE NOV'!$E$8:$E$189,'School CFR'!A22,'HN TOP UP AUTUMN UPDATE NOV'!$H$8:$H$189)</f>
        <v>0</v>
      </c>
      <c r="L22" s="400">
        <f>SUMIFS(PPG!$F$20:$F$160,PPG!$C$20:$C$160,'School CFR'!A22,PPG!$K$20:$K$160,'School CFR'!$L$2)</f>
        <v>133155</v>
      </c>
      <c r="M22" s="399">
        <f>SUMIFS(COVID!$F$20:$F$109,COVID!$C$20:$C$109,'School CFR'!A22,COVID!$K$20:$K$109,'School CFR'!$M$2)+SUMIFS(GRANTS!$F$20:$F$220,GRANTS!$C$20:$C$220,'School CFR'!A22,GRANTS!$K$20:$K$220,'School CFR'!$M$2)</f>
        <v>78659.333333333343</v>
      </c>
      <c r="N22" s="406">
        <f>SUMIFS(GRANTS!$F$20:$F$220,GRANTS!$C$20:$C$220,'School CFR'!A22,GRANTS!$K$20:$K$220,'School CFR'!$N$2)</f>
        <v>8781.25</v>
      </c>
      <c r="O22" s="301"/>
    </row>
    <row r="23" spans="1:15" x14ac:dyDescent="0.25">
      <c r="A23" s="410">
        <v>3022073</v>
      </c>
      <c r="B23" s="277" t="s">
        <v>215</v>
      </c>
      <c r="C23" s="412" t="e">
        <f>SUMIF(APT!$C$20:$C$100,'School CFR'!A23,APT!$AG$20:$AG$100)+SUMIF(HNPlaces!$C$20:$C$35,'School CFR'!A23,HNPlaces!$AI$20:$AI$35)+SUMIF(TPG!$C$20:$C$133,'School CFR'!A23,TPG!#REF!)</f>
        <v>#REF!</v>
      </c>
      <c r="D23" s="412">
        <f>SUMIF(POST16!$C$20:$C$26,'School CFR'!A23,POST16!$AI$20:$AI$26)</f>
        <v>0</v>
      </c>
      <c r="E23" s="412">
        <f>SUMIF('HN TOP UP AUTUMN UPDATE NOV'!$E$8:$E$189,'School CFR'!A23,'HN TOP UP AUTUMN UPDATE NOV'!$BG$8:$BG$189)</f>
        <v>0</v>
      </c>
      <c r="F23" s="412">
        <f>SUMIF(PPG!$C$20:$C$160,'School CFR'!A23,PPG!$AG$20:$AG$160)</f>
        <v>59007.5</v>
      </c>
      <c r="G23" s="412" t="e">
        <f>SUMIFS(GRANTS!#REF!,GRANTS!$C$20:$C$220,'School CFR'!A23,GRANTS!$K$20:$K$220,'School CFR'!$G$2)</f>
        <v>#REF!</v>
      </c>
      <c r="H23" s="412" t="e">
        <f>SUMIFS(GRANTS!#REF!,GRANTS!$C$20:$C$220,'School CFR'!A23,GRANTS!$K$20:$K$220,'School CFR'!$H$2)</f>
        <v>#REF!</v>
      </c>
      <c r="I23" s="400">
        <f>SUMIFS(APT!$F$20:$F$100,APT!$C$20:$C$100,'School CFR'!A23,APT!$K$20:$K$100,'School CFR'!$I$2)+(SUMIFS(HNPlaces!$F$20:$F$35,HNPlaces!$C$20:$C$35,'School CFR'!A23,HNPlaces!$K$20:$K$35,'School CFR'!$I$2))+(SUMIFS(TPG!$F$20:$F$133,TPG!$C$20:$C$133,'School CFR'!A23,TPG!$K$20:$K$133,'School CFR'!$I$2))</f>
        <v>2840689.3349591885</v>
      </c>
      <c r="J23" s="399">
        <f>SUMIFS(HNPlaces!$F$20:$F$35,HNPlaces!$C$20:$C$35,'School CFR'!A23,HNPlaces!$K$20:$K$35,'School CFR'!$J$2)+SUMIFS(POST16!$F$20:$F$26,POST16!$C$20:$C$26,'School CFR'!A23,POST16!$K$20:$K$26,'School CFR'!$J$2)</f>
        <v>0</v>
      </c>
      <c r="K23" s="400">
        <f>SUMIF('HN TOP UP AUTUMN UPDATE NOV'!$E$8:$E$189,'School CFR'!A23,'HN TOP UP AUTUMN UPDATE NOV'!$H$8:$H$189)</f>
        <v>0</v>
      </c>
      <c r="L23" s="400">
        <f>SUMIFS(PPG!$F$20:$F$160,PPG!$C$20:$C$160,'School CFR'!A23,PPG!$K$20:$K$160,'School CFR'!$L$2)</f>
        <v>234030</v>
      </c>
      <c r="M23" s="399">
        <f>SUMIFS(COVID!$F$20:$F$109,COVID!$C$20:$C$109,'School CFR'!A23,COVID!$K$20:$K$109,'School CFR'!$M$2)+SUMIFS(GRANTS!$F$20:$F$220,GRANTS!$C$20:$C$220,'School CFR'!A23,GRANTS!$K$20:$K$220,'School CFR'!$M$2)</f>
        <v>111429.5</v>
      </c>
      <c r="N23" s="406">
        <f>SUMIFS(GRANTS!$F$20:$F$220,GRANTS!$C$20:$C$220,'School CFR'!A23,GRANTS!$K$20:$K$220,'School CFR'!$N$2)</f>
        <v>11076.25</v>
      </c>
      <c r="O23" s="301"/>
    </row>
    <row r="24" spans="1:15" x14ac:dyDescent="0.25">
      <c r="A24" s="410">
        <v>3022019</v>
      </c>
      <c r="B24" s="277" t="s">
        <v>216</v>
      </c>
      <c r="C24" s="412" t="e">
        <f>SUMIF(APT!$C$20:$C$100,'School CFR'!A24,APT!$AG$20:$AG$100)+SUMIF(HNPlaces!$C$20:$C$35,'School CFR'!A24,HNPlaces!$AI$20:$AI$35)+SUMIF(TPG!$C$20:$C$133,'School CFR'!A24,TPG!#REF!)</f>
        <v>#REF!</v>
      </c>
      <c r="D24" s="412">
        <f>SUMIF(POST16!$C$20:$C$26,'School CFR'!A24,POST16!$AI$20:$AI$26)</f>
        <v>0</v>
      </c>
      <c r="E24" s="412">
        <f>SUMIF('HN TOP UP AUTUMN UPDATE NOV'!$E$8:$E$189,'School CFR'!A24,'HN TOP UP AUTUMN UPDATE NOV'!$BG$8:$BG$189)</f>
        <v>0</v>
      </c>
      <c r="F24" s="412">
        <f>SUMIF(PPG!$C$20:$C$160,'School CFR'!A24,PPG!$AG$20:$AG$160)</f>
        <v>16812.5</v>
      </c>
      <c r="G24" s="412" t="e">
        <f>SUMIFS(GRANTS!#REF!,GRANTS!$C$20:$C$220,'School CFR'!A24,GRANTS!$K$20:$K$220,'School CFR'!$G$2)</f>
        <v>#REF!</v>
      </c>
      <c r="H24" s="412" t="e">
        <f>SUMIFS(GRANTS!#REF!,GRANTS!$C$20:$C$220,'School CFR'!A24,GRANTS!$K$20:$K$220,'School CFR'!$H$2)</f>
        <v>#REF!</v>
      </c>
      <c r="I24" s="400">
        <f>SUMIFS(APT!$F$20:$F$100,APT!$C$20:$C$100,'School CFR'!A24,APT!$K$20:$K$100,'School CFR'!$I$2)+(SUMIFS(HNPlaces!$F$20:$F$35,HNPlaces!$C$20:$C$35,'School CFR'!A24,HNPlaces!$K$20:$K$35,'School CFR'!$I$2))+(SUMIFS(TPG!$F$20:$F$133,TPG!$C$20:$C$133,'School CFR'!A24,TPG!$K$20:$K$133,'School CFR'!$I$2))</f>
        <v>1133982.702982886</v>
      </c>
      <c r="J24" s="399">
        <f>SUMIFS(HNPlaces!$F$20:$F$35,HNPlaces!$C$20:$C$35,'School CFR'!A24,HNPlaces!$K$20:$K$35,'School CFR'!$J$2)+SUMIFS(POST16!$F$20:$F$26,POST16!$C$20:$C$26,'School CFR'!A24,POST16!$K$20:$K$26,'School CFR'!$J$2)</f>
        <v>0</v>
      </c>
      <c r="K24" s="400">
        <f>SUMIF('HN TOP UP AUTUMN UPDATE NOV'!$E$8:$E$189,'School CFR'!A24,'HN TOP UP AUTUMN UPDATE NOV'!$H$8:$H$189)</f>
        <v>0</v>
      </c>
      <c r="L24" s="400">
        <f>SUMIFS(PPG!$F$20:$F$160,PPG!$C$20:$C$160,'School CFR'!A24,PPG!$K$20:$K$160,'School CFR'!$L$2)</f>
        <v>52455</v>
      </c>
      <c r="M24" s="399">
        <f>SUMIFS(COVID!$F$20:$F$109,COVID!$C$20:$C$109,'School CFR'!A24,COVID!$K$20:$K$109,'School CFR'!$M$2)+SUMIFS(GRANTS!$F$20:$F$220,GRANTS!$C$20:$C$220,'School CFR'!A24,GRANTS!$K$20:$K$220,'School CFR'!$M$2)</f>
        <v>81980.5</v>
      </c>
      <c r="N24" s="406">
        <f>SUMIFS(GRANTS!$F$20:$F$220,GRANTS!$C$20:$C$220,'School CFR'!A24,GRANTS!$K$20:$K$220,'School CFR'!$N$2)</f>
        <v>7019.5</v>
      </c>
      <c r="O24" s="301"/>
    </row>
    <row r="25" spans="1:15" x14ac:dyDescent="0.25">
      <c r="A25" s="410">
        <v>3022021</v>
      </c>
      <c r="B25" s="277" t="s">
        <v>218</v>
      </c>
      <c r="C25" s="412" t="e">
        <f>SUMIF(APT!$C$20:$C$100,'School CFR'!A25,APT!$AG$20:$AG$100)+SUMIF(HNPlaces!$C$20:$C$35,'School CFR'!A25,HNPlaces!$AI$20:$AI$35)+SUMIF(TPG!$C$20:$C$133,'School CFR'!A25,TPG!#REF!)</f>
        <v>#REF!</v>
      </c>
      <c r="D25" s="412">
        <f>SUMIF(POST16!$C$20:$C$26,'School CFR'!A25,POST16!$AI$20:$AI$26)</f>
        <v>0</v>
      </c>
      <c r="E25" s="412">
        <f>SUMIF('HN TOP UP AUTUMN UPDATE NOV'!$E$8:$E$189,'School CFR'!A25,'HN TOP UP AUTUMN UPDATE NOV'!$BG$8:$BG$189)</f>
        <v>0</v>
      </c>
      <c r="F25" s="412">
        <f>SUMIF(PPG!$C$20:$C$160,'School CFR'!A25,PPG!$AG$20:$AG$160)</f>
        <v>49092.5</v>
      </c>
      <c r="G25" s="412" t="e">
        <f>SUMIFS(GRANTS!#REF!,GRANTS!$C$20:$C$220,'School CFR'!A25,GRANTS!$K$20:$K$220,'School CFR'!$G$2)</f>
        <v>#REF!</v>
      </c>
      <c r="H25" s="412" t="e">
        <f>SUMIFS(GRANTS!#REF!,GRANTS!$C$20:$C$220,'School CFR'!A25,GRANTS!$K$20:$K$220,'School CFR'!$H$2)</f>
        <v>#REF!</v>
      </c>
      <c r="I25" s="400">
        <f>SUMIFS(APT!$F$20:$F$100,APT!$C$20:$C$100,'School CFR'!A25,APT!$K$20:$K$100,'School CFR'!$I$2)+(SUMIFS(HNPlaces!$F$20:$F$35,HNPlaces!$C$20:$C$35,'School CFR'!A25,HNPlaces!$K$20:$K$35,'School CFR'!$I$2))+(SUMIFS(TPG!$F$20:$F$133,TPG!$C$20:$C$133,'School CFR'!A25,TPG!$K$20:$K$133,'School CFR'!$I$2))</f>
        <v>2336791.8876650496</v>
      </c>
      <c r="J25" s="399">
        <f>SUMIFS(HNPlaces!$F$20:$F$35,HNPlaces!$C$20:$C$35,'School CFR'!A25,HNPlaces!$K$20:$K$35,'School CFR'!$J$2)+SUMIFS(POST16!$F$20:$F$26,POST16!$C$20:$C$26,'School CFR'!A25,POST16!$K$20:$K$26,'School CFR'!$J$2)</f>
        <v>0</v>
      </c>
      <c r="K25" s="400">
        <f>SUMIF('HN TOP UP AUTUMN UPDATE NOV'!$E$8:$E$189,'School CFR'!A25,'HN TOP UP AUTUMN UPDATE NOV'!$H$8:$H$189)</f>
        <v>0</v>
      </c>
      <c r="L25" s="400">
        <f>SUMIFS(PPG!$F$20:$F$160,PPG!$C$20:$C$160,'School CFR'!A25,PPG!$K$20:$K$160,'School CFR'!$L$2)</f>
        <v>193680</v>
      </c>
      <c r="M25" s="399">
        <f>SUMIFS(COVID!$F$20:$F$109,COVID!$C$20:$C$109,'School CFR'!A25,COVID!$K$20:$K$109,'School CFR'!$M$2)+SUMIFS(GRANTS!$F$20:$F$220,GRANTS!$C$20:$C$220,'School CFR'!A25,GRANTS!$K$20:$K$220,'School CFR'!$M$2)</f>
        <v>66451.333333333343</v>
      </c>
      <c r="N25" s="406">
        <f>SUMIFS(GRANTS!$F$20:$F$220,GRANTS!$C$20:$C$220,'School CFR'!A25,GRANTS!$K$20:$K$220,'School CFR'!$N$2)</f>
        <v>10077.25</v>
      </c>
      <c r="O25" s="301"/>
    </row>
    <row r="26" spans="1:15" x14ac:dyDescent="0.25">
      <c r="A26" s="410">
        <v>3022023</v>
      </c>
      <c r="B26" s="277" t="s">
        <v>219</v>
      </c>
      <c r="C26" s="412" t="e">
        <f>SUMIF(APT!$C$20:$C$100,'School CFR'!A26,APT!$AG$20:$AG$100)+SUMIF(HNPlaces!$C$20:$C$35,'School CFR'!A26,HNPlaces!$AI$20:$AI$35)+SUMIF(TPG!$C$20:$C$133,'School CFR'!A26,TPG!#REF!)</f>
        <v>#REF!</v>
      </c>
      <c r="D26" s="412">
        <f>SUMIF(POST16!$C$20:$C$26,'School CFR'!A26,POST16!$AI$20:$AI$26)</f>
        <v>0</v>
      </c>
      <c r="E26" s="412">
        <f>SUMIF('HN TOP UP AUTUMN UPDATE NOV'!$E$8:$E$189,'School CFR'!A26,'HN TOP UP AUTUMN UPDATE NOV'!$BG$8:$BG$189)</f>
        <v>0</v>
      </c>
      <c r="F26" s="412">
        <f>SUMIF(PPG!$C$20:$C$160,'School CFR'!A26,PPG!$AG$20:$AG$160)</f>
        <v>60775</v>
      </c>
      <c r="G26" s="412" t="e">
        <f>SUMIFS(GRANTS!#REF!,GRANTS!$C$20:$C$220,'School CFR'!A26,GRANTS!$K$20:$K$220,'School CFR'!$G$2)</f>
        <v>#REF!</v>
      </c>
      <c r="H26" s="412" t="e">
        <f>SUMIFS(GRANTS!#REF!,GRANTS!$C$20:$C$220,'School CFR'!A26,GRANTS!$K$20:$K$220,'School CFR'!$H$2)</f>
        <v>#REF!</v>
      </c>
      <c r="I26" s="400">
        <f>SUMIFS(APT!$F$20:$F$100,APT!$C$20:$C$100,'School CFR'!A26,APT!$K$20:$K$100,'School CFR'!$I$2)+(SUMIFS(HNPlaces!$F$20:$F$35,HNPlaces!$C$20:$C$35,'School CFR'!A26,HNPlaces!$K$20:$K$35,'School CFR'!$I$2))+(SUMIFS(TPG!$F$20:$F$133,TPG!$C$20:$C$133,'School CFR'!A26,TPG!$K$20:$K$133,'School CFR'!$I$2))</f>
        <v>2470936.1393759092</v>
      </c>
      <c r="J26" s="399">
        <f>SUMIFS(HNPlaces!$F$20:$F$35,HNPlaces!$C$20:$C$35,'School CFR'!A26,HNPlaces!$K$20:$K$35,'School CFR'!$J$2)+SUMIFS(POST16!$F$20:$F$26,POST16!$C$20:$C$26,'School CFR'!A26,POST16!$K$20:$K$26,'School CFR'!$J$2)</f>
        <v>0</v>
      </c>
      <c r="K26" s="400">
        <f>SUMIF('HN TOP UP AUTUMN UPDATE NOV'!$E$8:$E$189,'School CFR'!A26,'HN TOP UP AUTUMN UPDATE NOV'!$H$8:$H$189)</f>
        <v>0</v>
      </c>
      <c r="L26" s="400">
        <f>SUMIFS(PPG!$F$20:$F$160,PPG!$C$20:$C$160,'School CFR'!A26,PPG!$K$20:$K$160,'School CFR'!$L$2)</f>
        <v>266292.5</v>
      </c>
      <c r="M26" s="399">
        <f>SUMIFS(COVID!$F$20:$F$109,COVID!$C$20:$C$109,'School CFR'!A26,COVID!$K$20:$K$109,'School CFR'!$M$2)+SUMIFS(GRANTS!$F$20:$F$220,GRANTS!$C$20:$C$220,'School CFR'!A26,GRANTS!$K$20:$K$220,'School CFR'!$M$2)</f>
        <v>62560.833333333336</v>
      </c>
      <c r="N26" s="406">
        <f>SUMIFS(GRANTS!$F$20:$F$220,GRANTS!$C$20:$C$220,'School CFR'!A26,GRANTS!$K$20:$K$220,'School CFR'!$N$2)</f>
        <v>10414.75</v>
      </c>
      <c r="O26" s="301"/>
    </row>
    <row r="27" spans="1:15" x14ac:dyDescent="0.25">
      <c r="A27" s="410">
        <v>3022024</v>
      </c>
      <c r="B27" s="277" t="s">
        <v>221</v>
      </c>
      <c r="C27" s="412" t="e">
        <f>SUMIF(APT!$C$20:$C$100,'School CFR'!A27,APT!$AG$20:$AG$100)+SUMIF(HNPlaces!$C$20:$C$35,'School CFR'!A27,HNPlaces!$AI$20:$AI$35)+SUMIF(TPG!$C$20:$C$133,'School CFR'!A27,TPG!#REF!)</f>
        <v>#REF!</v>
      </c>
      <c r="D27" s="412">
        <f>SUMIF(POST16!$C$20:$C$26,'School CFR'!A27,POST16!$AI$20:$AI$26)</f>
        <v>0</v>
      </c>
      <c r="E27" s="412">
        <f>SUMIF('HN TOP UP AUTUMN UPDATE NOV'!$E$8:$E$189,'School CFR'!A27,'HN TOP UP AUTUMN UPDATE NOV'!$BG$8:$BG$189)</f>
        <v>0</v>
      </c>
      <c r="F27" s="412">
        <f>SUMIF(PPG!$C$20:$C$160,'School CFR'!A27,PPG!$AG$20:$AG$160)</f>
        <v>24541.875</v>
      </c>
      <c r="G27" s="412" t="e">
        <f>SUMIFS(GRANTS!#REF!,GRANTS!$C$20:$C$220,'School CFR'!A27,GRANTS!$K$20:$K$220,'School CFR'!$G$2)</f>
        <v>#REF!</v>
      </c>
      <c r="H27" s="412" t="e">
        <f>SUMIFS(GRANTS!#REF!,GRANTS!$C$20:$C$220,'School CFR'!A27,GRANTS!$K$20:$K$220,'School CFR'!$H$2)</f>
        <v>#REF!</v>
      </c>
      <c r="I27" s="400">
        <f>SUMIFS(APT!$F$20:$F$100,APT!$C$20:$C$100,'School CFR'!A27,APT!$K$20:$K$100,'School CFR'!$I$2)+(SUMIFS(HNPlaces!$F$20:$F$35,HNPlaces!$C$20:$C$35,'School CFR'!A27,HNPlaces!$K$20:$K$35,'School CFR'!$I$2))+(SUMIFS(TPG!$F$20:$F$133,TPG!$C$20:$C$133,'School CFR'!A27,TPG!$K$20:$K$133,'School CFR'!$I$2))</f>
        <v>1058029.1731140001</v>
      </c>
      <c r="J27" s="399">
        <f>SUMIFS(HNPlaces!$F$20:$F$35,HNPlaces!$C$20:$C$35,'School CFR'!A27,HNPlaces!$K$20:$K$35,'School CFR'!$J$2)+SUMIFS(POST16!$F$20:$F$26,POST16!$C$20:$C$26,'School CFR'!A27,POST16!$K$20:$K$26,'School CFR'!$J$2)</f>
        <v>0</v>
      </c>
      <c r="K27" s="400">
        <f>SUMIF('HN TOP UP AUTUMN UPDATE NOV'!$E$8:$E$189,'School CFR'!A27,'HN TOP UP AUTUMN UPDATE NOV'!$H$8:$H$189)</f>
        <v>0</v>
      </c>
      <c r="L27" s="400">
        <f>SUMIFS(PPG!$F$20:$F$160,PPG!$C$20:$C$160,'School CFR'!A27,PPG!$K$20:$K$160,'School CFR'!$L$2)</f>
        <v>91787.5</v>
      </c>
      <c r="M27" s="399">
        <f>SUMIFS(COVID!$F$20:$F$109,COVID!$C$20:$C$109,'School CFR'!A27,COVID!$K$20:$K$109,'School CFR'!$M$2)+SUMIFS(GRANTS!$F$20:$F$220,GRANTS!$C$20:$C$220,'School CFR'!A27,GRANTS!$K$20:$K$220,'School CFR'!$M$2)</f>
        <v>35376.666666666664</v>
      </c>
      <c r="N27" s="406">
        <f>SUMIFS(GRANTS!$F$20:$F$220,GRANTS!$C$20:$C$220,'School CFR'!A27,GRANTS!$K$20:$K$220,'School CFR'!$N$2)</f>
        <v>6992.16</v>
      </c>
      <c r="O27" s="301"/>
    </row>
    <row r="28" spans="1:15" x14ac:dyDescent="0.25">
      <c r="A28" s="410">
        <v>3022025</v>
      </c>
      <c r="B28" s="277" t="s">
        <v>222</v>
      </c>
      <c r="C28" s="412" t="e">
        <f>SUMIF(APT!$C$20:$C$100,'School CFR'!A28,APT!$AG$20:$AG$100)+SUMIF(HNPlaces!$C$20:$C$35,'School CFR'!A28,HNPlaces!$AI$20:$AI$35)+SUMIF(TPG!$C$20:$C$133,'School CFR'!A28,TPG!#REF!)</f>
        <v>#REF!</v>
      </c>
      <c r="D28" s="412">
        <f>SUMIF(POST16!$C$20:$C$26,'School CFR'!A28,POST16!$AI$20:$AI$26)</f>
        <v>0</v>
      </c>
      <c r="E28" s="412">
        <f>SUMIF('HN TOP UP AUTUMN UPDATE NOV'!$E$8:$E$189,'School CFR'!A28,'HN TOP UP AUTUMN UPDATE NOV'!$BG$8:$BG$189)</f>
        <v>0</v>
      </c>
      <c r="F28" s="412">
        <f>SUMIF(PPG!$C$20:$C$160,'School CFR'!A28,PPG!$AG$20:$AG$160)</f>
        <v>4948.75</v>
      </c>
      <c r="G28" s="412" t="e">
        <f>SUMIFS(GRANTS!#REF!,GRANTS!$C$20:$C$220,'School CFR'!A28,GRANTS!$K$20:$K$220,'School CFR'!$G$2)</f>
        <v>#REF!</v>
      </c>
      <c r="H28" s="412" t="e">
        <f>SUMIFS(GRANTS!#REF!,GRANTS!$C$20:$C$220,'School CFR'!A28,GRANTS!$K$20:$K$220,'School CFR'!$H$2)</f>
        <v>#REF!</v>
      </c>
      <c r="I28" s="400">
        <f>SUMIFS(APT!$F$20:$F$100,APT!$C$20:$C$100,'School CFR'!A28,APT!$K$20:$K$100,'School CFR'!$I$2)+(SUMIFS(HNPlaces!$F$20:$F$35,HNPlaces!$C$20:$C$35,'School CFR'!A28,HNPlaces!$K$20:$K$35,'School CFR'!$I$2))+(SUMIFS(TPG!$F$20:$F$133,TPG!$C$20:$C$133,'School CFR'!A28,TPG!$K$20:$K$133,'School CFR'!$I$2))</f>
        <v>1366340.2429273503</v>
      </c>
      <c r="J28" s="399">
        <f>SUMIFS(HNPlaces!$F$20:$F$35,HNPlaces!$C$20:$C$35,'School CFR'!A28,HNPlaces!$K$20:$K$35,'School CFR'!$J$2)+SUMIFS(POST16!$F$20:$F$26,POST16!$C$20:$C$26,'School CFR'!A28,POST16!$K$20:$K$26,'School CFR'!$J$2)</f>
        <v>0</v>
      </c>
      <c r="K28" s="400">
        <f>SUMIF('HN TOP UP AUTUMN UPDATE NOV'!$E$8:$E$189,'School CFR'!A28,'HN TOP UP AUTUMN UPDATE NOV'!$H$8:$H$189)</f>
        <v>0</v>
      </c>
      <c r="L28" s="400">
        <f>SUMIFS(PPG!$F$20:$F$160,PPG!$C$20:$C$160,'School CFR'!A28,PPG!$K$20:$K$160,'School CFR'!$L$2)</f>
        <v>18795</v>
      </c>
      <c r="M28" s="399">
        <f>SUMIFS(COVID!$F$20:$F$109,COVID!$C$20:$C$109,'School CFR'!A28,COVID!$K$20:$K$109,'School CFR'!$M$2)+SUMIFS(GRANTS!$F$20:$F$220,GRANTS!$C$20:$C$220,'School CFR'!A28,GRANTS!$K$20:$K$220,'School CFR'!$M$2)</f>
        <v>73284.5</v>
      </c>
      <c r="N28" s="406">
        <f>SUMIFS(GRANTS!$F$20:$F$220,GRANTS!$C$20:$C$220,'School CFR'!A28,GRANTS!$K$20:$K$220,'School CFR'!$N$2)</f>
        <v>7600</v>
      </c>
      <c r="O28" s="301"/>
    </row>
    <row r="29" spans="1:15" x14ac:dyDescent="0.25">
      <c r="A29" s="410">
        <v>3022026</v>
      </c>
      <c r="B29" s="277" t="s">
        <v>223</v>
      </c>
      <c r="C29" s="412" t="e">
        <f>SUMIF(APT!$C$20:$C$100,'School CFR'!A29,APT!$AG$20:$AG$100)+SUMIF(HNPlaces!$C$20:$C$35,'School CFR'!A29,HNPlaces!$AI$20:$AI$35)+SUMIF(TPG!$C$20:$C$133,'School CFR'!A29,TPG!#REF!)</f>
        <v>#REF!</v>
      </c>
      <c r="D29" s="412">
        <f>SUMIF(POST16!$C$20:$C$26,'School CFR'!A29,POST16!$AI$20:$AI$26)</f>
        <v>0</v>
      </c>
      <c r="E29" s="412">
        <f>SUMIF('HN TOP UP AUTUMN UPDATE NOV'!$E$8:$E$189,'School CFR'!A29,'HN TOP UP AUTUMN UPDATE NOV'!$BG$8:$BG$189)</f>
        <v>0</v>
      </c>
      <c r="F29" s="412">
        <f>SUMIF(PPG!$C$20:$C$160,'School CFR'!A29,PPG!$AG$20:$AG$160)</f>
        <v>26900</v>
      </c>
      <c r="G29" s="412" t="e">
        <f>SUMIFS(GRANTS!#REF!,GRANTS!$C$20:$C$220,'School CFR'!A29,GRANTS!$K$20:$K$220,'School CFR'!$G$2)</f>
        <v>#REF!</v>
      </c>
      <c r="H29" s="412" t="e">
        <f>SUMIFS(GRANTS!#REF!,GRANTS!$C$20:$C$220,'School CFR'!A29,GRANTS!$K$20:$K$220,'School CFR'!$H$2)</f>
        <v>#REF!</v>
      </c>
      <c r="I29" s="400">
        <f>SUMIFS(APT!$F$20:$F$100,APT!$C$20:$C$100,'School CFR'!A29,APT!$K$20:$K$100,'School CFR'!$I$2)+(SUMIFS(HNPlaces!$F$20:$F$35,HNPlaces!$C$20:$C$35,'School CFR'!A29,HNPlaces!$K$20:$K$35,'School CFR'!$I$2))+(SUMIFS(TPG!$F$20:$F$133,TPG!$C$20:$C$133,'School CFR'!A29,TPG!$K$20:$K$133,'School CFR'!$I$2))</f>
        <v>2271536.271287689</v>
      </c>
      <c r="J29" s="399">
        <f>SUMIFS(HNPlaces!$F$20:$F$35,HNPlaces!$C$20:$C$35,'School CFR'!A29,HNPlaces!$K$20:$K$35,'School CFR'!$J$2)+SUMIFS(POST16!$F$20:$F$26,POST16!$C$20:$C$26,'School CFR'!A29,POST16!$K$20:$K$26,'School CFR'!$J$2)</f>
        <v>0</v>
      </c>
      <c r="K29" s="400">
        <f>SUMIF('HN TOP UP AUTUMN UPDATE NOV'!$E$8:$E$189,'School CFR'!A29,'HN TOP UP AUTUMN UPDATE NOV'!$H$8:$H$189)</f>
        <v>0</v>
      </c>
      <c r="L29" s="400">
        <f>SUMIFS(PPG!$F$20:$F$160,PPG!$C$20:$C$160,'School CFR'!A29,PPG!$K$20:$K$160,'School CFR'!$L$2)</f>
        <v>92805</v>
      </c>
      <c r="M29" s="399">
        <f>SUMIFS(COVID!$F$20:$F$109,COVID!$C$20:$C$109,'School CFR'!A29,COVID!$K$20:$K$109,'School CFR'!$M$2)+SUMIFS(GRANTS!$F$20:$F$220,GRANTS!$C$20:$C$220,'School CFR'!A29,GRANTS!$K$20:$K$220,'School CFR'!$M$2)</f>
        <v>85293</v>
      </c>
      <c r="N29" s="406">
        <f>SUMIFS(GRANTS!$F$20:$F$220,GRANTS!$C$20:$C$220,'School CFR'!A29,GRANTS!$K$20:$K$220,'School CFR'!$N$2)</f>
        <v>10536.25</v>
      </c>
      <c r="O29" s="301"/>
    </row>
    <row r="30" spans="1:15" x14ac:dyDescent="0.25">
      <c r="A30" s="410">
        <v>3022028</v>
      </c>
      <c r="B30" s="277" t="s">
        <v>224</v>
      </c>
      <c r="C30" s="412" t="e">
        <f>SUMIF(APT!$C$20:$C$100,'School CFR'!A30,APT!$AG$20:$AG$100)+SUMIF(HNPlaces!$C$20:$C$35,'School CFR'!A30,HNPlaces!$AI$20:$AI$35)+SUMIF(TPG!$C$20:$C$133,'School CFR'!A30,TPG!#REF!)</f>
        <v>#REF!</v>
      </c>
      <c r="D30" s="412">
        <f>SUMIF(POST16!$C$20:$C$26,'School CFR'!A30,POST16!$AI$20:$AI$26)</f>
        <v>0</v>
      </c>
      <c r="E30" s="412">
        <f>SUMIF('HN TOP UP AUTUMN UPDATE NOV'!$E$8:$E$189,'School CFR'!A30,'HN TOP UP AUTUMN UPDATE NOV'!$BG$8:$BG$189)</f>
        <v>0</v>
      </c>
      <c r="F30" s="412">
        <f>SUMIF(PPG!$C$20:$C$160,'School CFR'!A30,PPG!$AG$20:$AG$160)</f>
        <v>12605</v>
      </c>
      <c r="G30" s="412" t="e">
        <f>SUMIFS(GRANTS!#REF!,GRANTS!$C$20:$C$220,'School CFR'!A30,GRANTS!$K$20:$K$220,'School CFR'!$G$2)</f>
        <v>#REF!</v>
      </c>
      <c r="H30" s="412" t="e">
        <f>SUMIFS(GRANTS!#REF!,GRANTS!$C$20:$C$220,'School CFR'!A30,GRANTS!$K$20:$K$220,'School CFR'!$H$2)</f>
        <v>#REF!</v>
      </c>
      <c r="I30" s="400">
        <f>SUMIFS(APT!$F$20:$F$100,APT!$C$20:$C$100,'School CFR'!A30,APT!$K$20:$K$100,'School CFR'!$I$2)+(SUMIFS(HNPlaces!$F$20:$F$35,HNPlaces!$C$20:$C$35,'School CFR'!A30,HNPlaces!$K$20:$K$35,'School CFR'!$I$2))+(SUMIFS(TPG!$F$20:$F$133,TPG!$C$20:$C$133,'School CFR'!A30,TPG!$K$20:$K$133,'School CFR'!$I$2))</f>
        <v>1206003.5170539611</v>
      </c>
      <c r="J30" s="399">
        <f>SUMIFS(HNPlaces!$F$20:$F$35,HNPlaces!$C$20:$C$35,'School CFR'!A30,HNPlaces!$K$20:$K$35,'School CFR'!$J$2)+SUMIFS(POST16!$F$20:$F$26,POST16!$C$20:$C$26,'School CFR'!A30,POST16!$K$20:$K$26,'School CFR'!$J$2)</f>
        <v>0</v>
      </c>
      <c r="K30" s="400">
        <f>SUMIF('HN TOP UP AUTUMN UPDATE NOV'!$E$8:$E$189,'School CFR'!A30,'HN TOP UP AUTUMN UPDATE NOV'!$H$8:$H$189)</f>
        <v>0</v>
      </c>
      <c r="L30" s="400">
        <f>SUMIFS(PPG!$F$20:$F$160,PPG!$C$20:$C$160,'School CFR'!A30,PPG!$K$20:$K$160,'School CFR'!$L$2)</f>
        <v>65560</v>
      </c>
      <c r="M30" s="399">
        <f>SUMIFS(COVID!$F$20:$F$109,COVID!$C$20:$C$109,'School CFR'!A30,COVID!$K$20:$K$109,'School CFR'!$M$2)+SUMIFS(GRANTS!$F$20:$F$220,GRANTS!$C$20:$C$220,'School CFR'!A30,GRANTS!$K$20:$K$220,'School CFR'!$M$2)</f>
        <v>77970.166666666672</v>
      </c>
      <c r="N30" s="406">
        <f>SUMIFS(GRANTS!$F$20:$F$220,GRANTS!$C$20:$C$220,'School CFR'!A30,GRANTS!$K$20:$K$220,'School CFR'!$N$2)</f>
        <v>6835</v>
      </c>
      <c r="O30" s="301"/>
    </row>
    <row r="31" spans="1:15" x14ac:dyDescent="0.25">
      <c r="A31" s="410">
        <v>3022027</v>
      </c>
      <c r="B31" s="277" t="s">
        <v>225</v>
      </c>
      <c r="C31" s="412" t="e">
        <f>SUMIF(APT!$C$20:$C$100,'School CFR'!A31,APT!$AG$20:$AG$100)+SUMIF(HNPlaces!$C$20:$C$35,'School CFR'!A31,HNPlaces!$AI$20:$AI$35)+SUMIF(TPG!$C$20:$C$133,'School CFR'!A31,TPG!#REF!)</f>
        <v>#REF!</v>
      </c>
      <c r="D31" s="412">
        <f>SUMIF(POST16!$C$20:$C$26,'School CFR'!A31,POST16!$AI$20:$AI$26)</f>
        <v>0</v>
      </c>
      <c r="E31" s="412">
        <f>SUMIF('HN TOP UP AUTUMN UPDATE NOV'!$E$8:$E$189,'School CFR'!A31,'HN TOP UP AUTUMN UPDATE NOV'!$BG$8:$BG$189)</f>
        <v>0</v>
      </c>
      <c r="F31" s="412">
        <f>SUMIF(PPG!$C$20:$C$160,'School CFR'!A31,PPG!$AG$20:$AG$160)</f>
        <v>21847.5</v>
      </c>
      <c r="G31" s="412" t="e">
        <f>SUMIFS(GRANTS!#REF!,GRANTS!$C$20:$C$220,'School CFR'!A31,GRANTS!$K$20:$K$220,'School CFR'!$G$2)</f>
        <v>#REF!</v>
      </c>
      <c r="H31" s="412" t="e">
        <f>SUMIFS(GRANTS!#REF!,GRANTS!$C$20:$C$220,'School CFR'!A31,GRANTS!$K$20:$K$220,'School CFR'!$H$2)</f>
        <v>#REF!</v>
      </c>
      <c r="I31" s="400">
        <f>SUMIFS(APT!$F$20:$F$100,APT!$C$20:$C$100,'School CFR'!A31,APT!$K$20:$K$100,'School CFR'!$I$2)+(SUMIFS(HNPlaces!$F$20:$F$35,HNPlaces!$C$20:$C$35,'School CFR'!A31,HNPlaces!$K$20:$K$35,'School CFR'!$I$2))+(SUMIFS(TPG!$F$20:$F$133,TPG!$C$20:$C$133,'School CFR'!A31,TPG!$K$20:$K$133,'School CFR'!$I$2))</f>
        <v>1596649.9050787762</v>
      </c>
      <c r="J31" s="399">
        <f>SUMIFS(HNPlaces!$F$20:$F$35,HNPlaces!$C$20:$C$35,'School CFR'!A31,HNPlaces!$K$20:$K$35,'School CFR'!$J$2)+SUMIFS(POST16!$F$20:$F$26,POST16!$C$20:$C$26,'School CFR'!A31,POST16!$K$20:$K$26,'School CFR'!$J$2)</f>
        <v>0</v>
      </c>
      <c r="K31" s="400">
        <f>SUMIF('HN TOP UP AUTUMN UPDATE NOV'!$E$8:$E$189,'School CFR'!A31,'HN TOP UP AUTUMN UPDATE NOV'!$H$8:$H$189)</f>
        <v>0</v>
      </c>
      <c r="L31" s="400">
        <f>SUMIFS(PPG!$F$20:$F$160,PPG!$C$20:$C$160,'School CFR'!A31,PPG!$K$20:$K$160,'School CFR'!$L$2)</f>
        <v>92735</v>
      </c>
      <c r="M31" s="399">
        <f>SUMIFS(COVID!$F$20:$F$109,COVID!$C$20:$C$109,'School CFR'!A31,COVID!$K$20:$K$109,'School CFR'!$M$2)+SUMIFS(GRANTS!$F$20:$F$220,GRANTS!$C$20:$C$220,'School CFR'!A31,GRANTS!$K$20:$K$220,'School CFR'!$M$2)</f>
        <v>19845.833333333336</v>
      </c>
      <c r="N31" s="406">
        <f>SUMIFS(GRANTS!$F$20:$F$220,GRANTS!$C$20:$C$220,'School CFR'!A31,GRANTS!$K$20:$K$220,'School CFR'!$N$2)</f>
        <v>7993.75</v>
      </c>
      <c r="O31" s="301"/>
    </row>
    <row r="32" spans="1:15" x14ac:dyDescent="0.25">
      <c r="A32" s="410">
        <v>3022029</v>
      </c>
      <c r="B32" s="277" t="s">
        <v>226</v>
      </c>
      <c r="C32" s="412" t="e">
        <f>SUMIF(APT!$C$20:$C$100,'School CFR'!A32,APT!$AG$20:$AG$100)+SUMIF(HNPlaces!$C$20:$C$35,'School CFR'!A32,HNPlaces!$AI$20:$AI$35)+SUMIF(TPG!$C$20:$C$133,'School CFR'!A32,TPG!#REF!)</f>
        <v>#REF!</v>
      </c>
      <c r="D32" s="412">
        <f>SUMIF(POST16!$C$20:$C$26,'School CFR'!A32,POST16!$AI$20:$AI$26)</f>
        <v>0</v>
      </c>
      <c r="E32" s="412">
        <f>SUMIF('HN TOP UP AUTUMN UPDATE NOV'!$E$8:$E$189,'School CFR'!A32,'HN TOP UP AUTUMN UPDATE NOV'!$BG$8:$BG$189)</f>
        <v>0</v>
      </c>
      <c r="F32" s="412">
        <f>SUMIF(PPG!$C$20:$C$160,'School CFR'!A32,PPG!$AG$20:$AG$160)</f>
        <v>57412.5</v>
      </c>
      <c r="G32" s="412" t="e">
        <f>SUMIFS(GRANTS!#REF!,GRANTS!$C$20:$C$220,'School CFR'!A32,GRANTS!$K$20:$K$220,'School CFR'!$G$2)</f>
        <v>#REF!</v>
      </c>
      <c r="H32" s="412" t="e">
        <f>SUMIFS(GRANTS!#REF!,GRANTS!$C$20:$C$220,'School CFR'!A32,GRANTS!$K$20:$K$220,'School CFR'!$H$2)</f>
        <v>#REF!</v>
      </c>
      <c r="I32" s="400">
        <f>SUMIFS(APT!$F$20:$F$100,APT!$C$20:$C$100,'School CFR'!A32,APT!$K$20:$K$100,'School CFR'!$I$2)+(SUMIFS(HNPlaces!$F$20:$F$35,HNPlaces!$C$20:$C$35,'School CFR'!A32,HNPlaces!$K$20:$K$35,'School CFR'!$I$2))+(SUMIFS(TPG!$F$20:$F$133,TPG!$C$20:$C$133,'School CFR'!A32,TPG!$K$20:$K$133,'School CFR'!$I$2))</f>
        <v>2235779.5232900716</v>
      </c>
      <c r="J32" s="399">
        <f>SUMIFS(HNPlaces!$F$20:$F$35,HNPlaces!$C$20:$C$35,'School CFR'!A32,HNPlaces!$K$20:$K$35,'School CFR'!$J$2)+SUMIFS(POST16!$F$20:$F$26,POST16!$C$20:$C$26,'School CFR'!A32,POST16!$K$20:$K$26,'School CFR'!$J$2)</f>
        <v>0</v>
      </c>
      <c r="K32" s="400">
        <f>SUMIF('HN TOP UP AUTUMN UPDATE NOV'!$E$8:$E$189,'School CFR'!A32,'HN TOP UP AUTUMN UPDATE NOV'!$H$8:$H$189)</f>
        <v>0</v>
      </c>
      <c r="L32" s="400">
        <f>SUMIFS(PPG!$F$20:$F$160,PPG!$C$20:$C$160,'School CFR'!A32,PPG!$K$20:$K$160,'School CFR'!$L$2)</f>
        <v>210820</v>
      </c>
      <c r="M32" s="399">
        <f>SUMIFS(COVID!$F$20:$F$109,COVID!$C$20:$C$109,'School CFR'!A32,COVID!$K$20:$K$109,'School CFR'!$M$2)+SUMIFS(GRANTS!$F$20:$F$220,GRANTS!$C$20:$C$220,'School CFR'!A32,GRANTS!$K$20:$K$220,'School CFR'!$M$2)</f>
        <v>67029</v>
      </c>
      <c r="N32" s="406">
        <f>SUMIFS(GRANTS!$F$20:$F$220,GRANTS!$C$20:$C$220,'School CFR'!A32,GRANTS!$K$20:$K$220,'School CFR'!$N$2)</f>
        <v>9172.75</v>
      </c>
      <c r="O32" s="301"/>
    </row>
    <row r="33" spans="1:15" x14ac:dyDescent="0.25">
      <c r="A33" s="410">
        <v>3023516</v>
      </c>
      <c r="B33" s="277" t="s">
        <v>228</v>
      </c>
      <c r="C33" s="412" t="e">
        <f>SUMIF(APT!$C$20:$C$100,'School CFR'!A33,APT!$AG$20:$AG$100)+SUMIF(HNPlaces!$C$20:$C$35,'School CFR'!A33,HNPlaces!$AI$20:$AI$35)+SUMIF(TPG!$C$20:$C$133,'School CFR'!A33,TPG!#REF!)</f>
        <v>#REF!</v>
      </c>
      <c r="D33" s="412">
        <f>SUMIF(POST16!$C$20:$C$26,'School CFR'!A33,POST16!$AI$20:$AI$26)</f>
        <v>0</v>
      </c>
      <c r="E33" s="412">
        <f>SUMIF('HN TOP UP AUTUMN UPDATE NOV'!$E$8:$E$189,'School CFR'!A33,'HN TOP UP AUTUMN UPDATE NOV'!$BG$8:$BG$189)</f>
        <v>0</v>
      </c>
      <c r="F33" s="412">
        <f>SUMIF(PPG!$C$20:$C$160,'School CFR'!A33,PPG!$AG$20:$AG$160)</f>
        <v>6052.5</v>
      </c>
      <c r="G33" s="412" t="e">
        <f>SUMIFS(GRANTS!#REF!,GRANTS!$C$20:$C$220,'School CFR'!A33,GRANTS!$K$20:$K$220,'School CFR'!$G$2)</f>
        <v>#REF!</v>
      </c>
      <c r="H33" s="412" t="e">
        <f>SUMIFS(GRANTS!#REF!,GRANTS!$C$20:$C$220,'School CFR'!A33,GRANTS!$K$20:$K$220,'School CFR'!$H$2)</f>
        <v>#REF!</v>
      </c>
      <c r="I33" s="400">
        <f>SUMIFS(APT!$F$20:$F$100,APT!$C$20:$C$100,'School CFR'!A33,APT!$K$20:$K$100,'School CFR'!$I$2)+(SUMIFS(HNPlaces!$F$20:$F$35,HNPlaces!$C$20:$C$35,'School CFR'!A33,HNPlaces!$K$20:$K$35,'School CFR'!$I$2))+(SUMIFS(TPG!$F$20:$F$133,TPG!$C$20:$C$133,'School CFR'!A33,TPG!$K$20:$K$133,'School CFR'!$I$2))</f>
        <v>947606.7860572543</v>
      </c>
      <c r="J33" s="399">
        <f>SUMIFS(HNPlaces!$F$20:$F$35,HNPlaces!$C$20:$C$35,'School CFR'!A33,HNPlaces!$K$20:$K$35,'School CFR'!$J$2)+SUMIFS(POST16!$F$20:$F$26,POST16!$C$20:$C$26,'School CFR'!A33,POST16!$K$20:$K$26,'School CFR'!$J$2)</f>
        <v>0</v>
      </c>
      <c r="K33" s="400">
        <f>SUMIF('HN TOP UP AUTUMN UPDATE NOV'!$E$8:$E$189,'School CFR'!A33,'HN TOP UP AUTUMN UPDATE NOV'!$H$8:$H$189)</f>
        <v>0</v>
      </c>
      <c r="L33" s="400">
        <f>SUMIFS(PPG!$F$20:$F$160,PPG!$C$20:$C$160,'School CFR'!A33,PPG!$K$20:$K$160,'School CFR'!$L$2)</f>
        <v>32280</v>
      </c>
      <c r="M33" s="399">
        <f>SUMIFS(COVID!$F$20:$F$109,COVID!$C$20:$C$109,'School CFR'!A33,COVID!$K$20:$K$109,'School CFR'!$M$2)+SUMIFS(GRANTS!$F$20:$F$220,GRANTS!$C$20:$C$220,'School CFR'!A33,GRANTS!$K$20:$K$220,'School CFR'!$M$2)</f>
        <v>42570.666666666664</v>
      </c>
      <c r="N33" s="406">
        <f>SUMIFS(GRANTS!$F$20:$F$220,GRANTS!$C$20:$C$220,'School CFR'!A33,GRANTS!$K$20:$K$220,'School CFR'!$N$2)</f>
        <v>0</v>
      </c>
      <c r="O33" s="301"/>
    </row>
    <row r="34" spans="1:15" x14ac:dyDescent="0.25">
      <c r="A34" s="410">
        <v>3022031</v>
      </c>
      <c r="B34" s="277" t="s">
        <v>229</v>
      </c>
      <c r="C34" s="412" t="e">
        <f>SUMIF(APT!$C$20:$C$100,'School CFR'!A34,APT!$AG$20:$AG$100)+SUMIF(HNPlaces!$C$20:$C$35,'School CFR'!A34,HNPlaces!$AI$20:$AI$35)+SUMIF(TPG!$C$20:$C$133,'School CFR'!A34,TPG!#REF!)</f>
        <v>#REF!</v>
      </c>
      <c r="D34" s="412">
        <f>SUMIF(POST16!$C$20:$C$26,'School CFR'!A34,POST16!$AI$20:$AI$26)</f>
        <v>0</v>
      </c>
      <c r="E34" s="412">
        <f>SUMIF('HN TOP UP AUTUMN UPDATE NOV'!$E$8:$E$189,'School CFR'!A34,'HN TOP UP AUTUMN UPDATE NOV'!$BG$8:$BG$189)</f>
        <v>0</v>
      </c>
      <c r="F34" s="412">
        <f>SUMIF(PPG!$C$20:$C$160,'School CFR'!A34,PPG!$AG$20:$AG$160)</f>
        <v>19838.75</v>
      </c>
      <c r="G34" s="412" t="e">
        <f>SUMIFS(GRANTS!#REF!,GRANTS!$C$20:$C$220,'School CFR'!A34,GRANTS!$K$20:$K$220,'School CFR'!$G$2)</f>
        <v>#REF!</v>
      </c>
      <c r="H34" s="412" t="e">
        <f>SUMIFS(GRANTS!#REF!,GRANTS!$C$20:$C$220,'School CFR'!A34,GRANTS!$K$20:$K$220,'School CFR'!$H$2)</f>
        <v>#REF!</v>
      </c>
      <c r="I34" s="400">
        <f>SUMIFS(APT!$F$20:$F$100,APT!$C$20:$C$100,'School CFR'!A34,APT!$K$20:$K$100,'School CFR'!$I$2)+(SUMIFS(HNPlaces!$F$20:$F$35,HNPlaces!$C$20:$C$35,'School CFR'!A34,HNPlaces!$K$20:$K$35,'School CFR'!$I$2))+(SUMIFS(TPG!$F$20:$F$133,TPG!$C$20:$C$133,'School CFR'!A34,TPG!$K$20:$K$133,'School CFR'!$I$2))</f>
        <v>1070458.2878377049</v>
      </c>
      <c r="J34" s="399">
        <f>SUMIFS(HNPlaces!$F$20:$F$35,HNPlaces!$C$20:$C$35,'School CFR'!A34,HNPlaces!$K$20:$K$35,'School CFR'!$J$2)+SUMIFS(POST16!$F$20:$F$26,POST16!$C$20:$C$26,'School CFR'!A34,POST16!$K$20:$K$26,'School CFR'!$J$2)</f>
        <v>0</v>
      </c>
      <c r="K34" s="400">
        <f>SUMIF('HN TOP UP AUTUMN UPDATE NOV'!$E$8:$E$189,'School CFR'!A34,'HN TOP UP AUTUMN UPDATE NOV'!$H$8:$H$189)</f>
        <v>0</v>
      </c>
      <c r="L34" s="400">
        <f>SUMIFS(PPG!$F$20:$F$160,PPG!$C$20:$C$160,'School CFR'!A34,PPG!$K$20:$K$160,'School CFR'!$L$2)</f>
        <v>82045</v>
      </c>
      <c r="M34" s="399">
        <f>SUMIFS(COVID!$F$20:$F$109,COVID!$C$20:$C$109,'School CFR'!A34,COVID!$K$20:$K$109,'School CFR'!$M$2)+SUMIFS(GRANTS!$F$20:$F$220,GRANTS!$C$20:$C$220,'School CFR'!A34,GRANTS!$K$20:$K$220,'School CFR'!$M$2)</f>
        <v>33794.833333333336</v>
      </c>
      <c r="N34" s="406">
        <f>SUMIFS(GRANTS!$F$20:$F$220,GRANTS!$C$20:$C$220,'School CFR'!A34,GRANTS!$K$20:$K$220,'School CFR'!$N$2)</f>
        <v>6461.5</v>
      </c>
      <c r="O34" s="301"/>
    </row>
    <row r="35" spans="1:15" x14ac:dyDescent="0.25">
      <c r="A35" s="410">
        <v>3022032</v>
      </c>
      <c r="B35" s="277" t="s">
        <v>231</v>
      </c>
      <c r="C35" s="412" t="e">
        <f>SUMIF(APT!$C$20:$C$100,'School CFR'!A35,APT!$AG$20:$AG$100)+SUMIF(HNPlaces!$C$20:$C$35,'School CFR'!A35,HNPlaces!$AI$20:$AI$35)+SUMIF(TPG!$C$20:$C$133,'School CFR'!A35,TPG!#REF!)</f>
        <v>#REF!</v>
      </c>
      <c r="D35" s="412">
        <f>SUMIF(POST16!$C$20:$C$26,'School CFR'!A35,POST16!$AI$20:$AI$26)</f>
        <v>0</v>
      </c>
      <c r="E35" s="412">
        <f>SUMIF('HN TOP UP AUTUMN UPDATE NOV'!$E$8:$E$189,'School CFR'!A35,'HN TOP UP AUTUMN UPDATE NOV'!$BG$8:$BG$189)</f>
        <v>0</v>
      </c>
      <c r="F35" s="412">
        <f>SUMIF(PPG!$C$20:$C$160,'School CFR'!A35,PPG!$AG$20:$AG$160)</f>
        <v>29081.25</v>
      </c>
      <c r="G35" s="412" t="e">
        <f>SUMIFS(GRANTS!#REF!,GRANTS!$C$20:$C$220,'School CFR'!A35,GRANTS!$K$20:$K$220,'School CFR'!$G$2)</f>
        <v>#REF!</v>
      </c>
      <c r="H35" s="412" t="e">
        <f>SUMIFS(GRANTS!#REF!,GRANTS!$C$20:$C$220,'School CFR'!A35,GRANTS!$K$20:$K$220,'School CFR'!$H$2)</f>
        <v>#REF!</v>
      </c>
      <c r="I35" s="400">
        <f>SUMIFS(APT!$F$20:$F$100,APT!$C$20:$C$100,'School CFR'!A35,APT!$K$20:$K$100,'School CFR'!$I$2)+(SUMIFS(HNPlaces!$F$20:$F$35,HNPlaces!$C$20:$C$35,'School CFR'!A35,HNPlaces!$K$20:$K$35,'School CFR'!$I$2))+(SUMIFS(TPG!$F$20:$F$133,TPG!$C$20:$C$133,'School CFR'!A35,TPG!$K$20:$K$133,'School CFR'!$I$2))</f>
        <v>2012280.1687679999</v>
      </c>
      <c r="J35" s="399">
        <f>SUMIFS(HNPlaces!$F$20:$F$35,HNPlaces!$C$20:$C$35,'School CFR'!A35,HNPlaces!$K$20:$K$35,'School CFR'!$J$2)+SUMIFS(POST16!$F$20:$F$26,POST16!$C$20:$C$26,'School CFR'!A35,POST16!$K$20:$K$26,'School CFR'!$J$2)</f>
        <v>0</v>
      </c>
      <c r="K35" s="400">
        <f>SUMIF('HN TOP UP AUTUMN UPDATE NOV'!$E$8:$E$189,'School CFR'!A35,'HN TOP UP AUTUMN UPDATE NOV'!$H$8:$H$189)</f>
        <v>0</v>
      </c>
      <c r="L35" s="400">
        <f>SUMIFS(PPG!$F$20:$F$160,PPG!$C$20:$C$160,'School CFR'!A35,PPG!$K$20:$K$160,'School CFR'!$L$2)</f>
        <v>119015</v>
      </c>
      <c r="M35" s="399">
        <f>SUMIFS(COVID!$F$20:$F$109,COVID!$C$20:$C$109,'School CFR'!A35,COVID!$K$20:$K$109,'School CFR'!$M$2)+SUMIFS(GRANTS!$F$20:$F$220,GRANTS!$C$20:$C$220,'School CFR'!A35,GRANTS!$K$20:$K$220,'School CFR'!$M$2)</f>
        <v>77096.166666666657</v>
      </c>
      <c r="N35" s="406">
        <f>SUMIFS(GRANTS!$F$20:$F$220,GRANTS!$C$20:$C$220,'School CFR'!A35,GRANTS!$K$20:$K$220,'School CFR'!$N$2)</f>
        <v>9488.8799999999992</v>
      </c>
      <c r="O35" s="301"/>
    </row>
    <row r="36" spans="1:15" x14ac:dyDescent="0.25">
      <c r="A36" s="410">
        <v>3023304</v>
      </c>
      <c r="B36" s="277" t="s">
        <v>232</v>
      </c>
      <c r="C36" s="412" t="e">
        <f>SUMIF(APT!$C$20:$C$100,'School CFR'!A36,APT!$AG$20:$AG$100)+SUMIF(HNPlaces!$C$20:$C$35,'School CFR'!A36,HNPlaces!$AI$20:$AI$35)+SUMIF(TPG!$C$20:$C$133,'School CFR'!A36,TPG!#REF!)</f>
        <v>#REF!</v>
      </c>
      <c r="D36" s="412">
        <f>SUMIF(POST16!$C$20:$C$26,'School CFR'!A36,POST16!$AI$20:$AI$26)</f>
        <v>0</v>
      </c>
      <c r="E36" s="412">
        <f>SUMIF('HN TOP UP AUTUMN UPDATE NOV'!$E$8:$E$189,'School CFR'!A36,'HN TOP UP AUTUMN UPDATE NOV'!$BG$8:$BG$189)</f>
        <v>0</v>
      </c>
      <c r="F36" s="412">
        <f>SUMIF(PPG!$C$20:$C$160,'School CFR'!A36,PPG!$AG$20:$AG$160)</f>
        <v>23278.75</v>
      </c>
      <c r="G36" s="412" t="e">
        <f>SUMIFS(GRANTS!#REF!,GRANTS!$C$20:$C$220,'School CFR'!A36,GRANTS!$K$20:$K$220,'School CFR'!$G$2)</f>
        <v>#REF!</v>
      </c>
      <c r="H36" s="412" t="e">
        <f>SUMIFS(GRANTS!#REF!,GRANTS!$C$20:$C$220,'School CFR'!A36,GRANTS!$K$20:$K$220,'School CFR'!$H$2)</f>
        <v>#REF!</v>
      </c>
      <c r="I36" s="400">
        <f>SUMIFS(APT!$F$20:$F$100,APT!$C$20:$C$100,'School CFR'!A36,APT!$K$20:$K$100,'School CFR'!$I$2)+(SUMIFS(HNPlaces!$F$20:$F$35,HNPlaces!$C$20:$C$35,'School CFR'!A36,HNPlaces!$K$20:$K$35,'School CFR'!$I$2))+(SUMIFS(TPG!$F$20:$F$133,TPG!$C$20:$C$133,'School CFR'!A36,TPG!$K$20:$K$133,'School CFR'!$I$2))</f>
        <v>985930.85833502584</v>
      </c>
      <c r="J36" s="399">
        <f>SUMIFS(HNPlaces!$F$20:$F$35,HNPlaces!$C$20:$C$35,'School CFR'!A36,HNPlaces!$K$20:$K$35,'School CFR'!$J$2)+SUMIFS(POST16!$F$20:$F$26,POST16!$C$20:$C$26,'School CFR'!A36,POST16!$K$20:$K$26,'School CFR'!$J$2)</f>
        <v>0</v>
      </c>
      <c r="K36" s="400">
        <f>SUMIF('HN TOP UP AUTUMN UPDATE NOV'!$E$8:$E$189,'School CFR'!A36,'HN TOP UP AUTUMN UPDATE NOV'!$H$8:$H$189)</f>
        <v>0</v>
      </c>
      <c r="L36" s="400">
        <f>SUMIFS(PPG!$F$20:$F$160,PPG!$C$20:$C$160,'School CFR'!A36,PPG!$K$20:$K$160,'School CFR'!$L$2)</f>
        <v>73285</v>
      </c>
      <c r="M36" s="399">
        <f>SUMIFS(COVID!$F$20:$F$109,COVID!$C$20:$C$109,'School CFR'!A36,COVID!$K$20:$K$109,'School CFR'!$M$2)+SUMIFS(GRANTS!$F$20:$F$220,GRANTS!$C$20:$C$220,'School CFR'!A36,GRANTS!$K$20:$K$220,'School CFR'!$M$2)</f>
        <v>40662.166666666664</v>
      </c>
      <c r="N36" s="406">
        <f>SUMIFS(GRANTS!$F$20:$F$220,GRANTS!$C$20:$C$220,'School CFR'!A36,GRANTS!$K$20:$K$220,'School CFR'!$N$2)</f>
        <v>0</v>
      </c>
      <c r="O36" s="301"/>
    </row>
    <row r="37" spans="1:15" x14ac:dyDescent="0.25">
      <c r="A37" s="410">
        <v>3022036</v>
      </c>
      <c r="B37" s="277" t="s">
        <v>235</v>
      </c>
      <c r="C37" s="412" t="e">
        <f>SUMIF(APT!$C$20:$C$100,'School CFR'!A37,APT!$AG$20:$AG$100)+SUMIF(HNPlaces!$C$20:$C$35,'School CFR'!A37,HNPlaces!$AI$20:$AI$35)+SUMIF(TPG!$C$20:$C$133,'School CFR'!A37,TPG!#REF!)</f>
        <v>#REF!</v>
      </c>
      <c r="D37" s="412">
        <f>SUMIF(POST16!$C$20:$C$26,'School CFR'!A37,POST16!$AI$20:$AI$26)</f>
        <v>0</v>
      </c>
      <c r="E37" s="412">
        <f>SUMIF('HN TOP UP AUTUMN UPDATE NOV'!$E$8:$E$189,'School CFR'!A37,'HN TOP UP AUTUMN UPDATE NOV'!$BG$8:$BG$189)</f>
        <v>0</v>
      </c>
      <c r="F37" s="412">
        <f>SUMIF(PPG!$C$20:$C$160,'School CFR'!A37,PPG!$AG$20:$AG$160)</f>
        <v>42031.25</v>
      </c>
      <c r="G37" s="412" t="e">
        <f>SUMIFS(GRANTS!#REF!,GRANTS!$C$20:$C$220,'School CFR'!A37,GRANTS!$K$20:$K$220,'School CFR'!$G$2)</f>
        <v>#REF!</v>
      </c>
      <c r="H37" s="412" t="e">
        <f>SUMIFS(GRANTS!#REF!,GRANTS!$C$20:$C$220,'School CFR'!A37,GRANTS!$K$20:$K$220,'School CFR'!$H$2)</f>
        <v>#REF!</v>
      </c>
      <c r="I37" s="400">
        <f>SUMIFS(APT!$F$20:$F$100,APT!$C$20:$C$100,'School CFR'!A37,APT!$K$20:$K$100,'School CFR'!$I$2)+(SUMIFS(HNPlaces!$F$20:$F$35,HNPlaces!$C$20:$C$35,'School CFR'!A37,HNPlaces!$K$20:$K$35,'School CFR'!$I$2))+(SUMIFS(TPG!$F$20:$F$133,TPG!$C$20:$C$133,'School CFR'!A37,TPG!$K$20:$K$133,'School CFR'!$I$2))</f>
        <v>1587247.1613198263</v>
      </c>
      <c r="J37" s="399">
        <f>SUMIFS(HNPlaces!$F$20:$F$35,HNPlaces!$C$20:$C$35,'School CFR'!A37,HNPlaces!$K$20:$K$35,'School CFR'!$J$2)+SUMIFS(POST16!$F$20:$F$26,POST16!$C$20:$C$26,'School CFR'!A37,POST16!$K$20:$K$26,'School CFR'!$J$2)</f>
        <v>0</v>
      </c>
      <c r="K37" s="400">
        <f>SUMIF('HN TOP UP AUTUMN UPDATE NOV'!$E$8:$E$189,'School CFR'!A37,'HN TOP UP AUTUMN UPDATE NOV'!$H$8:$H$189)</f>
        <v>0</v>
      </c>
      <c r="L37" s="400">
        <f>SUMIFS(PPG!$F$20:$F$160,PPG!$C$20:$C$160,'School CFR'!A37,PPG!$K$20:$K$160,'School CFR'!$L$2)</f>
        <v>138535</v>
      </c>
      <c r="M37" s="399">
        <f>SUMIFS(COVID!$F$20:$F$109,COVID!$C$20:$C$109,'School CFR'!A37,COVID!$K$20:$K$109,'School CFR'!$M$2)+SUMIFS(GRANTS!$F$20:$F$220,GRANTS!$C$20:$C$220,'School CFR'!A37,GRANTS!$K$20:$K$220,'School CFR'!$M$2)</f>
        <v>38124.333333333336</v>
      </c>
      <c r="N37" s="406">
        <f>SUMIFS(GRANTS!$F$20:$F$220,GRANTS!$C$20:$C$220,'School CFR'!A37,GRANTS!$K$20:$K$220,'School CFR'!$N$2)</f>
        <v>7552.75</v>
      </c>
      <c r="O37" s="301"/>
    </row>
    <row r="38" spans="1:15" x14ac:dyDescent="0.25">
      <c r="A38" s="410">
        <v>3022037</v>
      </c>
      <c r="B38" s="277" t="s">
        <v>236</v>
      </c>
      <c r="C38" s="412" t="e">
        <f>SUMIF(APT!$C$20:$C$100,'School CFR'!A38,APT!$AG$20:$AG$100)+SUMIF(HNPlaces!$C$20:$C$35,'School CFR'!A38,HNPlaces!$AI$20:$AI$35)+SUMIF(TPG!$C$20:$C$133,'School CFR'!A38,TPG!#REF!)</f>
        <v>#REF!</v>
      </c>
      <c r="D38" s="412">
        <f>SUMIF(POST16!$C$20:$C$26,'School CFR'!A38,POST16!$AI$20:$AI$26)</f>
        <v>0</v>
      </c>
      <c r="E38" s="412">
        <f>SUMIF('HN TOP UP AUTUMN UPDATE NOV'!$E$8:$E$189,'School CFR'!A38,'HN TOP UP AUTUMN UPDATE NOV'!$BG$8:$BG$189)</f>
        <v>0</v>
      </c>
      <c r="F38" s="412">
        <f>SUMIF(PPG!$C$20:$C$160,'School CFR'!A38,PPG!$AG$20:$AG$160)</f>
        <v>12441.25</v>
      </c>
      <c r="G38" s="412" t="e">
        <f>SUMIFS(GRANTS!#REF!,GRANTS!$C$20:$C$220,'School CFR'!A38,GRANTS!$K$20:$K$220,'School CFR'!$G$2)</f>
        <v>#REF!</v>
      </c>
      <c r="H38" s="412" t="e">
        <f>SUMIFS(GRANTS!#REF!,GRANTS!$C$20:$C$220,'School CFR'!A38,GRANTS!$K$20:$K$220,'School CFR'!$H$2)</f>
        <v>#REF!</v>
      </c>
      <c r="I38" s="400">
        <f>SUMIFS(APT!$F$20:$F$100,APT!$C$20:$C$100,'School CFR'!A38,APT!$K$20:$K$100,'School CFR'!$I$2)+(SUMIFS(HNPlaces!$F$20:$F$35,HNPlaces!$C$20:$C$35,'School CFR'!A38,HNPlaces!$K$20:$K$35,'School CFR'!$I$2))+(SUMIFS(TPG!$F$20:$F$133,TPG!$C$20:$C$133,'School CFR'!A38,TPG!$K$20:$K$133,'School CFR'!$I$2))</f>
        <v>1323807.7576500003</v>
      </c>
      <c r="J38" s="399">
        <f>SUMIFS(HNPlaces!$F$20:$F$35,HNPlaces!$C$20:$C$35,'School CFR'!A38,HNPlaces!$K$20:$K$35,'School CFR'!$J$2)+SUMIFS(POST16!$F$20:$F$26,POST16!$C$20:$C$26,'School CFR'!A38,POST16!$K$20:$K$26,'School CFR'!$J$2)</f>
        <v>0</v>
      </c>
      <c r="K38" s="400">
        <f>SUMIF('HN TOP UP AUTUMN UPDATE NOV'!$E$8:$E$189,'School CFR'!A38,'HN TOP UP AUTUMN UPDATE NOV'!$H$8:$H$189)</f>
        <v>0</v>
      </c>
      <c r="L38" s="400">
        <f>SUMIFS(PPG!$F$20:$F$160,PPG!$C$20:$C$160,'School CFR'!A38,PPG!$K$20:$K$160,'School CFR'!$L$2)</f>
        <v>57835</v>
      </c>
      <c r="M38" s="399">
        <f>SUMIFS(COVID!$F$20:$F$109,COVID!$C$20:$C$109,'School CFR'!A38,COVID!$K$20:$K$109,'School CFR'!$M$2)+SUMIFS(GRANTS!$F$20:$F$220,GRANTS!$C$20:$C$220,'School CFR'!A38,GRANTS!$K$20:$K$220,'School CFR'!$M$2)</f>
        <v>42434</v>
      </c>
      <c r="N38" s="406">
        <f>SUMIFS(GRANTS!$F$20:$F$220,GRANTS!$C$20:$C$220,'School CFR'!A38,GRANTS!$K$20:$K$220,'School CFR'!$N$2)</f>
        <v>7208.5</v>
      </c>
      <c r="O38" s="301"/>
    </row>
    <row r="39" spans="1:15" x14ac:dyDescent="0.25">
      <c r="A39" s="410">
        <v>3023523</v>
      </c>
      <c r="B39" s="277" t="s">
        <v>237</v>
      </c>
      <c r="C39" s="412" t="e">
        <f>SUMIF(APT!$C$20:$C$100,'School CFR'!A39,APT!$AG$20:$AG$100)+SUMIF(HNPlaces!$C$20:$C$35,'School CFR'!A39,HNPlaces!$AI$20:$AI$35)+SUMIF(TPG!$C$20:$C$133,'School CFR'!A39,TPG!#REF!)</f>
        <v>#REF!</v>
      </c>
      <c r="D39" s="412">
        <f>SUMIF(POST16!$C$20:$C$26,'School CFR'!A39,POST16!$AI$20:$AI$26)</f>
        <v>0</v>
      </c>
      <c r="E39" s="412">
        <f>SUMIF('HN TOP UP AUTUMN UPDATE NOV'!$E$8:$E$189,'School CFR'!A39,'HN TOP UP AUTUMN UPDATE NOV'!$BG$8:$BG$189)</f>
        <v>0</v>
      </c>
      <c r="F39" s="412">
        <f>SUMIF(PPG!$C$20:$C$160,'School CFR'!A39,PPG!$AG$20:$AG$160)</f>
        <v>40427.5</v>
      </c>
      <c r="G39" s="412" t="e">
        <f>SUMIFS(GRANTS!#REF!,GRANTS!$C$20:$C$220,'School CFR'!A39,GRANTS!$K$20:$K$220,'School CFR'!$G$2)</f>
        <v>#REF!</v>
      </c>
      <c r="H39" s="412" t="e">
        <f>SUMIFS(GRANTS!#REF!,GRANTS!$C$20:$C$220,'School CFR'!A39,GRANTS!$K$20:$K$220,'School CFR'!$H$2)</f>
        <v>#REF!</v>
      </c>
      <c r="I39" s="400">
        <f>SUMIFS(APT!$F$20:$F$100,APT!$C$20:$C$100,'School CFR'!A39,APT!$K$20:$K$100,'School CFR'!$I$2)+(SUMIFS(HNPlaces!$F$20:$F$35,HNPlaces!$C$20:$C$35,'School CFR'!A39,HNPlaces!$K$20:$K$35,'School CFR'!$I$2))+(SUMIFS(TPG!$F$20:$F$133,TPG!$C$20:$C$133,'School CFR'!A39,TPG!$K$20:$K$133,'School CFR'!$I$2))</f>
        <v>2888772.6984031824</v>
      </c>
      <c r="J39" s="399">
        <f>SUMIFS(HNPlaces!$F$20:$F$35,HNPlaces!$C$20:$C$35,'School CFR'!A39,HNPlaces!$K$20:$K$35,'School CFR'!$J$2)+SUMIFS(POST16!$F$20:$F$26,POST16!$C$20:$C$26,'School CFR'!A39,POST16!$K$20:$K$26,'School CFR'!$J$2)</f>
        <v>0</v>
      </c>
      <c r="K39" s="400">
        <f>SUMIF('HN TOP UP AUTUMN UPDATE NOV'!$E$8:$E$189,'School CFR'!A39,'HN TOP UP AUTUMN UPDATE NOV'!$H$8:$H$189)</f>
        <v>0</v>
      </c>
      <c r="L39" s="400">
        <f>SUMIFS(PPG!$F$20:$F$160,PPG!$C$20:$C$160,'School CFR'!A39,PPG!$K$20:$K$160,'School CFR'!$L$2)</f>
        <v>147260</v>
      </c>
      <c r="M39" s="399">
        <f>SUMIFS(COVID!$F$20:$F$109,COVID!$C$20:$C$109,'School CFR'!A39,COVID!$K$20:$K$109,'School CFR'!$M$2)+SUMIFS(GRANTS!$F$20:$F$220,GRANTS!$C$20:$C$220,'School CFR'!A39,GRANTS!$K$20:$K$220,'School CFR'!$M$2)</f>
        <v>111945.33333333333</v>
      </c>
      <c r="N39" s="406">
        <f>SUMIFS(GRANTS!$F$20:$F$220,GRANTS!$C$20:$C$220,'School CFR'!A39,GRANTS!$K$20:$K$220,'School CFR'!$N$2)</f>
        <v>11461</v>
      </c>
      <c r="O39" s="301"/>
    </row>
    <row r="40" spans="1:15" x14ac:dyDescent="0.25">
      <c r="A40" s="410">
        <v>3025948</v>
      </c>
      <c r="B40" s="277" t="s">
        <v>238</v>
      </c>
      <c r="C40" s="412" t="e">
        <f>SUMIF(APT!$C$20:$C$100,'School CFR'!A40,APT!$AG$20:$AG$100)+SUMIF(HNPlaces!$C$20:$C$35,'School CFR'!A40,HNPlaces!$AI$20:$AI$35)+SUMIF(TPG!$C$20:$C$133,'School CFR'!A40,TPG!#REF!)</f>
        <v>#REF!</v>
      </c>
      <c r="D40" s="412">
        <f>SUMIF(POST16!$C$20:$C$26,'School CFR'!A40,POST16!$AI$20:$AI$26)</f>
        <v>0</v>
      </c>
      <c r="E40" s="412">
        <f>SUMIF('HN TOP UP AUTUMN UPDATE NOV'!$E$8:$E$189,'School CFR'!A40,'HN TOP UP AUTUMN UPDATE NOV'!$BG$8:$BG$189)</f>
        <v>0</v>
      </c>
      <c r="F40" s="412">
        <f>SUMIF(PPG!$C$20:$C$160,'School CFR'!A40,PPG!$AG$20:$AG$160)</f>
        <v>3026.25</v>
      </c>
      <c r="G40" s="412" t="e">
        <f>SUMIFS(GRANTS!#REF!,GRANTS!$C$20:$C$220,'School CFR'!A40,GRANTS!$K$20:$K$220,'School CFR'!$G$2)</f>
        <v>#REF!</v>
      </c>
      <c r="H40" s="412" t="e">
        <f>SUMIFS(GRANTS!#REF!,GRANTS!$C$20:$C$220,'School CFR'!A40,GRANTS!$K$20:$K$220,'School CFR'!$H$2)</f>
        <v>#REF!</v>
      </c>
      <c r="I40" s="400">
        <f>SUMIFS(APT!$F$20:$F$100,APT!$C$20:$C$100,'School CFR'!A40,APT!$K$20:$K$100,'School CFR'!$I$2)+(SUMIFS(HNPlaces!$F$20:$F$35,HNPlaces!$C$20:$C$35,'School CFR'!A40,HNPlaces!$K$20:$K$35,'School CFR'!$I$2))+(SUMIFS(TPG!$F$20:$F$133,TPG!$C$20:$C$133,'School CFR'!A40,TPG!$K$20:$K$133,'School CFR'!$I$2))</f>
        <v>924811.61866849987</v>
      </c>
      <c r="J40" s="399">
        <f>SUMIFS(HNPlaces!$F$20:$F$35,HNPlaces!$C$20:$C$35,'School CFR'!A40,HNPlaces!$K$20:$K$35,'School CFR'!$J$2)+SUMIFS(POST16!$F$20:$F$26,POST16!$C$20:$C$26,'School CFR'!A40,POST16!$K$20:$K$26,'School CFR'!$J$2)</f>
        <v>0</v>
      </c>
      <c r="K40" s="400">
        <f>SUMIF('HN TOP UP AUTUMN UPDATE NOV'!$E$8:$E$189,'School CFR'!A40,'HN TOP UP AUTUMN UPDATE NOV'!$H$8:$H$189)</f>
        <v>0</v>
      </c>
      <c r="L40" s="400">
        <f>SUMIFS(PPG!$F$20:$F$160,PPG!$C$20:$C$160,'School CFR'!A40,PPG!$K$20:$K$160,'School CFR'!$L$2)</f>
        <v>8070</v>
      </c>
      <c r="M40" s="399">
        <f>SUMIFS(COVID!$F$20:$F$109,COVID!$C$20:$C$109,'School CFR'!A40,COVID!$K$20:$K$109,'School CFR'!$M$2)+SUMIFS(GRANTS!$F$20:$F$220,GRANTS!$C$20:$C$220,'School CFR'!A40,GRANTS!$K$20:$K$220,'School CFR'!$M$2)</f>
        <v>50410</v>
      </c>
      <c r="N40" s="406">
        <f>SUMIFS(GRANTS!$F$20:$F$220,GRANTS!$C$20:$C$220,'School CFR'!A40,GRANTS!$K$20:$K$220,'School CFR'!$N$2)</f>
        <v>0</v>
      </c>
      <c r="O40" s="301"/>
    </row>
    <row r="41" spans="1:15" x14ac:dyDescent="0.25">
      <c r="A41" s="410">
        <v>3025949</v>
      </c>
      <c r="B41" s="277" t="s">
        <v>239</v>
      </c>
      <c r="C41" s="412" t="e">
        <f>SUMIF(APT!$C$20:$C$100,'School CFR'!A41,APT!$AG$20:$AG$100)+SUMIF(HNPlaces!$C$20:$C$35,'School CFR'!A41,HNPlaces!$AI$20:$AI$35)+SUMIF(TPG!$C$20:$C$133,'School CFR'!A41,TPG!#REF!)</f>
        <v>#REF!</v>
      </c>
      <c r="D41" s="412">
        <f>SUMIF(POST16!$C$20:$C$26,'School CFR'!A41,POST16!$AI$20:$AI$26)</f>
        <v>0</v>
      </c>
      <c r="E41" s="412">
        <f>SUMIF('HN TOP UP AUTUMN UPDATE NOV'!$E$8:$E$189,'School CFR'!A41,'HN TOP UP AUTUMN UPDATE NOV'!$BG$8:$BG$189)</f>
        <v>0</v>
      </c>
      <c r="F41" s="412">
        <f>SUMIF(PPG!$C$20:$C$160,'School CFR'!A41,PPG!$AG$20:$AG$160)</f>
        <v>6725</v>
      </c>
      <c r="G41" s="412" t="e">
        <f>SUMIFS(GRANTS!#REF!,GRANTS!$C$20:$C$220,'School CFR'!A41,GRANTS!$K$20:$K$220,'School CFR'!$G$2)</f>
        <v>#REF!</v>
      </c>
      <c r="H41" s="412" t="e">
        <f>SUMIFS(GRANTS!#REF!,GRANTS!$C$20:$C$220,'School CFR'!A41,GRANTS!$K$20:$K$220,'School CFR'!$H$2)</f>
        <v>#REF!</v>
      </c>
      <c r="I41" s="400">
        <f>SUMIFS(APT!$F$20:$F$100,APT!$C$20:$C$100,'School CFR'!A41,APT!$K$20:$K$100,'School CFR'!$I$2)+(SUMIFS(HNPlaces!$F$20:$F$35,HNPlaces!$C$20:$C$35,'School CFR'!A41,HNPlaces!$K$20:$K$35,'School CFR'!$I$2))+(SUMIFS(TPG!$F$20:$F$133,TPG!$C$20:$C$133,'School CFR'!A41,TPG!$K$20:$K$133,'School CFR'!$I$2))</f>
        <v>1619829</v>
      </c>
      <c r="J41" s="399">
        <f>SUMIFS(HNPlaces!$F$20:$F$35,HNPlaces!$C$20:$C$35,'School CFR'!A41,HNPlaces!$K$20:$K$35,'School CFR'!$J$2)+SUMIFS(POST16!$F$20:$F$26,POST16!$C$20:$C$26,'School CFR'!A41,POST16!$K$20:$K$26,'School CFR'!$J$2)</f>
        <v>0</v>
      </c>
      <c r="K41" s="400">
        <f>SUMIF('HN TOP UP AUTUMN UPDATE NOV'!$E$8:$E$189,'School CFR'!A41,'HN TOP UP AUTUMN UPDATE NOV'!$H$8:$H$189)</f>
        <v>0</v>
      </c>
      <c r="L41" s="400">
        <f>SUMIFS(PPG!$F$20:$F$160,PPG!$C$20:$C$160,'School CFR'!A41,PPG!$K$20:$K$160,'School CFR'!$L$2)</f>
        <v>17485</v>
      </c>
      <c r="M41" s="399">
        <f>SUMIFS(COVID!$F$20:$F$109,COVID!$C$20:$C$109,'School CFR'!A41,COVID!$K$20:$K$109,'School CFR'!$M$2)+SUMIFS(GRANTS!$F$20:$F$220,GRANTS!$C$20:$C$220,'School CFR'!A41,GRANTS!$K$20:$K$220,'School CFR'!$M$2)</f>
        <v>87613.833333333328</v>
      </c>
      <c r="N41" s="406">
        <f>SUMIFS(GRANTS!$F$20:$F$220,GRANTS!$C$20:$C$220,'School CFR'!A41,GRANTS!$K$20:$K$220,'School CFR'!$N$2)</f>
        <v>0</v>
      </c>
      <c r="O41" s="301"/>
    </row>
    <row r="42" spans="1:15" x14ac:dyDescent="0.25">
      <c r="A42" s="410">
        <v>3023513</v>
      </c>
      <c r="B42" s="277" t="s">
        <v>240</v>
      </c>
      <c r="C42" s="412" t="e">
        <f>SUMIF(APT!$C$20:$C$100,'School CFR'!A42,APT!$AG$20:$AG$100)+SUMIF(HNPlaces!$C$20:$C$35,'School CFR'!A42,HNPlaces!$AI$20:$AI$35)+SUMIF(TPG!$C$20:$C$133,'School CFR'!A42,TPG!#REF!)</f>
        <v>#REF!</v>
      </c>
      <c r="D42" s="412">
        <f>SUMIF(POST16!$C$20:$C$26,'School CFR'!A42,POST16!$AI$20:$AI$26)</f>
        <v>0</v>
      </c>
      <c r="E42" s="412">
        <f>SUMIF('HN TOP UP AUTUMN UPDATE NOV'!$E$8:$E$189,'School CFR'!A42,'HN TOP UP AUTUMN UPDATE NOV'!$BG$8:$BG$189)</f>
        <v>0</v>
      </c>
      <c r="F42" s="412">
        <f>SUMIF(PPG!$C$20:$C$160,'School CFR'!A42,PPG!$AG$20:$AG$160)</f>
        <v>5380</v>
      </c>
      <c r="G42" s="412" t="e">
        <f>SUMIFS(GRANTS!#REF!,GRANTS!$C$20:$C$220,'School CFR'!A42,GRANTS!$K$20:$K$220,'School CFR'!$G$2)</f>
        <v>#REF!</v>
      </c>
      <c r="H42" s="412" t="e">
        <f>SUMIFS(GRANTS!#REF!,GRANTS!$C$20:$C$220,'School CFR'!A42,GRANTS!$K$20:$K$220,'School CFR'!$H$2)</f>
        <v>#REF!</v>
      </c>
      <c r="I42" s="400">
        <f>SUMIFS(APT!$F$20:$F$100,APT!$C$20:$C$100,'School CFR'!A42,APT!$K$20:$K$100,'School CFR'!$I$2)+(SUMIFS(HNPlaces!$F$20:$F$35,HNPlaces!$C$20:$C$35,'School CFR'!A42,HNPlaces!$K$20:$K$35,'School CFR'!$I$2))+(SUMIFS(TPG!$F$20:$F$133,TPG!$C$20:$C$133,'School CFR'!A42,TPG!$K$20:$K$133,'School CFR'!$I$2))</f>
        <v>1597498.8807600001</v>
      </c>
      <c r="J42" s="399">
        <f>SUMIFS(HNPlaces!$F$20:$F$35,HNPlaces!$C$20:$C$35,'School CFR'!A42,HNPlaces!$K$20:$K$35,'School CFR'!$J$2)+SUMIFS(POST16!$F$20:$F$26,POST16!$C$20:$C$26,'School CFR'!A42,POST16!$K$20:$K$26,'School CFR'!$J$2)</f>
        <v>0</v>
      </c>
      <c r="K42" s="400">
        <f>SUMIF('HN TOP UP AUTUMN UPDATE NOV'!$E$8:$E$189,'School CFR'!A42,'HN TOP UP AUTUMN UPDATE NOV'!$H$8:$H$189)</f>
        <v>0</v>
      </c>
      <c r="L42" s="400">
        <f>SUMIFS(PPG!$F$20:$F$160,PPG!$C$20:$C$160,'School CFR'!A42,PPG!$K$20:$K$160,'School CFR'!$L$2)</f>
        <v>20175</v>
      </c>
      <c r="M42" s="399">
        <f>SUMIFS(COVID!$F$20:$F$109,COVID!$C$20:$C$109,'School CFR'!A42,COVID!$K$20:$K$109,'School CFR'!$M$2)+SUMIFS(GRANTS!$F$20:$F$220,GRANTS!$C$20:$C$220,'School CFR'!A42,GRANTS!$K$20:$K$220,'School CFR'!$M$2)</f>
        <v>94015.333333333328</v>
      </c>
      <c r="N42" s="406">
        <f>SUMIFS(GRANTS!$F$20:$F$220,GRANTS!$C$20:$C$220,'School CFR'!A42,GRANTS!$K$20:$K$220,'School CFR'!$N$2)</f>
        <v>0</v>
      </c>
      <c r="O42" s="301"/>
    </row>
    <row r="43" spans="1:15" x14ac:dyDescent="0.25">
      <c r="A43" s="410">
        <v>3023305</v>
      </c>
      <c r="B43" s="277" t="s">
        <v>242</v>
      </c>
      <c r="C43" s="412" t="e">
        <f>SUMIF(APT!$C$20:$C$100,'School CFR'!A43,APT!$AG$20:$AG$100)+SUMIF(HNPlaces!$C$20:$C$35,'School CFR'!A43,HNPlaces!$AI$20:$AI$35)+SUMIF(TPG!$C$20:$C$133,'School CFR'!A43,TPG!#REF!)</f>
        <v>#REF!</v>
      </c>
      <c r="D43" s="412">
        <f>SUMIF(POST16!$C$20:$C$26,'School CFR'!A43,POST16!$AI$20:$AI$26)</f>
        <v>0</v>
      </c>
      <c r="E43" s="412">
        <f>SUMIF('HN TOP UP AUTUMN UPDATE NOV'!$E$8:$E$189,'School CFR'!A43,'HN TOP UP AUTUMN UPDATE NOV'!$BG$8:$BG$189)</f>
        <v>0</v>
      </c>
      <c r="F43" s="412">
        <f>SUMIF(PPG!$C$20:$C$160,'School CFR'!A43,PPG!$AG$20:$AG$160)</f>
        <v>5880</v>
      </c>
      <c r="G43" s="412" t="e">
        <f>SUMIFS(GRANTS!#REF!,GRANTS!$C$20:$C$220,'School CFR'!A43,GRANTS!$K$20:$K$220,'School CFR'!$G$2)</f>
        <v>#REF!</v>
      </c>
      <c r="H43" s="412" t="e">
        <f>SUMIFS(GRANTS!#REF!,GRANTS!$C$20:$C$220,'School CFR'!A43,GRANTS!$K$20:$K$220,'School CFR'!$H$2)</f>
        <v>#REF!</v>
      </c>
      <c r="I43" s="400">
        <f>SUMIFS(APT!$F$20:$F$100,APT!$C$20:$C$100,'School CFR'!A43,APT!$K$20:$K$100,'School CFR'!$I$2)+(SUMIFS(HNPlaces!$F$20:$F$35,HNPlaces!$C$20:$C$35,'School CFR'!A43,HNPlaces!$K$20:$K$35,'School CFR'!$I$2))+(SUMIFS(TPG!$F$20:$F$133,TPG!$C$20:$C$133,'School CFR'!A43,TPG!$K$20:$K$133,'School CFR'!$I$2))</f>
        <v>723319.30240814295</v>
      </c>
      <c r="J43" s="399">
        <f>SUMIFS(HNPlaces!$F$20:$F$35,HNPlaces!$C$20:$C$35,'School CFR'!A43,HNPlaces!$K$20:$K$35,'School CFR'!$J$2)+SUMIFS(POST16!$F$20:$F$26,POST16!$C$20:$C$26,'School CFR'!A43,POST16!$K$20:$K$26,'School CFR'!$J$2)</f>
        <v>0</v>
      </c>
      <c r="K43" s="400">
        <f>SUMIF('HN TOP UP AUTUMN UPDATE NOV'!$E$8:$E$189,'School CFR'!A43,'HN TOP UP AUTUMN UPDATE NOV'!$H$8:$H$189)</f>
        <v>0</v>
      </c>
      <c r="L43" s="400">
        <f>SUMIFS(PPG!$F$20:$F$160,PPG!$C$20:$C$160,'School CFR'!A43,PPG!$K$20:$K$160,'School CFR'!$L$2)</f>
        <v>23520</v>
      </c>
      <c r="M43" s="399">
        <f>SUMIFS(COVID!$F$20:$F$109,COVID!$C$20:$C$109,'School CFR'!A43,COVID!$K$20:$K$109,'School CFR'!$M$2)+SUMIFS(GRANTS!$F$20:$F$220,GRANTS!$C$20:$C$220,'School CFR'!A43,GRANTS!$K$20:$K$220,'School CFR'!$M$2)</f>
        <v>34971.166666666664</v>
      </c>
      <c r="N43" s="406">
        <f>SUMIFS(GRANTS!$F$20:$F$220,GRANTS!$C$20:$C$220,'School CFR'!A43,GRANTS!$K$20:$K$220,'School CFR'!$N$2)</f>
        <v>0</v>
      </c>
      <c r="O43" s="301"/>
    </row>
    <row r="44" spans="1:15" x14ac:dyDescent="0.25">
      <c r="A44" s="410">
        <v>3022042</v>
      </c>
      <c r="B44" s="277" t="s">
        <v>243</v>
      </c>
      <c r="C44" s="412" t="e">
        <f>SUMIF(APT!$C$20:$C$100,'School CFR'!A44,APT!$AG$20:$AG$100)+SUMIF(HNPlaces!$C$20:$C$35,'School CFR'!A44,HNPlaces!$AI$20:$AI$35)+SUMIF(TPG!$C$20:$C$133,'School CFR'!A44,TPG!#REF!)</f>
        <v>#REF!</v>
      </c>
      <c r="D44" s="412">
        <f>SUMIF(POST16!$C$20:$C$26,'School CFR'!A44,POST16!$AI$20:$AI$26)</f>
        <v>0</v>
      </c>
      <c r="E44" s="412">
        <f>SUMIF('HN TOP UP AUTUMN UPDATE NOV'!$E$8:$E$189,'School CFR'!A44,'HN TOP UP AUTUMN UPDATE NOV'!$BG$8:$BG$189)</f>
        <v>0</v>
      </c>
      <c r="F44" s="412">
        <f>SUMIF(PPG!$C$20:$C$160,'School CFR'!A44,PPG!$AG$20:$AG$160)</f>
        <v>12605</v>
      </c>
      <c r="G44" s="412" t="e">
        <f>SUMIFS(GRANTS!#REF!,GRANTS!$C$20:$C$220,'School CFR'!A44,GRANTS!$K$20:$K$220,'School CFR'!$G$2)</f>
        <v>#REF!</v>
      </c>
      <c r="H44" s="412" t="e">
        <f>SUMIFS(GRANTS!#REF!,GRANTS!$C$20:$C$220,'School CFR'!A44,GRANTS!$K$20:$K$220,'School CFR'!$H$2)</f>
        <v>#REF!</v>
      </c>
      <c r="I44" s="400">
        <f>SUMIFS(APT!$F$20:$F$100,APT!$C$20:$C$100,'School CFR'!A44,APT!$K$20:$K$100,'School CFR'!$I$2)+(SUMIFS(HNPlaces!$F$20:$F$35,HNPlaces!$C$20:$C$35,'School CFR'!A44,HNPlaces!$K$20:$K$35,'School CFR'!$I$2))+(SUMIFS(TPG!$F$20:$F$133,TPG!$C$20:$C$133,'School CFR'!A44,TPG!$K$20:$K$133,'School CFR'!$I$2))</f>
        <v>1843083.4547297708</v>
      </c>
      <c r="J44" s="399">
        <f>SUMIFS(HNPlaces!$F$20:$F$35,HNPlaces!$C$20:$C$35,'School CFR'!A44,HNPlaces!$K$20:$K$35,'School CFR'!$J$2)+SUMIFS(POST16!$F$20:$F$26,POST16!$C$20:$C$26,'School CFR'!A44,POST16!$K$20:$K$26,'School CFR'!$J$2)</f>
        <v>0</v>
      </c>
      <c r="K44" s="400">
        <f>SUMIF('HN TOP UP AUTUMN UPDATE NOV'!$E$8:$E$189,'School CFR'!A44,'HN TOP UP AUTUMN UPDATE NOV'!$H$8:$H$189)</f>
        <v>0</v>
      </c>
      <c r="L44" s="400">
        <f>SUMIFS(PPG!$F$20:$F$160,PPG!$C$20:$C$160,'School CFR'!A44,PPG!$K$20:$K$160,'School CFR'!$L$2)</f>
        <v>49075</v>
      </c>
      <c r="M44" s="399">
        <f>SUMIFS(COVID!$F$20:$F$109,COVID!$C$20:$C$109,'School CFR'!A44,COVID!$K$20:$K$109,'School CFR'!$M$2)+SUMIFS(GRANTS!$F$20:$F$220,GRANTS!$C$20:$C$220,'School CFR'!A44,GRANTS!$K$20:$K$220,'School CFR'!$M$2)</f>
        <v>93429.333333333328</v>
      </c>
      <c r="N44" s="406">
        <f>SUMIFS(GRANTS!$F$20:$F$220,GRANTS!$C$20:$C$220,'School CFR'!A44,GRANTS!$K$20:$K$220,'School CFR'!$N$2)</f>
        <v>8438.1200000000008</v>
      </c>
      <c r="O44" s="301"/>
    </row>
    <row r="45" spans="1:15" x14ac:dyDescent="0.25">
      <c r="A45" s="410">
        <v>3022044</v>
      </c>
      <c r="B45" s="277" t="s">
        <v>244</v>
      </c>
      <c r="C45" s="412" t="e">
        <f>SUMIF(APT!$C$20:$C$100,'School CFR'!A45,APT!$AG$20:$AG$100)+SUMIF(HNPlaces!$C$20:$C$35,'School CFR'!A45,HNPlaces!$AI$20:$AI$35)+SUMIF(TPG!$C$20:$C$133,'School CFR'!A45,TPG!#REF!)</f>
        <v>#REF!</v>
      </c>
      <c r="D45" s="412">
        <f>SUMIF(POST16!$C$20:$C$26,'School CFR'!A45,POST16!$AI$20:$AI$26)</f>
        <v>0</v>
      </c>
      <c r="E45" s="412">
        <f>SUMIF('HN TOP UP AUTUMN UPDATE NOV'!$E$8:$E$189,'School CFR'!A45,'HN TOP UP AUTUMN UPDATE NOV'!$BG$8:$BG$189)</f>
        <v>0</v>
      </c>
      <c r="F45" s="412">
        <f>SUMIF(PPG!$C$20:$C$160,'School CFR'!A45,PPG!$AG$20:$AG$160)</f>
        <v>15631.25</v>
      </c>
      <c r="G45" s="412" t="e">
        <f>SUMIFS(GRANTS!#REF!,GRANTS!$C$20:$C$220,'School CFR'!A45,GRANTS!$K$20:$K$220,'School CFR'!$G$2)</f>
        <v>#REF!</v>
      </c>
      <c r="H45" s="412" t="e">
        <f>SUMIFS(GRANTS!#REF!,GRANTS!$C$20:$C$220,'School CFR'!A45,GRANTS!$K$20:$K$220,'School CFR'!$H$2)</f>
        <v>#REF!</v>
      </c>
      <c r="I45" s="400">
        <f>SUMIFS(APT!$F$20:$F$100,APT!$C$20:$C$100,'School CFR'!A45,APT!$K$20:$K$100,'School CFR'!$I$2)+(SUMIFS(HNPlaces!$F$20:$F$35,HNPlaces!$C$20:$C$35,'School CFR'!A45,HNPlaces!$K$20:$K$35,'School CFR'!$I$2))+(SUMIFS(TPG!$F$20:$F$133,TPG!$C$20:$C$133,'School CFR'!A45,TPG!$K$20:$K$133,'School CFR'!$I$2))</f>
        <v>1661500.3176212055</v>
      </c>
      <c r="J45" s="399">
        <f>SUMIFS(HNPlaces!$F$20:$F$35,HNPlaces!$C$20:$C$35,'School CFR'!A45,HNPlaces!$K$20:$K$35,'School CFR'!$J$2)+SUMIFS(POST16!$F$20:$F$26,POST16!$C$20:$C$26,'School CFR'!A45,POST16!$K$20:$K$26,'School CFR'!$J$2)</f>
        <v>0</v>
      </c>
      <c r="K45" s="400">
        <f>SUMIF('HN TOP UP AUTUMN UPDATE NOV'!$E$8:$E$189,'School CFR'!A45,'HN TOP UP AUTUMN UPDATE NOV'!$H$8:$H$189)</f>
        <v>0</v>
      </c>
      <c r="L45" s="400">
        <f>SUMIFS(PPG!$F$20:$F$160,PPG!$C$20:$C$160,'School CFR'!A45,PPG!$K$20:$K$160,'School CFR'!$L$2)</f>
        <v>45385</v>
      </c>
      <c r="M45" s="399">
        <f>SUMIFS(COVID!$F$20:$F$109,COVID!$C$20:$C$109,'School CFR'!A45,COVID!$K$20:$K$109,'School CFR'!$M$2)+SUMIFS(GRANTS!$F$20:$F$220,GRANTS!$C$20:$C$220,'School CFR'!A45,GRANTS!$K$20:$K$220,'School CFR'!$M$2)</f>
        <v>153595</v>
      </c>
      <c r="N45" s="406">
        <f>SUMIFS(GRANTS!$F$20:$F$220,GRANTS!$C$20:$C$220,'School CFR'!A45,GRANTS!$K$20:$K$220,'School CFR'!$N$2)</f>
        <v>7926.25</v>
      </c>
      <c r="O45" s="301"/>
    </row>
    <row r="46" spans="1:15" x14ac:dyDescent="0.25">
      <c r="A46" s="410">
        <v>3022043</v>
      </c>
      <c r="B46" s="277" t="s">
        <v>245</v>
      </c>
      <c r="C46" s="412" t="e">
        <f>SUMIF(APT!$C$20:$C$100,'School CFR'!A46,APT!$AG$20:$AG$100)+SUMIF(HNPlaces!$C$20:$C$35,'School CFR'!A46,HNPlaces!$AI$20:$AI$35)+SUMIF(TPG!$C$20:$C$133,'School CFR'!A46,TPG!#REF!)</f>
        <v>#REF!</v>
      </c>
      <c r="D46" s="412">
        <f>SUMIF(POST16!$C$20:$C$26,'School CFR'!A46,POST16!$AI$20:$AI$26)</f>
        <v>0</v>
      </c>
      <c r="E46" s="412">
        <f>SUMIF('HN TOP UP AUTUMN UPDATE NOV'!$E$8:$E$189,'School CFR'!A46,'HN TOP UP AUTUMN UPDATE NOV'!$BG$8:$BG$189)</f>
        <v>0</v>
      </c>
      <c r="F46" s="412">
        <f>SUMIF(PPG!$C$20:$C$160,'School CFR'!A46,PPG!$AG$20:$AG$160)</f>
        <v>31012.5</v>
      </c>
      <c r="G46" s="412" t="e">
        <f>SUMIFS(GRANTS!#REF!,GRANTS!$C$20:$C$220,'School CFR'!A46,GRANTS!$K$20:$K$220,'School CFR'!$G$2)</f>
        <v>#REF!</v>
      </c>
      <c r="H46" s="412" t="e">
        <f>SUMIFS(GRANTS!#REF!,GRANTS!$C$20:$C$220,'School CFR'!A46,GRANTS!$K$20:$K$220,'School CFR'!$H$2)</f>
        <v>#REF!</v>
      </c>
      <c r="I46" s="400">
        <f>SUMIFS(APT!$F$20:$F$100,APT!$C$20:$C$100,'School CFR'!A46,APT!$K$20:$K$100,'School CFR'!$I$2)+(SUMIFS(HNPlaces!$F$20:$F$35,HNPlaces!$C$20:$C$35,'School CFR'!A46,HNPlaces!$K$20:$K$35,'School CFR'!$I$2))+(SUMIFS(TPG!$F$20:$F$133,TPG!$C$20:$C$133,'School CFR'!A46,TPG!$K$20:$K$133,'School CFR'!$I$2))</f>
        <v>1935139.5750340219</v>
      </c>
      <c r="J46" s="399">
        <f>SUMIFS(HNPlaces!$F$20:$F$35,HNPlaces!$C$20:$C$35,'School CFR'!A46,HNPlaces!$K$20:$K$35,'School CFR'!$J$2)+SUMIFS(POST16!$F$20:$F$26,POST16!$C$20:$C$26,'School CFR'!A46,POST16!$K$20:$K$26,'School CFR'!$J$2)</f>
        <v>0</v>
      </c>
      <c r="K46" s="400">
        <f>SUMIF('HN TOP UP AUTUMN UPDATE NOV'!$E$8:$E$189,'School CFR'!A46,'HN TOP UP AUTUMN UPDATE NOV'!$H$8:$H$189)</f>
        <v>0</v>
      </c>
      <c r="L46" s="400">
        <f>SUMIFS(PPG!$F$20:$F$160,PPG!$C$20:$C$160,'School CFR'!A46,PPG!$K$20:$K$160,'School CFR'!$L$2)</f>
        <v>129085</v>
      </c>
      <c r="M46" s="399">
        <f>SUMIFS(COVID!$F$20:$F$109,COVID!$C$20:$C$109,'School CFR'!A46,COVID!$K$20:$K$109,'School CFR'!$M$2)+SUMIFS(GRANTS!$F$20:$F$220,GRANTS!$C$20:$C$220,'School CFR'!A46,GRANTS!$K$20:$K$220,'School CFR'!$M$2)</f>
        <v>23487.5</v>
      </c>
      <c r="N46" s="406">
        <f>SUMIFS(GRANTS!$F$20:$F$220,GRANTS!$C$20:$C$220,'School CFR'!A46,GRANTS!$K$20:$K$220,'School CFR'!$N$2)</f>
        <v>9186.25</v>
      </c>
      <c r="O46" s="301"/>
    </row>
    <row r="47" spans="1:15" x14ac:dyDescent="0.25">
      <c r="A47" s="410">
        <v>3022053</v>
      </c>
      <c r="B47" s="277" t="s">
        <v>246</v>
      </c>
      <c r="C47" s="412" t="e">
        <f>SUMIF(APT!$C$20:$C$100,'School CFR'!A47,APT!$AG$20:$AG$100)+SUMIF(HNPlaces!$C$20:$C$35,'School CFR'!A47,HNPlaces!$AI$20:$AI$35)+SUMIF(TPG!$C$20:$C$133,'School CFR'!A47,TPG!#REF!)</f>
        <v>#REF!</v>
      </c>
      <c r="D47" s="412">
        <f>SUMIF(POST16!$C$20:$C$26,'School CFR'!A47,POST16!$AI$20:$AI$26)</f>
        <v>0</v>
      </c>
      <c r="E47" s="412">
        <f>SUMIF('HN TOP UP AUTUMN UPDATE NOV'!$E$8:$E$189,'School CFR'!A47,'HN TOP UP AUTUMN UPDATE NOV'!$BG$8:$BG$189)</f>
        <v>0</v>
      </c>
      <c r="F47" s="412">
        <f>SUMIF(PPG!$C$20:$C$160,'School CFR'!A47,PPG!$AG$20:$AG$160)</f>
        <v>336.25</v>
      </c>
      <c r="G47" s="412" t="e">
        <f>SUMIFS(GRANTS!#REF!,GRANTS!$C$20:$C$220,'School CFR'!A47,GRANTS!$K$20:$K$220,'School CFR'!$G$2)</f>
        <v>#REF!</v>
      </c>
      <c r="H47" s="412" t="e">
        <f>SUMIFS(GRANTS!#REF!,GRANTS!$C$20:$C$220,'School CFR'!A47,GRANTS!$K$20:$K$220,'School CFR'!$H$2)</f>
        <v>#REF!</v>
      </c>
      <c r="I47" s="400">
        <f>SUMIFS(APT!$F$20:$F$100,APT!$C$20:$C$100,'School CFR'!A47,APT!$K$20:$K$100,'School CFR'!$I$2)+(SUMIFS(HNPlaces!$F$20:$F$35,HNPlaces!$C$20:$C$35,'School CFR'!A47,HNPlaces!$K$20:$K$35,'School CFR'!$I$2))+(SUMIFS(TPG!$F$20:$F$133,TPG!$C$20:$C$133,'School CFR'!A47,TPG!$K$20:$K$133,'School CFR'!$I$2))</f>
        <v>901817.18363806582</v>
      </c>
      <c r="J47" s="399">
        <f>SUMIFS(HNPlaces!$F$20:$F$35,HNPlaces!$C$20:$C$35,'School CFR'!A47,HNPlaces!$K$20:$K$35,'School CFR'!$J$2)+SUMIFS(POST16!$F$20:$F$26,POST16!$C$20:$C$26,'School CFR'!A47,POST16!$K$20:$K$26,'School CFR'!$J$2)</f>
        <v>0</v>
      </c>
      <c r="K47" s="400">
        <f>SUMIF('HN TOP UP AUTUMN UPDATE NOV'!$E$8:$E$189,'School CFR'!A47,'HN TOP UP AUTUMN UPDATE NOV'!$H$8:$H$189)</f>
        <v>0</v>
      </c>
      <c r="L47" s="400">
        <f>SUMIFS(PPG!$F$20:$F$160,PPG!$C$20:$C$160,'School CFR'!A47,PPG!$K$20:$K$160,'School CFR'!$L$2)</f>
        <v>2690</v>
      </c>
      <c r="M47" s="399">
        <f>SUMIFS(COVID!$F$20:$F$109,COVID!$C$20:$C$109,'School CFR'!A47,COVID!$K$20:$K$109,'School CFR'!$M$2)+SUMIFS(GRANTS!$F$20:$F$220,GRANTS!$C$20:$C$220,'School CFR'!A47,GRANTS!$K$20:$K$220,'School CFR'!$M$2)</f>
        <v>54179.333333333336</v>
      </c>
      <c r="N47" s="406">
        <f>SUMIFS(GRANTS!$F$20:$F$220,GRANTS!$C$20:$C$220,'School CFR'!A47,GRANTS!$K$20:$K$220,'School CFR'!$N$2)</f>
        <v>0</v>
      </c>
      <c r="O47" s="301"/>
    </row>
    <row r="48" spans="1:15" x14ac:dyDescent="0.25">
      <c r="A48" s="410">
        <v>3022045</v>
      </c>
      <c r="B48" s="277" t="s">
        <v>247</v>
      </c>
      <c r="C48" s="412" t="e">
        <f>SUMIF(APT!$C$20:$C$100,'School CFR'!A48,APT!$AG$20:$AG$100)+SUMIF(HNPlaces!$C$20:$C$35,'School CFR'!A48,HNPlaces!$AI$20:$AI$35)+SUMIF(TPG!$C$20:$C$133,'School CFR'!A48,TPG!#REF!)</f>
        <v>#REF!</v>
      </c>
      <c r="D48" s="412">
        <f>SUMIF(POST16!$C$20:$C$26,'School CFR'!A48,POST16!$AI$20:$AI$26)</f>
        <v>0</v>
      </c>
      <c r="E48" s="412">
        <f>SUMIF('HN TOP UP AUTUMN UPDATE NOV'!$E$8:$E$189,'School CFR'!A48,'HN TOP UP AUTUMN UPDATE NOV'!$BG$8:$BG$189)</f>
        <v>0</v>
      </c>
      <c r="F48" s="412">
        <f>SUMIF(PPG!$C$20:$C$160,'School CFR'!A48,PPG!$AG$20:$AG$160)</f>
        <v>19080</v>
      </c>
      <c r="G48" s="412" t="e">
        <f>SUMIFS(GRANTS!#REF!,GRANTS!$C$20:$C$220,'School CFR'!A48,GRANTS!$K$20:$K$220,'School CFR'!$G$2)</f>
        <v>#REF!</v>
      </c>
      <c r="H48" s="412" t="e">
        <f>SUMIFS(GRANTS!#REF!,GRANTS!$C$20:$C$220,'School CFR'!A48,GRANTS!$K$20:$K$220,'School CFR'!$H$2)</f>
        <v>#REF!</v>
      </c>
      <c r="I48" s="400">
        <f>SUMIFS(APT!$F$20:$F$100,APT!$C$20:$C$100,'School CFR'!A48,APT!$K$20:$K$100,'School CFR'!$I$2)+(SUMIFS(HNPlaces!$F$20:$F$35,HNPlaces!$C$20:$C$35,'School CFR'!A48,HNPlaces!$K$20:$K$35,'School CFR'!$I$2))+(SUMIFS(TPG!$F$20:$F$133,TPG!$C$20:$C$133,'School CFR'!A48,TPG!$K$20:$K$133,'School CFR'!$I$2))</f>
        <v>1144573.1537115227</v>
      </c>
      <c r="J48" s="399">
        <f>SUMIFS(HNPlaces!$F$20:$F$35,HNPlaces!$C$20:$C$35,'School CFR'!A48,HNPlaces!$K$20:$K$35,'School CFR'!$J$2)+SUMIFS(POST16!$F$20:$F$26,POST16!$C$20:$C$26,'School CFR'!A48,POST16!$K$20:$K$26,'School CFR'!$J$2)</f>
        <v>0</v>
      </c>
      <c r="K48" s="400">
        <f>SUMIF('HN TOP UP AUTUMN UPDATE NOV'!$E$8:$E$189,'School CFR'!A48,'HN TOP UP AUTUMN UPDATE NOV'!$H$8:$H$189)</f>
        <v>0</v>
      </c>
      <c r="L48" s="400">
        <f>SUMIFS(PPG!$F$20:$F$160,PPG!$C$20:$C$160,'School CFR'!A48,PPG!$K$20:$K$160,'School CFR'!$L$2)</f>
        <v>64560</v>
      </c>
      <c r="M48" s="399">
        <f>SUMIFS(COVID!$F$20:$F$109,COVID!$C$20:$C$109,'School CFR'!A48,COVID!$K$20:$K$109,'School CFR'!$M$2)+SUMIFS(GRANTS!$F$20:$F$220,GRANTS!$C$20:$C$220,'School CFR'!A48,GRANTS!$K$20:$K$220,'School CFR'!$M$2)</f>
        <v>44091</v>
      </c>
      <c r="N48" s="406">
        <f>SUMIFS(GRANTS!$F$20:$F$220,GRANTS!$C$20:$C$220,'School CFR'!A48,GRANTS!$K$20:$K$220,'School CFR'!$N$2)</f>
        <v>7073.5</v>
      </c>
      <c r="O48" s="301"/>
    </row>
    <row r="49" spans="1:15" x14ac:dyDescent="0.25">
      <c r="A49" s="410">
        <v>3022077</v>
      </c>
      <c r="B49" s="277" t="s">
        <v>248</v>
      </c>
      <c r="C49" s="412" t="e">
        <f>SUMIF(APT!$C$20:$C$100,'School CFR'!A49,APT!$AG$20:$AG$100)+SUMIF(HNPlaces!$C$20:$C$35,'School CFR'!A49,HNPlaces!$AI$20:$AI$35)+SUMIF(TPG!$C$20:$C$133,'School CFR'!A49,TPG!#REF!)</f>
        <v>#REF!</v>
      </c>
      <c r="D49" s="412">
        <f>SUMIF(POST16!$C$20:$C$26,'School CFR'!A49,POST16!$AI$20:$AI$26)</f>
        <v>0</v>
      </c>
      <c r="E49" s="412">
        <f>SUMIF('HN TOP UP AUTUMN UPDATE NOV'!$E$8:$E$189,'School CFR'!A49,'HN TOP UP AUTUMN UPDATE NOV'!$BG$8:$BG$189)</f>
        <v>0</v>
      </c>
      <c r="F49" s="412">
        <f>SUMIF(PPG!$C$20:$C$160,'School CFR'!A49,PPG!$AG$20:$AG$160)</f>
        <v>145932.5</v>
      </c>
      <c r="G49" s="412" t="e">
        <f>SUMIFS(GRANTS!#REF!,GRANTS!$C$20:$C$220,'School CFR'!A49,GRANTS!$K$20:$K$220,'School CFR'!$G$2)</f>
        <v>#REF!</v>
      </c>
      <c r="H49" s="412" t="e">
        <f>SUMIFS(GRANTS!#REF!,GRANTS!$C$20:$C$220,'School CFR'!A49,GRANTS!$K$20:$K$220,'School CFR'!$H$2)</f>
        <v>#REF!</v>
      </c>
      <c r="I49" s="400">
        <f>SUMIFS(APT!$F$20:$F$100,APT!$C$20:$C$100,'School CFR'!A49,APT!$K$20:$K$100,'School CFR'!$I$2)+(SUMIFS(HNPlaces!$F$20:$F$35,HNPlaces!$C$20:$C$35,'School CFR'!A49,HNPlaces!$K$20:$K$35,'School CFR'!$I$2))+(SUMIFS(TPG!$F$20:$F$133,TPG!$C$20:$C$133,'School CFR'!A49,TPG!$K$20:$K$133,'School CFR'!$I$2))</f>
        <v>5088241.4713093583</v>
      </c>
      <c r="J49" s="399">
        <f>SUMIFS(HNPlaces!$F$20:$F$35,HNPlaces!$C$20:$C$35,'School CFR'!A49,HNPlaces!$K$20:$K$35,'School CFR'!$J$2)+SUMIFS(POST16!$F$20:$F$26,POST16!$C$20:$C$26,'School CFR'!A49,POST16!$K$20:$K$26,'School CFR'!$J$2)</f>
        <v>0</v>
      </c>
      <c r="K49" s="400">
        <f>SUMIF('HN TOP UP AUTUMN UPDATE NOV'!$E$8:$E$189,'School CFR'!A49,'HN TOP UP AUTUMN UPDATE NOV'!$H$8:$H$189)</f>
        <v>0</v>
      </c>
      <c r="L49" s="400">
        <f>SUMIFS(PPG!$F$20:$F$160,PPG!$C$20:$C$160,'School CFR'!A49,PPG!$K$20:$K$160,'School CFR'!$L$2)</f>
        <v>585075</v>
      </c>
      <c r="M49" s="399">
        <f>SUMIFS(COVID!$F$20:$F$109,COVID!$C$20:$C$109,'School CFR'!A49,COVID!$K$20:$K$109,'School CFR'!$M$2)+SUMIFS(GRANTS!$F$20:$F$220,GRANTS!$C$20:$C$220,'School CFR'!A49,GRANTS!$K$20:$K$220,'School CFR'!$M$2)</f>
        <v>113822.83333333333</v>
      </c>
      <c r="N49" s="406">
        <f>SUMIFS(GRANTS!$F$20:$F$220,GRANTS!$C$20:$C$220,'School CFR'!A49,GRANTS!$K$20:$K$220,'School CFR'!$N$2)</f>
        <v>14775.25</v>
      </c>
      <c r="O49" s="301"/>
    </row>
    <row r="50" spans="1:15" x14ac:dyDescent="0.25">
      <c r="A50" s="410">
        <v>3025201</v>
      </c>
      <c r="B50" s="277" t="s">
        <v>249</v>
      </c>
      <c r="C50" s="412" t="e">
        <f>SUMIF(APT!$C$20:$C$100,'School CFR'!A50,APT!$AG$20:$AG$100)+SUMIF(HNPlaces!$C$20:$C$35,'School CFR'!A50,HNPlaces!$AI$20:$AI$35)+SUMIF(TPG!$C$20:$C$133,'School CFR'!A50,TPG!#REF!)</f>
        <v>#REF!</v>
      </c>
      <c r="D50" s="412">
        <f>SUMIF(POST16!$C$20:$C$26,'School CFR'!A50,POST16!$AI$20:$AI$26)</f>
        <v>0</v>
      </c>
      <c r="E50" s="412">
        <f>SUMIF('HN TOP UP AUTUMN UPDATE NOV'!$E$8:$E$189,'School CFR'!A50,'HN TOP UP AUTUMN UPDATE NOV'!$BG$8:$BG$189)</f>
        <v>0</v>
      </c>
      <c r="F50" s="412">
        <f>SUMIF(PPG!$C$20:$C$160,'School CFR'!A50,PPG!$AG$20:$AG$160)</f>
        <v>25046.25</v>
      </c>
      <c r="G50" s="412" t="e">
        <f>SUMIFS(GRANTS!#REF!,GRANTS!$C$20:$C$220,'School CFR'!A50,GRANTS!$K$20:$K$220,'School CFR'!$G$2)</f>
        <v>#REF!</v>
      </c>
      <c r="H50" s="412" t="e">
        <f>SUMIFS(GRANTS!#REF!,GRANTS!$C$20:$C$220,'School CFR'!A50,GRANTS!$K$20:$K$220,'School CFR'!$H$2)</f>
        <v>#REF!</v>
      </c>
      <c r="I50" s="400">
        <f>SUMIFS(APT!$F$20:$F$100,APT!$C$20:$C$100,'School CFR'!A50,APT!$K$20:$K$100,'School CFR'!$I$2)+(SUMIFS(HNPlaces!$F$20:$F$35,HNPlaces!$C$20:$C$35,'School CFR'!A50,HNPlaces!$K$20:$K$35,'School CFR'!$I$2))+(SUMIFS(TPG!$F$20:$F$133,TPG!$C$20:$C$133,'School CFR'!A50,TPG!$K$20:$K$133,'School CFR'!$I$2))</f>
        <v>1819832.5468102063</v>
      </c>
      <c r="J50" s="399">
        <f>SUMIFS(HNPlaces!$F$20:$F$35,HNPlaces!$C$20:$C$35,'School CFR'!A50,HNPlaces!$K$20:$K$35,'School CFR'!$J$2)+SUMIFS(POST16!$F$20:$F$26,POST16!$C$20:$C$26,'School CFR'!A50,POST16!$K$20:$K$26,'School CFR'!$J$2)</f>
        <v>0</v>
      </c>
      <c r="K50" s="400">
        <f>SUMIF('HN TOP UP AUTUMN UPDATE NOV'!$E$8:$E$189,'School CFR'!A50,'HN TOP UP AUTUMN UPDATE NOV'!$H$8:$H$189)</f>
        <v>0</v>
      </c>
      <c r="L50" s="400">
        <f>SUMIFS(PPG!$F$20:$F$160,PPG!$C$20:$C$160,'School CFR'!A50,PPG!$K$20:$K$160,'School CFR'!$L$2)</f>
        <v>107255</v>
      </c>
      <c r="M50" s="399">
        <f>SUMIFS(COVID!$F$20:$F$109,COVID!$C$20:$C$109,'School CFR'!A50,COVID!$K$20:$K$109,'School CFR'!$M$2)+SUMIFS(GRANTS!$F$20:$F$220,GRANTS!$C$20:$C$220,'School CFR'!A50,GRANTS!$K$20:$K$220,'School CFR'!$M$2)</f>
        <v>69661</v>
      </c>
      <c r="N50" s="406">
        <f>SUMIFS(GRANTS!$F$20:$F$220,GRANTS!$C$20:$C$220,'School CFR'!A50,GRANTS!$K$20:$K$220,'School CFR'!$N$2)</f>
        <v>8398.75</v>
      </c>
      <c r="O50" s="301"/>
    </row>
    <row r="51" spans="1:15" x14ac:dyDescent="0.25">
      <c r="A51" s="410">
        <v>3023501</v>
      </c>
      <c r="B51" s="277" t="s">
        <v>250</v>
      </c>
      <c r="C51" s="412" t="e">
        <f>SUMIF(APT!$C$20:$C$100,'School CFR'!A51,APT!$AG$20:$AG$100)+SUMIF(HNPlaces!$C$20:$C$35,'School CFR'!A51,HNPlaces!$AI$20:$AI$35)+SUMIF(TPG!$C$20:$C$133,'School CFR'!A51,TPG!#REF!)</f>
        <v>#REF!</v>
      </c>
      <c r="D51" s="412">
        <f>SUMIF(POST16!$C$20:$C$26,'School CFR'!A51,POST16!$AI$20:$AI$26)</f>
        <v>0</v>
      </c>
      <c r="E51" s="412">
        <f>SUMIF('HN TOP UP AUTUMN UPDATE NOV'!$E$8:$E$189,'School CFR'!A51,'HN TOP UP AUTUMN UPDATE NOV'!$BG$8:$BG$189)</f>
        <v>0</v>
      </c>
      <c r="F51" s="412">
        <f>SUMIF(PPG!$C$20:$C$160,'School CFR'!A51,PPG!$AG$20:$AG$160)</f>
        <v>12605</v>
      </c>
      <c r="G51" s="412" t="e">
        <f>SUMIFS(GRANTS!#REF!,GRANTS!$C$20:$C$220,'School CFR'!A51,GRANTS!$K$20:$K$220,'School CFR'!$G$2)</f>
        <v>#REF!</v>
      </c>
      <c r="H51" s="412" t="e">
        <f>SUMIFS(GRANTS!#REF!,GRANTS!$C$20:$C$220,'School CFR'!A51,GRANTS!$K$20:$K$220,'School CFR'!$H$2)</f>
        <v>#REF!</v>
      </c>
      <c r="I51" s="400">
        <f>SUMIFS(APT!$F$20:$F$100,APT!$C$20:$C$100,'School CFR'!A51,APT!$K$20:$K$100,'School CFR'!$I$2)+(SUMIFS(HNPlaces!$F$20:$F$35,HNPlaces!$C$20:$C$35,'School CFR'!A51,HNPlaces!$K$20:$K$35,'School CFR'!$I$2))+(SUMIFS(TPG!$F$20:$F$133,TPG!$C$20:$C$133,'School CFR'!A51,TPG!$K$20:$K$133,'School CFR'!$I$2))</f>
        <v>975744.30175121746</v>
      </c>
      <c r="J51" s="399">
        <f>SUMIFS(HNPlaces!$F$20:$F$35,HNPlaces!$C$20:$C$35,'School CFR'!A51,HNPlaces!$K$20:$K$35,'School CFR'!$J$2)+SUMIFS(POST16!$F$20:$F$26,POST16!$C$20:$C$26,'School CFR'!A51,POST16!$K$20:$K$26,'School CFR'!$J$2)</f>
        <v>0</v>
      </c>
      <c r="K51" s="400">
        <f>SUMIF('HN TOP UP AUTUMN UPDATE NOV'!$E$8:$E$189,'School CFR'!A51,'HN TOP UP AUTUMN UPDATE NOV'!$H$8:$H$189)</f>
        <v>0</v>
      </c>
      <c r="L51" s="400">
        <f>SUMIFS(PPG!$F$20:$F$160,PPG!$C$20:$C$160,'School CFR'!A51,PPG!$K$20:$K$160,'School CFR'!$L$2)</f>
        <v>48730</v>
      </c>
      <c r="M51" s="399">
        <f>SUMIFS(COVID!$F$20:$F$109,COVID!$C$20:$C$109,'School CFR'!A51,COVID!$K$20:$K$109,'School CFR'!$M$2)+SUMIFS(GRANTS!$F$20:$F$220,GRANTS!$C$20:$C$220,'School CFR'!A51,GRANTS!$K$20:$K$220,'School CFR'!$M$2)</f>
        <v>39862.333333333336</v>
      </c>
      <c r="N51" s="406">
        <f>SUMIFS(GRANTS!$F$20:$F$220,GRANTS!$C$20:$C$220,'School CFR'!A51,GRANTS!$K$20:$K$220,'School CFR'!$N$2)</f>
        <v>0</v>
      </c>
      <c r="O51" s="301"/>
    </row>
    <row r="52" spans="1:15" x14ac:dyDescent="0.25">
      <c r="A52" s="410">
        <v>3022078</v>
      </c>
      <c r="B52" s="277" t="s">
        <v>251</v>
      </c>
      <c r="C52" s="412" t="e">
        <f>SUMIF(APT!$C$20:$C$100,'School CFR'!A52,APT!$AG$20:$AG$100)+SUMIF(HNPlaces!$C$20:$C$35,'School CFR'!A52,HNPlaces!$AI$20:$AI$35)+SUMIF(TPG!$C$20:$C$133,'School CFR'!A52,TPG!#REF!)</f>
        <v>#REF!</v>
      </c>
      <c r="D52" s="412">
        <f>SUMIF(POST16!$C$20:$C$26,'School CFR'!A52,POST16!$AI$20:$AI$26)</f>
        <v>0</v>
      </c>
      <c r="E52" s="412">
        <f>SUMIF('HN TOP UP AUTUMN UPDATE NOV'!$E$8:$E$189,'School CFR'!A52,'HN TOP UP AUTUMN UPDATE NOV'!$BG$8:$BG$189)</f>
        <v>0</v>
      </c>
      <c r="F52" s="412">
        <f>SUMIF(PPG!$C$20:$C$160,'School CFR'!A52,PPG!$AG$20:$AG$160)</f>
        <v>10423.75</v>
      </c>
      <c r="G52" s="412" t="e">
        <f>SUMIFS(GRANTS!#REF!,GRANTS!$C$20:$C$220,'School CFR'!A52,GRANTS!$K$20:$K$220,'School CFR'!$G$2)</f>
        <v>#REF!</v>
      </c>
      <c r="H52" s="412" t="e">
        <f>SUMIFS(GRANTS!#REF!,GRANTS!$C$20:$C$220,'School CFR'!A52,GRANTS!$K$20:$K$220,'School CFR'!$H$2)</f>
        <v>#REF!</v>
      </c>
      <c r="I52" s="400">
        <f>SUMIFS(APT!$F$20:$F$100,APT!$C$20:$C$100,'School CFR'!A52,APT!$K$20:$K$100,'School CFR'!$I$2)+(SUMIFS(HNPlaces!$F$20:$F$35,HNPlaces!$C$20:$C$35,'School CFR'!A52,HNPlaces!$K$20:$K$35,'School CFR'!$I$2))+(SUMIFS(TPG!$F$20:$F$133,TPG!$C$20:$C$133,'School CFR'!A52,TPG!$K$20:$K$133,'School CFR'!$I$2))</f>
        <v>1490492.0592573024</v>
      </c>
      <c r="J52" s="399">
        <f>SUMIFS(HNPlaces!$F$20:$F$35,HNPlaces!$C$20:$C$35,'School CFR'!A52,HNPlaces!$K$20:$K$35,'School CFR'!$J$2)+SUMIFS(POST16!$F$20:$F$26,POST16!$C$20:$C$26,'School CFR'!A52,POST16!$K$20:$K$26,'School CFR'!$J$2)</f>
        <v>0</v>
      </c>
      <c r="K52" s="400">
        <f>SUMIF('HN TOP UP AUTUMN UPDATE NOV'!$E$8:$E$189,'School CFR'!A52,'HN TOP UP AUTUMN UPDATE NOV'!$H$8:$H$189)</f>
        <v>0</v>
      </c>
      <c r="L52" s="400">
        <f>SUMIFS(PPG!$F$20:$F$160,PPG!$C$20:$C$160,'School CFR'!A52,PPG!$K$20:$K$160,'School CFR'!$L$2)</f>
        <v>33625</v>
      </c>
      <c r="M52" s="399">
        <f>SUMIFS(COVID!$F$20:$F$109,COVID!$C$20:$C$109,'School CFR'!A52,COVID!$K$20:$K$109,'School CFR'!$M$2)+SUMIFS(GRANTS!$F$20:$F$220,GRANTS!$C$20:$C$220,'School CFR'!A52,GRANTS!$K$20:$K$220,'School CFR'!$M$2)</f>
        <v>64936.5</v>
      </c>
      <c r="N52" s="406">
        <f>SUMIFS(GRANTS!$F$20:$F$220,GRANTS!$C$20:$C$220,'School CFR'!A52,GRANTS!$K$20:$K$220,'School CFR'!$N$2)</f>
        <v>0</v>
      </c>
      <c r="O52" s="301"/>
    </row>
    <row r="53" spans="1:15" x14ac:dyDescent="0.25">
      <c r="A53" s="410">
        <v>3022071</v>
      </c>
      <c r="B53" s="277" t="s">
        <v>253</v>
      </c>
      <c r="C53" s="412" t="e">
        <f>SUMIF(APT!$C$20:$C$100,'School CFR'!A53,APT!$AG$20:$AG$100)+SUMIF(HNPlaces!$C$20:$C$35,'School CFR'!A53,HNPlaces!$AI$20:$AI$35)+SUMIF(TPG!$C$20:$C$133,'School CFR'!A53,TPG!#REF!)</f>
        <v>#REF!</v>
      </c>
      <c r="D53" s="412">
        <f>SUMIF(POST16!$C$20:$C$26,'School CFR'!A53,POST16!$AI$20:$AI$26)</f>
        <v>0</v>
      </c>
      <c r="E53" s="412">
        <f>SUMIF('HN TOP UP AUTUMN UPDATE NOV'!$E$8:$E$189,'School CFR'!A53,'HN TOP UP AUTUMN UPDATE NOV'!$BG$8:$BG$189)</f>
        <v>0</v>
      </c>
      <c r="F53" s="412">
        <f>SUMIF(PPG!$C$20:$C$160,'School CFR'!A53,PPG!$AG$20:$AG$160)</f>
        <v>11846.25</v>
      </c>
      <c r="G53" s="412" t="e">
        <f>SUMIFS(GRANTS!#REF!,GRANTS!$C$20:$C$220,'School CFR'!A53,GRANTS!$K$20:$K$220,'School CFR'!$G$2)</f>
        <v>#REF!</v>
      </c>
      <c r="H53" s="412" t="e">
        <f>SUMIFS(GRANTS!#REF!,GRANTS!$C$20:$C$220,'School CFR'!A53,GRANTS!$K$20:$K$220,'School CFR'!$H$2)</f>
        <v>#REF!</v>
      </c>
      <c r="I53" s="400">
        <f>SUMIFS(APT!$F$20:$F$100,APT!$C$20:$C$100,'School CFR'!A53,APT!$K$20:$K$100,'School CFR'!$I$2)+(SUMIFS(HNPlaces!$F$20:$F$35,HNPlaces!$C$20:$C$35,'School CFR'!A53,HNPlaces!$K$20:$K$35,'School CFR'!$I$2))+(SUMIFS(TPG!$F$20:$F$133,TPG!$C$20:$C$133,'School CFR'!A53,TPG!$K$20:$K$133,'School CFR'!$I$2))</f>
        <v>1014701.1459880346</v>
      </c>
      <c r="J53" s="399">
        <f>SUMIFS(HNPlaces!$F$20:$F$35,HNPlaces!$C$20:$C$35,'School CFR'!A53,HNPlaces!$K$20:$K$35,'School CFR'!$J$2)+SUMIFS(POST16!$F$20:$F$26,POST16!$C$20:$C$26,'School CFR'!A53,POST16!$K$20:$K$26,'School CFR'!$J$2)</f>
        <v>0</v>
      </c>
      <c r="K53" s="400">
        <f>SUMIF('HN TOP UP AUTUMN UPDATE NOV'!$E$8:$E$189,'School CFR'!A53,'HN TOP UP AUTUMN UPDATE NOV'!$H$8:$H$189)</f>
        <v>0</v>
      </c>
      <c r="L53" s="400">
        <f>SUMIFS(PPG!$F$20:$F$160,PPG!$C$20:$C$160,'School CFR'!A53,PPG!$K$20:$K$160,'School CFR'!$L$2)</f>
        <v>46040</v>
      </c>
      <c r="M53" s="399">
        <f>SUMIFS(COVID!$F$20:$F$109,COVID!$C$20:$C$109,'School CFR'!A53,COVID!$K$20:$K$109,'School CFR'!$M$2)+SUMIFS(GRANTS!$F$20:$F$220,GRANTS!$C$20:$C$220,'School CFR'!A53,GRANTS!$K$20:$K$220,'School CFR'!$M$2)</f>
        <v>66495</v>
      </c>
      <c r="N53" s="406">
        <f>SUMIFS(GRANTS!$F$20:$F$220,GRANTS!$C$20:$C$220,'School CFR'!A53,GRANTS!$K$20:$K$220,'School CFR'!$N$2)</f>
        <v>6405.25</v>
      </c>
      <c r="O53" s="301"/>
    </row>
    <row r="54" spans="1:15" x14ac:dyDescent="0.25">
      <c r="A54" s="410">
        <v>3022072</v>
      </c>
      <c r="B54" s="277" t="s">
        <v>254</v>
      </c>
      <c r="C54" s="412" t="e">
        <f>SUMIF(APT!$C$20:$C$100,'School CFR'!A54,APT!$AG$20:$AG$100)+SUMIF(HNPlaces!$C$20:$C$35,'School CFR'!A54,HNPlaces!$AI$20:$AI$35)+SUMIF(TPG!$C$20:$C$133,'School CFR'!A54,TPG!#REF!)</f>
        <v>#REF!</v>
      </c>
      <c r="D54" s="412">
        <f>SUMIF(POST16!$C$20:$C$26,'School CFR'!A54,POST16!$AI$20:$AI$26)</f>
        <v>0</v>
      </c>
      <c r="E54" s="412">
        <f>SUMIF('HN TOP UP AUTUMN UPDATE NOV'!$E$8:$E$189,'School CFR'!A54,'HN TOP UP AUTUMN UPDATE NOV'!$BG$8:$BG$189)</f>
        <v>0</v>
      </c>
      <c r="F54" s="412">
        <f>SUMIF(PPG!$C$20:$C$160,'School CFR'!A54,PPG!$AG$20:$AG$160)</f>
        <v>40005</v>
      </c>
      <c r="G54" s="412" t="e">
        <f>SUMIFS(GRANTS!#REF!,GRANTS!$C$20:$C$220,'School CFR'!A54,GRANTS!$K$20:$K$220,'School CFR'!$G$2)</f>
        <v>#REF!</v>
      </c>
      <c r="H54" s="412" t="e">
        <f>SUMIFS(GRANTS!#REF!,GRANTS!$C$20:$C$220,'School CFR'!A54,GRANTS!$K$20:$K$220,'School CFR'!$H$2)</f>
        <v>#REF!</v>
      </c>
      <c r="I54" s="400">
        <f>SUMIFS(APT!$F$20:$F$100,APT!$C$20:$C$100,'School CFR'!A54,APT!$K$20:$K$100,'School CFR'!$I$2)+(SUMIFS(HNPlaces!$F$20:$F$35,HNPlaces!$C$20:$C$35,'School CFR'!A54,HNPlaces!$K$20:$K$35,'School CFR'!$I$2))+(SUMIFS(TPG!$F$20:$F$133,TPG!$C$20:$C$133,'School CFR'!A54,TPG!$K$20:$K$133,'School CFR'!$I$2))</f>
        <v>1624326.7342263611</v>
      </c>
      <c r="J54" s="399">
        <f>SUMIFS(HNPlaces!$F$20:$F$35,HNPlaces!$C$20:$C$35,'School CFR'!A54,HNPlaces!$K$20:$K$35,'School CFR'!$J$2)+SUMIFS(POST16!$F$20:$F$26,POST16!$C$20:$C$26,'School CFR'!A54,POST16!$K$20:$K$26,'School CFR'!$J$2)</f>
        <v>0</v>
      </c>
      <c r="K54" s="400">
        <f>SUMIF('HN TOP UP AUTUMN UPDATE NOV'!$E$8:$E$189,'School CFR'!A54,'HN TOP UP AUTUMN UPDATE NOV'!$H$8:$H$189)</f>
        <v>0</v>
      </c>
      <c r="L54" s="400">
        <f>SUMIFS(PPG!$F$20:$F$160,PPG!$C$20:$C$160,'School CFR'!A54,PPG!$K$20:$K$160,'School CFR'!$L$2)</f>
        <v>156675</v>
      </c>
      <c r="M54" s="399">
        <f>SUMIFS(COVID!$F$20:$F$109,COVID!$C$20:$C$109,'School CFR'!A54,COVID!$K$20:$K$109,'School CFR'!$M$2)+SUMIFS(GRANTS!$F$20:$F$220,GRANTS!$C$20:$C$220,'School CFR'!A54,GRANTS!$K$20:$K$220,'School CFR'!$M$2)</f>
        <v>18942.5</v>
      </c>
      <c r="N54" s="406">
        <f>SUMIFS(GRANTS!$F$20:$F$220,GRANTS!$C$20:$C$220,'School CFR'!A54,GRANTS!$K$20:$K$220,'School CFR'!$N$2)</f>
        <v>7903.75</v>
      </c>
      <c r="O54" s="301"/>
    </row>
    <row r="55" spans="1:15" x14ac:dyDescent="0.25">
      <c r="A55" s="410">
        <v>3023512</v>
      </c>
      <c r="B55" s="277" t="s">
        <v>256</v>
      </c>
      <c r="C55" s="412" t="e">
        <f>SUMIF(APT!$C$20:$C$100,'School CFR'!A55,APT!$AG$20:$AG$100)+SUMIF(HNPlaces!$C$20:$C$35,'School CFR'!A55,HNPlaces!$AI$20:$AI$35)+SUMIF(TPG!$C$20:$C$133,'School CFR'!A55,TPG!#REF!)</f>
        <v>#REF!</v>
      </c>
      <c r="D55" s="412">
        <f>SUMIF(POST16!$C$20:$C$26,'School CFR'!A55,POST16!$AI$20:$AI$26)</f>
        <v>0</v>
      </c>
      <c r="E55" s="412">
        <f>SUMIF('HN TOP UP AUTUMN UPDATE NOV'!$E$8:$E$189,'School CFR'!A55,'HN TOP UP AUTUMN UPDATE NOV'!$BG$8:$BG$189)</f>
        <v>0</v>
      </c>
      <c r="F55" s="412">
        <f>SUMIF(PPG!$C$20:$C$160,'School CFR'!A55,PPG!$AG$20:$AG$160)</f>
        <v>2353.75</v>
      </c>
      <c r="G55" s="412" t="e">
        <f>SUMIFS(GRANTS!#REF!,GRANTS!$C$20:$C$220,'School CFR'!A55,GRANTS!$K$20:$K$220,'School CFR'!$G$2)</f>
        <v>#REF!</v>
      </c>
      <c r="H55" s="412" t="e">
        <f>SUMIFS(GRANTS!#REF!,GRANTS!$C$20:$C$220,'School CFR'!A55,GRANTS!$K$20:$K$220,'School CFR'!$H$2)</f>
        <v>#REF!</v>
      </c>
      <c r="I55" s="400">
        <f>SUMIFS(APT!$F$20:$F$100,APT!$C$20:$C$100,'School CFR'!A55,APT!$K$20:$K$100,'School CFR'!$I$2)+(SUMIFS(HNPlaces!$F$20:$F$35,HNPlaces!$C$20:$C$35,'School CFR'!A55,HNPlaces!$K$20:$K$35,'School CFR'!$I$2))+(SUMIFS(TPG!$F$20:$F$133,TPG!$C$20:$C$133,'School CFR'!A55,TPG!$K$20:$K$133,'School CFR'!$I$2))</f>
        <v>1578134</v>
      </c>
      <c r="J55" s="399">
        <f>SUMIFS(HNPlaces!$F$20:$F$35,HNPlaces!$C$20:$C$35,'School CFR'!A55,HNPlaces!$K$20:$K$35,'School CFR'!$J$2)+SUMIFS(POST16!$F$20:$F$26,POST16!$C$20:$C$26,'School CFR'!A55,POST16!$K$20:$K$26,'School CFR'!$J$2)</f>
        <v>0</v>
      </c>
      <c r="K55" s="400">
        <f>SUMIF('HN TOP UP AUTUMN UPDATE NOV'!$E$8:$E$189,'School CFR'!A55,'HN TOP UP AUTUMN UPDATE NOV'!$H$8:$H$189)</f>
        <v>0</v>
      </c>
      <c r="L55" s="400">
        <f>SUMIFS(PPG!$F$20:$F$160,PPG!$C$20:$C$160,'School CFR'!A55,PPG!$K$20:$K$160,'School CFR'!$L$2)</f>
        <v>13450</v>
      </c>
      <c r="M55" s="399">
        <f>SUMIFS(COVID!$F$20:$F$109,COVID!$C$20:$C$109,'School CFR'!A55,COVID!$K$20:$K$109,'School CFR'!$M$2)+SUMIFS(GRANTS!$F$20:$F$220,GRANTS!$C$20:$C$220,'School CFR'!A55,GRANTS!$K$20:$K$220,'School CFR'!$M$2)</f>
        <v>84863.333333333328</v>
      </c>
      <c r="N55" s="406">
        <f>SUMIFS(GRANTS!$F$20:$F$220,GRANTS!$C$20:$C$220,'School CFR'!A55,GRANTS!$K$20:$K$220,'School CFR'!$N$2)</f>
        <v>0</v>
      </c>
      <c r="O55" s="301"/>
    </row>
    <row r="56" spans="1:15" x14ac:dyDescent="0.25">
      <c r="A56" s="410">
        <v>3023510</v>
      </c>
      <c r="B56" s="277" t="s">
        <v>258</v>
      </c>
      <c r="C56" s="412" t="e">
        <f>SUMIF(APT!$C$20:$C$100,'School CFR'!A56,APT!$AG$20:$AG$100)+SUMIF(HNPlaces!$C$20:$C$35,'School CFR'!A56,HNPlaces!$AI$20:$AI$35)+SUMIF(TPG!$C$20:$C$133,'School CFR'!A56,TPG!#REF!)</f>
        <v>#REF!</v>
      </c>
      <c r="D56" s="412">
        <f>SUMIF(POST16!$C$20:$C$26,'School CFR'!A56,POST16!$AI$20:$AI$26)</f>
        <v>0</v>
      </c>
      <c r="E56" s="412">
        <f>SUMIF('HN TOP UP AUTUMN UPDATE NOV'!$E$8:$E$189,'School CFR'!A56,'HN TOP UP AUTUMN UPDATE NOV'!$BG$8:$BG$189)</f>
        <v>0</v>
      </c>
      <c r="F56" s="412">
        <f>SUMIF(PPG!$C$20:$C$160,'School CFR'!A56,PPG!$AG$20:$AG$160)</f>
        <v>15295</v>
      </c>
      <c r="G56" s="412" t="e">
        <f>SUMIFS(GRANTS!#REF!,GRANTS!$C$20:$C$220,'School CFR'!A56,GRANTS!$K$20:$K$220,'School CFR'!$G$2)</f>
        <v>#REF!</v>
      </c>
      <c r="H56" s="412" t="e">
        <f>SUMIFS(GRANTS!#REF!,GRANTS!$C$20:$C$220,'School CFR'!A56,GRANTS!$K$20:$K$220,'School CFR'!$H$2)</f>
        <v>#REF!</v>
      </c>
      <c r="I56" s="400">
        <f>SUMIFS(APT!$F$20:$F$100,APT!$C$20:$C$100,'School CFR'!A56,APT!$K$20:$K$100,'School CFR'!$I$2)+(SUMIFS(HNPlaces!$F$20:$F$35,HNPlaces!$C$20:$C$35,'School CFR'!A56,HNPlaces!$K$20:$K$35,'School CFR'!$I$2))+(SUMIFS(TPG!$F$20:$F$133,TPG!$C$20:$C$133,'School CFR'!A56,TPG!$K$20:$K$133,'School CFR'!$I$2))</f>
        <v>1693164.4712338026</v>
      </c>
      <c r="J56" s="399">
        <f>SUMIFS(HNPlaces!$F$20:$F$35,HNPlaces!$C$20:$C$35,'School CFR'!A56,HNPlaces!$K$20:$K$35,'School CFR'!$J$2)+SUMIFS(POST16!$F$20:$F$26,POST16!$C$20:$C$26,'School CFR'!A56,POST16!$K$20:$K$26,'School CFR'!$J$2)</f>
        <v>0</v>
      </c>
      <c r="K56" s="400">
        <f>SUMIF('HN TOP UP AUTUMN UPDATE NOV'!$E$8:$E$189,'School CFR'!A56,'HN TOP UP AUTUMN UPDATE NOV'!$H$8:$H$189)</f>
        <v>0</v>
      </c>
      <c r="L56" s="400">
        <f>SUMIFS(PPG!$F$20:$F$160,PPG!$C$20:$C$160,'School CFR'!A56,PPG!$K$20:$K$160,'School CFR'!$L$2)</f>
        <v>58835</v>
      </c>
      <c r="M56" s="399">
        <f>SUMIFS(COVID!$F$20:$F$109,COVID!$C$20:$C$109,'School CFR'!A56,COVID!$K$20:$K$109,'School CFR'!$M$2)+SUMIFS(GRANTS!$F$20:$F$220,GRANTS!$C$20:$C$220,'School CFR'!A56,GRANTS!$K$20:$K$220,'School CFR'!$M$2)</f>
        <v>72894.833333333343</v>
      </c>
      <c r="N56" s="406">
        <f>SUMIFS(GRANTS!$F$20:$F$220,GRANTS!$C$20:$C$220,'School CFR'!A56,GRANTS!$K$20:$K$220,'School CFR'!$N$2)</f>
        <v>0</v>
      </c>
      <c r="O56" s="301"/>
    </row>
    <row r="57" spans="1:15" x14ac:dyDescent="0.25">
      <c r="A57" s="410">
        <v>3023502</v>
      </c>
      <c r="B57" s="277" t="s">
        <v>259</v>
      </c>
      <c r="C57" s="412" t="e">
        <f>SUMIF(APT!$C$20:$C$100,'School CFR'!A57,APT!$AG$20:$AG$100)+SUMIF(HNPlaces!$C$20:$C$35,'School CFR'!A57,HNPlaces!$AI$20:$AI$35)+SUMIF(TPG!$C$20:$C$133,'School CFR'!A57,TPG!#REF!)</f>
        <v>#REF!</v>
      </c>
      <c r="D57" s="412">
        <f>SUMIF(POST16!$C$20:$C$26,'School CFR'!A57,POST16!$AI$20:$AI$26)</f>
        <v>0</v>
      </c>
      <c r="E57" s="412">
        <f>SUMIF('HN TOP UP AUTUMN UPDATE NOV'!$E$8:$E$189,'School CFR'!A57,'HN TOP UP AUTUMN UPDATE NOV'!$BG$8:$BG$189)</f>
        <v>0</v>
      </c>
      <c r="F57" s="412">
        <f>SUMIF(PPG!$C$20:$C$160,'School CFR'!A57,PPG!$AG$20:$AG$160)</f>
        <v>28917.5</v>
      </c>
      <c r="G57" s="412" t="e">
        <f>SUMIFS(GRANTS!#REF!,GRANTS!$C$20:$C$220,'School CFR'!A57,GRANTS!$K$20:$K$220,'School CFR'!$G$2)</f>
        <v>#REF!</v>
      </c>
      <c r="H57" s="412" t="e">
        <f>SUMIFS(GRANTS!#REF!,GRANTS!$C$20:$C$220,'School CFR'!A57,GRANTS!$K$20:$K$220,'School CFR'!$H$2)</f>
        <v>#REF!</v>
      </c>
      <c r="I57" s="400">
        <f>SUMIFS(APT!$F$20:$F$100,APT!$C$20:$C$100,'School CFR'!A57,APT!$K$20:$K$100,'School CFR'!$I$2)+(SUMIFS(HNPlaces!$F$20:$F$35,HNPlaces!$C$20:$C$35,'School CFR'!A57,HNPlaces!$K$20:$K$35,'School CFR'!$I$2))+(SUMIFS(TPG!$F$20:$F$133,TPG!$C$20:$C$133,'School CFR'!A57,TPG!$K$20:$K$133,'School CFR'!$I$2))</f>
        <v>1797205.5919672092</v>
      </c>
      <c r="J57" s="399">
        <f>SUMIFS(HNPlaces!$F$20:$F$35,HNPlaces!$C$20:$C$35,'School CFR'!A57,HNPlaces!$K$20:$K$35,'School CFR'!$J$2)+SUMIFS(POST16!$F$20:$F$26,POST16!$C$20:$C$26,'School CFR'!A57,POST16!$K$20:$K$26,'School CFR'!$J$2)</f>
        <v>0</v>
      </c>
      <c r="K57" s="400">
        <f>SUMIF('HN TOP UP AUTUMN UPDATE NOV'!$E$8:$E$189,'School CFR'!A57,'HN TOP UP AUTUMN UPDATE NOV'!$H$8:$H$189)</f>
        <v>0</v>
      </c>
      <c r="L57" s="400">
        <f>SUMIFS(PPG!$F$20:$F$160,PPG!$C$20:$C$160,'School CFR'!A57,PPG!$K$20:$K$160,'School CFR'!$L$2)</f>
        <v>121050</v>
      </c>
      <c r="M57" s="399">
        <f>SUMIFS(COVID!$F$20:$F$109,COVID!$C$20:$C$109,'School CFR'!A57,COVID!$K$20:$K$109,'School CFR'!$M$2)+SUMIFS(GRANTS!$F$20:$F$220,GRANTS!$C$20:$C$220,'School CFR'!A57,GRANTS!$K$20:$K$220,'School CFR'!$M$2)</f>
        <v>70855.666666666657</v>
      </c>
      <c r="N57" s="406">
        <f>SUMIFS(GRANTS!$F$20:$F$220,GRANTS!$C$20:$C$220,'School CFR'!A57,GRANTS!$K$20:$K$220,'School CFR'!$N$2)</f>
        <v>0</v>
      </c>
      <c r="O57" s="301"/>
    </row>
    <row r="58" spans="1:15" x14ac:dyDescent="0.25">
      <c r="A58" s="410">
        <v>3023315</v>
      </c>
      <c r="B58" s="277" t="s">
        <v>260</v>
      </c>
      <c r="C58" s="412" t="e">
        <f>SUMIF(APT!$C$20:$C$100,'School CFR'!A58,APT!$AG$20:$AG$100)+SUMIF(HNPlaces!$C$20:$C$35,'School CFR'!A58,HNPlaces!$AI$20:$AI$35)+SUMIF(TPG!$C$20:$C$133,'School CFR'!A58,TPG!#REF!)</f>
        <v>#REF!</v>
      </c>
      <c r="D58" s="412">
        <f>SUMIF(POST16!$C$20:$C$26,'School CFR'!A58,POST16!$AI$20:$AI$26)</f>
        <v>0</v>
      </c>
      <c r="E58" s="412">
        <f>SUMIF('HN TOP UP AUTUMN UPDATE NOV'!$E$8:$E$189,'School CFR'!A58,'HN TOP UP AUTUMN UPDATE NOV'!$BG$8:$BG$189)</f>
        <v>0</v>
      </c>
      <c r="F58" s="412">
        <f>SUMIF(PPG!$C$20:$C$160,'School CFR'!A58,PPG!$AG$20:$AG$160)</f>
        <v>4707.5</v>
      </c>
      <c r="G58" s="412" t="e">
        <f>SUMIFS(GRANTS!#REF!,GRANTS!$C$20:$C$220,'School CFR'!A58,GRANTS!$K$20:$K$220,'School CFR'!$G$2)</f>
        <v>#REF!</v>
      </c>
      <c r="H58" s="412" t="e">
        <f>SUMIFS(GRANTS!#REF!,GRANTS!$C$20:$C$220,'School CFR'!A58,GRANTS!$K$20:$K$220,'School CFR'!$H$2)</f>
        <v>#REF!</v>
      </c>
      <c r="I58" s="400">
        <f>SUMIFS(APT!$F$20:$F$100,APT!$C$20:$C$100,'School CFR'!A58,APT!$K$20:$K$100,'School CFR'!$I$2)+(SUMIFS(HNPlaces!$F$20:$F$35,HNPlaces!$C$20:$C$35,'School CFR'!A58,HNPlaces!$K$20:$K$35,'School CFR'!$I$2))+(SUMIFS(TPG!$F$20:$F$133,TPG!$C$20:$C$133,'School CFR'!A58,TPG!$K$20:$K$133,'School CFR'!$I$2))</f>
        <v>948453.47888914286</v>
      </c>
      <c r="J58" s="399">
        <f>SUMIFS(HNPlaces!$F$20:$F$35,HNPlaces!$C$20:$C$35,'School CFR'!A58,HNPlaces!$K$20:$K$35,'School CFR'!$J$2)+SUMIFS(POST16!$F$20:$F$26,POST16!$C$20:$C$26,'School CFR'!A58,POST16!$K$20:$K$26,'School CFR'!$J$2)</f>
        <v>0</v>
      </c>
      <c r="K58" s="400">
        <f>SUMIF('HN TOP UP AUTUMN UPDATE NOV'!$E$8:$E$189,'School CFR'!A58,'HN TOP UP AUTUMN UPDATE NOV'!$H$8:$H$189)</f>
        <v>0</v>
      </c>
      <c r="L58" s="400">
        <f>SUMIFS(PPG!$F$20:$F$160,PPG!$C$20:$C$160,'School CFR'!A58,PPG!$K$20:$K$160,'School CFR'!$L$2)</f>
        <v>20175</v>
      </c>
      <c r="M58" s="399">
        <f>SUMIFS(COVID!$F$20:$F$109,COVID!$C$20:$C$109,'School CFR'!A58,COVID!$K$20:$K$109,'School CFR'!$M$2)+SUMIFS(GRANTS!$F$20:$F$220,GRANTS!$C$20:$C$220,'School CFR'!A58,GRANTS!$K$20:$K$220,'School CFR'!$M$2)</f>
        <v>49188.5</v>
      </c>
      <c r="N58" s="406">
        <f>SUMIFS(GRANTS!$F$20:$F$220,GRANTS!$C$20:$C$220,'School CFR'!A58,GRANTS!$K$20:$K$220,'School CFR'!$N$2)</f>
        <v>0</v>
      </c>
      <c r="O58" s="301"/>
    </row>
    <row r="59" spans="1:15" x14ac:dyDescent="0.25">
      <c r="A59" s="410">
        <v>3023504</v>
      </c>
      <c r="B59" s="277" t="s">
        <v>261</v>
      </c>
      <c r="C59" s="412" t="e">
        <f>SUMIF(APT!$C$20:$C$100,'School CFR'!A59,APT!$AG$20:$AG$100)+SUMIF(HNPlaces!$C$20:$C$35,'School CFR'!A59,HNPlaces!$AI$20:$AI$35)+SUMIF(TPG!$C$20:$C$133,'School CFR'!A59,TPG!#REF!)</f>
        <v>#REF!</v>
      </c>
      <c r="D59" s="412">
        <f>SUMIF(POST16!$C$20:$C$26,'School CFR'!A59,POST16!$AI$20:$AI$26)</f>
        <v>0</v>
      </c>
      <c r="E59" s="412">
        <f>SUMIF('HN TOP UP AUTUMN UPDATE NOV'!$E$8:$E$189,'School CFR'!A59,'HN TOP UP AUTUMN UPDATE NOV'!$BG$8:$BG$189)</f>
        <v>0</v>
      </c>
      <c r="F59" s="412">
        <f>SUMIF(PPG!$C$20:$C$160,'School CFR'!A59,PPG!$AG$20:$AG$160)</f>
        <v>18235</v>
      </c>
      <c r="G59" s="412" t="e">
        <f>SUMIFS(GRANTS!#REF!,GRANTS!$C$20:$C$220,'School CFR'!A59,GRANTS!$K$20:$K$220,'School CFR'!$G$2)</f>
        <v>#REF!</v>
      </c>
      <c r="H59" s="412" t="e">
        <f>SUMIFS(GRANTS!#REF!,GRANTS!$C$20:$C$220,'School CFR'!A59,GRANTS!$K$20:$K$220,'School CFR'!$H$2)</f>
        <v>#REF!</v>
      </c>
      <c r="I59" s="400">
        <f>SUMIFS(APT!$F$20:$F$100,APT!$C$20:$C$100,'School CFR'!A59,APT!$K$20:$K$100,'School CFR'!$I$2)+(SUMIFS(HNPlaces!$F$20:$F$35,HNPlaces!$C$20:$C$35,'School CFR'!A59,HNPlaces!$K$20:$K$35,'School CFR'!$I$2))+(SUMIFS(TPG!$F$20:$F$133,TPG!$C$20:$C$133,'School CFR'!A59,TPG!$K$20:$K$133,'School CFR'!$I$2))</f>
        <v>1828574.6360860618</v>
      </c>
      <c r="J59" s="399">
        <f>SUMIFS(HNPlaces!$F$20:$F$35,HNPlaces!$C$20:$C$35,'School CFR'!A59,HNPlaces!$K$20:$K$35,'School CFR'!$J$2)+SUMIFS(POST16!$F$20:$F$26,POST16!$C$20:$C$26,'School CFR'!A59,POST16!$K$20:$K$26,'School CFR'!$J$2)</f>
        <v>0</v>
      </c>
      <c r="K59" s="400">
        <f>SUMIF('HN TOP UP AUTUMN UPDATE NOV'!$E$8:$E$189,'School CFR'!A59,'HN TOP UP AUTUMN UPDATE NOV'!$H$8:$H$189)</f>
        <v>0</v>
      </c>
      <c r="L59" s="400">
        <f>SUMIFS(PPG!$F$20:$F$160,PPG!$C$20:$C$160,'School CFR'!A59,PPG!$K$20:$K$160,'School CFR'!$L$2)</f>
        <v>59490</v>
      </c>
      <c r="M59" s="399">
        <f>SUMIFS(COVID!$F$20:$F$109,COVID!$C$20:$C$109,'School CFR'!A59,COVID!$K$20:$K$109,'School CFR'!$M$2)+SUMIFS(GRANTS!$F$20:$F$220,GRANTS!$C$20:$C$220,'School CFR'!A59,GRANTS!$K$20:$K$220,'School CFR'!$M$2)</f>
        <v>91787.333333333328</v>
      </c>
      <c r="N59" s="406">
        <f>SUMIFS(GRANTS!$F$20:$F$220,GRANTS!$C$20:$C$220,'School CFR'!A59,GRANTS!$K$20:$K$220,'School CFR'!$N$2)</f>
        <v>0</v>
      </c>
      <c r="O59" s="301"/>
    </row>
    <row r="60" spans="1:15" x14ac:dyDescent="0.25">
      <c r="A60" s="410">
        <v>3023309</v>
      </c>
      <c r="B60" s="277" t="s">
        <v>262</v>
      </c>
      <c r="C60" s="412" t="e">
        <f>SUMIF(APT!$C$20:$C$100,'School CFR'!A60,APT!$AG$20:$AG$100)+SUMIF(HNPlaces!$C$20:$C$35,'School CFR'!A60,HNPlaces!$AI$20:$AI$35)+SUMIF(TPG!$C$20:$C$133,'School CFR'!A60,TPG!#REF!)</f>
        <v>#REF!</v>
      </c>
      <c r="D60" s="412">
        <f>SUMIF(POST16!$C$20:$C$26,'School CFR'!A60,POST16!$AI$20:$AI$26)</f>
        <v>0</v>
      </c>
      <c r="E60" s="412">
        <f>SUMIF('HN TOP UP AUTUMN UPDATE NOV'!$E$8:$E$189,'School CFR'!A60,'HN TOP UP AUTUMN UPDATE NOV'!$BG$8:$BG$189)</f>
        <v>0</v>
      </c>
      <c r="F60" s="412">
        <f>SUMIF(PPG!$C$20:$C$160,'School CFR'!A60,PPG!$AG$20:$AG$160)</f>
        <v>7957.5</v>
      </c>
      <c r="G60" s="412" t="e">
        <f>SUMIFS(GRANTS!#REF!,GRANTS!$C$20:$C$220,'School CFR'!A60,GRANTS!$K$20:$K$220,'School CFR'!$G$2)</f>
        <v>#REF!</v>
      </c>
      <c r="H60" s="412" t="e">
        <f>SUMIFS(GRANTS!#REF!,GRANTS!$C$20:$C$220,'School CFR'!A60,GRANTS!$K$20:$K$220,'School CFR'!$H$2)</f>
        <v>#REF!</v>
      </c>
      <c r="I60" s="400">
        <f>SUMIFS(APT!$F$20:$F$100,APT!$C$20:$C$100,'School CFR'!A60,APT!$K$20:$K$100,'School CFR'!$I$2)+(SUMIFS(HNPlaces!$F$20:$F$35,HNPlaces!$C$20:$C$35,'School CFR'!A60,HNPlaces!$K$20:$K$35,'School CFR'!$I$2))+(SUMIFS(TPG!$F$20:$F$133,TPG!$C$20:$C$133,'School CFR'!A60,TPG!$K$20:$K$133,'School CFR'!$I$2))</f>
        <v>959026.30692626792</v>
      </c>
      <c r="J60" s="399">
        <f>SUMIFS(HNPlaces!$F$20:$F$35,HNPlaces!$C$20:$C$35,'School CFR'!A60,HNPlaces!$K$20:$K$35,'School CFR'!$J$2)+SUMIFS(POST16!$F$20:$F$26,POST16!$C$20:$C$26,'School CFR'!A60,POST16!$K$20:$K$26,'School CFR'!$J$2)</f>
        <v>0</v>
      </c>
      <c r="K60" s="400">
        <f>SUMIF('HN TOP UP AUTUMN UPDATE NOV'!$E$8:$E$189,'School CFR'!A60,'HN TOP UP AUTUMN UPDATE NOV'!$H$8:$H$189)</f>
        <v>0</v>
      </c>
      <c r="L60" s="400">
        <f>SUMIFS(PPG!$F$20:$F$160,PPG!$C$20:$C$160,'School CFR'!A60,PPG!$K$20:$K$160,'School CFR'!$L$2)</f>
        <v>35865</v>
      </c>
      <c r="M60" s="399">
        <f>SUMIFS(COVID!$F$20:$F$109,COVID!$C$20:$C$109,'School CFR'!A60,COVID!$K$20:$K$109,'School CFR'!$M$2)+SUMIFS(GRANTS!$F$20:$F$220,GRANTS!$C$20:$C$220,'School CFR'!A60,GRANTS!$K$20:$K$220,'School CFR'!$M$2)</f>
        <v>48617.333333333336</v>
      </c>
      <c r="N60" s="406">
        <f>SUMIFS(GRANTS!$F$20:$F$220,GRANTS!$C$20:$C$220,'School CFR'!A60,GRANTS!$K$20:$K$220,'School CFR'!$N$2)</f>
        <v>0</v>
      </c>
      <c r="O60" s="301"/>
    </row>
    <row r="61" spans="1:15" x14ac:dyDescent="0.25">
      <c r="A61" s="410">
        <v>3023307</v>
      </c>
      <c r="B61" s="277" t="s">
        <v>263</v>
      </c>
      <c r="C61" s="412" t="e">
        <f>SUMIF(APT!$C$20:$C$100,'School CFR'!A61,APT!$AG$20:$AG$100)+SUMIF(HNPlaces!$C$20:$C$35,'School CFR'!A61,HNPlaces!$AI$20:$AI$35)+SUMIF(TPG!$C$20:$C$133,'School CFR'!A61,TPG!#REF!)</f>
        <v>#REF!</v>
      </c>
      <c r="D61" s="412">
        <f>SUMIF(POST16!$C$20:$C$26,'School CFR'!A61,POST16!$AI$20:$AI$26)</f>
        <v>0</v>
      </c>
      <c r="E61" s="412">
        <f>SUMIF('HN TOP UP AUTUMN UPDATE NOV'!$E$8:$E$189,'School CFR'!A61,'HN TOP UP AUTUMN UPDATE NOV'!$BG$8:$BG$189)</f>
        <v>0</v>
      </c>
      <c r="F61" s="412">
        <f>SUMIF(PPG!$C$20:$C$160,'School CFR'!A61,PPG!$AG$20:$AG$160)</f>
        <v>10078.75</v>
      </c>
      <c r="G61" s="412" t="e">
        <f>SUMIFS(GRANTS!#REF!,GRANTS!$C$20:$C$220,'School CFR'!A61,GRANTS!$K$20:$K$220,'School CFR'!$G$2)</f>
        <v>#REF!</v>
      </c>
      <c r="H61" s="412" t="e">
        <f>SUMIFS(GRANTS!#REF!,GRANTS!$C$20:$C$220,'School CFR'!A61,GRANTS!$K$20:$K$220,'School CFR'!$H$2)</f>
        <v>#REF!</v>
      </c>
      <c r="I61" s="400">
        <f>SUMIFS(APT!$F$20:$F$100,APT!$C$20:$C$100,'School CFR'!A61,APT!$K$20:$K$100,'School CFR'!$I$2)+(SUMIFS(HNPlaces!$F$20:$F$35,HNPlaces!$C$20:$C$35,'School CFR'!A61,HNPlaces!$K$20:$K$35,'School CFR'!$I$2))+(SUMIFS(TPG!$F$20:$F$133,TPG!$C$20:$C$133,'School CFR'!A61,TPG!$K$20:$K$133,'School CFR'!$I$2))</f>
        <v>962780.4323148859</v>
      </c>
      <c r="J61" s="399">
        <f>SUMIFS(HNPlaces!$F$20:$F$35,HNPlaces!$C$20:$C$35,'School CFR'!A61,HNPlaces!$K$20:$K$35,'School CFR'!$J$2)+SUMIFS(POST16!$F$20:$F$26,POST16!$C$20:$C$26,'School CFR'!A61,POST16!$K$20:$K$26,'School CFR'!$J$2)</f>
        <v>0</v>
      </c>
      <c r="K61" s="400">
        <f>SUMIF('HN TOP UP AUTUMN UPDATE NOV'!$E$8:$E$189,'School CFR'!A61,'HN TOP UP AUTUMN UPDATE NOV'!$H$8:$H$189)</f>
        <v>0</v>
      </c>
      <c r="L61" s="400">
        <f>SUMIFS(PPG!$F$20:$F$160,PPG!$C$20:$C$160,'School CFR'!A61,PPG!$K$20:$K$160,'School CFR'!$L$2)</f>
        <v>27900</v>
      </c>
      <c r="M61" s="399">
        <f>SUMIFS(COVID!$F$20:$F$109,COVID!$C$20:$C$109,'School CFR'!A61,COVID!$K$20:$K$109,'School CFR'!$M$2)+SUMIFS(GRANTS!$F$20:$F$220,GRANTS!$C$20:$C$220,'School CFR'!A61,GRANTS!$K$20:$K$220,'School CFR'!$M$2)</f>
        <v>47610.666666666664</v>
      </c>
      <c r="N61" s="406">
        <f>SUMIFS(GRANTS!$F$20:$F$220,GRANTS!$C$20:$C$220,'School CFR'!A61,GRANTS!$K$20:$K$220,'School CFR'!$N$2)</f>
        <v>0</v>
      </c>
      <c r="O61" s="301"/>
    </row>
    <row r="62" spans="1:15" x14ac:dyDescent="0.25">
      <c r="A62" s="410">
        <v>3023509</v>
      </c>
      <c r="B62" s="277" t="s">
        <v>264</v>
      </c>
      <c r="C62" s="412" t="e">
        <f>SUMIF(APT!$C$20:$C$100,'School CFR'!A62,APT!$AG$20:$AG$100)+SUMIF(HNPlaces!$C$20:$C$35,'School CFR'!A62,HNPlaces!$AI$20:$AI$35)+SUMIF(TPG!$C$20:$C$133,'School CFR'!A62,TPG!#REF!)</f>
        <v>#REF!</v>
      </c>
      <c r="D62" s="412">
        <f>SUMIF(POST16!$C$20:$C$26,'School CFR'!A62,POST16!$AI$20:$AI$26)</f>
        <v>0</v>
      </c>
      <c r="E62" s="412">
        <f>SUMIF('HN TOP UP AUTUMN UPDATE NOV'!$E$8:$E$189,'School CFR'!A62,'HN TOP UP AUTUMN UPDATE NOV'!$BG$8:$BG$189)</f>
        <v>0</v>
      </c>
      <c r="F62" s="412">
        <f>SUMIF(PPG!$C$20:$C$160,'School CFR'!A62,PPG!$AG$20:$AG$160)</f>
        <v>28581.25</v>
      </c>
      <c r="G62" s="412" t="e">
        <f>SUMIFS(GRANTS!#REF!,GRANTS!$C$20:$C$220,'School CFR'!A62,GRANTS!$K$20:$K$220,'School CFR'!$G$2)</f>
        <v>#REF!</v>
      </c>
      <c r="H62" s="412" t="e">
        <f>SUMIFS(GRANTS!#REF!,GRANTS!$C$20:$C$220,'School CFR'!A62,GRANTS!$K$20:$K$220,'School CFR'!$H$2)</f>
        <v>#REF!</v>
      </c>
      <c r="I62" s="400">
        <f>SUMIFS(APT!$F$20:$F$100,APT!$C$20:$C$100,'School CFR'!A62,APT!$K$20:$K$100,'School CFR'!$I$2)+(SUMIFS(HNPlaces!$F$20:$F$35,HNPlaces!$C$20:$C$35,'School CFR'!A62,HNPlaces!$K$20:$K$35,'School CFR'!$I$2))+(SUMIFS(TPG!$F$20:$F$133,TPG!$C$20:$C$133,'School CFR'!A62,TPG!$K$20:$K$133,'School CFR'!$I$2))</f>
        <v>2201635.3894646922</v>
      </c>
      <c r="J62" s="399">
        <f>SUMIFS(HNPlaces!$F$20:$F$35,HNPlaces!$C$20:$C$35,'School CFR'!A62,HNPlaces!$K$20:$K$35,'School CFR'!$J$2)+SUMIFS(POST16!$F$20:$F$26,POST16!$C$20:$C$26,'School CFR'!A62,POST16!$K$20:$K$26,'School CFR'!$J$2)</f>
        <v>0</v>
      </c>
      <c r="K62" s="400">
        <f>SUMIF('HN TOP UP AUTUMN UPDATE NOV'!$E$8:$E$189,'School CFR'!A62,'HN TOP UP AUTUMN UPDATE NOV'!$H$8:$H$189)</f>
        <v>0</v>
      </c>
      <c r="L62" s="400">
        <f>SUMIFS(PPG!$F$20:$F$160,PPG!$C$20:$C$160,'School CFR'!A62,PPG!$K$20:$K$160,'School CFR'!$L$2)</f>
        <v>123740</v>
      </c>
      <c r="M62" s="399">
        <f>SUMIFS(COVID!$F$20:$F$109,COVID!$C$20:$C$109,'School CFR'!A62,COVID!$K$20:$K$109,'School CFR'!$M$2)+SUMIFS(GRANTS!$F$20:$F$220,GRANTS!$C$20:$C$220,'School CFR'!A62,GRANTS!$K$20:$K$220,'School CFR'!$M$2)</f>
        <v>76744</v>
      </c>
      <c r="N62" s="406">
        <f>SUMIFS(GRANTS!$F$20:$F$220,GRANTS!$C$20:$C$220,'School CFR'!A62,GRANTS!$K$20:$K$220,'School CFR'!$N$2)</f>
        <v>0</v>
      </c>
      <c r="O62" s="301"/>
    </row>
    <row r="63" spans="1:15" x14ac:dyDescent="0.25">
      <c r="A63" s="410">
        <v>3023311</v>
      </c>
      <c r="B63" s="277" t="s">
        <v>265</v>
      </c>
      <c r="C63" s="412" t="e">
        <f>SUMIF(APT!$C$20:$C$100,'School CFR'!A63,APT!$AG$20:$AG$100)+SUMIF(HNPlaces!$C$20:$C$35,'School CFR'!A63,HNPlaces!$AI$20:$AI$35)+SUMIF(TPG!$C$20:$C$133,'School CFR'!A63,TPG!#REF!)</f>
        <v>#REF!</v>
      </c>
      <c r="D63" s="412">
        <f>SUMIF(POST16!$C$20:$C$26,'School CFR'!A63,POST16!$AI$20:$AI$26)</f>
        <v>0</v>
      </c>
      <c r="E63" s="412">
        <f>SUMIF('HN TOP UP AUTUMN UPDATE NOV'!$E$8:$E$189,'School CFR'!A63,'HN TOP UP AUTUMN UPDATE NOV'!$BG$8:$BG$189)</f>
        <v>0</v>
      </c>
      <c r="F63" s="412">
        <f>SUMIF(PPG!$C$20:$C$160,'School CFR'!A63,PPG!$AG$20:$AG$160)</f>
        <v>25537.5</v>
      </c>
      <c r="G63" s="412" t="e">
        <f>SUMIFS(GRANTS!#REF!,GRANTS!$C$20:$C$220,'School CFR'!A63,GRANTS!$K$20:$K$220,'School CFR'!$G$2)</f>
        <v>#REF!</v>
      </c>
      <c r="H63" s="412" t="e">
        <f>SUMIFS(GRANTS!#REF!,GRANTS!$C$20:$C$220,'School CFR'!A63,GRANTS!$K$20:$K$220,'School CFR'!$H$2)</f>
        <v>#REF!</v>
      </c>
      <c r="I63" s="400">
        <f>SUMIFS(APT!$F$20:$F$100,APT!$C$20:$C$100,'School CFR'!A63,APT!$K$20:$K$100,'School CFR'!$I$2)+(SUMIFS(HNPlaces!$F$20:$F$35,HNPlaces!$C$20:$C$35,'School CFR'!A63,HNPlaces!$K$20:$K$35,'School CFR'!$I$2))+(SUMIFS(TPG!$F$20:$F$133,TPG!$C$20:$C$133,'School CFR'!A63,TPG!$K$20:$K$133,'School CFR'!$I$2))</f>
        <v>1820153.3920806604</v>
      </c>
      <c r="J63" s="399">
        <f>SUMIFS(HNPlaces!$F$20:$F$35,HNPlaces!$C$20:$C$35,'School CFR'!A63,HNPlaces!$K$20:$K$35,'School CFR'!$J$2)+SUMIFS(POST16!$F$20:$F$26,POST16!$C$20:$C$26,'School CFR'!A63,POST16!$K$20:$K$26,'School CFR'!$J$2)</f>
        <v>0</v>
      </c>
      <c r="K63" s="400">
        <f>SUMIF('HN TOP UP AUTUMN UPDATE NOV'!$E$8:$E$189,'School CFR'!A63,'HN TOP UP AUTUMN UPDATE NOV'!$H$8:$H$189)</f>
        <v>0</v>
      </c>
      <c r="L63" s="400">
        <f>SUMIFS(PPG!$F$20:$F$160,PPG!$C$20:$C$160,'School CFR'!A63,PPG!$K$20:$K$160,'School CFR'!$L$2)</f>
        <v>98115</v>
      </c>
      <c r="M63" s="399">
        <f>SUMIFS(COVID!$F$20:$F$109,COVID!$C$20:$C$109,'School CFR'!A63,COVID!$K$20:$K$109,'School CFR'!$M$2)+SUMIFS(GRANTS!$F$20:$F$220,GRANTS!$C$20:$C$220,'School CFR'!A63,GRANTS!$K$20:$K$220,'School CFR'!$M$2)</f>
        <v>88405.5</v>
      </c>
      <c r="N63" s="406">
        <f>SUMIFS(GRANTS!$F$20:$F$220,GRANTS!$C$20:$C$220,'School CFR'!A63,GRANTS!$K$20:$K$220,'School CFR'!$N$2)</f>
        <v>0</v>
      </c>
      <c r="O63" s="301"/>
    </row>
    <row r="64" spans="1:15" x14ac:dyDescent="0.25">
      <c r="A64" s="410">
        <v>3023312</v>
      </c>
      <c r="B64" s="277" t="s">
        <v>266</v>
      </c>
      <c r="C64" s="412" t="e">
        <f>SUMIF(APT!$C$20:$C$100,'School CFR'!A64,APT!$AG$20:$AG$100)+SUMIF(HNPlaces!$C$20:$C$35,'School CFR'!A64,HNPlaces!$AI$20:$AI$35)+SUMIF(TPG!$C$20:$C$133,'School CFR'!A64,TPG!#REF!)</f>
        <v>#REF!</v>
      </c>
      <c r="D64" s="412">
        <f>SUMIF(POST16!$C$20:$C$26,'School CFR'!A64,POST16!$AI$20:$AI$26)</f>
        <v>0</v>
      </c>
      <c r="E64" s="412">
        <f>SUMIF('HN TOP UP AUTUMN UPDATE NOV'!$E$8:$E$189,'School CFR'!A64,'HN TOP UP AUTUMN UPDATE NOV'!$BG$8:$BG$189)</f>
        <v>0</v>
      </c>
      <c r="F64" s="412">
        <f>SUMIF(PPG!$C$20:$C$160,'School CFR'!A64,PPG!$AG$20:$AG$160)</f>
        <v>9328.75</v>
      </c>
      <c r="G64" s="412" t="e">
        <f>SUMIFS(GRANTS!#REF!,GRANTS!$C$20:$C$220,'School CFR'!A64,GRANTS!$K$20:$K$220,'School CFR'!$G$2)</f>
        <v>#REF!</v>
      </c>
      <c r="H64" s="412" t="e">
        <f>SUMIFS(GRANTS!#REF!,GRANTS!$C$20:$C$220,'School CFR'!A64,GRANTS!$K$20:$K$220,'School CFR'!$H$2)</f>
        <v>#REF!</v>
      </c>
      <c r="I64" s="400">
        <f>SUMIFS(APT!$F$20:$F$100,APT!$C$20:$C$100,'School CFR'!A64,APT!$K$20:$K$100,'School CFR'!$I$2)+(SUMIFS(HNPlaces!$F$20:$F$35,HNPlaces!$C$20:$C$35,'School CFR'!A64,HNPlaces!$K$20:$K$35,'School CFR'!$I$2))+(SUMIFS(TPG!$F$20:$F$133,TPG!$C$20:$C$133,'School CFR'!A64,TPG!$K$20:$K$133,'School CFR'!$I$2))</f>
        <v>966872.12610254926</v>
      </c>
      <c r="J64" s="399">
        <f>SUMIFS(HNPlaces!$F$20:$F$35,HNPlaces!$C$20:$C$35,'School CFR'!A64,HNPlaces!$K$20:$K$35,'School CFR'!$J$2)+SUMIFS(POST16!$F$20:$F$26,POST16!$C$20:$C$26,'School CFR'!A64,POST16!$K$20:$K$26,'School CFR'!$J$2)</f>
        <v>0</v>
      </c>
      <c r="K64" s="400">
        <f>SUMIF('HN TOP UP AUTUMN UPDATE NOV'!$E$8:$E$189,'School CFR'!A64,'HN TOP UP AUTUMN UPDATE NOV'!$H$8:$H$189)</f>
        <v>0</v>
      </c>
      <c r="L64" s="400">
        <f>SUMIFS(PPG!$F$20:$F$160,PPG!$C$20:$C$160,'School CFR'!A64,PPG!$K$20:$K$160,'School CFR'!$L$2)</f>
        <v>28245</v>
      </c>
      <c r="M64" s="399">
        <f>SUMIFS(COVID!$F$20:$F$109,COVID!$C$20:$C$109,'School CFR'!A64,COVID!$K$20:$K$109,'School CFR'!$M$2)+SUMIFS(GRANTS!$F$20:$F$220,GRANTS!$C$20:$C$220,'School CFR'!A64,GRANTS!$K$20:$K$220,'School CFR'!$M$2)</f>
        <v>52048.5</v>
      </c>
      <c r="N64" s="406">
        <f>SUMIFS(GRANTS!$F$20:$F$220,GRANTS!$C$20:$C$220,'School CFR'!A64,GRANTS!$K$20:$K$220,'School CFR'!$N$2)</f>
        <v>0</v>
      </c>
      <c r="O64" s="301"/>
    </row>
    <row r="65" spans="1:15" x14ac:dyDescent="0.25">
      <c r="A65" s="410">
        <v>3023314</v>
      </c>
      <c r="B65" s="277" t="s">
        <v>267</v>
      </c>
      <c r="C65" s="412" t="e">
        <f>SUMIF(APT!$C$20:$C$100,'School CFR'!A65,APT!$AG$20:$AG$100)+SUMIF(HNPlaces!$C$20:$C$35,'School CFR'!A65,HNPlaces!$AI$20:$AI$35)+SUMIF(TPG!$C$20:$C$133,'School CFR'!A65,TPG!#REF!)</f>
        <v>#REF!</v>
      </c>
      <c r="D65" s="412">
        <f>SUMIF(POST16!$C$20:$C$26,'School CFR'!A65,POST16!$AI$20:$AI$26)</f>
        <v>0</v>
      </c>
      <c r="E65" s="412">
        <f>SUMIF('HN TOP UP AUTUMN UPDATE NOV'!$E$8:$E$189,'School CFR'!A65,'HN TOP UP AUTUMN UPDATE NOV'!$BG$8:$BG$189)</f>
        <v>0</v>
      </c>
      <c r="F65" s="412">
        <f>SUMIF(PPG!$C$20:$C$160,'School CFR'!A65,PPG!$AG$20:$AG$160)</f>
        <v>11501.25</v>
      </c>
      <c r="G65" s="412" t="e">
        <f>SUMIFS(GRANTS!#REF!,GRANTS!$C$20:$C$220,'School CFR'!A65,GRANTS!$K$20:$K$220,'School CFR'!$G$2)</f>
        <v>#REF!</v>
      </c>
      <c r="H65" s="412" t="e">
        <f>SUMIFS(GRANTS!#REF!,GRANTS!$C$20:$C$220,'School CFR'!A65,GRANTS!$K$20:$K$220,'School CFR'!$H$2)</f>
        <v>#REF!</v>
      </c>
      <c r="I65" s="400">
        <f>SUMIFS(APT!$F$20:$F$100,APT!$C$20:$C$100,'School CFR'!A65,APT!$K$20:$K$100,'School CFR'!$I$2)+(SUMIFS(HNPlaces!$F$20:$F$35,HNPlaces!$C$20:$C$35,'School CFR'!A65,HNPlaces!$K$20:$K$35,'School CFR'!$I$2))+(SUMIFS(TPG!$F$20:$F$133,TPG!$C$20:$C$133,'School CFR'!A65,TPG!$K$20:$K$133,'School CFR'!$I$2))</f>
        <v>954741.93310606061</v>
      </c>
      <c r="J65" s="399">
        <f>SUMIFS(HNPlaces!$F$20:$F$35,HNPlaces!$C$20:$C$35,'School CFR'!A65,HNPlaces!$K$20:$K$35,'School CFR'!$J$2)+SUMIFS(POST16!$F$20:$F$26,POST16!$C$20:$C$26,'School CFR'!A65,POST16!$K$20:$K$26,'School CFR'!$J$2)</f>
        <v>0</v>
      </c>
      <c r="K65" s="400">
        <f>SUMIF('HN TOP UP AUTUMN UPDATE NOV'!$E$8:$E$189,'School CFR'!A65,'HN TOP UP AUTUMN UPDATE NOV'!$H$8:$H$189)</f>
        <v>0</v>
      </c>
      <c r="L65" s="400">
        <f>SUMIFS(PPG!$F$20:$F$160,PPG!$C$20:$C$160,'School CFR'!A65,PPG!$K$20:$K$160,'School CFR'!$L$2)</f>
        <v>51385</v>
      </c>
      <c r="M65" s="399">
        <f>SUMIFS(COVID!$F$20:$F$109,COVID!$C$20:$C$109,'School CFR'!A65,COVID!$K$20:$K$109,'School CFR'!$M$2)+SUMIFS(GRANTS!$F$20:$F$220,GRANTS!$C$20:$C$220,'School CFR'!A65,GRANTS!$K$20:$K$220,'School CFR'!$M$2)</f>
        <v>43945.333333333336</v>
      </c>
      <c r="N65" s="406">
        <f>SUMIFS(GRANTS!$F$20:$F$220,GRANTS!$C$20:$C$220,'School CFR'!A65,GRANTS!$K$20:$K$220,'School CFR'!$N$2)</f>
        <v>0</v>
      </c>
      <c r="O65" s="301"/>
    </row>
    <row r="66" spans="1:15" x14ac:dyDescent="0.25">
      <c r="A66" s="410">
        <v>3023313</v>
      </c>
      <c r="B66" s="277" t="s">
        <v>268</v>
      </c>
      <c r="C66" s="412" t="e">
        <f>SUMIF(APT!$C$20:$C$100,'School CFR'!A66,APT!$AG$20:$AG$100)+SUMIF(HNPlaces!$C$20:$C$35,'School CFR'!A66,HNPlaces!$AI$20:$AI$35)+SUMIF(TPG!$C$20:$C$133,'School CFR'!A66,TPG!#REF!)</f>
        <v>#REF!</v>
      </c>
      <c r="D66" s="412">
        <f>SUMIF(POST16!$C$20:$C$26,'School CFR'!A66,POST16!$AI$20:$AI$26)</f>
        <v>0</v>
      </c>
      <c r="E66" s="412">
        <f>SUMIF('HN TOP UP AUTUMN UPDATE NOV'!$E$8:$E$189,'School CFR'!A66,'HN TOP UP AUTUMN UPDATE NOV'!$BG$8:$BG$189)</f>
        <v>0</v>
      </c>
      <c r="F66" s="412">
        <f>SUMIF(PPG!$C$20:$C$160,'School CFR'!A66,PPG!$AG$20:$AG$160)</f>
        <v>17648.75</v>
      </c>
      <c r="G66" s="412" t="e">
        <f>SUMIFS(GRANTS!#REF!,GRANTS!$C$20:$C$220,'School CFR'!A66,GRANTS!$K$20:$K$220,'School CFR'!$G$2)</f>
        <v>#REF!</v>
      </c>
      <c r="H66" s="412" t="e">
        <f>SUMIFS(GRANTS!#REF!,GRANTS!$C$20:$C$220,'School CFR'!A66,GRANTS!$K$20:$K$220,'School CFR'!$H$2)</f>
        <v>#REF!</v>
      </c>
      <c r="I66" s="400">
        <f>SUMIFS(APT!$F$20:$F$100,APT!$C$20:$C$100,'School CFR'!A66,APT!$K$20:$K$100,'School CFR'!$I$2)+(SUMIFS(HNPlaces!$F$20:$F$35,HNPlaces!$C$20:$C$35,'School CFR'!A66,HNPlaces!$K$20:$K$35,'School CFR'!$I$2))+(SUMIFS(TPG!$F$20:$F$133,TPG!$C$20:$C$133,'School CFR'!A66,TPG!$K$20:$K$133,'School CFR'!$I$2))</f>
        <v>948307.887040606</v>
      </c>
      <c r="J66" s="399">
        <f>SUMIFS(HNPlaces!$F$20:$F$35,HNPlaces!$C$20:$C$35,'School CFR'!A66,HNPlaces!$K$20:$K$35,'School CFR'!$J$2)+SUMIFS(POST16!$F$20:$F$26,POST16!$C$20:$C$26,'School CFR'!A66,POST16!$K$20:$K$26,'School CFR'!$J$2)</f>
        <v>0</v>
      </c>
      <c r="K66" s="400">
        <f>SUMIF('HN TOP UP AUTUMN UPDATE NOV'!$E$8:$E$189,'School CFR'!A66,'HN TOP UP AUTUMN UPDATE NOV'!$H$8:$H$189)</f>
        <v>0</v>
      </c>
      <c r="L66" s="400">
        <f>SUMIFS(PPG!$F$20:$F$160,PPG!$C$20:$C$160,'School CFR'!A66,PPG!$K$20:$K$160,'School CFR'!$L$2)</f>
        <v>71940</v>
      </c>
      <c r="M66" s="399">
        <f>SUMIFS(COVID!$F$20:$F$109,COVID!$C$20:$C$109,'School CFR'!A66,COVID!$K$20:$K$109,'School CFR'!$M$2)+SUMIFS(GRANTS!$F$20:$F$220,GRANTS!$C$20:$C$220,'School CFR'!A66,GRANTS!$K$20:$K$220,'School CFR'!$M$2)</f>
        <v>32912.166666666664</v>
      </c>
      <c r="N66" s="406">
        <f>SUMIFS(GRANTS!$F$20:$F$220,GRANTS!$C$20:$C$220,'School CFR'!A66,GRANTS!$K$20:$K$220,'School CFR'!$N$2)</f>
        <v>0</v>
      </c>
      <c r="O66" s="301"/>
    </row>
    <row r="67" spans="1:15" x14ac:dyDescent="0.25">
      <c r="A67" s="410">
        <v>3023507</v>
      </c>
      <c r="B67" s="277" t="s">
        <v>269</v>
      </c>
      <c r="C67" s="412" t="e">
        <f>SUMIF(APT!$C$20:$C$100,'School CFR'!A67,APT!$AG$20:$AG$100)+SUMIF(HNPlaces!$C$20:$C$35,'School CFR'!A67,HNPlaces!$AI$20:$AI$35)+SUMIF(TPG!$C$20:$C$133,'School CFR'!A67,TPG!#REF!)</f>
        <v>#REF!</v>
      </c>
      <c r="D67" s="412">
        <f>SUMIF(POST16!$C$20:$C$26,'School CFR'!A67,POST16!$AI$20:$AI$26)</f>
        <v>0</v>
      </c>
      <c r="E67" s="412">
        <f>SUMIF('HN TOP UP AUTUMN UPDATE NOV'!$E$8:$E$189,'School CFR'!A67,'HN TOP UP AUTUMN UPDATE NOV'!$BG$8:$BG$189)</f>
        <v>0</v>
      </c>
      <c r="F67" s="412">
        <f>SUMIF(PPG!$C$20:$C$160,'School CFR'!A67,PPG!$AG$20:$AG$160)</f>
        <v>7802.5</v>
      </c>
      <c r="G67" s="412" t="e">
        <f>SUMIFS(GRANTS!#REF!,GRANTS!$C$20:$C$220,'School CFR'!A67,GRANTS!$K$20:$K$220,'School CFR'!$G$2)</f>
        <v>#REF!</v>
      </c>
      <c r="H67" s="412" t="e">
        <f>SUMIFS(GRANTS!#REF!,GRANTS!$C$20:$C$220,'School CFR'!A67,GRANTS!$K$20:$K$220,'School CFR'!$H$2)</f>
        <v>#REF!</v>
      </c>
      <c r="I67" s="400">
        <f>SUMIFS(APT!$F$20:$F$100,APT!$C$20:$C$100,'School CFR'!A67,APT!$K$20:$K$100,'School CFR'!$I$2)+(SUMIFS(HNPlaces!$F$20:$F$35,HNPlaces!$C$20:$C$35,'School CFR'!A67,HNPlaces!$K$20:$K$35,'School CFR'!$I$2))+(SUMIFS(TPG!$F$20:$F$133,TPG!$C$20:$C$133,'School CFR'!A67,TPG!$K$20:$K$133,'School CFR'!$I$2))</f>
        <v>830684.33321774425</v>
      </c>
      <c r="J67" s="399">
        <f>SUMIFS(HNPlaces!$F$20:$F$35,HNPlaces!$C$20:$C$35,'School CFR'!A67,HNPlaces!$K$20:$K$35,'School CFR'!$J$2)+SUMIFS(POST16!$F$20:$F$26,POST16!$C$20:$C$26,'School CFR'!A67,POST16!$K$20:$K$26,'School CFR'!$J$2)</f>
        <v>0</v>
      </c>
      <c r="K67" s="400">
        <f>SUMIF('HN TOP UP AUTUMN UPDATE NOV'!$E$8:$E$189,'School CFR'!A67,'HN TOP UP AUTUMN UPDATE NOV'!$H$8:$H$189)</f>
        <v>0</v>
      </c>
      <c r="L67" s="400">
        <f>SUMIFS(PPG!$F$20:$F$160,PPG!$C$20:$C$160,'School CFR'!A67,PPG!$K$20:$K$160,'School CFR'!$L$2)</f>
        <v>32245</v>
      </c>
      <c r="M67" s="399">
        <f>SUMIFS(COVID!$F$20:$F$109,COVID!$C$20:$C$109,'School CFR'!A67,COVID!$K$20:$K$109,'School CFR'!$M$2)+SUMIFS(GRANTS!$F$20:$F$220,GRANTS!$C$20:$C$220,'School CFR'!A67,GRANTS!$K$20:$K$220,'School CFR'!$M$2)</f>
        <v>33915.5</v>
      </c>
      <c r="N67" s="406">
        <f>SUMIFS(GRANTS!$F$20:$F$220,GRANTS!$C$20:$C$220,'School CFR'!A67,GRANTS!$K$20:$K$220,'School CFR'!$N$2)</f>
        <v>0</v>
      </c>
      <c r="O67" s="301"/>
    </row>
    <row r="68" spans="1:15" x14ac:dyDescent="0.25">
      <c r="A68" s="410">
        <v>3023506</v>
      </c>
      <c r="B68" s="277" t="s">
        <v>270</v>
      </c>
      <c r="C68" s="412" t="e">
        <f>SUMIF(APT!$C$20:$C$100,'School CFR'!A68,APT!$AG$20:$AG$100)+SUMIF(HNPlaces!$C$20:$C$35,'School CFR'!A68,HNPlaces!$AI$20:$AI$35)+SUMIF(TPG!$C$20:$C$133,'School CFR'!A68,TPG!#REF!)</f>
        <v>#REF!</v>
      </c>
      <c r="D68" s="412">
        <f>SUMIF(POST16!$C$20:$C$26,'School CFR'!A68,POST16!$AI$20:$AI$26)</f>
        <v>0</v>
      </c>
      <c r="E68" s="412">
        <f>SUMIF('HN TOP UP AUTUMN UPDATE NOV'!$E$8:$E$189,'School CFR'!A68,'HN TOP UP AUTUMN UPDATE NOV'!$BG$8:$BG$189)</f>
        <v>0</v>
      </c>
      <c r="F68" s="412">
        <f>SUMIF(PPG!$C$20:$C$160,'School CFR'!A68,PPG!$AG$20:$AG$160)</f>
        <v>7897.5</v>
      </c>
      <c r="G68" s="412" t="e">
        <f>SUMIFS(GRANTS!#REF!,GRANTS!$C$20:$C$220,'School CFR'!A68,GRANTS!$K$20:$K$220,'School CFR'!$G$2)</f>
        <v>#REF!</v>
      </c>
      <c r="H68" s="412" t="e">
        <f>SUMIFS(GRANTS!#REF!,GRANTS!$C$20:$C$220,'School CFR'!A68,GRANTS!$K$20:$K$220,'School CFR'!$H$2)</f>
        <v>#REF!</v>
      </c>
      <c r="I68" s="400">
        <f>SUMIFS(APT!$F$20:$F$100,APT!$C$20:$C$100,'School CFR'!A68,APT!$K$20:$K$100,'School CFR'!$I$2)+(SUMIFS(HNPlaces!$F$20:$F$35,HNPlaces!$C$20:$C$35,'School CFR'!A68,HNPlaces!$K$20:$K$35,'School CFR'!$I$2))+(SUMIFS(TPG!$F$20:$F$133,TPG!$C$20:$C$133,'School CFR'!A68,TPG!$K$20:$K$133,'School CFR'!$I$2))</f>
        <v>1285154.5322522004</v>
      </c>
      <c r="J68" s="399">
        <f>SUMIFS(HNPlaces!$F$20:$F$35,HNPlaces!$C$20:$C$35,'School CFR'!A68,HNPlaces!$K$20:$K$35,'School CFR'!$J$2)+SUMIFS(POST16!$F$20:$F$26,POST16!$C$20:$C$26,'School CFR'!A68,POST16!$K$20:$K$26,'School CFR'!$J$2)</f>
        <v>0</v>
      </c>
      <c r="K68" s="400">
        <f>SUMIF('HN TOP UP AUTUMN UPDATE NOV'!$E$8:$E$189,'School CFR'!A68,'HN TOP UP AUTUMN UPDATE NOV'!$H$8:$H$189)</f>
        <v>0</v>
      </c>
      <c r="L68" s="400">
        <f>SUMIFS(PPG!$F$20:$F$160,PPG!$C$20:$C$160,'School CFR'!A68,PPG!$K$20:$K$160,'School CFR'!$L$2)</f>
        <v>23520</v>
      </c>
      <c r="M68" s="399">
        <f>SUMIFS(COVID!$F$20:$F$109,COVID!$C$20:$C$109,'School CFR'!A68,COVID!$K$20:$K$109,'School CFR'!$M$2)+SUMIFS(GRANTS!$F$20:$F$220,GRANTS!$C$20:$C$220,'School CFR'!A68,GRANTS!$K$20:$K$220,'School CFR'!$M$2)</f>
        <v>60462.333333333336</v>
      </c>
      <c r="N68" s="406">
        <f>SUMIFS(GRANTS!$F$20:$F$220,GRANTS!$C$20:$C$220,'School CFR'!A68,GRANTS!$K$20:$K$220,'School CFR'!$N$2)</f>
        <v>0</v>
      </c>
      <c r="O68" s="301"/>
    </row>
    <row r="69" spans="1:15" x14ac:dyDescent="0.25">
      <c r="A69" s="410">
        <v>3022070</v>
      </c>
      <c r="B69" s="277" t="s">
        <v>272</v>
      </c>
      <c r="C69" s="412" t="e">
        <f>SUMIF(APT!$C$20:$C$100,'School CFR'!A69,APT!$AG$20:$AG$100)+SUMIF(HNPlaces!$C$20:$C$35,'School CFR'!A69,HNPlaces!$AI$20:$AI$35)+SUMIF(TPG!$C$20:$C$133,'School CFR'!A69,TPG!#REF!)</f>
        <v>#REF!</v>
      </c>
      <c r="D69" s="412">
        <f>SUMIF(POST16!$C$20:$C$26,'School CFR'!A69,POST16!$AI$20:$AI$26)</f>
        <v>0</v>
      </c>
      <c r="E69" s="412">
        <f>SUMIF('HN TOP UP AUTUMN UPDATE NOV'!$E$8:$E$189,'School CFR'!A69,'HN TOP UP AUTUMN UPDATE NOV'!$BG$8:$BG$189)</f>
        <v>0</v>
      </c>
      <c r="F69" s="412">
        <f>SUMIF(PPG!$C$20:$C$160,'School CFR'!A69,PPG!$AG$20:$AG$160)</f>
        <v>28245</v>
      </c>
      <c r="G69" s="412" t="e">
        <f>SUMIFS(GRANTS!#REF!,GRANTS!$C$20:$C$220,'School CFR'!A69,GRANTS!$K$20:$K$220,'School CFR'!$G$2)</f>
        <v>#REF!</v>
      </c>
      <c r="H69" s="412" t="e">
        <f>SUMIFS(GRANTS!#REF!,GRANTS!$C$20:$C$220,'School CFR'!A69,GRANTS!$K$20:$K$220,'School CFR'!$H$2)</f>
        <v>#REF!</v>
      </c>
      <c r="I69" s="400">
        <f>SUMIFS(APT!$F$20:$F$100,APT!$C$20:$C$100,'School CFR'!A69,APT!$K$20:$K$100,'School CFR'!$I$2)+(SUMIFS(HNPlaces!$F$20:$F$35,HNPlaces!$C$20:$C$35,'School CFR'!A69,HNPlaces!$K$20:$K$35,'School CFR'!$I$2))+(SUMIFS(TPG!$F$20:$F$133,TPG!$C$20:$C$133,'School CFR'!A69,TPG!$K$20:$K$133,'School CFR'!$I$2))</f>
        <v>1131814.3327674614</v>
      </c>
      <c r="J69" s="399">
        <f>SUMIFS(HNPlaces!$F$20:$F$35,HNPlaces!$C$20:$C$35,'School CFR'!A69,HNPlaces!$K$20:$K$35,'School CFR'!$J$2)+SUMIFS(POST16!$F$20:$F$26,POST16!$C$20:$C$26,'School CFR'!A69,POST16!$K$20:$K$26,'School CFR'!$J$2)</f>
        <v>0</v>
      </c>
      <c r="K69" s="400">
        <f>SUMIF('HN TOP UP AUTUMN UPDATE NOV'!$E$8:$E$189,'School CFR'!A69,'HN TOP UP AUTUMN UPDATE NOV'!$H$8:$H$189)</f>
        <v>0</v>
      </c>
      <c r="L69" s="400">
        <f>SUMIFS(PPG!$F$20:$F$160,PPG!$C$20:$C$160,'School CFR'!A69,PPG!$K$20:$K$160,'School CFR'!$L$2)</f>
        <v>108945</v>
      </c>
      <c r="M69" s="399">
        <f>SUMIFS(COVID!$F$20:$F$109,COVID!$C$20:$C$109,'School CFR'!A69,COVID!$K$20:$K$109,'School CFR'!$M$2)+SUMIFS(GRANTS!$F$20:$F$220,GRANTS!$C$20:$C$220,'School CFR'!A69,GRANTS!$K$20:$K$220,'School CFR'!$M$2)</f>
        <v>41185</v>
      </c>
      <c r="N69" s="406">
        <f>SUMIFS(GRANTS!$F$20:$F$220,GRANTS!$C$20:$C$220,'School CFR'!A69,GRANTS!$K$20:$K$220,'School CFR'!$N$2)</f>
        <v>6709</v>
      </c>
      <c r="O69" s="301"/>
    </row>
    <row r="70" spans="1:15" x14ac:dyDescent="0.25">
      <c r="A70" s="410">
        <v>3023316</v>
      </c>
      <c r="B70" s="277" t="s">
        <v>273</v>
      </c>
      <c r="C70" s="412" t="e">
        <f>SUMIF(APT!$C$20:$C$100,'School CFR'!A70,APT!$AG$20:$AG$100)+SUMIF(HNPlaces!$C$20:$C$35,'School CFR'!A70,HNPlaces!$AI$20:$AI$35)+SUMIF(TPG!$C$20:$C$133,'School CFR'!A70,TPG!#REF!)</f>
        <v>#REF!</v>
      </c>
      <c r="D70" s="412">
        <f>SUMIF(POST16!$C$20:$C$26,'School CFR'!A70,POST16!$AI$20:$AI$26)</f>
        <v>0</v>
      </c>
      <c r="E70" s="412">
        <f>SUMIF('HN TOP UP AUTUMN UPDATE NOV'!$E$8:$E$189,'School CFR'!A70,'HN TOP UP AUTUMN UPDATE NOV'!$BG$8:$BG$189)</f>
        <v>0</v>
      </c>
      <c r="F70" s="412">
        <f>SUMIF(PPG!$C$20:$C$160,'School CFR'!A70,PPG!$AG$20:$AG$160)</f>
        <v>7716.25</v>
      </c>
      <c r="G70" s="412" t="e">
        <f>SUMIFS(GRANTS!#REF!,GRANTS!$C$20:$C$220,'School CFR'!A70,GRANTS!$K$20:$K$220,'School CFR'!$G$2)</f>
        <v>#REF!</v>
      </c>
      <c r="H70" s="412" t="e">
        <f>SUMIFS(GRANTS!#REF!,GRANTS!$C$20:$C$220,'School CFR'!A70,GRANTS!$K$20:$K$220,'School CFR'!$H$2)</f>
        <v>#REF!</v>
      </c>
      <c r="I70" s="400">
        <f>SUMIFS(APT!$F$20:$F$100,APT!$C$20:$C$100,'School CFR'!A70,APT!$K$20:$K$100,'School CFR'!$I$2)+(SUMIFS(HNPlaces!$F$20:$F$35,HNPlaces!$C$20:$C$35,'School CFR'!A70,HNPlaces!$K$20:$K$35,'School CFR'!$I$2))+(SUMIFS(TPG!$F$20:$F$133,TPG!$C$20:$C$133,'School CFR'!A70,TPG!$K$20:$K$133,'School CFR'!$I$2))</f>
        <v>967354.95153600012</v>
      </c>
      <c r="J70" s="399">
        <f>SUMIFS(HNPlaces!$F$20:$F$35,HNPlaces!$C$20:$C$35,'School CFR'!A70,HNPlaces!$K$20:$K$35,'School CFR'!$J$2)+SUMIFS(POST16!$F$20:$F$26,POST16!$C$20:$C$26,'School CFR'!A70,POST16!$K$20:$K$26,'School CFR'!$J$2)</f>
        <v>0</v>
      </c>
      <c r="K70" s="400">
        <f>SUMIF('HN TOP UP AUTUMN UPDATE NOV'!$E$8:$E$189,'School CFR'!A70,'HN TOP UP AUTUMN UPDATE NOV'!$H$8:$H$189)</f>
        <v>0</v>
      </c>
      <c r="L70" s="400">
        <f>SUMIFS(PPG!$F$20:$F$160,PPG!$C$20:$C$160,'School CFR'!A70,PPG!$K$20:$K$160,'School CFR'!$L$2)</f>
        <v>31520</v>
      </c>
      <c r="M70" s="399">
        <f>SUMIFS(COVID!$F$20:$F$109,COVID!$C$20:$C$109,'School CFR'!A70,COVID!$K$20:$K$109,'School CFR'!$M$2)+SUMIFS(GRANTS!$F$20:$F$220,GRANTS!$C$20:$C$220,'School CFR'!A70,GRANTS!$K$20:$K$220,'School CFR'!$M$2)</f>
        <v>50860.666666666664</v>
      </c>
      <c r="N70" s="406">
        <f>SUMIFS(GRANTS!$F$20:$F$220,GRANTS!$C$20:$C$220,'School CFR'!A70,GRANTS!$K$20:$K$220,'School CFR'!$N$2)</f>
        <v>0</v>
      </c>
      <c r="O70" s="301"/>
    </row>
    <row r="71" spans="1:15" x14ac:dyDescent="0.25">
      <c r="A71" s="410">
        <v>3022055</v>
      </c>
      <c r="B71" s="277" t="s">
        <v>274</v>
      </c>
      <c r="C71" s="412" t="e">
        <f>SUMIF(APT!$C$20:$C$100,'School CFR'!A71,APT!$AG$20:$AG$100)+SUMIF(HNPlaces!$C$20:$C$35,'School CFR'!A71,HNPlaces!$AI$20:$AI$35)+SUMIF(TPG!$C$20:$C$133,'School CFR'!A71,TPG!#REF!)</f>
        <v>#REF!</v>
      </c>
      <c r="D71" s="412">
        <f>SUMIF(POST16!$C$20:$C$26,'School CFR'!A71,POST16!$AI$20:$AI$26)</f>
        <v>0</v>
      </c>
      <c r="E71" s="412">
        <f>SUMIF('HN TOP UP AUTUMN UPDATE NOV'!$E$8:$E$189,'School CFR'!A71,'HN TOP UP AUTUMN UPDATE NOV'!$BG$8:$BG$189)</f>
        <v>0</v>
      </c>
      <c r="F71" s="412">
        <f>SUMIF(PPG!$C$20:$C$160,'School CFR'!A71,PPG!$AG$20:$AG$160)</f>
        <v>25891.25</v>
      </c>
      <c r="G71" s="412" t="e">
        <f>SUMIFS(GRANTS!#REF!,GRANTS!$C$20:$C$220,'School CFR'!A71,GRANTS!$K$20:$K$220,'School CFR'!$G$2)</f>
        <v>#REF!</v>
      </c>
      <c r="H71" s="412" t="e">
        <f>SUMIFS(GRANTS!#REF!,GRANTS!$C$20:$C$220,'School CFR'!A71,GRANTS!$K$20:$K$220,'School CFR'!$H$2)</f>
        <v>#REF!</v>
      </c>
      <c r="I71" s="400">
        <f>SUMIFS(APT!$F$20:$F$100,APT!$C$20:$C$100,'School CFR'!A71,APT!$K$20:$K$100,'School CFR'!$I$2)+(SUMIFS(HNPlaces!$F$20:$F$35,HNPlaces!$C$20:$C$35,'School CFR'!A71,HNPlaces!$K$20:$K$35,'School CFR'!$I$2))+(SUMIFS(TPG!$F$20:$F$133,TPG!$C$20:$C$133,'School CFR'!A71,TPG!$K$20:$K$133,'School CFR'!$I$2))</f>
        <v>1104040.4332091745</v>
      </c>
      <c r="J71" s="399">
        <f>SUMIFS(HNPlaces!$F$20:$F$35,HNPlaces!$C$20:$C$35,'School CFR'!A71,HNPlaces!$K$20:$K$35,'School CFR'!$J$2)+SUMIFS(POST16!$F$20:$F$26,POST16!$C$20:$C$26,'School CFR'!A71,POST16!$K$20:$K$26,'School CFR'!$J$2)</f>
        <v>0</v>
      </c>
      <c r="K71" s="400">
        <f>SUMIF('HN TOP UP AUTUMN UPDATE NOV'!$E$8:$E$189,'School CFR'!A71,'HN TOP UP AUTUMN UPDATE NOV'!$H$8:$H$189)</f>
        <v>0</v>
      </c>
      <c r="L71" s="400">
        <f>SUMIFS(PPG!$F$20:$F$160,PPG!$C$20:$C$160,'School CFR'!A71,PPG!$K$20:$K$160,'School CFR'!$L$2)</f>
        <v>103565</v>
      </c>
      <c r="M71" s="399">
        <f>SUMIFS(COVID!$F$20:$F$109,COVID!$C$20:$C$109,'School CFR'!A71,COVID!$K$20:$K$109,'School CFR'!$M$2)+SUMIFS(GRANTS!$F$20:$F$220,GRANTS!$C$20:$C$220,'School CFR'!A71,GRANTS!$K$20:$K$220,'School CFR'!$M$2)</f>
        <v>39370.666666666664</v>
      </c>
      <c r="N71" s="406">
        <f>SUMIFS(GRANTS!$F$20:$F$220,GRANTS!$C$20:$C$220,'School CFR'!A71,GRANTS!$K$20:$K$220,'School CFR'!$N$2)</f>
        <v>6613.6</v>
      </c>
      <c r="O71" s="301"/>
    </row>
    <row r="72" spans="1:15" x14ac:dyDescent="0.25">
      <c r="A72" s="410">
        <v>3022057</v>
      </c>
      <c r="B72" s="277" t="s">
        <v>275</v>
      </c>
      <c r="C72" s="412" t="e">
        <f>SUMIF(APT!$C$20:$C$100,'School CFR'!A72,APT!$AG$20:$AG$100)+SUMIF(HNPlaces!$C$20:$C$35,'School CFR'!A72,HNPlaces!$AI$20:$AI$35)+SUMIF(TPG!$C$20:$C$133,'School CFR'!A72,TPG!#REF!)</f>
        <v>#REF!</v>
      </c>
      <c r="D72" s="412">
        <f>SUMIF(POST16!$C$20:$C$26,'School CFR'!A72,POST16!$AI$20:$AI$26)</f>
        <v>0</v>
      </c>
      <c r="E72" s="412">
        <f>SUMIF('HN TOP UP AUTUMN UPDATE NOV'!$E$8:$E$189,'School CFR'!A72,'HN TOP UP AUTUMN UPDATE NOV'!$BG$8:$BG$189)</f>
        <v>0</v>
      </c>
      <c r="F72" s="412">
        <f>SUMIF(PPG!$C$20:$C$160,'School CFR'!A72,PPG!$AG$20:$AG$160)</f>
        <v>60102.5</v>
      </c>
      <c r="G72" s="412" t="e">
        <f>SUMIFS(GRANTS!#REF!,GRANTS!$C$20:$C$220,'School CFR'!A72,GRANTS!$K$20:$K$220,'School CFR'!$G$2)</f>
        <v>#REF!</v>
      </c>
      <c r="H72" s="412" t="e">
        <f>SUMIFS(GRANTS!#REF!,GRANTS!$C$20:$C$220,'School CFR'!A72,GRANTS!$K$20:$K$220,'School CFR'!$H$2)</f>
        <v>#REF!</v>
      </c>
      <c r="I72" s="400">
        <f>SUMIFS(APT!$F$20:$F$100,APT!$C$20:$C$100,'School CFR'!A72,APT!$K$20:$K$100,'School CFR'!$I$2)+(SUMIFS(HNPlaces!$F$20:$F$35,HNPlaces!$C$20:$C$35,'School CFR'!A72,HNPlaces!$K$20:$K$35,'School CFR'!$I$2))+(SUMIFS(TPG!$F$20:$F$133,TPG!$C$20:$C$133,'School CFR'!A72,TPG!$K$20:$K$133,'School CFR'!$I$2))</f>
        <v>2335202.9065486067</v>
      </c>
      <c r="J72" s="399">
        <f>SUMIFS(HNPlaces!$F$20:$F$35,HNPlaces!$C$20:$C$35,'School CFR'!A72,HNPlaces!$K$20:$K$35,'School CFR'!$J$2)+SUMIFS(POST16!$F$20:$F$26,POST16!$C$20:$C$26,'School CFR'!A72,POST16!$K$20:$K$26,'School CFR'!$J$2)</f>
        <v>0</v>
      </c>
      <c r="K72" s="400">
        <f>SUMIF('HN TOP UP AUTUMN UPDATE NOV'!$E$8:$E$189,'School CFR'!A72,'HN TOP UP AUTUMN UPDATE NOV'!$H$8:$H$189)</f>
        <v>0</v>
      </c>
      <c r="L72" s="400">
        <f>SUMIFS(PPG!$F$20:$F$160,PPG!$C$20:$C$160,'School CFR'!A72,PPG!$K$20:$K$160,'School CFR'!$L$2)</f>
        <v>246135</v>
      </c>
      <c r="M72" s="399">
        <f>SUMIFS(COVID!$F$20:$F$109,COVID!$C$20:$C$109,'School CFR'!A72,COVID!$K$20:$K$109,'School CFR'!$M$2)+SUMIFS(GRANTS!$F$20:$F$220,GRANTS!$C$20:$C$220,'School CFR'!A72,GRANTS!$K$20:$K$220,'School CFR'!$M$2)</f>
        <v>52316.5</v>
      </c>
      <c r="N72" s="406">
        <f>SUMIFS(GRANTS!$F$20:$F$220,GRANTS!$C$20:$C$220,'School CFR'!A72,GRANTS!$K$20:$K$220,'School CFR'!$N$2)</f>
        <v>9616.23</v>
      </c>
      <c r="O72" s="301"/>
    </row>
    <row r="73" spans="1:15" x14ac:dyDescent="0.25">
      <c r="A73" s="410">
        <v>3022076</v>
      </c>
      <c r="B73" s="277" t="s">
        <v>277</v>
      </c>
      <c r="C73" s="412" t="e">
        <f>SUMIF(APT!$C$20:$C$100,'School CFR'!A73,APT!$AG$20:$AG$100)+SUMIF(HNPlaces!$C$20:$C$35,'School CFR'!A73,HNPlaces!$AI$20:$AI$35)+SUMIF(TPG!$C$20:$C$133,'School CFR'!A73,TPG!#REF!)</f>
        <v>#REF!</v>
      </c>
      <c r="D73" s="412">
        <f>SUMIF(POST16!$C$20:$C$26,'School CFR'!A73,POST16!$AI$20:$AI$26)</f>
        <v>0</v>
      </c>
      <c r="E73" s="412">
        <f>SUMIF('HN TOP UP AUTUMN UPDATE NOV'!$E$8:$E$189,'School CFR'!A73,'HN TOP UP AUTUMN UPDATE NOV'!$BG$8:$BG$189)</f>
        <v>0</v>
      </c>
      <c r="F73" s="412">
        <f>SUMIF(PPG!$C$20:$C$160,'School CFR'!A73,PPG!$AG$20:$AG$160)</f>
        <v>41022.5</v>
      </c>
      <c r="G73" s="412" t="e">
        <f>SUMIFS(GRANTS!#REF!,GRANTS!$C$20:$C$220,'School CFR'!A73,GRANTS!$K$20:$K$220,'School CFR'!$G$2)</f>
        <v>#REF!</v>
      </c>
      <c r="H73" s="412" t="e">
        <f>SUMIFS(GRANTS!#REF!,GRANTS!$C$20:$C$220,'School CFR'!A73,GRANTS!$K$20:$K$220,'School CFR'!$H$2)</f>
        <v>#REF!</v>
      </c>
      <c r="I73" s="400">
        <f>SUMIFS(APT!$F$20:$F$100,APT!$C$20:$C$100,'School CFR'!A73,APT!$K$20:$K$100,'School CFR'!$I$2)+(SUMIFS(HNPlaces!$F$20:$F$35,HNPlaces!$C$20:$C$35,'School CFR'!A73,HNPlaces!$K$20:$K$35,'School CFR'!$I$2))+(SUMIFS(TPG!$F$20:$F$133,TPG!$C$20:$C$133,'School CFR'!A73,TPG!$K$20:$K$133,'School CFR'!$I$2))</f>
        <v>1807936.8193835244</v>
      </c>
      <c r="J73" s="399">
        <f>SUMIFS(HNPlaces!$F$20:$F$35,HNPlaces!$C$20:$C$35,'School CFR'!A73,HNPlaces!$K$20:$K$35,'School CFR'!$J$2)+SUMIFS(POST16!$F$20:$F$26,POST16!$C$20:$C$26,'School CFR'!A73,POST16!$K$20:$K$26,'School CFR'!$J$2)</f>
        <v>0</v>
      </c>
      <c r="K73" s="400">
        <f>SUMIF('HN TOP UP AUTUMN UPDATE NOV'!$E$8:$E$189,'School CFR'!A73,'HN TOP UP AUTUMN UPDATE NOV'!$H$8:$H$189)</f>
        <v>0</v>
      </c>
      <c r="L73" s="400">
        <f>SUMIFS(PPG!$F$20:$F$160,PPG!$C$20:$C$160,'School CFR'!A73,PPG!$K$20:$K$160,'School CFR'!$L$2)</f>
        <v>164090</v>
      </c>
      <c r="M73" s="399">
        <f>SUMIFS(COVID!$F$20:$F$109,COVID!$C$20:$C$109,'School CFR'!A73,COVID!$K$20:$K$109,'School CFR'!$M$2)+SUMIFS(GRANTS!$F$20:$F$220,GRANTS!$C$20:$C$220,'School CFR'!A73,GRANTS!$K$20:$K$220,'School CFR'!$M$2)</f>
        <v>61972.5</v>
      </c>
      <c r="N73" s="406">
        <f>SUMIFS(GRANTS!$F$20:$F$220,GRANTS!$C$20:$C$220,'School CFR'!A73,GRANTS!$K$20:$K$220,'School CFR'!$N$2)</f>
        <v>8419</v>
      </c>
      <c r="O73" s="301"/>
    </row>
    <row r="74" spans="1:15" x14ac:dyDescent="0.25">
      <c r="A74" s="410">
        <v>3022060</v>
      </c>
      <c r="B74" s="277" t="s">
        <v>278</v>
      </c>
      <c r="C74" s="412" t="e">
        <f>SUMIF(APT!$C$20:$C$100,'School CFR'!A74,APT!$AG$20:$AG$100)+SUMIF(HNPlaces!$C$20:$C$35,'School CFR'!A74,HNPlaces!$AI$20:$AI$35)+SUMIF(TPG!$C$20:$C$133,'School CFR'!A74,TPG!#REF!)</f>
        <v>#REF!</v>
      </c>
      <c r="D74" s="412">
        <f>SUMIF(POST16!$C$20:$C$26,'School CFR'!A74,POST16!$AI$20:$AI$26)</f>
        <v>0</v>
      </c>
      <c r="E74" s="412">
        <f>SUMIF('HN TOP UP AUTUMN UPDATE NOV'!$E$8:$E$189,'School CFR'!A74,'HN TOP UP AUTUMN UPDATE NOV'!$BG$8:$BG$189)</f>
        <v>0</v>
      </c>
      <c r="F74" s="412">
        <f>SUMIF(PPG!$C$20:$C$160,'School CFR'!A74,PPG!$AG$20:$AG$160)</f>
        <v>44548.75</v>
      </c>
      <c r="G74" s="412" t="e">
        <f>SUMIFS(GRANTS!#REF!,GRANTS!$C$20:$C$220,'School CFR'!A74,GRANTS!$K$20:$K$220,'School CFR'!$G$2)</f>
        <v>#REF!</v>
      </c>
      <c r="H74" s="412" t="e">
        <f>SUMIFS(GRANTS!#REF!,GRANTS!$C$20:$C$220,'School CFR'!A74,GRANTS!$K$20:$K$220,'School CFR'!$H$2)</f>
        <v>#REF!</v>
      </c>
      <c r="I74" s="400">
        <f>SUMIFS(APT!$F$20:$F$100,APT!$C$20:$C$100,'School CFR'!A74,APT!$K$20:$K$100,'School CFR'!$I$2)+(SUMIFS(HNPlaces!$F$20:$F$35,HNPlaces!$C$20:$C$35,'School CFR'!A74,HNPlaces!$K$20:$K$35,'School CFR'!$I$2))+(SUMIFS(TPG!$F$20:$F$133,TPG!$C$20:$C$133,'School CFR'!A74,TPG!$K$20:$K$133,'School CFR'!$I$2))</f>
        <v>2403217.3620968256</v>
      </c>
      <c r="J74" s="399">
        <f>SUMIFS(HNPlaces!$F$20:$F$35,HNPlaces!$C$20:$C$35,'School CFR'!A74,HNPlaces!$K$20:$K$35,'School CFR'!$J$2)+SUMIFS(POST16!$F$20:$F$26,POST16!$C$20:$C$26,'School CFR'!A74,POST16!$K$20:$K$26,'School CFR'!$J$2)</f>
        <v>0</v>
      </c>
      <c r="K74" s="400">
        <f>SUMIF('HN TOP UP AUTUMN UPDATE NOV'!$E$8:$E$189,'School CFR'!A74,'HN TOP UP AUTUMN UPDATE NOV'!$H$8:$H$189)</f>
        <v>0</v>
      </c>
      <c r="L74" s="400">
        <f>SUMIFS(PPG!$F$20:$F$160,PPG!$C$20:$C$160,'School CFR'!A74,PPG!$K$20:$K$160,'School CFR'!$L$2)</f>
        <v>180885</v>
      </c>
      <c r="M74" s="399">
        <f>SUMIFS(COVID!$F$20:$F$109,COVID!$C$20:$C$109,'School CFR'!A74,COVID!$K$20:$K$109,'School CFR'!$M$2)+SUMIFS(GRANTS!$F$20:$F$220,GRANTS!$C$20:$C$220,'School CFR'!A74,GRANTS!$K$20:$K$220,'School CFR'!$M$2)</f>
        <v>73865.5</v>
      </c>
      <c r="N74" s="406">
        <f>SUMIFS(GRANTS!$F$20:$F$220,GRANTS!$C$20:$C$220,'School CFR'!A74,GRANTS!$K$20:$K$220,'School CFR'!$N$2)</f>
        <v>9226.75</v>
      </c>
      <c r="O74" s="301"/>
    </row>
    <row r="75" spans="1:15" x14ac:dyDescent="0.25">
      <c r="A75" s="410">
        <v>3023518</v>
      </c>
      <c r="B75" s="277" t="s">
        <v>279</v>
      </c>
      <c r="C75" s="412" t="e">
        <f>SUMIF(APT!$C$20:$C$100,'School CFR'!A75,APT!$AG$20:$AG$100)+SUMIF(HNPlaces!$C$20:$C$35,'School CFR'!A75,HNPlaces!$AI$20:$AI$35)+SUMIF(TPG!$C$20:$C$133,'School CFR'!A75,TPG!#REF!)</f>
        <v>#REF!</v>
      </c>
      <c r="D75" s="412">
        <f>SUMIF(POST16!$C$20:$C$26,'School CFR'!A75,POST16!$AI$20:$AI$26)</f>
        <v>0</v>
      </c>
      <c r="E75" s="412">
        <f>SUMIF('HN TOP UP AUTUMN UPDATE NOV'!$E$8:$E$189,'School CFR'!A75,'HN TOP UP AUTUMN UPDATE NOV'!$BG$8:$BG$189)</f>
        <v>0</v>
      </c>
      <c r="F75" s="412">
        <f>SUMIF(PPG!$C$20:$C$160,'School CFR'!A75,PPG!$AG$20:$AG$160)</f>
        <v>49428.75</v>
      </c>
      <c r="G75" s="412" t="e">
        <f>SUMIFS(GRANTS!#REF!,GRANTS!$C$20:$C$220,'School CFR'!A75,GRANTS!$K$20:$K$220,'School CFR'!$G$2)</f>
        <v>#REF!</v>
      </c>
      <c r="H75" s="412" t="e">
        <f>SUMIFS(GRANTS!#REF!,GRANTS!$C$20:$C$220,'School CFR'!A75,GRANTS!$K$20:$K$220,'School CFR'!$H$2)</f>
        <v>#REF!</v>
      </c>
      <c r="I75" s="400">
        <f>SUMIFS(APT!$F$20:$F$100,APT!$C$20:$C$100,'School CFR'!A75,APT!$K$20:$K$100,'School CFR'!$I$2)+(SUMIFS(HNPlaces!$F$20:$F$35,HNPlaces!$C$20:$C$35,'School CFR'!A75,HNPlaces!$K$20:$K$35,'School CFR'!$I$2))+(SUMIFS(TPG!$F$20:$F$133,TPG!$C$20:$C$133,'School CFR'!A75,TPG!$K$20:$K$133,'School CFR'!$I$2))</f>
        <v>2096030.8653523689</v>
      </c>
      <c r="J75" s="399">
        <f>SUMIFS(HNPlaces!$F$20:$F$35,HNPlaces!$C$20:$C$35,'School CFR'!A75,HNPlaces!$K$20:$K$35,'School CFR'!$J$2)+SUMIFS(POST16!$F$20:$F$26,POST16!$C$20:$C$26,'School CFR'!A75,POST16!$K$20:$K$26,'School CFR'!$J$2)</f>
        <v>0</v>
      </c>
      <c r="K75" s="400">
        <f>SUMIF('HN TOP UP AUTUMN UPDATE NOV'!$E$8:$E$189,'School CFR'!A75,'HN TOP UP AUTUMN UPDATE NOV'!$H$8:$H$189)</f>
        <v>0</v>
      </c>
      <c r="L75" s="400">
        <f>SUMIFS(PPG!$F$20:$F$160,PPG!$C$20:$C$160,'School CFR'!A75,PPG!$K$20:$K$160,'School CFR'!$L$2)</f>
        <v>196370</v>
      </c>
      <c r="M75" s="399">
        <f>SUMIFS(COVID!$F$20:$F$109,COVID!$C$20:$C$109,'School CFR'!A75,COVID!$K$20:$K$109,'School CFR'!$M$2)+SUMIFS(GRANTS!$F$20:$F$220,GRANTS!$C$20:$C$220,'School CFR'!A75,GRANTS!$K$20:$K$220,'School CFR'!$M$2)</f>
        <v>58460.833333333336</v>
      </c>
      <c r="N75" s="406">
        <f>SUMIFS(GRANTS!$F$20:$F$220,GRANTS!$C$20:$C$220,'School CFR'!A75,GRANTS!$K$20:$K$220,'School CFR'!$N$2)</f>
        <v>8761</v>
      </c>
      <c r="O75" s="301"/>
    </row>
    <row r="76" spans="1:15" x14ac:dyDescent="0.25">
      <c r="A76" s="410">
        <v>3022054</v>
      </c>
      <c r="B76" s="277" t="s">
        <v>280</v>
      </c>
      <c r="C76" s="412" t="e">
        <f>SUMIF(APT!$C$20:$C$100,'School CFR'!A76,APT!$AG$20:$AG$100)+SUMIF(HNPlaces!$C$20:$C$35,'School CFR'!A76,HNPlaces!$AI$20:$AI$35)+SUMIF(TPG!$C$20:$C$133,'School CFR'!A76,TPG!#REF!)</f>
        <v>#REF!</v>
      </c>
      <c r="D76" s="412">
        <f>SUMIF(POST16!$C$20:$C$26,'School CFR'!A76,POST16!$AI$20:$AI$26)</f>
        <v>0</v>
      </c>
      <c r="E76" s="412">
        <f>SUMIF('HN TOP UP AUTUMN UPDATE NOV'!$E$8:$E$189,'School CFR'!A76,'HN TOP UP AUTUMN UPDATE NOV'!$BG$8:$BG$189)</f>
        <v>0</v>
      </c>
      <c r="F76" s="412">
        <f>SUMIF(PPG!$C$20:$C$160,'School CFR'!A76,PPG!$AG$20:$AG$160)</f>
        <v>4371.25</v>
      </c>
      <c r="G76" s="412" t="e">
        <f>SUMIFS(GRANTS!#REF!,GRANTS!$C$20:$C$220,'School CFR'!A76,GRANTS!$K$20:$K$220,'School CFR'!$G$2)</f>
        <v>#REF!</v>
      </c>
      <c r="H76" s="412" t="e">
        <f>SUMIFS(GRANTS!#REF!,GRANTS!$C$20:$C$220,'School CFR'!A76,GRANTS!$K$20:$K$220,'School CFR'!$H$2)</f>
        <v>#REF!</v>
      </c>
      <c r="I76" s="400">
        <f>SUMIFS(APT!$F$20:$F$100,APT!$C$20:$C$100,'School CFR'!A76,APT!$K$20:$K$100,'School CFR'!$I$2)+(SUMIFS(HNPlaces!$F$20:$F$35,HNPlaces!$C$20:$C$35,'School CFR'!A76,HNPlaces!$K$20:$K$35,'School CFR'!$I$2))+(SUMIFS(TPG!$F$20:$F$133,TPG!$C$20:$C$133,'School CFR'!A76,TPG!$K$20:$K$133,'School CFR'!$I$2))</f>
        <v>952215.87190802884</v>
      </c>
      <c r="J76" s="399">
        <f>SUMIFS(HNPlaces!$F$20:$F$35,HNPlaces!$C$20:$C$35,'School CFR'!A76,HNPlaces!$K$20:$K$35,'School CFR'!$J$2)+SUMIFS(POST16!$F$20:$F$26,POST16!$C$20:$C$26,'School CFR'!A76,POST16!$K$20:$K$26,'School CFR'!$J$2)</f>
        <v>0</v>
      </c>
      <c r="K76" s="400">
        <f>SUMIF('HN TOP UP AUTUMN UPDATE NOV'!$E$8:$E$189,'School CFR'!A76,'HN TOP UP AUTUMN UPDATE NOV'!$H$8:$H$189)</f>
        <v>0</v>
      </c>
      <c r="L76" s="400">
        <f>SUMIFS(PPG!$F$20:$F$160,PPG!$C$20:$C$160,'School CFR'!A76,PPG!$K$20:$K$160,'School CFR'!$L$2)</f>
        <v>16140</v>
      </c>
      <c r="M76" s="399">
        <f>SUMIFS(COVID!$F$20:$F$109,COVID!$C$20:$C$109,'School CFR'!A76,COVID!$K$20:$K$109,'School CFR'!$M$2)+SUMIFS(GRANTS!$F$20:$F$220,GRANTS!$C$20:$C$220,'School CFR'!A76,GRANTS!$K$20:$K$220,'School CFR'!$M$2)</f>
        <v>46579.333333333336</v>
      </c>
      <c r="N76" s="406">
        <f>SUMIFS(GRANTS!$F$20:$F$220,GRANTS!$C$20:$C$220,'School CFR'!A76,GRANTS!$K$20:$K$220,'School CFR'!$N$2)</f>
        <v>6340</v>
      </c>
      <c r="O76" s="301"/>
    </row>
    <row r="77" spans="1:15" x14ac:dyDescent="0.25">
      <c r="A77" s="410">
        <v>3021102</v>
      </c>
      <c r="B77" s="277" t="s">
        <v>315</v>
      </c>
      <c r="C77" s="412" t="e">
        <f>SUMIF(APT!$C$20:$C$100,'School CFR'!A77,APT!$AG$20:$AG$100)+SUMIF(HNPlaces!$C$20:$C$35,'School CFR'!A77,HNPlaces!$AI$20:$AI$35)+SUMIF(TPG!$C$20:$C$133,'School CFR'!A77,TPG!#REF!)</f>
        <v>#REF!</v>
      </c>
      <c r="D77" s="412">
        <f>SUMIF(POST16!$C$20:$C$26,'School CFR'!A77,POST16!$AI$20:$AI$26)</f>
        <v>0</v>
      </c>
      <c r="E77" s="412">
        <f>SUMIF('HN TOP UP AUTUMN UPDATE NOV'!$E$8:$E$189,'School CFR'!A77,'HN TOP UP AUTUMN UPDATE NOV'!$BG$8:$BG$189)</f>
        <v>0</v>
      </c>
      <c r="F77" s="412">
        <f>SUMIF(PPG!$C$20:$C$160,'School CFR'!A77,PPG!$AG$20:$AG$160)</f>
        <v>1302.5</v>
      </c>
      <c r="G77" s="412" t="e">
        <f>SUMIFS(GRANTS!#REF!,GRANTS!$C$20:$C$220,'School CFR'!A77,GRANTS!$K$20:$K$220,'School CFR'!$G$2)</f>
        <v>#REF!</v>
      </c>
      <c r="H77" s="412" t="e">
        <f>SUMIFS(GRANTS!#REF!,GRANTS!$C$20:$C$220,'School CFR'!A77,GRANTS!$K$20:$K$220,'School CFR'!$H$2)</f>
        <v>#REF!</v>
      </c>
      <c r="I77" s="400">
        <f>SUMIFS(APT!$F$20:$F$100,APT!$C$20:$C$100,'School CFR'!A77,APT!$K$20:$K$100,'School CFR'!$I$2)+(SUMIFS(HNPlaces!$F$20:$F$35,HNPlaces!$C$20:$C$35,'School CFR'!A77,HNPlaces!$K$20:$K$35,'School CFR'!$I$2))+(SUMIFS(TPG!$F$20:$F$133,TPG!$C$20:$C$133,'School CFR'!A77,TPG!$K$20:$K$133,'School CFR'!$I$2))</f>
        <v>457282</v>
      </c>
      <c r="J77" s="399">
        <f>SUMIFS(HNPlaces!$F$20:$F$35,HNPlaces!$C$20:$C$35,'School CFR'!A77,HNPlaces!$K$20:$K$35,'School CFR'!$J$2)+SUMIFS(POST16!$F$20:$F$26,POST16!$C$20:$C$26,'School CFR'!A77,POST16!$K$20:$K$26,'School CFR'!$J$2)</f>
        <v>0</v>
      </c>
      <c r="K77" s="400">
        <f>SUMIF('HN TOP UP AUTUMN UPDATE NOV'!$E$8:$E$189,'School CFR'!A77,'HN TOP UP AUTUMN UPDATE NOV'!$H$8:$H$189)</f>
        <v>0</v>
      </c>
      <c r="L77" s="400">
        <f>SUMIFS(PPG!$F$20:$F$160,PPG!$C$20:$C$160,'School CFR'!A77,PPG!$K$20:$K$160,'School CFR'!$L$2)</f>
        <v>3820</v>
      </c>
      <c r="M77" s="399">
        <f>SUMIFS(COVID!$F$20:$F$109,COVID!$C$20:$C$109,'School CFR'!A77,COVID!$K$20:$K$109,'School CFR'!$M$2)+SUMIFS(GRANTS!$F$20:$F$220,GRANTS!$C$20:$C$220,'School CFR'!A77,GRANTS!$K$20:$K$220,'School CFR'!$M$2)</f>
        <v>2800</v>
      </c>
      <c r="N77" s="406">
        <f>SUMIFS(GRANTS!$F$20:$F$220,GRANTS!$C$20:$C$220,'School CFR'!A77,GRANTS!$K$20:$K$220,'School CFR'!$N$2)</f>
        <v>4835.3100000000004</v>
      </c>
      <c r="O77" s="301"/>
    </row>
    <row r="78" spans="1:15" x14ac:dyDescent="0.25">
      <c r="A78" s="410">
        <v>3021100</v>
      </c>
      <c r="B78" s="277" t="s">
        <v>313</v>
      </c>
      <c r="C78" s="412" t="e">
        <f>SUMIF(APT!$C$20:$C$100,'School CFR'!A78,APT!$AG$20:$AG$100)+SUMIF(HNPlaces!$C$20:$C$35,'School CFR'!A78,HNPlaces!$AI$20:$AI$35)+SUMIF(TPG!$C$20:$C$133,'School CFR'!A78,TPG!#REF!)</f>
        <v>#REF!</v>
      </c>
      <c r="D78" s="412">
        <f>SUMIF(POST16!$C$20:$C$26,'School CFR'!A78,POST16!$AI$20:$AI$26)</f>
        <v>0</v>
      </c>
      <c r="E78" s="412">
        <f>SUMIF('HN TOP UP AUTUMN UPDATE NOV'!$E$8:$E$189,'School CFR'!A78,'HN TOP UP AUTUMN UPDATE NOV'!$BG$8:$BG$189)</f>
        <v>0</v>
      </c>
      <c r="F78" s="412">
        <f>SUMIF(PPG!$C$20:$C$160,'School CFR'!A78,PPG!$AG$20:$AG$160)</f>
        <v>12035</v>
      </c>
      <c r="G78" s="412" t="e">
        <f>SUMIFS(GRANTS!#REF!,GRANTS!$C$20:$C$220,'School CFR'!A78,GRANTS!$K$20:$K$220,'School CFR'!$G$2)</f>
        <v>#REF!</v>
      </c>
      <c r="H78" s="412" t="e">
        <f>SUMIFS(GRANTS!#REF!,GRANTS!$C$20:$C$220,'School CFR'!A78,GRANTS!$K$20:$K$220,'School CFR'!$H$2)</f>
        <v>#REF!</v>
      </c>
      <c r="I78" s="400">
        <f>SUMIFS(APT!$F$20:$F$100,APT!$C$20:$C$100,'School CFR'!A78,APT!$K$20:$K$100,'School CFR'!$I$2)+(SUMIFS(HNPlaces!$F$20:$F$35,HNPlaces!$C$20:$C$35,'School CFR'!A78,HNPlaces!$K$20:$K$35,'School CFR'!$I$2))+(SUMIFS(TPG!$F$20:$F$133,TPG!$C$20:$C$133,'School CFR'!A78,TPG!$K$20:$K$133,'School CFR'!$I$2))</f>
        <v>1573920</v>
      </c>
      <c r="J78" s="399">
        <f>SUMIFS(HNPlaces!$F$20:$F$35,HNPlaces!$C$20:$C$35,'School CFR'!A78,HNPlaces!$K$20:$K$35,'School CFR'!$J$2)+SUMIFS(POST16!$F$20:$F$26,POST16!$C$20:$C$26,'School CFR'!A78,POST16!$K$20:$K$26,'School CFR'!$J$2)</f>
        <v>0</v>
      </c>
      <c r="K78" s="400">
        <f>SUMIF('HN TOP UP AUTUMN UPDATE NOV'!$E$8:$E$189,'School CFR'!A78,'HN TOP UP AUTUMN UPDATE NOV'!$H$8:$H$189)</f>
        <v>0</v>
      </c>
      <c r="L78" s="400">
        <f>SUMIFS(PPG!$F$20:$F$160,PPG!$C$20:$C$160,'School CFR'!A78,PPG!$K$20:$K$160,'School CFR'!$L$2)</f>
        <v>32100</v>
      </c>
      <c r="M78" s="399">
        <f>SUMIFS(COVID!$F$20:$F$109,COVID!$C$20:$C$109,'School CFR'!A78,COVID!$K$20:$K$109,'School CFR'!$M$2)+SUMIFS(GRANTS!$F$20:$F$220,GRANTS!$C$20:$C$220,'School CFR'!A78,GRANTS!$K$20:$K$220,'School CFR'!$M$2)</f>
        <v>14816.666666666666</v>
      </c>
      <c r="N78" s="406">
        <f>SUMIFS(GRANTS!$F$20:$F$220,GRANTS!$C$20:$C$220,'School CFR'!A78,GRANTS!$K$20:$K$220,'School CFR'!$N$2)</f>
        <v>8505.6200000000008</v>
      </c>
      <c r="O78" s="301"/>
    </row>
    <row r="79" spans="1:15" x14ac:dyDescent="0.25">
      <c r="A79" s="410">
        <v>3025405</v>
      </c>
      <c r="B79" s="277" t="s">
        <v>104</v>
      </c>
      <c r="C79" s="412" t="e">
        <f>SUMIF(APT!$C$20:$C$100,'School CFR'!A79,APT!$AG$20:$AG$100)+SUMIF(HNPlaces!$C$20:$C$35,'School CFR'!A79,HNPlaces!$AI$20:$AI$35)+SUMIF(TPG!$C$20:$C$133,'School CFR'!A79,TPG!#REF!)</f>
        <v>#REF!</v>
      </c>
      <c r="D79" s="412">
        <f>SUMIF(POST16!$C$20:$C$26,'School CFR'!A79,POST16!$AI$20:$AI$26)</f>
        <v>1265527.5</v>
      </c>
      <c r="E79" s="412">
        <f>SUMIF('HN TOP UP AUTUMN UPDATE NOV'!$E$8:$E$189,'School CFR'!A79,'HN TOP UP AUTUMN UPDATE NOV'!$BG$8:$BG$189)</f>
        <v>0</v>
      </c>
      <c r="F79" s="412">
        <f>SUMIF(PPG!$C$20:$C$160,'School CFR'!A79,PPG!$AG$20:$AG$160)</f>
        <v>28737.5</v>
      </c>
      <c r="G79" s="412" t="e">
        <f>SUMIFS(GRANTS!#REF!,GRANTS!$C$20:$C$220,'School CFR'!A79,GRANTS!$K$20:$K$220,'School CFR'!$G$2)</f>
        <v>#REF!</v>
      </c>
      <c r="H79" s="412" t="e">
        <f>SUMIFS(GRANTS!#REF!,GRANTS!$C$20:$C$220,'School CFR'!A79,GRANTS!$K$20:$K$220,'School CFR'!$H$2)</f>
        <v>#REF!</v>
      </c>
      <c r="I79" s="400">
        <f>SUMIFS(APT!$F$20:$F$100,APT!$C$20:$C$100,'School CFR'!A79,APT!$K$20:$K$100,'School CFR'!$I$2)+(SUMIFS(HNPlaces!$F$20:$F$35,HNPlaces!$C$20:$C$35,'School CFR'!A79,HNPlaces!$K$20:$K$35,'School CFR'!$I$2))+(SUMIFS(TPG!$F$20:$F$133,TPG!$C$20:$C$133,'School CFR'!A79,TPG!$K$20:$K$133,'School CFR'!$I$2))</f>
        <v>5219893.0249579996</v>
      </c>
      <c r="J79" s="399">
        <f>SUMIFS(HNPlaces!$F$20:$F$35,HNPlaces!$C$20:$C$35,'School CFR'!A79,HNPlaces!$K$20:$K$35,'School CFR'!$J$2)+SUMIFS(POST16!$F$20:$F$26,POST16!$C$20:$C$26,'School CFR'!A79,POST16!$K$20:$K$26,'School CFR'!$J$2)</f>
        <v>1687370</v>
      </c>
      <c r="K79" s="400">
        <f>SUMIF('HN TOP UP AUTUMN UPDATE NOV'!$E$8:$E$189,'School CFR'!A79,'HN TOP UP AUTUMN UPDATE NOV'!$H$8:$H$189)</f>
        <v>0</v>
      </c>
      <c r="L79" s="400">
        <f>SUMIFS(PPG!$F$20:$F$160,PPG!$C$20:$C$160,'School CFR'!A79,PPG!$K$20:$K$160,'School CFR'!$L$2)</f>
        <v>122505</v>
      </c>
      <c r="M79" s="399">
        <f>SUMIFS(COVID!$F$20:$F$109,COVID!$C$20:$C$109,'School CFR'!A79,COVID!$K$20:$K$109,'School CFR'!$M$2)+SUMIFS(GRANTS!$F$20:$F$220,GRANTS!$C$20:$C$220,'School CFR'!A79,GRANTS!$K$20:$K$220,'School CFR'!$M$2)</f>
        <v>29500</v>
      </c>
      <c r="N79" s="406">
        <f>SUMIFS(GRANTS!$F$20:$F$220,GRANTS!$C$20:$C$220,'School CFR'!A79,GRANTS!$K$20:$K$220,'School CFR'!$N$2)</f>
        <v>0</v>
      </c>
      <c r="O79" s="301"/>
    </row>
    <row r="80" spans="1:15" x14ac:dyDescent="0.25">
      <c r="A80" s="410">
        <v>3024003</v>
      </c>
      <c r="B80" s="277" t="s">
        <v>107</v>
      </c>
      <c r="C80" s="412" t="e">
        <f>SUMIF(APT!$C$20:$C$100,'School CFR'!A80,APT!$AG$20:$AG$100)+SUMIF(HNPlaces!$C$20:$C$35,'School CFR'!A80,HNPlaces!$AI$20:$AI$35)+SUMIF(TPG!$C$20:$C$133,'School CFR'!A80,TPG!#REF!)</f>
        <v>#REF!</v>
      </c>
      <c r="D80" s="412">
        <f>SUMIF(POST16!$C$20:$C$26,'School CFR'!A80,POST16!$AI$20:$AI$26)</f>
        <v>0</v>
      </c>
      <c r="E80" s="412">
        <f>SUMIF('HN TOP UP AUTUMN UPDATE NOV'!$E$8:$E$189,'School CFR'!A80,'HN TOP UP AUTUMN UPDATE NOV'!$BG$8:$BG$189)</f>
        <v>0</v>
      </c>
      <c r="F80" s="412">
        <f>SUMIF(PPG!$C$20:$C$160,'School CFR'!A80,PPG!$AG$20:$AG$160)</f>
        <v>77987.5</v>
      </c>
      <c r="G80" s="412" t="e">
        <f>SUMIFS(GRANTS!#REF!,GRANTS!$C$20:$C$220,'School CFR'!A80,GRANTS!$K$20:$K$220,'School CFR'!$G$2)</f>
        <v>#REF!</v>
      </c>
      <c r="H80" s="412" t="e">
        <f>SUMIFS(GRANTS!#REF!,GRANTS!$C$20:$C$220,'School CFR'!A80,GRANTS!$K$20:$K$220,'School CFR'!$H$2)</f>
        <v>#REF!</v>
      </c>
      <c r="I80" s="400">
        <f>SUMIFS(APT!$F$20:$F$100,APT!$C$20:$C$100,'School CFR'!A80,APT!$K$20:$K$100,'School CFR'!$I$2)+(SUMIFS(HNPlaces!$F$20:$F$35,HNPlaces!$C$20:$C$35,'School CFR'!A80,HNPlaces!$K$20:$K$35,'School CFR'!$I$2))+(SUMIFS(TPG!$F$20:$F$133,TPG!$C$20:$C$133,'School CFR'!A80,TPG!$K$20:$K$133,'School CFR'!$I$2))</f>
        <v>5138444.9825939974</v>
      </c>
      <c r="J80" s="399">
        <f>SUMIFS(HNPlaces!$F$20:$F$35,HNPlaces!$C$20:$C$35,'School CFR'!A80,HNPlaces!$K$20:$K$35,'School CFR'!$J$2)+SUMIFS(POST16!$F$20:$F$26,POST16!$C$20:$C$26,'School CFR'!A80,POST16!$K$20:$K$26,'School CFR'!$J$2)</f>
        <v>0</v>
      </c>
      <c r="K80" s="400">
        <f>SUMIF('HN TOP UP AUTUMN UPDATE NOV'!$E$8:$E$189,'School CFR'!A80,'HN TOP UP AUTUMN UPDATE NOV'!$H$8:$H$189)</f>
        <v>0</v>
      </c>
      <c r="L80" s="400">
        <f>SUMIFS(PPG!$F$20:$F$160,PPG!$C$20:$C$160,'School CFR'!A80,PPG!$K$20:$K$160,'School CFR'!$L$2)</f>
        <v>294282.5</v>
      </c>
      <c r="M80" s="399">
        <f>SUMIFS(COVID!$F$20:$F$109,COVID!$C$20:$C$109,'School CFR'!A80,COVID!$K$20:$K$109,'School CFR'!$M$2)+SUMIFS(GRANTS!$F$20:$F$220,GRANTS!$C$20:$C$220,'School CFR'!A80,GRANTS!$K$20:$K$220,'School CFR'!$M$2)</f>
        <v>25310</v>
      </c>
      <c r="N80" s="406">
        <f>SUMIFS(GRANTS!$F$20:$F$220,GRANTS!$C$20:$C$220,'School CFR'!A80,GRANTS!$K$20:$K$220,'School CFR'!$N$2)</f>
        <v>17289.060000000001</v>
      </c>
      <c r="O80" s="301"/>
    </row>
    <row r="81" spans="1:15" x14ac:dyDescent="0.25">
      <c r="A81" s="410">
        <v>3025427</v>
      </c>
      <c r="B81" s="277" t="s">
        <v>111</v>
      </c>
      <c r="C81" s="412" t="e">
        <f>SUMIF(APT!$C$20:$C$100,'School CFR'!A81,APT!$AG$20:$AG$100)+SUMIF(HNPlaces!$C$20:$C$35,'School CFR'!A81,HNPlaces!$AI$20:$AI$35)+SUMIF(TPG!$C$20:$C$133,'School CFR'!A81,TPG!#REF!)</f>
        <v>#REF!</v>
      </c>
      <c r="D81" s="412">
        <f>SUMIF(POST16!$C$20:$C$26,'School CFR'!A81,POST16!$AI$20:$AI$26)</f>
        <v>1181128.5</v>
      </c>
      <c r="E81" s="412">
        <f>SUMIF('HN TOP UP AUTUMN UPDATE NOV'!$E$8:$E$189,'School CFR'!A81,'HN TOP UP AUTUMN UPDATE NOV'!$BG$8:$BG$189)</f>
        <v>0</v>
      </c>
      <c r="F81" s="412">
        <f>SUMIF(PPG!$C$20:$C$160,'School CFR'!A81,PPG!$AG$20:$AG$160)</f>
        <v>15866.25</v>
      </c>
      <c r="G81" s="412" t="e">
        <f>SUMIFS(GRANTS!#REF!,GRANTS!$C$20:$C$220,'School CFR'!A81,GRANTS!$K$20:$K$220,'School CFR'!$G$2)</f>
        <v>#REF!</v>
      </c>
      <c r="H81" s="412" t="e">
        <f>SUMIFS(GRANTS!#REF!,GRANTS!$C$20:$C$220,'School CFR'!A81,GRANTS!$K$20:$K$220,'School CFR'!$H$2)</f>
        <v>#REF!</v>
      </c>
      <c r="I81" s="400">
        <f>SUMIFS(APT!$F$20:$F$100,APT!$C$20:$C$100,'School CFR'!A81,APT!$K$20:$K$100,'School CFR'!$I$2)+(SUMIFS(HNPlaces!$F$20:$F$35,HNPlaces!$C$20:$C$35,'School CFR'!A81,HNPlaces!$K$20:$K$35,'School CFR'!$I$2))+(SUMIFS(TPG!$F$20:$F$133,TPG!$C$20:$C$133,'School CFR'!A81,TPG!$K$20:$K$133,'School CFR'!$I$2))</f>
        <v>6929887.4204292363</v>
      </c>
      <c r="J81" s="399">
        <f>SUMIFS(HNPlaces!$F$20:$F$35,HNPlaces!$C$20:$C$35,'School CFR'!A81,HNPlaces!$K$20:$K$35,'School CFR'!$J$2)+SUMIFS(POST16!$F$20:$F$26,POST16!$C$20:$C$26,'School CFR'!A81,POST16!$K$20:$K$26,'School CFR'!$J$2)</f>
        <v>1574838</v>
      </c>
      <c r="K81" s="400">
        <f>SUMIF('HN TOP UP AUTUMN UPDATE NOV'!$E$8:$E$189,'School CFR'!A81,'HN TOP UP AUTUMN UPDATE NOV'!$H$8:$H$189)</f>
        <v>0</v>
      </c>
      <c r="L81" s="400">
        <f>SUMIFS(PPG!$F$20:$F$160,PPG!$C$20:$C$160,'School CFR'!A81,PPG!$K$20:$K$160,'School CFR'!$L$2)</f>
        <v>64420</v>
      </c>
      <c r="M81" s="399">
        <f>SUMIFS(COVID!$F$20:$F$109,COVID!$C$20:$C$109,'School CFR'!A81,COVID!$K$20:$K$109,'School CFR'!$M$2)+SUMIFS(GRANTS!$F$20:$F$220,GRANTS!$C$20:$C$220,'School CFR'!A81,GRANTS!$K$20:$K$220,'School CFR'!$M$2)</f>
        <v>35530</v>
      </c>
      <c r="N81" s="406">
        <f>SUMIFS(GRANTS!$F$20:$F$220,GRANTS!$C$20:$C$220,'School CFR'!A81,GRANTS!$K$20:$K$220,'School CFR'!$N$2)</f>
        <v>0</v>
      </c>
      <c r="O81" s="301"/>
    </row>
    <row r="82" spans="1:15" x14ac:dyDescent="0.25">
      <c r="A82" s="410">
        <v>3024004</v>
      </c>
      <c r="B82" s="277" t="s">
        <v>112</v>
      </c>
      <c r="C82" s="412" t="e">
        <f>SUMIF(APT!$C$20:$C$100,'School CFR'!A82,APT!$AG$20:$AG$100)+SUMIF(HNPlaces!$C$20:$C$35,'School CFR'!A82,HNPlaces!$AI$20:$AI$35)+SUMIF(TPG!$C$20:$C$133,'School CFR'!A82,TPG!#REF!)</f>
        <v>#REF!</v>
      </c>
      <c r="D82" s="412">
        <f>SUMIF(POST16!$C$20:$C$26,'School CFR'!A82,POST16!$AI$20:$AI$26)</f>
        <v>292718.25</v>
      </c>
      <c r="E82" s="412">
        <f>SUMIF('HN TOP UP AUTUMN UPDATE NOV'!$E$8:$E$189,'School CFR'!A82,'HN TOP UP AUTUMN UPDATE NOV'!$BG$8:$BG$189)</f>
        <v>0</v>
      </c>
      <c r="F82" s="412">
        <f>SUMIF(PPG!$C$20:$C$160,'School CFR'!A82,PPG!$AG$20:$AG$160)</f>
        <v>2865</v>
      </c>
      <c r="G82" s="412" t="e">
        <f>SUMIFS(GRANTS!#REF!,GRANTS!$C$20:$C$220,'School CFR'!A82,GRANTS!$K$20:$K$220,'School CFR'!$G$2)</f>
        <v>#REF!</v>
      </c>
      <c r="H82" s="412" t="e">
        <f>SUMIFS(GRANTS!#REF!,GRANTS!$C$20:$C$220,'School CFR'!A82,GRANTS!$K$20:$K$220,'School CFR'!$H$2)</f>
        <v>#REF!</v>
      </c>
      <c r="I82" s="400">
        <f>SUMIFS(APT!$F$20:$F$100,APT!$C$20:$C$100,'School CFR'!A82,APT!$K$20:$K$100,'School CFR'!$I$2)+(SUMIFS(HNPlaces!$F$20:$F$35,HNPlaces!$C$20:$C$35,'School CFR'!A82,HNPlaces!$K$20:$K$35,'School CFR'!$I$2))+(SUMIFS(TPG!$F$20:$F$133,TPG!$C$20:$C$133,'School CFR'!A82,TPG!$K$20:$K$133,'School CFR'!$I$2))</f>
        <v>1642087.7026394645</v>
      </c>
      <c r="J82" s="399">
        <f>SUMIFS(HNPlaces!$F$20:$F$35,HNPlaces!$C$20:$C$35,'School CFR'!A82,HNPlaces!$K$20:$K$35,'School CFR'!$J$2)+SUMIFS(POST16!$F$20:$F$26,POST16!$C$20:$C$26,'School CFR'!A82,POST16!$K$20:$K$26,'School CFR'!$J$2)</f>
        <v>390291</v>
      </c>
      <c r="K82" s="400">
        <f>SUMIF('HN TOP UP AUTUMN UPDATE NOV'!$E$8:$E$189,'School CFR'!A82,'HN TOP UP AUTUMN UPDATE NOV'!$H$8:$H$189)</f>
        <v>0</v>
      </c>
      <c r="L82" s="400">
        <f>SUMIFS(PPG!$F$20:$F$160,PPG!$C$20:$C$160,'School CFR'!A82,PPG!$K$20:$K$160,'School CFR'!$L$2)</f>
        <v>15280</v>
      </c>
      <c r="M82" s="399">
        <f>SUMIFS(COVID!$F$20:$F$109,COVID!$C$20:$C$109,'School CFR'!A82,COVID!$K$20:$K$109,'School CFR'!$M$2)+SUMIFS(GRANTS!$F$20:$F$220,GRANTS!$C$20:$C$220,'School CFR'!A82,GRANTS!$K$20:$K$220,'School CFR'!$M$2)</f>
        <v>9260</v>
      </c>
      <c r="N82" s="406">
        <f>SUMIFS(GRANTS!$F$20:$F$220,GRANTS!$C$20:$C$220,'School CFR'!A82,GRANTS!$K$20:$K$220,'School CFR'!$N$2)</f>
        <v>0</v>
      </c>
      <c r="O82" s="301"/>
    </row>
    <row r="83" spans="1:15" x14ac:dyDescent="0.25">
      <c r="A83" s="410">
        <v>3025404</v>
      </c>
      <c r="B83" s="277" t="s">
        <v>118</v>
      </c>
      <c r="C83" s="412" t="e">
        <f>SUMIF(APT!$C$20:$C$100,'School CFR'!A83,APT!$AG$20:$AG$100)+SUMIF(HNPlaces!$C$20:$C$35,'School CFR'!A83,HNPlaces!$AI$20:$AI$35)+SUMIF(TPG!$C$20:$C$133,'School CFR'!A83,TPG!#REF!)</f>
        <v>#REF!</v>
      </c>
      <c r="D83" s="412">
        <f>SUMIF(POST16!$C$20:$C$26,'School CFR'!A83,POST16!$AI$20:$AI$26)</f>
        <v>1033387.5000000001</v>
      </c>
      <c r="E83" s="412">
        <f>SUMIF('HN TOP UP AUTUMN UPDATE NOV'!$E$8:$E$189,'School CFR'!A83,'HN TOP UP AUTUMN UPDATE NOV'!$BG$8:$BG$189)</f>
        <v>0</v>
      </c>
      <c r="F83" s="412">
        <f>SUMIF(PPG!$C$20:$C$160,'School CFR'!A83,PPG!$AG$20:$AG$160)</f>
        <v>10266.25</v>
      </c>
      <c r="G83" s="412" t="e">
        <f>SUMIFS(GRANTS!#REF!,GRANTS!$C$20:$C$220,'School CFR'!A83,GRANTS!$K$20:$K$220,'School CFR'!$G$2)</f>
        <v>#REF!</v>
      </c>
      <c r="H83" s="412" t="e">
        <f>SUMIFS(GRANTS!#REF!,GRANTS!$C$20:$C$220,'School CFR'!A83,GRANTS!$K$20:$K$220,'School CFR'!$H$2)</f>
        <v>#REF!</v>
      </c>
      <c r="I83" s="400">
        <f>SUMIFS(APT!$F$20:$F$100,APT!$C$20:$C$100,'School CFR'!A83,APT!$K$20:$K$100,'School CFR'!$I$2)+(SUMIFS(HNPlaces!$F$20:$F$35,HNPlaces!$C$20:$C$35,'School CFR'!A83,HNPlaces!$K$20:$K$35,'School CFR'!$I$2))+(SUMIFS(TPG!$F$20:$F$133,TPG!$C$20:$C$133,'School CFR'!A83,TPG!$K$20:$K$133,'School CFR'!$I$2))</f>
        <v>3400970.8909040731</v>
      </c>
      <c r="J83" s="399">
        <f>SUMIFS(HNPlaces!$F$20:$F$35,HNPlaces!$C$20:$C$35,'School CFR'!A83,HNPlaces!$K$20:$K$35,'School CFR'!$J$2)+SUMIFS(POST16!$F$20:$F$26,POST16!$C$20:$C$26,'School CFR'!A83,POST16!$K$20:$K$26,'School CFR'!$J$2)</f>
        <v>1377850</v>
      </c>
      <c r="K83" s="400">
        <f>SUMIF('HN TOP UP AUTUMN UPDATE NOV'!$E$8:$E$189,'School CFR'!A83,'HN TOP UP AUTUMN UPDATE NOV'!$H$8:$H$189)</f>
        <v>0</v>
      </c>
      <c r="L83" s="400">
        <f>SUMIFS(PPG!$F$20:$F$160,PPG!$C$20:$C$160,'School CFR'!A83,PPG!$K$20:$K$160,'School CFR'!$L$2)</f>
        <v>42020</v>
      </c>
      <c r="M83" s="399">
        <f>SUMIFS(COVID!$F$20:$F$109,COVID!$C$20:$C$109,'School CFR'!A83,COVID!$K$20:$K$109,'School CFR'!$M$2)+SUMIFS(GRANTS!$F$20:$F$220,GRANTS!$C$20:$C$220,'School CFR'!A83,GRANTS!$K$20:$K$220,'School CFR'!$M$2)</f>
        <v>18060</v>
      </c>
      <c r="N83" s="406">
        <f>SUMIFS(GRANTS!$F$20:$F$220,GRANTS!$C$20:$C$220,'School CFR'!A83,GRANTS!$K$20:$K$220,'School CFR'!$N$2)</f>
        <v>0</v>
      </c>
      <c r="O83" s="301"/>
    </row>
    <row r="84" spans="1:15" x14ac:dyDescent="0.25">
      <c r="A84" s="410">
        <v>3025407</v>
      </c>
      <c r="B84" s="277" t="s">
        <v>119</v>
      </c>
      <c r="C84" s="412" t="e">
        <f>SUMIF(APT!$C$20:$C$100,'School CFR'!A84,APT!$AG$20:$AG$100)+SUMIF(HNPlaces!$C$20:$C$35,'School CFR'!A84,HNPlaces!$AI$20:$AI$35)+SUMIF(TPG!$C$20:$C$133,'School CFR'!A84,TPG!#REF!)</f>
        <v>#REF!</v>
      </c>
      <c r="D84" s="412">
        <f>SUMIF(POST16!$C$20:$C$26,'School CFR'!A84,POST16!$AI$20:$AI$26)</f>
        <v>826823.25</v>
      </c>
      <c r="E84" s="412">
        <f>SUMIF('HN TOP UP AUTUMN UPDATE NOV'!$E$8:$E$189,'School CFR'!A84,'HN TOP UP AUTUMN UPDATE NOV'!$BG$8:$BG$189)</f>
        <v>0</v>
      </c>
      <c r="F84" s="412">
        <f>SUMIF(PPG!$C$20:$C$160,'School CFR'!A84,PPG!$AG$20:$AG$160)</f>
        <v>57278.75</v>
      </c>
      <c r="G84" s="412" t="e">
        <f>SUMIFS(GRANTS!#REF!,GRANTS!$C$20:$C$220,'School CFR'!A84,GRANTS!$K$20:$K$220,'School CFR'!$G$2)</f>
        <v>#REF!</v>
      </c>
      <c r="H84" s="412" t="e">
        <f>SUMIFS(GRANTS!#REF!,GRANTS!$C$20:$C$220,'School CFR'!A84,GRANTS!$K$20:$K$220,'School CFR'!$H$2)</f>
        <v>#REF!</v>
      </c>
      <c r="I84" s="400">
        <f>SUMIFS(APT!$F$20:$F$100,APT!$C$20:$C$100,'School CFR'!A84,APT!$K$20:$K$100,'School CFR'!$I$2)+(SUMIFS(HNPlaces!$F$20:$F$35,HNPlaces!$C$20:$C$35,'School CFR'!A84,HNPlaces!$K$20:$K$35,'School CFR'!$I$2))+(SUMIFS(TPG!$F$20:$F$133,TPG!$C$20:$C$133,'School CFR'!A84,TPG!$K$20:$K$133,'School CFR'!$I$2))</f>
        <v>6580401.6160812704</v>
      </c>
      <c r="J84" s="399">
        <f>SUMIFS(HNPlaces!$F$20:$F$35,HNPlaces!$C$20:$C$35,'School CFR'!A84,HNPlaces!$K$20:$K$35,'School CFR'!$J$2)+SUMIFS(POST16!$F$20:$F$26,POST16!$C$20:$C$26,'School CFR'!A84,POST16!$K$20:$K$26,'School CFR'!$J$2)</f>
        <v>1102431</v>
      </c>
      <c r="K84" s="400">
        <f>SUMIF('HN TOP UP AUTUMN UPDATE NOV'!$E$8:$E$189,'School CFR'!A84,'HN TOP UP AUTUMN UPDATE NOV'!$H$8:$H$189)</f>
        <v>0</v>
      </c>
      <c r="L84" s="400">
        <f>SUMIFS(PPG!$F$20:$F$160,PPG!$C$20:$C$160,'School CFR'!A84,PPG!$K$20:$K$160,'School CFR'!$L$2)</f>
        <v>250560</v>
      </c>
      <c r="M84" s="399">
        <f>SUMIFS(COVID!$F$20:$F$109,COVID!$C$20:$C$109,'School CFR'!A84,COVID!$K$20:$K$109,'School CFR'!$M$2)+SUMIFS(GRANTS!$F$20:$F$220,GRANTS!$C$20:$C$220,'School CFR'!A84,GRANTS!$K$20:$K$220,'School CFR'!$M$2)</f>
        <v>34030</v>
      </c>
      <c r="N84" s="406">
        <f>SUMIFS(GRANTS!$F$20:$F$220,GRANTS!$C$20:$C$220,'School CFR'!A84,GRANTS!$K$20:$K$220,'School CFR'!$N$2)</f>
        <v>0</v>
      </c>
      <c r="O84" s="301"/>
    </row>
    <row r="85" spans="1:15" x14ac:dyDescent="0.25">
      <c r="A85" s="410">
        <v>3027010</v>
      </c>
      <c r="B85" s="277" t="s">
        <v>76</v>
      </c>
      <c r="C85" s="412" t="e">
        <f>SUMIF(APT!$C$20:$C$100,'School CFR'!A85,APT!$AG$20:$AG$100)+SUMIF(HNPlaces!$C$20:$C$35,'School CFR'!A85,HNPlaces!$AI$20:$AI$35)+SUMIF(TPG!$C$20:$C$133,'School CFR'!A85,TPG!#REF!)</f>
        <v>#REF!</v>
      </c>
      <c r="D85" s="412">
        <f>SUMIF(POST16!$C$20:$C$26,'School CFR'!A85,POST16!$AI$20:$AI$26)</f>
        <v>732.74999999999989</v>
      </c>
      <c r="E85" s="412">
        <f>SUMIF('HN TOP UP AUTUMN UPDATE NOV'!$E$8:$E$189,'School CFR'!A85,'HN TOP UP AUTUMN UPDATE NOV'!$BG$8:$BG$189)</f>
        <v>0</v>
      </c>
      <c r="F85" s="412">
        <f>SUMIF(PPG!$C$20:$C$160,'School CFR'!A85,PPG!$AG$20:$AG$160)</f>
        <v>6685</v>
      </c>
      <c r="G85" s="412" t="e">
        <f>SUMIFS(GRANTS!#REF!,GRANTS!$C$20:$C$220,'School CFR'!A85,GRANTS!$K$20:$K$220,'School CFR'!$G$2)</f>
        <v>#REF!</v>
      </c>
      <c r="H85" s="412" t="e">
        <f>SUMIFS(GRANTS!#REF!,GRANTS!$C$20:$C$220,'School CFR'!A85,GRANTS!$K$20:$K$220,'School CFR'!$H$2)</f>
        <v>#REF!</v>
      </c>
      <c r="I85" s="400">
        <f>SUMIFS(APT!$F$20:$F$100,APT!$C$20:$C$100,'School CFR'!A85,APT!$K$20:$K$100,'School CFR'!$I$2)+(SUMIFS(HNPlaces!$F$20:$F$35,HNPlaces!$C$20:$C$35,'School CFR'!A85,HNPlaces!$K$20:$K$35,'School CFR'!$I$2))+(SUMIFS(TPG!$F$20:$F$133,TPG!$C$20:$C$133,'School CFR'!A85,TPG!$K$20:$K$133,'School CFR'!$I$2))</f>
        <v>977500.00000000012</v>
      </c>
      <c r="J85" s="399">
        <f>SUMIFS(HNPlaces!$F$20:$F$35,HNPlaces!$C$20:$C$35,'School CFR'!A85,HNPlaces!$K$20:$K$35,'School CFR'!$J$2)+SUMIFS(POST16!$F$20:$F$26,POST16!$C$20:$C$26,'School CFR'!A85,POST16!$K$20:$K$26,'School CFR'!$J$2)</f>
        <v>977</v>
      </c>
      <c r="K85" s="400">
        <f>SUMIF('HN TOP UP AUTUMN UPDATE NOV'!$E$8:$E$189,'School CFR'!A85,'HN TOP UP AUTUMN UPDATE NOV'!$H$8:$H$189)</f>
        <v>0</v>
      </c>
      <c r="L85" s="400">
        <f>SUMIFS(PPG!$F$20:$F$160,PPG!$C$20:$C$160,'School CFR'!A85,PPG!$K$20:$K$160,'School CFR'!$L$2)</f>
        <v>33425</v>
      </c>
      <c r="M85" s="399">
        <f>SUMIFS(COVID!$F$20:$F$109,COVID!$C$20:$C$109,'School CFR'!A85,COVID!$K$20:$K$109,'School CFR'!$M$2)+SUMIFS(GRANTS!$F$20:$F$220,GRANTS!$C$20:$C$220,'School CFR'!A85,GRANTS!$K$20:$K$220,'School CFR'!$M$2)</f>
        <v>8900</v>
      </c>
      <c r="N85" s="406">
        <f>SUMIFS(GRANTS!$F$20:$F$220,GRANTS!$C$20:$C$220,'School CFR'!A85,GRANTS!$K$20:$K$220,'School CFR'!$N$2)</f>
        <v>8303.1200000000008</v>
      </c>
      <c r="O85" s="301"/>
    </row>
    <row r="86" spans="1:15" x14ac:dyDescent="0.25">
      <c r="A86" s="410">
        <v>3027005</v>
      </c>
      <c r="B86" s="277" t="s">
        <v>67</v>
      </c>
      <c r="C86" s="412" t="e">
        <f>SUMIF(APT!$C$20:$C$100,'School CFR'!A86,APT!$AG$20:$AG$100)+SUMIF(HNPlaces!$C$20:$C$35,'School CFR'!A86,HNPlaces!$AI$20:$AI$35)+SUMIF(TPG!$C$20:$C$133,'School CFR'!A86,TPG!#REF!)</f>
        <v>#REF!</v>
      </c>
      <c r="D86" s="412">
        <f>SUMIF(POST16!$C$20:$C$26,'School CFR'!A86,POST16!$AI$20:$AI$26)</f>
        <v>0</v>
      </c>
      <c r="E86" s="412">
        <f>SUMIF('HN TOP UP AUTUMN UPDATE NOV'!$E$8:$E$189,'School CFR'!A86,'HN TOP UP AUTUMN UPDATE NOV'!$BG$8:$BG$189)</f>
        <v>0</v>
      </c>
      <c r="F86" s="412">
        <f>SUMIF(PPG!$C$20:$C$160,'School CFR'!A86,PPG!$AG$20:$AG$160)</f>
        <v>15131.25</v>
      </c>
      <c r="G86" s="412" t="e">
        <f>SUMIFS(GRANTS!#REF!,GRANTS!$C$20:$C$220,'School CFR'!A86,GRANTS!$K$20:$K$220,'School CFR'!$G$2)</f>
        <v>#REF!</v>
      </c>
      <c r="H86" s="412" t="e">
        <f>SUMIFS(GRANTS!#REF!,GRANTS!$C$20:$C$220,'School CFR'!A86,GRANTS!$K$20:$K$220,'School CFR'!$H$2)</f>
        <v>#REF!</v>
      </c>
      <c r="I86" s="400">
        <f>SUMIFS(APT!$F$20:$F$100,APT!$C$20:$C$100,'School CFR'!A86,APT!$K$20:$K$100,'School CFR'!$I$2)+(SUMIFS(HNPlaces!$F$20:$F$35,HNPlaces!$C$20:$C$35,'School CFR'!A86,HNPlaces!$K$20:$K$35,'School CFR'!$I$2))+(SUMIFS(TPG!$F$20:$F$133,TPG!$C$20:$C$133,'School CFR'!A86,TPG!$K$20:$K$133,'School CFR'!$I$2))</f>
        <v>1241666.6666666667</v>
      </c>
      <c r="J86" s="399">
        <f>SUMIFS(HNPlaces!$F$20:$F$35,HNPlaces!$C$20:$C$35,'School CFR'!A86,HNPlaces!$K$20:$K$35,'School CFR'!$J$2)+SUMIFS(POST16!$F$20:$F$26,POST16!$C$20:$C$26,'School CFR'!A86,POST16!$K$20:$K$26,'School CFR'!$J$2)</f>
        <v>0</v>
      </c>
      <c r="K86" s="400">
        <f>SUMIF('HN TOP UP AUTUMN UPDATE NOV'!$E$8:$E$189,'School CFR'!A86,'HN TOP UP AUTUMN UPDATE NOV'!$H$8:$H$189)</f>
        <v>0</v>
      </c>
      <c r="L86" s="400">
        <f>SUMIFS(PPG!$F$20:$F$160,PPG!$C$20:$C$160,'School CFR'!A86,PPG!$K$20:$K$160,'School CFR'!$L$2)</f>
        <v>61870</v>
      </c>
      <c r="M86" s="399">
        <f>SUMIFS(COVID!$F$20:$F$109,COVID!$C$20:$C$109,'School CFR'!A86,COVID!$K$20:$K$109,'School CFR'!$M$2)+SUMIFS(GRANTS!$F$20:$F$220,GRANTS!$C$20:$C$220,'School CFR'!A86,GRANTS!$K$20:$K$220,'School CFR'!$M$2)</f>
        <v>29195.5</v>
      </c>
      <c r="N86" s="406">
        <f>SUMIFS(GRANTS!$F$20:$F$220,GRANTS!$C$20:$C$220,'School CFR'!A86,GRANTS!$K$20:$K$220,'School CFR'!$N$2)</f>
        <v>9670</v>
      </c>
      <c r="O86" s="301"/>
    </row>
    <row r="87" spans="1:15" x14ac:dyDescent="0.25">
      <c r="A87" s="410">
        <v>3027009</v>
      </c>
      <c r="B87" s="277" t="s">
        <v>74</v>
      </c>
      <c r="C87" s="412" t="e">
        <f>SUMIF(APT!$C$20:$C$100,'School CFR'!A87,APT!$AG$20:$AG$100)+SUMIF(HNPlaces!$C$20:$C$35,'School CFR'!A87,HNPlaces!$AI$20:$AI$35)+SUMIF(TPG!$C$20:$C$133,'School CFR'!A87,TPG!#REF!)</f>
        <v>#REF!</v>
      </c>
      <c r="D87" s="412">
        <f>SUMIF(POST16!$C$20:$C$26,'School CFR'!A87,POST16!$AI$20:$AI$26)</f>
        <v>0</v>
      </c>
      <c r="E87" s="412">
        <f>SUMIF('HN TOP UP AUTUMN UPDATE NOV'!$E$8:$E$189,'School CFR'!A87,'HN TOP UP AUTUMN UPDATE NOV'!$BG$8:$BG$189)</f>
        <v>0</v>
      </c>
      <c r="F87" s="412">
        <f>SUMIF(PPG!$C$20:$C$160,'School CFR'!A87,PPG!$AG$20:$AG$160)</f>
        <v>14795</v>
      </c>
      <c r="G87" s="412" t="e">
        <f>SUMIFS(GRANTS!#REF!,GRANTS!$C$20:$C$220,'School CFR'!A87,GRANTS!$K$20:$K$220,'School CFR'!$G$2)</f>
        <v>#REF!</v>
      </c>
      <c r="H87" s="412" t="e">
        <f>SUMIFS(GRANTS!#REF!,GRANTS!$C$20:$C$220,'School CFR'!A87,GRANTS!$K$20:$K$220,'School CFR'!$H$2)</f>
        <v>#REF!</v>
      </c>
      <c r="I87" s="400">
        <f>SUMIFS(APT!$F$20:$F$100,APT!$C$20:$C$100,'School CFR'!A87,APT!$K$20:$K$100,'School CFR'!$I$2)+(SUMIFS(HNPlaces!$F$20:$F$35,HNPlaces!$C$20:$C$35,'School CFR'!A87,HNPlaces!$K$20:$K$35,'School CFR'!$I$2))+(SUMIFS(TPG!$F$20:$F$133,TPG!$C$20:$C$133,'School CFR'!A87,TPG!$K$20:$K$133,'School CFR'!$I$2))</f>
        <v>1758488</v>
      </c>
      <c r="J87" s="399">
        <f>SUMIFS(HNPlaces!$F$20:$F$35,HNPlaces!$C$20:$C$35,'School CFR'!A87,HNPlaces!$K$20:$K$35,'School CFR'!$J$2)+SUMIFS(POST16!$F$20:$F$26,POST16!$C$20:$C$26,'School CFR'!A87,POST16!$K$20:$K$26,'School CFR'!$J$2)</f>
        <v>0</v>
      </c>
      <c r="K87" s="400">
        <f>SUMIF('HN TOP UP AUTUMN UPDATE NOV'!$E$8:$E$189,'School CFR'!A87,'HN TOP UP AUTUMN UPDATE NOV'!$H$8:$H$189)</f>
        <v>0</v>
      </c>
      <c r="L87" s="400">
        <f>SUMIFS(PPG!$F$20:$F$160,PPG!$C$20:$C$160,'School CFR'!A87,PPG!$K$20:$K$160,'School CFR'!$L$2)</f>
        <v>59180</v>
      </c>
      <c r="M87" s="399">
        <f>SUMIFS(COVID!$F$20:$F$109,COVID!$C$20:$C$109,'School CFR'!A87,COVID!$K$20:$K$109,'School CFR'!$M$2)+SUMIFS(GRANTS!$F$20:$F$220,GRANTS!$C$20:$C$220,'School CFR'!A87,GRANTS!$K$20:$K$220,'School CFR'!$M$2)</f>
        <v>42157</v>
      </c>
      <c r="N87" s="406">
        <f>SUMIFS(GRANTS!$F$20:$F$220,GRANTS!$C$20:$C$220,'School CFR'!A87,GRANTS!$K$20:$K$220,'School CFR'!$N$2)</f>
        <v>10388.879999999999</v>
      </c>
      <c r="O87" s="301"/>
    </row>
    <row r="88" spans="1:15" x14ac:dyDescent="0.25">
      <c r="A88" s="410">
        <v>3023521</v>
      </c>
      <c r="B88" s="277" t="s">
        <v>318</v>
      </c>
      <c r="C88" s="412" t="e">
        <f>SUMIF(APT!$C$20:$C$100,'School CFR'!A88,APT!$AG$20:$AG$100)+SUMIF(HNPlaces!$C$20:$C$35,'School CFR'!A88,HNPlaces!$AI$20:$AI$35)+SUMIF(TPG!$C$20:$C$133,'School CFR'!A88,TPG!#REF!)</f>
        <v>#REF!</v>
      </c>
      <c r="D88" s="412">
        <f>SUMIF(POST16!$C$20:$C$26,'School CFR'!A88,POST16!$AI$20:$AI$26)</f>
        <v>299271</v>
      </c>
      <c r="E88" s="412">
        <f>SUMIF('HN TOP UP AUTUMN UPDATE NOV'!$E$8:$E$189,'School CFR'!A88,'HN TOP UP AUTUMN UPDATE NOV'!$BG$8:$BG$189)</f>
        <v>0</v>
      </c>
      <c r="F88" s="412">
        <f>SUMIF(PPG!$C$20:$C$160,'School CFR'!A88,PPG!$AG$20:$AG$160)</f>
        <v>127293.125</v>
      </c>
      <c r="G88" s="412" t="e">
        <f>SUMIFS(GRANTS!#REF!,GRANTS!$C$20:$C$220,'School CFR'!A88,GRANTS!$K$20:$K$220,'School CFR'!$G$2)</f>
        <v>#REF!</v>
      </c>
      <c r="H88" s="412" t="e">
        <f>SUMIFS(GRANTS!#REF!,GRANTS!$C$20:$C$220,'School CFR'!A88,GRANTS!$K$20:$K$220,'School CFR'!$H$2)</f>
        <v>#REF!</v>
      </c>
      <c r="I88" s="400">
        <f>SUMIFS(APT!$F$20:$F$100,APT!$C$20:$C$100,'School CFR'!A88,APT!$K$20:$K$100,'School CFR'!$I$2)+(SUMIFS(HNPlaces!$F$20:$F$35,HNPlaces!$C$20:$C$35,'School CFR'!A88,HNPlaces!$K$20:$K$35,'School CFR'!$I$2))+(SUMIFS(TPG!$F$20:$F$133,TPG!$C$20:$C$133,'School CFR'!A88,TPG!$K$20:$K$133,'School CFR'!$I$2))</f>
        <v>8232058.699735363</v>
      </c>
      <c r="J88" s="399">
        <f>SUMIFS(HNPlaces!$F$20:$F$35,HNPlaces!$C$20:$C$35,'School CFR'!A88,HNPlaces!$K$20:$K$35,'School CFR'!$J$2)+SUMIFS(POST16!$F$20:$F$26,POST16!$C$20:$C$26,'School CFR'!A88,POST16!$K$20:$K$26,'School CFR'!$J$2)</f>
        <v>399028</v>
      </c>
      <c r="K88" s="400">
        <f>SUMIF('HN TOP UP AUTUMN UPDATE NOV'!$E$8:$E$189,'School CFR'!A88,'HN TOP UP AUTUMN UPDATE NOV'!$H$8:$H$189)</f>
        <v>0</v>
      </c>
      <c r="L88" s="400">
        <f>SUMIFS(PPG!$F$20:$F$160,PPG!$C$20:$C$160,'School CFR'!A88,PPG!$K$20:$K$160,'School CFR'!$L$2)</f>
        <v>529350</v>
      </c>
      <c r="M88" s="399">
        <f>SUMIFS(COVID!$F$20:$F$109,COVID!$C$20:$C$109,'School CFR'!A88,COVID!$K$20:$K$109,'School CFR'!$M$2)+SUMIFS(GRANTS!$F$20:$F$220,GRANTS!$C$20:$C$220,'School CFR'!A88,GRANTS!$K$20:$K$220,'School CFR'!$M$2)</f>
        <v>131911</v>
      </c>
      <c r="N88" s="406">
        <f>SUMIFS(GRANTS!$F$20:$F$220,GRANTS!$C$20:$C$220,'School CFR'!A88,GRANTS!$K$20:$K$220,'School CFR'!$N$2)</f>
        <v>0</v>
      </c>
      <c r="O88" s="301"/>
    </row>
    <row r="89" spans="1:15" x14ac:dyDescent="0.25">
      <c r="A89" s="410">
        <v>3021000</v>
      </c>
      <c r="B89" s="277" t="s">
        <v>52</v>
      </c>
      <c r="C89" s="412" t="e">
        <f>SUMIF(APT!$C$20:$C$100,'School CFR'!A89,APT!$AG$20:$AG$100)+SUMIF(HNPlaces!$C$20:$C$35,'School CFR'!A89,HNPlaces!$AI$20:$AI$35)+SUMIF(TPG!$C$20:$C$133,'School CFR'!A89,TPG!#REF!)</f>
        <v>#REF!</v>
      </c>
      <c r="D89" s="412">
        <f>SUMIF(POST16!$C$20:$C$26,'School CFR'!A89,POST16!$AI$20:$AI$26)</f>
        <v>0</v>
      </c>
      <c r="E89" s="412">
        <f>SUMIF('HN TOP UP AUTUMN UPDATE NOV'!$E$8:$E$189,'School CFR'!A89,'HN TOP UP AUTUMN UPDATE NOV'!$BG$8:$BG$189)</f>
        <v>0</v>
      </c>
      <c r="F89" s="412">
        <f>SUMIF(PPG!$C$20:$C$160,'School CFR'!A89,PPG!$AG$20:$AG$160)</f>
        <v>0</v>
      </c>
      <c r="G89" s="412" t="e">
        <f>SUMIFS(GRANTS!#REF!,GRANTS!$C$20:$C$220,'School CFR'!A89,GRANTS!$K$20:$K$220,'School CFR'!$G$2)</f>
        <v>#REF!</v>
      </c>
      <c r="H89" s="412" t="e">
        <f>SUMIFS(GRANTS!#REF!,GRANTS!$C$20:$C$220,'School CFR'!A89,GRANTS!$K$20:$K$220,'School CFR'!$H$2)</f>
        <v>#REF!</v>
      </c>
      <c r="I89" s="400">
        <f>SUMIFS(APT!$F$20:$F$100,APT!$C$20:$C$100,'School CFR'!A89,APT!$K$20:$K$100,'School CFR'!$I$2)+(SUMIFS(HNPlaces!$F$20:$F$35,HNPlaces!$C$20:$C$35,'School CFR'!A89,HNPlaces!$K$20:$K$35,'School CFR'!$I$2))+(SUMIFS(TPG!$F$20:$F$133,TPG!$C$20:$C$133,'School CFR'!A89,TPG!$K$20:$K$133,'School CFR'!$I$2))</f>
        <v>8743</v>
      </c>
      <c r="J89" s="399">
        <f>SUMIFS(HNPlaces!$F$20:$F$35,HNPlaces!$C$20:$C$35,'School CFR'!A89,HNPlaces!$K$20:$K$35,'School CFR'!$J$2)+SUMIFS(POST16!$F$20:$F$26,POST16!$C$20:$C$26,'School CFR'!A89,POST16!$K$20:$K$26,'School CFR'!$J$2)</f>
        <v>0</v>
      </c>
      <c r="K89" s="400">
        <f>SUMIF('HN TOP UP AUTUMN UPDATE NOV'!$E$8:$E$189,'School CFR'!A89,'HN TOP UP AUTUMN UPDATE NOV'!$H$8:$H$189)</f>
        <v>0</v>
      </c>
      <c r="L89" s="400">
        <f>SUMIFS(PPG!$F$20:$F$160,PPG!$C$20:$C$160,'School CFR'!A89,PPG!$K$20:$K$160,'School CFR'!$L$2)</f>
        <v>0</v>
      </c>
      <c r="M89" s="399">
        <f>SUMIFS(COVID!$F$20:$F$109,COVID!$C$20:$C$109,'School CFR'!A89,COVID!$K$20:$K$109,'School CFR'!$M$2)+SUMIFS(GRANTS!$F$20:$F$220,GRANTS!$C$20:$C$220,'School CFR'!A89,GRANTS!$K$20:$K$220,'School CFR'!$M$2)</f>
        <v>0</v>
      </c>
      <c r="N89" s="406">
        <f>SUMIFS(GRANTS!$F$20:$F$220,GRANTS!$C$20:$C$220,'School CFR'!A89,GRANTS!$K$20:$K$220,'School CFR'!$N$2)</f>
        <v>5043.1000000000004</v>
      </c>
    </row>
    <row r="90" spans="1:15" x14ac:dyDescent="0.25">
      <c r="A90" s="410">
        <v>3021001</v>
      </c>
      <c r="B90" s="277" t="s">
        <v>61</v>
      </c>
      <c r="C90" s="412" t="e">
        <f>SUMIF(APT!$C$20:$C$100,'School CFR'!A90,APT!$AG$20:$AG$100)+SUMIF(HNPlaces!$C$20:$C$35,'School CFR'!A90,HNPlaces!$AI$20:$AI$35)+SUMIF(TPG!$C$20:$C$133,'School CFR'!A90,TPG!#REF!)</f>
        <v>#REF!</v>
      </c>
      <c r="D90" s="412">
        <f>SUMIF(POST16!$C$20:$C$26,'School CFR'!A90,POST16!$AI$20:$AI$26)</f>
        <v>0</v>
      </c>
      <c r="E90" s="412">
        <f>SUMIF('HN TOP UP AUTUMN UPDATE NOV'!$E$8:$E$189,'School CFR'!A90,'HN TOP UP AUTUMN UPDATE NOV'!$BG$8:$BG$189)</f>
        <v>0</v>
      </c>
      <c r="F90" s="412">
        <f>SUMIF(PPG!$C$20:$C$160,'School CFR'!A90,PPG!$AG$20:$AG$160)</f>
        <v>0</v>
      </c>
      <c r="G90" s="412" t="e">
        <f>SUMIFS(GRANTS!#REF!,GRANTS!$C$20:$C$220,'School CFR'!A90,GRANTS!$K$20:$K$220,'School CFR'!$G$2)</f>
        <v>#REF!</v>
      </c>
      <c r="H90" s="412" t="e">
        <f>SUMIFS(GRANTS!#REF!,GRANTS!$C$20:$C$220,'School CFR'!A90,GRANTS!$K$20:$K$220,'School CFR'!$H$2)</f>
        <v>#REF!</v>
      </c>
      <c r="I90" s="400">
        <f>SUMIFS(APT!$F$20:$F$100,APT!$C$20:$C$100,'School CFR'!A90,APT!$K$20:$K$100,'School CFR'!$I$2)+(SUMIFS(HNPlaces!$F$20:$F$35,HNPlaces!$C$20:$C$35,'School CFR'!A90,HNPlaces!$K$20:$K$35,'School CFR'!$I$2))+(SUMIFS(TPG!$F$20:$F$133,TPG!$C$20:$C$133,'School CFR'!A90,TPG!$K$20:$K$133,'School CFR'!$I$2))</f>
        <v>8248</v>
      </c>
      <c r="J90" s="399">
        <f>SUMIFS(HNPlaces!$F$20:$F$35,HNPlaces!$C$20:$C$35,'School CFR'!A90,HNPlaces!$K$20:$K$35,'School CFR'!$J$2)+SUMIFS(POST16!$F$20:$F$26,POST16!$C$20:$C$26,'School CFR'!A90,POST16!$K$20:$K$26,'School CFR'!$J$2)</f>
        <v>0</v>
      </c>
      <c r="K90" s="400">
        <f>SUMIF('HN TOP UP AUTUMN UPDATE NOV'!$E$8:$E$189,'School CFR'!A90,'HN TOP UP AUTUMN UPDATE NOV'!$H$8:$H$189)</f>
        <v>0</v>
      </c>
      <c r="L90" s="400">
        <f>SUMIFS(PPG!$F$20:$F$160,PPG!$C$20:$C$160,'School CFR'!A90,PPG!$K$20:$K$160,'School CFR'!$L$2)</f>
        <v>0</v>
      </c>
      <c r="M90" s="399">
        <f>SUMIFS(COVID!$F$20:$F$109,COVID!$C$20:$C$109,'School CFR'!A90,COVID!$K$20:$K$109,'School CFR'!$M$2)+SUMIFS(GRANTS!$F$20:$F$220,GRANTS!$C$20:$C$220,'School CFR'!A90,GRANTS!$K$20:$K$220,'School CFR'!$M$2)</f>
        <v>0</v>
      </c>
      <c r="N90" s="406">
        <f>SUMIFS(GRANTS!$F$20:$F$220,GRANTS!$C$20:$C$220,'School CFR'!A90,GRANTS!$K$20:$K$220,'School CFR'!$N$2)</f>
        <v>5090.3500000000004</v>
      </c>
    </row>
    <row r="91" spans="1:15" x14ac:dyDescent="0.25">
      <c r="A91" s="410">
        <v>3021003</v>
      </c>
      <c r="B91" s="277" t="s">
        <v>62</v>
      </c>
      <c r="C91" s="412" t="e">
        <f>SUMIF(APT!$C$20:$C$100,'School CFR'!A91,APT!$AG$20:$AG$100)+SUMIF(HNPlaces!$C$20:$C$35,'School CFR'!A91,HNPlaces!$AI$20:$AI$35)+SUMIF(TPG!$C$20:$C$133,'School CFR'!A91,TPG!#REF!)</f>
        <v>#REF!</v>
      </c>
      <c r="D91" s="412">
        <f>SUMIF(POST16!$C$20:$C$26,'School CFR'!A91,POST16!$AI$20:$AI$26)</f>
        <v>0</v>
      </c>
      <c r="E91" s="412">
        <f>SUMIF('HN TOP UP AUTUMN UPDATE NOV'!$E$8:$E$189,'School CFR'!A91,'HN TOP UP AUTUMN UPDATE NOV'!$BG$8:$BG$189)</f>
        <v>0</v>
      </c>
      <c r="F91" s="412">
        <f>SUMIF(PPG!$C$20:$C$160,'School CFR'!A91,PPG!$AG$20:$AG$160)</f>
        <v>0</v>
      </c>
      <c r="G91" s="412" t="e">
        <f>SUMIFS(GRANTS!#REF!,GRANTS!$C$20:$C$220,'School CFR'!A91,GRANTS!$K$20:$K$220,'School CFR'!$G$2)</f>
        <v>#REF!</v>
      </c>
      <c r="H91" s="412" t="e">
        <f>SUMIFS(GRANTS!#REF!,GRANTS!$C$20:$C$220,'School CFR'!A91,GRANTS!$K$20:$K$220,'School CFR'!$H$2)</f>
        <v>#REF!</v>
      </c>
      <c r="I91" s="400">
        <f>SUMIFS(APT!$F$20:$F$100,APT!$C$20:$C$100,'School CFR'!A91,APT!$K$20:$K$100,'School CFR'!$I$2)+(SUMIFS(HNPlaces!$F$20:$F$35,HNPlaces!$C$20:$C$35,'School CFR'!A91,HNPlaces!$K$20:$K$35,'School CFR'!$I$2))+(SUMIFS(TPG!$F$20:$F$133,TPG!$C$20:$C$133,'School CFR'!A91,TPG!$K$20:$K$133,'School CFR'!$I$2))</f>
        <v>9155</v>
      </c>
      <c r="J91" s="399">
        <f>SUMIFS(HNPlaces!$F$20:$F$35,HNPlaces!$C$20:$C$35,'School CFR'!A91,HNPlaces!$K$20:$K$35,'School CFR'!$J$2)+SUMIFS(POST16!$F$20:$F$26,POST16!$C$20:$C$26,'School CFR'!A91,POST16!$K$20:$K$26,'School CFR'!$J$2)</f>
        <v>0</v>
      </c>
      <c r="K91" s="400">
        <f>SUMIF('HN TOP UP AUTUMN UPDATE NOV'!$E$8:$E$189,'School CFR'!A91,'HN TOP UP AUTUMN UPDATE NOV'!$H$8:$H$189)</f>
        <v>0</v>
      </c>
      <c r="L91" s="400">
        <f>SUMIFS(PPG!$F$20:$F$160,PPG!$C$20:$C$160,'School CFR'!A91,PPG!$K$20:$K$160,'School CFR'!$L$2)</f>
        <v>0</v>
      </c>
      <c r="M91" s="399">
        <f>SUMIFS(COVID!$F$20:$F$109,COVID!$C$20:$C$109,'School CFR'!A91,COVID!$K$20:$K$109,'School CFR'!$M$2)+SUMIFS(GRANTS!$F$20:$F$220,GRANTS!$C$20:$C$220,'School CFR'!A91,GRANTS!$K$20:$K$220,'School CFR'!$M$2)</f>
        <v>0</v>
      </c>
      <c r="N91" s="406">
        <f>SUMIFS(GRANTS!$F$20:$F$220,GRANTS!$C$20:$C$220,'School CFR'!A91,GRANTS!$K$20:$K$220,'School CFR'!$N$2)</f>
        <v>5127.25</v>
      </c>
    </row>
    <row r="92" spans="1:15" x14ac:dyDescent="0.25">
      <c r="A92" s="410">
        <v>3021002</v>
      </c>
      <c r="B92" s="277" t="s">
        <v>63</v>
      </c>
      <c r="C92" s="412" t="e">
        <f>SUMIF(APT!$C$20:$C$100,'School CFR'!A92,APT!$AG$20:$AG$100)+SUMIF(HNPlaces!$C$20:$C$35,'School CFR'!A92,HNPlaces!$AI$20:$AI$35)+SUMIF(TPG!$C$20:$C$133,'School CFR'!A92,TPG!#REF!)</f>
        <v>#REF!</v>
      </c>
      <c r="D92" s="412">
        <f>SUMIF(POST16!$C$20:$C$26,'School CFR'!A92,POST16!$AI$20:$AI$26)</f>
        <v>0</v>
      </c>
      <c r="E92" s="412">
        <f>SUMIF('HN TOP UP AUTUMN UPDATE NOV'!$E$8:$E$189,'School CFR'!A92,'HN TOP UP AUTUMN UPDATE NOV'!$BG$8:$BG$189)</f>
        <v>0</v>
      </c>
      <c r="F92" s="412">
        <f>SUMIF(PPG!$C$20:$C$160,'School CFR'!A92,PPG!$AG$20:$AG$160)</f>
        <v>0</v>
      </c>
      <c r="G92" s="412" t="e">
        <f>SUMIFS(GRANTS!#REF!,GRANTS!$C$20:$C$220,'School CFR'!A92,GRANTS!$K$20:$K$220,'School CFR'!$G$2)</f>
        <v>#REF!</v>
      </c>
      <c r="H92" s="412" t="e">
        <f>SUMIFS(GRANTS!#REF!,GRANTS!$C$20:$C$220,'School CFR'!A92,GRANTS!$K$20:$K$220,'School CFR'!$H$2)</f>
        <v>#REF!</v>
      </c>
      <c r="I92" s="400">
        <f>SUMIFS(APT!$F$20:$F$100,APT!$C$20:$C$100,'School CFR'!A92,APT!$K$20:$K$100,'School CFR'!$I$2)+(SUMIFS(HNPlaces!$F$20:$F$35,HNPlaces!$C$20:$C$35,'School CFR'!A92,HNPlaces!$K$20:$K$35,'School CFR'!$I$2))+(SUMIFS(TPG!$F$20:$F$133,TPG!$C$20:$C$133,'School CFR'!A92,TPG!$K$20:$K$133,'School CFR'!$I$2))</f>
        <v>8248</v>
      </c>
      <c r="J92" s="399">
        <f>SUMIFS(HNPlaces!$F$20:$F$35,HNPlaces!$C$20:$C$35,'School CFR'!A92,HNPlaces!$K$20:$K$35,'School CFR'!$J$2)+SUMIFS(POST16!$F$20:$F$26,POST16!$C$20:$C$26,'School CFR'!A92,POST16!$K$20:$K$26,'School CFR'!$J$2)</f>
        <v>0</v>
      </c>
      <c r="K92" s="400">
        <f>SUMIF('HN TOP UP AUTUMN UPDATE NOV'!$E$8:$E$189,'School CFR'!A92,'HN TOP UP AUTUMN UPDATE NOV'!$H$8:$H$189)</f>
        <v>0</v>
      </c>
      <c r="L92" s="400">
        <f>SUMIFS(PPG!$F$20:$F$160,PPG!$C$20:$C$160,'School CFR'!A92,PPG!$K$20:$K$160,'School CFR'!$L$2)</f>
        <v>0</v>
      </c>
      <c r="M92" s="399">
        <f>SUMIFS(COVID!$F$20:$F$109,COVID!$C$20:$C$109,'School CFR'!A92,COVID!$K$20:$K$109,'School CFR'!$M$2)+SUMIFS(GRANTS!$F$20:$F$220,GRANTS!$C$20:$C$220,'School CFR'!A92,GRANTS!$K$20:$K$220,'School CFR'!$M$2)</f>
        <v>0</v>
      </c>
      <c r="N92" s="406">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4"/>
  <sheetViews>
    <sheetView showGridLines="0" tabSelected="1" topLeftCell="E1" zoomScale="70" zoomScaleNormal="70" workbookViewId="0">
      <selection activeCell="P7" sqref="P7"/>
    </sheetView>
  </sheetViews>
  <sheetFormatPr defaultColWidth="18.140625" defaultRowHeight="15" x14ac:dyDescent="0.25"/>
  <cols>
    <col min="1" max="2" width="18.140625" style="103" hidden="1" customWidth="1"/>
    <col min="3" max="3" width="18.140625" style="103"/>
    <col min="4" max="4" width="52.140625" customWidth="1"/>
    <col min="12" max="17" width="18.140625" style="301"/>
    <col min="20" max="20" width="18.140625" style="270"/>
  </cols>
  <sheetData>
    <row r="1" spans="1:21" ht="31.5" x14ac:dyDescent="0.5">
      <c r="A1" s="498" t="s">
        <v>4842</v>
      </c>
      <c r="B1" s="499"/>
      <c r="C1" s="499"/>
      <c r="D1" s="499"/>
      <c r="E1" s="499"/>
      <c r="F1" s="499"/>
      <c r="G1" s="499"/>
      <c r="H1" s="499"/>
      <c r="I1" s="499"/>
      <c r="J1" s="499"/>
      <c r="K1" s="499"/>
      <c r="L1" s="499"/>
      <c r="M1" s="499"/>
      <c r="N1" s="499"/>
      <c r="O1" s="499"/>
      <c r="P1" s="499"/>
      <c r="Q1" s="499"/>
      <c r="R1" s="499"/>
      <c r="S1" s="499"/>
      <c r="T1" s="500"/>
      <c r="U1" s="500"/>
    </row>
    <row r="2" spans="1:21" x14ac:dyDescent="0.25">
      <c r="A2" s="103" t="s">
        <v>4114</v>
      </c>
      <c r="B2" s="103" t="s">
        <v>4114</v>
      </c>
      <c r="C2"/>
    </row>
    <row r="3" spans="1:21" ht="26.25" x14ac:dyDescent="0.4">
      <c r="A3" s="103" t="s">
        <v>3469</v>
      </c>
      <c r="B3" s="251"/>
      <c r="C3"/>
      <c r="G3" s="501" t="s">
        <v>4115</v>
      </c>
      <c r="H3" s="501"/>
      <c r="I3" s="501"/>
      <c r="J3" s="501"/>
      <c r="K3" s="501"/>
      <c r="L3" s="357"/>
      <c r="M3" s="374"/>
      <c r="N3" s="402"/>
      <c r="O3" s="420"/>
      <c r="P3" s="428"/>
      <c r="Q3" s="447"/>
      <c r="R3" s="285"/>
      <c r="S3" s="252"/>
      <c r="T3" s="252"/>
    </row>
    <row r="4" spans="1:21" ht="17.45" customHeight="1" thickBot="1" x14ac:dyDescent="0.45">
      <c r="A4" s="103" t="s">
        <v>4116</v>
      </c>
      <c r="B4" s="251">
        <f>I71</f>
        <v>0</v>
      </c>
      <c r="C4"/>
      <c r="G4" s="271"/>
      <c r="H4" s="271"/>
      <c r="I4" s="271"/>
      <c r="J4" s="271"/>
      <c r="K4" s="271"/>
      <c r="L4" s="357"/>
      <c r="M4" s="374"/>
      <c r="N4" s="402"/>
      <c r="O4" s="420"/>
      <c r="P4" s="428"/>
      <c r="Q4" s="447"/>
      <c r="R4" s="285"/>
    </row>
    <row r="5" spans="1:21" ht="17.45" customHeight="1" thickTop="1" thickBot="1" x14ac:dyDescent="0.3">
      <c r="A5" s="103" t="s">
        <v>4111</v>
      </c>
      <c r="B5" s="251"/>
      <c r="C5"/>
      <c r="G5" s="502" t="s">
        <v>4117</v>
      </c>
      <c r="H5" s="503"/>
      <c r="S5" s="252"/>
      <c r="T5" s="252"/>
    </row>
    <row r="6" spans="1:21" ht="27" customHeight="1" thickTop="1" x14ac:dyDescent="0.4">
      <c r="A6" s="103" t="s">
        <v>4118</v>
      </c>
      <c r="B6" s="251"/>
      <c r="C6"/>
      <c r="G6" s="504" t="s">
        <v>576</v>
      </c>
      <c r="H6" s="505"/>
      <c r="I6" s="505"/>
      <c r="J6" s="505"/>
      <c r="K6" s="505"/>
      <c r="L6" s="506"/>
      <c r="M6" s="375"/>
      <c r="N6" s="403"/>
      <c r="O6" s="421"/>
      <c r="P6" s="429"/>
      <c r="Q6" s="429"/>
      <c r="R6" s="285"/>
    </row>
    <row r="7" spans="1:21" ht="26.25" x14ac:dyDescent="0.4">
      <c r="A7" s="103" t="s">
        <v>617</v>
      </c>
      <c r="B7" s="251"/>
      <c r="C7"/>
      <c r="G7" s="507"/>
      <c r="H7" s="508"/>
      <c r="I7" s="508"/>
      <c r="J7" s="508"/>
      <c r="K7" s="508"/>
      <c r="L7" s="509"/>
      <c r="M7" s="375"/>
      <c r="N7" s="403"/>
      <c r="O7" s="421"/>
      <c r="P7" s="429"/>
      <c r="Q7" s="429"/>
      <c r="R7" s="285"/>
    </row>
    <row r="8" spans="1:21" ht="21.6" customHeight="1" thickBot="1" x14ac:dyDescent="0.45">
      <c r="A8" s="103" t="s">
        <v>3614</v>
      </c>
      <c r="B8" s="251"/>
      <c r="C8"/>
      <c r="G8" s="510"/>
      <c r="H8" s="511"/>
      <c r="I8" s="511"/>
      <c r="J8" s="511"/>
      <c r="K8" s="511"/>
      <c r="L8" s="512"/>
      <c r="M8" s="375"/>
      <c r="N8" s="403"/>
      <c r="O8" s="421"/>
      <c r="P8" s="429"/>
      <c r="Q8" s="429"/>
      <c r="R8" s="285"/>
    </row>
    <row r="9" spans="1:21" ht="24.75" thickTop="1" thickBot="1" x14ac:dyDescent="0.4">
      <c r="B9" s="253"/>
      <c r="C9"/>
      <c r="G9" s="513">
        <f>VLOOKUP(G6,Schools!B6:T143,19,FALSE)</f>
        <v>0</v>
      </c>
      <c r="H9" s="514"/>
      <c r="I9" s="514"/>
      <c r="J9" s="514"/>
      <c r="K9" s="514"/>
      <c r="L9" s="515"/>
      <c r="M9" s="376"/>
      <c r="N9" s="404"/>
      <c r="O9" s="422"/>
      <c r="P9" s="430"/>
      <c r="Q9" s="449"/>
      <c r="R9" s="290"/>
    </row>
    <row r="10" spans="1:21" ht="15.6" customHeight="1" x14ac:dyDescent="0.25">
      <c r="A10" s="103" t="s">
        <v>4119</v>
      </c>
      <c r="B10" s="251"/>
      <c r="C10"/>
      <c r="G10" s="254"/>
      <c r="H10" s="254"/>
    </row>
    <row r="11" spans="1:21" ht="15.6" customHeight="1" x14ac:dyDescent="0.25">
      <c r="B11" s="251"/>
      <c r="C11"/>
      <c r="G11" s="254"/>
      <c r="H11" s="254"/>
    </row>
    <row r="12" spans="1:21" ht="35.25" customHeight="1" x14ac:dyDescent="0.3">
      <c r="B12" s="251"/>
      <c r="C12"/>
      <c r="D12" s="321"/>
      <c r="E12" s="321"/>
      <c r="F12" s="322" t="s">
        <v>386</v>
      </c>
      <c r="G12" s="322" t="s">
        <v>27</v>
      </c>
      <c r="H12" s="322" t="s">
        <v>3632</v>
      </c>
      <c r="I12" s="431" t="s">
        <v>3635</v>
      </c>
      <c r="J12" s="322" t="s">
        <v>3639</v>
      </c>
      <c r="K12" s="360" t="s">
        <v>3643</v>
      </c>
      <c r="L12" s="360" t="s">
        <v>3646</v>
      </c>
      <c r="M12" s="360" t="s">
        <v>3650</v>
      </c>
      <c r="N12" s="360" t="s">
        <v>3654</v>
      </c>
      <c r="O12" s="360" t="s">
        <v>3657</v>
      </c>
      <c r="P12" s="360" t="s">
        <v>4696</v>
      </c>
      <c r="Q12" s="360" t="s">
        <v>3663</v>
      </c>
      <c r="R12" s="362" t="s">
        <v>4147</v>
      </c>
    </row>
    <row r="13" spans="1:21" ht="15.6" customHeight="1" x14ac:dyDescent="0.3">
      <c r="B13" s="251"/>
      <c r="C13"/>
      <c r="D13" s="321"/>
      <c r="E13" s="323" t="s">
        <v>4165</v>
      </c>
      <c r="F13" s="324">
        <f>F71</f>
        <v>0</v>
      </c>
      <c r="G13" s="324">
        <f>G71</f>
        <v>0</v>
      </c>
      <c r="H13" s="324">
        <f>H71</f>
        <v>0</v>
      </c>
      <c r="I13" s="324">
        <f>I71</f>
        <v>0</v>
      </c>
      <c r="J13" s="324"/>
      <c r="K13" s="361"/>
      <c r="L13" s="361"/>
      <c r="M13" s="361"/>
      <c r="N13" s="324"/>
      <c r="O13" s="324"/>
      <c r="P13" s="324"/>
      <c r="Q13" s="363"/>
      <c r="R13" s="363">
        <f>SUM(F13:Q13)</f>
        <v>0</v>
      </c>
    </row>
    <row r="14" spans="1:21" ht="15" customHeight="1" x14ac:dyDescent="0.3">
      <c r="B14" s="251"/>
      <c r="C14"/>
      <c r="D14" s="321"/>
      <c r="E14" s="323" t="s">
        <v>4166</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c r="K14" s="361"/>
      <c r="L14" s="361"/>
      <c r="M14" s="361"/>
      <c r="N14" s="324"/>
      <c r="O14" s="324"/>
      <c r="P14" s="324"/>
      <c r="Q14" s="363"/>
      <c r="R14" s="363">
        <f>SUM(F14:Q14)</f>
        <v>0</v>
      </c>
    </row>
    <row r="15" spans="1:21" ht="15" customHeight="1" x14ac:dyDescent="0.3">
      <c r="B15" s="251"/>
      <c r="C15"/>
      <c r="D15" s="321"/>
      <c r="E15" s="323" t="s">
        <v>4149</v>
      </c>
      <c r="F15" s="324">
        <f t="shared" ref="F15:Q15" si="0">SUM(F13:F14)</f>
        <v>0</v>
      </c>
      <c r="G15" s="324">
        <f t="shared" si="0"/>
        <v>0</v>
      </c>
      <c r="H15" s="324">
        <f t="shared" si="0"/>
        <v>0</v>
      </c>
      <c r="I15" s="324">
        <f t="shared" si="0"/>
        <v>0</v>
      </c>
      <c r="J15" s="324">
        <f t="shared" si="0"/>
        <v>0</v>
      </c>
      <c r="K15" s="324">
        <f t="shared" si="0"/>
        <v>0</v>
      </c>
      <c r="L15" s="324">
        <f t="shared" si="0"/>
        <v>0</v>
      </c>
      <c r="M15" s="324">
        <f t="shared" si="0"/>
        <v>0</v>
      </c>
      <c r="N15" s="324">
        <f t="shared" si="0"/>
        <v>0</v>
      </c>
      <c r="O15" s="324">
        <f t="shared" si="0"/>
        <v>0</v>
      </c>
      <c r="P15" s="324">
        <f t="shared" si="0"/>
        <v>0</v>
      </c>
      <c r="Q15" s="324">
        <f t="shared" si="0"/>
        <v>0</v>
      </c>
      <c r="R15" s="363">
        <f>R14+R13</f>
        <v>0</v>
      </c>
    </row>
    <row r="16" spans="1:21" ht="22.5" customHeight="1" x14ac:dyDescent="0.3">
      <c r="B16" s="251"/>
      <c r="C16"/>
      <c r="D16" s="279"/>
      <c r="E16" s="281"/>
      <c r="F16" s="474"/>
      <c r="G16" s="476"/>
      <c r="H16" s="474" t="s">
        <v>4953</v>
      </c>
      <c r="I16" s="486">
        <f>I15</f>
        <v>0</v>
      </c>
      <c r="J16" s="475" t="str">
        <f>IF(I16&lt;0,"A remittance showing £0 payment ot the school will be sent, followed by an invoice for this figure, which will be sent to the school for payment","")</f>
        <v/>
      </c>
      <c r="K16" s="355"/>
      <c r="L16" s="355"/>
      <c r="M16" s="355"/>
      <c r="N16" s="355"/>
      <c r="O16" s="355"/>
      <c r="P16" s="355"/>
      <c r="Q16" s="355"/>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65"/>
      <c r="G18" s="477"/>
      <c r="H18" s="484"/>
      <c r="I18" s="455"/>
      <c r="J18" s="446"/>
      <c r="K18" s="433"/>
      <c r="L18" s="433"/>
      <c r="M18" s="432"/>
      <c r="N18" s="433"/>
      <c r="O18" s="448"/>
      <c r="P18" s="448"/>
      <c r="Q18" s="448"/>
    </row>
    <row r="19" spans="1:22" ht="34.5" customHeight="1" x14ac:dyDescent="0.3">
      <c r="C19"/>
      <c r="D19" s="255" t="s">
        <v>4148</v>
      </c>
      <c r="E19" s="255" t="s">
        <v>20</v>
      </c>
      <c r="F19" s="255" t="s">
        <v>386</v>
      </c>
      <c r="G19" s="255" t="s">
        <v>27</v>
      </c>
      <c r="H19" s="255" t="s">
        <v>3632</v>
      </c>
      <c r="I19" s="456" t="s">
        <v>3635</v>
      </c>
      <c r="J19" s="255" t="s">
        <v>3639</v>
      </c>
      <c r="K19" s="255" t="s">
        <v>3643</v>
      </c>
      <c r="L19" s="378" t="s">
        <v>3646</v>
      </c>
      <c r="M19" s="378" t="s">
        <v>3650</v>
      </c>
      <c r="N19" s="378" t="s">
        <v>3654</v>
      </c>
      <c r="O19" s="378" t="s">
        <v>3657</v>
      </c>
      <c r="P19" s="378" t="s">
        <v>4697</v>
      </c>
      <c r="Q19" s="378" t="s">
        <v>3663</v>
      </c>
      <c r="R19" s="294" t="s">
        <v>4147</v>
      </c>
      <c r="S19" s="294" t="s">
        <v>4146</v>
      </c>
      <c r="T19" s="294" t="s">
        <v>4120</v>
      </c>
      <c r="U19" s="294" t="s">
        <v>4167</v>
      </c>
      <c r="V19" s="2" t="s">
        <v>3481</v>
      </c>
    </row>
    <row r="20" spans="1:22" ht="15.6" customHeight="1" thickBot="1" x14ac:dyDescent="0.3">
      <c r="C20"/>
      <c r="F20" s="480"/>
      <c r="G20" s="478"/>
      <c r="H20" s="478"/>
      <c r="I20" s="457"/>
      <c r="K20" s="6"/>
      <c r="L20" s="6"/>
      <c r="M20" s="6"/>
      <c r="N20" s="6"/>
      <c r="O20" s="6"/>
      <c r="P20" s="6"/>
      <c r="Q20" s="6"/>
    </row>
    <row r="21" spans="1:22" ht="15" customHeight="1" thickBot="1" x14ac:dyDescent="0.3">
      <c r="A21" s="257" t="s">
        <v>3505</v>
      </c>
      <c r="B21" s="258" t="s">
        <v>3549</v>
      </c>
      <c r="C21"/>
      <c r="D21" s="366" t="s">
        <v>4121</v>
      </c>
      <c r="E21" s="366" t="s">
        <v>66</v>
      </c>
      <c r="F21" s="481">
        <f>SUMIF(APT!$C$20:$C$100,SchoolReport!$G$9,APT!Q$20:Q$100)</f>
        <v>0</v>
      </c>
      <c r="G21" s="478">
        <f>SUMIF(APT!$C$20:$C$100,SchoolReport!$G$9,APT!R$20:R$100)</f>
        <v>0</v>
      </c>
      <c r="H21" s="478">
        <f>SUMIF(APT!$C$20:$C$100,SchoolReport!$G$9,APT!S$20:S$100)</f>
        <v>0</v>
      </c>
      <c r="I21" s="478">
        <f>SUMIF(APT!$C$20:$C$100,SchoolReport!$G$9,APT!T$20:T$100)</f>
        <v>0</v>
      </c>
      <c r="J21" s="367"/>
      <c r="K21" s="368"/>
      <c r="L21" s="368"/>
      <c r="M21" s="368"/>
      <c r="N21" s="368"/>
      <c r="O21" s="368"/>
      <c r="P21" s="368"/>
      <c r="Q21" s="368"/>
      <c r="R21" s="367">
        <f>SUM(F21:Q21)</f>
        <v>0</v>
      </c>
      <c r="S21" s="367">
        <f>SUMIFS(APT!F20:F100,APT!C20:C100,SchoolReport!G9,APT!M20:M100,SchoolReport!B21)-R21</f>
        <v>0</v>
      </c>
      <c r="T21" s="367">
        <f>S21+R21</f>
        <v>0</v>
      </c>
      <c r="U21" s="369" t="s">
        <v>4168</v>
      </c>
      <c r="V21" s="369" t="s">
        <v>4833</v>
      </c>
    </row>
    <row r="22" spans="1:22" x14ac:dyDescent="0.25">
      <c r="A22" s="261" t="s">
        <v>3509</v>
      </c>
      <c r="B22" s="262" t="s">
        <v>4807</v>
      </c>
      <c r="C22"/>
      <c r="D22" s="366" t="s">
        <v>4801</v>
      </c>
      <c r="E22" s="366" t="s">
        <v>173</v>
      </c>
      <c r="F22" s="481">
        <f>SUMIFS(DEDEL!Q$20:Q$505,DEDEL!$C$20:$C$505,SchoolReport!$G$9,DEDEL!$L$20:$L$505,SchoolReport!$B22)</f>
        <v>0</v>
      </c>
      <c r="G22" s="478">
        <f>SUMIFS(DEDEL!R$20:R$505,DEDEL!$C$20:$C$505,SchoolReport!$G$9,DEDEL!$L$20:$L$505,SchoolReport!$B22)</f>
        <v>0</v>
      </c>
      <c r="H22" s="478">
        <f>SUMIFS(DEDEL!S$20:S$505,DEDEL!$C$20:$C$505,SchoolReport!$G$9,DEDEL!$L$20:$L$505,SchoolReport!$B22)</f>
        <v>0</v>
      </c>
      <c r="I22" s="478">
        <f>SUMIFS(DEDEL!T$20:T$505,DEDEL!$C$20:$C$505,SchoolReport!$G$9,DEDEL!$L$20:$L$505,SchoolReport!$B22)</f>
        <v>0</v>
      </c>
      <c r="J22" s="367"/>
      <c r="K22" s="368"/>
      <c r="L22" s="368"/>
      <c r="M22" s="368"/>
      <c r="N22" s="368"/>
      <c r="O22" s="368"/>
      <c r="P22" s="368"/>
      <c r="Q22" s="368"/>
      <c r="R22" s="367">
        <f t="shared" ref="R22:R70" si="1">SUM(F22:Q22)</f>
        <v>0</v>
      </c>
      <c r="S22" s="367">
        <f>SUMIFS(DEDEL!$F$20:$F$505,DEDEL!$C$20:$C$505,SchoolReport!$G$9,DEDEL!$L$20:$L$505,SchoolReport!B22)-R22</f>
        <v>0</v>
      </c>
      <c r="T22" s="367">
        <f t="shared" ref="T22:T48" si="2">S22+R22</f>
        <v>0</v>
      </c>
      <c r="U22" s="369" t="s">
        <v>4168</v>
      </c>
      <c r="V22" s="369" t="s">
        <v>4832</v>
      </c>
    </row>
    <row r="23" spans="1:22" x14ac:dyDescent="0.25">
      <c r="A23" s="263"/>
      <c r="B23" s="264" t="s">
        <v>4811</v>
      </c>
      <c r="C23"/>
      <c r="D23" s="366" t="s">
        <v>4802</v>
      </c>
      <c r="E23" s="366" t="s">
        <v>170</v>
      </c>
      <c r="F23" s="481">
        <f>SUMIFS(DEDEL!Q$20:Q$505,DEDEL!$C$20:$C$505,SchoolReport!$G$9,DEDEL!$L$20:$L$505,SchoolReport!$B23)</f>
        <v>0</v>
      </c>
      <c r="G23" s="478">
        <f>SUMIFS(DEDEL!R$20:R$505,DEDEL!$C$20:$C$505,SchoolReport!$G$9,DEDEL!$L$20:$L$505,SchoolReport!$B23)</f>
        <v>0</v>
      </c>
      <c r="H23" s="478">
        <f>SUMIFS(DEDEL!S$20:S$505,DEDEL!$C$20:$C$505,SchoolReport!$G$9,DEDEL!$L$20:$L$505,SchoolReport!$B23)</f>
        <v>0</v>
      </c>
      <c r="I23" s="478">
        <f>SUMIFS(DEDEL!T$20:T$505,DEDEL!$C$20:$C$505,SchoolReport!$G$9,DEDEL!$L$20:$L$505,SchoolReport!$B23)</f>
        <v>0</v>
      </c>
      <c r="J23" s="367"/>
      <c r="K23" s="368"/>
      <c r="L23" s="368"/>
      <c r="M23" s="368"/>
      <c r="N23" s="368"/>
      <c r="O23" s="368"/>
      <c r="P23" s="368"/>
      <c r="Q23" s="368"/>
      <c r="R23" s="367">
        <f t="shared" si="1"/>
        <v>0</v>
      </c>
      <c r="S23" s="367">
        <f>SUMIFS(DEDEL!$F$20:$F$505,DEDEL!$C$20:$C$505,SchoolReport!$G$9,DEDEL!$L$20:$L$505,SchoolReport!B23)-R23</f>
        <v>0</v>
      </c>
      <c r="T23" s="367">
        <f t="shared" si="2"/>
        <v>0</v>
      </c>
      <c r="U23" s="369" t="s">
        <v>4168</v>
      </c>
      <c r="V23" s="369" t="s">
        <v>4832</v>
      </c>
    </row>
    <row r="24" spans="1:22" x14ac:dyDescent="0.25">
      <c r="A24" s="263"/>
      <c r="B24" s="264" t="s">
        <v>4808</v>
      </c>
      <c r="C24"/>
      <c r="D24" s="366" t="s">
        <v>4803</v>
      </c>
      <c r="E24" s="366" t="s">
        <v>170</v>
      </c>
      <c r="F24" s="481">
        <f>SUMIFS(DEDEL!Q$20:Q$505,DEDEL!$C$20:$C$505,SchoolReport!$G$9,DEDEL!$L$20:$L$505,SchoolReport!$B24)</f>
        <v>0</v>
      </c>
      <c r="G24" s="478">
        <f>SUMIFS(DEDEL!R$20:R$505,DEDEL!$C$20:$C$505,SchoolReport!$G$9,DEDEL!$L$20:$L$505,SchoolReport!$B24)</f>
        <v>0</v>
      </c>
      <c r="H24" s="478">
        <f>SUMIFS(DEDEL!S$20:S$505,DEDEL!$C$20:$C$505,SchoolReport!$G$9,DEDEL!$L$20:$L$505,SchoolReport!$B24)</f>
        <v>0</v>
      </c>
      <c r="I24" s="478">
        <f>SUMIFS(DEDEL!T$20:T$505,DEDEL!$C$20:$C$505,SchoolReport!$G$9,DEDEL!$L$20:$L$505,SchoolReport!$B24)</f>
        <v>0</v>
      </c>
      <c r="J24" s="367"/>
      <c r="K24" s="368"/>
      <c r="L24" s="368"/>
      <c r="M24" s="368"/>
      <c r="N24" s="368"/>
      <c r="O24" s="368"/>
      <c r="P24" s="368"/>
      <c r="Q24" s="368"/>
      <c r="R24" s="367">
        <f t="shared" si="1"/>
        <v>0</v>
      </c>
      <c r="S24" s="367">
        <f>SUMIFS(DEDEL!$F$20:$F$505,DEDEL!$C$20:$C$505,SchoolReport!$G$9,DEDEL!$L$20:$L$505,SchoolReport!B24)-R24</f>
        <v>0</v>
      </c>
      <c r="T24" s="367">
        <f t="shared" si="2"/>
        <v>0</v>
      </c>
      <c r="U24" s="369" t="s">
        <v>4168</v>
      </c>
      <c r="V24" s="369" t="s">
        <v>4832</v>
      </c>
    </row>
    <row r="25" spans="1:22" s="301" customFormat="1" x14ac:dyDescent="0.25">
      <c r="A25" s="264"/>
      <c r="B25" s="264" t="s">
        <v>4809</v>
      </c>
      <c r="D25" s="366" t="s">
        <v>4804</v>
      </c>
      <c r="E25" s="366" t="s">
        <v>176</v>
      </c>
      <c r="F25" s="481">
        <f>SUMIFS(DEDEL!Q$20:Q$505,DEDEL!$C$20:$C$505,SchoolReport!$G$9,DEDEL!$L$20:$L$505,SchoolReport!$B25)</f>
        <v>0</v>
      </c>
      <c r="G25" s="478">
        <f>SUMIFS(DEDEL!R$20:R$505,DEDEL!$C$20:$C$505,SchoolReport!$G$9,DEDEL!$L$20:$L$505,SchoolReport!$B25)</f>
        <v>0</v>
      </c>
      <c r="H25" s="478">
        <f>SUMIFS(DEDEL!S$20:S$505,DEDEL!$C$20:$C$505,SchoolReport!$G$9,DEDEL!$L$20:$L$505,SchoolReport!$B25)</f>
        <v>0</v>
      </c>
      <c r="I25" s="478">
        <f>SUMIFS(DEDEL!T$20:T$505,DEDEL!$C$20:$C$505,SchoolReport!$G$9,DEDEL!$L$20:$L$505,SchoolReport!$B25)</f>
        <v>0</v>
      </c>
      <c r="J25" s="367"/>
      <c r="K25" s="368"/>
      <c r="L25" s="368"/>
      <c r="M25" s="368"/>
      <c r="N25" s="368"/>
      <c r="O25" s="368"/>
      <c r="P25" s="368"/>
      <c r="Q25" s="368"/>
      <c r="R25" s="367">
        <f t="shared" si="1"/>
        <v>0</v>
      </c>
      <c r="S25" s="367">
        <f>SUMIFS(DEDEL!$F$20:$F$505,DEDEL!$C$20:$C$505,SchoolReport!$G$9,DEDEL!$L$20:$L$505,SchoolReport!B25)-R25</f>
        <v>0</v>
      </c>
      <c r="T25" s="367">
        <f t="shared" si="2"/>
        <v>0</v>
      </c>
      <c r="U25" s="369" t="s">
        <v>4168</v>
      </c>
      <c r="V25" s="369" t="s">
        <v>4832</v>
      </c>
    </row>
    <row r="26" spans="1:22" s="301" customFormat="1" x14ac:dyDescent="0.25">
      <c r="A26" s="264"/>
      <c r="B26" s="264" t="s">
        <v>4810</v>
      </c>
      <c r="D26" s="366" t="s">
        <v>4805</v>
      </c>
      <c r="E26" s="366" t="s">
        <v>170</v>
      </c>
      <c r="F26" s="481">
        <f>SUMIFS(DEDEL!Q$20:Q$505,DEDEL!$C$20:$C$505,SchoolReport!$G$9,DEDEL!$L$20:$L$505,SchoolReport!$B26)</f>
        <v>0</v>
      </c>
      <c r="G26" s="478">
        <f>SUMIFS(DEDEL!R$20:R$505,DEDEL!$C$20:$C$505,SchoolReport!$G$9,DEDEL!$L$20:$L$505,SchoolReport!$B26)</f>
        <v>0</v>
      </c>
      <c r="H26" s="478">
        <f>SUMIFS(DEDEL!S$20:S$505,DEDEL!$C$20:$C$505,SchoolReport!$G$9,DEDEL!$L$20:$L$505,SchoolReport!$B26)</f>
        <v>0</v>
      </c>
      <c r="I26" s="478">
        <f>SUMIFS(DEDEL!T$20:T$505,DEDEL!$C$20:$C$505,SchoolReport!$G$9,DEDEL!$L$20:$L$505,SchoolReport!$B26)</f>
        <v>0</v>
      </c>
      <c r="J26" s="367"/>
      <c r="K26" s="368"/>
      <c r="L26" s="368"/>
      <c r="M26" s="368"/>
      <c r="N26" s="368"/>
      <c r="O26" s="368"/>
      <c r="P26" s="368"/>
      <c r="Q26" s="368"/>
      <c r="R26" s="367">
        <f t="shared" si="1"/>
        <v>0</v>
      </c>
      <c r="S26" s="367">
        <f>SUMIFS(DEDEL!$F$20:$F$505,DEDEL!$C$20:$C$505,SchoolReport!$G$9,DEDEL!$L$20:$L$505,SchoolReport!B26)-R26</f>
        <v>0</v>
      </c>
      <c r="T26" s="367">
        <f t="shared" si="2"/>
        <v>0</v>
      </c>
      <c r="U26" s="369" t="s">
        <v>4168</v>
      </c>
      <c r="V26" s="369" t="s">
        <v>4832</v>
      </c>
    </row>
    <row r="27" spans="1:22" s="301" customFormat="1" ht="15.75" thickBot="1" x14ac:dyDescent="0.3">
      <c r="A27" s="266"/>
      <c r="B27" s="266" t="s">
        <v>4812</v>
      </c>
      <c r="D27" s="366" t="s">
        <v>4806</v>
      </c>
      <c r="E27" s="366" t="s">
        <v>170</v>
      </c>
      <c r="F27" s="481">
        <f>SUMIFS(DEDEL!Q$20:Q$505,DEDEL!$C$20:$C$505,SchoolReport!$G$9,DEDEL!$L$20:$L$505,SchoolReport!$B27)</f>
        <v>0</v>
      </c>
      <c r="G27" s="478">
        <f>SUMIFS(DEDEL!R$20:R$505,DEDEL!$C$20:$C$505,SchoolReport!$G$9,DEDEL!$L$20:$L$505,SchoolReport!$B27)</f>
        <v>0</v>
      </c>
      <c r="H27" s="478">
        <f>SUMIFS(DEDEL!S$20:S$505,DEDEL!$C$20:$C$505,SchoolReport!$G$9,DEDEL!$L$20:$L$505,SchoolReport!$B27)</f>
        <v>0</v>
      </c>
      <c r="I27" s="478">
        <f>SUMIFS(DEDEL!T$20:T$505,DEDEL!$C$20:$C$505,SchoolReport!$G$9,DEDEL!$L$20:$L$505,SchoolReport!$B27)</f>
        <v>0</v>
      </c>
      <c r="J27" s="367"/>
      <c r="K27" s="368"/>
      <c r="L27" s="368"/>
      <c r="M27" s="368"/>
      <c r="N27" s="368"/>
      <c r="O27" s="368"/>
      <c r="P27" s="368"/>
      <c r="Q27" s="368"/>
      <c r="R27" s="367">
        <f t="shared" si="1"/>
        <v>0</v>
      </c>
      <c r="S27" s="367">
        <f>SUMIFS(DEDEL!$F$20:$F$505,DEDEL!$C$20:$C$505,SchoolReport!$G$9,DEDEL!$L$20:$L$505,SchoolReport!B27)-R27</f>
        <v>0</v>
      </c>
      <c r="T27" s="367">
        <f t="shared" si="2"/>
        <v>0</v>
      </c>
      <c r="U27" s="369" t="s">
        <v>4168</v>
      </c>
      <c r="V27" s="369"/>
    </row>
    <row r="28" spans="1:22" ht="15.75" thickBot="1" x14ac:dyDescent="0.3">
      <c r="C28"/>
      <c r="D28" s="6"/>
      <c r="E28" s="6"/>
      <c r="F28" s="480"/>
      <c r="G28" s="478"/>
      <c r="H28" s="478"/>
      <c r="I28" s="457"/>
      <c r="J28" s="6"/>
      <c r="K28" s="260"/>
      <c r="L28" s="260"/>
      <c r="M28" s="260"/>
      <c r="N28" s="260"/>
      <c r="O28" s="260"/>
      <c r="P28" s="260"/>
      <c r="Q28" s="260"/>
      <c r="R28" s="367"/>
      <c r="S28" s="260"/>
      <c r="T28" s="319"/>
    </row>
    <row r="29" spans="1:22" x14ac:dyDescent="0.25">
      <c r="A29" s="261" t="s">
        <v>65</v>
      </c>
      <c r="B29" s="262" t="s">
        <v>86</v>
      </c>
      <c r="C29"/>
      <c r="D29" s="366" t="s">
        <v>4122</v>
      </c>
      <c r="E29" s="366" t="s">
        <v>85</v>
      </c>
      <c r="F29" s="481">
        <v>0</v>
      </c>
      <c r="G29" s="478">
        <f>SUMIFS(GRANTS!R$20:R$505,GRANTS!$C$20:$C$505,SchoolReport!$G$9,GRANTS!$L$20:$L$505,SchoolReport!$B29)</f>
        <v>0</v>
      </c>
      <c r="H29" s="478">
        <f>SUMIFS(GRANTS!S$20:S$505,GRANTS!$C$20:$C$505,SchoolReport!$G$9,GRANTS!$L$20:$L$505,SchoolReport!$B29)</f>
        <v>0</v>
      </c>
      <c r="I29" s="478">
        <f>SUMIFS(GRANTS!T$20:T$505,GRANTS!$C$20:$C$505,SchoolReport!$G$9,GRANTS!$L$20:$L$505,SchoolReport!$B29)</f>
        <v>0</v>
      </c>
      <c r="J29" s="367"/>
      <c r="K29" s="368"/>
      <c r="L29" s="368"/>
      <c r="M29" s="368"/>
      <c r="N29" s="368"/>
      <c r="O29" s="368"/>
      <c r="P29" s="368"/>
      <c r="Q29" s="368"/>
      <c r="R29" s="367">
        <f t="shared" si="1"/>
        <v>0</v>
      </c>
      <c r="S29" s="367">
        <f>SUMIFS(GRANTS!F$20:F$220,GRANTS!$C$20:$C$220,SchoolReport!$G$9,GRANTS!$L$20:$L$220,$B29)-R29</f>
        <v>0</v>
      </c>
      <c r="T29" s="367">
        <f t="shared" si="2"/>
        <v>0</v>
      </c>
      <c r="U29" s="369" t="s">
        <v>4169</v>
      </c>
      <c r="V29" s="369" t="s">
        <v>4966</v>
      </c>
    </row>
    <row r="30" spans="1:22" x14ac:dyDescent="0.25">
      <c r="A30" s="263"/>
      <c r="B30" s="264" t="s">
        <v>83</v>
      </c>
      <c r="C30"/>
      <c r="D30" s="366" t="s">
        <v>4123</v>
      </c>
      <c r="E30" s="366" t="s">
        <v>85</v>
      </c>
      <c r="F30" s="481">
        <v>0</v>
      </c>
      <c r="G30" s="478">
        <f>SUMIFS(GRANTS!R$20:R$505,GRANTS!$C$20:$C$505,SchoolReport!$G$9,GRANTS!$L$20:$L$505,SchoolReport!$B30)</f>
        <v>0</v>
      </c>
      <c r="H30" s="478">
        <f>SUMIFS(GRANTS!S$20:S$505,GRANTS!$C$20:$C$505,SchoolReport!$G$9,GRANTS!$L$20:$L$505,SchoolReport!$B30)</f>
        <v>0</v>
      </c>
      <c r="I30" s="478">
        <f>SUMIFS(GRANTS!T$20:T$505,GRANTS!$C$20:$C$505,SchoolReport!$G$9,GRANTS!$L$20:$L$505,SchoolReport!$B30)</f>
        <v>0</v>
      </c>
      <c r="J30" s="367"/>
      <c r="K30" s="368"/>
      <c r="L30" s="368"/>
      <c r="M30" s="368"/>
      <c r="N30" s="368"/>
      <c r="O30" s="368"/>
      <c r="P30" s="368"/>
      <c r="Q30" s="368"/>
      <c r="R30" s="367">
        <f t="shared" si="1"/>
        <v>0</v>
      </c>
      <c r="S30" s="367">
        <f>SUMIFS(GRANTS!F$20:F$220,GRANTS!$C$20:$C$220,SchoolReport!$G$9,GRANTS!$L$20:$L$220,$B30)-R30</f>
        <v>0</v>
      </c>
      <c r="T30" s="367">
        <f t="shared" si="2"/>
        <v>0</v>
      </c>
      <c r="U30" s="369" t="s">
        <v>4169</v>
      </c>
      <c r="V30" s="370" t="s">
        <v>4873</v>
      </c>
    </row>
    <row r="31" spans="1:22" ht="15.75" thickBot="1" x14ac:dyDescent="0.3">
      <c r="A31" s="265"/>
      <c r="B31" s="266" t="s">
        <v>55</v>
      </c>
      <c r="C31"/>
      <c r="D31" s="366" t="s">
        <v>54</v>
      </c>
      <c r="E31" s="366" t="s">
        <v>58</v>
      </c>
      <c r="F31" s="481">
        <v>0</v>
      </c>
      <c r="G31" s="478">
        <f>SUMIFS(GRANTS!R$20:R$505,GRANTS!$C$20:$C$505,SchoolReport!$G$9,GRANTS!$L$20:$L$505,SchoolReport!$B31)</f>
        <v>0</v>
      </c>
      <c r="H31" s="478">
        <f>SUMIFS(GRANTS!S$20:S$505,GRANTS!$C$20:$C$505,SchoolReport!$G$9,GRANTS!$L$20:$L$505,SchoolReport!$B31)</f>
        <v>0</v>
      </c>
      <c r="I31" s="478">
        <f>SUMIFS(GRANTS!T$20:T$505,GRANTS!$C$20:$C$505,SchoolReport!$G$9,GRANTS!$L$20:$L$505,SchoolReport!$B31)</f>
        <v>0</v>
      </c>
      <c r="J31" s="367"/>
      <c r="K31" s="368"/>
      <c r="L31" s="368"/>
      <c r="M31" s="368"/>
      <c r="N31" s="368"/>
      <c r="O31" s="368"/>
      <c r="P31" s="368"/>
      <c r="Q31" s="368"/>
      <c r="R31" s="367">
        <f t="shared" si="1"/>
        <v>0</v>
      </c>
      <c r="S31" s="367">
        <f>SUMIFS(GRANTS!F$20:F$220,GRANTS!$C$20:$C$220,SchoolReport!$G$9,GRANTS!$L$20:$L$220,$B31)-R31</f>
        <v>0</v>
      </c>
      <c r="T31" s="367">
        <f t="shared" si="2"/>
        <v>0</v>
      </c>
      <c r="U31" s="369" t="s">
        <v>4169</v>
      </c>
      <c r="V31" s="369" t="s">
        <v>4834</v>
      </c>
    </row>
    <row r="32" spans="1:22" ht="15.75" thickBot="1" x14ac:dyDescent="0.3">
      <c r="C32"/>
      <c r="D32" s="6"/>
      <c r="E32" s="6"/>
      <c r="F32" s="480"/>
      <c r="G32" s="478"/>
      <c r="H32" s="478"/>
      <c r="I32" s="457"/>
      <c r="J32" s="6"/>
      <c r="K32" s="260"/>
      <c r="L32" s="260"/>
      <c r="M32" s="260"/>
      <c r="N32" s="260"/>
      <c r="O32" s="260"/>
      <c r="P32" s="260"/>
      <c r="Q32" s="260"/>
      <c r="R32" s="367"/>
      <c r="S32" s="260"/>
      <c r="T32" s="319"/>
    </row>
    <row r="33" spans="1:22" ht="15.75" thickBot="1" x14ac:dyDescent="0.3">
      <c r="A33" s="257" t="s">
        <v>181</v>
      </c>
      <c r="B33" s="258" t="s">
        <v>181</v>
      </c>
      <c r="C33"/>
      <c r="D33" s="366" t="s">
        <v>4124</v>
      </c>
      <c r="E33" s="366" t="s">
        <v>182</v>
      </c>
      <c r="F33" s="481">
        <f>SUMIF(POST16!$C$20:$C$26,SchoolReport!$G$9,POST16!Q20:Q26)</f>
        <v>0</v>
      </c>
      <c r="G33" s="478">
        <f>SUMIF(POST16!$C$20:$C$26,SchoolReport!$G$9,POST16!R20:R26)</f>
        <v>0</v>
      </c>
      <c r="H33" s="478">
        <f>SUMIF(POST16!$C$20:$C$26,SchoolReport!$G$9,POST16!S20:S26)</f>
        <v>0</v>
      </c>
      <c r="I33" s="478">
        <f>SUMIF(POST16!$C$20:$C$26,SchoolReport!$G$9,POST16!T20:T26)</f>
        <v>0</v>
      </c>
      <c r="J33" s="367"/>
      <c r="K33" s="368"/>
      <c r="L33" s="368"/>
      <c r="M33" s="368"/>
      <c r="N33" s="368"/>
      <c r="O33" s="368"/>
      <c r="P33" s="368"/>
      <c r="Q33" s="368"/>
      <c r="R33" s="367">
        <f t="shared" si="1"/>
        <v>0</v>
      </c>
      <c r="S33" s="367">
        <f>SUMIF(POST16!C20:C26,SchoolReport!G9,POST16!AC20:AC26)-R33</f>
        <v>0</v>
      </c>
      <c r="T33" s="367">
        <f t="shared" si="2"/>
        <v>0</v>
      </c>
      <c r="U33" s="369" t="s">
        <v>4169</v>
      </c>
      <c r="V33" s="369" t="s">
        <v>4970</v>
      </c>
    </row>
    <row r="34" spans="1:22" ht="15.75" thickBot="1" x14ac:dyDescent="0.3">
      <c r="C34"/>
      <c r="D34" s="6"/>
      <c r="E34" s="6"/>
      <c r="F34" s="480"/>
      <c r="G34" s="478"/>
      <c r="H34" s="478"/>
      <c r="I34" s="457"/>
      <c r="J34" s="6"/>
      <c r="K34" s="260"/>
      <c r="L34" s="260"/>
      <c r="M34" s="260"/>
      <c r="N34" s="260"/>
      <c r="O34" s="260"/>
      <c r="P34" s="260"/>
      <c r="Q34" s="260"/>
      <c r="R34" s="367"/>
      <c r="S34" s="260"/>
      <c r="T34" s="319"/>
    </row>
    <row r="35" spans="1:22" x14ac:dyDescent="0.25">
      <c r="A35" s="261" t="s">
        <v>3520</v>
      </c>
      <c r="B35" s="262" t="s">
        <v>3842</v>
      </c>
      <c r="C35"/>
      <c r="D35" s="366" t="s">
        <v>4125</v>
      </c>
      <c r="E35" s="366" t="s">
        <v>72</v>
      </c>
      <c r="F35" s="481">
        <f>SUMIFS(PPG!Q$20:Q$170,PPG!$C$20:$C$170,SchoolReport!$G$9,PPG!$L$20:$L$170,$B35)</f>
        <v>0</v>
      </c>
      <c r="G35" s="478">
        <f>SUMIFS(PPG!R$20:R$170,PPG!$C$20:$C$170,SchoolReport!$G$9,PPG!$L$20:$L$170,$B35)</f>
        <v>0</v>
      </c>
      <c r="H35" s="478">
        <f>SUMIFS(PPG!S$20:S$170,PPG!$C$20:$C$170,SchoolReport!$G$9,PPG!$L$20:$L$170,$B35)</f>
        <v>0</v>
      </c>
      <c r="I35" s="478">
        <f>SUMIFS(PPG!T$20:T$170,PPG!$C$20:$C$170,SchoolReport!$G$9,PPG!$L$20:$L$170,$B35)</f>
        <v>0</v>
      </c>
      <c r="J35" s="367"/>
      <c r="K35" s="368"/>
      <c r="L35" s="368"/>
      <c r="M35" s="368"/>
      <c r="N35" s="368"/>
      <c r="O35" s="368"/>
      <c r="P35" s="368"/>
      <c r="Q35" s="368"/>
      <c r="R35" s="367">
        <f t="shared" si="1"/>
        <v>0</v>
      </c>
      <c r="S35" s="367">
        <f>SUMIFS(PPG!F$20:F$160,PPG!$C$20:$C$160,SchoolReport!$G$9,PPG!$L$20:$L$160,$B35)-R35</f>
        <v>0</v>
      </c>
      <c r="T35" s="367">
        <f t="shared" si="2"/>
        <v>0</v>
      </c>
      <c r="U35" s="369" t="s">
        <v>4169</v>
      </c>
      <c r="V35" s="369" t="s">
        <v>4969</v>
      </c>
    </row>
    <row r="36" spans="1:22" x14ac:dyDescent="0.25">
      <c r="A36" s="264"/>
      <c r="B36" s="264" t="s">
        <v>3844</v>
      </c>
      <c r="C36"/>
      <c r="D36" s="366" t="s">
        <v>4126</v>
      </c>
      <c r="E36" s="366" t="s">
        <v>72</v>
      </c>
      <c r="F36" s="481">
        <f>SUMIFS(PPG!Q$20:Q$170,PPG!$C$20:$C$170,SchoolReport!$G$9,PPG!$L$20:$L$170,$B36)</f>
        <v>0</v>
      </c>
      <c r="G36" s="478">
        <f>SUMIFS(PPG!R$20:R$170,PPG!$C$20:$C$170,SchoolReport!$G$9,PPG!$L$20:$L$170,$B36)</f>
        <v>0</v>
      </c>
      <c r="H36" s="478">
        <f>SUMIFS(PPG!S$20:S$170,PPG!$C$20:$C$170,SchoolReport!$G$9,PPG!$L$20:$L$170,$B36)</f>
        <v>0</v>
      </c>
      <c r="I36" s="478">
        <f>SUMIFS(PPG!T$20:T$170,PPG!$C$20:$C$170,SchoolReport!$G$9,PPG!$L$20:$L$170,$B36)</f>
        <v>0</v>
      </c>
      <c r="J36" s="367"/>
      <c r="K36" s="368"/>
      <c r="L36" s="368"/>
      <c r="M36" s="368"/>
      <c r="N36" s="368"/>
      <c r="O36" s="368"/>
      <c r="P36" s="368"/>
      <c r="Q36" s="368"/>
      <c r="R36" s="367">
        <f t="shared" si="1"/>
        <v>0</v>
      </c>
      <c r="S36" s="367">
        <f>SUMIFS(PPG!F$20:F$160,PPG!$C$20:$C$160,SchoolReport!$G$9,PPG!$L$20:$L$160,$B36)-R36</f>
        <v>0</v>
      </c>
      <c r="T36" s="367">
        <f t="shared" si="2"/>
        <v>0</v>
      </c>
      <c r="U36" s="369" t="s">
        <v>4169</v>
      </c>
      <c r="V36" s="369" t="s">
        <v>4969</v>
      </c>
    </row>
    <row r="37" spans="1:22" x14ac:dyDescent="0.25">
      <c r="A37" s="264"/>
      <c r="B37" s="264" t="s">
        <v>186</v>
      </c>
      <c r="C37"/>
      <c r="D37" s="366" t="s">
        <v>4127</v>
      </c>
      <c r="E37" s="366" t="s">
        <v>72</v>
      </c>
      <c r="F37" s="481">
        <f>SUMIFS(PPG!Q$20:Q$170,PPG!$C$20:$C$170,SchoolReport!$G$9,PPG!$L$20:$L$170,$B37)</f>
        <v>0</v>
      </c>
      <c r="G37" s="478">
        <f>SUMIFS(PPG!R$20:R$170,PPG!$C$20:$C$170,SchoolReport!$G$9,PPG!$L$20:$L$170,$B37)</f>
        <v>0</v>
      </c>
      <c r="H37" s="478">
        <f>SUMIFS(PPG!S$20:S$170,PPG!$C$20:$C$170,SchoolReport!$G$9,PPG!$L$20:$L$170,$B37)</f>
        <v>0</v>
      </c>
      <c r="I37" s="478">
        <f>SUMIFS(PPG!T$20:T$170,PPG!$C$20:$C$170,SchoolReport!$G$9,PPG!$L$20:$L$170,$B37)</f>
        <v>0</v>
      </c>
      <c r="J37" s="367"/>
      <c r="K37" s="368"/>
      <c r="L37" s="368"/>
      <c r="M37" s="368"/>
      <c r="N37" s="368"/>
      <c r="O37" s="368"/>
      <c r="P37" s="368"/>
      <c r="Q37" s="368"/>
      <c r="R37" s="367">
        <f t="shared" si="1"/>
        <v>0</v>
      </c>
      <c r="S37" s="367">
        <f>SUMIFS(PPG!F$20:F$160,PPG!$C$20:$C$160,SchoolReport!$G$9,PPG!$L$20:$L$160,$B37)-R37</f>
        <v>0</v>
      </c>
      <c r="T37" s="367">
        <f t="shared" si="2"/>
        <v>0</v>
      </c>
      <c r="U37" s="369" t="s">
        <v>4169</v>
      </c>
      <c r="V37" s="369" t="s">
        <v>4969</v>
      </c>
    </row>
    <row r="38" spans="1:22" x14ac:dyDescent="0.25">
      <c r="B38" s="103" t="s">
        <v>81</v>
      </c>
      <c r="C38"/>
      <c r="D38" s="366" t="s">
        <v>4128</v>
      </c>
      <c r="E38" s="366" t="s">
        <v>72</v>
      </c>
      <c r="F38" s="481">
        <f>SUMIFS(PPG!Q$20:Q$170,PPG!$C$20:$C$170,SchoolReport!$G$9,PPG!$L$20:$L$170,$B38)</f>
        <v>0</v>
      </c>
      <c r="G38" s="478">
        <f>SUMIFS(PPG!R$20:R$170,PPG!$C$20:$C$170,SchoolReport!$G$9,PPG!$L$20:$L$170,$B38)</f>
        <v>0</v>
      </c>
      <c r="H38" s="478">
        <f>SUMIFS(PPG!S$20:S$170,PPG!$C$20:$C$170,SchoolReport!$G$9,PPG!$L$20:$L$170,$B38)</f>
        <v>0</v>
      </c>
      <c r="I38" s="478">
        <f>SUMIFS(PPG!T$20:T$170,PPG!$C$20:$C$170,SchoolReport!$G$9,PPG!$L$20:$L$170,$B38)</f>
        <v>0</v>
      </c>
      <c r="J38" s="367"/>
      <c r="K38" s="368"/>
      <c r="L38" s="368"/>
      <c r="M38" s="368"/>
      <c r="N38" s="368"/>
      <c r="O38" s="368"/>
      <c r="P38" s="368"/>
      <c r="Q38" s="368"/>
      <c r="R38" s="367">
        <f t="shared" si="1"/>
        <v>0</v>
      </c>
      <c r="S38" s="367">
        <f>SUMIFS(PPG!F$20:F$160,PPG!$C$20:$C$160,SchoolReport!$G$9,PPG!$L$20:$L$160,$B38)-R38</f>
        <v>0</v>
      </c>
      <c r="T38" s="367">
        <f t="shared" si="2"/>
        <v>0</v>
      </c>
      <c r="U38" s="369" t="s">
        <v>4169</v>
      </c>
      <c r="V38" s="369" t="s">
        <v>4969</v>
      </c>
    </row>
    <row r="39" spans="1:22" s="301" customFormat="1" ht="15.75" thickBot="1" x14ac:dyDescent="0.3">
      <c r="A39" s="103"/>
      <c r="B39" s="103"/>
      <c r="D39" s="366"/>
      <c r="E39" s="366"/>
      <c r="F39" s="481"/>
      <c r="G39" s="478"/>
      <c r="H39" s="478"/>
      <c r="I39" s="457"/>
      <c r="J39" s="367"/>
      <c r="K39" s="368"/>
      <c r="L39" s="368"/>
      <c r="M39" s="368"/>
      <c r="N39" s="368"/>
      <c r="O39" s="368"/>
      <c r="P39" s="368"/>
      <c r="Q39" s="368"/>
      <c r="R39" s="367"/>
      <c r="S39" s="367"/>
      <c r="T39" s="367"/>
      <c r="U39" s="369"/>
      <c r="V39" s="369"/>
    </row>
    <row r="40" spans="1:22" s="301" customFormat="1" x14ac:dyDescent="0.25">
      <c r="A40" s="261" t="s">
        <v>22</v>
      </c>
      <c r="B40" s="262" t="s">
        <v>22</v>
      </c>
      <c r="D40" s="366" t="s">
        <v>4845</v>
      </c>
      <c r="E40" s="366" t="s">
        <v>66</v>
      </c>
      <c r="F40" s="481">
        <v>0</v>
      </c>
      <c r="G40" s="478">
        <f>SUMIFS(TPG!R$20:R$133,TPG!$C$20:$C$133,SchoolReport!$G$9,TPG!$L$20:$L$133,$B40)</f>
        <v>0</v>
      </c>
      <c r="H40" s="478">
        <f>SUMIFS(TPG!S$20:S$133,TPG!$C$20:$C$133,SchoolReport!$G$9,TPG!$L$20:$L$133,$B40)</f>
        <v>0</v>
      </c>
      <c r="I40" s="478">
        <f>SUMIFS(TPG!T$20:T$133,TPG!$C$20:$C$133,SchoolReport!$G$9,TPG!$L$20:$L$133,$B40)</f>
        <v>0</v>
      </c>
      <c r="J40" s="367"/>
      <c r="K40" s="368"/>
      <c r="L40" s="368"/>
      <c r="M40" s="368"/>
      <c r="N40" s="368"/>
      <c r="O40" s="368"/>
      <c r="P40" s="368"/>
      <c r="Q40" s="368"/>
      <c r="R40" s="367">
        <f t="shared" si="1"/>
        <v>0</v>
      </c>
      <c r="S40" s="367">
        <f>SUMIFS(TPG!$F$20:$F$133,TPG!$C$20:$C$133,SchoolReport!$G$9,TPG!$M$20:$M$133,SchoolReport!B40)-R40</f>
        <v>0</v>
      </c>
      <c r="T40" s="367">
        <f t="shared" si="2"/>
        <v>0</v>
      </c>
      <c r="U40" s="369" t="s">
        <v>4168</v>
      </c>
      <c r="V40" s="369" t="s">
        <v>4849</v>
      </c>
    </row>
    <row r="41" spans="1:22" s="301" customFormat="1" x14ac:dyDescent="0.25">
      <c r="A41" s="263" t="s">
        <v>22</v>
      </c>
      <c r="B41" s="264" t="s">
        <v>461</v>
      </c>
      <c r="D41" s="366" t="s">
        <v>4846</v>
      </c>
      <c r="E41" s="366" t="s">
        <v>66</v>
      </c>
      <c r="F41" s="481">
        <v>0</v>
      </c>
      <c r="G41" s="478">
        <f>SUMIFS(TPG!R$20:R$133,TPG!$C$20:$C$133,SchoolReport!$G$9,TPG!$L$20:$L$133,$B41)</f>
        <v>0</v>
      </c>
      <c r="H41" s="478">
        <f>SUMIFS(TPG!S$20:S$133,TPG!$C$20:$C$133,SchoolReport!$G$9,TPG!$L$20:$L$133,$B41)</f>
        <v>0</v>
      </c>
      <c r="I41" s="478">
        <f>SUMIFS(TPG!T$20:T$133,TPG!$C$20:$C$133,SchoolReport!$G$9,TPG!$L$20:$L$133,$B41)</f>
        <v>0</v>
      </c>
      <c r="J41" s="367"/>
      <c r="K41" s="368"/>
      <c r="L41" s="368"/>
      <c r="M41" s="368"/>
      <c r="N41" s="368"/>
      <c r="O41" s="368"/>
      <c r="P41" s="368"/>
      <c r="Q41" s="368"/>
      <c r="R41" s="367">
        <f t="shared" si="1"/>
        <v>0</v>
      </c>
      <c r="S41" s="367">
        <f>SUMIFS(TPG!$F$20:$F$133,TPG!$C$20:$C$133,SchoolReport!$G$9,TPG!$M$20:$M$133,SchoolReport!B41)-R41</f>
        <v>0</v>
      </c>
      <c r="T41" s="367">
        <f t="shared" si="2"/>
        <v>0</v>
      </c>
      <c r="U41" s="369" t="s">
        <v>4168</v>
      </c>
      <c r="V41" s="369" t="s">
        <v>4850</v>
      </c>
    </row>
    <row r="42" spans="1:22" ht="16.5" customHeight="1" thickBot="1" x14ac:dyDescent="0.3">
      <c r="A42" s="265" t="s">
        <v>22</v>
      </c>
      <c r="B42" s="266" t="s">
        <v>4965</v>
      </c>
      <c r="C42"/>
      <c r="D42" s="490" t="s">
        <v>4964</v>
      </c>
      <c r="E42" s="366" t="s">
        <v>66</v>
      </c>
      <c r="F42" s="480">
        <v>0</v>
      </c>
      <c r="G42" s="478">
        <v>0</v>
      </c>
      <c r="H42" s="478">
        <v>0</v>
      </c>
      <c r="I42" s="478">
        <f>SUMIFS(TPG!T$20:T$150,TPG!$C$20:$C$150,SchoolReport!$G$9,TPG!$L$20:$L$150,$B42)</f>
        <v>0</v>
      </c>
      <c r="J42" s="6"/>
      <c r="K42" s="260"/>
      <c r="L42" s="260"/>
      <c r="M42" s="260"/>
      <c r="N42" s="260"/>
      <c r="O42" s="260"/>
      <c r="P42" s="260"/>
      <c r="Q42" s="260"/>
      <c r="R42" s="367">
        <f t="shared" ref="R42" si="3">SUM(F42:Q42)</f>
        <v>0</v>
      </c>
      <c r="S42" s="367">
        <f>SUMIFS(TPG!$F$20:$F$150,TPG!$C$20:$C$150,SchoolReport!$G$9,TPG!$M$20:$M$150,SchoolReport!B42)-R42</f>
        <v>0</v>
      </c>
      <c r="T42" s="367">
        <f t="shared" ref="T42" si="4">S42+R42</f>
        <v>0</v>
      </c>
      <c r="U42" s="369" t="s">
        <v>4169</v>
      </c>
      <c r="V42" s="369" t="s">
        <v>4968</v>
      </c>
    </row>
    <row r="43" spans="1:22" s="301" customFormat="1" ht="16.5" customHeight="1" thickBot="1" x14ac:dyDescent="0.3">
      <c r="A43" s="103"/>
      <c r="B43" s="103"/>
      <c r="D43" s="267"/>
      <c r="E43" s="6"/>
      <c r="F43" s="480"/>
      <c r="G43" s="478"/>
      <c r="H43" s="478"/>
      <c r="I43" s="478"/>
      <c r="J43" s="6"/>
      <c r="K43" s="260"/>
      <c r="L43" s="260"/>
      <c r="M43" s="260"/>
      <c r="N43" s="260"/>
      <c r="O43" s="260"/>
      <c r="P43" s="260"/>
      <c r="Q43" s="260"/>
      <c r="R43" s="367"/>
      <c r="S43" s="260"/>
      <c r="T43" s="319"/>
    </row>
    <row r="44" spans="1:22" x14ac:dyDescent="0.25">
      <c r="A44" s="261" t="s">
        <v>4042</v>
      </c>
      <c r="B44" s="262" t="s">
        <v>340</v>
      </c>
      <c r="C44"/>
      <c r="D44" s="366" t="s">
        <v>4813</v>
      </c>
      <c r="E44" s="366" t="s">
        <v>66</v>
      </c>
      <c r="F44" s="481">
        <f>SUMIFS(HNPlaces!Q$20:Q$34,HNPlaces!$C$20:$C$34,SchoolReport!$G$9,HNPlaces!$L$20:$L$34,$B44)</f>
        <v>0</v>
      </c>
      <c r="G44" s="478">
        <f>SUMIFS(HNPlaces!R$20:R$34,HNPlaces!$C$20:$C$34,SchoolReport!$G$9,HNPlaces!$L$20:$L$34,$B44)</f>
        <v>0</v>
      </c>
      <c r="H44" s="478">
        <f>SUMIFS(HNPlaces!S$20:S$34,HNPlaces!$C$20:$C$34,SchoolReport!$G$9,HNPlaces!$L$20:$L$34,$B44)</f>
        <v>0</v>
      </c>
      <c r="I44" s="478">
        <f>SUMIFS(HNPlaces!T$20:T$34,HNPlaces!$C$20:$C$34,SchoolReport!$G$9,HNPlaces!$L$20:$L$34,$B44)</f>
        <v>0</v>
      </c>
      <c r="J44" s="367"/>
      <c r="K44" s="368"/>
      <c r="L44" s="368"/>
      <c r="M44" s="368"/>
      <c r="N44" s="368"/>
      <c r="O44" s="368"/>
      <c r="P44" s="368"/>
      <c r="Q44" s="368"/>
      <c r="R44" s="367">
        <f t="shared" si="1"/>
        <v>0</v>
      </c>
      <c r="S44" s="367">
        <f>SUMIFS(HNPlaces!$F$20:$F$34,HNPlaces!$C$20:$C$34,SchoolReport!$G$9,HNPlaces!$L$20:$L$34,SchoolReport!B44)-R44</f>
        <v>0</v>
      </c>
      <c r="T44" s="367">
        <f t="shared" si="2"/>
        <v>0</v>
      </c>
      <c r="U44" s="369" t="s">
        <v>4168</v>
      </c>
      <c r="V44" s="369" t="s">
        <v>4173</v>
      </c>
    </row>
    <row r="45" spans="1:22" x14ac:dyDescent="0.25">
      <c r="A45" s="263"/>
      <c r="B45" s="264" t="s">
        <v>328</v>
      </c>
      <c r="C45"/>
      <c r="D45" s="366" t="s">
        <v>4814</v>
      </c>
      <c r="E45" s="366" t="s">
        <v>66</v>
      </c>
      <c r="F45" s="481">
        <f>SUMIFS(HNPlaces!Q$20:Q$34,HNPlaces!$C$20:$C$34,SchoolReport!$G$9,HNPlaces!$L$20:$L$34,$B45)</f>
        <v>0</v>
      </c>
      <c r="G45" s="478">
        <f>SUMIFS(HNPlaces!R$20:R$34,HNPlaces!$C$20:$C$34,SchoolReport!$G$9,HNPlaces!$L$20:$L$34,$B45)</f>
        <v>0</v>
      </c>
      <c r="H45" s="478">
        <f>SUMIFS(HNPlaces!S$20:S$34,HNPlaces!$C$20:$C$34,SchoolReport!$G$9,HNPlaces!$L$20:$L$34,$B45)</f>
        <v>0</v>
      </c>
      <c r="I45" s="478">
        <f>SUMIFS(HNPlaces!T$20:T$34,HNPlaces!$C$20:$C$34,SchoolReport!$G$9,HNPlaces!$L$20:$L$34,$B45)</f>
        <v>0</v>
      </c>
      <c r="J45" s="367"/>
      <c r="K45" s="368"/>
      <c r="L45" s="368"/>
      <c r="M45" s="368"/>
      <c r="N45" s="368"/>
      <c r="O45" s="368"/>
      <c r="P45" s="368"/>
      <c r="Q45" s="368"/>
      <c r="R45" s="367">
        <f t="shared" si="1"/>
        <v>0</v>
      </c>
      <c r="S45" s="367">
        <f>SUMIFS(HNPlaces!$F$20:$F$34,HNPlaces!$C$20:$C$34,SchoolReport!$G$9,HNPlaces!$L$20:$L$34,SchoolReport!B45)-R45</f>
        <v>0</v>
      </c>
      <c r="T45" s="367">
        <f t="shared" si="2"/>
        <v>0</v>
      </c>
      <c r="U45" s="369" t="s">
        <v>4168</v>
      </c>
      <c r="V45" s="369" t="s">
        <v>4173</v>
      </c>
    </row>
    <row r="46" spans="1:22" x14ac:dyDescent="0.25">
      <c r="A46" s="268"/>
      <c r="B46" s="264" t="s">
        <v>350</v>
      </c>
      <c r="C46"/>
      <c r="D46" s="366" t="s">
        <v>4815</v>
      </c>
      <c r="E46" s="366" t="s">
        <v>66</v>
      </c>
      <c r="F46" s="481">
        <f>SUMIFS(HNPlaces!Q$20:Q$34,HNPlaces!$C$20:$C$34,SchoolReport!$G$9,HNPlaces!$L$20:$L$34,$B46)</f>
        <v>0</v>
      </c>
      <c r="G46" s="478">
        <f>SUMIFS(HNPlaces!R$20:R$34,HNPlaces!$C$20:$C$34,SchoolReport!$G$9,HNPlaces!$L$20:$L$34,$B46)</f>
        <v>0</v>
      </c>
      <c r="H46" s="478">
        <f>SUMIFS(HNPlaces!S$20:S$34,HNPlaces!$C$20:$C$34,SchoolReport!$G$9,HNPlaces!$L$20:$L$34,$B46)</f>
        <v>0</v>
      </c>
      <c r="I46" s="478">
        <f>SUMIFS(HNPlaces!T$20:T$34,HNPlaces!$C$20:$C$34,SchoolReport!$G$9,HNPlaces!$L$20:$L$34,$B46)</f>
        <v>0</v>
      </c>
      <c r="J46" s="367"/>
      <c r="K46" s="368"/>
      <c r="L46" s="368"/>
      <c r="M46" s="368"/>
      <c r="N46" s="368"/>
      <c r="O46" s="368"/>
      <c r="P46" s="368"/>
      <c r="Q46" s="368"/>
      <c r="R46" s="367">
        <f t="shared" si="1"/>
        <v>0</v>
      </c>
      <c r="S46" s="367">
        <f>SUMIFS(HNPlaces!$F$20:$F$34,HNPlaces!$C$20:$C$34,SchoolReport!$G$9,HNPlaces!$L$20:$L$34,SchoolReport!B46)-R46</f>
        <v>0</v>
      </c>
      <c r="T46" s="367">
        <f t="shared" si="2"/>
        <v>0</v>
      </c>
      <c r="U46" s="369" t="s">
        <v>4168</v>
      </c>
      <c r="V46" s="369" t="s">
        <v>4173</v>
      </c>
    </row>
    <row r="47" spans="1:22" x14ac:dyDescent="0.25">
      <c r="A47" s="263"/>
      <c r="B47" s="264" t="s">
        <v>4817</v>
      </c>
      <c r="C47"/>
      <c r="D47" s="366" t="s">
        <v>4816</v>
      </c>
      <c r="E47" s="366" t="s">
        <v>66</v>
      </c>
      <c r="F47" s="481">
        <f>SUMIFS(HNPlaces!Q$20:Q$34,HNPlaces!$C$20:$C$34,SchoolReport!$G$9,HNPlaces!$L$20:$L$34,$B47)</f>
        <v>0</v>
      </c>
      <c r="G47" s="478">
        <f>SUMIFS(HNPlaces!R$20:R$34,HNPlaces!$C$20:$C$34,SchoolReport!$G$9,HNPlaces!$L$20:$L$34,$B47)</f>
        <v>0</v>
      </c>
      <c r="H47" s="478">
        <f>SUMIFS(HNPlaces!S$20:S$34,HNPlaces!$C$20:$C$34,SchoolReport!$G$9,HNPlaces!$L$20:$L$34,$B47)</f>
        <v>0</v>
      </c>
      <c r="I47" s="478">
        <f>SUMIFS(HNPlaces!T$20:T$34,HNPlaces!$C$20:$C$34,SchoolReport!$G$9,HNPlaces!$L$20:$L$34,$B47)</f>
        <v>0</v>
      </c>
      <c r="J47" s="367"/>
      <c r="K47" s="368"/>
      <c r="L47" s="368"/>
      <c r="M47" s="368"/>
      <c r="N47" s="368"/>
      <c r="O47" s="368"/>
      <c r="P47" s="368"/>
      <c r="Q47" s="368"/>
      <c r="R47" s="367">
        <f t="shared" si="1"/>
        <v>0</v>
      </c>
      <c r="S47" s="367">
        <f>SUMIFS(HNPlaces!$F$20:$F$34,HNPlaces!$C$20:$C$34,SchoolReport!$G$9,HNPlaces!$L$20:$L$34,SchoolReport!B47)-R47</f>
        <v>0</v>
      </c>
      <c r="T47" s="367">
        <f t="shared" si="2"/>
        <v>0</v>
      </c>
      <c r="U47" s="369" t="s">
        <v>4168</v>
      </c>
      <c r="V47" s="369" t="s">
        <v>4173</v>
      </c>
    </row>
    <row r="48" spans="1:22" ht="15.75" thickBot="1" x14ac:dyDescent="0.3">
      <c r="A48" s="265"/>
      <c r="B48" s="266" t="s">
        <v>345</v>
      </c>
      <c r="C48"/>
      <c r="D48" s="366" t="s">
        <v>4129</v>
      </c>
      <c r="E48" s="366" t="s">
        <v>66</v>
      </c>
      <c r="F48" s="481">
        <f>SUMIFS(HNPlaces!Q$20:Q$34,HNPlaces!$C$20:$C$34,SchoolReport!$G$9,HNPlaces!$L$20:$L$34,$B48)</f>
        <v>0</v>
      </c>
      <c r="G48" s="478">
        <f>SUMIFS(HNPlaces!R$20:R$34,HNPlaces!$C$20:$C$34,SchoolReport!$G$9,HNPlaces!$L$20:$L$34,$B48)</f>
        <v>0</v>
      </c>
      <c r="H48" s="478">
        <f>SUMIFS(HNPlaces!S$20:S$34,HNPlaces!$C$20:$C$34,SchoolReport!$G$9,HNPlaces!$L$20:$L$34,$B48)</f>
        <v>0</v>
      </c>
      <c r="I48" s="478">
        <f>SUMIFS(HNPlaces!T$20:T$34,HNPlaces!$C$20:$C$34,SchoolReport!$G$9,HNPlaces!$L$20:$L$34,$B48)</f>
        <v>0</v>
      </c>
      <c r="J48" s="367"/>
      <c r="K48" s="368"/>
      <c r="L48" s="368"/>
      <c r="M48" s="368"/>
      <c r="N48" s="368"/>
      <c r="O48" s="368"/>
      <c r="P48" s="368"/>
      <c r="Q48" s="368"/>
      <c r="R48" s="367">
        <f t="shared" si="1"/>
        <v>0</v>
      </c>
      <c r="S48" s="367">
        <f>SUMIFS(HNPlaces!$F$20:$F$34,HNPlaces!$C$20:$C$34,SchoolReport!$G$9,HNPlaces!$L$20:$L$34,SchoolReport!B48)-R48</f>
        <v>0</v>
      </c>
      <c r="T48" s="367">
        <f t="shared" si="2"/>
        <v>0</v>
      </c>
      <c r="U48" s="369" t="s">
        <v>4168</v>
      </c>
      <c r="V48" s="369" t="s">
        <v>4173</v>
      </c>
    </row>
    <row r="49" spans="1:22" x14ac:dyDescent="0.25">
      <c r="A49" s="264"/>
      <c r="B49" s="264"/>
      <c r="C49"/>
      <c r="D49" s="6"/>
      <c r="E49" s="6"/>
      <c r="F49" s="480"/>
      <c r="G49" s="478"/>
      <c r="H49" s="478"/>
      <c r="I49" s="457"/>
      <c r="J49" s="6"/>
      <c r="K49" s="260"/>
      <c r="L49" s="260"/>
      <c r="M49" s="260"/>
      <c r="N49" s="260"/>
      <c r="O49" s="260"/>
      <c r="P49" s="260"/>
      <c r="Q49" s="260"/>
      <c r="R49" s="367"/>
      <c r="S49" s="259"/>
      <c r="T49" s="320"/>
    </row>
    <row r="50" spans="1:22" x14ac:dyDescent="0.25">
      <c r="A50" s="293" t="s">
        <v>3529</v>
      </c>
      <c r="B50" s="293" t="s">
        <v>3814</v>
      </c>
      <c r="C50" s="301"/>
      <c r="D50" s="366" t="s">
        <v>4130</v>
      </c>
      <c r="E50" s="292" t="s">
        <v>400</v>
      </c>
      <c r="F50" s="482">
        <f>SUMIFS('HN TOPUPS April Sheet'!Q8:Q179,'HN TOPUPS April Sheet'!$E$8:$E$179,SchoolReport!$G$9)</f>
        <v>0</v>
      </c>
      <c r="G50" s="478">
        <f>SUMIFS('HN TOPUPS April Sheet'!R8:R179,'HN TOPUPS April Sheet'!$E$8:$E$179,SchoolReport!$G$9)</f>
        <v>0</v>
      </c>
      <c r="H50" s="478">
        <f>SUMIFS('HN TOPUPS April Sheet'!S8:S179,'HN TOPUPS April Sheet'!$E$8:$E$179,SchoolReport!$G$9)</f>
        <v>0</v>
      </c>
      <c r="I50" s="478">
        <f>SUMIFS('HN TOPUPS April Sheet'!T8:T179,'HN TOPUPS April Sheet'!$E$8:$E$179,SchoolReport!$G$9)</f>
        <v>0</v>
      </c>
      <c r="J50" s="291"/>
      <c r="K50" s="359"/>
      <c r="L50" s="359"/>
      <c r="M50" s="359"/>
      <c r="N50" s="359"/>
      <c r="O50" s="359"/>
      <c r="P50" s="359"/>
      <c r="Q50" s="359"/>
      <c r="R50" s="367">
        <f t="shared" si="1"/>
        <v>0</v>
      </c>
      <c r="S50" s="291">
        <f>SUMIFS('HN TOPUPS April Sheet'!H8:H179,'HN TOPUPS April Sheet'!E8:E179,SchoolReport!G9)-R50</f>
        <v>0</v>
      </c>
      <c r="T50" s="291">
        <f>S50+R50</f>
        <v>0</v>
      </c>
      <c r="U50" t="s">
        <v>4169</v>
      </c>
      <c r="V50" s="301" t="s">
        <v>4532</v>
      </c>
    </row>
    <row r="51" spans="1:22" x14ac:dyDescent="0.25">
      <c r="C51"/>
      <c r="D51" s="6"/>
      <c r="E51" s="6"/>
      <c r="F51" s="480"/>
      <c r="G51" s="478"/>
      <c r="H51" s="478"/>
      <c r="I51" s="457"/>
      <c r="J51" s="6"/>
      <c r="K51" s="6"/>
      <c r="L51" s="6"/>
      <c r="M51" s="6"/>
      <c r="N51" s="6"/>
      <c r="O51" s="6"/>
      <c r="P51" s="6"/>
      <c r="Q51" s="6"/>
      <c r="R51" s="367"/>
      <c r="S51" s="291"/>
      <c r="T51" s="291"/>
      <c r="U51" s="6"/>
    </row>
    <row r="52" spans="1:22" s="301" customFormat="1" x14ac:dyDescent="0.25">
      <c r="A52" s="263" t="s">
        <v>3498</v>
      </c>
      <c r="B52" s="264" t="s">
        <v>4883</v>
      </c>
      <c r="D52" s="371" t="s">
        <v>4884</v>
      </c>
      <c r="E52" s="371" t="s">
        <v>182</v>
      </c>
      <c r="F52" s="482">
        <f>SUMIFS(MISC!Q$20:Q$109,MISC!$C$20:$C$109,SchoolReport!$G$9,MISC!$L$20:$L$109,SchoolReport!$B52)</f>
        <v>0</v>
      </c>
      <c r="G52" s="479">
        <f>SUMIFS(MISC!R$20:R$109,MISC!$C$20:$C$109,SchoolReport!$G$9,MISC!$L$20:$L$109,SchoolReport!$B52)</f>
        <v>0</v>
      </c>
      <c r="H52" s="479">
        <f>SUMIFS(MISC!S$20:S$109,MISC!$C$20:$C$109,SchoolReport!$G$9,MISC!$L$20:$L$109,SchoolReport!$B52)</f>
        <v>0</v>
      </c>
      <c r="I52" s="479">
        <f>SUMIFS(MISC!T$20:T$109,MISC!$C$20:$C$109,SchoolReport!$G$9,MISC!$L$20:$L$109,SchoolReport!$B52)</f>
        <v>0</v>
      </c>
      <c r="J52" s="6"/>
      <c r="K52" s="6"/>
      <c r="L52" s="6"/>
      <c r="M52" s="6"/>
      <c r="N52" s="6"/>
      <c r="O52" s="6"/>
      <c r="P52" s="6"/>
      <c r="Q52" s="6"/>
      <c r="R52" s="367">
        <f t="shared" si="1"/>
        <v>0</v>
      </c>
      <c r="S52" s="291">
        <f>SUMIFS(MISC!$F$20:$F$109,MISC!$C$20:$C$109,SchoolReport!$G$9,MISC!$L$20:$L$109,SchoolReport!B52)-R52</f>
        <v>0</v>
      </c>
      <c r="T52" s="373">
        <f>S52+R52</f>
        <v>0</v>
      </c>
      <c r="U52" s="6"/>
    </row>
    <row r="53" spans="1:22" s="301" customFormat="1" x14ac:dyDescent="0.25">
      <c r="A53" s="103" t="s">
        <v>4112</v>
      </c>
      <c r="B53" s="103" t="s">
        <v>4829</v>
      </c>
      <c r="D53" s="6" t="s">
        <v>4828</v>
      </c>
      <c r="E53" s="6" t="s">
        <v>66</v>
      </c>
      <c r="F53" s="482">
        <f>SUMIFS(MISC!Q$20:Q$109,MISC!$C$20:$C$109,SchoolReport!$G$9,MISC!$L$20:$L$109,SchoolReport!$B53)</f>
        <v>0</v>
      </c>
      <c r="G53" s="479">
        <f>SUMIFS(MISC!R$20:R$109,MISC!$C$20:$C$109,SchoolReport!$G$9,MISC!$L$20:$L$109,SchoolReport!$B53)</f>
        <v>0</v>
      </c>
      <c r="H53" s="479">
        <f>SUMIFS(MISC!S$20:S$109,MISC!$C$20:$C$109,SchoolReport!$G$9,MISC!$L$20:$L$109,SchoolReport!$B53)</f>
        <v>0</v>
      </c>
      <c r="I53" s="479">
        <f>SUMIFS(MISC!T$20:T$109,MISC!$C$20:$C$109,SchoolReport!$G$9,MISC!$L$20:$L$109,SchoolReport!$B53)</f>
        <v>0</v>
      </c>
      <c r="J53" s="6"/>
      <c r="K53" s="6"/>
      <c r="L53" s="6"/>
      <c r="M53" s="6"/>
      <c r="N53" s="6"/>
      <c r="O53" s="6"/>
      <c r="P53" s="6"/>
      <c r="Q53" s="6"/>
      <c r="R53" s="367">
        <f t="shared" si="1"/>
        <v>0</v>
      </c>
      <c r="S53" s="291">
        <f>SUMIFS(MISC!$F$20:$F$109,MISC!$C$20:$C$109,SchoolReport!$G$9,MISC!$L$20:$L$109,SchoolReport!B53)-R53</f>
        <v>0</v>
      </c>
      <c r="T53" s="373">
        <f>S53+R53</f>
        <v>0</v>
      </c>
      <c r="U53" s="369" t="s">
        <v>4168</v>
      </c>
      <c r="V53" s="301" t="s">
        <v>4874</v>
      </c>
    </row>
    <row r="54" spans="1:22" s="301" customFormat="1" x14ac:dyDescent="0.25">
      <c r="A54" s="103" t="s">
        <v>4112</v>
      </c>
      <c r="B54" s="103" t="s">
        <v>4927</v>
      </c>
      <c r="D54" s="267" t="s">
        <v>4928</v>
      </c>
      <c r="E54" s="267" t="s">
        <v>4830</v>
      </c>
      <c r="F54" s="482">
        <f>SUMIFS(MISC!Q$20:Q$109,MISC!$C$20:$C$109,SchoolReport!$G$9,MISC!$L$20:$L$109,SchoolReport!$B54)</f>
        <v>0</v>
      </c>
      <c r="G54" s="479">
        <f>SUMIFS(MISC!R$20:R$109,MISC!$C$20:$C$109,SchoolReport!$G$9,MISC!$L$20:$L$109,SchoolReport!$B54)</f>
        <v>0</v>
      </c>
      <c r="H54" s="479">
        <f>SUMIFS(MISC!S$20:S$109,MISC!$C$20:$C$109,SchoolReport!$G$9,MISC!$L$20:$L$109,SchoolReport!$B54)</f>
        <v>0</v>
      </c>
      <c r="I54" s="479">
        <f>SUMIFS(MISC!T$20:T$109,MISC!$C$20:$C$109,SchoolReport!$G$9,MISC!$L$20:$L$109,SchoolReport!$B54)</f>
        <v>0</v>
      </c>
      <c r="J54" s="6"/>
      <c r="K54" s="6"/>
      <c r="L54" s="6"/>
      <c r="M54" s="6"/>
      <c r="N54" s="6"/>
      <c r="O54" s="6"/>
      <c r="P54" s="6"/>
      <c r="Q54" s="6"/>
      <c r="R54" s="367">
        <f t="shared" si="1"/>
        <v>0</v>
      </c>
      <c r="S54" s="291">
        <f>SUMIFS(MISC!$F$20:$F$109,MISC!$C$20:$C$109,SchoolReport!$G$9,MISC!$L$20:$L$109,SchoolReport!B54)-R54</f>
        <v>0</v>
      </c>
      <c r="T54" s="373">
        <f t="shared" ref="T54:T70" si="5">S54+R54</f>
        <v>0</v>
      </c>
      <c r="U54" s="369" t="s">
        <v>4168</v>
      </c>
      <c r="V54" s="301" t="s">
        <v>4574</v>
      </c>
    </row>
    <row r="55" spans="1:22" ht="15.75" thickBot="1" x14ac:dyDescent="0.3">
      <c r="A55" s="103" t="s">
        <v>3498</v>
      </c>
      <c r="B55" s="103" t="s">
        <v>4916</v>
      </c>
      <c r="C55"/>
      <c r="D55" s="371" t="s">
        <v>4915</v>
      </c>
      <c r="E55" s="371" t="s">
        <v>379</v>
      </c>
      <c r="F55" s="482">
        <f>SUMIFS(MISC!Q$20:Q$109,MISC!$C$20:$C$109,SchoolReport!$G$9,MISC!$L$20:$L$109,SchoolReport!$B55)</f>
        <v>0</v>
      </c>
      <c r="G55" s="479">
        <f>SUMIFS(MISC!R$20:R$109,MISC!$C$20:$C$109,SchoolReport!$G$9,MISC!$L$20:$L$109,SchoolReport!$B55)</f>
        <v>0</v>
      </c>
      <c r="H55" s="479">
        <f>SUMIFS(MISC!S$20:S$109,MISC!$C$20:$C$109,SchoolReport!$G$9,MISC!$L$20:$L$109,SchoolReport!$B55)</f>
        <v>0</v>
      </c>
      <c r="I55" s="479">
        <f>SUMIFS(MISC!T$20:T$109,MISC!$C$20:$C$109,SchoolReport!$G$9,MISC!$L$20:$L$109,SchoolReport!$B55)</f>
        <v>0</v>
      </c>
      <c r="J55" s="372"/>
      <c r="K55" s="372"/>
      <c r="L55" s="377"/>
      <c r="M55" s="377"/>
      <c r="N55" s="377"/>
      <c r="O55" s="377"/>
      <c r="P55" s="377"/>
      <c r="Q55" s="377"/>
      <c r="R55" s="367">
        <f t="shared" si="1"/>
        <v>0</v>
      </c>
      <c r="S55" s="291">
        <f>SUMIFS(MISC!$F$20:$F$109,MISC!$C$20:$C$109,SchoolReport!$G$9,MISC!$L$20:$L$109,SchoolReport!B55)-R55</f>
        <v>0</v>
      </c>
      <c r="T55" s="373">
        <f t="shared" si="5"/>
        <v>0</v>
      </c>
      <c r="U55" s="369" t="s">
        <v>4169</v>
      </c>
      <c r="V55" s="369" t="s">
        <v>4967</v>
      </c>
    </row>
    <row r="56" spans="1:22" s="301" customFormat="1" x14ac:dyDescent="0.25">
      <c r="A56" s="261" t="s">
        <v>3498</v>
      </c>
      <c r="B56" s="262" t="s">
        <v>377</v>
      </c>
      <c r="D56" s="371" t="s">
        <v>4131</v>
      </c>
      <c r="E56" s="371" t="s">
        <v>379</v>
      </c>
      <c r="F56" s="482">
        <f>SUMIFS(MISC!Q$20:Q$109,MISC!$C$20:$C$109,SchoolReport!$G$9,MISC!$L$20:$L$109,SchoolReport!$B56)</f>
        <v>0</v>
      </c>
      <c r="G56" s="479">
        <f>SUMIFS(MISC!R$20:R$109,MISC!$C$20:$C$109,SchoolReport!$G$9,MISC!$L$20:$L$109,SchoolReport!$B56)</f>
        <v>0</v>
      </c>
      <c r="H56" s="479">
        <f>SUMIFS(MISC!S$20:S$109,MISC!$C$20:$C$109,SchoolReport!$G$9,MISC!$L$20:$L$109,SchoolReport!$B56)</f>
        <v>0</v>
      </c>
      <c r="I56" s="479">
        <f>SUMIFS(MISC!T$20:T$109,MISC!$C$20:$C$109,SchoolReport!$G$9,MISC!$L$20:$L$109,SchoolReport!$B56)</f>
        <v>0</v>
      </c>
      <c r="J56" s="372"/>
      <c r="K56" s="372"/>
      <c r="L56" s="377"/>
      <c r="M56" s="377"/>
      <c r="N56" s="377"/>
      <c r="O56" s="377"/>
      <c r="P56" s="377"/>
      <c r="Q56" s="377"/>
      <c r="R56" s="367">
        <f t="shared" si="1"/>
        <v>0</v>
      </c>
      <c r="S56" s="291">
        <f>SUMIFS(MISC!$F$20:$F$109,MISC!$C$20:$C$109,SchoolReport!$G$9,MISC!$L$20:$L$109,SchoolReport!B56)-R56</f>
        <v>0</v>
      </c>
      <c r="T56" s="373">
        <f t="shared" si="5"/>
        <v>0</v>
      </c>
      <c r="U56" s="369" t="s">
        <v>4169</v>
      </c>
      <c r="V56" s="369" t="s">
        <v>4967</v>
      </c>
    </row>
    <row r="57" spans="1:22" s="301" customFormat="1" x14ac:dyDescent="0.25">
      <c r="A57" s="263" t="s">
        <v>3498</v>
      </c>
      <c r="B57" s="264" t="s">
        <v>4912</v>
      </c>
      <c r="D57" s="371" t="s">
        <v>4914</v>
      </c>
      <c r="E57" s="371" t="s">
        <v>66</v>
      </c>
      <c r="F57" s="482">
        <f>SUMIFS(MISC!Q$20:Q$109,MISC!$C$20:$C$109,SchoolReport!$G$9,MISC!$L$20:$L$109,SchoolReport!$B57)</f>
        <v>0</v>
      </c>
      <c r="G57" s="479">
        <f>SUMIFS(MISC!R$20:R$109,MISC!$C$20:$C$109,SchoolReport!$G$9,MISC!$L$20:$L$109,SchoolReport!$B57)</f>
        <v>0</v>
      </c>
      <c r="H57" s="479">
        <f>SUMIFS(MISC!S$20:S$109,MISC!$C$20:$C$109,SchoolReport!$G$9,MISC!$L$20:$L$109,SchoolReport!$B57)</f>
        <v>0</v>
      </c>
      <c r="I57" s="479">
        <f>SUMIFS(MISC!T$20:T$109,MISC!$C$20:$C$109,SchoolReport!$G$9,MISC!$L$20:$L$109,SchoolReport!$B57)</f>
        <v>0</v>
      </c>
      <c r="J57" s="372"/>
      <c r="K57" s="372"/>
      <c r="L57" s="377"/>
      <c r="M57" s="377"/>
      <c r="N57" s="377"/>
      <c r="O57" s="377"/>
      <c r="P57" s="377"/>
      <c r="Q57" s="377"/>
      <c r="R57" s="367">
        <f t="shared" si="1"/>
        <v>0</v>
      </c>
      <c r="S57" s="291">
        <f>SUMIFS(MISC!$F$20:$F$109,MISC!$C$20:$C$109,SchoolReport!$G$9,MISC!$L$20:$L$109,SchoolReport!B57)-R57</f>
        <v>0</v>
      </c>
      <c r="T57" s="373">
        <f t="shared" si="5"/>
        <v>0</v>
      </c>
      <c r="U57" s="369" t="s">
        <v>4169</v>
      </c>
      <c r="V57" s="369" t="s">
        <v>4967</v>
      </c>
    </row>
    <row r="58" spans="1:22" x14ac:dyDescent="0.25">
      <c r="A58" s="263" t="s">
        <v>3498</v>
      </c>
      <c r="B58" s="264" t="s">
        <v>3992</v>
      </c>
      <c r="C58"/>
      <c r="D58" s="371" t="s">
        <v>4132</v>
      </c>
      <c r="E58" s="371" t="s">
        <v>85</v>
      </c>
      <c r="F58" s="482">
        <f>SUMIFS(MISC!Q$20:Q$109,MISC!$C$20:$C$109,SchoolReport!$G$9,MISC!$L$20:$L$109,SchoolReport!$B58)</f>
        <v>0</v>
      </c>
      <c r="G58" s="479">
        <f>SUMIFS(MISC!R$20:R$109,MISC!$C$20:$C$109,SchoolReport!$G$9,MISC!$L$20:$L$109,SchoolReport!$B58)</f>
        <v>0</v>
      </c>
      <c r="H58" s="479">
        <f>SUMIFS(MISC!S$20:S$109,MISC!$C$20:$C$109,SchoolReport!$G$9,MISC!$L$20:$L$109,SchoolReport!$B58)</f>
        <v>0</v>
      </c>
      <c r="I58" s="479">
        <f>SUMIFS(MISC!T$20:T$109,MISC!$C$20:$C$109,SchoolReport!$G$9,MISC!$L$20:$L$109,SchoolReport!$B58)</f>
        <v>0</v>
      </c>
      <c r="J58" s="372"/>
      <c r="K58" s="372"/>
      <c r="L58" s="377"/>
      <c r="M58" s="377"/>
      <c r="N58" s="377"/>
      <c r="O58" s="377"/>
      <c r="P58" s="377"/>
      <c r="Q58" s="377"/>
      <c r="R58" s="367">
        <f t="shared" si="1"/>
        <v>0</v>
      </c>
      <c r="S58" s="291">
        <f>SUMIFS(MISC!$F$20:$F$109,MISC!$C$20:$C$109,SchoolReport!$G$9,MISC!$L$20:$L$109,SchoolReport!B58)-R58</f>
        <v>0</v>
      </c>
      <c r="T58" s="373">
        <f t="shared" si="5"/>
        <v>0</v>
      </c>
      <c r="U58" s="369" t="s">
        <v>4168</v>
      </c>
      <c r="V58" s="369" t="s">
        <v>4967</v>
      </c>
    </row>
    <row r="59" spans="1:22" x14ac:dyDescent="0.25">
      <c r="A59" s="263" t="s">
        <v>3498</v>
      </c>
      <c r="B59" s="264" t="s">
        <v>598</v>
      </c>
      <c r="C59"/>
      <c r="D59" s="371" t="s">
        <v>4831</v>
      </c>
      <c r="E59" s="371" t="s">
        <v>66</v>
      </c>
      <c r="F59" s="482">
        <f>SUMIFS(MISC!Q$20:Q$109,MISC!$C$20:$C$109,SchoolReport!$G$9,MISC!$L$20:$L$109,SchoolReport!$B59)</f>
        <v>0</v>
      </c>
      <c r="G59" s="479">
        <f>SUMIFS(MISC!R$20:R$109,MISC!$C$20:$C$109,SchoolReport!$G$9,MISC!$L$20:$L$109,SchoolReport!$B59)</f>
        <v>0</v>
      </c>
      <c r="H59" s="479">
        <f>SUMIFS(MISC!S$20:S$109,MISC!$C$20:$C$109,SchoolReport!$G$9,MISC!$L$20:$L$109,SchoolReport!$B59)</f>
        <v>0</v>
      </c>
      <c r="I59" s="479">
        <f>SUMIFS(MISC!T$20:T$109,MISC!$C$20:$C$109,SchoolReport!$G$9,MISC!$L$20:$L$109,SchoolReport!$B59)</f>
        <v>0</v>
      </c>
      <c r="J59" s="372"/>
      <c r="K59" s="372"/>
      <c r="L59" s="377"/>
      <c r="M59" s="377"/>
      <c r="N59" s="377"/>
      <c r="O59" s="377"/>
      <c r="P59" s="377"/>
      <c r="Q59" s="377"/>
      <c r="R59" s="367">
        <f t="shared" si="1"/>
        <v>0</v>
      </c>
      <c r="S59" s="291">
        <f>SUMIFS(MISC!$F$20:$F$109,MISC!$C$20:$C$109,SchoolReport!$G$9,MISC!$L$20:$L$109,SchoolReport!B59)-R59</f>
        <v>0</v>
      </c>
      <c r="T59" s="373">
        <f t="shared" si="5"/>
        <v>0</v>
      </c>
      <c r="U59" s="369" t="s">
        <v>4168</v>
      </c>
      <c r="V59" s="369" t="s">
        <v>4967</v>
      </c>
    </row>
    <row r="60" spans="1:22" s="301" customFormat="1" x14ac:dyDescent="0.25">
      <c r="A60" s="264" t="s">
        <v>4112</v>
      </c>
      <c r="B60" s="264" t="s">
        <v>580</v>
      </c>
      <c r="D60" s="371" t="s">
        <v>4844</v>
      </c>
      <c r="E60" s="371" t="s">
        <v>66</v>
      </c>
      <c r="F60" s="482">
        <f>SUMIFS(MISC!Q$20:Q$109,MISC!$C$20:$C$109,SchoolReport!$G$9,MISC!$L$20:$L$109,SchoolReport!$B60)</f>
        <v>0</v>
      </c>
      <c r="G60" s="479">
        <f>SUMIFS(MISC!R$20:R$109,MISC!$C$20:$C$109,SchoolReport!$G$9,MISC!$L$20:$L$109,SchoolReport!$B60)</f>
        <v>0</v>
      </c>
      <c r="H60" s="479">
        <f>SUMIFS(MISC!S$20:S$109,MISC!$C$20:$C$109,SchoolReport!$G$9,MISC!$L$20:$L$109,SchoolReport!$B60)</f>
        <v>0</v>
      </c>
      <c r="I60" s="479">
        <f>SUMIFS(MISC!T$20:T$109,MISC!$C$20:$C$109,SchoolReport!$G$9,MISC!$L$20:$L$109,SchoolReport!$B60)</f>
        <v>0</v>
      </c>
      <c r="J60" s="372"/>
      <c r="K60" s="372"/>
      <c r="L60" s="377"/>
      <c r="M60" s="377"/>
      <c r="N60" s="377"/>
      <c r="O60" s="377"/>
      <c r="P60" s="377"/>
      <c r="Q60" s="377"/>
      <c r="R60" s="367">
        <f t="shared" si="1"/>
        <v>0</v>
      </c>
      <c r="S60" s="291">
        <f>SUMIFS(MISC!$F$20:$F$109,MISC!$C$20:$C$109,SchoolReport!$G$9,MISC!$L$20:$L$109,SchoolReport!B60)-R60</f>
        <v>0</v>
      </c>
      <c r="T60" s="373">
        <f t="shared" si="5"/>
        <v>0</v>
      </c>
      <c r="U60" s="369" t="s">
        <v>4169</v>
      </c>
      <c r="V60" s="369" t="s">
        <v>4967</v>
      </c>
    </row>
    <row r="61" spans="1:22" x14ac:dyDescent="0.25">
      <c r="A61" s="263" t="s">
        <v>3498</v>
      </c>
      <c r="B61" s="264" t="s">
        <v>363</v>
      </c>
      <c r="C61"/>
      <c r="D61" s="371" t="s">
        <v>4133</v>
      </c>
      <c r="E61" s="371" t="s">
        <v>66</v>
      </c>
      <c r="F61" s="482">
        <f>SUMIFS(MISC!Q$20:Q$109,MISC!$C$20:$C$109,SchoolReport!$G$9,MISC!$L$20:$L$109,SchoolReport!$B61)</f>
        <v>0</v>
      </c>
      <c r="G61" s="479">
        <f>SUMIFS(MISC!R$20:R$109,MISC!$C$20:$C$109,SchoolReport!$G$9,MISC!$L$20:$L$109,SchoolReport!$B61)</f>
        <v>0</v>
      </c>
      <c r="H61" s="479">
        <f>SUMIFS(MISC!S$20:S$109,MISC!$C$20:$C$109,SchoolReport!$G$9,MISC!$L$20:$L$109,SchoolReport!$B61)</f>
        <v>0</v>
      </c>
      <c r="I61" s="479">
        <f>SUMIFS(MISC!T$20:T$109,MISC!$C$20:$C$109,SchoolReport!$G$9,MISC!$L$20:$L$109,SchoolReport!$B61)</f>
        <v>0</v>
      </c>
      <c r="J61" s="372"/>
      <c r="K61" s="372"/>
      <c r="L61" s="377"/>
      <c r="M61" s="377"/>
      <c r="N61" s="377"/>
      <c r="O61" s="377"/>
      <c r="P61" s="377"/>
      <c r="Q61" s="377"/>
      <c r="R61" s="367">
        <f t="shared" si="1"/>
        <v>0</v>
      </c>
      <c r="S61" s="291">
        <f>SUMIFS(MISC!$F$20:$F$109,MISC!$C$20:$C$109,SchoolReport!$G$9,MISC!$L$20:$L$109,SchoolReport!B61)-R61</f>
        <v>0</v>
      </c>
      <c r="T61" s="373">
        <f t="shared" si="5"/>
        <v>0</v>
      </c>
      <c r="U61" s="369" t="s">
        <v>4168</v>
      </c>
      <c r="V61" s="369" t="s">
        <v>4967</v>
      </c>
    </row>
    <row r="62" spans="1:22" x14ac:dyDescent="0.25">
      <c r="A62" s="263" t="s">
        <v>3498</v>
      </c>
      <c r="B62" s="264" t="s">
        <v>4910</v>
      </c>
      <c r="C62"/>
      <c r="D62" s="371" t="s">
        <v>4913</v>
      </c>
      <c r="E62" s="371" t="s">
        <v>85</v>
      </c>
      <c r="F62" s="482">
        <f>SUMIFS(MISC!Q$20:Q$109,MISC!$C$20:$C$109,SchoolReport!$G$9,MISC!$L$20:$L$109,SchoolReport!$B62)</f>
        <v>0</v>
      </c>
      <c r="G62" s="479">
        <f>SUMIFS(MISC!R$20:R$109,MISC!$C$20:$C$109,SchoolReport!$G$9,MISC!$L$20:$L$109,SchoolReport!$B62)</f>
        <v>0</v>
      </c>
      <c r="H62" s="479">
        <f>SUMIFS(MISC!S$20:S$109,MISC!$C$20:$C$109,SchoolReport!$G$9,MISC!$L$20:$L$109,SchoolReport!$B62)</f>
        <v>0</v>
      </c>
      <c r="I62" s="479">
        <f>SUMIFS(MISC!T$20:T$109,MISC!$C$20:$C$109,SchoolReport!$G$9,MISC!$L$20:$L$109,SchoolReport!$B62)</f>
        <v>0</v>
      </c>
      <c r="J62" s="372"/>
      <c r="K62" s="372"/>
      <c r="L62" s="377"/>
      <c r="M62" s="377"/>
      <c r="N62" s="377"/>
      <c r="O62" s="377"/>
      <c r="P62" s="377"/>
      <c r="Q62" s="377"/>
      <c r="R62" s="367">
        <f t="shared" si="1"/>
        <v>0</v>
      </c>
      <c r="S62" s="291">
        <f>SUMIFS(MISC!$F$20:$F$109,MISC!$C$20:$C$109,SchoolReport!$G$9,MISC!$L$20:$L$109,SchoolReport!B62)-R62</f>
        <v>0</v>
      </c>
      <c r="T62" s="373">
        <f t="shared" si="5"/>
        <v>0</v>
      </c>
      <c r="U62" s="369" t="s">
        <v>4168</v>
      </c>
      <c r="V62" s="369" t="s">
        <v>4967</v>
      </c>
    </row>
    <row r="63" spans="1:22" s="301" customFormat="1" x14ac:dyDescent="0.25">
      <c r="A63" s="263" t="s">
        <v>4112</v>
      </c>
      <c r="B63" s="264" t="s">
        <v>4920</v>
      </c>
      <c r="D63" s="371" t="s">
        <v>4917</v>
      </c>
      <c r="E63" s="371" t="s">
        <v>85</v>
      </c>
      <c r="F63" s="482">
        <f>SUMIFS(MISC!Q$20:Q$109,MISC!$C$20:$C$109,SchoolReport!$G$9,MISC!$L$20:$L$109,SchoolReport!$B63)</f>
        <v>0</v>
      </c>
      <c r="G63" s="479">
        <f>SUMIFS(MISC!R$20:R$109,MISC!$C$20:$C$109,SchoolReport!$G$9,MISC!$L$20:$L$109,SchoolReport!$B63)</f>
        <v>0</v>
      </c>
      <c r="H63" s="479">
        <f>SUMIFS(MISC!S$20:S$109,MISC!$C$20:$C$109,SchoolReport!$G$9,MISC!$L$20:$L$109,SchoolReport!$B63)</f>
        <v>0</v>
      </c>
      <c r="I63" s="479">
        <f>SUMIFS(MISC!T$20:T$109,MISC!$C$20:$C$109,SchoolReport!$G$9,MISC!$L$20:$L$109,SchoolReport!$B63)</f>
        <v>0</v>
      </c>
      <c r="J63" s="372"/>
      <c r="K63" s="372"/>
      <c r="L63" s="377"/>
      <c r="M63" s="377"/>
      <c r="N63" s="377"/>
      <c r="O63" s="377"/>
      <c r="P63" s="377"/>
      <c r="Q63" s="377"/>
      <c r="R63" s="367">
        <f t="shared" si="1"/>
        <v>0</v>
      </c>
      <c r="S63" s="291">
        <f>SUMIFS(MISC!$F$20:$F$109,MISC!$C$20:$C$109,SchoolReport!$G$9,MISC!$L$20:$L$109,SchoolReport!B63)-R63</f>
        <v>0</v>
      </c>
      <c r="T63" s="373">
        <f t="shared" si="5"/>
        <v>0</v>
      </c>
      <c r="U63" s="369" t="s">
        <v>4169</v>
      </c>
      <c r="V63" s="369" t="s">
        <v>4967</v>
      </c>
    </row>
    <row r="64" spans="1:22" x14ac:dyDescent="0.25">
      <c r="A64" s="263" t="s">
        <v>3498</v>
      </c>
      <c r="B64" s="264" t="s">
        <v>359</v>
      </c>
      <c r="C64"/>
      <c r="D64" s="371" t="s">
        <v>3996</v>
      </c>
      <c r="E64" s="371" t="s">
        <v>66</v>
      </c>
      <c r="F64" s="482">
        <f>SUMIFS(MISC!Q$20:Q$109,MISC!$C$20:$C$109,SchoolReport!$G$9,MISC!$L$20:$L$109,SchoolReport!$B64)</f>
        <v>0</v>
      </c>
      <c r="G64" s="479">
        <f>SUMIFS(MISC!R$20:R$109,MISC!$C$20:$C$109,SchoolReport!$G$9,MISC!$L$20:$L$109,SchoolReport!$B64)</f>
        <v>0</v>
      </c>
      <c r="H64" s="479">
        <f>SUMIFS(MISC!S$20:S$109,MISC!$C$20:$C$109,SchoolReport!$G$9,MISC!$L$20:$L$109,SchoolReport!$B64)</f>
        <v>0</v>
      </c>
      <c r="I64" s="479">
        <f>SUMIFS(MISC!T$20:T$109,MISC!$C$20:$C$109,SchoolReport!$G$9,MISC!$L$20:$L$109,SchoolReport!$B64)</f>
        <v>0</v>
      </c>
      <c r="J64" s="372"/>
      <c r="K64" s="372"/>
      <c r="L64" s="377"/>
      <c r="M64" s="377"/>
      <c r="N64" s="377"/>
      <c r="O64" s="377"/>
      <c r="P64" s="377"/>
      <c r="Q64" s="377"/>
      <c r="R64" s="367">
        <f t="shared" si="1"/>
        <v>0</v>
      </c>
      <c r="S64" s="291">
        <f>SUMIFS(MISC!$F$20:$F$109,MISC!$C$20:$C$109,SchoolReport!$G$9,MISC!$L$20:$L$109,SchoolReport!B64)-R64</f>
        <v>0</v>
      </c>
      <c r="T64" s="373">
        <f t="shared" si="5"/>
        <v>0</v>
      </c>
      <c r="U64" s="369" t="s">
        <v>4168</v>
      </c>
      <c r="V64" s="369" t="s">
        <v>4967</v>
      </c>
    </row>
    <row r="65" spans="1:22" x14ac:dyDescent="0.25">
      <c r="A65" s="263" t="s">
        <v>3498</v>
      </c>
      <c r="B65" s="264" t="s">
        <v>361</v>
      </c>
      <c r="C65"/>
      <c r="D65" s="371" t="s">
        <v>4134</v>
      </c>
      <c r="E65" s="371" t="s">
        <v>66</v>
      </c>
      <c r="F65" s="482">
        <f>SUMIFS(MISC!Q$20:Q$109,MISC!$C$20:$C$109,SchoolReport!$G$9,MISC!$L$20:$L$109,SchoolReport!$B65)</f>
        <v>0</v>
      </c>
      <c r="G65" s="479">
        <f>SUMIFS(MISC!R$20:R$109,MISC!$C$20:$C$109,SchoolReport!$G$9,MISC!$L$20:$L$109,SchoolReport!$B65)</f>
        <v>0</v>
      </c>
      <c r="H65" s="479">
        <f>SUMIFS(MISC!S$20:S$109,MISC!$C$20:$C$109,SchoolReport!$G$9,MISC!$L$20:$L$109,SchoolReport!$B65)</f>
        <v>0</v>
      </c>
      <c r="I65" s="479">
        <f>SUMIFS(MISC!T$20:T$109,MISC!$C$20:$C$109,SchoolReport!$G$9,MISC!$L$20:$L$109,SchoolReport!$B65)</f>
        <v>0</v>
      </c>
      <c r="J65" s="372"/>
      <c r="K65" s="372"/>
      <c r="L65" s="377"/>
      <c r="M65" s="377"/>
      <c r="N65" s="377"/>
      <c r="O65" s="377"/>
      <c r="P65" s="377"/>
      <c r="Q65" s="377"/>
      <c r="R65" s="367">
        <f t="shared" si="1"/>
        <v>0</v>
      </c>
      <c r="S65" s="291">
        <f>SUMIFS(MISC!$F$20:$F$109,MISC!$C$20:$C$109,SchoolReport!$G$9,MISC!$L$20:$L$109,SchoolReport!B65)-R65</f>
        <v>0</v>
      </c>
      <c r="T65" s="373">
        <f t="shared" si="5"/>
        <v>0</v>
      </c>
      <c r="U65" s="369" t="s">
        <v>4168</v>
      </c>
      <c r="V65" s="369" t="s">
        <v>4967</v>
      </c>
    </row>
    <row r="66" spans="1:22" s="301" customFormat="1" x14ac:dyDescent="0.25">
      <c r="A66" s="264" t="s">
        <v>4112</v>
      </c>
      <c r="B66" s="264" t="s">
        <v>4880</v>
      </c>
      <c r="D66" s="371" t="s">
        <v>4879</v>
      </c>
      <c r="E66" s="371"/>
      <c r="F66" s="482">
        <f>SUMIFS(MISC!Q$20:Q$109,MISC!$C$20:$C$109,SchoolReport!$G$9,MISC!$L$20:$L$109,SchoolReport!$B66)</f>
        <v>0</v>
      </c>
      <c r="G66" s="479">
        <f>SUMIFS(MISC!R$20:R$109,MISC!$C$20:$C$109,SchoolReport!$G$9,MISC!$L$20:$L$109,SchoolReport!$B66)</f>
        <v>0</v>
      </c>
      <c r="H66" s="479">
        <f>SUMIFS(MISC!S$20:S$109,MISC!$C$20:$C$109,SchoolReport!$G$9,MISC!$L$20:$L$109,SchoolReport!$B66)</f>
        <v>0</v>
      </c>
      <c r="I66" s="479">
        <f>SUMIFS(MISC!T$20:T$109,MISC!$C$20:$C$109,SchoolReport!$G$9,MISC!$L$20:$L$109,SchoolReport!$B66)</f>
        <v>0</v>
      </c>
      <c r="J66" s="372"/>
      <c r="K66" s="372"/>
      <c r="L66" s="377"/>
      <c r="M66" s="377"/>
      <c r="N66" s="377"/>
      <c r="O66" s="377"/>
      <c r="P66" s="377"/>
      <c r="Q66" s="377"/>
      <c r="R66" s="367">
        <f t="shared" si="1"/>
        <v>0</v>
      </c>
      <c r="S66" s="291">
        <f>SUMIFS(MISC!$F$20:$F$109,MISC!$C$20:$C$109,SchoolReport!$G$9,MISC!$L$20:$L$109,SchoolReport!B66)-R66</f>
        <v>0</v>
      </c>
      <c r="T66" s="373">
        <f t="shared" si="5"/>
        <v>0</v>
      </c>
      <c r="U66" s="369" t="s">
        <v>4168</v>
      </c>
      <c r="V66" s="369" t="s">
        <v>4967</v>
      </c>
    </row>
    <row r="67" spans="1:22" s="301" customFormat="1" x14ac:dyDescent="0.25">
      <c r="A67" s="264" t="s">
        <v>4521</v>
      </c>
      <c r="B67" s="264" t="s">
        <v>4857</v>
      </c>
      <c r="D67" s="371" t="s">
        <v>4858</v>
      </c>
      <c r="E67" s="371" t="s">
        <v>85</v>
      </c>
      <c r="F67" s="482">
        <f>SUMIFS(COVID!Q$20:Q$500,COVID!$C$20:$C$500,SchoolReport!$G$9,COVID!$M$20:$M$500,SchoolReport!$B67)</f>
        <v>0</v>
      </c>
      <c r="G67" s="479">
        <f>SUMIFS(COVID!R$20:R$500,COVID!$C$20:$C$500,SchoolReport!$G$9,COVID!$M$20:$M$500,SchoolReport!$B67)</f>
        <v>0</v>
      </c>
      <c r="H67" s="479">
        <f>SUMIFS(COVID!S$20:S$500,COVID!$C$20:$C$500,SchoolReport!$G$9,COVID!$M$20:$M$500,SchoolReport!$B67)</f>
        <v>0</v>
      </c>
      <c r="I67" s="479">
        <f>SUMIFS(COVID!T$20:T$500,COVID!$C$20:$C$500,SchoolReport!$G$9,COVID!$M$20:$M$500,SchoolReport!$B67)</f>
        <v>0</v>
      </c>
      <c r="J67" s="372"/>
      <c r="K67" s="377"/>
      <c r="L67" s="377"/>
      <c r="M67" s="377"/>
      <c r="N67" s="377"/>
      <c r="O67" s="377"/>
      <c r="P67" s="377"/>
      <c r="Q67" s="377"/>
      <c r="R67" s="367">
        <f t="shared" si="1"/>
        <v>0</v>
      </c>
      <c r="S67" s="291">
        <f>SUMIFS(COVID!$F$20:$F$150,COVID!$C$20:$C$150,SchoolReport!$G$9,COVID!$M$20:$M$150,SchoolReport!B67)-R67</f>
        <v>0</v>
      </c>
      <c r="T67" s="373">
        <f t="shared" si="5"/>
        <v>0</v>
      </c>
      <c r="U67" s="369" t="s">
        <v>4169</v>
      </c>
      <c r="V67" s="369" t="s">
        <v>4860</v>
      </c>
    </row>
    <row r="68" spans="1:22" s="301" customFormat="1" x14ac:dyDescent="0.25">
      <c r="A68" s="264" t="s">
        <v>4521</v>
      </c>
      <c r="B68" s="264" t="s">
        <v>4854</v>
      </c>
      <c r="D68" s="371" t="s">
        <v>4853</v>
      </c>
      <c r="E68" s="371" t="s">
        <v>85</v>
      </c>
      <c r="F68" s="482">
        <f>SUMIFS(COVID!Q$20:Q$500,COVID!$C$20:$C$500,SchoolReport!$G$9,COVID!$M$20:$M$500,SchoolReport!$B68)</f>
        <v>0</v>
      </c>
      <c r="G68" s="479">
        <f>SUMIFS(COVID!R$20:R$500,COVID!$C$20:$C$500,SchoolReport!$G$9,COVID!$M$20:$M$500,SchoolReport!$B68)</f>
        <v>0</v>
      </c>
      <c r="H68" s="479">
        <f>SUMIFS(COVID!S$20:S$500,COVID!$C$20:$C$500,SchoolReport!$G$9,COVID!$M$20:$M$500,SchoolReport!$B68)</f>
        <v>0</v>
      </c>
      <c r="I68" s="479">
        <f>SUMIFS(COVID!T$20:T$500,COVID!$C$20:$C$500,SchoolReport!$G$9,COVID!$M$20:$M$500,SchoolReport!$B68)</f>
        <v>0</v>
      </c>
      <c r="J68" s="372"/>
      <c r="K68" s="377"/>
      <c r="L68" s="377"/>
      <c r="M68" s="377"/>
      <c r="N68" s="377"/>
      <c r="O68" s="377"/>
      <c r="P68" s="377"/>
      <c r="Q68" s="377"/>
      <c r="R68" s="367">
        <f t="shared" si="1"/>
        <v>0</v>
      </c>
      <c r="S68" s="291">
        <f>SUMIFS(COVID!$F$20:$F$150,COVID!$C$20:$C$150,SchoolReport!$G$9,COVID!$M$20:$M$150,SchoolReport!B68)-R68</f>
        <v>0</v>
      </c>
      <c r="T68" s="373">
        <f t="shared" si="5"/>
        <v>0</v>
      </c>
      <c r="U68" s="369" t="s">
        <v>4169</v>
      </c>
      <c r="V68" s="369" t="s">
        <v>4859</v>
      </c>
    </row>
    <row r="69" spans="1:22" s="301" customFormat="1" x14ac:dyDescent="0.25">
      <c r="A69" s="264" t="s">
        <v>4521</v>
      </c>
      <c r="B69" s="264" t="s">
        <v>4925</v>
      </c>
      <c r="D69" s="371" t="s">
        <v>4923</v>
      </c>
      <c r="E69" s="371" t="s">
        <v>85</v>
      </c>
      <c r="F69" s="482">
        <f>SUMIFS(COVID!Q$20:Q$500,COVID!$C$20:$C$500,SchoolReport!$G$9,COVID!$M$20:$M$500,SchoolReport!$B69)</f>
        <v>0</v>
      </c>
      <c r="G69" s="479">
        <f>SUMIFS(COVID!R$20:R$500,COVID!$C$20:$C$500,SchoolReport!$G$9,COVID!$M$20:$M$500,SchoolReport!$B69)</f>
        <v>0</v>
      </c>
      <c r="H69" s="479">
        <f>SUMIFS(COVID!S$20:S$500,COVID!$C$20:$C$500,SchoolReport!$G$9,COVID!$M$20:$M$500,SchoolReport!$B69)</f>
        <v>0</v>
      </c>
      <c r="I69" s="479">
        <f>SUMIFS(COVID!T$20:T$500,COVID!$C$20:$C$500,SchoolReport!$G$9,COVID!$M$20:$M$500,SchoolReport!$B69)</f>
        <v>0</v>
      </c>
      <c r="J69" s="372"/>
      <c r="K69" s="377"/>
      <c r="L69" s="377"/>
      <c r="M69" s="377"/>
      <c r="N69" s="377"/>
      <c r="O69" s="377"/>
      <c r="P69" s="377"/>
      <c r="Q69" s="377"/>
      <c r="R69" s="367">
        <f t="shared" si="1"/>
        <v>0</v>
      </c>
      <c r="S69" s="291">
        <f>SUMIFS(COVID!$F$20:$F$150,COVID!$C$20:$C$150,SchoolReport!$G$9,COVID!$M$20:$M$150,SchoolReport!B69)-R69</f>
        <v>0</v>
      </c>
      <c r="T69" s="373">
        <f t="shared" si="5"/>
        <v>0</v>
      </c>
      <c r="U69" s="369" t="s">
        <v>4169</v>
      </c>
      <c r="V69" s="369" t="s">
        <v>4866</v>
      </c>
    </row>
    <row r="70" spans="1:22" s="301" customFormat="1" x14ac:dyDescent="0.25">
      <c r="A70" s="264" t="s">
        <v>4521</v>
      </c>
      <c r="B70" s="264" t="s">
        <v>4525</v>
      </c>
      <c r="D70" s="371" t="s">
        <v>4922</v>
      </c>
      <c r="E70" s="371" t="s">
        <v>85</v>
      </c>
      <c r="F70" s="482">
        <f>SUMIFS(COVID!Q$20:Q$500,COVID!$C$20:$C$500,SchoolReport!$G$9,COVID!$M$20:$M$500,SchoolReport!$B70)</f>
        <v>0</v>
      </c>
      <c r="G70" s="483">
        <f>SUMIFS(COVID!R$20:R$500,COVID!$C$20:$C$500,SchoolReport!$G$9,COVID!$M$20:$M$500,SchoolReport!$B70)</f>
        <v>0</v>
      </c>
      <c r="H70" s="483">
        <f>SUMIFS(COVID!S$20:S$500,COVID!$C$20:$C$500,SchoolReport!$G$9,COVID!$M$20:$M$500,SchoolReport!$B70)</f>
        <v>0</v>
      </c>
      <c r="I70" s="483">
        <f>SUMIFS(COVID!T$20:T$500,COVID!$C$20:$C$500,SchoolReport!$G$9,COVID!$M$20:$M$500,SchoolReport!$B70)</f>
        <v>0</v>
      </c>
      <c r="J70" s="372"/>
      <c r="K70" s="377"/>
      <c r="L70" s="377"/>
      <c r="M70" s="377"/>
      <c r="N70" s="377"/>
      <c r="O70" s="377"/>
      <c r="P70" s="377"/>
      <c r="Q70" s="377"/>
      <c r="R70" s="367">
        <f t="shared" si="1"/>
        <v>0</v>
      </c>
      <c r="S70" s="291">
        <f>SUMIFS(COVID!$F$20:$F$150,COVID!$C$20:$C$150,SchoolReport!$G$9,COVID!$M$20:$M$150,SchoolReport!B70)-R70</f>
        <v>0</v>
      </c>
      <c r="T70" s="373">
        <f t="shared" si="5"/>
        <v>0</v>
      </c>
      <c r="U70" s="369" t="s">
        <v>4169</v>
      </c>
      <c r="V70" s="369" t="s">
        <v>4866</v>
      </c>
    </row>
    <row r="71" spans="1:22" ht="15.75" thickBot="1" x14ac:dyDescent="0.3">
      <c r="C71"/>
      <c r="D71" s="278"/>
      <c r="E71" s="454" t="s">
        <v>3603</v>
      </c>
      <c r="F71" s="458">
        <f>SUM(F20:F70)</f>
        <v>0</v>
      </c>
      <c r="G71" s="458">
        <f t="shared" ref="G71:T71" si="6">SUM(G20:G70)</f>
        <v>0</v>
      </c>
      <c r="H71" s="458">
        <f t="shared" si="6"/>
        <v>0</v>
      </c>
      <c r="I71" s="458">
        <f t="shared" si="6"/>
        <v>0</v>
      </c>
      <c r="J71" s="458">
        <f t="shared" si="6"/>
        <v>0</v>
      </c>
      <c r="K71" s="458">
        <f t="shared" si="6"/>
        <v>0</v>
      </c>
      <c r="L71" s="458">
        <f t="shared" si="6"/>
        <v>0</v>
      </c>
      <c r="M71" s="458">
        <f t="shared" si="6"/>
        <v>0</v>
      </c>
      <c r="N71" s="458">
        <f t="shared" si="6"/>
        <v>0</v>
      </c>
      <c r="O71" s="458">
        <f t="shared" si="6"/>
        <v>0</v>
      </c>
      <c r="P71" s="458">
        <f t="shared" si="6"/>
        <v>0</v>
      </c>
      <c r="Q71" s="458">
        <f t="shared" si="6"/>
        <v>0</v>
      </c>
      <c r="R71" s="458">
        <f t="shared" si="6"/>
        <v>0</v>
      </c>
      <c r="S71" s="458">
        <f t="shared" si="6"/>
        <v>0</v>
      </c>
      <c r="T71" s="458">
        <f t="shared" si="6"/>
        <v>0</v>
      </c>
    </row>
    <row r="72" spans="1:22" x14ac:dyDescent="0.25">
      <c r="C72"/>
      <c r="D72" s="6"/>
      <c r="E72" s="6"/>
      <c r="F72" s="6"/>
      <c r="G72" s="6"/>
      <c r="H72" s="6"/>
      <c r="I72" s="6"/>
      <c r="J72" s="6"/>
      <c r="K72" s="6"/>
      <c r="L72" s="6"/>
      <c r="M72" s="6"/>
      <c r="N72" s="6"/>
      <c r="O72" s="6"/>
      <c r="P72" s="6"/>
      <c r="Q72" s="6"/>
      <c r="R72" s="6"/>
      <c r="S72" s="6"/>
    </row>
    <row r="73" spans="1:22" x14ac:dyDescent="0.25">
      <c r="C73"/>
      <c r="D73" s="6"/>
      <c r="E73" s="6"/>
      <c r="F73" s="6"/>
      <c r="G73" s="6"/>
      <c r="H73" s="6"/>
      <c r="I73" s="6"/>
      <c r="J73" s="6"/>
      <c r="K73" s="6"/>
      <c r="L73" s="6"/>
      <c r="M73" s="6"/>
      <c r="N73" s="6"/>
      <c r="O73" s="6"/>
      <c r="P73" s="6"/>
      <c r="Q73" s="6"/>
      <c r="R73" s="6"/>
      <c r="S73" s="6"/>
    </row>
    <row r="74" spans="1:22" x14ac:dyDescent="0.25">
      <c r="C74"/>
    </row>
    <row r="75" spans="1:22" x14ac:dyDescent="0.25">
      <c r="C75"/>
    </row>
    <row r="76" spans="1:22" x14ac:dyDescent="0.25">
      <c r="C76"/>
    </row>
    <row r="77" spans="1:22" x14ac:dyDescent="0.25">
      <c r="C77"/>
    </row>
    <row r="78" spans="1:22" x14ac:dyDescent="0.25">
      <c r="C78"/>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sheetData>
  <sheetProtection password="CFF7" sheet="1" objects="1" scenarios="1"/>
  <mergeCells count="5">
    <mergeCell ref="A1:U1"/>
    <mergeCell ref="G3:K3"/>
    <mergeCell ref="G5:H5"/>
    <mergeCell ref="G6:L8"/>
    <mergeCell ref="G9:L9"/>
  </mergeCells>
  <conditionalFormatting sqref="S4">
    <cfRule type="cellIs" dxfId="101" priority="6" operator="equal">
      <formula>"Error"</formula>
    </cfRule>
  </conditionalFormatting>
  <conditionalFormatting sqref="S3">
    <cfRule type="cellIs" dxfId="100" priority="5" operator="equal">
      <formula>"Error"</formula>
    </cfRule>
  </conditionalFormatting>
  <conditionalFormatting sqref="S5">
    <cfRule type="cellIs" dxfId="99" priority="4" operator="equal">
      <formula>"Error"</formula>
    </cfRule>
  </conditionalFormatting>
  <conditionalFormatting sqref="T4">
    <cfRule type="cellIs" dxfId="98" priority="3" operator="equal">
      <formula>"Error"</formula>
    </cfRule>
  </conditionalFormatting>
  <conditionalFormatting sqref="T3">
    <cfRule type="cellIs" dxfId="97" priority="2" operator="equal">
      <formula>"Error"</formula>
    </cfRule>
  </conditionalFormatting>
  <conditionalFormatting sqref="T5">
    <cfRule type="cellIs" dxfId="96"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BL903"/>
  <sheetViews>
    <sheetView topLeftCell="M64" workbookViewId="0">
      <selection activeCell="T20" sqref="T20:T100"/>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26" t="s">
        <v>3621</v>
      </c>
      <c r="B1" s="527"/>
      <c r="C1" s="527"/>
      <c r="D1" s="527"/>
      <c r="E1" s="527"/>
      <c r="F1" s="527"/>
      <c r="G1" s="527"/>
      <c r="H1" s="527"/>
      <c r="I1" s="527"/>
      <c r="J1" s="527"/>
      <c r="K1" s="527"/>
      <c r="L1" s="527"/>
      <c r="M1" s="527"/>
      <c r="N1" s="527"/>
      <c r="O1" s="528"/>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5"/>
      <c r="C3" s="529" t="s">
        <v>3505</v>
      </c>
      <c r="D3" s="529"/>
      <c r="E3" s="529"/>
      <c r="F3" s="529"/>
      <c r="G3" s="530"/>
      <c r="I3" s="33" t="s">
        <v>3558</v>
      </c>
      <c r="J3" s="34">
        <f>COUNTIF(E20:E888,"&gt;0")</f>
        <v>0</v>
      </c>
      <c r="K3" s="35" t="s">
        <v>3559</v>
      </c>
      <c r="L3" s="35"/>
      <c r="M3" s="35"/>
      <c r="N3" s="35"/>
      <c r="O3" s="36"/>
      <c r="P3" s="37"/>
      <c r="AK3" t="s">
        <v>317</v>
      </c>
      <c r="AL3">
        <v>11510</v>
      </c>
    </row>
    <row r="4" spans="1:51" ht="16.5" thickTop="1" thickBot="1" x14ac:dyDescent="0.3">
      <c r="A4" s="32" t="s">
        <v>3561</v>
      </c>
      <c r="B4" s="435"/>
      <c r="C4" s="531" t="s">
        <v>66</v>
      </c>
      <c r="D4" s="532"/>
      <c r="I4" s="32" t="s">
        <v>3562</v>
      </c>
      <c r="J4" s="34">
        <f>COUNTIF(H20:H932,"&gt;0")</f>
        <v>0</v>
      </c>
      <c r="K4" s="38" t="s">
        <v>3563</v>
      </c>
      <c r="L4" s="34">
        <f>COUNTIF(H20:H932,"&lt;0")</f>
        <v>0</v>
      </c>
      <c r="M4" s="38" t="s">
        <v>3564</v>
      </c>
      <c r="N4" s="34">
        <f>COUNTIF(H20:H932,"=0")</f>
        <v>0</v>
      </c>
    </row>
    <row r="5" spans="1:51" ht="15.75" thickTop="1" x14ac:dyDescent="0.25">
      <c r="A5" s="32" t="s">
        <v>3566</v>
      </c>
      <c r="B5" s="33"/>
      <c r="C5" s="523"/>
      <c r="D5" s="524"/>
      <c r="E5" s="524"/>
      <c r="F5" s="524"/>
      <c r="G5" s="524"/>
      <c r="H5" s="524"/>
      <c r="I5" s="524"/>
      <c r="J5" s="524"/>
      <c r="K5" s="524"/>
      <c r="L5" s="524"/>
      <c r="M5" s="524"/>
      <c r="N5" s="524"/>
      <c r="O5" s="525"/>
      <c r="P5" s="39"/>
    </row>
    <row r="6" spans="1:51" x14ac:dyDescent="0.25">
      <c r="C6" s="523"/>
      <c r="D6" s="524"/>
      <c r="E6" s="524"/>
      <c r="F6" s="524"/>
      <c r="G6" s="524"/>
      <c r="H6" s="524"/>
      <c r="I6" s="524"/>
      <c r="J6" s="524"/>
      <c r="K6" s="524"/>
      <c r="L6" s="524"/>
      <c r="M6" s="524"/>
      <c r="N6" s="524"/>
      <c r="O6" s="525"/>
      <c r="P6" s="39"/>
    </row>
    <row r="7" spans="1:51" x14ac:dyDescent="0.25">
      <c r="C7" s="523"/>
      <c r="D7" s="524"/>
      <c r="E7" s="524"/>
      <c r="F7" s="524"/>
      <c r="G7" s="524"/>
      <c r="H7" s="524"/>
      <c r="I7" s="524"/>
      <c r="J7" s="524"/>
      <c r="K7" s="524"/>
      <c r="L7" s="524"/>
      <c r="M7" s="524"/>
      <c r="N7" s="524"/>
      <c r="O7" s="525"/>
      <c r="P7" s="39"/>
    </row>
    <row r="8" spans="1:51" x14ac:dyDescent="0.25">
      <c r="C8" s="533"/>
      <c r="D8" s="533"/>
      <c r="E8" s="533"/>
      <c r="F8" s="533"/>
      <c r="G8" s="533"/>
      <c r="H8" s="533"/>
      <c r="I8" s="533"/>
      <c r="J8" s="533"/>
      <c r="K8" s="533"/>
      <c r="L8" s="533"/>
      <c r="M8" s="533"/>
      <c r="N8" s="533"/>
      <c r="O8" s="533"/>
      <c r="P8" s="39"/>
    </row>
    <row r="9" spans="1:51" x14ac:dyDescent="0.25">
      <c r="C9" s="533"/>
      <c r="D9" s="533"/>
      <c r="E9" s="533"/>
      <c r="F9" s="533"/>
      <c r="G9" s="533"/>
      <c r="H9" s="533"/>
      <c r="I9" s="533"/>
      <c r="J9" s="533"/>
      <c r="K9" s="533"/>
      <c r="L9" s="533"/>
      <c r="M9" s="533"/>
      <c r="N9" s="533"/>
      <c r="O9" s="533"/>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16"/>
      <c r="D11" s="517"/>
      <c r="E11" s="517"/>
      <c r="F11" s="518"/>
      <c r="G11" s="516"/>
      <c r="H11" s="517"/>
      <c r="I11" s="517"/>
      <c r="J11" s="517"/>
      <c r="K11" s="517"/>
      <c r="L11" s="517"/>
      <c r="M11" s="517"/>
      <c r="N11" s="517"/>
      <c r="O11" s="518"/>
      <c r="P11" s="46"/>
    </row>
    <row r="12" spans="1:51" x14ac:dyDescent="0.25">
      <c r="A12" s="37"/>
      <c r="B12" s="37"/>
      <c r="C12" s="516"/>
      <c r="D12" s="517"/>
      <c r="E12" s="517"/>
      <c r="F12" s="518"/>
      <c r="G12" s="516"/>
      <c r="H12" s="517"/>
      <c r="I12" s="517"/>
      <c r="J12" s="517"/>
      <c r="K12" s="517"/>
      <c r="L12" s="517"/>
      <c r="M12" s="517"/>
      <c r="N12" s="517"/>
      <c r="O12" s="518"/>
      <c r="P12" s="46"/>
    </row>
    <row r="13" spans="1:51" x14ac:dyDescent="0.25">
      <c r="A13" s="37"/>
      <c r="B13" s="37"/>
      <c r="C13" s="516"/>
      <c r="D13" s="517"/>
      <c r="E13" s="517"/>
      <c r="F13" s="518"/>
      <c r="G13" s="516"/>
      <c r="H13" s="517"/>
      <c r="I13" s="517"/>
      <c r="J13" s="517"/>
      <c r="K13" s="517"/>
      <c r="L13" s="517"/>
      <c r="M13" s="517"/>
      <c r="N13" s="517"/>
      <c r="O13" s="518"/>
      <c r="P13" s="46"/>
      <c r="AO13"/>
      <c r="AP13"/>
      <c r="AQ13"/>
      <c r="AR13"/>
      <c r="AS13"/>
      <c r="AT13"/>
      <c r="AU13"/>
      <c r="AV13"/>
      <c r="AW13"/>
      <c r="AX13"/>
      <c r="AY13"/>
    </row>
    <row r="14" spans="1:51" x14ac:dyDescent="0.25">
      <c r="A14" s="37"/>
      <c r="B14" s="37"/>
      <c r="C14" s="516"/>
      <c r="D14" s="517"/>
      <c r="E14" s="517"/>
      <c r="F14" s="518"/>
      <c r="G14" s="516"/>
      <c r="H14" s="517"/>
      <c r="I14" s="517"/>
      <c r="J14" s="517"/>
      <c r="K14" s="517"/>
      <c r="L14" s="517"/>
      <c r="M14" s="517"/>
      <c r="N14" s="517"/>
      <c r="O14" s="518"/>
      <c r="P14" s="46"/>
      <c r="Q14" s="47"/>
      <c r="R14" s="47">
        <f>R15+R16</f>
        <v>11609382.712821089</v>
      </c>
      <c r="S14" s="47">
        <f t="shared" ref="S14:AC14" si="0">S15+S16</f>
        <v>11609382.712821089</v>
      </c>
      <c r="T14" s="47">
        <f t="shared" si="0"/>
        <v>11609382.712821089</v>
      </c>
      <c r="U14" s="47">
        <f t="shared" si="0"/>
        <v>11609382.712821089</v>
      </c>
      <c r="V14" s="47">
        <f t="shared" si="0"/>
        <v>11609382.712821089</v>
      </c>
      <c r="W14" s="47">
        <f t="shared" si="0"/>
        <v>11609382.712821089</v>
      </c>
      <c r="X14" s="47">
        <f t="shared" si="0"/>
        <v>11609382.712821089</v>
      </c>
      <c r="Y14" s="47">
        <f t="shared" si="0"/>
        <v>11609382.712821089</v>
      </c>
      <c r="Z14" s="47">
        <f t="shared" si="0"/>
        <v>11609382.712821089</v>
      </c>
      <c r="AA14" s="47">
        <f t="shared" si="0"/>
        <v>11609382.712821089</v>
      </c>
      <c r="AB14" s="47">
        <f t="shared" si="0"/>
        <v>11609382.712821089</v>
      </c>
      <c r="AC14" s="47">
        <f t="shared" si="0"/>
        <v>150921975.26667413</v>
      </c>
      <c r="AD14" s="47">
        <f>AD15+AD16</f>
        <v>0</v>
      </c>
      <c r="AE14" s="47"/>
      <c r="AF14" s="47">
        <f>AF15+AF16</f>
        <v>0</v>
      </c>
      <c r="AG14" s="47"/>
      <c r="AH14" s="47"/>
      <c r="AI14" s="47">
        <f>AI15+AI16</f>
        <v>116093827.12821084</v>
      </c>
      <c r="AJ14" s="47">
        <f>AJ15+AJ16</f>
        <v>150921975.26667413</v>
      </c>
      <c r="AK14" s="48" t="s">
        <v>3582</v>
      </c>
      <c r="AO14"/>
      <c r="AP14"/>
      <c r="AQ14"/>
      <c r="AR14"/>
      <c r="AS14"/>
      <c r="AT14"/>
      <c r="AU14"/>
      <c r="AV14"/>
      <c r="AW14"/>
      <c r="AX14"/>
      <c r="AY14"/>
    </row>
    <row r="15" spans="1:51" x14ac:dyDescent="0.25">
      <c r="A15" s="37"/>
      <c r="B15" s="37"/>
      <c r="C15" s="516"/>
      <c r="D15" s="517"/>
      <c r="E15" s="517"/>
      <c r="F15" s="518"/>
      <c r="G15" s="516"/>
      <c r="H15" s="517"/>
      <c r="I15" s="517"/>
      <c r="J15" s="517"/>
      <c r="K15" s="517"/>
      <c r="L15" s="517"/>
      <c r="M15" s="517"/>
      <c r="N15" s="517"/>
      <c r="O15" s="518"/>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11609382.712821089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4111</v>
      </c>
      <c r="AO15"/>
      <c r="AP15"/>
      <c r="AQ15"/>
      <c r="AR15"/>
      <c r="AS15"/>
      <c r="AT15"/>
      <c r="AU15"/>
      <c r="AV15"/>
      <c r="AW15"/>
      <c r="AX15"/>
      <c r="AY15"/>
    </row>
    <row r="16" spans="1:51" x14ac:dyDescent="0.25">
      <c r="A16" s="37"/>
      <c r="B16" s="37"/>
      <c r="C16" s="516"/>
      <c r="D16" s="517"/>
      <c r="E16" s="517"/>
      <c r="F16" s="518"/>
      <c r="G16" s="516"/>
      <c r="H16" s="517"/>
      <c r="I16" s="517"/>
      <c r="J16" s="517"/>
      <c r="K16" s="517"/>
      <c r="L16" s="517"/>
      <c r="M16" s="517"/>
      <c r="N16" s="517"/>
      <c r="O16" s="518"/>
      <c r="P16" s="46"/>
      <c r="Q16" s="49"/>
      <c r="R16" s="49">
        <f>SUMIF(R20:R903,"&lt;0")</f>
        <v>0</v>
      </c>
      <c r="S16" s="49">
        <f>SUMIF(S20:S903,"&lt;0")</f>
        <v>0</v>
      </c>
      <c r="T16" s="49">
        <f>SUMIF(T20:T903,"&lt;0")</f>
        <v>0</v>
      </c>
      <c r="U16" s="49">
        <f>SUMIF(U20:U903,"&lt;0")</f>
        <v>0</v>
      </c>
      <c r="V16" s="49">
        <f>SUMIF(V20:V903,"&lt;0")</f>
        <v>0</v>
      </c>
      <c r="W16" s="49">
        <f t="shared" ref="W16:AC16" si="2">SUMIF(W20:W903,"&lt;0")</f>
        <v>0</v>
      </c>
      <c r="X16" s="49">
        <f t="shared" si="2"/>
        <v>0</v>
      </c>
      <c r="Y16" s="49">
        <f t="shared" si="2"/>
        <v>0</v>
      </c>
      <c r="Z16" s="49">
        <f t="shared" si="2"/>
        <v>0</v>
      </c>
      <c r="AA16" s="49">
        <f t="shared" si="2"/>
        <v>0</v>
      </c>
      <c r="AB16" s="49">
        <f t="shared" si="2"/>
        <v>0</v>
      </c>
      <c r="AC16" s="49">
        <f t="shared" si="2"/>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16"/>
      <c r="D17" s="517"/>
      <c r="E17" s="517"/>
      <c r="F17" s="518"/>
      <c r="G17" s="516"/>
      <c r="H17" s="517"/>
      <c r="I17" s="517"/>
      <c r="J17" s="517"/>
      <c r="K17" s="517"/>
      <c r="L17" s="517"/>
      <c r="M17" s="517"/>
      <c r="N17" s="517"/>
      <c r="O17" s="518"/>
      <c r="P17" s="46"/>
      <c r="Q17" s="519"/>
      <c r="R17" s="520"/>
      <c r="S17" s="520"/>
      <c r="T17" s="520"/>
      <c r="U17" s="520"/>
      <c r="V17" s="520"/>
      <c r="W17" s="520"/>
      <c r="X17" s="520"/>
      <c r="Y17" s="520"/>
      <c r="Z17" s="520"/>
      <c r="AA17" s="520"/>
      <c r="AB17" s="520"/>
      <c r="AC17" s="520"/>
      <c r="AD17" s="520"/>
      <c r="AE17" s="283"/>
      <c r="AO17"/>
      <c r="AP17"/>
      <c r="AQ17"/>
      <c r="AR17"/>
      <c r="AS17"/>
      <c r="AT17"/>
      <c r="AU17"/>
      <c r="AV17"/>
      <c r="AW17"/>
      <c r="AX17"/>
      <c r="AY17"/>
    </row>
    <row r="18" spans="1:64" ht="15.75" thickBot="1" x14ac:dyDescent="0.3">
      <c r="A18" t="s">
        <v>3584</v>
      </c>
      <c r="H18" s="52">
        <f>SUM(H20:H903)</f>
        <v>0</v>
      </c>
      <c r="J18" s="52"/>
      <c r="Q18" s="521"/>
      <c r="R18" s="521"/>
      <c r="S18" s="521"/>
      <c r="T18" s="521"/>
      <c r="U18" s="521"/>
      <c r="V18" s="521"/>
      <c r="W18" s="53"/>
      <c r="X18" s="522"/>
      <c r="Y18" s="522"/>
      <c r="Z18" s="522"/>
      <c r="AA18" s="522"/>
      <c r="AB18" s="522"/>
      <c r="AC18" s="522"/>
      <c r="AD18" s="522"/>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4520</v>
      </c>
      <c r="AD19" s="62" t="s">
        <v>3604</v>
      </c>
      <c r="AG19" s="64" t="s">
        <v>4699</v>
      </c>
      <c r="AH19" s="64" t="s">
        <v>4700</v>
      </c>
      <c r="AI19" s="64" t="s">
        <v>4701</v>
      </c>
      <c r="AJ19" s="64" t="s">
        <v>4702</v>
      </c>
    </row>
    <row r="20" spans="1:64" ht="15.75" thickTop="1" x14ac:dyDescent="0.25">
      <c r="A20" t="str">
        <f>$C$3</f>
        <v>APT</v>
      </c>
      <c r="C20" s="74">
        <f>Schools!A14</f>
        <v>3023520</v>
      </c>
      <c r="D20" t="str">
        <f>VLOOKUP(C20,Schools!A:B,2,0)</f>
        <v>Akiva School</v>
      </c>
      <c r="E20" s="301" t="str">
        <f>VLOOKUP(C20,Schools!$A:$Z,3,0)</f>
        <v>M</v>
      </c>
      <c r="F20" s="76">
        <v>1767768</v>
      </c>
      <c r="G20" s="74" t="s">
        <v>4698</v>
      </c>
      <c r="H20" s="74"/>
      <c r="I20" t="str">
        <f>O20&amp;"/"&amp;P20</f>
        <v>10162/543965</v>
      </c>
      <c r="J20">
        <f>VLOOKUP(C20,Schools!$A:$Z,9,0)</f>
        <v>400125</v>
      </c>
      <c r="K20" s="74" t="s">
        <v>66</v>
      </c>
      <c r="L20" s="74" t="s">
        <v>94</v>
      </c>
      <c r="M20" s="74" t="s">
        <v>3549</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4698</v>
      </c>
      <c r="H21" s="74"/>
      <c r="I21" t="str">
        <f t="shared" ref="I21:I71" si="6">O21&amp;"/"&amp;P21</f>
        <v>10162/543965</v>
      </c>
      <c r="J21">
        <f>VLOOKUP(C21,Schools!$A:$Z,9,0)</f>
        <v>400069</v>
      </c>
      <c r="K21" s="74" t="s">
        <v>66</v>
      </c>
      <c r="L21" s="74" t="s">
        <v>94</v>
      </c>
      <c r="M21" s="74" t="s">
        <v>3549</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4698</v>
      </c>
      <c r="H22" s="74"/>
      <c r="I22" t="str">
        <f t="shared" si="6"/>
        <v>10162/543965</v>
      </c>
      <c r="J22">
        <f>VLOOKUP(C22,Schools!$A:$Z,9,0)</f>
        <v>400015</v>
      </c>
      <c r="K22" s="74" t="s">
        <v>66</v>
      </c>
      <c r="L22" s="74" t="s">
        <v>94</v>
      </c>
      <c r="M22" s="74" t="s">
        <v>3549</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4698</v>
      </c>
      <c r="H23" s="74"/>
      <c r="I23" t="str">
        <f t="shared" si="6"/>
        <v>10162/543965</v>
      </c>
      <c r="J23">
        <f>VLOOKUP(C23,Schools!$A:$Z,9,0)</f>
        <v>400023</v>
      </c>
      <c r="K23" s="74" t="s">
        <v>66</v>
      </c>
      <c r="L23" s="74" t="s">
        <v>94</v>
      </c>
      <c r="M23" s="74" t="s">
        <v>3549</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4698</v>
      </c>
      <c r="H24" s="74"/>
      <c r="I24" t="str">
        <f t="shared" si="6"/>
        <v>10162/543965</v>
      </c>
      <c r="J24">
        <f>VLOOKUP(C24,Schools!$A:$Z,9,0)</f>
        <v>400107</v>
      </c>
      <c r="K24" s="74" t="s">
        <v>66</v>
      </c>
      <c r="L24" s="74" t="s">
        <v>94</v>
      </c>
      <c r="M24" s="74" t="s">
        <v>3549</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4698</v>
      </c>
      <c r="H25" s="74"/>
      <c r="I25" t="str">
        <f t="shared" si="6"/>
        <v>10162/543965</v>
      </c>
      <c r="J25">
        <f>VLOOKUP(C25,Schools!$A:$Z,9,0)</f>
        <v>400005</v>
      </c>
      <c r="K25" s="74" t="s">
        <v>66</v>
      </c>
      <c r="L25" s="74" t="s">
        <v>94</v>
      </c>
      <c r="M25" s="74" t="s">
        <v>3549</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4698</v>
      </c>
      <c r="H26" s="74"/>
      <c r="I26" t="str">
        <f t="shared" si="6"/>
        <v>10162/543965</v>
      </c>
      <c r="J26">
        <f>VLOOKUP(C26,Schools!$A:$Z,9,0)</f>
        <v>400070</v>
      </c>
      <c r="K26" s="74" t="s">
        <v>66</v>
      </c>
      <c r="L26" s="74" t="s">
        <v>94</v>
      </c>
      <c r="M26" s="74" t="s">
        <v>3549</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4698</v>
      </c>
      <c r="H27" s="74"/>
      <c r="I27" t="str">
        <f t="shared" si="6"/>
        <v>10162/543965</v>
      </c>
      <c r="J27">
        <f>VLOOKUP(C27,Schools!$A:$Z,9,0)</f>
        <v>400150</v>
      </c>
      <c r="K27" s="74" t="s">
        <v>66</v>
      </c>
      <c r="L27" s="74" t="s">
        <v>94</v>
      </c>
      <c r="M27" s="74" t="s">
        <v>3549</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4698</v>
      </c>
      <c r="H28" s="74"/>
      <c r="I28" t="str">
        <f t="shared" si="6"/>
        <v>10162/543965</v>
      </c>
      <c r="J28">
        <f>VLOOKUP(C28,Schools!$A:$Z,9,0)</f>
        <v>400051</v>
      </c>
      <c r="K28" s="74" t="s">
        <v>66</v>
      </c>
      <c r="L28" s="74" t="s">
        <v>94</v>
      </c>
      <c r="M28" s="74" t="s">
        <v>3549</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4698</v>
      </c>
      <c r="H29" s="74"/>
      <c r="I29" t="str">
        <f t="shared" si="6"/>
        <v>10162/543965</v>
      </c>
      <c r="J29">
        <f>VLOOKUP(C29,Schools!$A:$Z,9,0)</f>
        <v>400024</v>
      </c>
      <c r="K29" s="74" t="s">
        <v>66</v>
      </c>
      <c r="L29" s="74" t="s">
        <v>94</v>
      </c>
      <c r="M29" s="74" t="s">
        <v>3549</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4698</v>
      </c>
      <c r="H30" s="74"/>
      <c r="I30" t="str">
        <f t="shared" si="6"/>
        <v>10162/543965</v>
      </c>
      <c r="J30">
        <f>VLOOKUP(C30,Schools!$A:$Z,9,0)</f>
        <v>400057</v>
      </c>
      <c r="K30" s="74" t="s">
        <v>66</v>
      </c>
      <c r="L30" s="74" t="s">
        <v>94</v>
      </c>
      <c r="M30" s="74" t="s">
        <v>3549</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4698</v>
      </c>
      <c r="H31" s="74"/>
      <c r="I31" t="str">
        <f t="shared" si="6"/>
        <v>10162/543965</v>
      </c>
      <c r="J31">
        <f>VLOOKUP(C31,Schools!$A:$Z,9,0)</f>
        <v>400040</v>
      </c>
      <c r="K31" s="74" t="s">
        <v>66</v>
      </c>
      <c r="L31" s="74" t="s">
        <v>94</v>
      </c>
      <c r="M31" s="74" t="s">
        <v>3549</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4698</v>
      </c>
      <c r="H32" s="74"/>
      <c r="I32" t="str">
        <f t="shared" si="6"/>
        <v>10162/543965</v>
      </c>
      <c r="J32">
        <f>VLOOKUP(C32,Schools!$A:$Z,9,0)</f>
        <v>400061</v>
      </c>
      <c r="K32" s="74" t="s">
        <v>66</v>
      </c>
      <c r="L32" s="74" t="s">
        <v>94</v>
      </c>
      <c r="M32" s="74" t="s">
        <v>3549</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4698</v>
      </c>
      <c r="H33" s="74"/>
      <c r="I33" t="str">
        <f t="shared" si="6"/>
        <v>10162/543965</v>
      </c>
      <c r="J33">
        <f>VLOOKUP(C33,Schools!$A:$Z,9,0)</f>
        <v>400065</v>
      </c>
      <c r="K33" s="74" t="s">
        <v>66</v>
      </c>
      <c r="L33" s="74" t="s">
        <v>94</v>
      </c>
      <c r="M33" s="74" t="s">
        <v>3549</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4698</v>
      </c>
      <c r="H34" s="74"/>
      <c r="I34" t="str">
        <f t="shared" si="6"/>
        <v>10162/543965</v>
      </c>
      <c r="J34">
        <f>VLOOKUP(C34,Schools!$A:$Z,9,0)</f>
        <v>400039</v>
      </c>
      <c r="K34" s="74" t="s">
        <v>66</v>
      </c>
      <c r="L34" s="74" t="s">
        <v>94</v>
      </c>
      <c r="M34" s="74" t="s">
        <v>3549</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4698</v>
      </c>
      <c r="H35" s="74"/>
      <c r="I35" t="str">
        <f t="shared" si="6"/>
        <v>10162/543965</v>
      </c>
      <c r="J35">
        <f>VLOOKUP(C35,Schools!$A:$Z,9,0)</f>
        <v>400020</v>
      </c>
      <c r="K35" s="74" t="s">
        <v>66</v>
      </c>
      <c r="L35" s="74" t="s">
        <v>94</v>
      </c>
      <c r="M35" s="74" t="s">
        <v>3549</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4698</v>
      </c>
      <c r="H36" s="74"/>
      <c r="I36" t="str">
        <f t="shared" si="6"/>
        <v>10162/543965</v>
      </c>
      <c r="J36">
        <f>VLOOKUP(C36,Schools!$A:$Z,9,0)</f>
        <v>400050</v>
      </c>
      <c r="K36" s="74" t="s">
        <v>66</v>
      </c>
      <c r="L36" s="74" t="s">
        <v>94</v>
      </c>
      <c r="M36" s="74" t="s">
        <v>3549</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4698</v>
      </c>
      <c r="H37" s="74"/>
      <c r="I37" t="str">
        <f t="shared" si="6"/>
        <v>10162/543965</v>
      </c>
      <c r="J37">
        <f>VLOOKUP(C37,Schools!$A:$Z,9,0)</f>
        <v>400059</v>
      </c>
      <c r="K37" s="74" t="s">
        <v>66</v>
      </c>
      <c r="L37" s="74" t="s">
        <v>94</v>
      </c>
      <c r="M37" s="74" t="s">
        <v>3549</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4698</v>
      </c>
      <c r="H38" s="74"/>
      <c r="I38" t="str">
        <f t="shared" si="6"/>
        <v>10162/543965</v>
      </c>
      <c r="J38">
        <f>VLOOKUP(C38,Schools!$A:$Z,9,0)</f>
        <v>400049</v>
      </c>
      <c r="K38" s="74" t="s">
        <v>66</v>
      </c>
      <c r="L38" s="74" t="s">
        <v>94</v>
      </c>
      <c r="M38" s="74" t="s">
        <v>3549</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4698</v>
      </c>
      <c r="H39" s="74"/>
      <c r="I39" t="str">
        <f t="shared" si="6"/>
        <v>10162/543965</v>
      </c>
      <c r="J39">
        <f>VLOOKUP(C39,Schools!$A:$Z,9,0)</f>
        <v>400080</v>
      </c>
      <c r="K39" s="74" t="s">
        <v>66</v>
      </c>
      <c r="L39" s="74" t="s">
        <v>94</v>
      </c>
      <c r="M39" s="74" t="s">
        <v>3549</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4698</v>
      </c>
      <c r="H40" s="74"/>
      <c r="I40" t="str">
        <f t="shared" si="6"/>
        <v>10162/543965</v>
      </c>
      <c r="J40">
        <f>VLOOKUP(C40,Schools!$A:$Z,9,0)</f>
        <v>400105</v>
      </c>
      <c r="K40" s="74" t="s">
        <v>66</v>
      </c>
      <c r="L40" s="74" t="s">
        <v>94</v>
      </c>
      <c r="M40" s="74" t="s">
        <v>3549</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4698</v>
      </c>
      <c r="H41" s="74"/>
      <c r="I41" t="str">
        <f t="shared" si="6"/>
        <v>10162/543965</v>
      </c>
      <c r="J41">
        <f>VLOOKUP(C41,Schools!$A:$Z,9,0)</f>
        <v>400036</v>
      </c>
      <c r="K41" s="74" t="s">
        <v>66</v>
      </c>
      <c r="L41" s="74" t="s">
        <v>94</v>
      </c>
      <c r="M41" s="74" t="s">
        <v>3549</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4698</v>
      </c>
      <c r="H42" s="74"/>
      <c r="I42" t="str">
        <f t="shared" si="6"/>
        <v>10162/543965</v>
      </c>
      <c r="J42">
        <f>VLOOKUP(C42,Schools!$A:$Z,9,0)</f>
        <v>400042</v>
      </c>
      <c r="K42" s="74" t="s">
        <v>66</v>
      </c>
      <c r="L42" s="74" t="s">
        <v>94</v>
      </c>
      <c r="M42" s="74" t="s">
        <v>3549</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4698</v>
      </c>
      <c r="H43" s="74"/>
      <c r="I43" t="str">
        <f t="shared" si="6"/>
        <v>10162/543965</v>
      </c>
      <c r="J43">
        <f>VLOOKUP(C43,Schools!$A:$Z,9,0)</f>
        <v>400159</v>
      </c>
      <c r="K43" s="74" t="s">
        <v>66</v>
      </c>
      <c r="L43" s="74" t="s">
        <v>94</v>
      </c>
      <c r="M43" s="74" t="s">
        <v>3549</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4698</v>
      </c>
      <c r="H44" s="74"/>
      <c r="I44" t="str">
        <f t="shared" si="6"/>
        <v>10162/543965</v>
      </c>
      <c r="J44">
        <f>VLOOKUP(C44,Schools!$A:$Z,9,0)</f>
        <v>400047</v>
      </c>
      <c r="K44" s="74" t="s">
        <v>66</v>
      </c>
      <c r="L44" s="74" t="s">
        <v>94</v>
      </c>
      <c r="M44" s="74" t="s">
        <v>3549</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4698</v>
      </c>
      <c r="H45" s="74"/>
      <c r="I45" t="str">
        <f t="shared" si="6"/>
        <v>10162/543965</v>
      </c>
      <c r="J45">
        <f>VLOOKUP(C45,Schools!$A:$Z,9,0)</f>
        <v>400001</v>
      </c>
      <c r="K45" s="74" t="s">
        <v>66</v>
      </c>
      <c r="L45" s="74" t="s">
        <v>94</v>
      </c>
      <c r="M45" s="74" t="s">
        <v>3549</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4698</v>
      </c>
      <c r="H46" s="74"/>
      <c r="I46" t="str">
        <f t="shared" si="6"/>
        <v>10162/543965</v>
      </c>
      <c r="J46">
        <f>VLOOKUP(C46,Schools!$A:$Z,9,0)</f>
        <v>400082</v>
      </c>
      <c r="K46" s="74" t="s">
        <v>66</v>
      </c>
      <c r="L46" s="74" t="s">
        <v>94</v>
      </c>
      <c r="M46" s="74" t="s">
        <v>3549</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4698</v>
      </c>
      <c r="H47" s="74"/>
      <c r="I47" t="str">
        <f t="shared" si="6"/>
        <v>10162/543965</v>
      </c>
      <c r="J47">
        <f>VLOOKUP(C47,Schools!$A:$Z,9,0)</f>
        <v>400067</v>
      </c>
      <c r="K47" s="74" t="s">
        <v>66</v>
      </c>
      <c r="L47" s="74" t="s">
        <v>94</v>
      </c>
      <c r="M47" s="74" t="s">
        <v>3549</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4698</v>
      </c>
      <c r="H48" s="74"/>
      <c r="I48" t="str">
        <f t="shared" si="6"/>
        <v>10162/543965</v>
      </c>
      <c r="J48">
        <f>VLOOKUP(C48,Schools!$A:$Z,9,0)</f>
        <v>400002</v>
      </c>
      <c r="K48" s="74" t="s">
        <v>66</v>
      </c>
      <c r="L48" s="74" t="s">
        <v>94</v>
      </c>
      <c r="M48" s="74" t="s">
        <v>3549</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4698</v>
      </c>
      <c r="H49" s="74"/>
      <c r="I49" t="str">
        <f t="shared" si="6"/>
        <v>10162/543965</v>
      </c>
      <c r="J49">
        <f>VLOOKUP(C49,Schools!$A:$Z,9,0)</f>
        <v>400035</v>
      </c>
      <c r="K49" s="74" t="s">
        <v>66</v>
      </c>
      <c r="L49" s="74" t="s">
        <v>94</v>
      </c>
      <c r="M49" s="74" t="s">
        <v>3549</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4698</v>
      </c>
      <c r="H50" s="74"/>
      <c r="I50" t="str">
        <f t="shared" si="6"/>
        <v>10162/543965</v>
      </c>
      <c r="J50">
        <f>VLOOKUP(C50,Schools!$A:$Z,9,0)</f>
        <v>400108</v>
      </c>
      <c r="K50" s="74" t="s">
        <v>66</v>
      </c>
      <c r="L50" s="74" t="s">
        <v>94</v>
      </c>
      <c r="M50" s="74" t="s">
        <v>3549</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4698</v>
      </c>
      <c r="H51" s="74"/>
      <c r="I51" t="str">
        <f t="shared" si="6"/>
        <v>10162/543965</v>
      </c>
      <c r="J51">
        <f>VLOOKUP(C51,Schools!$A:$Z,9,0)</f>
        <v>400026</v>
      </c>
      <c r="K51" s="74" t="s">
        <v>66</v>
      </c>
      <c r="L51" s="74" t="s">
        <v>94</v>
      </c>
      <c r="M51" s="74" t="s">
        <v>3549</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4698</v>
      </c>
      <c r="H52" s="74"/>
      <c r="I52" t="str">
        <f t="shared" si="6"/>
        <v>10162/543965</v>
      </c>
      <c r="J52">
        <f>VLOOKUP(C52,Schools!$A:$Z,9,0)</f>
        <v>400084</v>
      </c>
      <c r="K52" s="74" t="s">
        <v>66</v>
      </c>
      <c r="L52" s="74" t="s">
        <v>94</v>
      </c>
      <c r="M52" s="74" t="s">
        <v>3549</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4698</v>
      </c>
      <c r="H53" s="74"/>
      <c r="I53" t="str">
        <f t="shared" si="6"/>
        <v>10162/543965</v>
      </c>
      <c r="J53">
        <f>VLOOKUP(C53,Schools!$A:$Z,9,0)</f>
        <v>400008</v>
      </c>
      <c r="K53" s="74" t="s">
        <v>66</v>
      </c>
      <c r="L53" s="74" t="s">
        <v>94</v>
      </c>
      <c r="M53" s="74" t="s">
        <v>3549</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4698</v>
      </c>
      <c r="H54" s="74"/>
      <c r="I54" t="str">
        <f t="shared" si="6"/>
        <v>10162/543965</v>
      </c>
      <c r="J54">
        <f>VLOOKUP(C54,Schools!$A:$Z,9,0)</f>
        <v>400046</v>
      </c>
      <c r="K54" s="74" t="s">
        <v>66</v>
      </c>
      <c r="L54" s="74" t="s">
        <v>94</v>
      </c>
      <c r="M54" s="74" t="s">
        <v>3549</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4698</v>
      </c>
      <c r="H55" s="74"/>
      <c r="I55" t="str">
        <f t="shared" si="6"/>
        <v>10162/543965</v>
      </c>
      <c r="J55">
        <f>VLOOKUP(C55,Schools!$A:$Z,9,0)</f>
        <v>400030</v>
      </c>
      <c r="K55" s="74" t="s">
        <v>66</v>
      </c>
      <c r="L55" s="74" t="s">
        <v>94</v>
      </c>
      <c r="M55" s="74" t="s">
        <v>3549</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4698</v>
      </c>
      <c r="H56" s="74"/>
      <c r="I56" t="str">
        <f t="shared" si="6"/>
        <v>10162/543965</v>
      </c>
      <c r="J56">
        <f>VLOOKUP(C56,Schools!$A:$Z,9,0)</f>
        <v>400130</v>
      </c>
      <c r="K56" s="74" t="s">
        <v>66</v>
      </c>
      <c r="L56" s="74" t="s">
        <v>94</v>
      </c>
      <c r="M56" s="74" t="s">
        <v>3549</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4698</v>
      </c>
      <c r="H57" s="74"/>
      <c r="I57" t="str">
        <f t="shared" si="6"/>
        <v>10162/543965</v>
      </c>
      <c r="J57">
        <f>VLOOKUP(C57,Schools!$A:$Z,9,0)</f>
        <v>400112</v>
      </c>
      <c r="K57" s="74" t="s">
        <v>66</v>
      </c>
      <c r="L57" s="74" t="s">
        <v>94</v>
      </c>
      <c r="M57" s="74" t="s">
        <v>3549</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4698</v>
      </c>
      <c r="H58" s="74"/>
      <c r="I58" t="str">
        <f t="shared" si="6"/>
        <v>10162/543965</v>
      </c>
      <c r="J58">
        <f>VLOOKUP(C58,Schools!$A:$Z,9,0)</f>
        <v>400110</v>
      </c>
      <c r="K58" s="74" t="s">
        <v>66</v>
      </c>
      <c r="L58" s="74" t="s">
        <v>94</v>
      </c>
      <c r="M58" s="74" t="s">
        <v>3549</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4698</v>
      </c>
      <c r="H59" s="74"/>
      <c r="I59" t="str">
        <f t="shared" si="6"/>
        <v>10162/543965</v>
      </c>
      <c r="J59">
        <f>VLOOKUP(C59,Schools!$A:$Z,9,0)</f>
        <v>400007</v>
      </c>
      <c r="K59" s="74" t="s">
        <v>66</v>
      </c>
      <c r="L59" s="74" t="s">
        <v>94</v>
      </c>
      <c r="M59" s="74" t="s">
        <v>3549</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4698</v>
      </c>
      <c r="H60" s="74"/>
      <c r="I60" t="str">
        <f t="shared" si="6"/>
        <v>10162/543965</v>
      </c>
      <c r="J60">
        <f>VLOOKUP(C60,Schools!$A:$Z,9,0)</f>
        <v>400086</v>
      </c>
      <c r="K60" s="74" t="s">
        <v>66</v>
      </c>
      <c r="L60" s="74" t="s">
        <v>94</v>
      </c>
      <c r="M60" s="74" t="s">
        <v>3549</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4698</v>
      </c>
      <c r="H61" s="74"/>
      <c r="I61" t="str">
        <f t="shared" si="6"/>
        <v>10162/543965</v>
      </c>
      <c r="J61">
        <f>VLOOKUP(C61,Schools!$A:$Z,9,0)</f>
        <v>400048</v>
      </c>
      <c r="K61" s="74" t="s">
        <v>66</v>
      </c>
      <c r="L61" s="74" t="s">
        <v>94</v>
      </c>
      <c r="M61" s="74" t="s">
        <v>3549</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4698</v>
      </c>
      <c r="H62" s="74"/>
      <c r="I62" t="str">
        <f t="shared" si="6"/>
        <v>10162/543965</v>
      </c>
      <c r="J62">
        <f>VLOOKUP(C62,Schools!$A:$Z,9,0)</f>
        <v>400087</v>
      </c>
      <c r="K62" s="74" t="s">
        <v>66</v>
      </c>
      <c r="L62" s="74" t="s">
        <v>94</v>
      </c>
      <c r="M62" s="74" t="s">
        <v>3549</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4698</v>
      </c>
      <c r="H63" s="74"/>
      <c r="I63" t="str">
        <f t="shared" si="6"/>
        <v>10162/543965</v>
      </c>
      <c r="J63">
        <f>VLOOKUP(C63,Schools!$A:$Z,9,0)</f>
        <v>400088</v>
      </c>
      <c r="K63" s="74" t="s">
        <v>66</v>
      </c>
      <c r="L63" s="74" t="s">
        <v>94</v>
      </c>
      <c r="M63" s="74" t="s">
        <v>3549</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4698</v>
      </c>
      <c r="H64" s="74"/>
      <c r="I64" t="str">
        <f t="shared" si="6"/>
        <v>10162/543965</v>
      </c>
      <c r="J64">
        <f>VLOOKUP(C64,Schools!$A:$Z,9,0)</f>
        <v>158733</v>
      </c>
      <c r="K64" s="74" t="s">
        <v>66</v>
      </c>
      <c r="L64" s="74" t="s">
        <v>94</v>
      </c>
      <c r="M64" s="74" t="s">
        <v>3549</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4698</v>
      </c>
      <c r="H65" s="74"/>
      <c r="I65" t="str">
        <f t="shared" si="6"/>
        <v>10162/543965</v>
      </c>
      <c r="J65">
        <f>VLOOKUP(C65,Schools!$A:$Z,9,0)</f>
        <v>400089</v>
      </c>
      <c r="K65" s="74" t="s">
        <v>66</v>
      </c>
      <c r="L65" s="74" t="s">
        <v>94</v>
      </c>
      <c r="M65" s="74" t="s">
        <v>3549</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4698</v>
      </c>
      <c r="H66" s="74"/>
      <c r="I66" t="str">
        <f t="shared" si="6"/>
        <v>10162/543965</v>
      </c>
      <c r="J66">
        <f>VLOOKUP(C66,Schools!$A:$Z,9,0)</f>
        <v>400113</v>
      </c>
      <c r="K66" s="74" t="s">
        <v>66</v>
      </c>
      <c r="L66" s="74" t="s">
        <v>94</v>
      </c>
      <c r="M66" s="74" t="s">
        <v>3549</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4698</v>
      </c>
      <c r="H67" s="74"/>
      <c r="I67" t="str">
        <f t="shared" si="6"/>
        <v>10162/543965</v>
      </c>
      <c r="J67">
        <f>VLOOKUP(C67,Schools!$A:$Z,9,0)</f>
        <v>400021</v>
      </c>
      <c r="K67" s="74" t="s">
        <v>66</v>
      </c>
      <c r="L67" s="74" t="s">
        <v>94</v>
      </c>
      <c r="M67" s="74" t="s">
        <v>3549</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4698</v>
      </c>
      <c r="H68" s="74"/>
      <c r="I68" t="str">
        <f t="shared" si="6"/>
        <v>10162/543965</v>
      </c>
      <c r="J68">
        <f>VLOOKUP(C68,Schools!$A:$Z,9,0)</f>
        <v>400003</v>
      </c>
      <c r="K68" s="74" t="s">
        <v>66</v>
      </c>
      <c r="L68" s="74" t="s">
        <v>94</v>
      </c>
      <c r="M68" s="74" t="s">
        <v>3549</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4698</v>
      </c>
      <c r="H69" s="74"/>
      <c r="I69" t="str">
        <f t="shared" si="6"/>
        <v>10162/543965</v>
      </c>
      <c r="J69">
        <f>VLOOKUP(C69,Schools!$A:$Z,9,0)</f>
        <v>400014</v>
      </c>
      <c r="K69" s="74" t="s">
        <v>66</v>
      </c>
      <c r="L69" s="74" t="s">
        <v>94</v>
      </c>
      <c r="M69" s="74" t="s">
        <v>3549</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4698</v>
      </c>
      <c r="H70" s="74"/>
      <c r="I70" t="str">
        <f t="shared" si="6"/>
        <v>10162/543965</v>
      </c>
      <c r="J70">
        <f>VLOOKUP(C70,Schools!$A:$Z,9,0)</f>
        <v>400012</v>
      </c>
      <c r="K70" s="74" t="s">
        <v>66</v>
      </c>
      <c r="L70" s="74" t="s">
        <v>94</v>
      </c>
      <c r="M70" s="74" t="s">
        <v>3549</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4698</v>
      </c>
      <c r="H71" s="74"/>
      <c r="I71" t="str">
        <f t="shared" si="6"/>
        <v>10162/543965</v>
      </c>
      <c r="J71">
        <f>VLOOKUP(C71,Schools!$A:$Z,9,0)</f>
        <v>400012</v>
      </c>
      <c r="K71" s="74" t="s">
        <v>66</v>
      </c>
      <c r="L71" s="74" t="s">
        <v>94</v>
      </c>
      <c r="M71" s="74" t="s">
        <v>3549</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0" si="66">$C$3</f>
        <v>APT</v>
      </c>
      <c r="C72" s="74">
        <f>Schools!A79</f>
        <v>3023512</v>
      </c>
      <c r="D72" t="str">
        <f>VLOOKUP(C72,Schools!A:B,2,0)</f>
        <v>Rosh Pinah</v>
      </c>
      <c r="E72" t="str">
        <f>VLOOKUP(C72,Schools!$A:$Z,3,0)</f>
        <v>M</v>
      </c>
      <c r="F72" s="76">
        <v>1576320</v>
      </c>
      <c r="G72" s="295" t="s">
        <v>4698</v>
      </c>
      <c r="H72" s="74"/>
      <c r="I72" t="str">
        <f t="shared" ref="I72:I100" si="67">O72&amp;"/"&amp;P72</f>
        <v>10162/543965</v>
      </c>
      <c r="J72">
        <f>VLOOKUP(C72,Schools!$A:$Z,9,0)</f>
        <v>400093</v>
      </c>
      <c r="K72" s="74" t="s">
        <v>66</v>
      </c>
      <c r="L72" s="74" t="s">
        <v>94</v>
      </c>
      <c r="M72" s="74" t="s">
        <v>3549</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4698</v>
      </c>
      <c r="H73" s="74"/>
      <c r="I73" t="str">
        <f t="shared" si="67"/>
        <v>10162/543965</v>
      </c>
      <c r="J73">
        <f>VLOOKUP(C73,Schools!$A:$Z,9,0)</f>
        <v>400071</v>
      </c>
      <c r="K73" s="74" t="s">
        <v>66</v>
      </c>
      <c r="L73" s="74" t="s">
        <v>94</v>
      </c>
      <c r="M73" s="74" t="s">
        <v>3549</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4698</v>
      </c>
      <c r="H74" s="74"/>
      <c r="I74" t="str">
        <f t="shared" si="67"/>
        <v>10162/543965</v>
      </c>
      <c r="J74">
        <f>VLOOKUP(C74,Schools!$A:$Z,9,0)</f>
        <v>400096</v>
      </c>
      <c r="K74" s="74" t="s">
        <v>66</v>
      </c>
      <c r="L74" s="74" t="s">
        <v>94</v>
      </c>
      <c r="M74" s="74" t="s">
        <v>3549</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4698</v>
      </c>
      <c r="H75" s="74"/>
      <c r="I75" t="str">
        <f t="shared" si="67"/>
        <v>10162/543965</v>
      </c>
      <c r="J75">
        <f>VLOOKUP(C75,Schools!$A:$Z,9,0)</f>
        <v>400062</v>
      </c>
      <c r="K75" s="74" t="s">
        <v>66</v>
      </c>
      <c r="L75" s="74" t="s">
        <v>94</v>
      </c>
      <c r="M75" s="74" t="s">
        <v>3549</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4698</v>
      </c>
      <c r="H76" s="74"/>
      <c r="I76" t="str">
        <f t="shared" si="67"/>
        <v>10162/543965</v>
      </c>
      <c r="J76">
        <f>VLOOKUP(C76,Schools!$A:$Z,9,0)</f>
        <v>400064</v>
      </c>
      <c r="K76" s="74" t="s">
        <v>66</v>
      </c>
      <c r="L76" s="74" t="s">
        <v>94</v>
      </c>
      <c r="M76" s="74" t="s">
        <v>3549</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4698</v>
      </c>
      <c r="H77" s="74"/>
      <c r="I77" t="str">
        <f t="shared" si="67"/>
        <v>10162/543965</v>
      </c>
      <c r="J77">
        <f>VLOOKUP(C77,Schools!$A:$Z,9,0)</f>
        <v>400098</v>
      </c>
      <c r="K77" s="74" t="s">
        <v>66</v>
      </c>
      <c r="L77" s="74" t="s">
        <v>94</v>
      </c>
      <c r="M77" s="74" t="s">
        <v>3549</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4698</v>
      </c>
      <c r="H78" s="74"/>
      <c r="I78" t="str">
        <f t="shared" si="67"/>
        <v>10162/543965</v>
      </c>
      <c r="J78">
        <f>VLOOKUP(C78,Schools!$A:$Z,9,0)</f>
        <v>400114</v>
      </c>
      <c r="K78" s="74" t="s">
        <v>66</v>
      </c>
      <c r="L78" s="74" t="s">
        <v>94</v>
      </c>
      <c r="M78" s="74" t="s">
        <v>3549</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4698</v>
      </c>
      <c r="H79" s="74"/>
      <c r="I79" t="str">
        <f t="shared" si="67"/>
        <v>10162/543965</v>
      </c>
      <c r="J79">
        <f>VLOOKUP(C79,Schools!$A:$Z,9,0)</f>
        <v>400066</v>
      </c>
      <c r="K79" s="74" t="s">
        <v>66</v>
      </c>
      <c r="L79" s="74" t="s">
        <v>94</v>
      </c>
      <c r="M79" s="74" t="s">
        <v>3549</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4698</v>
      </c>
      <c r="H80" s="74"/>
      <c r="I80" t="str">
        <f t="shared" si="67"/>
        <v>10162/543965</v>
      </c>
      <c r="J80">
        <f>VLOOKUP(C80,Schools!$A:$Z,9,0)</f>
        <v>400058</v>
      </c>
      <c r="K80" s="74" t="s">
        <v>66</v>
      </c>
      <c r="L80" s="74" t="s">
        <v>94</v>
      </c>
      <c r="M80" s="74" t="s">
        <v>3549</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4698</v>
      </c>
      <c r="H81" s="74"/>
      <c r="I81" t="str">
        <f t="shared" si="67"/>
        <v>10162/543965</v>
      </c>
      <c r="J81">
        <f>VLOOKUP(C81,Schools!$A:$Z,9,0)</f>
        <v>400017</v>
      </c>
      <c r="K81" s="74" t="s">
        <v>66</v>
      </c>
      <c r="L81" s="74" t="s">
        <v>94</v>
      </c>
      <c r="M81" s="74" t="s">
        <v>3549</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4698</v>
      </c>
      <c r="H82" s="74"/>
      <c r="I82" t="str">
        <f t="shared" si="67"/>
        <v>10162/543965</v>
      </c>
      <c r="J82">
        <f>VLOOKUP(C82,Schools!$A:$Z,9,0)</f>
        <v>400094</v>
      </c>
      <c r="K82" s="74" t="s">
        <v>66</v>
      </c>
      <c r="L82" s="74" t="s">
        <v>94</v>
      </c>
      <c r="M82" s="74" t="s">
        <v>3549</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4698</v>
      </c>
      <c r="H83" s="74"/>
      <c r="I83" t="str">
        <f t="shared" si="67"/>
        <v>10162/543965</v>
      </c>
      <c r="J83">
        <f>VLOOKUP(C83,Schools!$A:$Z,9,0)</f>
        <v>400006</v>
      </c>
      <c r="K83" s="74" t="s">
        <v>66</v>
      </c>
      <c r="L83" s="74" t="s">
        <v>94</v>
      </c>
      <c r="M83" s="74" t="s">
        <v>3549</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4698</v>
      </c>
      <c r="H84" s="74"/>
      <c r="I84" t="str">
        <f t="shared" si="67"/>
        <v>10162/543965</v>
      </c>
      <c r="J84">
        <f>VLOOKUP(C84,Schools!$A:$Z,9,0)</f>
        <v>400037</v>
      </c>
      <c r="K84" s="74" t="s">
        <v>66</v>
      </c>
      <c r="L84" s="74" t="s">
        <v>94</v>
      </c>
      <c r="M84" s="74" t="s">
        <v>3549</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4698</v>
      </c>
      <c r="H85" s="74"/>
      <c r="I85" t="str">
        <f t="shared" si="67"/>
        <v>10162/543965</v>
      </c>
      <c r="J85">
        <f>VLOOKUP(C85,Schools!$A:$Z,9,0)</f>
        <v>400009</v>
      </c>
      <c r="K85" s="74" t="s">
        <v>66</v>
      </c>
      <c r="L85" s="74" t="s">
        <v>94</v>
      </c>
      <c r="M85" s="74" t="s">
        <v>3549</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0" si="84">SUM(Q85:AB85)</f>
        <v>1285154.5322522006</v>
      </c>
      <c r="AD85" s="51">
        <f t="shared" ref="AD85:AD100" si="85">AC85-F85</f>
        <v>0</v>
      </c>
      <c r="AG85" s="79">
        <f t="shared" ref="AG85:AG100" si="86">SUM(Q85:S85)</f>
        <v>395432.16376990784</v>
      </c>
      <c r="AH85" s="79">
        <f t="shared" ref="AH85:AH100" si="87">SUM(Q85:V85)</f>
        <v>692006.28659733874</v>
      </c>
      <c r="AI85" s="79">
        <f t="shared" ref="AI85:AI100" si="88">SUM(Q85:Y85)</f>
        <v>988580.40942476958</v>
      </c>
      <c r="AJ85" s="79">
        <f t="shared" ref="AJ85:AJ100"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4698</v>
      </c>
      <c r="H86" s="74"/>
      <c r="I86" t="str">
        <f t="shared" si="67"/>
        <v>10162/543965</v>
      </c>
      <c r="J86">
        <f>VLOOKUP(C86,Schools!$A:$Z,9,0)</f>
        <v>400038</v>
      </c>
      <c r="K86" s="74" t="s">
        <v>66</v>
      </c>
      <c r="L86" s="74" t="s">
        <v>94</v>
      </c>
      <c r="M86" s="74" t="s">
        <v>3549</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4698</v>
      </c>
      <c r="H87" s="74"/>
      <c r="I87" t="str">
        <f t="shared" si="67"/>
        <v>10162/543965</v>
      </c>
      <c r="J87">
        <f>VLOOKUP(C87,Schools!$A:$Z,9,0)</f>
        <v>400100</v>
      </c>
      <c r="K87" s="74" t="s">
        <v>66</v>
      </c>
      <c r="L87" s="74" t="s">
        <v>94</v>
      </c>
      <c r="M87" s="74" t="s">
        <v>3549</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4698</v>
      </c>
      <c r="H88" s="74"/>
      <c r="I88" t="str">
        <f t="shared" si="67"/>
        <v>10162/543965</v>
      </c>
      <c r="J88">
        <f>VLOOKUP(C88,Schools!$A:$Z,9,0)</f>
        <v>400101</v>
      </c>
      <c r="K88" s="74" t="s">
        <v>66</v>
      </c>
      <c r="L88" s="74" t="s">
        <v>94</v>
      </c>
      <c r="M88" s="74" t="s">
        <v>3549</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4698</v>
      </c>
      <c r="H89" s="74"/>
      <c r="I89" t="str">
        <f t="shared" si="67"/>
        <v>10162/543965</v>
      </c>
      <c r="J89">
        <f>VLOOKUP(C89,Schools!$A:$Z,9,0)</f>
        <v>400053</v>
      </c>
      <c r="K89" s="74" t="s">
        <v>66</v>
      </c>
      <c r="L89" s="74" t="s">
        <v>94</v>
      </c>
      <c r="M89" s="74" t="s">
        <v>3549</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4698</v>
      </c>
      <c r="H90" s="74"/>
      <c r="I90" t="str">
        <f t="shared" si="67"/>
        <v>10162/543965</v>
      </c>
      <c r="J90">
        <f>VLOOKUP(C90,Schools!$A:$Z,9,0)</f>
        <v>400111</v>
      </c>
      <c r="K90" s="74" t="s">
        <v>66</v>
      </c>
      <c r="L90" s="74" t="s">
        <v>94</v>
      </c>
      <c r="M90" s="74" t="s">
        <v>3549</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4698</v>
      </c>
      <c r="H91" s="74"/>
      <c r="I91" t="str">
        <f t="shared" si="67"/>
        <v>10162/543965</v>
      </c>
      <c r="J91">
        <f>VLOOKUP(C91,Schools!$A:$Z,9,0)</f>
        <v>400011</v>
      </c>
      <c r="K91" s="74" t="s">
        <v>66</v>
      </c>
      <c r="L91" s="74" t="s">
        <v>94</v>
      </c>
      <c r="M91" s="74" t="s">
        <v>3549</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4698</v>
      </c>
      <c r="H92" s="74"/>
      <c r="I92" t="str">
        <f t="shared" si="67"/>
        <v>10162/543965</v>
      </c>
      <c r="J92">
        <f>VLOOKUP(C92,Schools!$A:$Z,9,0)</f>
        <v>400117</v>
      </c>
      <c r="K92" s="74" t="s">
        <v>66</v>
      </c>
      <c r="L92" s="74" t="s">
        <v>94</v>
      </c>
      <c r="M92" s="74" t="s">
        <v>3549</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4698</v>
      </c>
      <c r="H93" s="74"/>
      <c r="I93" t="str">
        <f t="shared" si="67"/>
        <v>10162/543965</v>
      </c>
      <c r="J93">
        <f>VLOOKUP(C93,Schools!$A:$Z,9,0)</f>
        <v>400004</v>
      </c>
      <c r="K93" s="74" t="s">
        <v>66</v>
      </c>
      <c r="L93" s="74" t="s">
        <v>94</v>
      </c>
      <c r="M93" s="74" t="s">
        <v>3549</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4698</v>
      </c>
      <c r="H94" s="74"/>
      <c r="I94" t="str">
        <f t="shared" si="67"/>
        <v>10163/543965</v>
      </c>
      <c r="J94">
        <f>VLOOKUP(C94,Schools!$A:$Z,9,0)</f>
        <v>400041</v>
      </c>
      <c r="K94" s="74" t="s">
        <v>66</v>
      </c>
      <c r="L94" s="74" t="s">
        <v>94</v>
      </c>
      <c r="M94" s="74" t="s">
        <v>3549</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4698</v>
      </c>
      <c r="H95" s="74"/>
      <c r="I95" t="str">
        <f t="shared" si="67"/>
        <v>10163/543965</v>
      </c>
      <c r="J95">
        <f>VLOOKUP(C95,Schools!$A:$Z,9,0)</f>
        <v>400033</v>
      </c>
      <c r="K95" s="74" t="s">
        <v>66</v>
      </c>
      <c r="L95" s="74" t="s">
        <v>94</v>
      </c>
      <c r="M95" s="74" t="s">
        <v>3549</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4698</v>
      </c>
      <c r="H96" s="74"/>
      <c r="I96" t="str">
        <f t="shared" si="67"/>
        <v>10163/543965</v>
      </c>
      <c r="J96">
        <f>VLOOKUP(C96,Schools!$A:$Z,9,0)</f>
        <v>400140</v>
      </c>
      <c r="K96" s="74" t="s">
        <v>66</v>
      </c>
      <c r="L96" s="74" t="s">
        <v>94</v>
      </c>
      <c r="M96" s="74" t="s">
        <v>3549</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4698</v>
      </c>
      <c r="H97" s="74"/>
      <c r="I97" t="str">
        <f t="shared" si="67"/>
        <v>10163/543965</v>
      </c>
      <c r="J97">
        <f>VLOOKUP(C97,Schools!$A:$Z,9,0)</f>
        <v>107953</v>
      </c>
      <c r="K97" s="74" t="s">
        <v>66</v>
      </c>
      <c r="L97" s="74" t="s">
        <v>94</v>
      </c>
      <c r="M97" s="74" t="s">
        <v>3549</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4698</v>
      </c>
      <c r="H98" s="74"/>
      <c r="I98" t="str">
        <f t="shared" si="67"/>
        <v>10163/543965</v>
      </c>
      <c r="J98">
        <f>VLOOKUP(C98,Schools!$A:$Z,9,0)</f>
        <v>400029</v>
      </c>
      <c r="K98" s="74" t="s">
        <v>66</v>
      </c>
      <c r="L98" s="74" t="s">
        <v>94</v>
      </c>
      <c r="M98" s="74" t="s">
        <v>3549</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4698</v>
      </c>
      <c r="H99" s="74"/>
      <c r="I99" t="str">
        <f t="shared" si="67"/>
        <v>10163/543965</v>
      </c>
      <c r="J99">
        <f>VLOOKUP(C99,Schools!$A:$Z,9,0)</f>
        <v>400013</v>
      </c>
      <c r="K99" s="74" t="s">
        <v>66</v>
      </c>
      <c r="L99" s="74" t="s">
        <v>94</v>
      </c>
      <c r="M99" s="74" t="s">
        <v>3549</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4698</v>
      </c>
      <c r="H100" s="74"/>
      <c r="I100" t="str">
        <f t="shared" si="67"/>
        <v>11510/543965</v>
      </c>
      <c r="J100">
        <f>VLOOKUP(C100,Schools!$A:$Z,9,0)</f>
        <v>400135</v>
      </c>
      <c r="K100" s="74" t="s">
        <v>66</v>
      </c>
      <c r="L100" s="74" t="s">
        <v>94</v>
      </c>
      <c r="M100" s="74" t="s">
        <v>3549</v>
      </c>
      <c r="N100" s="77" t="str">
        <f>VLOOKUP(C100,Schools!A:D,4,0)</f>
        <v>All through</v>
      </c>
      <c r="O100" s="77">
        <f t="shared" si="81"/>
        <v>11510</v>
      </c>
      <c r="P100" s="77">
        <f t="shared" si="68"/>
        <v>543965</v>
      </c>
      <c r="Q100" s="78">
        <v>1264481.3384208251</v>
      </c>
      <c r="R100" s="78">
        <v>632240.66921041254</v>
      </c>
      <c r="S100" s="78">
        <f t="shared" ref="S100:AB100"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01"/>
      <c r="I101" s="301"/>
      <c r="J101" s="301"/>
      <c r="K101" s="301"/>
      <c r="L101" s="301"/>
      <c r="M101" s="301"/>
      <c r="N101" s="301"/>
      <c r="O101" s="301"/>
      <c r="P101" s="301"/>
      <c r="Q101" s="301"/>
      <c r="R101" s="301"/>
      <c r="S101" s="301"/>
      <c r="T101" s="301"/>
      <c r="U101" s="301"/>
      <c r="V101" s="301"/>
      <c r="W101" s="301"/>
      <c r="Z101" s="301"/>
      <c r="AA101" s="301"/>
      <c r="AB101" s="301"/>
      <c r="AC101" s="301"/>
      <c r="AD101" s="301"/>
      <c r="AE101" s="301"/>
      <c r="AF101" s="301"/>
      <c r="AG101" s="301"/>
      <c r="AH101" s="301"/>
      <c r="AI101" s="301"/>
      <c r="AJ101" s="301"/>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0"/>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schemas.microsoft.com/office/2006/metadata/properties"/>
    <ds:schemaRef ds:uri="http://www.w3.org/XML/1998/namespac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cb092cc6-43b9-46b5-90e0-eacc198ede18"/>
    <ds:schemaRef ds:uri="1c6d1ae5-b46a-499e-972c-b53777b9b9b8"/>
    <ds:schemaRef ds:uri="http://purl.org/dc/dcmitype/"/>
  </ds:schemaRefs>
</ds:datastoreItem>
</file>

<file path=customXml/itemProps3.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GRANTS</vt:lpstr>
      <vt:lpstr>GRANTSPAY</vt:lpstr>
      <vt:lpstr>MISC</vt:lpstr>
      <vt:lpstr>APTCR</vt:lpstr>
      <vt:lpstr>DEDEL</vt:lpstr>
      <vt:lpstr>DEDELCR</vt:lpstr>
      <vt:lpstr>MiscPay</vt:lpstr>
      <vt:lpstr>MiscCR</vt:lpstr>
      <vt:lpstr>HN TOPUPS April Sheet</vt:lpstr>
      <vt:lpstr>HN TopUpPay</vt:lpstr>
      <vt:lpstr>SENCr</vt:lpstr>
      <vt:lpstr>SEN</vt:lpstr>
      <vt:lpstr>CCs</vt:lpstr>
      <vt:lpstr>COVID</vt:lpstr>
      <vt:lpstr>COVIDPAY</vt:lpstr>
      <vt:lpstr>COVIDCR</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2021-07-09T10:19:33Z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